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B:\Design\cores\master_xdc\"/>
    </mc:Choice>
  </mc:AlternateContent>
  <xr:revisionPtr revIDLastSave="0" documentId="8_{56BA7C2A-0EC2-40F4-8F6F-DD444177BBE3}" xr6:coauthVersionLast="47" xr6:coauthVersionMax="47" xr10:uidLastSave="{00000000-0000-0000-0000-000000000000}"/>
  <bookViews>
    <workbookView xWindow="-120" yWindow="-120" windowWidth="29040" windowHeight="17640" tabRatio="871" firstSheet="7" activeTab="7" xr2:uid="{00000000-000D-0000-FFFF-FFFF00000000}"/>
  </bookViews>
  <sheets>
    <sheet name="Intern" sheetId="1" state="veryHidden" r:id="rId1"/>
    <sheet name="FPGA_pin" sheetId="2689" state="veryHidden" r:id="rId2"/>
    <sheet name="CALC_CONN_TEB2000_REV01" sheetId="2697" state="veryHidden" r:id="rId3"/>
    <sheet name="RAW_c_TEB2000_REV01" sheetId="2694" state="veryHidden" r:id="rId4"/>
    <sheet name="RAW_m_TEM0007_REV01" sheetId="2691" state="veryHidden" r:id="rId5"/>
    <sheet name="B2B" sheetId="2688" state="veryHidden" r:id="rId6"/>
    <sheet name="history" sheetId="1826" state="veryHidden" r:id="rId7"/>
    <sheet name="Overview, Notes &amp; Disclaimer" sheetId="73" r:id="rId8"/>
    <sheet name="Auswertung" sheetId="2702" state="veryHidden" r:id="rId9"/>
    <sheet name="CONN Pin Table" sheetId="1825" r:id="rId10"/>
    <sheet name="Module Pin Table" sheetId="2143" state="veryHidden" r:id="rId11"/>
    <sheet name="BOARD Pin Table" sheetId="2038" state="veryHidden" r:id="rId12"/>
    <sheet name="B2B Pin Table" sheetId="189" r:id="rId13"/>
    <sheet name="User Manual for boards" sheetId="2050" state="veryHidden" r:id="rId14"/>
    <sheet name="User Manual for modules" sheetId="2657" state="veryHidden" r:id="rId15"/>
    <sheet name="User Manual" sheetId="3" r:id="rId16"/>
  </sheets>
  <definedNames>
    <definedName name="_xlnm._FilterDatabase" localSheetId="12" hidden="1">'B2B Pin Table'!$B$5:$R$7</definedName>
    <definedName name="_xlnm._FilterDatabase" localSheetId="11" hidden="1">'BOARD Pin Table'!$B$5:$K$7</definedName>
    <definedName name="_xlnm._FilterDatabase" localSheetId="9" hidden="1">'CONN Pin Table'!$B$5:$S$5</definedName>
    <definedName name="_xlnm._FilterDatabase" localSheetId="10" hidden="1">'Module Pin Table'!$B$5:$K$7</definedName>
  </definedNames>
  <calcPr calcId="191029" calcMode="manual"/>
</workbook>
</file>

<file path=xl/calcChain.xml><?xml version="1.0" encoding="utf-8"?>
<calcChain xmlns="http://schemas.openxmlformats.org/spreadsheetml/2006/main">
  <c r="C8" i="189" l="1"/>
  <c r="C9" i="189"/>
  <c r="C10" i="189"/>
  <c r="C11" i="189"/>
  <c r="C12" i="189"/>
  <c r="C13" i="189"/>
  <c r="C14" i="189"/>
  <c r="C15" i="189"/>
  <c r="C16" i="189"/>
  <c r="C17" i="189"/>
  <c r="C18" i="189"/>
  <c r="C19" i="189"/>
  <c r="C20" i="189"/>
  <c r="C21" i="189"/>
  <c r="C22" i="189"/>
  <c r="C23" i="189"/>
  <c r="C24" i="189"/>
  <c r="C25" i="189"/>
  <c r="C26" i="189"/>
  <c r="C27" i="189"/>
  <c r="C28" i="189"/>
  <c r="C29" i="189"/>
  <c r="C30" i="189"/>
  <c r="C31" i="189"/>
  <c r="C32" i="189"/>
  <c r="C33" i="189"/>
  <c r="C34" i="189"/>
  <c r="C35" i="189"/>
  <c r="C36" i="189"/>
  <c r="C37" i="189"/>
  <c r="C38" i="189"/>
  <c r="C39" i="189"/>
  <c r="C40" i="189"/>
  <c r="C41" i="189"/>
  <c r="C42" i="189"/>
  <c r="C43" i="189"/>
  <c r="C44" i="189"/>
  <c r="C45" i="189"/>
  <c r="C46" i="189"/>
  <c r="C47" i="189"/>
  <c r="C48" i="189"/>
  <c r="C49" i="189"/>
  <c r="C50" i="189"/>
  <c r="C51" i="189"/>
  <c r="C52" i="189"/>
  <c r="C53" i="189"/>
  <c r="C54" i="189"/>
  <c r="C55" i="189"/>
  <c r="C56" i="189"/>
  <c r="C57" i="189"/>
  <c r="C58" i="189"/>
  <c r="C59" i="189"/>
  <c r="C60" i="189"/>
  <c r="C61" i="189"/>
  <c r="C62" i="189"/>
  <c r="C63" i="189"/>
  <c r="C64" i="189"/>
  <c r="C65" i="189"/>
  <c r="C66" i="189"/>
  <c r="C67" i="189"/>
  <c r="C68" i="189"/>
  <c r="C69" i="189"/>
  <c r="C70" i="189"/>
  <c r="C71" i="189"/>
  <c r="C72" i="189"/>
  <c r="C73" i="189"/>
  <c r="C74" i="189"/>
  <c r="C75" i="189"/>
  <c r="C76" i="189"/>
  <c r="C77" i="189"/>
  <c r="C78" i="189"/>
  <c r="C79" i="189"/>
  <c r="C80" i="189"/>
  <c r="C81" i="189"/>
  <c r="C82" i="189"/>
  <c r="C83" i="189"/>
  <c r="C84" i="189"/>
  <c r="C85" i="189"/>
  <c r="C86" i="189"/>
  <c r="C87" i="189"/>
  <c r="C88" i="189"/>
  <c r="C89" i="189"/>
  <c r="C90" i="189"/>
  <c r="C91" i="189"/>
  <c r="C92" i="189"/>
  <c r="C93" i="189"/>
  <c r="C94" i="189"/>
  <c r="C95" i="189"/>
  <c r="C96" i="189"/>
  <c r="C97" i="189"/>
  <c r="C98" i="189"/>
  <c r="C99" i="189"/>
  <c r="C100" i="189"/>
  <c r="C101" i="189"/>
  <c r="C102" i="189"/>
  <c r="C103" i="189"/>
  <c r="C104" i="189"/>
  <c r="C105" i="189"/>
  <c r="C106" i="189"/>
  <c r="C107" i="189"/>
  <c r="C108" i="189"/>
  <c r="C109" i="189"/>
  <c r="C110" i="189"/>
  <c r="C111" i="189"/>
  <c r="C112" i="189"/>
  <c r="C113" i="189"/>
  <c r="C114" i="189"/>
  <c r="C115" i="189"/>
  <c r="C116" i="189"/>
  <c r="C117" i="189"/>
  <c r="C118" i="189"/>
  <c r="C119" i="189"/>
  <c r="C120" i="189"/>
  <c r="C121" i="189"/>
  <c r="C122" i="189"/>
  <c r="C123" i="189"/>
  <c r="C124" i="189"/>
  <c r="C125" i="189"/>
  <c r="C126" i="189"/>
  <c r="C127" i="189"/>
  <c r="C128" i="189"/>
  <c r="C129" i="189"/>
  <c r="C130" i="189"/>
  <c r="C131" i="189"/>
  <c r="C132" i="189"/>
  <c r="C133" i="189"/>
  <c r="C134" i="189"/>
  <c r="C135" i="189"/>
  <c r="C136" i="189"/>
  <c r="C137" i="189"/>
  <c r="C138" i="189"/>
  <c r="C139" i="189"/>
  <c r="C140" i="189"/>
  <c r="C141" i="189"/>
  <c r="C142" i="189"/>
  <c r="C143" i="189"/>
  <c r="C144" i="189"/>
  <c r="C145" i="189"/>
  <c r="C146" i="189"/>
  <c r="C147" i="189"/>
  <c r="C148" i="189"/>
  <c r="C149" i="189"/>
  <c r="C150" i="189"/>
  <c r="C151" i="189"/>
  <c r="C152" i="189"/>
  <c r="C153" i="189"/>
  <c r="C154" i="189"/>
  <c r="C155" i="189"/>
  <c r="C156" i="189"/>
  <c r="C157" i="189"/>
  <c r="C158" i="189"/>
  <c r="C159" i="189"/>
  <c r="C160" i="189"/>
  <c r="C161" i="189"/>
  <c r="C162" i="189"/>
  <c r="C163" i="189"/>
  <c r="C164" i="189"/>
  <c r="C165" i="189"/>
  <c r="C166" i="189"/>
  <c r="C167" i="189"/>
  <c r="C168" i="189"/>
  <c r="C169" i="189"/>
  <c r="C170" i="189"/>
  <c r="C171" i="189"/>
  <c r="C172" i="189"/>
  <c r="C173" i="189"/>
  <c r="C174" i="189"/>
  <c r="C175" i="189"/>
  <c r="C176" i="189"/>
  <c r="C177" i="189"/>
  <c r="C178" i="189"/>
  <c r="C179" i="189"/>
  <c r="C180" i="189"/>
  <c r="C181" i="189"/>
  <c r="C182" i="189"/>
  <c r="C183" i="189"/>
  <c r="C184" i="189"/>
  <c r="C185" i="189"/>
  <c r="C186" i="189"/>
  <c r="C187" i="189"/>
  <c r="C188" i="189"/>
  <c r="C189" i="189"/>
  <c r="C190" i="189"/>
  <c r="C191" i="189"/>
  <c r="C192" i="189"/>
  <c r="C193" i="189"/>
  <c r="C194" i="189"/>
  <c r="C195" i="189"/>
  <c r="C196" i="189"/>
  <c r="C197" i="189"/>
  <c r="C198" i="189"/>
  <c r="C199" i="189"/>
  <c r="C200" i="189"/>
  <c r="C201" i="189"/>
  <c r="C202" i="189"/>
  <c r="C203" i="189"/>
  <c r="C204" i="189"/>
  <c r="C205" i="189"/>
  <c r="C206" i="189"/>
  <c r="C207" i="189"/>
  <c r="C208" i="189"/>
  <c r="C209" i="189"/>
  <c r="C210" i="189"/>
  <c r="C211" i="189"/>
  <c r="C212" i="189"/>
  <c r="C213" i="189"/>
  <c r="C214" i="189"/>
  <c r="C215" i="189"/>
  <c r="C216" i="189"/>
  <c r="C217" i="189"/>
  <c r="C218" i="189"/>
  <c r="C219" i="189"/>
  <c r="C220" i="189"/>
  <c r="C221" i="189"/>
  <c r="C222" i="189"/>
  <c r="C223" i="189"/>
  <c r="C224" i="189"/>
  <c r="C225" i="189"/>
  <c r="C226" i="189"/>
  <c r="C227" i="189"/>
  <c r="C228" i="189"/>
  <c r="C229" i="189"/>
  <c r="C230" i="189"/>
  <c r="C231" i="189"/>
  <c r="C232" i="189"/>
  <c r="C233" i="189"/>
  <c r="C234" i="189"/>
  <c r="C235" i="189"/>
  <c r="C236" i="189"/>
  <c r="C237" i="189"/>
  <c r="C238" i="189"/>
  <c r="C239" i="189"/>
  <c r="C240" i="189"/>
  <c r="C241" i="189"/>
  <c r="C242" i="189"/>
  <c r="C243" i="189"/>
  <c r="C244" i="189"/>
  <c r="C245" i="189"/>
  <c r="C246" i="189"/>
  <c r="C247" i="189"/>
  <c r="C248" i="189"/>
  <c r="C249" i="189"/>
  <c r="C250" i="189"/>
  <c r="C251" i="189"/>
  <c r="C252" i="189"/>
  <c r="C253" i="189"/>
  <c r="C254" i="189"/>
  <c r="C255" i="189"/>
  <c r="C256" i="189"/>
  <c r="C257" i="189"/>
  <c r="C258" i="189"/>
  <c r="C259" i="189"/>
  <c r="C260" i="189"/>
  <c r="C261" i="189"/>
  <c r="C262" i="189"/>
  <c r="C263" i="189"/>
  <c r="C264" i="189"/>
  <c r="C265" i="189"/>
  <c r="B7" i="1825"/>
  <c r="B8" i="1825" s="1"/>
  <c r="B9" i="1825" s="1"/>
  <c r="B10" i="1825" s="1"/>
  <c r="B11" i="1825" s="1"/>
  <c r="B12" i="1825" s="1"/>
  <c r="B13" i="1825" s="1"/>
  <c r="B14" i="1825" s="1"/>
  <c r="B15" i="1825" s="1"/>
  <c r="B16" i="1825" s="1"/>
  <c r="B17" i="1825" s="1"/>
  <c r="B18" i="1825" s="1"/>
  <c r="B19" i="1825" s="1"/>
  <c r="B20" i="1825" s="1"/>
  <c r="B21" i="1825" s="1"/>
  <c r="B22" i="1825" s="1"/>
  <c r="B23" i="1825" s="1"/>
  <c r="B24" i="1825" s="1"/>
  <c r="B25" i="1825" s="1"/>
  <c r="B26" i="1825" s="1"/>
  <c r="B27" i="1825" s="1"/>
  <c r="B28" i="1825" s="1"/>
  <c r="B29" i="1825" s="1"/>
  <c r="B30" i="1825" s="1"/>
  <c r="B31" i="1825" s="1"/>
  <c r="B32" i="1825" s="1"/>
  <c r="B33" i="1825" s="1"/>
  <c r="B34" i="1825" s="1"/>
  <c r="B35" i="1825" s="1"/>
  <c r="B36" i="1825" s="1"/>
  <c r="B37" i="1825" s="1"/>
  <c r="B38" i="1825" s="1"/>
  <c r="B39" i="1825" s="1"/>
  <c r="B40" i="1825" s="1"/>
  <c r="B41" i="1825" s="1"/>
  <c r="B42" i="1825" s="1"/>
  <c r="B43" i="1825" s="1"/>
  <c r="B44" i="1825" s="1"/>
  <c r="B45" i="1825" s="1"/>
  <c r="B46" i="1825" s="1"/>
  <c r="B47" i="1825" s="1"/>
  <c r="B48" i="1825" s="1"/>
  <c r="B49" i="1825" s="1"/>
  <c r="B50" i="1825" s="1"/>
  <c r="B51" i="1825" s="1"/>
  <c r="B52" i="1825" s="1"/>
  <c r="B53" i="1825" s="1"/>
  <c r="B54" i="1825" s="1"/>
  <c r="B55" i="1825" s="1"/>
  <c r="B56" i="1825" s="1"/>
  <c r="B57" i="1825" s="1"/>
  <c r="B58" i="1825" s="1"/>
  <c r="B59" i="1825" s="1"/>
  <c r="B60" i="1825" s="1"/>
  <c r="B61" i="1825" s="1"/>
  <c r="B62" i="1825" s="1"/>
  <c r="B63" i="1825" s="1"/>
  <c r="B64" i="1825" s="1"/>
  <c r="B65" i="1825" s="1"/>
  <c r="B66" i="1825" s="1"/>
  <c r="B67" i="1825" s="1"/>
  <c r="B68" i="1825" s="1"/>
  <c r="B69" i="1825" s="1"/>
  <c r="B70" i="1825" s="1"/>
  <c r="B71" i="1825" s="1"/>
  <c r="B72" i="1825" s="1"/>
  <c r="B73" i="1825" s="1"/>
  <c r="B74" i="1825" s="1"/>
  <c r="B75" i="1825" s="1"/>
  <c r="B76" i="1825" s="1"/>
  <c r="B77" i="1825" s="1"/>
  <c r="B78" i="1825" s="1"/>
  <c r="B79" i="1825" s="1"/>
  <c r="B80" i="1825" s="1"/>
  <c r="B81" i="1825" s="1"/>
  <c r="B82" i="1825" s="1"/>
  <c r="B83" i="1825" s="1"/>
  <c r="B84" i="1825" s="1"/>
  <c r="B85" i="1825" s="1"/>
  <c r="B86" i="1825" s="1"/>
  <c r="B87" i="1825" s="1"/>
  <c r="B88" i="1825" s="1"/>
  <c r="B89" i="1825" s="1"/>
  <c r="B90" i="1825" s="1"/>
  <c r="B91" i="1825" s="1"/>
  <c r="B92" i="1825" s="1"/>
  <c r="B93" i="1825" s="1"/>
  <c r="B94" i="1825" s="1"/>
  <c r="B95" i="1825" s="1"/>
  <c r="B96" i="1825" s="1"/>
  <c r="B97" i="1825" s="1"/>
  <c r="B98" i="1825" s="1"/>
  <c r="B99" i="1825" s="1"/>
  <c r="B100" i="1825" s="1"/>
  <c r="B101" i="1825" s="1"/>
  <c r="B102" i="1825" s="1"/>
  <c r="B103" i="1825" s="1"/>
  <c r="B104" i="1825" s="1"/>
  <c r="B105" i="1825" s="1"/>
  <c r="B106" i="1825" s="1"/>
  <c r="B107" i="1825" s="1"/>
  <c r="B108" i="1825" s="1"/>
  <c r="B109" i="1825" s="1"/>
  <c r="B110" i="1825" s="1"/>
  <c r="B111" i="1825" s="1"/>
  <c r="B112" i="1825" s="1"/>
  <c r="B113" i="1825" s="1"/>
  <c r="B114" i="1825" s="1"/>
  <c r="B115" i="1825" s="1"/>
  <c r="B116" i="1825" s="1"/>
  <c r="B117" i="1825" s="1"/>
  <c r="B118" i="1825" s="1"/>
  <c r="B119" i="1825" s="1"/>
  <c r="B120" i="1825" s="1"/>
  <c r="B121" i="1825" s="1"/>
  <c r="B122" i="1825" s="1"/>
  <c r="B123" i="1825" s="1"/>
  <c r="B124" i="1825" s="1"/>
  <c r="B125" i="1825" s="1"/>
  <c r="B126" i="1825" s="1"/>
  <c r="B127" i="1825" s="1"/>
  <c r="B128" i="1825" s="1"/>
  <c r="B129" i="1825" s="1"/>
  <c r="B130" i="1825" s="1"/>
  <c r="B131" i="1825" s="1"/>
  <c r="B132" i="1825" s="1"/>
  <c r="B133" i="1825" s="1"/>
  <c r="B134" i="1825" s="1"/>
  <c r="B135" i="1825" s="1"/>
  <c r="B136" i="1825" s="1"/>
  <c r="B137" i="1825" s="1"/>
  <c r="B138" i="1825" s="1"/>
  <c r="B139" i="1825" s="1"/>
  <c r="B140" i="1825" s="1"/>
  <c r="B141" i="1825" s="1"/>
  <c r="B142" i="1825" s="1"/>
  <c r="B143" i="1825" s="1"/>
  <c r="B144" i="1825" s="1"/>
  <c r="B145" i="1825" s="1"/>
  <c r="B146" i="1825" s="1"/>
  <c r="B147" i="1825" s="1"/>
  <c r="B148" i="1825" s="1"/>
  <c r="B149" i="1825" s="1"/>
  <c r="B150" i="1825" s="1"/>
  <c r="B151" i="1825" s="1"/>
  <c r="B152" i="1825" s="1"/>
  <c r="B153" i="1825" s="1"/>
  <c r="B154" i="1825" s="1"/>
  <c r="B155" i="1825" s="1"/>
  <c r="B156" i="1825" s="1"/>
  <c r="B157" i="1825" s="1"/>
  <c r="B158" i="1825" s="1"/>
  <c r="B159" i="1825" s="1"/>
  <c r="B160" i="1825" s="1"/>
  <c r="B161" i="1825" s="1"/>
  <c r="B162" i="1825" s="1"/>
  <c r="B163" i="1825" s="1"/>
  <c r="B164" i="1825" s="1"/>
  <c r="B165" i="1825" s="1"/>
  <c r="B166" i="1825" s="1"/>
  <c r="B167" i="1825" s="1"/>
  <c r="B168" i="1825" s="1"/>
  <c r="B169" i="1825" s="1"/>
  <c r="B170" i="1825" s="1"/>
  <c r="B171" i="1825" s="1"/>
  <c r="B172" i="1825" s="1"/>
  <c r="B173" i="1825" s="1"/>
  <c r="B174" i="1825" s="1"/>
  <c r="B175" i="1825" s="1"/>
  <c r="B176" i="1825" s="1"/>
  <c r="B177" i="1825" s="1"/>
  <c r="B178" i="1825" s="1"/>
  <c r="B179" i="1825" s="1"/>
  <c r="B180" i="1825" s="1"/>
  <c r="B181" i="1825" s="1"/>
  <c r="B182" i="1825" s="1"/>
  <c r="B183" i="1825" s="1"/>
  <c r="B184" i="1825" s="1"/>
  <c r="B185" i="1825" s="1"/>
  <c r="B186" i="1825" s="1"/>
  <c r="B187" i="1825" s="1"/>
  <c r="B188" i="1825" s="1"/>
  <c r="B189" i="1825" s="1"/>
  <c r="B190" i="1825" s="1"/>
  <c r="B191" i="1825" s="1"/>
  <c r="B192" i="1825" s="1"/>
  <c r="B193" i="1825" s="1"/>
  <c r="B194" i="1825" s="1"/>
  <c r="B195" i="1825" s="1"/>
  <c r="B196" i="1825" s="1"/>
  <c r="B197" i="1825" s="1"/>
  <c r="B198" i="1825" s="1"/>
  <c r="B199" i="1825" s="1"/>
  <c r="B200" i="1825" s="1"/>
  <c r="B201" i="1825" s="1"/>
  <c r="B202" i="1825" s="1"/>
  <c r="B203" i="1825" s="1"/>
  <c r="B204" i="1825" s="1"/>
  <c r="B205" i="1825" s="1"/>
  <c r="B206" i="1825" s="1"/>
  <c r="B207" i="1825" s="1"/>
  <c r="B208" i="1825" s="1"/>
  <c r="B209" i="1825" s="1"/>
  <c r="B210" i="1825" s="1"/>
  <c r="B211" i="1825" s="1"/>
  <c r="B212" i="1825" s="1"/>
  <c r="B213" i="1825" s="1"/>
  <c r="B214" i="1825" s="1"/>
  <c r="B215" i="1825" s="1"/>
  <c r="B216" i="1825" s="1"/>
  <c r="B217" i="1825" s="1"/>
  <c r="B218" i="1825" s="1"/>
  <c r="B219" i="1825" s="1"/>
  <c r="B220" i="1825" s="1"/>
  <c r="B221" i="1825" s="1"/>
  <c r="B222" i="1825" s="1"/>
  <c r="B223" i="1825" s="1"/>
  <c r="B224" i="1825" s="1"/>
  <c r="B225" i="1825" s="1"/>
  <c r="B226" i="1825" s="1"/>
  <c r="B227" i="1825" s="1"/>
  <c r="B228" i="1825" s="1"/>
  <c r="B229" i="1825" s="1"/>
  <c r="B230" i="1825" s="1"/>
  <c r="B231" i="1825" s="1"/>
  <c r="B232" i="1825" s="1"/>
  <c r="B233" i="1825" s="1"/>
  <c r="B234" i="1825" s="1"/>
  <c r="B235" i="1825" s="1"/>
  <c r="B236" i="1825" s="1"/>
  <c r="B237" i="1825" s="1"/>
  <c r="B238" i="1825" s="1"/>
  <c r="B239" i="1825" s="1"/>
  <c r="B240" i="1825" s="1"/>
  <c r="B241" i="1825" s="1"/>
  <c r="B242" i="1825" s="1"/>
  <c r="B243" i="1825" s="1"/>
  <c r="B244" i="1825" s="1"/>
  <c r="B245" i="1825" s="1"/>
  <c r="B246" i="1825" s="1"/>
  <c r="B247" i="1825" s="1"/>
  <c r="B248" i="1825" s="1"/>
  <c r="B249" i="1825" s="1"/>
  <c r="B250" i="1825" s="1"/>
  <c r="B251" i="1825" s="1"/>
  <c r="B252" i="1825" s="1"/>
  <c r="B253" i="1825" s="1"/>
  <c r="B254" i="1825" s="1"/>
  <c r="B255" i="1825" s="1"/>
  <c r="B256" i="1825" s="1"/>
  <c r="B257" i="1825" s="1"/>
  <c r="B258" i="1825" s="1"/>
  <c r="B259" i="1825" s="1"/>
  <c r="B260" i="1825" s="1"/>
  <c r="B261" i="1825" s="1"/>
  <c r="B262" i="1825" s="1"/>
  <c r="B263" i="1825" s="1"/>
  <c r="B264" i="1825" s="1"/>
  <c r="B265" i="1825" s="1"/>
  <c r="B266" i="1825" s="1"/>
  <c r="B267" i="1825" s="1"/>
  <c r="B268" i="1825" s="1"/>
  <c r="B269" i="1825" s="1"/>
  <c r="B270" i="1825" s="1"/>
  <c r="B271" i="1825" s="1"/>
  <c r="B272" i="1825" s="1"/>
  <c r="B273" i="1825" s="1"/>
  <c r="B274" i="1825" s="1"/>
  <c r="B275" i="1825" s="1"/>
  <c r="B276" i="1825" s="1"/>
  <c r="B277" i="1825" s="1"/>
  <c r="B278" i="1825" s="1"/>
  <c r="B279" i="1825" s="1"/>
  <c r="B280" i="1825" s="1"/>
  <c r="B281" i="1825" s="1"/>
  <c r="B282" i="1825" s="1"/>
  <c r="B283" i="1825" s="1"/>
  <c r="B284" i="1825" s="1"/>
  <c r="B285" i="1825" s="1"/>
  <c r="B286" i="1825" s="1"/>
  <c r="B287" i="1825" s="1"/>
  <c r="B288" i="1825" s="1"/>
  <c r="B289" i="1825" s="1"/>
  <c r="B290" i="1825" s="1"/>
  <c r="B291" i="1825" s="1"/>
  <c r="B292" i="1825" s="1"/>
  <c r="B293" i="1825" s="1"/>
  <c r="B294" i="1825" s="1"/>
  <c r="B295" i="1825" s="1"/>
  <c r="B296" i="1825" s="1"/>
  <c r="B297" i="1825" s="1"/>
  <c r="B298" i="1825" s="1"/>
  <c r="B299" i="1825" s="1"/>
  <c r="B300" i="1825" s="1"/>
  <c r="B301" i="1825" s="1"/>
  <c r="B302" i="1825" s="1"/>
  <c r="B303" i="1825" s="1"/>
  <c r="B304" i="1825" s="1"/>
  <c r="B305" i="1825" s="1"/>
  <c r="B306" i="1825" s="1"/>
  <c r="B307" i="1825" s="1"/>
  <c r="B308" i="1825" s="1"/>
  <c r="B309" i="1825" s="1"/>
  <c r="B310" i="1825" s="1"/>
  <c r="B311" i="1825" s="1"/>
  <c r="B312" i="1825" s="1"/>
  <c r="B313" i="1825" s="1"/>
  <c r="B314" i="1825" s="1"/>
  <c r="B315" i="1825" s="1"/>
  <c r="B316" i="1825" s="1"/>
  <c r="B317" i="1825" s="1"/>
  <c r="B318" i="1825" s="1"/>
  <c r="B319" i="1825" s="1"/>
  <c r="B320" i="1825" s="1"/>
  <c r="B321" i="1825" s="1"/>
  <c r="B322" i="1825" s="1"/>
  <c r="B323" i="1825" s="1"/>
  <c r="B324" i="1825" s="1"/>
  <c r="B325" i="1825" s="1"/>
  <c r="B326" i="1825" s="1"/>
  <c r="B327" i="1825" s="1"/>
  <c r="B328" i="1825" s="1"/>
  <c r="B329" i="1825" s="1"/>
  <c r="B330" i="1825" s="1"/>
  <c r="B331" i="1825" s="1"/>
  <c r="B332" i="1825" s="1"/>
  <c r="B333" i="1825" s="1"/>
  <c r="B334" i="1825" s="1"/>
  <c r="B335" i="1825" s="1"/>
  <c r="B336" i="1825" s="1"/>
  <c r="B337" i="1825" s="1"/>
  <c r="B338" i="1825" s="1"/>
  <c r="B339" i="1825" s="1"/>
  <c r="B340" i="1825" s="1"/>
  <c r="B341" i="1825" s="1"/>
  <c r="B342" i="1825" s="1"/>
  <c r="B343" i="1825" s="1"/>
  <c r="B344" i="1825" s="1"/>
  <c r="B345" i="1825" s="1"/>
  <c r="B346" i="1825" s="1"/>
  <c r="B347" i="1825" s="1"/>
  <c r="B348" i="1825" s="1"/>
  <c r="B349" i="1825" s="1"/>
  <c r="B350" i="1825" s="1"/>
  <c r="B351" i="1825" s="1"/>
  <c r="B352" i="1825" s="1"/>
  <c r="B353" i="1825" s="1"/>
  <c r="B354" i="1825" s="1"/>
  <c r="B355" i="1825" s="1"/>
  <c r="B356" i="1825" s="1"/>
  <c r="B357" i="1825" s="1"/>
  <c r="B358" i="1825" s="1"/>
  <c r="B359" i="1825" s="1"/>
  <c r="B360" i="1825" s="1"/>
  <c r="B361" i="1825" s="1"/>
  <c r="B362" i="1825" s="1"/>
  <c r="B363" i="1825" s="1"/>
  <c r="B364" i="1825" s="1"/>
  <c r="B365" i="1825" s="1"/>
  <c r="B366" i="1825" s="1"/>
  <c r="B367" i="1825" s="1"/>
  <c r="B368" i="1825" s="1"/>
  <c r="B369" i="1825" s="1"/>
  <c r="B370" i="1825" s="1"/>
  <c r="B371" i="1825" s="1"/>
  <c r="B372" i="1825" s="1"/>
  <c r="B373" i="1825" s="1"/>
  <c r="B374" i="1825" s="1"/>
  <c r="B375" i="1825" s="1"/>
  <c r="B376" i="1825" s="1"/>
  <c r="B377" i="1825" s="1"/>
  <c r="B378" i="1825" s="1"/>
  <c r="B379" i="1825" s="1"/>
  <c r="B380" i="1825" s="1"/>
  <c r="B381" i="1825" s="1"/>
  <c r="B382" i="1825" s="1"/>
  <c r="B383" i="1825" s="1"/>
  <c r="B384" i="1825" s="1"/>
  <c r="B385" i="1825" s="1"/>
  <c r="B386" i="1825" s="1"/>
  <c r="B387" i="1825" s="1"/>
  <c r="B388" i="1825" s="1"/>
  <c r="B389" i="1825" s="1"/>
  <c r="B390" i="1825" s="1"/>
  <c r="B391" i="1825" s="1"/>
  <c r="B392" i="1825" s="1"/>
  <c r="B393" i="1825" s="1"/>
  <c r="B394" i="1825" s="1"/>
  <c r="B395" i="1825" s="1"/>
  <c r="B396" i="1825" s="1"/>
  <c r="B397" i="1825" s="1"/>
  <c r="B398" i="1825" s="1"/>
  <c r="B399" i="1825" s="1"/>
  <c r="B400" i="1825" s="1"/>
  <c r="B401" i="1825" s="1"/>
  <c r="B402" i="1825" s="1"/>
  <c r="B403" i="1825" s="1"/>
  <c r="B404" i="1825" s="1"/>
  <c r="B405" i="1825" s="1"/>
  <c r="B406" i="1825" s="1"/>
  <c r="B407" i="1825" s="1"/>
  <c r="B408" i="1825" s="1"/>
  <c r="B409" i="1825" s="1"/>
  <c r="B410" i="1825" s="1"/>
  <c r="B411" i="1825" s="1"/>
  <c r="B412" i="1825" s="1"/>
  <c r="B413" i="1825" s="1"/>
  <c r="B414" i="1825" s="1"/>
  <c r="B415" i="1825" s="1"/>
  <c r="B416" i="1825" s="1"/>
  <c r="B417" i="1825" s="1"/>
  <c r="B418" i="1825" s="1"/>
  <c r="B419" i="1825" s="1"/>
  <c r="B420" i="1825" s="1"/>
  <c r="B421" i="1825" s="1"/>
  <c r="B422" i="1825" s="1"/>
  <c r="B423" i="1825" s="1"/>
  <c r="B424" i="1825" s="1"/>
  <c r="B425" i="1825" s="1"/>
  <c r="B426" i="1825" s="1"/>
  <c r="B427" i="1825" s="1"/>
  <c r="B428" i="1825" s="1"/>
  <c r="B429" i="1825" s="1"/>
  <c r="B430" i="1825" s="1"/>
  <c r="B431" i="1825" s="1"/>
  <c r="B432" i="1825" s="1"/>
  <c r="B433" i="1825" s="1"/>
  <c r="B434" i="1825" s="1"/>
  <c r="B435" i="1825" s="1"/>
  <c r="B436" i="1825" s="1"/>
  <c r="B437" i="1825" s="1"/>
  <c r="B438" i="1825" s="1"/>
  <c r="B439" i="1825" s="1"/>
  <c r="B440" i="1825" s="1"/>
  <c r="B441" i="1825" s="1"/>
  <c r="B442" i="1825" s="1"/>
  <c r="B443" i="1825" s="1"/>
  <c r="B444" i="1825" s="1"/>
  <c r="B445" i="1825" s="1"/>
  <c r="B446" i="1825" s="1"/>
  <c r="B447" i="1825" s="1"/>
  <c r="B448" i="1825" s="1"/>
  <c r="B449" i="1825" s="1"/>
  <c r="B450" i="1825" s="1"/>
  <c r="B451" i="1825" s="1"/>
  <c r="B452" i="1825" s="1"/>
  <c r="B453" i="1825" s="1"/>
  <c r="B454" i="1825" s="1"/>
  <c r="B455" i="1825" s="1"/>
  <c r="B456" i="1825" s="1"/>
  <c r="B457" i="1825" s="1"/>
  <c r="B458" i="1825" s="1"/>
  <c r="B459" i="1825" s="1"/>
  <c r="B460" i="1825" s="1"/>
  <c r="B461" i="1825" s="1"/>
  <c r="B462" i="1825" s="1"/>
  <c r="B463" i="1825" s="1"/>
  <c r="B464" i="1825" s="1"/>
  <c r="B465" i="1825" s="1"/>
  <c r="B466" i="1825" s="1"/>
  <c r="B467" i="1825" s="1"/>
  <c r="B468" i="1825" s="1"/>
  <c r="B469" i="1825" s="1"/>
  <c r="B470" i="1825" s="1"/>
  <c r="B471" i="1825" s="1"/>
  <c r="B472" i="1825" s="1"/>
  <c r="B473" i="1825" s="1"/>
  <c r="B474" i="1825" s="1"/>
  <c r="B475" i="1825" s="1"/>
  <c r="B476" i="1825" s="1"/>
  <c r="B477" i="1825" s="1"/>
  <c r="B478" i="1825" s="1"/>
  <c r="B479" i="1825" s="1"/>
  <c r="B480" i="1825" s="1"/>
  <c r="B481" i="1825" s="1"/>
  <c r="B482" i="1825" s="1"/>
  <c r="B483" i="1825" s="1"/>
  <c r="B484" i="1825" s="1"/>
  <c r="B485" i="1825" s="1"/>
  <c r="B486" i="1825" s="1"/>
  <c r="B487" i="1825" s="1"/>
  <c r="B488" i="1825" s="1"/>
  <c r="B489" i="1825" s="1"/>
  <c r="B490" i="1825" s="1"/>
  <c r="B491" i="1825" s="1"/>
  <c r="B492" i="1825" s="1"/>
  <c r="B493" i="1825" s="1"/>
  <c r="B494" i="1825" s="1"/>
  <c r="B495" i="1825" s="1"/>
  <c r="B496" i="1825" s="1"/>
  <c r="B497" i="1825" s="1"/>
  <c r="B498" i="1825" s="1"/>
  <c r="B499" i="1825" s="1"/>
  <c r="B500" i="1825" s="1"/>
  <c r="B501" i="1825" s="1"/>
  <c r="B502" i="1825" s="1"/>
  <c r="B503" i="1825" s="1"/>
  <c r="B504" i="1825" s="1"/>
  <c r="B505" i="1825" s="1"/>
  <c r="B506" i="1825" s="1"/>
  <c r="B507" i="1825" s="1"/>
  <c r="B508" i="1825" s="1"/>
  <c r="B509" i="1825" s="1"/>
  <c r="B510" i="1825" s="1"/>
  <c r="B511" i="1825" s="1"/>
  <c r="B512" i="1825" s="1"/>
  <c r="B513" i="1825" s="1"/>
  <c r="B514" i="1825" s="1"/>
  <c r="B515" i="1825" s="1"/>
  <c r="B516" i="1825" s="1"/>
  <c r="B517" i="1825" s="1"/>
  <c r="B518" i="1825" s="1"/>
  <c r="B519" i="1825" s="1"/>
  <c r="B520" i="1825" s="1"/>
  <c r="B521" i="1825" s="1"/>
  <c r="B522" i="1825" s="1"/>
  <c r="B523" i="1825" s="1"/>
  <c r="B524" i="1825" s="1"/>
  <c r="B525" i="1825" s="1"/>
  <c r="B526" i="1825" s="1"/>
  <c r="B527" i="1825" s="1"/>
  <c r="B528" i="1825" s="1"/>
  <c r="B529" i="1825" s="1"/>
  <c r="B530" i="1825" s="1"/>
  <c r="B531" i="1825" s="1"/>
  <c r="B532" i="1825" s="1"/>
  <c r="B533" i="1825" s="1"/>
  <c r="B534" i="1825" s="1"/>
  <c r="B535" i="1825" s="1"/>
  <c r="B536" i="1825" s="1"/>
  <c r="B537" i="1825" s="1"/>
  <c r="B538" i="1825" s="1"/>
  <c r="C7" i="189"/>
  <c r="G6" i="189"/>
  <c r="F6" i="189"/>
  <c r="C6" i="189"/>
  <c r="I4" i="2688"/>
  <c r="I5" i="2688"/>
  <c r="I6" i="2688"/>
  <c r="I7" i="2688"/>
  <c r="I8" i="2688"/>
  <c r="I9" i="2688"/>
  <c r="I10" i="2688"/>
  <c r="I11" i="2688"/>
  <c r="I12" i="2688"/>
  <c r="I13" i="2688"/>
  <c r="I14" i="2688"/>
  <c r="I15" i="2688"/>
  <c r="I16" i="2688"/>
  <c r="I17" i="2688"/>
  <c r="I18" i="2688"/>
  <c r="I19" i="2688"/>
  <c r="I20" i="2688"/>
  <c r="I21" i="2688"/>
  <c r="I22" i="2688"/>
  <c r="I23" i="2688"/>
  <c r="I24" i="2688"/>
  <c r="I25" i="2688"/>
  <c r="I26" i="2688"/>
  <c r="I27" i="2688"/>
  <c r="I28" i="2688"/>
  <c r="I29" i="2688"/>
  <c r="I30" i="2688"/>
  <c r="I31" i="2688"/>
  <c r="I32" i="2688"/>
  <c r="I33" i="2688"/>
  <c r="I34" i="2688"/>
  <c r="I35" i="2688"/>
  <c r="I36" i="2688"/>
  <c r="I37" i="2688"/>
  <c r="I38" i="2688"/>
  <c r="I39" i="2688"/>
  <c r="I40" i="2688"/>
  <c r="I41" i="2688"/>
  <c r="I42" i="2688"/>
  <c r="I43" i="2688"/>
  <c r="I44" i="2688"/>
  <c r="I45" i="2688"/>
  <c r="I46" i="2688"/>
  <c r="I47" i="2688"/>
  <c r="I48" i="2688"/>
  <c r="I49" i="2688"/>
  <c r="I50" i="2688"/>
  <c r="I51" i="2688"/>
  <c r="I52" i="2688"/>
  <c r="I53" i="2688"/>
  <c r="I54" i="2688"/>
  <c r="I55" i="2688"/>
  <c r="I56" i="2688"/>
  <c r="I57" i="2688"/>
  <c r="I58" i="2688"/>
  <c r="I59" i="2688"/>
  <c r="I60" i="2688"/>
  <c r="I61" i="2688"/>
  <c r="I62" i="2688"/>
  <c r="I63" i="2688"/>
  <c r="I64" i="2688"/>
  <c r="I65" i="2688"/>
  <c r="I66" i="2688"/>
  <c r="I67" i="2688"/>
  <c r="I68" i="2688"/>
  <c r="I69" i="2688"/>
  <c r="I70" i="2688"/>
  <c r="I71" i="2688"/>
  <c r="I72" i="2688"/>
  <c r="I73" i="2688"/>
  <c r="I74" i="2688"/>
  <c r="I75" i="2688"/>
  <c r="I76" i="2688"/>
  <c r="I77" i="2688"/>
  <c r="I78" i="2688"/>
  <c r="I79" i="2688"/>
  <c r="I80" i="2688"/>
  <c r="I81" i="2688"/>
  <c r="I82" i="2688"/>
  <c r="I83" i="2688"/>
  <c r="I84" i="2688"/>
  <c r="I85" i="2688"/>
  <c r="I86" i="2688"/>
  <c r="I87" i="2688"/>
  <c r="I88" i="2688"/>
  <c r="I89" i="2688"/>
  <c r="I90" i="2688"/>
  <c r="I91" i="2688"/>
  <c r="I92" i="2688"/>
  <c r="I93" i="2688"/>
  <c r="I94" i="2688"/>
  <c r="I95" i="2688"/>
  <c r="I96" i="2688"/>
  <c r="I97" i="2688"/>
  <c r="I98" i="2688"/>
  <c r="I99" i="2688"/>
  <c r="I100" i="2688"/>
  <c r="I101" i="2688"/>
  <c r="I102" i="2688"/>
  <c r="I103" i="2688"/>
  <c r="I104" i="2688"/>
  <c r="I105" i="2688"/>
  <c r="I106" i="2688"/>
  <c r="I107" i="2688"/>
  <c r="I108" i="2688"/>
  <c r="I109" i="2688"/>
  <c r="I110" i="2688"/>
  <c r="I111" i="2688"/>
  <c r="I112" i="2688"/>
  <c r="I113" i="2688"/>
  <c r="I114" i="2688"/>
  <c r="I115" i="2688"/>
  <c r="I116" i="2688"/>
  <c r="I117" i="2688"/>
  <c r="I118" i="2688"/>
  <c r="I119" i="2688"/>
  <c r="I120" i="2688"/>
  <c r="I121" i="2688"/>
  <c r="I122" i="2688"/>
  <c r="I123" i="2688"/>
  <c r="I124" i="2688"/>
  <c r="I125" i="2688"/>
  <c r="I126" i="2688"/>
  <c r="I127" i="2688"/>
  <c r="I128" i="2688"/>
  <c r="I129" i="2688"/>
  <c r="I130" i="2688"/>
  <c r="I131" i="2688"/>
  <c r="I132" i="2688"/>
  <c r="I133" i="2688"/>
  <c r="I134" i="2688"/>
  <c r="I135" i="2688"/>
  <c r="I136" i="2688"/>
  <c r="I137" i="2688"/>
  <c r="I138" i="2688"/>
  <c r="I139" i="2688"/>
  <c r="I140" i="2688"/>
  <c r="I141" i="2688"/>
  <c r="I142" i="2688"/>
  <c r="I143" i="2688"/>
  <c r="I144" i="2688"/>
  <c r="I145" i="2688"/>
  <c r="I146" i="2688"/>
  <c r="I147" i="2688"/>
  <c r="I148" i="2688"/>
  <c r="I149" i="2688"/>
  <c r="I150" i="2688"/>
  <c r="I151" i="2688"/>
  <c r="I152" i="2688"/>
  <c r="I153" i="2688"/>
  <c r="I154" i="2688"/>
  <c r="I155" i="2688"/>
  <c r="I156" i="2688"/>
  <c r="I157" i="2688"/>
  <c r="I158" i="2688"/>
  <c r="I159" i="2688"/>
  <c r="I160" i="2688"/>
  <c r="I161" i="2688"/>
  <c r="I162" i="2688"/>
  <c r="I163" i="2688"/>
  <c r="I164" i="2688"/>
  <c r="I165" i="2688"/>
  <c r="I166" i="2688"/>
  <c r="I167" i="2688"/>
  <c r="I168" i="2688"/>
  <c r="I169" i="2688"/>
  <c r="I170" i="2688"/>
  <c r="I171" i="2688"/>
  <c r="I172" i="2688"/>
  <c r="I173" i="2688"/>
  <c r="I174" i="2688"/>
  <c r="I175" i="2688"/>
  <c r="I176" i="2688"/>
  <c r="I177" i="2688"/>
  <c r="I178" i="2688"/>
  <c r="I179" i="2688"/>
  <c r="I180" i="2688"/>
  <c r="I181" i="2688"/>
  <c r="I182" i="2688"/>
  <c r="I183" i="2688"/>
  <c r="I184" i="2688"/>
  <c r="I185" i="2688"/>
  <c r="I186" i="2688"/>
  <c r="I187" i="2688"/>
  <c r="I188" i="2688"/>
  <c r="I189" i="2688"/>
  <c r="I190" i="2688"/>
  <c r="I191" i="2688"/>
  <c r="I192" i="2688"/>
  <c r="I193" i="2688"/>
  <c r="I194" i="2688"/>
  <c r="I195" i="2688"/>
  <c r="I196" i="2688"/>
  <c r="I197" i="2688"/>
  <c r="I198" i="2688"/>
  <c r="I199" i="2688"/>
  <c r="I200" i="2688"/>
  <c r="I201" i="2688"/>
  <c r="I202" i="2688"/>
  <c r="I203" i="2688"/>
  <c r="I204" i="2688"/>
  <c r="I205" i="2688"/>
  <c r="I206" i="2688"/>
  <c r="I207" i="2688"/>
  <c r="I208" i="2688"/>
  <c r="I209" i="2688"/>
  <c r="I210" i="2688"/>
  <c r="I211" i="2688"/>
  <c r="I212" i="2688"/>
  <c r="I213" i="2688"/>
  <c r="I214" i="2688"/>
  <c r="I215" i="2688"/>
  <c r="I216" i="2688"/>
  <c r="I217" i="2688"/>
  <c r="I218" i="2688"/>
  <c r="I219" i="2688"/>
  <c r="I220" i="2688"/>
  <c r="I221" i="2688"/>
  <c r="I222" i="2688"/>
  <c r="I223" i="2688"/>
  <c r="I224" i="2688"/>
  <c r="I225" i="2688"/>
  <c r="I226" i="2688"/>
  <c r="I227" i="2688"/>
  <c r="I228" i="2688"/>
  <c r="I229" i="2688"/>
  <c r="I230" i="2688"/>
  <c r="I231" i="2688"/>
  <c r="I232" i="2688"/>
  <c r="I233" i="2688"/>
  <c r="I234" i="2688"/>
  <c r="I235" i="2688"/>
  <c r="I236" i="2688"/>
  <c r="I237" i="2688"/>
  <c r="I238" i="2688"/>
  <c r="I239" i="2688"/>
  <c r="I240" i="2688"/>
  <c r="I241" i="2688"/>
  <c r="I242" i="2688"/>
  <c r="I243" i="2688"/>
  <c r="I244" i="2688"/>
  <c r="I245" i="2688"/>
  <c r="I246" i="2688"/>
  <c r="I247" i="2688"/>
  <c r="I248" i="2688"/>
  <c r="I249" i="2688"/>
  <c r="I250" i="2688"/>
  <c r="I251" i="2688"/>
  <c r="I252" i="2688"/>
  <c r="I253" i="2688"/>
  <c r="I254" i="2688"/>
  <c r="I255" i="2688"/>
  <c r="I256" i="2688"/>
  <c r="I257" i="2688"/>
  <c r="I258" i="2688"/>
  <c r="I259" i="2688"/>
  <c r="I260" i="2688"/>
  <c r="I261" i="2688"/>
  <c r="I262" i="2688"/>
  <c r="H4" i="2688"/>
  <c r="H5" i="2688"/>
  <c r="H6" i="2688"/>
  <c r="H7" i="2688"/>
  <c r="H8" i="2688"/>
  <c r="H9" i="2688"/>
  <c r="H10" i="2688"/>
  <c r="H11" i="2688"/>
  <c r="H12" i="2688"/>
  <c r="H13" i="2688"/>
  <c r="H14" i="2688"/>
  <c r="H15" i="2688"/>
  <c r="H16" i="2688"/>
  <c r="H17" i="2688"/>
  <c r="H18" i="2688"/>
  <c r="H19" i="2688"/>
  <c r="H20" i="2688"/>
  <c r="H21" i="2688"/>
  <c r="H22" i="2688"/>
  <c r="H23" i="2688"/>
  <c r="H24" i="2688"/>
  <c r="H25" i="2688"/>
  <c r="H26" i="2688"/>
  <c r="H27" i="2688"/>
  <c r="H28" i="2688"/>
  <c r="H29" i="2688"/>
  <c r="H30" i="2688"/>
  <c r="H31" i="2688"/>
  <c r="H32" i="2688"/>
  <c r="H33" i="2688"/>
  <c r="H34" i="2688"/>
  <c r="H35" i="2688"/>
  <c r="H36" i="2688"/>
  <c r="H37" i="2688"/>
  <c r="H38" i="2688"/>
  <c r="H39" i="2688"/>
  <c r="H40" i="2688"/>
  <c r="H41" i="2688"/>
  <c r="H42" i="2688"/>
  <c r="H43" i="2688"/>
  <c r="H44" i="2688"/>
  <c r="H45" i="2688"/>
  <c r="H46" i="2688"/>
  <c r="H47" i="2688"/>
  <c r="H48" i="2688"/>
  <c r="H49" i="2688"/>
  <c r="H50" i="2688"/>
  <c r="H51" i="2688"/>
  <c r="H52" i="2688"/>
  <c r="H53" i="2688"/>
  <c r="H54" i="2688"/>
  <c r="H55" i="2688"/>
  <c r="H56" i="2688"/>
  <c r="H57" i="2688"/>
  <c r="H58" i="2688"/>
  <c r="H59" i="2688"/>
  <c r="H60" i="2688"/>
  <c r="H61" i="2688"/>
  <c r="H62" i="2688"/>
  <c r="H63" i="2688"/>
  <c r="H64" i="2688"/>
  <c r="H65" i="2688"/>
  <c r="H66" i="2688"/>
  <c r="H67" i="2688"/>
  <c r="H68" i="2688"/>
  <c r="H69" i="2688"/>
  <c r="H70" i="2688"/>
  <c r="H71" i="2688"/>
  <c r="H72" i="2688"/>
  <c r="H73" i="2688"/>
  <c r="H74" i="2688"/>
  <c r="H75" i="2688"/>
  <c r="H76" i="2688"/>
  <c r="H77" i="2688"/>
  <c r="H78" i="2688"/>
  <c r="H79" i="2688"/>
  <c r="H80" i="2688"/>
  <c r="H81" i="2688"/>
  <c r="H82" i="2688"/>
  <c r="H83" i="2688"/>
  <c r="H84" i="2688"/>
  <c r="H85" i="2688"/>
  <c r="H86" i="2688"/>
  <c r="H87" i="2688"/>
  <c r="H88" i="2688"/>
  <c r="H89" i="2688"/>
  <c r="H90" i="2688"/>
  <c r="H91" i="2688"/>
  <c r="H92" i="2688"/>
  <c r="H93" i="2688"/>
  <c r="H94" i="2688"/>
  <c r="H95" i="2688"/>
  <c r="H96" i="2688"/>
  <c r="H97" i="2688"/>
  <c r="H98" i="2688"/>
  <c r="H99" i="2688"/>
  <c r="H100" i="2688"/>
  <c r="H101" i="2688"/>
  <c r="H102" i="2688"/>
  <c r="H103" i="2688"/>
  <c r="H104" i="2688"/>
  <c r="H105" i="2688"/>
  <c r="H106" i="2688"/>
  <c r="H107" i="2688"/>
  <c r="H108" i="2688"/>
  <c r="H109" i="2688"/>
  <c r="H110" i="2688"/>
  <c r="H111" i="2688"/>
  <c r="H112" i="2688"/>
  <c r="H113" i="2688"/>
  <c r="H114" i="2688"/>
  <c r="H115" i="2688"/>
  <c r="H116" i="2688"/>
  <c r="H117" i="2688"/>
  <c r="H118" i="2688"/>
  <c r="H119" i="2688"/>
  <c r="H120" i="2688"/>
  <c r="H121" i="2688"/>
  <c r="H122" i="2688"/>
  <c r="H123" i="2688"/>
  <c r="H124" i="2688"/>
  <c r="H125" i="2688"/>
  <c r="H126" i="2688"/>
  <c r="H127" i="2688"/>
  <c r="H128" i="2688"/>
  <c r="H129" i="2688"/>
  <c r="H130" i="2688"/>
  <c r="H131" i="2688"/>
  <c r="H132" i="2688"/>
  <c r="H133" i="2688"/>
  <c r="H134" i="2688"/>
  <c r="H135" i="2688"/>
  <c r="H136" i="2688"/>
  <c r="H137" i="2688"/>
  <c r="H138" i="2688"/>
  <c r="H139" i="2688"/>
  <c r="H140" i="2688"/>
  <c r="H141" i="2688"/>
  <c r="H142" i="2688"/>
  <c r="H143" i="2688"/>
  <c r="H144" i="2688"/>
  <c r="H145" i="2688"/>
  <c r="H146" i="2688"/>
  <c r="H147" i="2688"/>
  <c r="H148" i="2688"/>
  <c r="H149" i="2688"/>
  <c r="H150" i="2688"/>
  <c r="H151" i="2688"/>
  <c r="H152" i="2688"/>
  <c r="H153" i="2688"/>
  <c r="H154" i="2688"/>
  <c r="H155" i="2688"/>
  <c r="H156" i="2688"/>
  <c r="H157" i="2688"/>
  <c r="H158" i="2688"/>
  <c r="H159" i="2688"/>
  <c r="H160" i="2688"/>
  <c r="H161" i="2688"/>
  <c r="H162" i="2688"/>
  <c r="H163" i="2688"/>
  <c r="H164" i="2688"/>
  <c r="H165" i="2688"/>
  <c r="H166" i="2688"/>
  <c r="H167" i="2688"/>
  <c r="H168" i="2688"/>
  <c r="H169" i="2688"/>
  <c r="H170" i="2688"/>
  <c r="H171" i="2688"/>
  <c r="H172" i="2688"/>
  <c r="H173" i="2688"/>
  <c r="H174" i="2688"/>
  <c r="H175" i="2688"/>
  <c r="H176" i="2688"/>
  <c r="H177" i="2688"/>
  <c r="H178" i="2688"/>
  <c r="H179" i="2688"/>
  <c r="H180" i="2688"/>
  <c r="H181" i="2688"/>
  <c r="H182" i="2688"/>
  <c r="H183" i="2688"/>
  <c r="H184" i="2688"/>
  <c r="H185" i="2688"/>
  <c r="H186" i="2688"/>
  <c r="H187" i="2688"/>
  <c r="H188" i="2688"/>
  <c r="H189" i="2688"/>
  <c r="H190" i="2688"/>
  <c r="H191" i="2688"/>
  <c r="H192" i="2688"/>
  <c r="H193" i="2688"/>
  <c r="H194" i="2688"/>
  <c r="H195" i="2688"/>
  <c r="H196" i="2688"/>
  <c r="H197" i="2688"/>
  <c r="H198" i="2688"/>
  <c r="H199" i="2688"/>
  <c r="H200" i="2688"/>
  <c r="H201" i="2688"/>
  <c r="H202" i="2688"/>
  <c r="H203" i="2688"/>
  <c r="H204" i="2688"/>
  <c r="H205" i="2688"/>
  <c r="H206" i="2688"/>
  <c r="H207" i="2688"/>
  <c r="H208" i="2688"/>
  <c r="H209" i="2688"/>
  <c r="H210" i="2688"/>
  <c r="H211" i="2688"/>
  <c r="H212" i="2688"/>
  <c r="H213" i="2688"/>
  <c r="H214" i="2688"/>
  <c r="H215" i="2688"/>
  <c r="H216" i="2688"/>
  <c r="H217" i="2688"/>
  <c r="H218" i="2688"/>
  <c r="H219" i="2688"/>
  <c r="H220" i="2688"/>
  <c r="H221" i="2688"/>
  <c r="H222" i="2688"/>
  <c r="H223" i="2688"/>
  <c r="H224" i="2688"/>
  <c r="H225" i="2688"/>
  <c r="H226" i="2688"/>
  <c r="H227" i="2688"/>
  <c r="H228" i="2688"/>
  <c r="H229" i="2688"/>
  <c r="H230" i="2688"/>
  <c r="H231" i="2688"/>
  <c r="H232" i="2688"/>
  <c r="H233" i="2688"/>
  <c r="H234" i="2688"/>
  <c r="H235" i="2688"/>
  <c r="H236" i="2688"/>
  <c r="H237" i="2688"/>
  <c r="H238" i="2688"/>
  <c r="H239" i="2688"/>
  <c r="H240" i="2688"/>
  <c r="H241" i="2688"/>
  <c r="H242" i="2688"/>
  <c r="H243" i="2688"/>
  <c r="H244" i="2688"/>
  <c r="H245" i="2688"/>
  <c r="H246" i="2688"/>
  <c r="H247" i="2688"/>
  <c r="H248" i="2688"/>
  <c r="H249" i="2688"/>
  <c r="H250" i="2688"/>
  <c r="H251" i="2688"/>
  <c r="H252" i="2688"/>
  <c r="H253" i="2688"/>
  <c r="H254" i="2688"/>
  <c r="H255" i="2688"/>
  <c r="H256" i="2688"/>
  <c r="H257" i="2688"/>
  <c r="H258" i="2688"/>
  <c r="H259" i="2688"/>
  <c r="H260" i="2688"/>
  <c r="H261" i="2688"/>
  <c r="H262" i="2688"/>
  <c r="I3" i="2688"/>
  <c r="H3" i="2688"/>
  <c r="U7" i="2697"/>
  <c r="U8" i="2697"/>
  <c r="U9" i="2697"/>
  <c r="U10" i="2697"/>
  <c r="U11" i="2697"/>
  <c r="U12" i="2697"/>
  <c r="U13" i="2697"/>
  <c r="U14" i="2697"/>
  <c r="U15" i="2697"/>
  <c r="U16" i="2697"/>
  <c r="U17" i="2697"/>
  <c r="U18" i="2697"/>
  <c r="U19" i="2697"/>
  <c r="U20" i="2697"/>
  <c r="U21" i="2697"/>
  <c r="U22" i="2697"/>
  <c r="U23" i="2697"/>
  <c r="U24" i="2697"/>
  <c r="U25" i="2697"/>
  <c r="U26" i="2697"/>
  <c r="U27" i="2697"/>
  <c r="U28" i="2697"/>
  <c r="U29" i="2697"/>
  <c r="U30" i="2697"/>
  <c r="U31" i="2697"/>
  <c r="U32" i="2697"/>
  <c r="U33" i="2697"/>
  <c r="U34" i="2697"/>
  <c r="U35" i="2697"/>
  <c r="U36" i="2697"/>
  <c r="U37" i="2697"/>
  <c r="U38" i="2697"/>
  <c r="U39" i="2697"/>
  <c r="U40" i="2697"/>
  <c r="U41" i="2697"/>
  <c r="U42" i="2697"/>
  <c r="U43" i="2697"/>
  <c r="U44" i="2697"/>
  <c r="U45" i="2697"/>
  <c r="U46" i="2697"/>
  <c r="U47" i="2697"/>
  <c r="U48" i="2697"/>
  <c r="U49" i="2697"/>
  <c r="U50" i="2697"/>
  <c r="U51" i="2697"/>
  <c r="U52" i="2697"/>
  <c r="U53" i="2697"/>
  <c r="U54" i="2697"/>
  <c r="U55" i="2697"/>
  <c r="U56" i="2697"/>
  <c r="U57" i="2697"/>
  <c r="U58" i="2697"/>
  <c r="U59" i="2697"/>
  <c r="U60" i="2697"/>
  <c r="U61" i="2697"/>
  <c r="U62" i="2697"/>
  <c r="U63" i="2697"/>
  <c r="U64" i="2697"/>
  <c r="U65" i="2697"/>
  <c r="U66" i="2697"/>
  <c r="U67" i="2697"/>
  <c r="U68" i="2697"/>
  <c r="U69" i="2697"/>
  <c r="U70" i="2697"/>
  <c r="U71" i="2697"/>
  <c r="U72" i="2697"/>
  <c r="U73" i="2697"/>
  <c r="U74" i="2697"/>
  <c r="U75" i="2697"/>
  <c r="U76" i="2697"/>
  <c r="U77" i="2697"/>
  <c r="U78" i="2697"/>
  <c r="U79" i="2697"/>
  <c r="U80" i="2697"/>
  <c r="U81" i="2697"/>
  <c r="U82" i="2697"/>
  <c r="U83" i="2697"/>
  <c r="U84" i="2697"/>
  <c r="U85" i="2697"/>
  <c r="U86" i="2697"/>
  <c r="U87" i="2697"/>
  <c r="U88" i="2697"/>
  <c r="U89" i="2697"/>
  <c r="U90" i="2697"/>
  <c r="U91" i="2697"/>
  <c r="U92" i="2697"/>
  <c r="U93" i="2697"/>
  <c r="U94" i="2697"/>
  <c r="U95" i="2697"/>
  <c r="U96" i="2697"/>
  <c r="U97" i="2697"/>
  <c r="U98" i="2697"/>
  <c r="U99" i="2697"/>
  <c r="U100" i="2697"/>
  <c r="U101" i="2697"/>
  <c r="U102" i="2697"/>
  <c r="U103" i="2697"/>
  <c r="U104" i="2697"/>
  <c r="U105" i="2697"/>
  <c r="U106" i="2697"/>
  <c r="U107" i="2697"/>
  <c r="U108" i="2697"/>
  <c r="U109" i="2697"/>
  <c r="U110" i="2697"/>
  <c r="U111" i="2697"/>
  <c r="U112" i="2697"/>
  <c r="U113" i="2697"/>
  <c r="U114" i="2697"/>
  <c r="U115" i="2697"/>
  <c r="U116" i="2697"/>
  <c r="U117" i="2697"/>
  <c r="U118" i="2697"/>
  <c r="U119" i="2697"/>
  <c r="U120" i="2697"/>
  <c r="U121" i="2697"/>
  <c r="U122" i="2697"/>
  <c r="U123" i="2697"/>
  <c r="U124" i="2697"/>
  <c r="U125" i="2697"/>
  <c r="U126" i="2697"/>
  <c r="U127" i="2697"/>
  <c r="U128" i="2697"/>
  <c r="U129" i="2697"/>
  <c r="U130" i="2697"/>
  <c r="U131" i="2697"/>
  <c r="U132" i="2697"/>
  <c r="U133" i="2697"/>
  <c r="U134" i="2697"/>
  <c r="U135" i="2697"/>
  <c r="U136" i="2697"/>
  <c r="U137" i="2697"/>
  <c r="U138" i="2697"/>
  <c r="U139" i="2697"/>
  <c r="U140" i="2697"/>
  <c r="U141" i="2697"/>
  <c r="U142" i="2697"/>
  <c r="U143" i="2697"/>
  <c r="U144" i="2697"/>
  <c r="U145" i="2697"/>
  <c r="U146" i="2697"/>
  <c r="U147" i="2697"/>
  <c r="U148" i="2697"/>
  <c r="U149" i="2697"/>
  <c r="U150" i="2697"/>
  <c r="U151" i="2697"/>
  <c r="U152" i="2697"/>
  <c r="U153" i="2697"/>
  <c r="U154" i="2697"/>
  <c r="U155" i="2697"/>
  <c r="U156" i="2697"/>
  <c r="U157" i="2697"/>
  <c r="U158" i="2697"/>
  <c r="U159" i="2697"/>
  <c r="U160" i="2697"/>
  <c r="U161" i="2697"/>
  <c r="U162" i="2697"/>
  <c r="U163" i="2697"/>
  <c r="U164" i="2697"/>
  <c r="U165" i="2697"/>
  <c r="U166" i="2697"/>
  <c r="U167" i="2697"/>
  <c r="U168" i="2697"/>
  <c r="U169" i="2697"/>
  <c r="U170" i="2697"/>
  <c r="U171" i="2697"/>
  <c r="U172" i="2697"/>
  <c r="U173" i="2697"/>
  <c r="U174" i="2697"/>
  <c r="U175" i="2697"/>
  <c r="U176" i="2697"/>
  <c r="U177" i="2697"/>
  <c r="U178" i="2697"/>
  <c r="U179" i="2697"/>
  <c r="U180" i="2697"/>
  <c r="U181" i="2697"/>
  <c r="U182" i="2697"/>
  <c r="U183" i="2697"/>
  <c r="U184" i="2697"/>
  <c r="U185" i="2697"/>
  <c r="U186" i="2697"/>
  <c r="U187" i="2697"/>
  <c r="U188" i="2697"/>
  <c r="U189" i="2697"/>
  <c r="U190" i="2697"/>
  <c r="U191" i="2697"/>
  <c r="U192" i="2697"/>
  <c r="U193" i="2697"/>
  <c r="U194" i="2697"/>
  <c r="U195" i="2697"/>
  <c r="U196" i="2697"/>
  <c r="U197" i="2697"/>
  <c r="U198" i="2697"/>
  <c r="U199" i="2697"/>
  <c r="U200" i="2697"/>
  <c r="U201" i="2697"/>
  <c r="U202" i="2697"/>
  <c r="U203" i="2697"/>
  <c r="U204" i="2697"/>
  <c r="U205" i="2697"/>
  <c r="U206" i="2697"/>
  <c r="U207" i="2697"/>
  <c r="U208" i="2697"/>
  <c r="U209" i="2697"/>
  <c r="U210" i="2697"/>
  <c r="U211" i="2697"/>
  <c r="U212" i="2697"/>
  <c r="U213" i="2697"/>
  <c r="U214" i="2697"/>
  <c r="U215" i="2697"/>
  <c r="U216" i="2697"/>
  <c r="U217" i="2697"/>
  <c r="U218" i="2697"/>
  <c r="U219" i="2697"/>
  <c r="U220" i="2697"/>
  <c r="U221" i="2697"/>
  <c r="U222" i="2697"/>
  <c r="U223" i="2697"/>
  <c r="U224" i="2697"/>
  <c r="U225" i="2697"/>
  <c r="U226" i="2697"/>
  <c r="U227" i="2697"/>
  <c r="U228" i="2697"/>
  <c r="U229" i="2697"/>
  <c r="U230" i="2697"/>
  <c r="U231" i="2697"/>
  <c r="U232" i="2697"/>
  <c r="U233" i="2697"/>
  <c r="U234" i="2697"/>
  <c r="U235" i="2697"/>
  <c r="U236" i="2697"/>
  <c r="U237" i="2697"/>
  <c r="U238" i="2697"/>
  <c r="U239" i="2697"/>
  <c r="U240" i="2697"/>
  <c r="U241" i="2697"/>
  <c r="U242" i="2697"/>
  <c r="U243" i="2697"/>
  <c r="U244" i="2697"/>
  <c r="U245" i="2697"/>
  <c r="U246" i="2697"/>
  <c r="U247" i="2697"/>
  <c r="U248" i="2697"/>
  <c r="U249" i="2697"/>
  <c r="U250" i="2697"/>
  <c r="U251" i="2697"/>
  <c r="U252" i="2697"/>
  <c r="U253" i="2697"/>
  <c r="U254" i="2697"/>
  <c r="U255" i="2697"/>
  <c r="U256" i="2697"/>
  <c r="U257" i="2697"/>
  <c r="U258" i="2697"/>
  <c r="U259" i="2697"/>
  <c r="U260" i="2697"/>
  <c r="U261" i="2697"/>
  <c r="U262" i="2697"/>
  <c r="U263" i="2697"/>
  <c r="U264" i="2697"/>
  <c r="U265" i="2697"/>
  <c r="U266" i="2697"/>
  <c r="U267" i="2697"/>
  <c r="U268" i="2697"/>
  <c r="U269" i="2697"/>
  <c r="U270" i="2697"/>
  <c r="U271" i="2697"/>
  <c r="U272" i="2697"/>
  <c r="U273" i="2697"/>
  <c r="U274" i="2697"/>
  <c r="U275" i="2697"/>
  <c r="U276" i="2697"/>
  <c r="U277" i="2697"/>
  <c r="U278" i="2697"/>
  <c r="U279" i="2697"/>
  <c r="U280" i="2697"/>
  <c r="U281" i="2697"/>
  <c r="U282" i="2697"/>
  <c r="U283" i="2697"/>
  <c r="U284" i="2697"/>
  <c r="U285" i="2697"/>
  <c r="U286" i="2697"/>
  <c r="U287" i="2697"/>
  <c r="U288" i="2697"/>
  <c r="U289" i="2697"/>
  <c r="U290" i="2697"/>
  <c r="U291" i="2697"/>
  <c r="U292" i="2697"/>
  <c r="U293" i="2697"/>
  <c r="U294" i="2697"/>
  <c r="U295" i="2697"/>
  <c r="U296" i="2697"/>
  <c r="U297" i="2697"/>
  <c r="U298" i="2697"/>
  <c r="U299" i="2697"/>
  <c r="U300" i="2697"/>
  <c r="U301" i="2697"/>
  <c r="U302" i="2697"/>
  <c r="U303" i="2697"/>
  <c r="U304" i="2697"/>
  <c r="U305" i="2697"/>
  <c r="U306" i="2697"/>
  <c r="U307" i="2697"/>
  <c r="U308" i="2697"/>
  <c r="U309" i="2697"/>
  <c r="U310" i="2697"/>
  <c r="U311" i="2697"/>
  <c r="U312" i="2697"/>
  <c r="U313" i="2697"/>
  <c r="U314" i="2697"/>
  <c r="U315" i="2697"/>
  <c r="U316" i="2697"/>
  <c r="U317" i="2697"/>
  <c r="U318" i="2697"/>
  <c r="U319" i="2697"/>
  <c r="U320" i="2697"/>
  <c r="U321" i="2697"/>
  <c r="U322" i="2697"/>
  <c r="U323" i="2697"/>
  <c r="U324" i="2697"/>
  <c r="U325" i="2697"/>
  <c r="U326" i="2697"/>
  <c r="U327" i="2697"/>
  <c r="U328" i="2697"/>
  <c r="U329" i="2697"/>
  <c r="U330" i="2697"/>
  <c r="U331" i="2697"/>
  <c r="U332" i="2697"/>
  <c r="U333" i="2697"/>
  <c r="U334" i="2697"/>
  <c r="U335" i="2697"/>
  <c r="U336" i="2697"/>
  <c r="U337" i="2697"/>
  <c r="U338" i="2697"/>
  <c r="U339" i="2697"/>
  <c r="U340" i="2697"/>
  <c r="U341" i="2697"/>
  <c r="U342" i="2697"/>
  <c r="U343" i="2697"/>
  <c r="U344" i="2697"/>
  <c r="U345" i="2697"/>
  <c r="U346" i="2697"/>
  <c r="U347" i="2697"/>
  <c r="U348" i="2697"/>
  <c r="U349" i="2697"/>
  <c r="U350" i="2697"/>
  <c r="U351" i="2697"/>
  <c r="U352" i="2697"/>
  <c r="U353" i="2697"/>
  <c r="U354" i="2697"/>
  <c r="U355" i="2697"/>
  <c r="U356" i="2697"/>
  <c r="U357" i="2697"/>
  <c r="U358" i="2697"/>
  <c r="U359" i="2697"/>
  <c r="U360" i="2697"/>
  <c r="U361" i="2697"/>
  <c r="U362" i="2697"/>
  <c r="U363" i="2697"/>
  <c r="U364" i="2697"/>
  <c r="U365" i="2697"/>
  <c r="U366" i="2697"/>
  <c r="U367" i="2697"/>
  <c r="U368" i="2697"/>
  <c r="U369" i="2697"/>
  <c r="U370" i="2697"/>
  <c r="U371" i="2697"/>
  <c r="U372" i="2697"/>
  <c r="U373" i="2697"/>
  <c r="U374" i="2697"/>
  <c r="U375" i="2697"/>
  <c r="U376" i="2697"/>
  <c r="U377" i="2697"/>
  <c r="U378" i="2697"/>
  <c r="U379" i="2697"/>
  <c r="U380" i="2697"/>
  <c r="U381" i="2697"/>
  <c r="U382" i="2697"/>
  <c r="U383" i="2697"/>
  <c r="U384" i="2697"/>
  <c r="U385" i="2697"/>
  <c r="U386" i="2697"/>
  <c r="U387" i="2697"/>
  <c r="U388" i="2697"/>
  <c r="U389" i="2697"/>
  <c r="U390" i="2697"/>
  <c r="U391" i="2697"/>
  <c r="U392" i="2697"/>
  <c r="U393" i="2697"/>
  <c r="U394" i="2697"/>
  <c r="U395" i="2697"/>
  <c r="U396" i="2697"/>
  <c r="U397" i="2697"/>
  <c r="U398" i="2697"/>
  <c r="U399" i="2697"/>
  <c r="U400" i="2697"/>
  <c r="U401" i="2697"/>
  <c r="U402" i="2697"/>
  <c r="U403" i="2697"/>
  <c r="U404" i="2697"/>
  <c r="U405" i="2697"/>
  <c r="U406" i="2697"/>
  <c r="U407" i="2697"/>
  <c r="U408" i="2697"/>
  <c r="U409" i="2697"/>
  <c r="U410" i="2697"/>
  <c r="U411" i="2697"/>
  <c r="U412" i="2697"/>
  <c r="U413" i="2697"/>
  <c r="U414" i="2697"/>
  <c r="U415" i="2697"/>
  <c r="U416" i="2697"/>
  <c r="U417" i="2697"/>
  <c r="U418" i="2697"/>
  <c r="U419" i="2697"/>
  <c r="U420" i="2697"/>
  <c r="U421" i="2697"/>
  <c r="U422" i="2697"/>
  <c r="U423" i="2697"/>
  <c r="U424" i="2697"/>
  <c r="U425" i="2697"/>
  <c r="U426" i="2697"/>
  <c r="U427" i="2697"/>
  <c r="U428" i="2697"/>
  <c r="U429" i="2697"/>
  <c r="U430" i="2697"/>
  <c r="U431" i="2697"/>
  <c r="U432" i="2697"/>
  <c r="U433" i="2697"/>
  <c r="U434" i="2697"/>
  <c r="U435" i="2697"/>
  <c r="U436" i="2697"/>
  <c r="U437" i="2697"/>
  <c r="U438" i="2697"/>
  <c r="U439" i="2697"/>
  <c r="U440" i="2697"/>
  <c r="U441" i="2697"/>
  <c r="U442" i="2697"/>
  <c r="U443" i="2697"/>
  <c r="U444" i="2697"/>
  <c r="U445" i="2697"/>
  <c r="U446" i="2697"/>
  <c r="U447" i="2697"/>
  <c r="U448" i="2697"/>
  <c r="U449" i="2697"/>
  <c r="U450" i="2697"/>
  <c r="U451" i="2697"/>
  <c r="U452" i="2697"/>
  <c r="U453" i="2697"/>
  <c r="U454" i="2697"/>
  <c r="U455" i="2697"/>
  <c r="U456" i="2697"/>
  <c r="U457" i="2697"/>
  <c r="U458" i="2697"/>
  <c r="U459" i="2697"/>
  <c r="U460" i="2697"/>
  <c r="U461" i="2697"/>
  <c r="U462" i="2697"/>
  <c r="U463" i="2697"/>
  <c r="U464" i="2697"/>
  <c r="U465" i="2697"/>
  <c r="U466" i="2697"/>
  <c r="U467" i="2697"/>
  <c r="U468" i="2697"/>
  <c r="U469" i="2697"/>
  <c r="U470" i="2697"/>
  <c r="U471" i="2697"/>
  <c r="U472" i="2697"/>
  <c r="U473" i="2697"/>
  <c r="U474" i="2697"/>
  <c r="U475" i="2697"/>
  <c r="U476" i="2697"/>
  <c r="U477" i="2697"/>
  <c r="U478" i="2697"/>
  <c r="U479" i="2697"/>
  <c r="U480" i="2697"/>
  <c r="U481" i="2697"/>
  <c r="U482" i="2697"/>
  <c r="U483" i="2697"/>
  <c r="U484" i="2697"/>
  <c r="U485" i="2697"/>
  <c r="U486" i="2697"/>
  <c r="U487" i="2697"/>
  <c r="U488" i="2697"/>
  <c r="U489" i="2697"/>
  <c r="U490" i="2697"/>
  <c r="U491" i="2697"/>
  <c r="U492" i="2697"/>
  <c r="U493" i="2697"/>
  <c r="U494" i="2697"/>
  <c r="U495" i="2697"/>
  <c r="U496" i="2697"/>
  <c r="U497" i="2697"/>
  <c r="U498" i="2697"/>
  <c r="U499" i="2697"/>
  <c r="U500" i="2697"/>
  <c r="U501" i="2697"/>
  <c r="U502" i="2697"/>
  <c r="U503" i="2697"/>
  <c r="U504" i="2697"/>
  <c r="U505" i="2697"/>
  <c r="U506" i="2697"/>
  <c r="U507" i="2697"/>
  <c r="U508" i="2697"/>
  <c r="U509" i="2697"/>
  <c r="U510" i="2697"/>
  <c r="U511" i="2697"/>
  <c r="U512" i="2697"/>
  <c r="U513" i="2697"/>
  <c r="U514" i="2697"/>
  <c r="U515" i="2697"/>
  <c r="U516" i="2697"/>
  <c r="U517" i="2697"/>
  <c r="U518" i="2697"/>
  <c r="U519" i="2697"/>
  <c r="U520" i="2697"/>
  <c r="U521" i="2697"/>
  <c r="U522" i="2697"/>
  <c r="U523" i="2697"/>
  <c r="U524" i="2697"/>
  <c r="U525" i="2697"/>
  <c r="U526" i="2697"/>
  <c r="U527" i="2697"/>
  <c r="U528" i="2697"/>
  <c r="U529" i="2697"/>
  <c r="U530" i="2697"/>
  <c r="U531" i="2697"/>
  <c r="U532" i="2697"/>
  <c r="U533" i="2697"/>
  <c r="U534" i="2697"/>
  <c r="U535" i="2697"/>
  <c r="U536" i="2697"/>
  <c r="U537" i="2697"/>
  <c r="U538" i="2697"/>
  <c r="L7" i="2697"/>
  <c r="L8" i="2697"/>
  <c r="L9" i="2697"/>
  <c r="L10" i="2697"/>
  <c r="L11" i="2697"/>
  <c r="L12" i="2697"/>
  <c r="L13" i="2697"/>
  <c r="L14" i="2697"/>
  <c r="L15" i="2697"/>
  <c r="L16" i="2697"/>
  <c r="L17" i="2697"/>
  <c r="L18" i="2697"/>
  <c r="L19" i="2697"/>
  <c r="L20" i="2697"/>
  <c r="L21" i="2697"/>
  <c r="L22" i="2697"/>
  <c r="L23" i="2697"/>
  <c r="L24" i="2697"/>
  <c r="L25" i="2697"/>
  <c r="L26" i="2697"/>
  <c r="L27" i="2697"/>
  <c r="L28" i="2697"/>
  <c r="L29" i="2697"/>
  <c r="L30" i="2697"/>
  <c r="L31" i="2697"/>
  <c r="L32" i="2697"/>
  <c r="L33" i="2697"/>
  <c r="L34" i="2697"/>
  <c r="L35" i="2697"/>
  <c r="L36" i="2697"/>
  <c r="L37" i="2697"/>
  <c r="L38" i="2697"/>
  <c r="L39" i="2697"/>
  <c r="L40" i="2697"/>
  <c r="L41" i="2697"/>
  <c r="L42" i="2697"/>
  <c r="L43" i="2697"/>
  <c r="L44" i="2697"/>
  <c r="L45" i="2697"/>
  <c r="L46" i="2697"/>
  <c r="L47" i="2697"/>
  <c r="L48" i="2697"/>
  <c r="L49" i="2697"/>
  <c r="L50" i="2697"/>
  <c r="L51" i="2697"/>
  <c r="L52" i="2697"/>
  <c r="L53" i="2697"/>
  <c r="L54" i="2697"/>
  <c r="L55" i="2697"/>
  <c r="L56" i="2697"/>
  <c r="L57" i="2697"/>
  <c r="L58" i="2697"/>
  <c r="L59" i="2697"/>
  <c r="L60" i="2697"/>
  <c r="L61" i="2697"/>
  <c r="L62" i="2697"/>
  <c r="L63" i="2697"/>
  <c r="L64" i="2697"/>
  <c r="L65" i="2697"/>
  <c r="L66" i="2697"/>
  <c r="L67" i="2697"/>
  <c r="L68" i="2697"/>
  <c r="L69" i="2697"/>
  <c r="L70" i="2697"/>
  <c r="L71" i="2697"/>
  <c r="L72" i="2697"/>
  <c r="L73" i="2697"/>
  <c r="L74" i="2697"/>
  <c r="L75" i="2697"/>
  <c r="L76" i="2697"/>
  <c r="L77" i="2697"/>
  <c r="L78" i="2697"/>
  <c r="L79" i="2697"/>
  <c r="L80" i="2697"/>
  <c r="L81" i="2697"/>
  <c r="L82" i="2697"/>
  <c r="L83" i="2697"/>
  <c r="L84" i="2697"/>
  <c r="L85" i="2697"/>
  <c r="L86" i="2697"/>
  <c r="L87" i="2697"/>
  <c r="L88" i="2697"/>
  <c r="L89" i="2697"/>
  <c r="L90" i="2697"/>
  <c r="L91" i="2697"/>
  <c r="L92" i="2697"/>
  <c r="L93" i="2697"/>
  <c r="L94" i="2697"/>
  <c r="L95" i="2697"/>
  <c r="L96" i="2697"/>
  <c r="L97" i="2697"/>
  <c r="L98" i="2697"/>
  <c r="L99" i="2697"/>
  <c r="L100" i="2697"/>
  <c r="L101" i="2697"/>
  <c r="L102" i="2697"/>
  <c r="L103" i="2697"/>
  <c r="L104" i="2697"/>
  <c r="L105" i="2697"/>
  <c r="L106" i="2697"/>
  <c r="L107" i="2697"/>
  <c r="L108" i="2697"/>
  <c r="L109" i="2697"/>
  <c r="L110" i="2697"/>
  <c r="L111" i="2697"/>
  <c r="L112" i="2697"/>
  <c r="L113" i="2697"/>
  <c r="L114" i="2697"/>
  <c r="L115" i="2697"/>
  <c r="L116" i="2697"/>
  <c r="L117" i="2697"/>
  <c r="L118" i="2697"/>
  <c r="L119" i="2697"/>
  <c r="L120" i="2697"/>
  <c r="L121" i="2697"/>
  <c r="L122" i="2697"/>
  <c r="L123" i="2697"/>
  <c r="L124" i="2697"/>
  <c r="L125" i="2697"/>
  <c r="L126" i="2697"/>
  <c r="L127" i="2697"/>
  <c r="L128" i="2697"/>
  <c r="L129" i="2697"/>
  <c r="L130" i="2697"/>
  <c r="L131" i="2697"/>
  <c r="L132" i="2697"/>
  <c r="L133" i="2697"/>
  <c r="L134" i="2697"/>
  <c r="L135" i="2697"/>
  <c r="L136" i="2697"/>
  <c r="L137" i="2697"/>
  <c r="L138" i="2697"/>
  <c r="L139" i="2697"/>
  <c r="L140" i="2697"/>
  <c r="L141" i="2697"/>
  <c r="L142" i="2697"/>
  <c r="L143" i="2697"/>
  <c r="L144" i="2697"/>
  <c r="L145" i="2697"/>
  <c r="L146" i="2697"/>
  <c r="L147" i="2697"/>
  <c r="L148" i="2697"/>
  <c r="L149" i="2697"/>
  <c r="L150" i="2697"/>
  <c r="L151" i="2697"/>
  <c r="L152" i="2697"/>
  <c r="L153" i="2697"/>
  <c r="L154" i="2697"/>
  <c r="L155" i="2697"/>
  <c r="L156" i="2697"/>
  <c r="L157" i="2697"/>
  <c r="L158" i="2697"/>
  <c r="L159" i="2697"/>
  <c r="L160" i="2697"/>
  <c r="L161" i="2697"/>
  <c r="L162" i="2697"/>
  <c r="L163" i="2697"/>
  <c r="L164" i="2697"/>
  <c r="L165" i="2697"/>
  <c r="L166" i="2697"/>
  <c r="L167" i="2697"/>
  <c r="L168" i="2697"/>
  <c r="L169" i="2697"/>
  <c r="L170" i="2697"/>
  <c r="L171" i="2697"/>
  <c r="L172" i="2697"/>
  <c r="L173" i="2697"/>
  <c r="L174" i="2697"/>
  <c r="L175" i="2697"/>
  <c r="L176" i="2697"/>
  <c r="L177" i="2697"/>
  <c r="L178" i="2697"/>
  <c r="L179" i="2697"/>
  <c r="L180" i="2697"/>
  <c r="L181" i="2697"/>
  <c r="L182" i="2697"/>
  <c r="L183" i="2697"/>
  <c r="L184" i="2697"/>
  <c r="L185" i="2697"/>
  <c r="L186" i="2697"/>
  <c r="L187" i="2697"/>
  <c r="L188" i="2697"/>
  <c r="L189" i="2697"/>
  <c r="L190" i="2697"/>
  <c r="L191" i="2697"/>
  <c r="L192" i="2697"/>
  <c r="L193" i="2697"/>
  <c r="L194" i="2697"/>
  <c r="L195" i="2697"/>
  <c r="L196" i="2697"/>
  <c r="L197" i="2697"/>
  <c r="L198" i="2697"/>
  <c r="L199" i="2697"/>
  <c r="L200" i="2697"/>
  <c r="L201" i="2697"/>
  <c r="L202" i="2697"/>
  <c r="L203" i="2697"/>
  <c r="L204" i="2697"/>
  <c r="L205" i="2697"/>
  <c r="L206" i="2697"/>
  <c r="L207" i="2697"/>
  <c r="L208" i="2697"/>
  <c r="L209" i="2697"/>
  <c r="L210" i="2697"/>
  <c r="L211" i="2697"/>
  <c r="L212" i="2697"/>
  <c r="L213" i="2697"/>
  <c r="L214" i="2697"/>
  <c r="L215" i="2697"/>
  <c r="L216" i="2697"/>
  <c r="L217" i="2697"/>
  <c r="L218" i="2697"/>
  <c r="L219" i="2697"/>
  <c r="L220" i="2697"/>
  <c r="L221" i="2697"/>
  <c r="L222" i="2697"/>
  <c r="L223" i="2697"/>
  <c r="L224" i="2697"/>
  <c r="L225" i="2697"/>
  <c r="L226" i="2697"/>
  <c r="L227" i="2697"/>
  <c r="L228" i="2697"/>
  <c r="L229" i="2697"/>
  <c r="L230" i="2697"/>
  <c r="L231" i="2697"/>
  <c r="L232" i="2697"/>
  <c r="L233" i="2697"/>
  <c r="L234" i="2697"/>
  <c r="L235" i="2697"/>
  <c r="L236" i="2697"/>
  <c r="L237" i="2697"/>
  <c r="L238" i="2697"/>
  <c r="L239" i="2697"/>
  <c r="L240" i="2697"/>
  <c r="L241" i="2697"/>
  <c r="L242" i="2697"/>
  <c r="L243" i="2697"/>
  <c r="L244" i="2697"/>
  <c r="L245" i="2697"/>
  <c r="L246" i="2697"/>
  <c r="L247" i="2697"/>
  <c r="L248" i="2697"/>
  <c r="L249" i="2697"/>
  <c r="L250" i="2697"/>
  <c r="L251" i="2697"/>
  <c r="L252" i="2697"/>
  <c r="L253" i="2697"/>
  <c r="L254" i="2697"/>
  <c r="L255" i="2697"/>
  <c r="L256" i="2697"/>
  <c r="L257" i="2697"/>
  <c r="L258" i="2697"/>
  <c r="L259" i="2697"/>
  <c r="L260" i="2697"/>
  <c r="L261" i="2697"/>
  <c r="L262" i="2697"/>
  <c r="L263" i="2697"/>
  <c r="L264" i="2697"/>
  <c r="L265" i="2697"/>
  <c r="L266" i="2697"/>
  <c r="L267" i="2697"/>
  <c r="L268" i="2697"/>
  <c r="L269" i="2697"/>
  <c r="L270" i="2697"/>
  <c r="L271" i="2697"/>
  <c r="L272" i="2697"/>
  <c r="L273" i="2697"/>
  <c r="L274" i="2697"/>
  <c r="L275" i="2697"/>
  <c r="L276" i="2697"/>
  <c r="L277" i="2697"/>
  <c r="L278" i="2697"/>
  <c r="L279" i="2697"/>
  <c r="L280" i="2697"/>
  <c r="L281" i="2697"/>
  <c r="L282" i="2697"/>
  <c r="L283" i="2697"/>
  <c r="L284" i="2697"/>
  <c r="L285" i="2697"/>
  <c r="L286" i="2697"/>
  <c r="L287" i="2697"/>
  <c r="L288" i="2697"/>
  <c r="L289" i="2697"/>
  <c r="L290" i="2697"/>
  <c r="L291" i="2697"/>
  <c r="L292" i="2697"/>
  <c r="L293" i="2697"/>
  <c r="L294" i="2697"/>
  <c r="L295" i="2697"/>
  <c r="L296" i="2697"/>
  <c r="L297" i="2697"/>
  <c r="L298" i="2697"/>
  <c r="L299" i="2697"/>
  <c r="L300" i="2697"/>
  <c r="L301" i="2697"/>
  <c r="L302" i="2697"/>
  <c r="L303" i="2697"/>
  <c r="L304" i="2697"/>
  <c r="L305" i="2697"/>
  <c r="L306" i="2697"/>
  <c r="L307" i="2697"/>
  <c r="L308" i="2697"/>
  <c r="L309" i="2697"/>
  <c r="L310" i="2697"/>
  <c r="L311" i="2697"/>
  <c r="L312" i="2697"/>
  <c r="L313" i="2697"/>
  <c r="L314" i="2697"/>
  <c r="L315" i="2697"/>
  <c r="L316" i="2697"/>
  <c r="L317" i="2697"/>
  <c r="L318" i="2697"/>
  <c r="L319" i="2697"/>
  <c r="L320" i="2697"/>
  <c r="L321" i="2697"/>
  <c r="L322" i="2697"/>
  <c r="L323" i="2697"/>
  <c r="L324" i="2697"/>
  <c r="L325" i="2697"/>
  <c r="L326" i="2697"/>
  <c r="L327" i="2697"/>
  <c r="L328" i="2697"/>
  <c r="L329" i="2697"/>
  <c r="L330" i="2697"/>
  <c r="L331" i="2697"/>
  <c r="L332" i="2697"/>
  <c r="L333" i="2697"/>
  <c r="L334" i="2697"/>
  <c r="L335" i="2697"/>
  <c r="L336" i="2697"/>
  <c r="L337" i="2697"/>
  <c r="L338" i="2697"/>
  <c r="L339" i="2697"/>
  <c r="L340" i="2697"/>
  <c r="L341" i="2697"/>
  <c r="L342" i="2697"/>
  <c r="L343" i="2697"/>
  <c r="L344" i="2697"/>
  <c r="L345" i="2697"/>
  <c r="L346" i="2697"/>
  <c r="L347" i="2697"/>
  <c r="L348" i="2697"/>
  <c r="L349" i="2697"/>
  <c r="L350" i="2697"/>
  <c r="L351" i="2697"/>
  <c r="L352" i="2697"/>
  <c r="L353" i="2697"/>
  <c r="L354" i="2697"/>
  <c r="L355" i="2697"/>
  <c r="L356" i="2697"/>
  <c r="L357" i="2697"/>
  <c r="L358" i="2697"/>
  <c r="L359" i="2697"/>
  <c r="L360" i="2697"/>
  <c r="L361" i="2697"/>
  <c r="L362" i="2697"/>
  <c r="L363" i="2697"/>
  <c r="L364" i="2697"/>
  <c r="L365" i="2697"/>
  <c r="L366" i="2697"/>
  <c r="L367" i="2697"/>
  <c r="L368" i="2697"/>
  <c r="L369" i="2697"/>
  <c r="L370" i="2697"/>
  <c r="L371" i="2697"/>
  <c r="L372" i="2697"/>
  <c r="L373" i="2697"/>
  <c r="L374" i="2697"/>
  <c r="L375" i="2697"/>
  <c r="L376" i="2697"/>
  <c r="L377" i="2697"/>
  <c r="L378" i="2697"/>
  <c r="L379" i="2697"/>
  <c r="L380" i="2697"/>
  <c r="L381" i="2697"/>
  <c r="L382" i="2697"/>
  <c r="L383" i="2697"/>
  <c r="L384" i="2697"/>
  <c r="L385" i="2697"/>
  <c r="L386" i="2697"/>
  <c r="L387" i="2697"/>
  <c r="L388" i="2697"/>
  <c r="L389" i="2697"/>
  <c r="L390" i="2697"/>
  <c r="L391" i="2697"/>
  <c r="L392" i="2697"/>
  <c r="L393" i="2697"/>
  <c r="L394" i="2697"/>
  <c r="L395" i="2697"/>
  <c r="L396" i="2697"/>
  <c r="L397" i="2697"/>
  <c r="L398" i="2697"/>
  <c r="L399" i="2697"/>
  <c r="L400" i="2697"/>
  <c r="L401" i="2697"/>
  <c r="L402" i="2697"/>
  <c r="L403" i="2697"/>
  <c r="L404" i="2697"/>
  <c r="L405" i="2697"/>
  <c r="L406" i="2697"/>
  <c r="L407" i="2697"/>
  <c r="L408" i="2697"/>
  <c r="L409" i="2697"/>
  <c r="L410" i="2697"/>
  <c r="L411" i="2697"/>
  <c r="L412" i="2697"/>
  <c r="L413" i="2697"/>
  <c r="L414" i="2697"/>
  <c r="L415" i="2697"/>
  <c r="L416" i="2697"/>
  <c r="L417" i="2697"/>
  <c r="L418" i="2697"/>
  <c r="L419" i="2697"/>
  <c r="L420" i="2697"/>
  <c r="L421" i="2697"/>
  <c r="L422" i="2697"/>
  <c r="L423" i="2697"/>
  <c r="L424" i="2697"/>
  <c r="L425" i="2697"/>
  <c r="L426" i="2697"/>
  <c r="L427" i="2697"/>
  <c r="L428" i="2697"/>
  <c r="L429" i="2697"/>
  <c r="L430" i="2697"/>
  <c r="L431" i="2697"/>
  <c r="L432" i="2697"/>
  <c r="L433" i="2697"/>
  <c r="L434" i="2697"/>
  <c r="L435" i="2697"/>
  <c r="L436" i="2697"/>
  <c r="L437" i="2697"/>
  <c r="L438" i="2697"/>
  <c r="L439" i="2697"/>
  <c r="L440" i="2697"/>
  <c r="L441" i="2697"/>
  <c r="L442" i="2697"/>
  <c r="L443" i="2697"/>
  <c r="L444" i="2697"/>
  <c r="L445" i="2697"/>
  <c r="L446" i="2697"/>
  <c r="L447" i="2697"/>
  <c r="L448" i="2697"/>
  <c r="L449" i="2697"/>
  <c r="L450" i="2697"/>
  <c r="L451" i="2697"/>
  <c r="L452" i="2697"/>
  <c r="L453" i="2697"/>
  <c r="L454" i="2697"/>
  <c r="L455" i="2697"/>
  <c r="L456" i="2697"/>
  <c r="L457" i="2697"/>
  <c r="L458" i="2697"/>
  <c r="L459" i="2697"/>
  <c r="L460" i="2697"/>
  <c r="L461" i="2697"/>
  <c r="L462" i="2697"/>
  <c r="L463" i="2697"/>
  <c r="L464" i="2697"/>
  <c r="L465" i="2697"/>
  <c r="L466" i="2697"/>
  <c r="L467" i="2697"/>
  <c r="L468" i="2697"/>
  <c r="L469" i="2697"/>
  <c r="L470" i="2697"/>
  <c r="L471" i="2697"/>
  <c r="L472" i="2697"/>
  <c r="L473" i="2697"/>
  <c r="L474" i="2697"/>
  <c r="L475" i="2697"/>
  <c r="L476" i="2697"/>
  <c r="L477" i="2697"/>
  <c r="L478" i="2697"/>
  <c r="L479" i="2697"/>
  <c r="L480" i="2697"/>
  <c r="L481" i="2697"/>
  <c r="L482" i="2697"/>
  <c r="L483" i="2697"/>
  <c r="L484" i="2697"/>
  <c r="L485" i="2697"/>
  <c r="L486" i="2697"/>
  <c r="L487" i="2697"/>
  <c r="L488" i="2697"/>
  <c r="L489" i="2697"/>
  <c r="L490" i="2697"/>
  <c r="L491" i="2697"/>
  <c r="L492" i="2697"/>
  <c r="L493" i="2697"/>
  <c r="L494" i="2697"/>
  <c r="L495" i="2697"/>
  <c r="L496" i="2697"/>
  <c r="L497" i="2697"/>
  <c r="L498" i="2697"/>
  <c r="L499" i="2697"/>
  <c r="L500" i="2697"/>
  <c r="L501" i="2697"/>
  <c r="L502" i="2697"/>
  <c r="L503" i="2697"/>
  <c r="L504" i="2697"/>
  <c r="L505" i="2697"/>
  <c r="L506" i="2697"/>
  <c r="L507" i="2697"/>
  <c r="L508" i="2697"/>
  <c r="L509" i="2697"/>
  <c r="L510" i="2697"/>
  <c r="L511" i="2697"/>
  <c r="L512" i="2697"/>
  <c r="L513" i="2697"/>
  <c r="L514" i="2697"/>
  <c r="L515" i="2697"/>
  <c r="L516" i="2697"/>
  <c r="L517" i="2697"/>
  <c r="L518" i="2697"/>
  <c r="L519" i="2697"/>
  <c r="L520" i="2697"/>
  <c r="L521" i="2697"/>
  <c r="L522" i="2697"/>
  <c r="L523" i="2697"/>
  <c r="L524" i="2697"/>
  <c r="L525" i="2697"/>
  <c r="L526" i="2697"/>
  <c r="L527" i="2697"/>
  <c r="L528" i="2697"/>
  <c r="L529" i="2697"/>
  <c r="L530" i="2697"/>
  <c r="L531" i="2697"/>
  <c r="L532" i="2697"/>
  <c r="L533" i="2697"/>
  <c r="L534" i="2697"/>
  <c r="L535" i="2697"/>
  <c r="L536" i="2697"/>
  <c r="L537" i="2697"/>
  <c r="L538" i="2697"/>
  <c r="F7" i="2697"/>
  <c r="F8" i="2697"/>
  <c r="F9" i="2697"/>
  <c r="F10" i="2697"/>
  <c r="F11" i="2697"/>
  <c r="F12" i="2697"/>
  <c r="F13" i="2697"/>
  <c r="F14" i="2697"/>
  <c r="F15" i="2697"/>
  <c r="F16" i="2697"/>
  <c r="F17" i="2697"/>
  <c r="F18" i="2697"/>
  <c r="F19" i="2697"/>
  <c r="F20" i="2697"/>
  <c r="F21" i="2697"/>
  <c r="F22" i="2697"/>
  <c r="F23" i="2697"/>
  <c r="F24" i="2697"/>
  <c r="F25" i="2697"/>
  <c r="F26" i="2697"/>
  <c r="F27" i="2697"/>
  <c r="F28" i="2697"/>
  <c r="F29" i="2697"/>
  <c r="F30" i="2697"/>
  <c r="F31" i="2697"/>
  <c r="F32" i="2697"/>
  <c r="F33" i="2697"/>
  <c r="F34" i="2697"/>
  <c r="F35" i="2697"/>
  <c r="F36" i="2697"/>
  <c r="F37" i="2697"/>
  <c r="F38" i="2697"/>
  <c r="F39" i="2697"/>
  <c r="F40" i="2697"/>
  <c r="F41" i="2697"/>
  <c r="F42" i="2697"/>
  <c r="F43" i="2697"/>
  <c r="F44" i="2697"/>
  <c r="F45" i="2697"/>
  <c r="F46" i="2697"/>
  <c r="F47" i="2697"/>
  <c r="F48" i="2697"/>
  <c r="F49" i="2697"/>
  <c r="F50" i="2697"/>
  <c r="F51" i="2697"/>
  <c r="F52" i="2697"/>
  <c r="F53" i="2697"/>
  <c r="F54" i="2697"/>
  <c r="F55" i="2697"/>
  <c r="F56" i="2697"/>
  <c r="F57" i="2697"/>
  <c r="F58" i="2697"/>
  <c r="F59" i="2697"/>
  <c r="F60" i="2697"/>
  <c r="F61" i="2697"/>
  <c r="F62" i="2697"/>
  <c r="F63" i="2697"/>
  <c r="F64" i="2697"/>
  <c r="F65" i="2697"/>
  <c r="F66" i="2697"/>
  <c r="F67" i="2697"/>
  <c r="F68" i="2697"/>
  <c r="F69" i="2697"/>
  <c r="F70" i="2697"/>
  <c r="F71" i="2697"/>
  <c r="F72" i="2697"/>
  <c r="F73" i="2697"/>
  <c r="F74" i="2697"/>
  <c r="F75" i="2697"/>
  <c r="F76" i="2697"/>
  <c r="F77" i="2697"/>
  <c r="F78" i="2697"/>
  <c r="F79" i="2697"/>
  <c r="F80" i="2697"/>
  <c r="F81" i="2697"/>
  <c r="F82" i="2697"/>
  <c r="F83" i="2697"/>
  <c r="F84" i="2697"/>
  <c r="F85" i="2697"/>
  <c r="F86" i="2697"/>
  <c r="F87" i="2697"/>
  <c r="F88" i="2697"/>
  <c r="F89" i="2697"/>
  <c r="F90" i="2697"/>
  <c r="F91" i="2697"/>
  <c r="F92" i="2697"/>
  <c r="F93" i="2697"/>
  <c r="F94" i="2697"/>
  <c r="F95" i="2697"/>
  <c r="F96" i="2697"/>
  <c r="F97" i="2697"/>
  <c r="F98" i="2697"/>
  <c r="F99" i="2697"/>
  <c r="F100" i="2697"/>
  <c r="F101" i="2697"/>
  <c r="F102" i="2697"/>
  <c r="F103" i="2697"/>
  <c r="F104" i="2697"/>
  <c r="F105" i="2697"/>
  <c r="F106" i="2697"/>
  <c r="F107" i="2697"/>
  <c r="F108" i="2697"/>
  <c r="F109" i="2697"/>
  <c r="F110" i="2697"/>
  <c r="F111" i="2697"/>
  <c r="F112" i="2697"/>
  <c r="F113" i="2697"/>
  <c r="F114" i="2697"/>
  <c r="F115" i="2697"/>
  <c r="F116" i="2697"/>
  <c r="F117" i="2697"/>
  <c r="F118" i="2697"/>
  <c r="F119" i="2697"/>
  <c r="F120" i="2697"/>
  <c r="F121" i="2697"/>
  <c r="F122" i="2697"/>
  <c r="F123" i="2697"/>
  <c r="F124" i="2697"/>
  <c r="F125" i="2697"/>
  <c r="F126" i="2697"/>
  <c r="F127" i="2697"/>
  <c r="F128" i="2697"/>
  <c r="F129" i="2697"/>
  <c r="F130" i="2697"/>
  <c r="F131" i="2697"/>
  <c r="F132" i="2697"/>
  <c r="F133" i="2697"/>
  <c r="F134" i="2697"/>
  <c r="F135" i="2697"/>
  <c r="F136" i="2697"/>
  <c r="F137" i="2697"/>
  <c r="F138" i="2697"/>
  <c r="F139" i="2697"/>
  <c r="F140" i="2697"/>
  <c r="F141" i="2697"/>
  <c r="F142" i="2697"/>
  <c r="F143" i="2697"/>
  <c r="F144" i="2697"/>
  <c r="F145" i="2697"/>
  <c r="F146" i="2697"/>
  <c r="F147" i="2697"/>
  <c r="F148" i="2697"/>
  <c r="F149" i="2697"/>
  <c r="F150" i="2697"/>
  <c r="F151" i="2697"/>
  <c r="F152" i="2697"/>
  <c r="F153" i="2697"/>
  <c r="F154" i="2697"/>
  <c r="F155" i="2697"/>
  <c r="F156" i="2697"/>
  <c r="F157" i="2697"/>
  <c r="F158" i="2697"/>
  <c r="F159" i="2697"/>
  <c r="F160" i="2697"/>
  <c r="F161" i="2697"/>
  <c r="F162" i="2697"/>
  <c r="F163" i="2697"/>
  <c r="F164" i="2697"/>
  <c r="F165" i="2697"/>
  <c r="F166" i="2697"/>
  <c r="F167" i="2697"/>
  <c r="F168" i="2697"/>
  <c r="F169" i="2697"/>
  <c r="F170" i="2697"/>
  <c r="F171" i="2697"/>
  <c r="F172" i="2697"/>
  <c r="F173" i="2697"/>
  <c r="F174" i="2697"/>
  <c r="F175" i="2697"/>
  <c r="F176" i="2697"/>
  <c r="F177" i="2697"/>
  <c r="F178" i="2697"/>
  <c r="F179" i="2697"/>
  <c r="F180" i="2697"/>
  <c r="F181" i="2697"/>
  <c r="F182" i="2697"/>
  <c r="F183" i="2697"/>
  <c r="F184" i="2697"/>
  <c r="F185" i="2697"/>
  <c r="F186" i="2697"/>
  <c r="F187" i="2697"/>
  <c r="F188" i="2697"/>
  <c r="F189" i="2697"/>
  <c r="F190" i="2697"/>
  <c r="F191" i="2697"/>
  <c r="F192" i="2697"/>
  <c r="F193" i="2697"/>
  <c r="F194" i="2697"/>
  <c r="F195" i="2697"/>
  <c r="F196" i="2697"/>
  <c r="F197" i="2697"/>
  <c r="F198" i="2697"/>
  <c r="F199" i="2697"/>
  <c r="F200" i="2697"/>
  <c r="F201" i="2697"/>
  <c r="F202" i="2697"/>
  <c r="F203" i="2697"/>
  <c r="F204" i="2697"/>
  <c r="F205" i="2697"/>
  <c r="F206" i="2697"/>
  <c r="F207" i="2697"/>
  <c r="F208" i="2697"/>
  <c r="F209" i="2697"/>
  <c r="F210" i="2697"/>
  <c r="F211" i="2697"/>
  <c r="F212" i="2697"/>
  <c r="F213" i="2697"/>
  <c r="F214" i="2697"/>
  <c r="F215" i="2697"/>
  <c r="F216" i="2697"/>
  <c r="F217" i="2697"/>
  <c r="F218" i="2697"/>
  <c r="F219" i="2697"/>
  <c r="F220" i="2697"/>
  <c r="F221" i="2697"/>
  <c r="F222" i="2697"/>
  <c r="F223" i="2697"/>
  <c r="F224" i="2697"/>
  <c r="F225" i="2697"/>
  <c r="F226" i="2697"/>
  <c r="F227" i="2697"/>
  <c r="F228" i="2697"/>
  <c r="F229" i="2697"/>
  <c r="F230" i="2697"/>
  <c r="F231" i="2697"/>
  <c r="F232" i="2697"/>
  <c r="F233" i="2697"/>
  <c r="F234" i="2697"/>
  <c r="F235" i="2697"/>
  <c r="F236" i="2697"/>
  <c r="F237" i="2697"/>
  <c r="F238" i="2697"/>
  <c r="F239" i="2697"/>
  <c r="F240" i="2697"/>
  <c r="F241" i="2697"/>
  <c r="F242" i="2697"/>
  <c r="F243" i="2697"/>
  <c r="F244" i="2697"/>
  <c r="F245" i="2697"/>
  <c r="F246" i="2697"/>
  <c r="F247" i="2697"/>
  <c r="F248" i="2697"/>
  <c r="F249" i="2697"/>
  <c r="F250" i="2697"/>
  <c r="F251" i="2697"/>
  <c r="F252" i="2697"/>
  <c r="F253" i="2697"/>
  <c r="F254" i="2697"/>
  <c r="F255" i="2697"/>
  <c r="F256" i="2697"/>
  <c r="F257" i="2697"/>
  <c r="F258" i="2697"/>
  <c r="F259" i="2697"/>
  <c r="F260" i="2697"/>
  <c r="F261" i="2697"/>
  <c r="F262" i="2697"/>
  <c r="F263" i="2697"/>
  <c r="F264" i="2697"/>
  <c r="F265" i="2697"/>
  <c r="F266" i="2697"/>
  <c r="F267" i="2697"/>
  <c r="F268" i="2697"/>
  <c r="F269" i="2697"/>
  <c r="F270" i="2697"/>
  <c r="F271" i="2697"/>
  <c r="F272" i="2697"/>
  <c r="F273" i="2697"/>
  <c r="F274" i="2697"/>
  <c r="F275" i="2697"/>
  <c r="F276" i="2697"/>
  <c r="F277" i="2697"/>
  <c r="F278" i="2697"/>
  <c r="F279" i="2697"/>
  <c r="F280" i="2697"/>
  <c r="F281" i="2697"/>
  <c r="F282" i="2697"/>
  <c r="F283" i="2697"/>
  <c r="F284" i="2697"/>
  <c r="F285" i="2697"/>
  <c r="F286" i="2697"/>
  <c r="F287" i="2697"/>
  <c r="F288" i="2697"/>
  <c r="F289" i="2697"/>
  <c r="F290" i="2697"/>
  <c r="F291" i="2697"/>
  <c r="F292" i="2697"/>
  <c r="F293" i="2697"/>
  <c r="F294" i="2697"/>
  <c r="F295" i="2697"/>
  <c r="F296" i="2697"/>
  <c r="F297" i="2697"/>
  <c r="F298" i="2697"/>
  <c r="F299" i="2697"/>
  <c r="F300" i="2697"/>
  <c r="F301" i="2697"/>
  <c r="F302" i="2697"/>
  <c r="F303" i="2697"/>
  <c r="F304" i="2697"/>
  <c r="F305" i="2697"/>
  <c r="F306" i="2697"/>
  <c r="F307" i="2697"/>
  <c r="F308" i="2697"/>
  <c r="F309" i="2697"/>
  <c r="F310" i="2697"/>
  <c r="F311" i="2697"/>
  <c r="F312" i="2697"/>
  <c r="F313" i="2697"/>
  <c r="F314" i="2697"/>
  <c r="F315" i="2697"/>
  <c r="F316" i="2697"/>
  <c r="F317" i="2697"/>
  <c r="F318" i="2697"/>
  <c r="F319" i="2697"/>
  <c r="F320" i="2697"/>
  <c r="F321" i="2697"/>
  <c r="F322" i="2697"/>
  <c r="F323" i="2697"/>
  <c r="F324" i="2697"/>
  <c r="F325" i="2697"/>
  <c r="F326" i="2697"/>
  <c r="F327" i="2697"/>
  <c r="F328" i="2697"/>
  <c r="F329" i="2697"/>
  <c r="F330" i="2697"/>
  <c r="F331" i="2697"/>
  <c r="F332" i="2697"/>
  <c r="F333" i="2697"/>
  <c r="F334" i="2697"/>
  <c r="F335" i="2697"/>
  <c r="F336" i="2697"/>
  <c r="F337" i="2697"/>
  <c r="F338" i="2697"/>
  <c r="F339" i="2697"/>
  <c r="F340" i="2697"/>
  <c r="F341" i="2697"/>
  <c r="F342" i="2697"/>
  <c r="F343" i="2697"/>
  <c r="F344" i="2697"/>
  <c r="F345" i="2697"/>
  <c r="F346" i="2697"/>
  <c r="F347" i="2697"/>
  <c r="F348" i="2697"/>
  <c r="F349" i="2697"/>
  <c r="F350" i="2697"/>
  <c r="F351" i="2697"/>
  <c r="F352" i="2697"/>
  <c r="F353" i="2697"/>
  <c r="F354" i="2697"/>
  <c r="F355" i="2697"/>
  <c r="F356" i="2697"/>
  <c r="F357" i="2697"/>
  <c r="F358" i="2697"/>
  <c r="F359" i="2697"/>
  <c r="F360" i="2697"/>
  <c r="F361" i="2697"/>
  <c r="F362" i="2697"/>
  <c r="F363" i="2697"/>
  <c r="F364" i="2697"/>
  <c r="F365" i="2697"/>
  <c r="F366" i="2697"/>
  <c r="F367" i="2697"/>
  <c r="F368" i="2697"/>
  <c r="F369" i="2697"/>
  <c r="F370" i="2697"/>
  <c r="F371" i="2697"/>
  <c r="F372" i="2697"/>
  <c r="F373" i="2697"/>
  <c r="F374" i="2697"/>
  <c r="F375" i="2697"/>
  <c r="F376" i="2697"/>
  <c r="F377" i="2697"/>
  <c r="F378" i="2697"/>
  <c r="F379" i="2697"/>
  <c r="F380" i="2697"/>
  <c r="F381" i="2697"/>
  <c r="F382" i="2697"/>
  <c r="F383" i="2697"/>
  <c r="F384" i="2697"/>
  <c r="F385" i="2697"/>
  <c r="F386" i="2697"/>
  <c r="F387" i="2697"/>
  <c r="F388" i="2697"/>
  <c r="F389" i="2697"/>
  <c r="F390" i="2697"/>
  <c r="F391" i="2697"/>
  <c r="F392" i="2697"/>
  <c r="F393" i="2697"/>
  <c r="F394" i="2697"/>
  <c r="F395" i="2697"/>
  <c r="F396" i="2697"/>
  <c r="F397" i="2697"/>
  <c r="F398" i="2697"/>
  <c r="F399" i="2697"/>
  <c r="F400" i="2697"/>
  <c r="F401" i="2697"/>
  <c r="F402" i="2697"/>
  <c r="F403" i="2697"/>
  <c r="F404" i="2697"/>
  <c r="F405" i="2697"/>
  <c r="F406" i="2697"/>
  <c r="F407" i="2697"/>
  <c r="F408" i="2697"/>
  <c r="F409" i="2697"/>
  <c r="F410" i="2697"/>
  <c r="F411" i="2697"/>
  <c r="F412" i="2697"/>
  <c r="F413" i="2697"/>
  <c r="F414" i="2697"/>
  <c r="F415" i="2697"/>
  <c r="F416" i="2697"/>
  <c r="F417" i="2697"/>
  <c r="F418" i="2697"/>
  <c r="F419" i="2697"/>
  <c r="F420" i="2697"/>
  <c r="F421" i="2697"/>
  <c r="F422" i="2697"/>
  <c r="F423" i="2697"/>
  <c r="F424" i="2697"/>
  <c r="F425" i="2697"/>
  <c r="F426" i="2697"/>
  <c r="F427" i="2697"/>
  <c r="F428" i="2697"/>
  <c r="F429" i="2697"/>
  <c r="F430" i="2697"/>
  <c r="F431" i="2697"/>
  <c r="F432" i="2697"/>
  <c r="F433" i="2697"/>
  <c r="F434" i="2697"/>
  <c r="F435" i="2697"/>
  <c r="F436" i="2697"/>
  <c r="F437" i="2697"/>
  <c r="F438" i="2697"/>
  <c r="F439" i="2697"/>
  <c r="F440" i="2697"/>
  <c r="F441" i="2697"/>
  <c r="F442" i="2697"/>
  <c r="F443" i="2697"/>
  <c r="F444" i="2697"/>
  <c r="F445" i="2697"/>
  <c r="F446" i="2697"/>
  <c r="F447" i="2697"/>
  <c r="F448" i="2697"/>
  <c r="F449" i="2697"/>
  <c r="F450" i="2697"/>
  <c r="F451" i="2697"/>
  <c r="F452" i="2697"/>
  <c r="F453" i="2697"/>
  <c r="F454" i="2697"/>
  <c r="F455" i="2697"/>
  <c r="F456" i="2697"/>
  <c r="F457" i="2697"/>
  <c r="F458" i="2697"/>
  <c r="F459" i="2697"/>
  <c r="F460" i="2697"/>
  <c r="F461" i="2697"/>
  <c r="F462" i="2697"/>
  <c r="F463" i="2697"/>
  <c r="F464" i="2697"/>
  <c r="F465" i="2697"/>
  <c r="F466" i="2697"/>
  <c r="F467" i="2697"/>
  <c r="F468" i="2697"/>
  <c r="F469" i="2697"/>
  <c r="F470" i="2697"/>
  <c r="F471" i="2697"/>
  <c r="F472" i="2697"/>
  <c r="F473" i="2697"/>
  <c r="F474" i="2697"/>
  <c r="F475" i="2697"/>
  <c r="F476" i="2697"/>
  <c r="F477" i="2697"/>
  <c r="F478" i="2697"/>
  <c r="F479" i="2697"/>
  <c r="F480" i="2697"/>
  <c r="F481" i="2697"/>
  <c r="F482" i="2697"/>
  <c r="F483" i="2697"/>
  <c r="F484" i="2697"/>
  <c r="F485" i="2697"/>
  <c r="F486" i="2697"/>
  <c r="F487" i="2697"/>
  <c r="F488" i="2697"/>
  <c r="F489" i="2697"/>
  <c r="F490" i="2697"/>
  <c r="F491" i="2697"/>
  <c r="F492" i="2697"/>
  <c r="F493" i="2697"/>
  <c r="F494" i="2697"/>
  <c r="F495" i="2697"/>
  <c r="F496" i="2697"/>
  <c r="F497" i="2697"/>
  <c r="F498" i="2697"/>
  <c r="F499" i="2697"/>
  <c r="F500" i="2697"/>
  <c r="F501" i="2697"/>
  <c r="F502" i="2697"/>
  <c r="F503" i="2697"/>
  <c r="F504" i="2697"/>
  <c r="F505" i="2697"/>
  <c r="F506" i="2697"/>
  <c r="F507" i="2697"/>
  <c r="F508" i="2697"/>
  <c r="F509" i="2697"/>
  <c r="F510" i="2697"/>
  <c r="F511" i="2697"/>
  <c r="F512" i="2697"/>
  <c r="F513" i="2697"/>
  <c r="F514" i="2697"/>
  <c r="F515" i="2697"/>
  <c r="F516" i="2697"/>
  <c r="F517" i="2697"/>
  <c r="F518" i="2697"/>
  <c r="F519" i="2697"/>
  <c r="F520" i="2697"/>
  <c r="F521" i="2697"/>
  <c r="F522" i="2697"/>
  <c r="F523" i="2697"/>
  <c r="F524" i="2697"/>
  <c r="F525" i="2697"/>
  <c r="F526" i="2697"/>
  <c r="F527" i="2697"/>
  <c r="F528" i="2697"/>
  <c r="F529" i="2697"/>
  <c r="F530" i="2697"/>
  <c r="F531" i="2697"/>
  <c r="F532" i="2697"/>
  <c r="F533" i="2697"/>
  <c r="F534" i="2697"/>
  <c r="F535" i="2697"/>
  <c r="F536" i="2697"/>
  <c r="F537" i="2697"/>
  <c r="F538" i="2697"/>
  <c r="U6" i="2697"/>
  <c r="L6" i="2697"/>
  <c r="F6" i="2697"/>
  <c r="AD28" i="2694"/>
  <c r="AD52" i="2694"/>
  <c r="AD53" i="2694"/>
  <c r="AD76" i="2694"/>
  <c r="AD154" i="2694"/>
  <c r="AC7" i="2694"/>
  <c r="AC8" i="2694"/>
  <c r="AC9" i="2694"/>
  <c r="AC10" i="2694"/>
  <c r="AC11" i="2694"/>
  <c r="AC12" i="2694"/>
  <c r="AC13" i="2694"/>
  <c r="AC14" i="2694"/>
  <c r="AC15" i="2694"/>
  <c r="AC16" i="2694"/>
  <c r="AC17" i="2694"/>
  <c r="AC18" i="2694"/>
  <c r="AC19" i="2694"/>
  <c r="AC20" i="2694"/>
  <c r="AC21" i="2694"/>
  <c r="AC22" i="2694"/>
  <c r="AC23" i="2694"/>
  <c r="AC24" i="2694"/>
  <c r="AC25" i="2694"/>
  <c r="AC26" i="2694"/>
  <c r="AC27" i="2694"/>
  <c r="AC28" i="2694"/>
  <c r="AC29" i="2694"/>
  <c r="AC30" i="2694"/>
  <c r="AC31" i="2694"/>
  <c r="AC32" i="2694"/>
  <c r="AC33" i="2694"/>
  <c r="AC34" i="2694"/>
  <c r="AC35" i="2694"/>
  <c r="AC36" i="2694"/>
  <c r="AC37" i="2694"/>
  <c r="AC38" i="2694"/>
  <c r="AC39" i="2694"/>
  <c r="AC40" i="2694"/>
  <c r="AC41" i="2694"/>
  <c r="AC42" i="2694"/>
  <c r="AC43" i="2694"/>
  <c r="AC44" i="2694"/>
  <c r="AC45" i="2694"/>
  <c r="AC46" i="2694"/>
  <c r="AC47" i="2694"/>
  <c r="AC48" i="2694"/>
  <c r="AC49" i="2694"/>
  <c r="AC50" i="2694"/>
  <c r="AC51" i="2694"/>
  <c r="AC52" i="2694"/>
  <c r="AC53" i="2694"/>
  <c r="AC54" i="2694"/>
  <c r="AC55" i="2694"/>
  <c r="AC56" i="2694"/>
  <c r="AC57" i="2694"/>
  <c r="AC58" i="2694"/>
  <c r="AC59" i="2694"/>
  <c r="AC60" i="2694"/>
  <c r="AC61" i="2694"/>
  <c r="AC62" i="2694"/>
  <c r="AC63" i="2694"/>
  <c r="AC64" i="2694"/>
  <c r="AC65" i="2694"/>
  <c r="AC66" i="2694"/>
  <c r="AC67" i="2694"/>
  <c r="AC68" i="2694"/>
  <c r="AC69" i="2694"/>
  <c r="AC70" i="2694"/>
  <c r="AC71" i="2694"/>
  <c r="AC72" i="2694"/>
  <c r="AC73" i="2694"/>
  <c r="AC74" i="2694"/>
  <c r="AC75" i="2694"/>
  <c r="AC76" i="2694"/>
  <c r="AC77" i="2694"/>
  <c r="AC78" i="2694"/>
  <c r="AC79" i="2694"/>
  <c r="AC80" i="2694"/>
  <c r="AC81" i="2694"/>
  <c r="AC82" i="2694"/>
  <c r="AC83" i="2694"/>
  <c r="AC84" i="2694"/>
  <c r="AC85" i="2694"/>
  <c r="AC86" i="2694"/>
  <c r="AC87" i="2694"/>
  <c r="AC88" i="2694"/>
  <c r="AC89" i="2694"/>
  <c r="AC90" i="2694"/>
  <c r="AC91" i="2694"/>
  <c r="AC92" i="2694"/>
  <c r="AC93" i="2694"/>
  <c r="AC94" i="2694"/>
  <c r="AC95" i="2694"/>
  <c r="AC96" i="2694"/>
  <c r="AC97" i="2694"/>
  <c r="AC98" i="2694"/>
  <c r="AC99" i="2694"/>
  <c r="AC100" i="2694"/>
  <c r="AC101" i="2694"/>
  <c r="AC102" i="2694"/>
  <c r="AC103" i="2694"/>
  <c r="AC104" i="2694"/>
  <c r="AC105" i="2694"/>
  <c r="AC106" i="2694"/>
  <c r="AC107" i="2694"/>
  <c r="AC108" i="2694"/>
  <c r="AC109" i="2694"/>
  <c r="AC110" i="2694"/>
  <c r="AC111" i="2694"/>
  <c r="AC112" i="2694"/>
  <c r="AC113" i="2694"/>
  <c r="AC114" i="2694"/>
  <c r="AC115" i="2694"/>
  <c r="AC116" i="2694"/>
  <c r="AC117" i="2694"/>
  <c r="AC118" i="2694"/>
  <c r="AC119" i="2694"/>
  <c r="AC120" i="2694"/>
  <c r="AC121" i="2694"/>
  <c r="AC122" i="2694"/>
  <c r="AC123" i="2694"/>
  <c r="AC124" i="2694"/>
  <c r="AC125" i="2694"/>
  <c r="AC126" i="2694"/>
  <c r="AC127" i="2694"/>
  <c r="AC128" i="2694"/>
  <c r="AC129" i="2694"/>
  <c r="AC130" i="2694"/>
  <c r="AC131" i="2694"/>
  <c r="AC132" i="2694"/>
  <c r="AC133" i="2694"/>
  <c r="AC134" i="2694"/>
  <c r="AC135" i="2694"/>
  <c r="AC136" i="2694"/>
  <c r="AC137" i="2694"/>
  <c r="AC138" i="2694"/>
  <c r="AC139" i="2694"/>
  <c r="AC140" i="2694"/>
  <c r="AC141" i="2694"/>
  <c r="AC142" i="2694"/>
  <c r="AC143" i="2694"/>
  <c r="AC144" i="2694"/>
  <c r="AC145" i="2694"/>
  <c r="AC146" i="2694"/>
  <c r="AC147" i="2694"/>
  <c r="AC148" i="2694"/>
  <c r="AC149" i="2694"/>
  <c r="AC150" i="2694"/>
  <c r="AC151" i="2694"/>
  <c r="AC152" i="2694"/>
  <c r="AC153" i="2694"/>
  <c r="AC154" i="2694"/>
  <c r="AC155" i="2694"/>
  <c r="AC156" i="2694"/>
  <c r="AC157" i="2694"/>
  <c r="AC158" i="2694"/>
  <c r="AC159" i="2694"/>
  <c r="AC160" i="2694"/>
  <c r="AC161" i="2694"/>
  <c r="AC162" i="2694"/>
  <c r="AC163" i="2694"/>
  <c r="AC164" i="2694"/>
  <c r="AC165" i="2694"/>
  <c r="AC166" i="2694"/>
  <c r="AC167" i="2694"/>
  <c r="AC168" i="2694"/>
  <c r="AC169" i="2694"/>
  <c r="AC170" i="2694"/>
  <c r="AC171" i="2694"/>
  <c r="AC172" i="2694"/>
  <c r="AC173" i="2694"/>
  <c r="AC174" i="2694"/>
  <c r="AC175" i="2694"/>
  <c r="AC176" i="2694"/>
  <c r="AC177" i="2694"/>
  <c r="AC178" i="2694"/>
  <c r="AC179" i="2694"/>
  <c r="AC180" i="2694"/>
  <c r="AC181" i="2694"/>
  <c r="AC182" i="2694"/>
  <c r="AC183" i="2694"/>
  <c r="AC184" i="2694"/>
  <c r="AC185" i="2694"/>
  <c r="AC186" i="2694"/>
  <c r="AC187" i="2694"/>
  <c r="AC188" i="2694"/>
  <c r="AC189" i="2694"/>
  <c r="AC190" i="2694"/>
  <c r="AC191" i="2694"/>
  <c r="AC192" i="2694"/>
  <c r="AC193" i="2694"/>
  <c r="AC194" i="2694"/>
  <c r="AC195" i="2694"/>
  <c r="AC196" i="2694"/>
  <c r="AC197" i="2694"/>
  <c r="AC198" i="2694"/>
  <c r="AC199" i="2694"/>
  <c r="AC200" i="2694"/>
  <c r="AC201" i="2694"/>
  <c r="AC202" i="2694"/>
  <c r="AC203" i="2694"/>
  <c r="AC204" i="2694"/>
  <c r="AC205" i="2694"/>
  <c r="AC206" i="2694"/>
  <c r="AC207" i="2694"/>
  <c r="AC208" i="2694"/>
  <c r="AC209" i="2694"/>
  <c r="AC210" i="2694"/>
  <c r="AC211" i="2694"/>
  <c r="AC212" i="2694"/>
  <c r="AC213" i="2694"/>
  <c r="AC214" i="2694"/>
  <c r="AC215" i="2694"/>
  <c r="AC216" i="2694"/>
  <c r="AC217" i="2694"/>
  <c r="AC218" i="2694"/>
  <c r="AC219" i="2694"/>
  <c r="AC220" i="2694"/>
  <c r="AC221" i="2694"/>
  <c r="AC222" i="2694"/>
  <c r="AC223" i="2694"/>
  <c r="AC224" i="2694"/>
  <c r="AC225" i="2694"/>
  <c r="AC226" i="2694"/>
  <c r="AC227" i="2694"/>
  <c r="AC228" i="2694"/>
  <c r="AC229" i="2694"/>
  <c r="AC230" i="2694"/>
  <c r="AC231" i="2694"/>
  <c r="AC232" i="2694"/>
  <c r="AC233" i="2694"/>
  <c r="AC234" i="2694"/>
  <c r="AC235" i="2694"/>
  <c r="AC236" i="2694"/>
  <c r="AC237" i="2694"/>
  <c r="AC238" i="2694"/>
  <c r="AC239" i="2694"/>
  <c r="AC240" i="2694"/>
  <c r="AC241" i="2694"/>
  <c r="AC242" i="2694"/>
  <c r="AC243" i="2694"/>
  <c r="AC244" i="2694"/>
  <c r="AC245" i="2694"/>
  <c r="AC246" i="2694"/>
  <c r="AC247" i="2694"/>
  <c r="AC248" i="2694"/>
  <c r="AC249" i="2694"/>
  <c r="AC250" i="2694"/>
  <c r="AC251" i="2694"/>
  <c r="AC252" i="2694"/>
  <c r="AC253" i="2694"/>
  <c r="AC254" i="2694"/>
  <c r="AC255" i="2694"/>
  <c r="AC256" i="2694"/>
  <c r="AC257" i="2694"/>
  <c r="AC258" i="2694"/>
  <c r="AC259" i="2694"/>
  <c r="AC260" i="2694"/>
  <c r="AC261" i="2694"/>
  <c r="AC262" i="2694"/>
  <c r="AC263" i="2694"/>
  <c r="AC264" i="2694"/>
  <c r="AC265" i="2694"/>
  <c r="AB7" i="2694"/>
  <c r="AD7" i="2694" s="1"/>
  <c r="AB8" i="2694"/>
  <c r="AD8" i="2694" s="1"/>
  <c r="AB9" i="2694"/>
  <c r="AD9" i="2694" s="1"/>
  <c r="AB10" i="2694"/>
  <c r="AD10" i="2694" s="1"/>
  <c r="AB11" i="2694"/>
  <c r="AD11" i="2694" s="1"/>
  <c r="AB12" i="2694"/>
  <c r="AD12" i="2694" s="1"/>
  <c r="AB13" i="2694"/>
  <c r="AD13" i="2694" s="1"/>
  <c r="AB14" i="2694"/>
  <c r="AD14" i="2694" s="1"/>
  <c r="AB15" i="2694"/>
  <c r="AD15" i="2694" s="1"/>
  <c r="AB16" i="2694"/>
  <c r="AD16" i="2694" s="1"/>
  <c r="AB17" i="2694"/>
  <c r="AD17" i="2694" s="1"/>
  <c r="AB18" i="2694"/>
  <c r="AD18" i="2694" s="1"/>
  <c r="AB19" i="2694"/>
  <c r="AD19" i="2694" s="1"/>
  <c r="AB20" i="2694"/>
  <c r="AD20" i="2694" s="1"/>
  <c r="AB21" i="2694"/>
  <c r="AD21" i="2694" s="1"/>
  <c r="AB22" i="2694"/>
  <c r="AD22" i="2694" s="1"/>
  <c r="AB23" i="2694"/>
  <c r="AD23" i="2694" s="1"/>
  <c r="AB24" i="2694"/>
  <c r="AD24" i="2694" s="1"/>
  <c r="AB25" i="2694"/>
  <c r="AD25" i="2694" s="1"/>
  <c r="AB26" i="2694"/>
  <c r="AD26" i="2694" s="1"/>
  <c r="AB27" i="2694"/>
  <c r="AD27" i="2694" s="1"/>
  <c r="AB28" i="2694"/>
  <c r="AB29" i="2694"/>
  <c r="AD29" i="2694" s="1"/>
  <c r="AB30" i="2694"/>
  <c r="AD30" i="2694" s="1"/>
  <c r="AB31" i="2694"/>
  <c r="AD31" i="2694" s="1"/>
  <c r="AB32" i="2694"/>
  <c r="AD32" i="2694" s="1"/>
  <c r="AB33" i="2694"/>
  <c r="AD33" i="2694" s="1"/>
  <c r="AB34" i="2694"/>
  <c r="AD34" i="2694" s="1"/>
  <c r="AB35" i="2694"/>
  <c r="AD35" i="2694" s="1"/>
  <c r="AB36" i="2694"/>
  <c r="AD36" i="2694" s="1"/>
  <c r="AB37" i="2694"/>
  <c r="AD37" i="2694" s="1"/>
  <c r="AB38" i="2694"/>
  <c r="AD38" i="2694" s="1"/>
  <c r="AB39" i="2694"/>
  <c r="AD39" i="2694" s="1"/>
  <c r="AB40" i="2694"/>
  <c r="AD40" i="2694" s="1"/>
  <c r="AB41" i="2694"/>
  <c r="AD41" i="2694" s="1"/>
  <c r="AB42" i="2694"/>
  <c r="AD42" i="2694" s="1"/>
  <c r="AB43" i="2694"/>
  <c r="AD43" i="2694" s="1"/>
  <c r="AB44" i="2694"/>
  <c r="AD44" i="2694" s="1"/>
  <c r="AB45" i="2694"/>
  <c r="AD45" i="2694" s="1"/>
  <c r="AB46" i="2694"/>
  <c r="AD46" i="2694" s="1"/>
  <c r="AB47" i="2694"/>
  <c r="AD47" i="2694" s="1"/>
  <c r="AB48" i="2694"/>
  <c r="AD48" i="2694" s="1"/>
  <c r="AB49" i="2694"/>
  <c r="AD49" i="2694" s="1"/>
  <c r="AB50" i="2694"/>
  <c r="AD50" i="2694" s="1"/>
  <c r="AB51" i="2694"/>
  <c r="AD51" i="2694" s="1"/>
  <c r="AB52" i="2694"/>
  <c r="AB53" i="2694"/>
  <c r="AB54" i="2694"/>
  <c r="AD54" i="2694" s="1"/>
  <c r="AB55" i="2694"/>
  <c r="AD55" i="2694" s="1"/>
  <c r="AB56" i="2694"/>
  <c r="AD56" i="2694" s="1"/>
  <c r="AB57" i="2694"/>
  <c r="AD57" i="2694" s="1"/>
  <c r="AB58" i="2694"/>
  <c r="AD58" i="2694" s="1"/>
  <c r="AB59" i="2694"/>
  <c r="AD59" i="2694" s="1"/>
  <c r="AB60" i="2694"/>
  <c r="AD60" i="2694" s="1"/>
  <c r="AB61" i="2694"/>
  <c r="AD61" i="2694" s="1"/>
  <c r="AB62" i="2694"/>
  <c r="AD62" i="2694" s="1"/>
  <c r="AB63" i="2694"/>
  <c r="AD63" i="2694" s="1"/>
  <c r="AB64" i="2694"/>
  <c r="AD64" i="2694" s="1"/>
  <c r="AB65" i="2694"/>
  <c r="AD65" i="2694" s="1"/>
  <c r="AB66" i="2694"/>
  <c r="AD66" i="2694" s="1"/>
  <c r="AB67" i="2694"/>
  <c r="AD67" i="2694" s="1"/>
  <c r="AB68" i="2694"/>
  <c r="AD68" i="2694" s="1"/>
  <c r="AB69" i="2694"/>
  <c r="AD69" i="2694" s="1"/>
  <c r="AB70" i="2694"/>
  <c r="AD70" i="2694" s="1"/>
  <c r="AB71" i="2694"/>
  <c r="AD71" i="2694" s="1"/>
  <c r="AB72" i="2694"/>
  <c r="AD72" i="2694" s="1"/>
  <c r="AB73" i="2694"/>
  <c r="AD73" i="2694" s="1"/>
  <c r="AB74" i="2694"/>
  <c r="AD74" i="2694" s="1"/>
  <c r="AB75" i="2694"/>
  <c r="AD75" i="2694" s="1"/>
  <c r="AB76" i="2694"/>
  <c r="AB77" i="2694"/>
  <c r="AD77" i="2694" s="1"/>
  <c r="AB78" i="2694"/>
  <c r="AD78" i="2694" s="1"/>
  <c r="AB79" i="2694"/>
  <c r="AD79" i="2694" s="1"/>
  <c r="AB80" i="2694"/>
  <c r="AD80" i="2694" s="1"/>
  <c r="AB81" i="2694"/>
  <c r="AD81" i="2694" s="1"/>
  <c r="AB82" i="2694"/>
  <c r="AD82" i="2694" s="1"/>
  <c r="AB83" i="2694"/>
  <c r="AD83" i="2694" s="1"/>
  <c r="AB84" i="2694"/>
  <c r="AD84" i="2694" s="1"/>
  <c r="AB85" i="2694"/>
  <c r="AD85" i="2694" s="1"/>
  <c r="AB86" i="2694"/>
  <c r="AD86" i="2694" s="1"/>
  <c r="AB87" i="2694"/>
  <c r="AD87" i="2694" s="1"/>
  <c r="AB88" i="2694"/>
  <c r="AD88" i="2694" s="1"/>
  <c r="AB89" i="2694"/>
  <c r="AD89" i="2694" s="1"/>
  <c r="AB90" i="2694"/>
  <c r="AD90" i="2694" s="1"/>
  <c r="AB91" i="2694"/>
  <c r="AD91" i="2694" s="1"/>
  <c r="AB92" i="2694"/>
  <c r="AD92" i="2694" s="1"/>
  <c r="AB93" i="2694"/>
  <c r="AD93" i="2694" s="1"/>
  <c r="AB94" i="2694"/>
  <c r="AD94" i="2694" s="1"/>
  <c r="AB95" i="2694"/>
  <c r="AD95" i="2694" s="1"/>
  <c r="AB96" i="2694"/>
  <c r="AD96" i="2694" s="1"/>
  <c r="AB97" i="2694"/>
  <c r="AD97" i="2694" s="1"/>
  <c r="AB98" i="2694"/>
  <c r="AD98" i="2694" s="1"/>
  <c r="AB99" i="2694"/>
  <c r="AD99" i="2694" s="1"/>
  <c r="AB100" i="2694"/>
  <c r="AD100" i="2694" s="1"/>
  <c r="AB101" i="2694"/>
  <c r="AD101" i="2694" s="1"/>
  <c r="AB102" i="2694"/>
  <c r="AD102" i="2694" s="1"/>
  <c r="AB103" i="2694"/>
  <c r="AD103" i="2694" s="1"/>
  <c r="AB104" i="2694"/>
  <c r="AD104" i="2694" s="1"/>
  <c r="AB105" i="2694"/>
  <c r="AD105" i="2694" s="1"/>
  <c r="AB106" i="2694"/>
  <c r="AD106" i="2694" s="1"/>
  <c r="AB107" i="2694"/>
  <c r="AD107" i="2694" s="1"/>
  <c r="AB108" i="2694"/>
  <c r="AD108" i="2694" s="1"/>
  <c r="AB109" i="2694"/>
  <c r="AD109" i="2694" s="1"/>
  <c r="AB110" i="2694"/>
  <c r="AD110" i="2694" s="1"/>
  <c r="AB111" i="2694"/>
  <c r="AD111" i="2694" s="1"/>
  <c r="AB112" i="2694"/>
  <c r="AD112" i="2694" s="1"/>
  <c r="AB113" i="2694"/>
  <c r="AD113" i="2694" s="1"/>
  <c r="AB114" i="2694"/>
  <c r="AD114" i="2694" s="1"/>
  <c r="AB115" i="2694"/>
  <c r="AD115" i="2694" s="1"/>
  <c r="AB116" i="2694"/>
  <c r="AD116" i="2694" s="1"/>
  <c r="AB117" i="2694"/>
  <c r="AD117" i="2694" s="1"/>
  <c r="AB118" i="2694"/>
  <c r="AD118" i="2694" s="1"/>
  <c r="AB119" i="2694"/>
  <c r="AD119" i="2694" s="1"/>
  <c r="AB120" i="2694"/>
  <c r="AD120" i="2694" s="1"/>
  <c r="AB121" i="2694"/>
  <c r="AD121" i="2694" s="1"/>
  <c r="AB122" i="2694"/>
  <c r="AD122" i="2694" s="1"/>
  <c r="AB123" i="2694"/>
  <c r="AD123" i="2694" s="1"/>
  <c r="AB124" i="2694"/>
  <c r="AD124" i="2694" s="1"/>
  <c r="AB125" i="2694"/>
  <c r="AD125" i="2694" s="1"/>
  <c r="AB126" i="2694"/>
  <c r="AD126" i="2694" s="1"/>
  <c r="AB127" i="2694"/>
  <c r="AD127" i="2694" s="1"/>
  <c r="AB128" i="2694"/>
  <c r="AD128" i="2694" s="1"/>
  <c r="AB129" i="2694"/>
  <c r="AD129" i="2694" s="1"/>
  <c r="AB130" i="2694"/>
  <c r="AD130" i="2694" s="1"/>
  <c r="AB131" i="2694"/>
  <c r="AD131" i="2694" s="1"/>
  <c r="AB132" i="2694"/>
  <c r="AD132" i="2694" s="1"/>
  <c r="AB133" i="2694"/>
  <c r="AD133" i="2694" s="1"/>
  <c r="AB134" i="2694"/>
  <c r="AD134" i="2694" s="1"/>
  <c r="AB135" i="2694"/>
  <c r="AD135" i="2694" s="1"/>
  <c r="AB136" i="2694"/>
  <c r="AD136" i="2694" s="1"/>
  <c r="AB137" i="2694"/>
  <c r="AD137" i="2694" s="1"/>
  <c r="AB138" i="2694"/>
  <c r="AD138" i="2694" s="1"/>
  <c r="AB139" i="2694"/>
  <c r="AD139" i="2694" s="1"/>
  <c r="AB140" i="2694"/>
  <c r="AD140" i="2694" s="1"/>
  <c r="AB141" i="2694"/>
  <c r="AD141" i="2694" s="1"/>
  <c r="AB142" i="2694"/>
  <c r="AD142" i="2694" s="1"/>
  <c r="AB143" i="2694"/>
  <c r="AD143" i="2694" s="1"/>
  <c r="AB144" i="2694"/>
  <c r="AD144" i="2694" s="1"/>
  <c r="AB145" i="2694"/>
  <c r="AD145" i="2694" s="1"/>
  <c r="AB146" i="2694"/>
  <c r="AD146" i="2694" s="1"/>
  <c r="AB147" i="2694"/>
  <c r="AD147" i="2694" s="1"/>
  <c r="AB148" i="2694"/>
  <c r="AD148" i="2694" s="1"/>
  <c r="AB149" i="2694"/>
  <c r="AD149" i="2694" s="1"/>
  <c r="AB150" i="2694"/>
  <c r="AD150" i="2694" s="1"/>
  <c r="AB151" i="2694"/>
  <c r="AD151" i="2694" s="1"/>
  <c r="AB152" i="2694"/>
  <c r="AD152" i="2694" s="1"/>
  <c r="AB153" i="2694"/>
  <c r="AD153" i="2694" s="1"/>
  <c r="AB154" i="2694"/>
  <c r="AB155" i="2694"/>
  <c r="AD155" i="2694" s="1"/>
  <c r="AB156" i="2694"/>
  <c r="AD156" i="2694" s="1"/>
  <c r="AB157" i="2694"/>
  <c r="AD157" i="2694" s="1"/>
  <c r="AB158" i="2694"/>
  <c r="AD158" i="2694" s="1"/>
  <c r="AB159" i="2694"/>
  <c r="AD159" i="2694" s="1"/>
  <c r="AB160" i="2694"/>
  <c r="AD160" i="2694" s="1"/>
  <c r="AB161" i="2694"/>
  <c r="AD161" i="2694" s="1"/>
  <c r="AB162" i="2694"/>
  <c r="AD162" i="2694" s="1"/>
  <c r="AB163" i="2694"/>
  <c r="AD163" i="2694" s="1"/>
  <c r="AB164" i="2694"/>
  <c r="AD164" i="2694" s="1"/>
  <c r="AB165" i="2694"/>
  <c r="AD165" i="2694" s="1"/>
  <c r="AB166" i="2694"/>
  <c r="AD166" i="2694" s="1"/>
  <c r="AB167" i="2694"/>
  <c r="AD167" i="2694" s="1"/>
  <c r="AB168" i="2694"/>
  <c r="AD168" i="2694" s="1"/>
  <c r="AB169" i="2694"/>
  <c r="AD169" i="2694" s="1"/>
  <c r="AB170" i="2694"/>
  <c r="AD170" i="2694" s="1"/>
  <c r="AB171" i="2694"/>
  <c r="AD171" i="2694" s="1"/>
  <c r="AB172" i="2694"/>
  <c r="AD172" i="2694" s="1"/>
  <c r="AB173" i="2694"/>
  <c r="AD173" i="2694" s="1"/>
  <c r="AB174" i="2694"/>
  <c r="AD174" i="2694" s="1"/>
  <c r="AB175" i="2694"/>
  <c r="AD175" i="2694" s="1"/>
  <c r="AB176" i="2694"/>
  <c r="AD176" i="2694" s="1"/>
  <c r="AB177" i="2694"/>
  <c r="AD177" i="2694" s="1"/>
  <c r="AB178" i="2694"/>
  <c r="AD178" i="2694" s="1"/>
  <c r="AB179" i="2694"/>
  <c r="AD179" i="2694" s="1"/>
  <c r="AB180" i="2694"/>
  <c r="AD180" i="2694" s="1"/>
  <c r="AB181" i="2694"/>
  <c r="AD181" i="2694" s="1"/>
  <c r="AB182" i="2694"/>
  <c r="AD182" i="2694" s="1"/>
  <c r="AB183" i="2694"/>
  <c r="AD183" i="2694" s="1"/>
  <c r="AB184" i="2694"/>
  <c r="AD184" i="2694" s="1"/>
  <c r="AB185" i="2694"/>
  <c r="AD185" i="2694" s="1"/>
  <c r="AB186" i="2694"/>
  <c r="AD186" i="2694" s="1"/>
  <c r="AB187" i="2694"/>
  <c r="AD187" i="2694" s="1"/>
  <c r="AB188" i="2694"/>
  <c r="AD188" i="2694" s="1"/>
  <c r="AB189" i="2694"/>
  <c r="AD189" i="2694" s="1"/>
  <c r="AB190" i="2694"/>
  <c r="AD190" i="2694" s="1"/>
  <c r="AB191" i="2694"/>
  <c r="AD191" i="2694" s="1"/>
  <c r="AB192" i="2694"/>
  <c r="AD192" i="2694" s="1"/>
  <c r="AB193" i="2694"/>
  <c r="AD193" i="2694" s="1"/>
  <c r="AB194" i="2694"/>
  <c r="AD194" i="2694" s="1"/>
  <c r="AB195" i="2694"/>
  <c r="AD195" i="2694" s="1"/>
  <c r="AB196" i="2694"/>
  <c r="AD196" i="2694" s="1"/>
  <c r="AB197" i="2694"/>
  <c r="AD197" i="2694" s="1"/>
  <c r="AB198" i="2694"/>
  <c r="AD198" i="2694" s="1"/>
  <c r="AB199" i="2694"/>
  <c r="AD199" i="2694" s="1"/>
  <c r="AB200" i="2694"/>
  <c r="AD200" i="2694" s="1"/>
  <c r="AB201" i="2694"/>
  <c r="AD201" i="2694" s="1"/>
  <c r="AB202" i="2694"/>
  <c r="AD202" i="2694" s="1"/>
  <c r="AB203" i="2694"/>
  <c r="AD203" i="2694" s="1"/>
  <c r="AB204" i="2694"/>
  <c r="AD204" i="2694" s="1"/>
  <c r="AB205" i="2694"/>
  <c r="AD205" i="2694" s="1"/>
  <c r="AB206" i="2694"/>
  <c r="AD206" i="2694" s="1"/>
  <c r="AB207" i="2694"/>
  <c r="AD207" i="2694" s="1"/>
  <c r="AB208" i="2694"/>
  <c r="AD208" i="2694" s="1"/>
  <c r="AB209" i="2694"/>
  <c r="AD209" i="2694" s="1"/>
  <c r="AB210" i="2694"/>
  <c r="AD210" i="2694" s="1"/>
  <c r="AB211" i="2694"/>
  <c r="AD211" i="2694" s="1"/>
  <c r="AB212" i="2694"/>
  <c r="AD212" i="2694" s="1"/>
  <c r="AB213" i="2694"/>
  <c r="AD213" i="2694" s="1"/>
  <c r="AB214" i="2694"/>
  <c r="AD214" i="2694" s="1"/>
  <c r="AB215" i="2694"/>
  <c r="AD215" i="2694" s="1"/>
  <c r="AB216" i="2694"/>
  <c r="AD216" i="2694" s="1"/>
  <c r="AB217" i="2694"/>
  <c r="AD217" i="2694" s="1"/>
  <c r="AB218" i="2694"/>
  <c r="AD218" i="2694" s="1"/>
  <c r="AB219" i="2694"/>
  <c r="AD219" i="2694" s="1"/>
  <c r="AB220" i="2694"/>
  <c r="AD220" i="2694" s="1"/>
  <c r="AB221" i="2694"/>
  <c r="AD221" i="2694" s="1"/>
  <c r="AB222" i="2694"/>
  <c r="AD222" i="2694" s="1"/>
  <c r="AB223" i="2694"/>
  <c r="AD223" i="2694" s="1"/>
  <c r="AB224" i="2694"/>
  <c r="AD224" i="2694" s="1"/>
  <c r="AB225" i="2694"/>
  <c r="AD225" i="2694" s="1"/>
  <c r="AB226" i="2694"/>
  <c r="AD226" i="2694" s="1"/>
  <c r="AB227" i="2694"/>
  <c r="AD227" i="2694" s="1"/>
  <c r="AB228" i="2694"/>
  <c r="AD228" i="2694" s="1"/>
  <c r="AB229" i="2694"/>
  <c r="AD229" i="2694" s="1"/>
  <c r="AB230" i="2694"/>
  <c r="AD230" i="2694" s="1"/>
  <c r="AB231" i="2694"/>
  <c r="AD231" i="2694" s="1"/>
  <c r="AB232" i="2694"/>
  <c r="AD232" i="2694" s="1"/>
  <c r="AB233" i="2694"/>
  <c r="AD233" i="2694" s="1"/>
  <c r="AB234" i="2694"/>
  <c r="AD234" i="2694" s="1"/>
  <c r="AB235" i="2694"/>
  <c r="AB236" i="2694"/>
  <c r="AD236" i="2694" s="1"/>
  <c r="AB237" i="2694"/>
  <c r="AD237" i="2694" s="1"/>
  <c r="AB238" i="2694"/>
  <c r="AD238" i="2694" s="1"/>
  <c r="AB239" i="2694"/>
  <c r="AD239" i="2694" s="1"/>
  <c r="AB240" i="2694"/>
  <c r="AD240" i="2694" s="1"/>
  <c r="AB241" i="2694"/>
  <c r="AD241" i="2694" s="1"/>
  <c r="AB242" i="2694"/>
  <c r="AD242" i="2694" s="1"/>
  <c r="AB243" i="2694"/>
  <c r="AD243" i="2694" s="1"/>
  <c r="AB244" i="2694"/>
  <c r="AD244" i="2694" s="1"/>
  <c r="AB245" i="2694"/>
  <c r="AD245" i="2694" s="1"/>
  <c r="AB246" i="2694"/>
  <c r="AD246" i="2694" s="1"/>
  <c r="AB247" i="2694"/>
  <c r="AD247" i="2694" s="1"/>
  <c r="AB248" i="2694"/>
  <c r="AD248" i="2694" s="1"/>
  <c r="AB249" i="2694"/>
  <c r="AD249" i="2694" s="1"/>
  <c r="AB250" i="2694"/>
  <c r="AD250" i="2694" s="1"/>
  <c r="AB251" i="2694"/>
  <c r="AD251" i="2694" s="1"/>
  <c r="AB252" i="2694"/>
  <c r="AD252" i="2694" s="1"/>
  <c r="AB253" i="2694"/>
  <c r="AD253" i="2694" s="1"/>
  <c r="AB254" i="2694"/>
  <c r="AD254" i="2694" s="1"/>
  <c r="AB255" i="2694"/>
  <c r="AD255" i="2694" s="1"/>
  <c r="AB256" i="2694"/>
  <c r="AD256" i="2694" s="1"/>
  <c r="AB257" i="2694"/>
  <c r="AD257" i="2694" s="1"/>
  <c r="AB258" i="2694"/>
  <c r="AD258" i="2694" s="1"/>
  <c r="AB259" i="2694"/>
  <c r="AB260" i="2694"/>
  <c r="AD260" i="2694" s="1"/>
  <c r="AB261" i="2694"/>
  <c r="AD261" i="2694" s="1"/>
  <c r="AB262" i="2694"/>
  <c r="AD262" i="2694" s="1"/>
  <c r="AB263" i="2694"/>
  <c r="AD263" i="2694" s="1"/>
  <c r="AB264" i="2694"/>
  <c r="AD264" i="2694" s="1"/>
  <c r="AB265" i="2694"/>
  <c r="AD265" i="2694" s="1"/>
  <c r="AC6" i="2694"/>
  <c r="AB6" i="2694"/>
  <c r="AD6" i="2694" s="1"/>
  <c r="AA7" i="2694"/>
  <c r="AA8" i="2694" s="1"/>
  <c r="AA9" i="2694" s="1"/>
  <c r="AA10" i="2694" s="1"/>
  <c r="AA11" i="2694" s="1"/>
  <c r="AA12" i="2694" s="1"/>
  <c r="AA13" i="2694" s="1"/>
  <c r="AA14" i="2694" s="1"/>
  <c r="AA15" i="2694" s="1"/>
  <c r="AA16" i="2694" s="1"/>
  <c r="AA17" i="2694" s="1"/>
  <c r="AA18" i="2694" s="1"/>
  <c r="AA19" i="2694" s="1"/>
  <c r="AA20" i="2694" s="1"/>
  <c r="AA21" i="2694" s="1"/>
  <c r="AA22" i="2694" s="1"/>
  <c r="AA23" i="2694" s="1"/>
  <c r="AA24" i="2694" s="1"/>
  <c r="AA25" i="2694" s="1"/>
  <c r="AA26" i="2694" s="1"/>
  <c r="AA27" i="2694" s="1"/>
  <c r="AA28" i="2694" s="1"/>
  <c r="AA29" i="2694" s="1"/>
  <c r="AA30" i="2694" s="1"/>
  <c r="AA31" i="2694" s="1"/>
  <c r="AA32" i="2694" s="1"/>
  <c r="AA33" i="2694" s="1"/>
  <c r="AA34" i="2694" s="1"/>
  <c r="AA35" i="2694" s="1"/>
  <c r="AA36" i="2694" s="1"/>
  <c r="AA37" i="2694" s="1"/>
  <c r="AA38" i="2694" s="1"/>
  <c r="AA39" i="2694" s="1"/>
  <c r="AA40" i="2694" s="1"/>
  <c r="AA41" i="2694" s="1"/>
  <c r="AA42" i="2694" s="1"/>
  <c r="AA43" i="2694" s="1"/>
  <c r="AA44" i="2694" s="1"/>
  <c r="AA45" i="2694" s="1"/>
  <c r="AA46" i="2694" s="1"/>
  <c r="AA47" i="2694" s="1"/>
  <c r="AA48" i="2694" s="1"/>
  <c r="AA49" i="2694" s="1"/>
  <c r="AA50" i="2694" s="1"/>
  <c r="AA51" i="2694" s="1"/>
  <c r="AA52" i="2694" s="1"/>
  <c r="AA53" i="2694" s="1"/>
  <c r="AA54" i="2694" s="1"/>
  <c r="AA55" i="2694" s="1"/>
  <c r="AA56" i="2694" s="1"/>
  <c r="AA57" i="2694" s="1"/>
  <c r="AA58" i="2694" s="1"/>
  <c r="AA59" i="2694" s="1"/>
  <c r="AA60" i="2694" s="1"/>
  <c r="AA61" i="2694" s="1"/>
  <c r="AA62" i="2694" s="1"/>
  <c r="AA63" i="2694" s="1"/>
  <c r="AA64" i="2694" s="1"/>
  <c r="AA65" i="2694" s="1"/>
  <c r="AA66" i="2694" s="1"/>
  <c r="AA67" i="2694" s="1"/>
  <c r="AA68" i="2694" s="1"/>
  <c r="AA69" i="2694" s="1"/>
  <c r="AA70" i="2694" s="1"/>
  <c r="AA71" i="2694" s="1"/>
  <c r="AA72" i="2694" s="1"/>
  <c r="AA73" i="2694" s="1"/>
  <c r="AA74" i="2694" s="1"/>
  <c r="AA75" i="2694" s="1"/>
  <c r="AA76" i="2694" s="1"/>
  <c r="AA77" i="2694" s="1"/>
  <c r="AA78" i="2694" s="1"/>
  <c r="AA79" i="2694" s="1"/>
  <c r="AA80" i="2694" s="1"/>
  <c r="AA81" i="2694" s="1"/>
  <c r="AA82" i="2694" s="1"/>
  <c r="AA83" i="2694" s="1"/>
  <c r="AA84" i="2694" s="1"/>
  <c r="AA85" i="2694" s="1"/>
  <c r="AA86" i="2694" s="1"/>
  <c r="AA87" i="2694" s="1"/>
  <c r="AA88" i="2694" s="1"/>
  <c r="AA89" i="2694" s="1"/>
  <c r="AA90" i="2694" s="1"/>
  <c r="AA91" i="2694" s="1"/>
  <c r="AA92" i="2694" s="1"/>
  <c r="AA93" i="2694" s="1"/>
  <c r="AA94" i="2694" s="1"/>
  <c r="AA95" i="2694" s="1"/>
  <c r="AA96" i="2694" s="1"/>
  <c r="AA97" i="2694" s="1"/>
  <c r="AA98" i="2694" s="1"/>
  <c r="AA99" i="2694" s="1"/>
  <c r="AA100" i="2694" s="1"/>
  <c r="AA101" i="2694" s="1"/>
  <c r="AA102" i="2694" s="1"/>
  <c r="AA103" i="2694" s="1"/>
  <c r="AA104" i="2694" s="1"/>
  <c r="AA105" i="2694" s="1"/>
  <c r="AA106" i="2694" s="1"/>
  <c r="AA107" i="2694" s="1"/>
  <c r="AA108" i="2694" s="1"/>
  <c r="AA109" i="2694" s="1"/>
  <c r="AA110" i="2694" s="1"/>
  <c r="AA111" i="2694" s="1"/>
  <c r="AA112" i="2694" s="1"/>
  <c r="AA113" i="2694" s="1"/>
  <c r="AA114" i="2694" s="1"/>
  <c r="AA115" i="2694" s="1"/>
  <c r="AA116" i="2694" s="1"/>
  <c r="AA117" i="2694" s="1"/>
  <c r="AA118" i="2694" s="1"/>
  <c r="AA119" i="2694" s="1"/>
  <c r="AA120" i="2694" s="1"/>
  <c r="AA121" i="2694" s="1"/>
  <c r="AA122" i="2694" s="1"/>
  <c r="AA123" i="2694" s="1"/>
  <c r="AA124" i="2694" s="1"/>
  <c r="AA125" i="2694" s="1"/>
  <c r="AA126" i="2694" s="1"/>
  <c r="AA127" i="2694" s="1"/>
  <c r="AA128" i="2694" s="1"/>
  <c r="AA129" i="2694" s="1"/>
  <c r="AA130" i="2694" s="1"/>
  <c r="AA131" i="2694" s="1"/>
  <c r="AA132" i="2694" s="1"/>
  <c r="AA133" i="2694" s="1"/>
  <c r="AA134" i="2694" s="1"/>
  <c r="AA135" i="2694" s="1"/>
  <c r="AA136" i="2694" s="1"/>
  <c r="AA137" i="2694" s="1"/>
  <c r="AA138" i="2694" s="1"/>
  <c r="AA139" i="2694" s="1"/>
  <c r="AA140" i="2694" s="1"/>
  <c r="AA141" i="2694" s="1"/>
  <c r="AA142" i="2694" s="1"/>
  <c r="AA143" i="2694" s="1"/>
  <c r="AA144" i="2694" s="1"/>
  <c r="AA145" i="2694" s="1"/>
  <c r="AA146" i="2694" s="1"/>
  <c r="AA147" i="2694" s="1"/>
  <c r="AA148" i="2694" s="1"/>
  <c r="AA149" i="2694" s="1"/>
  <c r="AA150" i="2694" s="1"/>
  <c r="AA151" i="2694" s="1"/>
  <c r="AA152" i="2694" s="1"/>
  <c r="AA153" i="2694" s="1"/>
  <c r="AA154" i="2694" s="1"/>
  <c r="AA155" i="2694" s="1"/>
  <c r="AA156" i="2694" s="1"/>
  <c r="AA157" i="2694" s="1"/>
  <c r="AA158" i="2694" s="1"/>
  <c r="AA159" i="2694" s="1"/>
  <c r="AA160" i="2694" s="1"/>
  <c r="AA161" i="2694" s="1"/>
  <c r="AA162" i="2694" s="1"/>
  <c r="AA163" i="2694" s="1"/>
  <c r="AA164" i="2694" s="1"/>
  <c r="AA165" i="2694" s="1"/>
  <c r="AA166" i="2694" s="1"/>
  <c r="AA167" i="2694" s="1"/>
  <c r="AA168" i="2694" s="1"/>
  <c r="AA169" i="2694" s="1"/>
  <c r="AA170" i="2694" s="1"/>
  <c r="AA171" i="2694" s="1"/>
  <c r="AA172" i="2694" s="1"/>
  <c r="AA173" i="2694" s="1"/>
  <c r="AA174" i="2694" s="1"/>
  <c r="AA175" i="2694" s="1"/>
  <c r="AA176" i="2694" s="1"/>
  <c r="AA177" i="2694" s="1"/>
  <c r="AA178" i="2694" s="1"/>
  <c r="AA179" i="2694" s="1"/>
  <c r="AA180" i="2694" s="1"/>
  <c r="AA181" i="2694" s="1"/>
  <c r="AA182" i="2694" s="1"/>
  <c r="AA183" i="2694" s="1"/>
  <c r="AA184" i="2694" s="1"/>
  <c r="AA185" i="2694" s="1"/>
  <c r="AA186" i="2694" s="1"/>
  <c r="AA187" i="2694" s="1"/>
  <c r="AA188" i="2694" s="1"/>
  <c r="AA189" i="2694" s="1"/>
  <c r="AA190" i="2694" s="1"/>
  <c r="AA191" i="2694" s="1"/>
  <c r="AA192" i="2694" s="1"/>
  <c r="AA193" i="2694" s="1"/>
  <c r="AA194" i="2694" s="1"/>
  <c r="AA195" i="2694" s="1"/>
  <c r="AA196" i="2694" s="1"/>
  <c r="AA197" i="2694" s="1"/>
  <c r="AA198" i="2694" s="1"/>
  <c r="AA199" i="2694" s="1"/>
  <c r="AA200" i="2694" s="1"/>
  <c r="AA201" i="2694" s="1"/>
  <c r="AA202" i="2694" s="1"/>
  <c r="AA203" i="2694" s="1"/>
  <c r="AA204" i="2694" s="1"/>
  <c r="AA205" i="2694" s="1"/>
  <c r="AA206" i="2694" s="1"/>
  <c r="AA207" i="2694" s="1"/>
  <c r="AA208" i="2694" s="1"/>
  <c r="AA209" i="2694" s="1"/>
  <c r="AA210" i="2694" s="1"/>
  <c r="AA211" i="2694" s="1"/>
  <c r="AA212" i="2694" s="1"/>
  <c r="AA213" i="2694" s="1"/>
  <c r="AA214" i="2694" s="1"/>
  <c r="AA215" i="2694" s="1"/>
  <c r="AA216" i="2694" s="1"/>
  <c r="AA217" i="2694" s="1"/>
  <c r="AA218" i="2694" s="1"/>
  <c r="AA219" i="2694" s="1"/>
  <c r="AA220" i="2694" s="1"/>
  <c r="AA221" i="2694" s="1"/>
  <c r="AA222" i="2694" s="1"/>
  <c r="AA223" i="2694" s="1"/>
  <c r="AA224" i="2694" s="1"/>
  <c r="AA225" i="2694" s="1"/>
  <c r="AA226" i="2694" s="1"/>
  <c r="AA227" i="2694" s="1"/>
  <c r="AA228" i="2694" s="1"/>
  <c r="AA229" i="2694" s="1"/>
  <c r="AA230" i="2694" s="1"/>
  <c r="AA231" i="2694" s="1"/>
  <c r="AA232" i="2694" s="1"/>
  <c r="AA233" i="2694" s="1"/>
  <c r="AA234" i="2694" s="1"/>
  <c r="AA235" i="2694" s="1"/>
  <c r="AA236" i="2694" s="1"/>
  <c r="AA237" i="2694" s="1"/>
  <c r="AA238" i="2694" s="1"/>
  <c r="AA239" i="2694" s="1"/>
  <c r="AA240" i="2694" s="1"/>
  <c r="AA241" i="2694" s="1"/>
  <c r="AA242" i="2694" s="1"/>
  <c r="AA243" i="2694" s="1"/>
  <c r="AA244" i="2694" s="1"/>
  <c r="AA245" i="2694" s="1"/>
  <c r="AA246" i="2694" s="1"/>
  <c r="AA247" i="2694" s="1"/>
  <c r="AA248" i="2694" s="1"/>
  <c r="AA249" i="2694" s="1"/>
  <c r="AA250" i="2694" s="1"/>
  <c r="AA251" i="2694" s="1"/>
  <c r="AA252" i="2694" s="1"/>
  <c r="AA253" i="2694" s="1"/>
  <c r="AA254" i="2694" s="1"/>
  <c r="AA255" i="2694" s="1"/>
  <c r="AA256" i="2694" s="1"/>
  <c r="AA257" i="2694" s="1"/>
  <c r="AA258" i="2694" s="1"/>
  <c r="AA259" i="2694" s="1"/>
  <c r="AA260" i="2694" s="1"/>
  <c r="AA261" i="2694" s="1"/>
  <c r="AA262" i="2694" s="1"/>
  <c r="AA263" i="2694" s="1"/>
  <c r="AA264" i="2694" s="1"/>
  <c r="AA265" i="2694" s="1"/>
  <c r="C6" i="2694"/>
  <c r="C7" i="2694"/>
  <c r="C8" i="2694"/>
  <c r="C9" i="2694"/>
  <c r="C10" i="2694"/>
  <c r="C11" i="2694"/>
  <c r="C12" i="2694"/>
  <c r="C13" i="2694"/>
  <c r="C14" i="2694"/>
  <c r="C15" i="2694"/>
  <c r="C16" i="2694"/>
  <c r="C17" i="2694"/>
  <c r="C18" i="2694"/>
  <c r="C19" i="2694"/>
  <c r="C20" i="2694"/>
  <c r="C21" i="2694"/>
  <c r="C22" i="2694"/>
  <c r="C23" i="2694"/>
  <c r="C24" i="2694"/>
  <c r="C25" i="2694"/>
  <c r="C26" i="2694"/>
  <c r="C27" i="2694"/>
  <c r="C28" i="2694"/>
  <c r="C29" i="2694"/>
  <c r="C30" i="2694"/>
  <c r="C31" i="2694"/>
  <c r="C32" i="2694"/>
  <c r="C33" i="2694"/>
  <c r="C34" i="2694"/>
  <c r="C35" i="2694"/>
  <c r="C36" i="2694"/>
  <c r="C37" i="2694"/>
  <c r="C38" i="2694"/>
  <c r="C39" i="2694"/>
  <c r="C40" i="2694"/>
  <c r="C41" i="2694"/>
  <c r="C42" i="2694"/>
  <c r="C43" i="2694"/>
  <c r="C44" i="2694"/>
  <c r="C45" i="2694"/>
  <c r="C46" i="2694"/>
  <c r="C47" i="2694"/>
  <c r="C48" i="2694"/>
  <c r="C49" i="2694"/>
  <c r="C50" i="2694"/>
  <c r="C51" i="2694"/>
  <c r="C52" i="2694"/>
  <c r="C53" i="2694"/>
  <c r="C54" i="2694"/>
  <c r="C55" i="2694"/>
  <c r="C56" i="2694"/>
  <c r="C57" i="2694"/>
  <c r="C58" i="2694"/>
  <c r="C59" i="2694"/>
  <c r="C60" i="2694"/>
  <c r="C61" i="2694"/>
  <c r="C62" i="2694"/>
  <c r="C63" i="2694"/>
  <c r="C64" i="2694"/>
  <c r="C65" i="2694"/>
  <c r="C66" i="2694"/>
  <c r="C67" i="2694"/>
  <c r="C68" i="2694"/>
  <c r="C69" i="2694"/>
  <c r="C70" i="2694"/>
  <c r="C71" i="2694"/>
  <c r="C72" i="2694"/>
  <c r="C73" i="2694"/>
  <c r="C74" i="2694"/>
  <c r="C75" i="2694"/>
  <c r="C76" i="2694"/>
  <c r="C77" i="2694"/>
  <c r="C78" i="2694"/>
  <c r="C79" i="2694"/>
  <c r="C80" i="2694"/>
  <c r="C81" i="2694"/>
  <c r="C82" i="2694"/>
  <c r="C83" i="2694"/>
  <c r="C84" i="2694"/>
  <c r="C85" i="2694"/>
  <c r="C86" i="2694"/>
  <c r="C87" i="2694"/>
  <c r="C88" i="2694"/>
  <c r="C89" i="2694"/>
  <c r="C90" i="2694"/>
  <c r="C91" i="2694"/>
  <c r="C92" i="2694"/>
  <c r="C93" i="2694"/>
  <c r="C94" i="2694"/>
  <c r="C95" i="2694"/>
  <c r="C96" i="2694"/>
  <c r="C97" i="2694"/>
  <c r="C98" i="2694"/>
  <c r="C99" i="2694"/>
  <c r="C100" i="2694"/>
  <c r="C101" i="2694"/>
  <c r="C102" i="2694"/>
  <c r="C103" i="2694"/>
  <c r="C104" i="2694"/>
  <c r="C105" i="2694"/>
  <c r="C106" i="2694"/>
  <c r="C107" i="2694"/>
  <c r="C108" i="2694"/>
  <c r="C109" i="2694"/>
  <c r="C110" i="2694"/>
  <c r="C111" i="2694"/>
  <c r="C112" i="2694"/>
  <c r="C113" i="2694"/>
  <c r="C114" i="2694"/>
  <c r="C115" i="2694"/>
  <c r="C116" i="2694"/>
  <c r="C117" i="2694"/>
  <c r="C118" i="2694"/>
  <c r="C119" i="2694"/>
  <c r="C120" i="2694"/>
  <c r="C121" i="2694"/>
  <c r="C122" i="2694"/>
  <c r="C123" i="2694"/>
  <c r="C124" i="2694"/>
  <c r="C125" i="2694"/>
  <c r="C126" i="2694"/>
  <c r="C127" i="2694"/>
  <c r="C128" i="2694"/>
  <c r="C129" i="2694"/>
  <c r="C130" i="2694"/>
  <c r="C131" i="2694"/>
  <c r="C132" i="2694"/>
  <c r="C133" i="2694"/>
  <c r="C134" i="2694"/>
  <c r="C135" i="2694"/>
  <c r="C136" i="2694"/>
  <c r="C137" i="2694"/>
  <c r="C138" i="2694"/>
  <c r="C139" i="2694"/>
  <c r="C140" i="2694"/>
  <c r="C141" i="2694"/>
  <c r="C142" i="2694"/>
  <c r="C143" i="2694"/>
  <c r="C144" i="2694"/>
  <c r="C145" i="2694"/>
  <c r="C146" i="2694"/>
  <c r="C147" i="2694"/>
  <c r="C148" i="2694"/>
  <c r="C149" i="2694"/>
  <c r="C150" i="2694"/>
  <c r="C151" i="2694"/>
  <c r="C152" i="2694"/>
  <c r="C153" i="2694"/>
  <c r="C154" i="2694"/>
  <c r="C155" i="2694"/>
  <c r="C156" i="2694"/>
  <c r="C157" i="2694"/>
  <c r="C158" i="2694"/>
  <c r="C159" i="2694"/>
  <c r="C160" i="2694"/>
  <c r="C161" i="2694"/>
  <c r="C162" i="2694"/>
  <c r="C163" i="2694"/>
  <c r="C164" i="2694"/>
  <c r="C165" i="2694"/>
  <c r="C166" i="2694"/>
  <c r="C167" i="2694"/>
  <c r="C168" i="2694"/>
  <c r="C169" i="2694"/>
  <c r="C170" i="2694"/>
  <c r="C171" i="2694"/>
  <c r="C172" i="2694"/>
  <c r="C173" i="2694"/>
  <c r="C174" i="2694"/>
  <c r="C175" i="2694"/>
  <c r="C176" i="2694"/>
  <c r="C177" i="2694"/>
  <c r="C178" i="2694"/>
  <c r="C179" i="2694"/>
  <c r="C180" i="2694"/>
  <c r="C181" i="2694"/>
  <c r="C182" i="2694"/>
  <c r="C183" i="2694"/>
  <c r="C184" i="2694"/>
  <c r="C185" i="2694"/>
  <c r="C186" i="2694"/>
  <c r="C187" i="2694"/>
  <c r="C188" i="2694"/>
  <c r="C189" i="2694"/>
  <c r="C190" i="2694"/>
  <c r="C191" i="2694"/>
  <c r="C192" i="2694"/>
  <c r="C193" i="2694"/>
  <c r="C194" i="2694"/>
  <c r="C195" i="2694"/>
  <c r="C196" i="2694"/>
  <c r="C197" i="2694"/>
  <c r="C198" i="2694"/>
  <c r="C199" i="2694"/>
  <c r="C200" i="2694"/>
  <c r="C201" i="2694"/>
  <c r="C202" i="2694"/>
  <c r="C203" i="2694"/>
  <c r="C204" i="2694"/>
  <c r="C205" i="2694"/>
  <c r="C206" i="2694"/>
  <c r="C207" i="2694"/>
  <c r="C208" i="2694"/>
  <c r="C209" i="2694"/>
  <c r="C210" i="2694"/>
  <c r="C211" i="2694"/>
  <c r="C212" i="2694"/>
  <c r="C213" i="2694"/>
  <c r="C214" i="2694"/>
  <c r="C215" i="2694"/>
  <c r="C216" i="2694"/>
  <c r="C217" i="2694"/>
  <c r="C218" i="2694"/>
  <c r="C219" i="2694"/>
  <c r="C220" i="2694"/>
  <c r="C221" i="2694"/>
  <c r="C222" i="2694"/>
  <c r="C223" i="2694"/>
  <c r="C224" i="2694"/>
  <c r="C225" i="2694"/>
  <c r="C226" i="2694"/>
  <c r="C227" i="2694"/>
  <c r="C228" i="2694"/>
  <c r="C229" i="2694"/>
  <c r="C230" i="2694"/>
  <c r="C231" i="2694"/>
  <c r="C232" i="2694"/>
  <c r="C233" i="2694"/>
  <c r="C234" i="2694"/>
  <c r="C235" i="2694"/>
  <c r="C236" i="2694"/>
  <c r="C237" i="2694"/>
  <c r="C238" i="2694"/>
  <c r="C239" i="2694"/>
  <c r="C240" i="2694"/>
  <c r="C241" i="2694"/>
  <c r="C242" i="2694"/>
  <c r="C243" i="2694"/>
  <c r="C244" i="2694"/>
  <c r="C245" i="2694"/>
  <c r="C246" i="2694"/>
  <c r="C247" i="2694"/>
  <c r="C248" i="2694"/>
  <c r="C249" i="2694"/>
  <c r="C250" i="2694"/>
  <c r="C251" i="2694"/>
  <c r="C252" i="2694"/>
  <c r="C253" i="2694"/>
  <c r="C254" i="2694"/>
  <c r="C255" i="2694"/>
  <c r="C256" i="2694"/>
  <c r="C257" i="2694"/>
  <c r="C258" i="2694"/>
  <c r="C259" i="2694"/>
  <c r="C260" i="2694"/>
  <c r="C261" i="2694"/>
  <c r="C262" i="2694"/>
  <c r="C263" i="2694"/>
  <c r="C264" i="2694"/>
  <c r="C265" i="2694"/>
  <c r="C266" i="2694"/>
  <c r="C267" i="2694"/>
  <c r="C268" i="2694"/>
  <c r="C269" i="2694"/>
  <c r="C270" i="2694"/>
  <c r="C271" i="2694"/>
  <c r="C272" i="2694"/>
  <c r="C273" i="2694"/>
  <c r="C274" i="2694"/>
  <c r="C275" i="2694"/>
  <c r="C276" i="2694"/>
  <c r="C277" i="2694"/>
  <c r="C278" i="2694"/>
  <c r="C279" i="2694"/>
  <c r="C280" i="2694"/>
  <c r="C281" i="2694"/>
  <c r="C282" i="2694"/>
  <c r="C283" i="2694"/>
  <c r="C284" i="2694"/>
  <c r="C285" i="2694"/>
  <c r="C286" i="2694"/>
  <c r="C287" i="2694"/>
  <c r="C288" i="2694"/>
  <c r="C289" i="2694"/>
  <c r="C290" i="2694"/>
  <c r="C291" i="2694"/>
  <c r="C292" i="2694"/>
  <c r="C293" i="2694"/>
  <c r="C294" i="2694"/>
  <c r="C295" i="2694"/>
  <c r="C296" i="2694"/>
  <c r="C297" i="2694"/>
  <c r="C298" i="2694"/>
  <c r="C299" i="2694"/>
  <c r="C300" i="2694"/>
  <c r="C301" i="2694"/>
  <c r="C302" i="2694"/>
  <c r="C303" i="2694"/>
  <c r="C304" i="2694"/>
  <c r="C305" i="2694"/>
  <c r="C306" i="2694"/>
  <c r="C307" i="2694"/>
  <c r="C308" i="2694"/>
  <c r="C309" i="2694"/>
  <c r="C310" i="2694"/>
  <c r="C311" i="2694"/>
  <c r="C312" i="2694"/>
  <c r="C313" i="2694"/>
  <c r="C314" i="2694"/>
  <c r="C315" i="2694"/>
  <c r="C316" i="2694"/>
  <c r="C317" i="2694"/>
  <c r="C318" i="2694"/>
  <c r="C319" i="2694"/>
  <c r="C320" i="2694"/>
  <c r="C321" i="2694"/>
  <c r="C322" i="2694"/>
  <c r="C323" i="2694"/>
  <c r="C324" i="2694"/>
  <c r="C325" i="2694"/>
  <c r="C326" i="2694"/>
  <c r="C327" i="2694"/>
  <c r="C328" i="2694"/>
  <c r="C329" i="2694"/>
  <c r="C330" i="2694"/>
  <c r="C331" i="2694"/>
  <c r="C332" i="2694"/>
  <c r="C333" i="2694"/>
  <c r="C334" i="2694"/>
  <c r="C335" i="2694"/>
  <c r="C336" i="2694"/>
  <c r="C337" i="2694"/>
  <c r="C338" i="2694"/>
  <c r="C339" i="2694"/>
  <c r="C340" i="2694"/>
  <c r="C341" i="2694"/>
  <c r="C342" i="2694"/>
  <c r="C343" i="2694"/>
  <c r="C344" i="2694"/>
  <c r="C345" i="2694"/>
  <c r="C346" i="2694"/>
  <c r="C347" i="2694"/>
  <c r="C348" i="2694"/>
  <c r="C349" i="2694"/>
  <c r="C350" i="2694"/>
  <c r="C351" i="2694"/>
  <c r="C352" i="2694"/>
  <c r="C353" i="2694"/>
  <c r="C354" i="2694"/>
  <c r="C355" i="2694"/>
  <c r="C356" i="2694"/>
  <c r="C357" i="2694"/>
  <c r="C358" i="2694"/>
  <c r="C359" i="2694"/>
  <c r="C360" i="2694"/>
  <c r="C361" i="2694"/>
  <c r="C362" i="2694"/>
  <c r="C363" i="2694"/>
  <c r="C364" i="2694"/>
  <c r="C365" i="2694"/>
  <c r="C366" i="2694"/>
  <c r="C367" i="2694"/>
  <c r="C368" i="2694"/>
  <c r="C369" i="2694"/>
  <c r="C370" i="2694"/>
  <c r="C371" i="2694"/>
  <c r="C372" i="2694"/>
  <c r="C373" i="2694"/>
  <c r="C374" i="2694"/>
  <c r="C375" i="2694"/>
  <c r="C376" i="2694"/>
  <c r="C377" i="2694"/>
  <c r="C378" i="2694"/>
  <c r="C379" i="2694"/>
  <c r="C380" i="2694"/>
  <c r="C381" i="2694"/>
  <c r="C382" i="2694"/>
  <c r="C383" i="2694"/>
  <c r="C384" i="2694"/>
  <c r="C385" i="2694"/>
  <c r="C386" i="2694"/>
  <c r="C387" i="2694"/>
  <c r="C388" i="2694"/>
  <c r="C389" i="2694"/>
  <c r="C390" i="2694"/>
  <c r="C391" i="2694"/>
  <c r="C392" i="2694"/>
  <c r="C393" i="2694"/>
  <c r="C394" i="2694"/>
  <c r="C395" i="2694"/>
  <c r="C396" i="2694"/>
  <c r="C397" i="2694"/>
  <c r="C398" i="2694"/>
  <c r="C399" i="2694"/>
  <c r="C400" i="2694"/>
  <c r="C401" i="2694"/>
  <c r="C402" i="2694"/>
  <c r="C403" i="2694"/>
  <c r="C404" i="2694"/>
  <c r="C405" i="2694"/>
  <c r="C406" i="2694"/>
  <c r="C407" i="2694"/>
  <c r="C408" i="2694"/>
  <c r="C409" i="2694"/>
  <c r="C410" i="2694"/>
  <c r="C411" i="2694"/>
  <c r="C412" i="2694"/>
  <c r="C413" i="2694"/>
  <c r="C414" i="2694"/>
  <c r="C415" i="2694"/>
  <c r="C416" i="2694"/>
  <c r="C417" i="2694"/>
  <c r="C418" i="2694"/>
  <c r="C419" i="2694"/>
  <c r="C420" i="2694"/>
  <c r="C421" i="2694"/>
  <c r="C422" i="2694"/>
  <c r="C423" i="2694"/>
  <c r="C424" i="2694"/>
  <c r="C425" i="2694"/>
  <c r="C426" i="2694"/>
  <c r="C427" i="2694"/>
  <c r="C428" i="2694"/>
  <c r="C429" i="2694"/>
  <c r="C430" i="2694"/>
  <c r="C431" i="2694"/>
  <c r="C432" i="2694"/>
  <c r="C433" i="2694"/>
  <c r="C434" i="2694"/>
  <c r="C435" i="2694"/>
  <c r="C436" i="2694"/>
  <c r="C437" i="2694"/>
  <c r="C438" i="2694"/>
  <c r="C439" i="2694"/>
  <c r="C440" i="2694"/>
  <c r="C441" i="2694"/>
  <c r="C442" i="2694"/>
  <c r="C443" i="2694"/>
  <c r="C444" i="2694"/>
  <c r="C445" i="2694"/>
  <c r="C446" i="2694"/>
  <c r="C447" i="2694"/>
  <c r="C448" i="2694"/>
  <c r="C449" i="2694"/>
  <c r="C450" i="2694"/>
  <c r="C451" i="2694"/>
  <c r="C452" i="2694"/>
  <c r="C453" i="2694"/>
  <c r="C454" i="2694"/>
  <c r="C455" i="2694"/>
  <c r="C456" i="2694"/>
  <c r="C457" i="2694"/>
  <c r="C458" i="2694"/>
  <c r="C459" i="2694"/>
  <c r="C460" i="2694"/>
  <c r="C461" i="2694"/>
  <c r="C462" i="2694"/>
  <c r="C463" i="2694"/>
  <c r="C464" i="2694"/>
  <c r="C465" i="2694"/>
  <c r="C466" i="2694"/>
  <c r="C467" i="2694"/>
  <c r="C468" i="2694"/>
  <c r="C469" i="2694"/>
  <c r="C470" i="2694"/>
  <c r="C471" i="2694"/>
  <c r="C472" i="2694"/>
  <c r="C473" i="2694"/>
  <c r="C474" i="2694"/>
  <c r="C475" i="2694"/>
  <c r="C476" i="2694"/>
  <c r="C477" i="2694"/>
  <c r="C478" i="2694"/>
  <c r="C479" i="2694"/>
  <c r="C480" i="2694"/>
  <c r="C481" i="2694"/>
  <c r="C482" i="2694"/>
  <c r="C483" i="2694"/>
  <c r="C484" i="2694"/>
  <c r="C485" i="2694"/>
  <c r="C486" i="2694"/>
  <c r="C487" i="2694"/>
  <c r="C488" i="2694"/>
  <c r="C489" i="2694"/>
  <c r="C490" i="2694"/>
  <c r="C491" i="2694"/>
  <c r="C492" i="2694"/>
  <c r="C493" i="2694"/>
  <c r="C494" i="2694"/>
  <c r="C495" i="2694"/>
  <c r="C496" i="2694"/>
  <c r="C497" i="2694"/>
  <c r="C498" i="2694"/>
  <c r="C499" i="2694"/>
  <c r="C500" i="2694"/>
  <c r="C501" i="2694"/>
  <c r="C502" i="2694"/>
  <c r="C503" i="2694"/>
  <c r="C504" i="2694"/>
  <c r="C505" i="2694"/>
  <c r="C506" i="2694"/>
  <c r="C507" i="2694"/>
  <c r="C508" i="2694"/>
  <c r="C509" i="2694"/>
  <c r="C510" i="2694"/>
  <c r="C511" i="2694"/>
  <c r="C512" i="2694"/>
  <c r="C513" i="2694"/>
  <c r="C514" i="2694"/>
  <c r="C515" i="2694"/>
  <c r="C516" i="2694"/>
  <c r="C517" i="2694"/>
  <c r="C518" i="2694"/>
  <c r="C519" i="2694"/>
  <c r="C520" i="2694"/>
  <c r="C521" i="2694"/>
  <c r="C522" i="2694"/>
  <c r="C523" i="2694"/>
  <c r="C524" i="2694"/>
  <c r="C525" i="2694"/>
  <c r="C526" i="2694"/>
  <c r="C527" i="2694"/>
  <c r="C528" i="2694"/>
  <c r="C529" i="2694"/>
  <c r="C530" i="2694"/>
  <c r="C531" i="2694"/>
  <c r="C532" i="2694"/>
  <c r="C533" i="2694"/>
  <c r="C534" i="2694"/>
  <c r="C535" i="2694"/>
  <c r="C536" i="2694"/>
  <c r="C537" i="2694"/>
  <c r="C538" i="2694"/>
  <c r="C539" i="2694"/>
  <c r="C540" i="2694"/>
  <c r="C541" i="2694"/>
  <c r="C542" i="2694"/>
  <c r="C543" i="2694"/>
  <c r="C544" i="2694"/>
  <c r="C545" i="2694"/>
  <c r="C546" i="2694"/>
  <c r="C547" i="2694"/>
  <c r="C548" i="2694"/>
  <c r="C549" i="2694"/>
  <c r="C550" i="2694"/>
  <c r="C551" i="2694"/>
  <c r="C552" i="2694"/>
  <c r="C553" i="2694"/>
  <c r="C554" i="2694"/>
  <c r="C555" i="2694"/>
  <c r="C556" i="2694"/>
  <c r="C557" i="2694"/>
  <c r="C558" i="2694"/>
  <c r="C559" i="2694"/>
  <c r="C560" i="2694"/>
  <c r="C561" i="2694"/>
  <c r="C562" i="2694"/>
  <c r="C563" i="2694"/>
  <c r="C564" i="2694"/>
  <c r="C565" i="2694"/>
  <c r="C566" i="2694"/>
  <c r="C567" i="2694"/>
  <c r="C568" i="2694"/>
  <c r="C569" i="2694"/>
  <c r="C570" i="2694"/>
  <c r="C571" i="2694"/>
  <c r="C572" i="2694"/>
  <c r="C573" i="2694"/>
  <c r="C574" i="2694"/>
  <c r="C575" i="2694"/>
  <c r="C576" i="2694"/>
  <c r="C577" i="2694"/>
  <c r="C578" i="2694"/>
  <c r="C579" i="2694"/>
  <c r="C580" i="2694"/>
  <c r="C581" i="2694"/>
  <c r="C582" i="2694"/>
  <c r="C583" i="2694"/>
  <c r="C584" i="2694"/>
  <c r="C585" i="2694"/>
  <c r="C586" i="2694"/>
  <c r="C587" i="2694"/>
  <c r="C588" i="2694"/>
  <c r="C589" i="2694"/>
  <c r="C590" i="2694"/>
  <c r="C591" i="2694"/>
  <c r="C592" i="2694"/>
  <c r="C593" i="2694"/>
  <c r="C594" i="2694"/>
  <c r="C595" i="2694"/>
  <c r="C596" i="2694"/>
  <c r="C597" i="2694"/>
  <c r="C598" i="2694"/>
  <c r="C599" i="2694"/>
  <c r="C600" i="2694"/>
  <c r="C601" i="2694"/>
  <c r="C602" i="2694"/>
  <c r="C603" i="2694"/>
  <c r="C604" i="2694"/>
  <c r="C605" i="2694"/>
  <c r="C606" i="2694"/>
  <c r="C607" i="2694"/>
  <c r="C608" i="2694"/>
  <c r="C609" i="2694"/>
  <c r="C610" i="2694"/>
  <c r="C611" i="2694"/>
  <c r="C612" i="2694"/>
  <c r="C613" i="2694"/>
  <c r="C614" i="2694"/>
  <c r="C615" i="2694"/>
  <c r="C616" i="2694"/>
  <c r="C617" i="2694"/>
  <c r="C618" i="2694"/>
  <c r="C619" i="2694"/>
  <c r="C620" i="2694"/>
  <c r="C621" i="2694"/>
  <c r="C622" i="2694"/>
  <c r="C623" i="2694"/>
  <c r="C624" i="2694"/>
  <c r="C625" i="2694"/>
  <c r="C626" i="2694"/>
  <c r="C627" i="2694"/>
  <c r="C628" i="2694"/>
  <c r="C629" i="2694"/>
  <c r="C630" i="2694"/>
  <c r="C631" i="2694"/>
  <c r="C632" i="2694"/>
  <c r="C633" i="2694"/>
  <c r="C634" i="2694"/>
  <c r="C635" i="2694"/>
  <c r="C636" i="2694"/>
  <c r="C637" i="2694"/>
  <c r="C638" i="2694"/>
  <c r="C639" i="2694"/>
  <c r="C640" i="2694"/>
  <c r="C641" i="2694"/>
  <c r="C642" i="2694"/>
  <c r="C643" i="2694"/>
  <c r="C644" i="2694"/>
  <c r="C645" i="2694"/>
  <c r="C646" i="2694"/>
  <c r="C647" i="2694"/>
  <c r="C648" i="2694"/>
  <c r="C649" i="2694"/>
  <c r="C650" i="2694"/>
  <c r="C651" i="2694"/>
  <c r="C652" i="2694"/>
  <c r="C653" i="2694"/>
  <c r="C654" i="2694"/>
  <c r="C655" i="2694"/>
  <c r="C656" i="2694"/>
  <c r="C657" i="2694"/>
  <c r="C658" i="2694"/>
  <c r="C659" i="2694"/>
  <c r="C660" i="2694"/>
  <c r="C661" i="2694"/>
  <c r="C662" i="2694"/>
  <c r="C663" i="2694"/>
  <c r="C664" i="2694"/>
  <c r="C665" i="2694"/>
  <c r="C666" i="2694"/>
  <c r="C667" i="2694"/>
  <c r="C668" i="2694"/>
  <c r="C669" i="2694"/>
  <c r="C670" i="2694"/>
  <c r="C671" i="2694"/>
  <c r="C672" i="2694"/>
  <c r="C673" i="2694"/>
  <c r="C674" i="2694"/>
  <c r="C675" i="2694"/>
  <c r="C676" i="2694"/>
  <c r="C677" i="2694"/>
  <c r="C678" i="2694"/>
  <c r="C679" i="2694"/>
  <c r="C680" i="2694"/>
  <c r="C681" i="2694"/>
  <c r="C682" i="2694"/>
  <c r="C683" i="2694"/>
  <c r="C684" i="2694"/>
  <c r="C685" i="2694"/>
  <c r="C686" i="2694"/>
  <c r="C687" i="2694"/>
  <c r="C688" i="2694"/>
  <c r="C689" i="2694"/>
  <c r="C690" i="2694"/>
  <c r="C691" i="2694"/>
  <c r="C692" i="2694"/>
  <c r="C693" i="2694"/>
  <c r="C694" i="2694"/>
  <c r="C695" i="2694"/>
  <c r="C696" i="2694"/>
  <c r="C697" i="2694"/>
  <c r="C698" i="2694"/>
  <c r="C699" i="2694"/>
  <c r="C700" i="2694"/>
  <c r="C701" i="2694"/>
  <c r="C702" i="2694"/>
  <c r="C703" i="2694"/>
  <c r="C704" i="2694"/>
  <c r="C705" i="2694"/>
  <c r="C706" i="2694"/>
  <c r="C707" i="2694"/>
  <c r="C708" i="2694"/>
  <c r="C709" i="2694"/>
  <c r="C710" i="2694"/>
  <c r="C711" i="2694"/>
  <c r="C712" i="2694"/>
  <c r="C713" i="2694"/>
  <c r="C714" i="2694"/>
  <c r="C715" i="2694"/>
  <c r="C716" i="2694"/>
  <c r="C717" i="2694"/>
  <c r="C718" i="2694"/>
  <c r="C719" i="2694"/>
  <c r="C720" i="2694"/>
  <c r="C721" i="2694"/>
  <c r="C722" i="2694"/>
  <c r="C723" i="2694"/>
  <c r="C724" i="2694"/>
  <c r="C725" i="2694"/>
  <c r="C726" i="2694"/>
  <c r="C727" i="2694"/>
  <c r="C728" i="2694"/>
  <c r="C729" i="2694"/>
  <c r="C730" i="2694"/>
  <c r="C731" i="2694"/>
  <c r="C732" i="2694"/>
  <c r="C733" i="2694"/>
  <c r="C734" i="2694"/>
  <c r="C735" i="2694"/>
  <c r="C736" i="2694"/>
  <c r="C737" i="2694"/>
  <c r="C738" i="2694"/>
  <c r="C739" i="2694"/>
  <c r="C740" i="2694"/>
  <c r="C741" i="2694"/>
  <c r="C742" i="2694"/>
  <c r="C743" i="2694"/>
  <c r="C744" i="2694"/>
  <c r="C745" i="2694"/>
  <c r="C746" i="2694"/>
  <c r="C747" i="2694"/>
  <c r="C748" i="2694"/>
  <c r="C749" i="2694"/>
  <c r="C750" i="2694"/>
  <c r="C751" i="2694"/>
  <c r="C752" i="2694"/>
  <c r="C753" i="2694"/>
  <c r="C754" i="2694"/>
  <c r="C755" i="2694"/>
  <c r="C756" i="2694"/>
  <c r="C757" i="2694"/>
  <c r="C758" i="2694"/>
  <c r="C759" i="2694"/>
  <c r="C760" i="2694"/>
  <c r="C761" i="2694"/>
  <c r="C762" i="2694"/>
  <c r="C763" i="2694"/>
  <c r="C764" i="2694"/>
  <c r="C765" i="2694"/>
  <c r="C766" i="2694"/>
  <c r="C767" i="2694"/>
  <c r="C768" i="2694"/>
  <c r="C769" i="2694"/>
  <c r="C770" i="2694"/>
  <c r="C771" i="2694"/>
  <c r="C772" i="2694"/>
  <c r="C773" i="2694"/>
  <c r="C774" i="2694"/>
  <c r="C775" i="2694"/>
  <c r="C776" i="2694"/>
  <c r="C777" i="2694"/>
  <c r="C778" i="2694"/>
  <c r="C779" i="2694"/>
  <c r="C780" i="2694"/>
  <c r="C781" i="2694"/>
  <c r="C782" i="2694"/>
  <c r="C783" i="2694"/>
  <c r="C784" i="2694"/>
  <c r="C785" i="2694"/>
  <c r="C786" i="2694"/>
  <c r="C787" i="2694"/>
  <c r="C788" i="2694"/>
  <c r="C789" i="2694"/>
  <c r="C790" i="2694"/>
  <c r="C791" i="2694"/>
  <c r="C792" i="2694"/>
  <c r="C793" i="2694"/>
  <c r="C794" i="2694"/>
  <c r="C795" i="2694"/>
  <c r="C796" i="2694"/>
  <c r="C797" i="2694"/>
  <c r="C798" i="2694"/>
  <c r="C799" i="2694"/>
  <c r="C800" i="2694"/>
  <c r="C801" i="2694"/>
  <c r="C802" i="2694"/>
  <c r="C803" i="2694"/>
  <c r="C804" i="2694"/>
  <c r="C805" i="2694"/>
  <c r="C806" i="2694"/>
  <c r="C807" i="2694"/>
  <c r="C808" i="2694"/>
  <c r="C809" i="2694"/>
  <c r="C810" i="2694"/>
  <c r="C811" i="2694"/>
  <c r="C812" i="2694"/>
  <c r="C813" i="2694"/>
  <c r="C814" i="2694"/>
  <c r="C815" i="2694"/>
  <c r="C816" i="2694"/>
  <c r="C817" i="2694"/>
  <c r="C818" i="2694"/>
  <c r="C819" i="2694"/>
  <c r="C820" i="2694"/>
  <c r="C821" i="2694"/>
  <c r="C822" i="2694"/>
  <c r="C823" i="2694"/>
  <c r="C824" i="2694"/>
  <c r="C825" i="2694"/>
  <c r="C826" i="2694"/>
  <c r="C827" i="2694"/>
  <c r="C828" i="2694"/>
  <c r="C829" i="2694"/>
  <c r="C830" i="2694"/>
  <c r="C831" i="2694"/>
  <c r="C832" i="2694"/>
  <c r="C833" i="2694"/>
  <c r="C834" i="2694"/>
  <c r="C835" i="2694"/>
  <c r="C836" i="2694"/>
  <c r="C837" i="2694"/>
  <c r="C838" i="2694"/>
  <c r="C839" i="2694"/>
  <c r="C840" i="2694"/>
  <c r="C841" i="2694"/>
  <c r="C842" i="2694"/>
  <c r="C843" i="2694"/>
  <c r="C844" i="2694"/>
  <c r="C845" i="2694"/>
  <c r="C846" i="2694"/>
  <c r="C847" i="2694"/>
  <c r="C848" i="2694"/>
  <c r="C849" i="2694"/>
  <c r="C850" i="2694"/>
  <c r="C851" i="2694"/>
  <c r="C852" i="2694"/>
  <c r="C853" i="2694"/>
  <c r="C854" i="2694"/>
  <c r="C855" i="2694"/>
  <c r="C856" i="2694"/>
  <c r="C857" i="2694"/>
  <c r="C858" i="2694"/>
  <c r="C859" i="2694"/>
  <c r="C860" i="2694"/>
  <c r="C861" i="2694"/>
  <c r="C862" i="2694"/>
  <c r="C863" i="2694"/>
  <c r="C864" i="2694"/>
  <c r="C865" i="2694"/>
  <c r="C866" i="2694"/>
  <c r="C867" i="2694"/>
  <c r="C868" i="2694"/>
  <c r="C869" i="2694"/>
  <c r="C870" i="2694"/>
  <c r="C871" i="2694"/>
  <c r="C872" i="2694"/>
  <c r="C873" i="2694"/>
  <c r="C874" i="2694"/>
  <c r="C875" i="2694"/>
  <c r="C876" i="2694"/>
  <c r="C877" i="2694"/>
  <c r="C878" i="2694"/>
  <c r="C879" i="2694"/>
  <c r="C880" i="2694"/>
  <c r="C881" i="2694"/>
  <c r="C882" i="2694"/>
  <c r="C883" i="2694"/>
  <c r="C884" i="2694"/>
  <c r="C885" i="2694"/>
  <c r="C886" i="2694"/>
  <c r="C887" i="2694"/>
  <c r="C888" i="2694"/>
  <c r="C889" i="2694"/>
  <c r="C890" i="2694"/>
  <c r="C891" i="2694"/>
  <c r="C892" i="2694"/>
  <c r="C893" i="2694"/>
  <c r="C894" i="2694"/>
  <c r="C895" i="2694"/>
  <c r="C896" i="2694"/>
  <c r="C897" i="2694"/>
  <c r="C898" i="2694"/>
  <c r="C899" i="2694"/>
  <c r="C900" i="2694"/>
  <c r="C901" i="2694"/>
  <c r="C902" i="2694"/>
  <c r="C903" i="2694"/>
  <c r="C904" i="2694"/>
  <c r="C905" i="2694"/>
  <c r="C906" i="2694"/>
  <c r="C907" i="2694"/>
  <c r="C908" i="2694"/>
  <c r="C909" i="2694"/>
  <c r="C910" i="2694"/>
  <c r="C911" i="2694"/>
  <c r="C912" i="2694"/>
  <c r="C913" i="2694"/>
  <c r="C914" i="2694"/>
  <c r="C915" i="2694"/>
  <c r="C916" i="2694"/>
  <c r="C917" i="2694"/>
  <c r="C918" i="2694"/>
  <c r="C919" i="2694"/>
  <c r="C920" i="2694"/>
  <c r="C921" i="2694"/>
  <c r="C922" i="2694"/>
  <c r="C923" i="2694"/>
  <c r="C924" i="2694"/>
  <c r="C925" i="2694"/>
  <c r="C926" i="2694"/>
  <c r="C927" i="2694"/>
  <c r="C928" i="2694"/>
  <c r="C929" i="2694"/>
  <c r="C930" i="2694"/>
  <c r="C931" i="2694"/>
  <c r="C932" i="2694"/>
  <c r="C933" i="2694"/>
  <c r="C934" i="2694"/>
  <c r="C935" i="2694"/>
  <c r="C936" i="2694"/>
  <c r="C937" i="2694"/>
  <c r="C938" i="2694"/>
  <c r="C939" i="2694"/>
  <c r="C940" i="2694"/>
  <c r="C941" i="2694"/>
  <c r="C942" i="2694"/>
  <c r="C943" i="2694"/>
  <c r="C944" i="2694"/>
  <c r="C945" i="2694"/>
  <c r="C946" i="2694"/>
  <c r="C947" i="2694"/>
  <c r="C948" i="2694"/>
  <c r="C949" i="2694"/>
  <c r="C950" i="2694"/>
  <c r="C951" i="2694"/>
  <c r="C952" i="2694"/>
  <c r="C953" i="2694"/>
  <c r="C954" i="2694"/>
  <c r="C955" i="2694"/>
  <c r="C956" i="2694"/>
  <c r="C957" i="2694"/>
  <c r="C958" i="2694"/>
  <c r="C959" i="2694"/>
  <c r="C960" i="2694"/>
  <c r="C961" i="2694"/>
  <c r="C962" i="2694"/>
  <c r="C963" i="2694"/>
  <c r="C964" i="2694"/>
  <c r="C965" i="2694"/>
  <c r="C966" i="2694"/>
  <c r="C967" i="2694"/>
  <c r="C968" i="2694"/>
  <c r="C969" i="2694"/>
  <c r="C970" i="2694"/>
  <c r="C971" i="2694"/>
  <c r="C972" i="2694"/>
  <c r="C973" i="2694"/>
  <c r="C974" i="2694"/>
  <c r="C975" i="2694"/>
  <c r="C976" i="2694"/>
  <c r="C977" i="2694"/>
  <c r="C978" i="2694"/>
  <c r="C979" i="2694"/>
  <c r="C980" i="2694"/>
  <c r="C981" i="2694"/>
  <c r="C982" i="2694"/>
  <c r="C983" i="2694"/>
  <c r="C984" i="2694"/>
  <c r="C985" i="2694"/>
  <c r="C986" i="2694"/>
  <c r="C987" i="2694"/>
  <c r="C988" i="2694"/>
  <c r="C989" i="2694"/>
  <c r="C990" i="2694"/>
  <c r="C991" i="2694"/>
  <c r="C992" i="2694"/>
  <c r="C993" i="2694"/>
  <c r="C994" i="2694"/>
  <c r="C995" i="2694"/>
  <c r="C996" i="2694"/>
  <c r="C997" i="2694"/>
  <c r="C998" i="2694"/>
  <c r="C999" i="2694"/>
  <c r="C1000" i="2694"/>
  <c r="C1001" i="2694"/>
  <c r="C1002" i="2694"/>
  <c r="C1003" i="2694"/>
  <c r="C1004" i="2694"/>
  <c r="C1005" i="2694"/>
  <c r="C1006" i="2694"/>
  <c r="C1007" i="2694"/>
  <c r="C1008" i="2694"/>
  <c r="C1009" i="2694"/>
  <c r="C1010" i="2694"/>
  <c r="C1011" i="2694"/>
  <c r="C1012" i="2694"/>
  <c r="C1013" i="2694"/>
  <c r="C1014" i="2694"/>
  <c r="C1015" i="2694"/>
  <c r="C1016" i="2694"/>
  <c r="C1017" i="2694"/>
  <c r="C1018" i="2694"/>
  <c r="C1019" i="2694"/>
  <c r="C1020" i="2694"/>
  <c r="C1021" i="2694"/>
  <c r="C1022" i="2694"/>
  <c r="C1023" i="2694"/>
  <c r="C1024" i="2694"/>
  <c r="C1025" i="2694"/>
  <c r="C1026" i="2694"/>
  <c r="C1027" i="2694"/>
  <c r="C1028" i="2694"/>
  <c r="C1029" i="2694"/>
  <c r="C1030" i="2694"/>
  <c r="C1031" i="2694"/>
  <c r="C1032" i="2694"/>
  <c r="C1033" i="2694"/>
  <c r="C1034" i="2694"/>
  <c r="C1035" i="2694"/>
  <c r="C1036" i="2694"/>
  <c r="C1037" i="2694"/>
  <c r="C1038" i="2694"/>
  <c r="C1039" i="2694"/>
  <c r="C1040" i="2694"/>
  <c r="C1041" i="2694"/>
  <c r="C1042" i="2694"/>
  <c r="C1043" i="2694"/>
  <c r="C1044" i="2694"/>
  <c r="C1045" i="2694"/>
  <c r="C1046" i="2694"/>
  <c r="C1047" i="2694"/>
  <c r="C1048" i="2694"/>
  <c r="C1049" i="2694"/>
  <c r="C1050" i="2694"/>
  <c r="C1051" i="2694"/>
  <c r="C1052" i="2694"/>
  <c r="C1053" i="2694"/>
  <c r="C1054" i="2694"/>
  <c r="C1055" i="2694"/>
  <c r="C1056" i="2694"/>
  <c r="C1057" i="2694"/>
  <c r="C1058" i="2694"/>
  <c r="C1059" i="2694"/>
  <c r="C1060" i="2694"/>
  <c r="C1061" i="2694"/>
  <c r="C1062" i="2694"/>
  <c r="C1063" i="2694"/>
  <c r="C1064" i="2694"/>
  <c r="C1065" i="2694"/>
  <c r="C1066" i="2694"/>
  <c r="C1067" i="2694"/>
  <c r="C1068" i="2694"/>
  <c r="C1069" i="2694"/>
  <c r="C1070" i="2694"/>
  <c r="C1071" i="2694"/>
  <c r="C1072" i="2694"/>
  <c r="C1073" i="2694"/>
  <c r="C1074" i="2694"/>
  <c r="C1075" i="2694"/>
  <c r="C1076" i="2694"/>
  <c r="C1077" i="2694"/>
  <c r="C1078" i="2694"/>
  <c r="C1079" i="2694"/>
  <c r="C1080" i="2694"/>
  <c r="C1081" i="2694"/>
  <c r="C1082" i="2694"/>
  <c r="C1083" i="2694"/>
  <c r="C1084" i="2694"/>
  <c r="C1085" i="2694"/>
  <c r="C1086" i="2694"/>
  <c r="C1087" i="2694"/>
  <c r="C1088" i="2694"/>
  <c r="C1089" i="2694"/>
  <c r="C1090" i="2694"/>
  <c r="C1091" i="2694"/>
  <c r="C1092" i="2694"/>
  <c r="C1093" i="2694"/>
  <c r="C1094" i="2694"/>
  <c r="C1095" i="2694"/>
  <c r="C1096" i="2694"/>
  <c r="C1097" i="2694"/>
  <c r="C1098" i="2694"/>
  <c r="C1099" i="2694"/>
  <c r="C1100" i="2694"/>
  <c r="C1101" i="2694"/>
  <c r="C1102" i="2694"/>
  <c r="C1103" i="2694"/>
  <c r="C1104" i="2694"/>
  <c r="C1105" i="2694"/>
  <c r="C1106" i="2694"/>
  <c r="C1107" i="2694"/>
  <c r="C1108" i="2694"/>
  <c r="C1109" i="2694"/>
  <c r="C1110" i="2694"/>
  <c r="C1111" i="2694"/>
  <c r="C1112" i="2694"/>
  <c r="C1113" i="2694"/>
  <c r="C1114" i="2694"/>
  <c r="C1115" i="2694"/>
  <c r="C1116" i="2694"/>
  <c r="C1117" i="2694"/>
  <c r="C1118" i="2694"/>
  <c r="C1119" i="2694"/>
  <c r="C1120" i="2694"/>
  <c r="C1121" i="2694"/>
  <c r="C1122" i="2694"/>
  <c r="C1123" i="2694"/>
  <c r="C1124" i="2694"/>
  <c r="C1125" i="2694"/>
  <c r="C1126" i="2694"/>
  <c r="C1127" i="2694"/>
  <c r="C1128" i="2694"/>
  <c r="C1129" i="2694"/>
  <c r="C1130" i="2694"/>
  <c r="C1131" i="2694"/>
  <c r="C1132" i="2694"/>
  <c r="C1133" i="2694"/>
  <c r="C1134" i="2694"/>
  <c r="C1135" i="2694"/>
  <c r="C1136" i="2694"/>
  <c r="C1137" i="2694"/>
  <c r="C1138" i="2694"/>
  <c r="C1139" i="2694"/>
  <c r="C1140" i="2694"/>
  <c r="C1141" i="2694"/>
  <c r="C1142" i="2694"/>
  <c r="C1143" i="2694"/>
  <c r="C1144" i="2694"/>
  <c r="C1145" i="2694"/>
  <c r="C1146" i="2694"/>
  <c r="C1147" i="2694"/>
  <c r="C1148" i="2694"/>
  <c r="C1149" i="2694"/>
  <c r="C1150" i="2694"/>
  <c r="C1151" i="2694"/>
  <c r="C1152" i="2694"/>
  <c r="C1153" i="2694"/>
  <c r="C1154" i="2694"/>
  <c r="C1155" i="2694"/>
  <c r="C1156" i="2694"/>
  <c r="C1157" i="2694"/>
  <c r="C1158" i="2694"/>
  <c r="C1159" i="2694"/>
  <c r="C1160" i="2694"/>
  <c r="C1161" i="2694"/>
  <c r="C1162" i="2694"/>
  <c r="C1163" i="2694"/>
  <c r="C1164" i="2694"/>
  <c r="C1165" i="2694"/>
  <c r="C1166" i="2694"/>
  <c r="C1167" i="2694"/>
  <c r="C1168" i="2694"/>
  <c r="C1169" i="2694"/>
  <c r="C1170" i="2694"/>
  <c r="C1171" i="2694"/>
  <c r="C1172" i="2694"/>
  <c r="C1173" i="2694"/>
  <c r="C1174" i="2694"/>
  <c r="C1175" i="2694"/>
  <c r="C1176" i="2694"/>
  <c r="C1177" i="2694"/>
  <c r="C1178" i="2694"/>
  <c r="C1179" i="2694"/>
  <c r="C1180" i="2694"/>
  <c r="C1181" i="2694"/>
  <c r="C1182" i="2694"/>
  <c r="C1183" i="2694"/>
  <c r="C1184" i="2694"/>
  <c r="C1185" i="2694"/>
  <c r="C1186" i="2694"/>
  <c r="C1187" i="2694"/>
  <c r="C1188" i="2694"/>
  <c r="C1189" i="2694"/>
  <c r="C1190" i="2694"/>
  <c r="C1191" i="2694"/>
  <c r="C1192" i="2694"/>
  <c r="C1193" i="2694"/>
  <c r="C1194" i="2694"/>
  <c r="C1195" i="2694"/>
  <c r="C1196" i="2694"/>
  <c r="C1197" i="2694"/>
  <c r="C1198" i="2694"/>
  <c r="C1199" i="2694"/>
  <c r="C1200" i="2694"/>
  <c r="C1201" i="2694"/>
  <c r="C1202" i="2694"/>
  <c r="C1203" i="2694"/>
  <c r="C1204" i="2694"/>
  <c r="C1205" i="2694"/>
  <c r="C1206" i="2694"/>
  <c r="C1207" i="2694"/>
  <c r="C1208" i="2694"/>
  <c r="C1209" i="2694"/>
  <c r="C1210" i="2694"/>
  <c r="C1211" i="2694"/>
  <c r="C1212" i="2694"/>
  <c r="C1213" i="2694"/>
  <c r="C1214" i="2694"/>
  <c r="C1215" i="2694"/>
  <c r="C1216" i="2694"/>
  <c r="C1217" i="2694"/>
  <c r="C1218" i="2694"/>
  <c r="C1219" i="2694"/>
  <c r="C1220" i="2694"/>
  <c r="C1221" i="2694"/>
  <c r="C1222" i="2694"/>
  <c r="C1223" i="2694"/>
  <c r="C1224" i="2694"/>
  <c r="C1225" i="2694"/>
  <c r="C1226" i="2694"/>
  <c r="C1227" i="2694"/>
  <c r="C1228" i="2694"/>
  <c r="C1229" i="2694"/>
  <c r="C1230" i="2694"/>
  <c r="C1231" i="2694"/>
  <c r="C1232" i="2694"/>
  <c r="C1233" i="2694"/>
  <c r="C1234" i="2694"/>
  <c r="C1235" i="2694"/>
  <c r="C1236" i="2694"/>
  <c r="C1237" i="2694"/>
  <c r="C1238" i="2694"/>
  <c r="C1239" i="2694"/>
  <c r="C1240" i="2694"/>
  <c r="C1241" i="2694"/>
  <c r="C1242" i="2694"/>
  <c r="C1243" i="2694"/>
  <c r="C1244" i="2694"/>
  <c r="C1245" i="2694"/>
  <c r="C1246" i="2694"/>
  <c r="C1247" i="2694"/>
  <c r="C1248" i="2694"/>
  <c r="C1249" i="2694"/>
  <c r="C1250" i="2694"/>
  <c r="C1251" i="2694"/>
  <c r="C1252" i="2694"/>
  <c r="C1253" i="2694"/>
  <c r="C1254" i="2694"/>
  <c r="C1255" i="2694"/>
  <c r="B6" i="2694"/>
  <c r="B7" i="2694"/>
  <c r="B8" i="2694"/>
  <c r="B9" i="2694"/>
  <c r="B10" i="2694"/>
  <c r="B11" i="2694"/>
  <c r="B12" i="2694"/>
  <c r="B13" i="2694"/>
  <c r="B14" i="2694"/>
  <c r="B15" i="2694"/>
  <c r="B16" i="2694"/>
  <c r="B17" i="2694"/>
  <c r="B18" i="2694"/>
  <c r="B19" i="2694"/>
  <c r="B20" i="2694"/>
  <c r="B21" i="2694"/>
  <c r="B22" i="2694"/>
  <c r="B23" i="2694"/>
  <c r="B24" i="2694"/>
  <c r="B25" i="2694"/>
  <c r="B26" i="2694"/>
  <c r="B27" i="2694"/>
  <c r="B28" i="2694"/>
  <c r="B29" i="2694"/>
  <c r="B30" i="2694"/>
  <c r="B31" i="2694"/>
  <c r="B32" i="2694"/>
  <c r="B33" i="2694"/>
  <c r="B34" i="2694"/>
  <c r="B35" i="2694"/>
  <c r="B36" i="2694"/>
  <c r="B37" i="2694"/>
  <c r="B38" i="2694"/>
  <c r="B39" i="2694"/>
  <c r="B40" i="2694"/>
  <c r="B41" i="2694"/>
  <c r="B42" i="2694"/>
  <c r="B43" i="2694"/>
  <c r="B44" i="2694"/>
  <c r="B45" i="2694"/>
  <c r="B46" i="2694"/>
  <c r="B47" i="2694"/>
  <c r="B48" i="2694"/>
  <c r="B49" i="2694"/>
  <c r="B50" i="2694"/>
  <c r="B51" i="2694"/>
  <c r="B52" i="2694"/>
  <c r="B53" i="2694"/>
  <c r="B54" i="2694"/>
  <c r="B55" i="2694"/>
  <c r="B56" i="2694"/>
  <c r="B57" i="2694"/>
  <c r="B58" i="2694"/>
  <c r="B59" i="2694"/>
  <c r="B60" i="2694"/>
  <c r="B61" i="2694"/>
  <c r="B62" i="2694"/>
  <c r="B63" i="2694"/>
  <c r="B64" i="2694"/>
  <c r="B65" i="2694"/>
  <c r="B66" i="2694"/>
  <c r="B67" i="2694"/>
  <c r="B68" i="2694"/>
  <c r="B69" i="2694"/>
  <c r="B70" i="2694"/>
  <c r="B71" i="2694"/>
  <c r="B72" i="2694"/>
  <c r="B73" i="2694"/>
  <c r="B74" i="2694"/>
  <c r="B75" i="2694"/>
  <c r="B76" i="2694"/>
  <c r="B77" i="2694"/>
  <c r="B78" i="2694"/>
  <c r="B79" i="2694"/>
  <c r="B80" i="2694"/>
  <c r="B81" i="2694"/>
  <c r="B82" i="2694"/>
  <c r="B83" i="2694"/>
  <c r="B84" i="2694"/>
  <c r="B85" i="2694"/>
  <c r="B86" i="2694"/>
  <c r="B87" i="2694"/>
  <c r="B88" i="2694"/>
  <c r="B89" i="2694"/>
  <c r="B90" i="2694"/>
  <c r="B91" i="2694"/>
  <c r="B92" i="2694"/>
  <c r="B93" i="2694"/>
  <c r="B94" i="2694"/>
  <c r="B95" i="2694"/>
  <c r="B96" i="2694"/>
  <c r="B97" i="2694"/>
  <c r="B98" i="2694"/>
  <c r="B99" i="2694"/>
  <c r="B100" i="2694"/>
  <c r="B101" i="2694"/>
  <c r="B102" i="2694"/>
  <c r="B103" i="2694"/>
  <c r="B104" i="2694"/>
  <c r="B105" i="2694"/>
  <c r="B106" i="2694"/>
  <c r="B107" i="2694"/>
  <c r="B108" i="2694"/>
  <c r="B109" i="2694"/>
  <c r="B110" i="2694"/>
  <c r="B111" i="2694"/>
  <c r="B112" i="2694"/>
  <c r="B113" i="2694"/>
  <c r="B114" i="2694"/>
  <c r="B115" i="2694"/>
  <c r="B116" i="2694"/>
  <c r="B117" i="2694"/>
  <c r="B118" i="2694"/>
  <c r="B119" i="2694"/>
  <c r="B120" i="2694"/>
  <c r="B121" i="2694"/>
  <c r="B122" i="2694"/>
  <c r="B123" i="2694"/>
  <c r="B124" i="2694"/>
  <c r="B125" i="2694"/>
  <c r="B126" i="2694"/>
  <c r="B127" i="2694"/>
  <c r="B128" i="2694"/>
  <c r="B129" i="2694"/>
  <c r="B130" i="2694"/>
  <c r="B131" i="2694"/>
  <c r="B132" i="2694"/>
  <c r="B133" i="2694"/>
  <c r="B134" i="2694"/>
  <c r="B135" i="2694"/>
  <c r="B136" i="2694"/>
  <c r="B137" i="2694"/>
  <c r="B138" i="2694"/>
  <c r="B139" i="2694"/>
  <c r="B140" i="2694"/>
  <c r="B141" i="2694"/>
  <c r="B142" i="2694"/>
  <c r="B143" i="2694"/>
  <c r="B144" i="2694"/>
  <c r="B145" i="2694"/>
  <c r="B146" i="2694"/>
  <c r="B147" i="2694"/>
  <c r="B148" i="2694"/>
  <c r="B149" i="2694"/>
  <c r="B150" i="2694"/>
  <c r="B151" i="2694"/>
  <c r="B152" i="2694"/>
  <c r="B153" i="2694"/>
  <c r="B154" i="2694"/>
  <c r="B155" i="2694"/>
  <c r="B156" i="2694"/>
  <c r="B157" i="2694"/>
  <c r="B158" i="2694"/>
  <c r="B159" i="2694"/>
  <c r="B160" i="2694"/>
  <c r="B161" i="2694"/>
  <c r="B162" i="2694"/>
  <c r="B163" i="2694"/>
  <c r="B164" i="2694"/>
  <c r="B165" i="2694"/>
  <c r="B166" i="2694"/>
  <c r="B167" i="2694"/>
  <c r="B168" i="2694"/>
  <c r="B169" i="2694"/>
  <c r="B170" i="2694"/>
  <c r="B171" i="2694"/>
  <c r="B172" i="2694"/>
  <c r="B173" i="2694"/>
  <c r="B174" i="2694"/>
  <c r="B175" i="2694"/>
  <c r="B176" i="2694"/>
  <c r="B177" i="2694"/>
  <c r="B178" i="2694"/>
  <c r="B179" i="2694"/>
  <c r="B180" i="2694"/>
  <c r="B181" i="2694"/>
  <c r="B182" i="2694"/>
  <c r="B183" i="2694"/>
  <c r="B184" i="2694"/>
  <c r="B185" i="2694"/>
  <c r="B186" i="2694"/>
  <c r="B187" i="2694"/>
  <c r="B188" i="2694"/>
  <c r="B189" i="2694"/>
  <c r="B190" i="2694"/>
  <c r="B191" i="2694"/>
  <c r="B192" i="2694"/>
  <c r="B193" i="2694"/>
  <c r="B194" i="2694"/>
  <c r="B195" i="2694"/>
  <c r="B196" i="2694"/>
  <c r="B197" i="2694"/>
  <c r="B198" i="2694"/>
  <c r="B199" i="2694"/>
  <c r="B200" i="2694"/>
  <c r="B201" i="2694"/>
  <c r="B202" i="2694"/>
  <c r="B203" i="2694"/>
  <c r="B204" i="2694"/>
  <c r="B205" i="2694"/>
  <c r="B206" i="2694"/>
  <c r="B207" i="2694"/>
  <c r="B208" i="2694"/>
  <c r="B209" i="2694"/>
  <c r="B210" i="2694"/>
  <c r="B211" i="2694"/>
  <c r="B212" i="2694"/>
  <c r="B213" i="2694"/>
  <c r="B214" i="2694"/>
  <c r="B215" i="2694"/>
  <c r="B216" i="2694"/>
  <c r="B217" i="2694"/>
  <c r="B218" i="2694"/>
  <c r="B219" i="2694"/>
  <c r="B220" i="2694"/>
  <c r="B221" i="2694"/>
  <c r="B222" i="2694"/>
  <c r="B223" i="2694"/>
  <c r="B224" i="2694"/>
  <c r="B225" i="2694"/>
  <c r="B226" i="2694"/>
  <c r="B227" i="2694"/>
  <c r="B228" i="2694"/>
  <c r="B229" i="2694"/>
  <c r="B230" i="2694"/>
  <c r="B231" i="2694"/>
  <c r="B232" i="2694"/>
  <c r="B233" i="2694"/>
  <c r="B234" i="2694"/>
  <c r="B235" i="2694"/>
  <c r="B236" i="2694"/>
  <c r="B237" i="2694"/>
  <c r="B238" i="2694"/>
  <c r="B239" i="2694"/>
  <c r="B240" i="2694"/>
  <c r="B241" i="2694"/>
  <c r="B242" i="2694"/>
  <c r="B243" i="2694"/>
  <c r="B244" i="2694"/>
  <c r="B245" i="2694"/>
  <c r="B246" i="2694"/>
  <c r="B247" i="2694"/>
  <c r="B248" i="2694"/>
  <c r="B249" i="2694"/>
  <c r="B250" i="2694"/>
  <c r="B251" i="2694"/>
  <c r="B252" i="2694"/>
  <c r="B253" i="2694"/>
  <c r="B254" i="2694"/>
  <c r="B255" i="2694"/>
  <c r="B256" i="2694"/>
  <c r="B257" i="2694"/>
  <c r="B258" i="2694"/>
  <c r="B259" i="2694"/>
  <c r="B260" i="2694"/>
  <c r="B261" i="2694"/>
  <c r="B262" i="2694"/>
  <c r="B263" i="2694"/>
  <c r="B264" i="2694"/>
  <c r="B265" i="2694"/>
  <c r="B266" i="2694"/>
  <c r="B267" i="2694"/>
  <c r="B268" i="2694"/>
  <c r="B269" i="2694"/>
  <c r="B270" i="2694"/>
  <c r="B271" i="2694"/>
  <c r="B272" i="2694"/>
  <c r="B273" i="2694"/>
  <c r="B274" i="2694"/>
  <c r="B275" i="2694"/>
  <c r="B276" i="2694"/>
  <c r="B277" i="2694"/>
  <c r="B278" i="2694"/>
  <c r="B279" i="2694"/>
  <c r="B280" i="2694"/>
  <c r="B281" i="2694"/>
  <c r="B282" i="2694"/>
  <c r="B283" i="2694"/>
  <c r="B284" i="2694"/>
  <c r="B285" i="2694"/>
  <c r="B286" i="2694"/>
  <c r="B287" i="2694"/>
  <c r="B288" i="2694"/>
  <c r="B289" i="2694"/>
  <c r="B290" i="2694"/>
  <c r="B291" i="2694"/>
  <c r="B292" i="2694"/>
  <c r="B293" i="2694"/>
  <c r="B294" i="2694"/>
  <c r="B295" i="2694"/>
  <c r="B296" i="2694"/>
  <c r="B297" i="2694"/>
  <c r="B298" i="2694"/>
  <c r="B299" i="2694"/>
  <c r="B300" i="2694"/>
  <c r="B301" i="2694"/>
  <c r="B302" i="2694"/>
  <c r="B303" i="2694"/>
  <c r="B304" i="2694"/>
  <c r="B305" i="2694"/>
  <c r="B306" i="2694"/>
  <c r="B307" i="2694"/>
  <c r="B308" i="2694"/>
  <c r="B309" i="2694"/>
  <c r="B310" i="2694"/>
  <c r="B311" i="2694"/>
  <c r="B312" i="2694"/>
  <c r="B313" i="2694"/>
  <c r="B314" i="2694"/>
  <c r="B315" i="2694"/>
  <c r="B316" i="2694"/>
  <c r="B317" i="2694"/>
  <c r="B318" i="2694"/>
  <c r="B319" i="2694"/>
  <c r="B320" i="2694"/>
  <c r="B321" i="2694"/>
  <c r="B322" i="2694"/>
  <c r="B323" i="2694"/>
  <c r="B324" i="2694"/>
  <c r="B325" i="2694"/>
  <c r="B326" i="2694"/>
  <c r="B327" i="2694"/>
  <c r="B328" i="2694"/>
  <c r="B329" i="2694"/>
  <c r="B330" i="2694"/>
  <c r="B331" i="2694"/>
  <c r="B332" i="2694"/>
  <c r="B333" i="2694"/>
  <c r="B334" i="2694"/>
  <c r="B335" i="2694"/>
  <c r="B336" i="2694"/>
  <c r="B337" i="2694"/>
  <c r="B338" i="2694"/>
  <c r="B339" i="2694"/>
  <c r="B340" i="2694"/>
  <c r="B341" i="2694"/>
  <c r="B342" i="2694"/>
  <c r="B343" i="2694"/>
  <c r="B344" i="2694"/>
  <c r="B345" i="2694"/>
  <c r="B346" i="2694"/>
  <c r="B347" i="2694"/>
  <c r="B348" i="2694"/>
  <c r="B349" i="2694"/>
  <c r="B350" i="2694"/>
  <c r="B351" i="2694"/>
  <c r="B352" i="2694"/>
  <c r="B353" i="2694"/>
  <c r="B354" i="2694"/>
  <c r="B355" i="2694"/>
  <c r="B356" i="2694"/>
  <c r="B357" i="2694"/>
  <c r="B358" i="2694"/>
  <c r="B359" i="2694"/>
  <c r="B360" i="2694"/>
  <c r="B361" i="2694"/>
  <c r="B362" i="2694"/>
  <c r="B363" i="2694"/>
  <c r="B364" i="2694"/>
  <c r="B365" i="2694"/>
  <c r="B366" i="2694"/>
  <c r="B367" i="2694"/>
  <c r="B368" i="2694"/>
  <c r="B369" i="2694"/>
  <c r="B370" i="2694"/>
  <c r="B371" i="2694"/>
  <c r="B372" i="2694"/>
  <c r="B373" i="2694"/>
  <c r="B374" i="2694"/>
  <c r="B375" i="2694"/>
  <c r="B376" i="2694"/>
  <c r="B377" i="2694"/>
  <c r="B378" i="2694"/>
  <c r="B379" i="2694"/>
  <c r="B380" i="2694"/>
  <c r="B381" i="2694"/>
  <c r="B382" i="2694"/>
  <c r="B383" i="2694"/>
  <c r="B384" i="2694"/>
  <c r="B385" i="2694"/>
  <c r="B386" i="2694"/>
  <c r="B387" i="2694"/>
  <c r="B388" i="2694"/>
  <c r="B389" i="2694"/>
  <c r="B390" i="2694"/>
  <c r="B391" i="2694"/>
  <c r="B392" i="2694"/>
  <c r="B393" i="2694"/>
  <c r="B394" i="2694"/>
  <c r="B395" i="2694"/>
  <c r="B396" i="2694"/>
  <c r="B397" i="2694"/>
  <c r="B398" i="2694"/>
  <c r="B399" i="2694"/>
  <c r="B400" i="2694"/>
  <c r="B401" i="2694"/>
  <c r="B402" i="2694"/>
  <c r="B403" i="2694"/>
  <c r="B404" i="2694"/>
  <c r="B405" i="2694"/>
  <c r="B406" i="2694"/>
  <c r="B407" i="2694"/>
  <c r="B408" i="2694"/>
  <c r="B409" i="2694"/>
  <c r="B410" i="2694"/>
  <c r="B411" i="2694"/>
  <c r="B412" i="2694"/>
  <c r="B413" i="2694"/>
  <c r="B414" i="2694"/>
  <c r="B415" i="2694"/>
  <c r="B416" i="2694"/>
  <c r="B417" i="2694"/>
  <c r="B418" i="2694"/>
  <c r="B419" i="2694"/>
  <c r="B420" i="2694"/>
  <c r="B421" i="2694"/>
  <c r="B422" i="2694"/>
  <c r="B423" i="2694"/>
  <c r="B424" i="2694"/>
  <c r="B425" i="2694"/>
  <c r="B426" i="2694"/>
  <c r="B427" i="2694"/>
  <c r="B428" i="2694"/>
  <c r="B429" i="2694"/>
  <c r="B430" i="2694"/>
  <c r="B431" i="2694"/>
  <c r="B432" i="2694"/>
  <c r="B433" i="2694"/>
  <c r="B434" i="2694"/>
  <c r="B435" i="2694"/>
  <c r="B436" i="2694"/>
  <c r="B437" i="2694"/>
  <c r="B438" i="2694"/>
  <c r="B439" i="2694"/>
  <c r="B440" i="2694"/>
  <c r="B441" i="2694"/>
  <c r="B442" i="2694"/>
  <c r="B443" i="2694"/>
  <c r="B444" i="2694"/>
  <c r="B445" i="2694"/>
  <c r="B446" i="2694"/>
  <c r="B447" i="2694"/>
  <c r="B448" i="2694"/>
  <c r="B449" i="2694"/>
  <c r="B450" i="2694"/>
  <c r="B451" i="2694"/>
  <c r="B452" i="2694"/>
  <c r="B453" i="2694"/>
  <c r="B454" i="2694"/>
  <c r="B455" i="2694"/>
  <c r="B456" i="2694"/>
  <c r="B457" i="2694"/>
  <c r="B458" i="2694"/>
  <c r="B459" i="2694"/>
  <c r="B460" i="2694"/>
  <c r="B461" i="2694"/>
  <c r="B462" i="2694"/>
  <c r="B463" i="2694"/>
  <c r="B464" i="2694"/>
  <c r="B465" i="2694"/>
  <c r="B466" i="2694"/>
  <c r="B467" i="2694"/>
  <c r="B468" i="2694"/>
  <c r="B469" i="2694"/>
  <c r="B470" i="2694"/>
  <c r="B471" i="2694"/>
  <c r="B472" i="2694"/>
  <c r="B473" i="2694"/>
  <c r="B474" i="2694"/>
  <c r="B475" i="2694"/>
  <c r="B476" i="2694"/>
  <c r="B477" i="2694"/>
  <c r="B478" i="2694"/>
  <c r="B479" i="2694"/>
  <c r="B480" i="2694"/>
  <c r="B481" i="2694"/>
  <c r="B482" i="2694"/>
  <c r="B483" i="2694"/>
  <c r="B484" i="2694"/>
  <c r="B485" i="2694"/>
  <c r="B486" i="2694"/>
  <c r="B487" i="2694"/>
  <c r="B488" i="2694"/>
  <c r="B489" i="2694"/>
  <c r="B490" i="2694"/>
  <c r="B491" i="2694"/>
  <c r="B492" i="2694"/>
  <c r="B493" i="2694"/>
  <c r="B494" i="2694"/>
  <c r="B495" i="2694"/>
  <c r="B496" i="2694"/>
  <c r="B497" i="2694"/>
  <c r="B498" i="2694"/>
  <c r="B499" i="2694"/>
  <c r="B500" i="2694"/>
  <c r="B501" i="2694"/>
  <c r="B502" i="2694"/>
  <c r="B503" i="2694"/>
  <c r="B504" i="2694"/>
  <c r="B505" i="2694"/>
  <c r="B506" i="2694"/>
  <c r="B507" i="2694"/>
  <c r="B508" i="2694"/>
  <c r="B509" i="2694"/>
  <c r="B510" i="2694"/>
  <c r="B511" i="2694"/>
  <c r="B512" i="2694"/>
  <c r="B513" i="2694"/>
  <c r="B514" i="2694"/>
  <c r="B515" i="2694"/>
  <c r="B516" i="2694"/>
  <c r="B517" i="2694"/>
  <c r="B518" i="2694"/>
  <c r="B519" i="2694"/>
  <c r="B520" i="2694"/>
  <c r="B521" i="2694"/>
  <c r="B522" i="2694"/>
  <c r="B523" i="2694"/>
  <c r="B524" i="2694"/>
  <c r="B525" i="2694"/>
  <c r="B526" i="2694"/>
  <c r="B527" i="2694"/>
  <c r="B528" i="2694"/>
  <c r="B529" i="2694"/>
  <c r="B530" i="2694"/>
  <c r="B531" i="2694"/>
  <c r="B532" i="2694"/>
  <c r="B533" i="2694"/>
  <c r="B534" i="2694"/>
  <c r="B535" i="2694"/>
  <c r="B536" i="2694"/>
  <c r="B537" i="2694"/>
  <c r="B538" i="2694"/>
  <c r="B539" i="2694"/>
  <c r="B540" i="2694"/>
  <c r="B541" i="2694"/>
  <c r="B542" i="2694"/>
  <c r="B543" i="2694"/>
  <c r="B544" i="2694"/>
  <c r="B545" i="2694"/>
  <c r="B546" i="2694"/>
  <c r="B547" i="2694"/>
  <c r="B548" i="2694"/>
  <c r="B549" i="2694"/>
  <c r="B550" i="2694"/>
  <c r="B551" i="2694"/>
  <c r="B552" i="2694"/>
  <c r="B553" i="2694"/>
  <c r="B554" i="2694"/>
  <c r="B555" i="2694"/>
  <c r="B556" i="2694"/>
  <c r="B557" i="2694"/>
  <c r="B558" i="2694"/>
  <c r="B559" i="2694"/>
  <c r="B560" i="2694"/>
  <c r="B561" i="2694"/>
  <c r="B562" i="2694"/>
  <c r="B563" i="2694"/>
  <c r="B564" i="2694"/>
  <c r="B565" i="2694"/>
  <c r="B566" i="2694"/>
  <c r="B567" i="2694"/>
  <c r="B568" i="2694"/>
  <c r="B569" i="2694"/>
  <c r="B570" i="2694"/>
  <c r="B571" i="2694"/>
  <c r="B572" i="2694"/>
  <c r="B573" i="2694"/>
  <c r="B574" i="2694"/>
  <c r="B575" i="2694"/>
  <c r="B576" i="2694"/>
  <c r="B577" i="2694"/>
  <c r="B578" i="2694"/>
  <c r="B579" i="2694"/>
  <c r="B580" i="2694"/>
  <c r="B581" i="2694"/>
  <c r="B582" i="2694"/>
  <c r="B583" i="2694"/>
  <c r="B584" i="2694"/>
  <c r="B585" i="2694"/>
  <c r="B586" i="2694"/>
  <c r="B587" i="2694"/>
  <c r="B588" i="2694"/>
  <c r="B589" i="2694"/>
  <c r="B590" i="2694"/>
  <c r="B591" i="2694"/>
  <c r="B592" i="2694"/>
  <c r="B593" i="2694"/>
  <c r="B594" i="2694"/>
  <c r="B595" i="2694"/>
  <c r="B596" i="2694"/>
  <c r="B597" i="2694"/>
  <c r="B598" i="2694"/>
  <c r="B599" i="2694"/>
  <c r="B600" i="2694"/>
  <c r="B601" i="2694"/>
  <c r="B602" i="2694"/>
  <c r="B603" i="2694"/>
  <c r="B604" i="2694"/>
  <c r="B605" i="2694"/>
  <c r="B606" i="2694"/>
  <c r="B607" i="2694"/>
  <c r="B608" i="2694"/>
  <c r="B609" i="2694"/>
  <c r="B610" i="2694"/>
  <c r="B611" i="2694"/>
  <c r="B612" i="2694"/>
  <c r="B613" i="2694"/>
  <c r="B614" i="2694"/>
  <c r="B615" i="2694"/>
  <c r="B616" i="2694"/>
  <c r="B617" i="2694"/>
  <c r="B618" i="2694"/>
  <c r="B619" i="2694"/>
  <c r="B620" i="2694"/>
  <c r="B621" i="2694"/>
  <c r="B622" i="2694"/>
  <c r="B623" i="2694"/>
  <c r="B624" i="2694"/>
  <c r="B625" i="2694"/>
  <c r="B626" i="2694"/>
  <c r="B627" i="2694"/>
  <c r="B628" i="2694"/>
  <c r="B629" i="2694"/>
  <c r="B630" i="2694"/>
  <c r="B631" i="2694"/>
  <c r="B632" i="2694"/>
  <c r="B633" i="2694"/>
  <c r="B634" i="2694"/>
  <c r="B635" i="2694"/>
  <c r="B636" i="2694"/>
  <c r="B637" i="2694"/>
  <c r="B638" i="2694"/>
  <c r="B639" i="2694"/>
  <c r="B640" i="2694"/>
  <c r="B641" i="2694"/>
  <c r="B642" i="2694"/>
  <c r="B643" i="2694"/>
  <c r="B644" i="2694"/>
  <c r="B645" i="2694"/>
  <c r="B646" i="2694"/>
  <c r="B647" i="2694"/>
  <c r="B648" i="2694"/>
  <c r="B649" i="2694"/>
  <c r="B650" i="2694"/>
  <c r="B651" i="2694"/>
  <c r="B652" i="2694"/>
  <c r="B653" i="2694"/>
  <c r="B654" i="2694"/>
  <c r="B655" i="2694"/>
  <c r="B656" i="2694"/>
  <c r="B657" i="2694"/>
  <c r="B658" i="2694"/>
  <c r="B659" i="2694"/>
  <c r="B660" i="2694"/>
  <c r="B661" i="2694"/>
  <c r="B662" i="2694"/>
  <c r="B663" i="2694"/>
  <c r="B664" i="2694"/>
  <c r="B665" i="2694"/>
  <c r="B666" i="2694"/>
  <c r="B667" i="2694"/>
  <c r="B668" i="2694"/>
  <c r="B669" i="2694"/>
  <c r="B670" i="2694"/>
  <c r="B671" i="2694"/>
  <c r="B672" i="2694"/>
  <c r="B673" i="2694"/>
  <c r="B674" i="2694"/>
  <c r="B675" i="2694"/>
  <c r="B676" i="2694"/>
  <c r="B677" i="2694"/>
  <c r="B678" i="2694"/>
  <c r="B679" i="2694"/>
  <c r="B680" i="2694"/>
  <c r="B681" i="2694"/>
  <c r="B682" i="2694"/>
  <c r="B683" i="2694"/>
  <c r="B684" i="2694"/>
  <c r="B685" i="2694"/>
  <c r="B686" i="2694"/>
  <c r="B687" i="2694"/>
  <c r="B688" i="2694"/>
  <c r="B689" i="2694"/>
  <c r="B690" i="2694"/>
  <c r="B691" i="2694"/>
  <c r="B692" i="2694"/>
  <c r="B693" i="2694"/>
  <c r="B694" i="2694"/>
  <c r="B695" i="2694"/>
  <c r="B696" i="2694"/>
  <c r="B697" i="2694"/>
  <c r="B698" i="2694"/>
  <c r="B699" i="2694"/>
  <c r="B700" i="2694"/>
  <c r="B701" i="2694"/>
  <c r="B702" i="2694"/>
  <c r="B703" i="2694"/>
  <c r="B704" i="2694"/>
  <c r="B705" i="2694"/>
  <c r="B706" i="2694"/>
  <c r="B707" i="2694"/>
  <c r="B708" i="2694"/>
  <c r="B709" i="2694"/>
  <c r="B710" i="2694"/>
  <c r="B711" i="2694"/>
  <c r="B712" i="2694"/>
  <c r="B713" i="2694"/>
  <c r="B714" i="2694"/>
  <c r="B715" i="2694"/>
  <c r="B716" i="2694"/>
  <c r="B717" i="2694"/>
  <c r="B718" i="2694"/>
  <c r="B719" i="2694"/>
  <c r="B720" i="2694"/>
  <c r="B721" i="2694"/>
  <c r="B722" i="2694"/>
  <c r="B723" i="2694"/>
  <c r="B724" i="2694"/>
  <c r="B725" i="2694"/>
  <c r="B726" i="2694"/>
  <c r="B727" i="2694"/>
  <c r="B728" i="2694"/>
  <c r="B729" i="2694"/>
  <c r="B730" i="2694"/>
  <c r="B731" i="2694"/>
  <c r="B732" i="2694"/>
  <c r="B733" i="2694"/>
  <c r="B734" i="2694"/>
  <c r="B735" i="2694"/>
  <c r="B736" i="2694"/>
  <c r="B737" i="2694"/>
  <c r="B738" i="2694"/>
  <c r="B739" i="2694"/>
  <c r="B740" i="2694"/>
  <c r="B741" i="2694"/>
  <c r="B742" i="2694"/>
  <c r="B743" i="2694"/>
  <c r="B744" i="2694"/>
  <c r="B745" i="2694"/>
  <c r="B746" i="2694"/>
  <c r="B747" i="2694"/>
  <c r="B748" i="2694"/>
  <c r="B749" i="2694"/>
  <c r="B750" i="2694"/>
  <c r="B751" i="2694"/>
  <c r="B752" i="2694"/>
  <c r="B753" i="2694"/>
  <c r="B754" i="2694"/>
  <c r="B755" i="2694"/>
  <c r="B756" i="2694"/>
  <c r="B757" i="2694"/>
  <c r="B758" i="2694"/>
  <c r="B759" i="2694"/>
  <c r="B760" i="2694"/>
  <c r="B761" i="2694"/>
  <c r="B762" i="2694"/>
  <c r="B763" i="2694"/>
  <c r="B764" i="2694"/>
  <c r="B765" i="2694"/>
  <c r="B766" i="2694"/>
  <c r="B767" i="2694"/>
  <c r="B768" i="2694"/>
  <c r="B769" i="2694"/>
  <c r="B770" i="2694"/>
  <c r="B771" i="2694"/>
  <c r="B772" i="2694"/>
  <c r="B773" i="2694"/>
  <c r="B774" i="2694"/>
  <c r="B775" i="2694"/>
  <c r="B776" i="2694"/>
  <c r="B777" i="2694"/>
  <c r="B778" i="2694"/>
  <c r="B779" i="2694"/>
  <c r="B780" i="2694"/>
  <c r="B781" i="2694"/>
  <c r="B782" i="2694"/>
  <c r="B783" i="2694"/>
  <c r="B784" i="2694"/>
  <c r="B785" i="2694"/>
  <c r="B786" i="2694"/>
  <c r="B787" i="2694"/>
  <c r="B788" i="2694"/>
  <c r="B789" i="2694"/>
  <c r="B790" i="2694"/>
  <c r="B791" i="2694"/>
  <c r="B792" i="2694"/>
  <c r="B793" i="2694"/>
  <c r="B794" i="2694"/>
  <c r="B795" i="2694"/>
  <c r="B796" i="2694"/>
  <c r="B797" i="2694"/>
  <c r="B798" i="2694"/>
  <c r="B799" i="2694"/>
  <c r="B800" i="2694"/>
  <c r="B801" i="2694"/>
  <c r="B802" i="2694"/>
  <c r="B803" i="2694"/>
  <c r="B804" i="2694"/>
  <c r="B805" i="2694"/>
  <c r="B806" i="2694"/>
  <c r="B807" i="2694"/>
  <c r="B808" i="2694"/>
  <c r="B809" i="2694"/>
  <c r="B810" i="2694"/>
  <c r="B811" i="2694"/>
  <c r="B812" i="2694"/>
  <c r="B813" i="2694"/>
  <c r="B814" i="2694"/>
  <c r="B815" i="2694"/>
  <c r="B816" i="2694"/>
  <c r="B817" i="2694"/>
  <c r="B818" i="2694"/>
  <c r="B819" i="2694"/>
  <c r="B820" i="2694"/>
  <c r="B821" i="2694"/>
  <c r="B822" i="2694"/>
  <c r="B823" i="2694"/>
  <c r="B824" i="2694"/>
  <c r="B825" i="2694"/>
  <c r="B826" i="2694"/>
  <c r="B827" i="2694"/>
  <c r="B828" i="2694"/>
  <c r="B829" i="2694"/>
  <c r="B830" i="2694"/>
  <c r="B831" i="2694"/>
  <c r="B832" i="2694"/>
  <c r="B833" i="2694"/>
  <c r="B834" i="2694"/>
  <c r="B835" i="2694"/>
  <c r="B836" i="2694"/>
  <c r="B837" i="2694"/>
  <c r="B838" i="2694"/>
  <c r="B839" i="2694"/>
  <c r="B840" i="2694"/>
  <c r="B841" i="2694"/>
  <c r="B842" i="2694"/>
  <c r="B843" i="2694"/>
  <c r="B844" i="2694"/>
  <c r="B845" i="2694"/>
  <c r="B846" i="2694"/>
  <c r="B847" i="2694"/>
  <c r="B848" i="2694"/>
  <c r="B849" i="2694"/>
  <c r="B850" i="2694"/>
  <c r="B851" i="2694"/>
  <c r="B852" i="2694"/>
  <c r="B853" i="2694"/>
  <c r="B854" i="2694"/>
  <c r="B855" i="2694"/>
  <c r="B856" i="2694"/>
  <c r="B857" i="2694"/>
  <c r="B858" i="2694"/>
  <c r="B859" i="2694"/>
  <c r="B860" i="2694"/>
  <c r="B861" i="2694"/>
  <c r="B862" i="2694"/>
  <c r="B863" i="2694"/>
  <c r="B864" i="2694"/>
  <c r="B865" i="2694"/>
  <c r="B866" i="2694"/>
  <c r="B867" i="2694"/>
  <c r="B868" i="2694"/>
  <c r="B869" i="2694"/>
  <c r="B870" i="2694"/>
  <c r="B871" i="2694"/>
  <c r="B872" i="2694"/>
  <c r="B873" i="2694"/>
  <c r="B874" i="2694"/>
  <c r="B875" i="2694"/>
  <c r="B876" i="2694"/>
  <c r="B877" i="2694"/>
  <c r="B878" i="2694"/>
  <c r="B879" i="2694"/>
  <c r="B880" i="2694"/>
  <c r="B881" i="2694"/>
  <c r="B882" i="2694"/>
  <c r="B883" i="2694"/>
  <c r="B884" i="2694"/>
  <c r="B885" i="2694"/>
  <c r="B886" i="2694"/>
  <c r="B887" i="2694"/>
  <c r="B888" i="2694"/>
  <c r="B889" i="2694"/>
  <c r="B890" i="2694"/>
  <c r="B891" i="2694"/>
  <c r="B892" i="2694"/>
  <c r="B893" i="2694"/>
  <c r="B894" i="2694"/>
  <c r="B895" i="2694"/>
  <c r="B896" i="2694"/>
  <c r="B897" i="2694"/>
  <c r="B898" i="2694"/>
  <c r="B899" i="2694"/>
  <c r="B900" i="2694"/>
  <c r="B901" i="2694"/>
  <c r="B902" i="2694"/>
  <c r="B903" i="2694"/>
  <c r="B904" i="2694"/>
  <c r="B905" i="2694"/>
  <c r="B906" i="2694"/>
  <c r="B907" i="2694"/>
  <c r="B908" i="2694"/>
  <c r="B909" i="2694"/>
  <c r="B910" i="2694"/>
  <c r="B911" i="2694"/>
  <c r="B912" i="2694"/>
  <c r="B913" i="2694"/>
  <c r="B914" i="2694"/>
  <c r="B915" i="2694"/>
  <c r="B916" i="2694"/>
  <c r="B917" i="2694"/>
  <c r="B918" i="2694"/>
  <c r="B919" i="2694"/>
  <c r="B920" i="2694"/>
  <c r="B921" i="2694"/>
  <c r="B922" i="2694"/>
  <c r="B923" i="2694"/>
  <c r="B924" i="2694"/>
  <c r="B925" i="2694"/>
  <c r="B926" i="2694"/>
  <c r="B927" i="2694"/>
  <c r="B928" i="2694"/>
  <c r="B929" i="2694"/>
  <c r="B930" i="2694"/>
  <c r="B931" i="2694"/>
  <c r="B932" i="2694"/>
  <c r="B933" i="2694"/>
  <c r="B934" i="2694"/>
  <c r="B935" i="2694"/>
  <c r="B936" i="2694"/>
  <c r="B937" i="2694"/>
  <c r="B938" i="2694"/>
  <c r="B939" i="2694"/>
  <c r="B940" i="2694"/>
  <c r="B941" i="2694"/>
  <c r="B942" i="2694"/>
  <c r="B943" i="2694"/>
  <c r="B944" i="2694"/>
  <c r="B945" i="2694"/>
  <c r="B946" i="2694"/>
  <c r="B947" i="2694"/>
  <c r="B948" i="2694"/>
  <c r="B949" i="2694"/>
  <c r="B950" i="2694"/>
  <c r="B951" i="2694"/>
  <c r="B952" i="2694"/>
  <c r="B953" i="2694"/>
  <c r="B954" i="2694"/>
  <c r="B955" i="2694"/>
  <c r="B956" i="2694"/>
  <c r="B957" i="2694"/>
  <c r="B958" i="2694"/>
  <c r="B959" i="2694"/>
  <c r="B960" i="2694"/>
  <c r="B961" i="2694"/>
  <c r="B962" i="2694"/>
  <c r="B963" i="2694"/>
  <c r="B964" i="2694"/>
  <c r="B965" i="2694"/>
  <c r="B966" i="2694"/>
  <c r="B967" i="2694"/>
  <c r="B968" i="2694"/>
  <c r="B969" i="2694"/>
  <c r="B970" i="2694"/>
  <c r="B971" i="2694"/>
  <c r="B972" i="2694"/>
  <c r="B973" i="2694"/>
  <c r="B974" i="2694"/>
  <c r="B975" i="2694"/>
  <c r="B976" i="2694"/>
  <c r="B977" i="2694"/>
  <c r="B978" i="2694"/>
  <c r="B979" i="2694"/>
  <c r="B980" i="2694"/>
  <c r="B981" i="2694"/>
  <c r="B982" i="2694"/>
  <c r="B983" i="2694"/>
  <c r="B984" i="2694"/>
  <c r="B985" i="2694"/>
  <c r="B986" i="2694"/>
  <c r="B987" i="2694"/>
  <c r="B988" i="2694"/>
  <c r="B989" i="2694"/>
  <c r="B990" i="2694"/>
  <c r="B991" i="2694"/>
  <c r="B992" i="2694"/>
  <c r="B993" i="2694"/>
  <c r="B994" i="2694"/>
  <c r="B995" i="2694"/>
  <c r="B996" i="2694"/>
  <c r="B997" i="2694"/>
  <c r="B998" i="2694"/>
  <c r="B999" i="2694"/>
  <c r="B1000" i="2694"/>
  <c r="B1001" i="2694"/>
  <c r="B1002" i="2694"/>
  <c r="B1003" i="2694"/>
  <c r="B1004" i="2694"/>
  <c r="B1005" i="2694"/>
  <c r="B1006" i="2694"/>
  <c r="B1007" i="2694"/>
  <c r="B1008" i="2694"/>
  <c r="B1009" i="2694"/>
  <c r="B1010" i="2694"/>
  <c r="B1011" i="2694"/>
  <c r="B1012" i="2694"/>
  <c r="B1013" i="2694"/>
  <c r="B1014" i="2694"/>
  <c r="B1015" i="2694"/>
  <c r="B1016" i="2694"/>
  <c r="B1017" i="2694"/>
  <c r="B1018" i="2694"/>
  <c r="B1019" i="2694"/>
  <c r="B1020" i="2694"/>
  <c r="B1021" i="2694"/>
  <c r="B1022" i="2694"/>
  <c r="B1023" i="2694"/>
  <c r="B1024" i="2694"/>
  <c r="B1025" i="2694"/>
  <c r="B1026" i="2694"/>
  <c r="B1027" i="2694"/>
  <c r="B1028" i="2694"/>
  <c r="B1029" i="2694"/>
  <c r="B1030" i="2694"/>
  <c r="B1031" i="2694"/>
  <c r="B1032" i="2694"/>
  <c r="B1033" i="2694"/>
  <c r="B1034" i="2694"/>
  <c r="B1035" i="2694"/>
  <c r="B1036" i="2694"/>
  <c r="B1037" i="2694"/>
  <c r="B1038" i="2694"/>
  <c r="B1039" i="2694"/>
  <c r="B1040" i="2694"/>
  <c r="B1041" i="2694"/>
  <c r="B1042" i="2694"/>
  <c r="B1043" i="2694"/>
  <c r="B1044" i="2694"/>
  <c r="B1045" i="2694"/>
  <c r="B1046" i="2694"/>
  <c r="B1047" i="2694"/>
  <c r="B1048" i="2694"/>
  <c r="B1049" i="2694"/>
  <c r="B1050" i="2694"/>
  <c r="B1051" i="2694"/>
  <c r="B1052" i="2694"/>
  <c r="B1053" i="2694"/>
  <c r="B1054" i="2694"/>
  <c r="B1055" i="2694"/>
  <c r="B1056" i="2694"/>
  <c r="B1057" i="2694"/>
  <c r="B1058" i="2694"/>
  <c r="B1059" i="2694"/>
  <c r="B1060" i="2694"/>
  <c r="B1061" i="2694"/>
  <c r="B1062" i="2694"/>
  <c r="B1063" i="2694"/>
  <c r="B1064" i="2694"/>
  <c r="B1065" i="2694"/>
  <c r="B1066" i="2694"/>
  <c r="B1067" i="2694"/>
  <c r="B1068" i="2694"/>
  <c r="B1069" i="2694"/>
  <c r="B1070" i="2694"/>
  <c r="B1071" i="2694"/>
  <c r="B1072" i="2694"/>
  <c r="B1073" i="2694"/>
  <c r="B1074" i="2694"/>
  <c r="B1075" i="2694"/>
  <c r="B1076" i="2694"/>
  <c r="B1077" i="2694"/>
  <c r="B1078" i="2694"/>
  <c r="B1079" i="2694"/>
  <c r="B1080" i="2694"/>
  <c r="B1081" i="2694"/>
  <c r="B1082" i="2694"/>
  <c r="B1083" i="2694"/>
  <c r="B1084" i="2694"/>
  <c r="B1085" i="2694"/>
  <c r="B1086" i="2694"/>
  <c r="B1087" i="2694"/>
  <c r="B1088" i="2694"/>
  <c r="B1089" i="2694"/>
  <c r="B1090" i="2694"/>
  <c r="B1091" i="2694"/>
  <c r="B1092" i="2694"/>
  <c r="B1093" i="2694"/>
  <c r="B1094" i="2694"/>
  <c r="B1095" i="2694"/>
  <c r="B1096" i="2694"/>
  <c r="B1097" i="2694"/>
  <c r="B1098" i="2694"/>
  <c r="B1099" i="2694"/>
  <c r="B1100" i="2694"/>
  <c r="B1101" i="2694"/>
  <c r="B1102" i="2694"/>
  <c r="B1103" i="2694"/>
  <c r="B1104" i="2694"/>
  <c r="B1105" i="2694"/>
  <c r="B1106" i="2694"/>
  <c r="B1107" i="2694"/>
  <c r="B1108" i="2694"/>
  <c r="B1109" i="2694"/>
  <c r="B1110" i="2694"/>
  <c r="B1111" i="2694"/>
  <c r="B1112" i="2694"/>
  <c r="B1113" i="2694"/>
  <c r="B1114" i="2694"/>
  <c r="B1115" i="2694"/>
  <c r="B1116" i="2694"/>
  <c r="B1117" i="2694"/>
  <c r="B1118" i="2694"/>
  <c r="B1119" i="2694"/>
  <c r="B1120" i="2694"/>
  <c r="B1121" i="2694"/>
  <c r="B1122" i="2694"/>
  <c r="B1123" i="2694"/>
  <c r="B1124" i="2694"/>
  <c r="B1125" i="2694"/>
  <c r="B1126" i="2694"/>
  <c r="B1127" i="2694"/>
  <c r="B1128" i="2694"/>
  <c r="B1129" i="2694"/>
  <c r="B1130" i="2694"/>
  <c r="B1131" i="2694"/>
  <c r="B1132" i="2694"/>
  <c r="B1133" i="2694"/>
  <c r="B1134" i="2694"/>
  <c r="B1135" i="2694"/>
  <c r="B1136" i="2694"/>
  <c r="B1137" i="2694"/>
  <c r="B1138" i="2694"/>
  <c r="B1139" i="2694"/>
  <c r="B1140" i="2694"/>
  <c r="B1141" i="2694"/>
  <c r="B1142" i="2694"/>
  <c r="B1143" i="2694"/>
  <c r="B1144" i="2694"/>
  <c r="B1145" i="2694"/>
  <c r="B1146" i="2694"/>
  <c r="B1147" i="2694"/>
  <c r="B1148" i="2694"/>
  <c r="B1149" i="2694"/>
  <c r="B1150" i="2694"/>
  <c r="B1151" i="2694"/>
  <c r="B1152" i="2694"/>
  <c r="B1153" i="2694"/>
  <c r="B1154" i="2694"/>
  <c r="B1155" i="2694"/>
  <c r="B1156" i="2694"/>
  <c r="B1157" i="2694"/>
  <c r="B1158" i="2694"/>
  <c r="B1159" i="2694"/>
  <c r="B1160" i="2694"/>
  <c r="B1161" i="2694"/>
  <c r="B1162" i="2694"/>
  <c r="B1163" i="2694"/>
  <c r="B1164" i="2694"/>
  <c r="B1165" i="2694"/>
  <c r="B1166" i="2694"/>
  <c r="B1167" i="2694"/>
  <c r="B1168" i="2694"/>
  <c r="B1169" i="2694"/>
  <c r="B1170" i="2694"/>
  <c r="B1171" i="2694"/>
  <c r="B1172" i="2694"/>
  <c r="B1173" i="2694"/>
  <c r="B1174" i="2694"/>
  <c r="B1175" i="2694"/>
  <c r="B1176" i="2694"/>
  <c r="B1177" i="2694"/>
  <c r="B1178" i="2694"/>
  <c r="B1179" i="2694"/>
  <c r="B1180" i="2694"/>
  <c r="B1181" i="2694"/>
  <c r="B1182" i="2694"/>
  <c r="B1183" i="2694"/>
  <c r="B1184" i="2694"/>
  <c r="B1185" i="2694"/>
  <c r="B1186" i="2694"/>
  <c r="B1187" i="2694"/>
  <c r="B1188" i="2694"/>
  <c r="B1189" i="2694"/>
  <c r="B1190" i="2694"/>
  <c r="B1191" i="2694"/>
  <c r="B1192" i="2694"/>
  <c r="B1193" i="2694"/>
  <c r="B1194" i="2694"/>
  <c r="B1195" i="2694"/>
  <c r="B1196" i="2694"/>
  <c r="B1197" i="2694"/>
  <c r="B1198" i="2694"/>
  <c r="B1199" i="2694"/>
  <c r="B1200" i="2694"/>
  <c r="B1201" i="2694"/>
  <c r="B1202" i="2694"/>
  <c r="B1203" i="2694"/>
  <c r="B1204" i="2694"/>
  <c r="B1205" i="2694"/>
  <c r="B1206" i="2694"/>
  <c r="B1207" i="2694"/>
  <c r="B1208" i="2694"/>
  <c r="B1209" i="2694"/>
  <c r="B1210" i="2694"/>
  <c r="B1211" i="2694"/>
  <c r="B1212" i="2694"/>
  <c r="B1213" i="2694"/>
  <c r="B1214" i="2694"/>
  <c r="B1215" i="2694"/>
  <c r="B1216" i="2694"/>
  <c r="B1217" i="2694"/>
  <c r="B1218" i="2694"/>
  <c r="B1219" i="2694"/>
  <c r="B1220" i="2694"/>
  <c r="B1221" i="2694"/>
  <c r="B1222" i="2694"/>
  <c r="B1223" i="2694"/>
  <c r="B1224" i="2694"/>
  <c r="B1225" i="2694"/>
  <c r="B1226" i="2694"/>
  <c r="B1227" i="2694"/>
  <c r="B1228" i="2694"/>
  <c r="B1229" i="2694"/>
  <c r="B1230" i="2694"/>
  <c r="B1231" i="2694"/>
  <c r="B1232" i="2694"/>
  <c r="B1233" i="2694"/>
  <c r="B1234" i="2694"/>
  <c r="B1235" i="2694"/>
  <c r="B1236" i="2694"/>
  <c r="B1237" i="2694"/>
  <c r="B1238" i="2694"/>
  <c r="B1239" i="2694"/>
  <c r="B1240" i="2694"/>
  <c r="B1241" i="2694"/>
  <c r="B1242" i="2694"/>
  <c r="B1243" i="2694"/>
  <c r="B1244" i="2694"/>
  <c r="B1245" i="2694"/>
  <c r="B1246" i="2694"/>
  <c r="B1247" i="2694"/>
  <c r="B1248" i="2694"/>
  <c r="B1249" i="2694"/>
  <c r="B1250" i="2694"/>
  <c r="B1251" i="2694"/>
  <c r="B1252" i="2694"/>
  <c r="B1253" i="2694"/>
  <c r="B1254" i="2694"/>
  <c r="B1255" i="2694"/>
  <c r="A6" i="2694"/>
  <c r="D6" i="2694" s="1"/>
  <c r="A7" i="2694"/>
  <c r="D7" i="2694" s="1"/>
  <c r="A8" i="2694"/>
  <c r="D8" i="2694" s="1"/>
  <c r="A9" i="2694"/>
  <c r="D9" i="2694" s="1"/>
  <c r="A10" i="2694"/>
  <c r="D10" i="2694" s="1"/>
  <c r="A11" i="2694"/>
  <c r="D11" i="2694" s="1"/>
  <c r="A12" i="2694"/>
  <c r="D12" i="2694" s="1"/>
  <c r="A13" i="2694"/>
  <c r="D13" i="2694" s="1"/>
  <c r="A14" i="2694"/>
  <c r="D14" i="2694" s="1"/>
  <c r="A15" i="2694"/>
  <c r="D15" i="2694" s="1"/>
  <c r="A16" i="2694"/>
  <c r="D16" i="2694" s="1"/>
  <c r="A17" i="2694"/>
  <c r="D17" i="2694" s="1"/>
  <c r="A18" i="2694"/>
  <c r="D18" i="2694" s="1"/>
  <c r="A19" i="2694"/>
  <c r="D19" i="2694" s="1"/>
  <c r="A20" i="2694"/>
  <c r="D20" i="2694" s="1"/>
  <c r="A21" i="2694"/>
  <c r="D21" i="2694" s="1"/>
  <c r="A22" i="2694"/>
  <c r="D22" i="2694" s="1"/>
  <c r="A23" i="2694"/>
  <c r="D23" i="2694" s="1"/>
  <c r="A24" i="2694"/>
  <c r="D24" i="2694" s="1"/>
  <c r="A25" i="2694"/>
  <c r="D25" i="2694" s="1"/>
  <c r="A26" i="2694"/>
  <c r="D26" i="2694" s="1"/>
  <c r="A27" i="2694"/>
  <c r="D27" i="2694" s="1"/>
  <c r="A28" i="2694"/>
  <c r="D28" i="2694" s="1"/>
  <c r="A29" i="2694"/>
  <c r="D29" i="2694" s="1"/>
  <c r="A30" i="2694"/>
  <c r="D30" i="2694" s="1"/>
  <c r="A31" i="2694"/>
  <c r="D31" i="2694" s="1"/>
  <c r="A32" i="2694"/>
  <c r="D32" i="2694" s="1"/>
  <c r="A33" i="2694"/>
  <c r="D33" i="2694" s="1"/>
  <c r="A34" i="2694"/>
  <c r="D34" i="2694" s="1"/>
  <c r="A35" i="2694"/>
  <c r="D35" i="2694" s="1"/>
  <c r="A36" i="2694"/>
  <c r="D36" i="2694" s="1"/>
  <c r="A37" i="2694"/>
  <c r="D37" i="2694" s="1"/>
  <c r="A38" i="2694"/>
  <c r="D38" i="2694" s="1"/>
  <c r="A39" i="2694"/>
  <c r="D39" i="2694" s="1"/>
  <c r="A40" i="2694"/>
  <c r="D40" i="2694" s="1"/>
  <c r="A41" i="2694"/>
  <c r="D41" i="2694" s="1"/>
  <c r="A42" i="2694"/>
  <c r="D42" i="2694" s="1"/>
  <c r="A43" i="2694"/>
  <c r="D43" i="2694" s="1"/>
  <c r="A44" i="2694"/>
  <c r="D44" i="2694" s="1"/>
  <c r="A45" i="2694"/>
  <c r="D45" i="2694" s="1"/>
  <c r="A46" i="2694"/>
  <c r="D46" i="2694" s="1"/>
  <c r="A47" i="2694"/>
  <c r="D47" i="2694" s="1"/>
  <c r="A48" i="2694"/>
  <c r="D48" i="2694" s="1"/>
  <c r="A49" i="2694"/>
  <c r="D49" i="2694" s="1"/>
  <c r="A50" i="2694"/>
  <c r="D50" i="2694" s="1"/>
  <c r="A51" i="2694"/>
  <c r="D51" i="2694" s="1"/>
  <c r="A52" i="2694"/>
  <c r="D52" i="2694" s="1"/>
  <c r="A53" i="2694"/>
  <c r="D53" i="2694" s="1"/>
  <c r="A54" i="2694"/>
  <c r="D54" i="2694" s="1"/>
  <c r="A55" i="2694"/>
  <c r="D55" i="2694" s="1"/>
  <c r="A56" i="2694"/>
  <c r="D56" i="2694" s="1"/>
  <c r="A57" i="2694"/>
  <c r="D57" i="2694" s="1"/>
  <c r="A58" i="2694"/>
  <c r="D58" i="2694" s="1"/>
  <c r="A59" i="2694"/>
  <c r="D59" i="2694" s="1"/>
  <c r="A60" i="2694"/>
  <c r="D60" i="2694" s="1"/>
  <c r="A61" i="2694"/>
  <c r="D61" i="2694" s="1"/>
  <c r="A62" i="2694"/>
  <c r="D62" i="2694" s="1"/>
  <c r="A63" i="2694"/>
  <c r="D63" i="2694" s="1"/>
  <c r="A64" i="2694"/>
  <c r="D64" i="2694" s="1"/>
  <c r="A65" i="2694"/>
  <c r="D65" i="2694" s="1"/>
  <c r="A66" i="2694"/>
  <c r="D66" i="2694" s="1"/>
  <c r="A67" i="2694"/>
  <c r="D67" i="2694" s="1"/>
  <c r="A68" i="2694"/>
  <c r="D68" i="2694" s="1"/>
  <c r="A69" i="2694"/>
  <c r="D69" i="2694" s="1"/>
  <c r="A70" i="2694"/>
  <c r="D70" i="2694" s="1"/>
  <c r="A71" i="2694"/>
  <c r="D71" i="2694" s="1"/>
  <c r="A72" i="2694"/>
  <c r="D72" i="2694" s="1"/>
  <c r="A73" i="2694"/>
  <c r="D73" i="2694" s="1"/>
  <c r="A74" i="2694"/>
  <c r="D74" i="2694" s="1"/>
  <c r="A75" i="2694"/>
  <c r="D75" i="2694" s="1"/>
  <c r="A76" i="2694"/>
  <c r="D76" i="2694" s="1"/>
  <c r="A77" i="2694"/>
  <c r="D77" i="2694" s="1"/>
  <c r="A78" i="2694"/>
  <c r="D78" i="2694" s="1"/>
  <c r="A79" i="2694"/>
  <c r="D79" i="2694" s="1"/>
  <c r="A80" i="2694"/>
  <c r="D80" i="2694" s="1"/>
  <c r="A81" i="2694"/>
  <c r="D81" i="2694" s="1"/>
  <c r="A82" i="2694"/>
  <c r="D82" i="2694" s="1"/>
  <c r="A83" i="2694"/>
  <c r="D83" i="2694" s="1"/>
  <c r="A84" i="2694"/>
  <c r="D84" i="2694" s="1"/>
  <c r="A85" i="2694"/>
  <c r="D85" i="2694" s="1"/>
  <c r="A86" i="2694"/>
  <c r="D86" i="2694" s="1"/>
  <c r="A87" i="2694"/>
  <c r="D87" i="2694" s="1"/>
  <c r="A88" i="2694"/>
  <c r="D88" i="2694" s="1"/>
  <c r="A89" i="2694"/>
  <c r="D89" i="2694" s="1"/>
  <c r="A90" i="2694"/>
  <c r="D90" i="2694" s="1"/>
  <c r="A91" i="2694"/>
  <c r="D91" i="2694" s="1"/>
  <c r="A92" i="2694"/>
  <c r="D92" i="2694" s="1"/>
  <c r="A93" i="2694"/>
  <c r="D93" i="2694" s="1"/>
  <c r="A94" i="2694"/>
  <c r="D94" i="2694" s="1"/>
  <c r="A95" i="2694"/>
  <c r="D95" i="2694" s="1"/>
  <c r="A96" i="2694"/>
  <c r="D96" i="2694" s="1"/>
  <c r="A97" i="2694"/>
  <c r="D97" i="2694" s="1"/>
  <c r="A98" i="2694"/>
  <c r="D98" i="2694" s="1"/>
  <c r="A99" i="2694"/>
  <c r="D99" i="2694" s="1"/>
  <c r="A100" i="2694"/>
  <c r="D100" i="2694" s="1"/>
  <c r="A101" i="2694"/>
  <c r="D101" i="2694" s="1"/>
  <c r="A102" i="2694"/>
  <c r="D102" i="2694" s="1"/>
  <c r="A103" i="2694"/>
  <c r="D103" i="2694" s="1"/>
  <c r="A104" i="2694"/>
  <c r="D104" i="2694" s="1"/>
  <c r="A105" i="2694"/>
  <c r="D105" i="2694" s="1"/>
  <c r="A106" i="2694"/>
  <c r="D106" i="2694" s="1"/>
  <c r="A107" i="2694"/>
  <c r="D107" i="2694" s="1"/>
  <c r="A108" i="2694"/>
  <c r="D108" i="2694" s="1"/>
  <c r="A109" i="2694"/>
  <c r="D109" i="2694" s="1"/>
  <c r="A110" i="2694"/>
  <c r="D110" i="2694" s="1"/>
  <c r="A111" i="2694"/>
  <c r="D111" i="2694" s="1"/>
  <c r="A112" i="2694"/>
  <c r="D112" i="2694" s="1"/>
  <c r="A113" i="2694"/>
  <c r="D113" i="2694" s="1"/>
  <c r="A114" i="2694"/>
  <c r="D114" i="2694" s="1"/>
  <c r="A115" i="2694"/>
  <c r="D115" i="2694" s="1"/>
  <c r="A116" i="2694"/>
  <c r="D116" i="2694" s="1"/>
  <c r="A117" i="2694"/>
  <c r="D117" i="2694" s="1"/>
  <c r="A118" i="2694"/>
  <c r="D118" i="2694" s="1"/>
  <c r="A119" i="2694"/>
  <c r="D119" i="2694" s="1"/>
  <c r="A120" i="2694"/>
  <c r="D120" i="2694" s="1"/>
  <c r="A121" i="2694"/>
  <c r="D121" i="2694" s="1"/>
  <c r="A122" i="2694"/>
  <c r="D122" i="2694" s="1"/>
  <c r="A123" i="2694"/>
  <c r="D123" i="2694" s="1"/>
  <c r="A124" i="2694"/>
  <c r="D124" i="2694" s="1"/>
  <c r="A125" i="2694"/>
  <c r="D125" i="2694" s="1"/>
  <c r="A126" i="2694"/>
  <c r="D126" i="2694" s="1"/>
  <c r="A127" i="2694"/>
  <c r="D127" i="2694" s="1"/>
  <c r="A128" i="2694"/>
  <c r="D128" i="2694" s="1"/>
  <c r="A129" i="2694"/>
  <c r="D129" i="2694" s="1"/>
  <c r="A130" i="2694"/>
  <c r="D130" i="2694" s="1"/>
  <c r="A131" i="2694"/>
  <c r="D131" i="2694" s="1"/>
  <c r="A132" i="2694"/>
  <c r="D132" i="2694" s="1"/>
  <c r="A133" i="2694"/>
  <c r="D133" i="2694" s="1"/>
  <c r="A134" i="2694"/>
  <c r="D134" i="2694" s="1"/>
  <c r="A135" i="2694"/>
  <c r="D135" i="2694" s="1"/>
  <c r="A136" i="2694"/>
  <c r="D136" i="2694" s="1"/>
  <c r="A137" i="2694"/>
  <c r="D137" i="2694" s="1"/>
  <c r="A138" i="2694"/>
  <c r="D138" i="2694" s="1"/>
  <c r="A139" i="2694"/>
  <c r="D139" i="2694" s="1"/>
  <c r="A140" i="2694"/>
  <c r="D140" i="2694" s="1"/>
  <c r="A141" i="2694"/>
  <c r="D141" i="2694" s="1"/>
  <c r="A142" i="2694"/>
  <c r="D142" i="2694" s="1"/>
  <c r="A143" i="2694"/>
  <c r="D143" i="2694" s="1"/>
  <c r="A144" i="2694"/>
  <c r="D144" i="2694" s="1"/>
  <c r="A145" i="2694"/>
  <c r="D145" i="2694" s="1"/>
  <c r="A146" i="2694"/>
  <c r="D146" i="2694" s="1"/>
  <c r="A147" i="2694"/>
  <c r="D147" i="2694" s="1"/>
  <c r="A148" i="2694"/>
  <c r="D148" i="2694" s="1"/>
  <c r="A149" i="2694"/>
  <c r="D149" i="2694" s="1"/>
  <c r="A150" i="2694"/>
  <c r="D150" i="2694" s="1"/>
  <c r="A151" i="2694"/>
  <c r="D151" i="2694" s="1"/>
  <c r="A152" i="2694"/>
  <c r="D152" i="2694" s="1"/>
  <c r="A153" i="2694"/>
  <c r="D153" i="2694" s="1"/>
  <c r="A154" i="2694"/>
  <c r="D154" i="2694" s="1"/>
  <c r="A155" i="2694"/>
  <c r="D155" i="2694" s="1"/>
  <c r="A156" i="2694"/>
  <c r="D156" i="2694" s="1"/>
  <c r="A157" i="2694"/>
  <c r="D157" i="2694" s="1"/>
  <c r="A158" i="2694"/>
  <c r="D158" i="2694" s="1"/>
  <c r="A159" i="2694"/>
  <c r="D159" i="2694" s="1"/>
  <c r="A160" i="2694"/>
  <c r="D160" i="2694" s="1"/>
  <c r="A161" i="2694"/>
  <c r="D161" i="2694" s="1"/>
  <c r="A162" i="2694"/>
  <c r="D162" i="2694" s="1"/>
  <c r="A163" i="2694"/>
  <c r="D163" i="2694" s="1"/>
  <c r="A164" i="2694"/>
  <c r="D164" i="2694" s="1"/>
  <c r="A165" i="2694"/>
  <c r="D165" i="2694" s="1"/>
  <c r="A166" i="2694"/>
  <c r="D166" i="2694" s="1"/>
  <c r="A167" i="2694"/>
  <c r="D167" i="2694" s="1"/>
  <c r="A168" i="2694"/>
  <c r="D168" i="2694" s="1"/>
  <c r="A169" i="2694"/>
  <c r="D169" i="2694" s="1"/>
  <c r="A170" i="2694"/>
  <c r="D170" i="2694" s="1"/>
  <c r="A171" i="2694"/>
  <c r="D171" i="2694" s="1"/>
  <c r="A172" i="2694"/>
  <c r="D172" i="2694" s="1"/>
  <c r="A173" i="2694"/>
  <c r="D173" i="2694" s="1"/>
  <c r="A174" i="2694"/>
  <c r="D174" i="2694" s="1"/>
  <c r="A175" i="2694"/>
  <c r="D175" i="2694" s="1"/>
  <c r="A176" i="2694"/>
  <c r="D176" i="2694" s="1"/>
  <c r="A177" i="2694"/>
  <c r="D177" i="2694" s="1"/>
  <c r="A178" i="2694"/>
  <c r="D178" i="2694" s="1"/>
  <c r="A179" i="2694"/>
  <c r="D179" i="2694" s="1"/>
  <c r="A180" i="2694"/>
  <c r="D180" i="2694" s="1"/>
  <c r="A181" i="2694"/>
  <c r="D181" i="2694" s="1"/>
  <c r="A182" i="2694"/>
  <c r="D182" i="2694" s="1"/>
  <c r="A183" i="2694"/>
  <c r="D183" i="2694" s="1"/>
  <c r="A184" i="2694"/>
  <c r="D184" i="2694" s="1"/>
  <c r="A185" i="2694"/>
  <c r="D185" i="2694" s="1"/>
  <c r="A186" i="2694"/>
  <c r="D186" i="2694" s="1"/>
  <c r="A187" i="2694"/>
  <c r="D187" i="2694" s="1"/>
  <c r="A188" i="2694"/>
  <c r="D188" i="2694" s="1"/>
  <c r="A189" i="2694"/>
  <c r="D189" i="2694" s="1"/>
  <c r="A190" i="2694"/>
  <c r="D190" i="2694" s="1"/>
  <c r="A191" i="2694"/>
  <c r="D191" i="2694" s="1"/>
  <c r="A192" i="2694"/>
  <c r="D192" i="2694" s="1"/>
  <c r="A193" i="2694"/>
  <c r="D193" i="2694" s="1"/>
  <c r="A194" i="2694"/>
  <c r="D194" i="2694" s="1"/>
  <c r="A195" i="2694"/>
  <c r="D195" i="2694" s="1"/>
  <c r="A196" i="2694"/>
  <c r="D196" i="2694" s="1"/>
  <c r="A197" i="2694"/>
  <c r="D197" i="2694" s="1"/>
  <c r="A198" i="2694"/>
  <c r="D198" i="2694" s="1"/>
  <c r="A199" i="2694"/>
  <c r="D199" i="2694" s="1"/>
  <c r="A200" i="2694"/>
  <c r="D200" i="2694" s="1"/>
  <c r="A201" i="2694"/>
  <c r="D201" i="2694" s="1"/>
  <c r="A202" i="2694"/>
  <c r="D202" i="2694" s="1"/>
  <c r="A203" i="2694"/>
  <c r="D203" i="2694" s="1"/>
  <c r="A204" i="2694"/>
  <c r="D204" i="2694" s="1"/>
  <c r="A205" i="2694"/>
  <c r="D205" i="2694" s="1"/>
  <c r="A206" i="2694"/>
  <c r="D206" i="2694" s="1"/>
  <c r="A207" i="2694"/>
  <c r="D207" i="2694" s="1"/>
  <c r="A208" i="2694"/>
  <c r="D208" i="2694" s="1"/>
  <c r="A209" i="2694"/>
  <c r="D209" i="2694" s="1"/>
  <c r="A210" i="2694"/>
  <c r="D210" i="2694" s="1"/>
  <c r="A211" i="2694"/>
  <c r="D211" i="2694" s="1"/>
  <c r="A212" i="2694"/>
  <c r="D212" i="2694" s="1"/>
  <c r="A213" i="2694"/>
  <c r="D213" i="2694" s="1"/>
  <c r="A214" i="2694"/>
  <c r="D214" i="2694" s="1"/>
  <c r="A215" i="2694"/>
  <c r="D215" i="2694" s="1"/>
  <c r="A216" i="2694"/>
  <c r="D216" i="2694" s="1"/>
  <c r="A217" i="2694"/>
  <c r="D217" i="2694" s="1"/>
  <c r="A218" i="2694"/>
  <c r="D218" i="2694" s="1"/>
  <c r="A219" i="2694"/>
  <c r="D219" i="2694" s="1"/>
  <c r="A220" i="2694"/>
  <c r="D220" i="2694" s="1"/>
  <c r="A221" i="2694"/>
  <c r="D221" i="2694" s="1"/>
  <c r="A222" i="2694"/>
  <c r="D222" i="2694" s="1"/>
  <c r="A223" i="2694"/>
  <c r="D223" i="2694" s="1"/>
  <c r="A224" i="2694"/>
  <c r="D224" i="2694" s="1"/>
  <c r="A225" i="2694"/>
  <c r="D225" i="2694" s="1"/>
  <c r="A226" i="2694"/>
  <c r="D226" i="2694" s="1"/>
  <c r="A227" i="2694"/>
  <c r="D227" i="2694" s="1"/>
  <c r="A228" i="2694"/>
  <c r="D228" i="2694" s="1"/>
  <c r="A229" i="2694"/>
  <c r="D229" i="2694" s="1"/>
  <c r="A230" i="2694"/>
  <c r="D230" i="2694" s="1"/>
  <c r="A231" i="2694"/>
  <c r="D231" i="2694" s="1"/>
  <c r="A232" i="2694"/>
  <c r="D232" i="2694" s="1"/>
  <c r="A233" i="2694"/>
  <c r="D233" i="2694" s="1"/>
  <c r="A234" i="2694"/>
  <c r="D234" i="2694" s="1"/>
  <c r="A235" i="2694"/>
  <c r="D235" i="2694" s="1"/>
  <c r="A236" i="2694"/>
  <c r="D236" i="2694" s="1"/>
  <c r="A237" i="2694"/>
  <c r="D237" i="2694" s="1"/>
  <c r="A238" i="2694"/>
  <c r="D238" i="2694" s="1"/>
  <c r="A239" i="2694"/>
  <c r="D239" i="2694" s="1"/>
  <c r="A240" i="2694"/>
  <c r="D240" i="2694" s="1"/>
  <c r="A241" i="2694"/>
  <c r="D241" i="2694" s="1"/>
  <c r="A242" i="2694"/>
  <c r="D242" i="2694" s="1"/>
  <c r="A243" i="2694"/>
  <c r="D243" i="2694" s="1"/>
  <c r="A244" i="2694"/>
  <c r="D244" i="2694" s="1"/>
  <c r="A245" i="2694"/>
  <c r="D245" i="2694" s="1"/>
  <c r="A246" i="2694"/>
  <c r="D246" i="2694" s="1"/>
  <c r="A247" i="2694"/>
  <c r="D247" i="2694" s="1"/>
  <c r="A248" i="2694"/>
  <c r="D248" i="2694" s="1"/>
  <c r="A249" i="2694"/>
  <c r="D249" i="2694" s="1"/>
  <c r="A250" i="2694"/>
  <c r="D250" i="2694" s="1"/>
  <c r="A251" i="2694"/>
  <c r="D251" i="2694" s="1"/>
  <c r="A252" i="2694"/>
  <c r="D252" i="2694" s="1"/>
  <c r="A253" i="2694"/>
  <c r="D253" i="2694" s="1"/>
  <c r="A254" i="2694"/>
  <c r="D254" i="2694" s="1"/>
  <c r="A255" i="2694"/>
  <c r="D255" i="2694" s="1"/>
  <c r="A256" i="2694"/>
  <c r="D256" i="2694" s="1"/>
  <c r="A257" i="2694"/>
  <c r="D257" i="2694" s="1"/>
  <c r="A258" i="2694"/>
  <c r="D258" i="2694" s="1"/>
  <c r="A259" i="2694"/>
  <c r="D259" i="2694" s="1"/>
  <c r="A260" i="2694"/>
  <c r="D260" i="2694" s="1"/>
  <c r="A261" i="2694"/>
  <c r="D261" i="2694" s="1"/>
  <c r="A262" i="2694"/>
  <c r="D262" i="2694" s="1"/>
  <c r="A263" i="2694"/>
  <c r="D263" i="2694" s="1"/>
  <c r="A264" i="2694"/>
  <c r="D264" i="2694" s="1"/>
  <c r="A265" i="2694"/>
  <c r="D265" i="2694" s="1"/>
  <c r="A266" i="2694"/>
  <c r="D266" i="2694" s="1"/>
  <c r="A267" i="2694"/>
  <c r="D267" i="2694" s="1"/>
  <c r="A268" i="2694"/>
  <c r="D268" i="2694" s="1"/>
  <c r="A269" i="2694"/>
  <c r="D269" i="2694" s="1"/>
  <c r="A270" i="2694"/>
  <c r="D270" i="2694" s="1"/>
  <c r="A271" i="2694"/>
  <c r="D271" i="2694" s="1"/>
  <c r="A272" i="2694"/>
  <c r="D272" i="2694" s="1"/>
  <c r="A273" i="2694"/>
  <c r="D273" i="2694" s="1"/>
  <c r="A274" i="2694"/>
  <c r="D274" i="2694" s="1"/>
  <c r="A275" i="2694"/>
  <c r="D275" i="2694" s="1"/>
  <c r="A276" i="2694"/>
  <c r="D276" i="2694" s="1"/>
  <c r="A277" i="2694"/>
  <c r="D277" i="2694" s="1"/>
  <c r="A278" i="2694"/>
  <c r="D278" i="2694" s="1"/>
  <c r="A279" i="2694"/>
  <c r="D279" i="2694" s="1"/>
  <c r="A280" i="2694"/>
  <c r="D280" i="2694" s="1"/>
  <c r="A281" i="2694"/>
  <c r="D281" i="2694" s="1"/>
  <c r="A282" i="2694"/>
  <c r="D282" i="2694" s="1"/>
  <c r="A283" i="2694"/>
  <c r="D283" i="2694" s="1"/>
  <c r="A284" i="2694"/>
  <c r="D284" i="2694" s="1"/>
  <c r="A285" i="2694"/>
  <c r="D285" i="2694" s="1"/>
  <c r="A286" i="2694"/>
  <c r="D286" i="2694" s="1"/>
  <c r="A287" i="2694"/>
  <c r="D287" i="2694" s="1"/>
  <c r="A288" i="2694"/>
  <c r="D288" i="2694" s="1"/>
  <c r="A289" i="2694"/>
  <c r="D289" i="2694" s="1"/>
  <c r="A290" i="2694"/>
  <c r="D290" i="2694" s="1"/>
  <c r="A291" i="2694"/>
  <c r="D291" i="2694" s="1"/>
  <c r="A292" i="2694"/>
  <c r="D292" i="2694" s="1"/>
  <c r="A293" i="2694"/>
  <c r="D293" i="2694" s="1"/>
  <c r="A294" i="2694"/>
  <c r="D294" i="2694" s="1"/>
  <c r="A295" i="2694"/>
  <c r="D295" i="2694" s="1"/>
  <c r="A296" i="2694"/>
  <c r="D296" i="2694" s="1"/>
  <c r="A297" i="2694"/>
  <c r="D297" i="2694" s="1"/>
  <c r="A298" i="2694"/>
  <c r="D298" i="2694" s="1"/>
  <c r="A299" i="2694"/>
  <c r="D299" i="2694" s="1"/>
  <c r="A300" i="2694"/>
  <c r="D300" i="2694" s="1"/>
  <c r="A301" i="2694"/>
  <c r="D301" i="2694" s="1"/>
  <c r="A302" i="2694"/>
  <c r="D302" i="2694" s="1"/>
  <c r="A303" i="2694"/>
  <c r="D303" i="2694" s="1"/>
  <c r="A304" i="2694"/>
  <c r="D304" i="2694" s="1"/>
  <c r="A305" i="2694"/>
  <c r="D305" i="2694" s="1"/>
  <c r="A306" i="2694"/>
  <c r="D306" i="2694" s="1"/>
  <c r="A307" i="2694"/>
  <c r="D307" i="2694" s="1"/>
  <c r="A308" i="2694"/>
  <c r="D308" i="2694" s="1"/>
  <c r="A309" i="2694"/>
  <c r="D309" i="2694" s="1"/>
  <c r="A310" i="2694"/>
  <c r="D310" i="2694" s="1"/>
  <c r="A311" i="2694"/>
  <c r="D311" i="2694" s="1"/>
  <c r="A312" i="2694"/>
  <c r="D312" i="2694" s="1"/>
  <c r="A313" i="2694"/>
  <c r="D313" i="2694" s="1"/>
  <c r="A314" i="2694"/>
  <c r="D314" i="2694" s="1"/>
  <c r="A315" i="2694"/>
  <c r="D315" i="2694" s="1"/>
  <c r="A316" i="2694"/>
  <c r="D316" i="2694" s="1"/>
  <c r="A317" i="2694"/>
  <c r="D317" i="2694" s="1"/>
  <c r="A318" i="2694"/>
  <c r="D318" i="2694" s="1"/>
  <c r="A319" i="2694"/>
  <c r="D319" i="2694" s="1"/>
  <c r="A320" i="2694"/>
  <c r="D320" i="2694" s="1"/>
  <c r="A321" i="2694"/>
  <c r="D321" i="2694" s="1"/>
  <c r="A322" i="2694"/>
  <c r="D322" i="2694" s="1"/>
  <c r="A323" i="2694"/>
  <c r="D323" i="2694" s="1"/>
  <c r="A324" i="2694"/>
  <c r="D324" i="2694" s="1"/>
  <c r="A325" i="2694"/>
  <c r="D325" i="2694" s="1"/>
  <c r="A326" i="2694"/>
  <c r="D326" i="2694" s="1"/>
  <c r="A327" i="2694"/>
  <c r="D327" i="2694" s="1"/>
  <c r="A328" i="2694"/>
  <c r="D328" i="2694" s="1"/>
  <c r="A329" i="2694"/>
  <c r="D329" i="2694" s="1"/>
  <c r="A330" i="2694"/>
  <c r="D330" i="2694" s="1"/>
  <c r="A331" i="2694"/>
  <c r="D331" i="2694" s="1"/>
  <c r="A332" i="2694"/>
  <c r="D332" i="2694" s="1"/>
  <c r="A333" i="2694"/>
  <c r="D333" i="2694" s="1"/>
  <c r="A334" i="2694"/>
  <c r="D334" i="2694" s="1"/>
  <c r="A335" i="2694"/>
  <c r="D335" i="2694" s="1"/>
  <c r="A336" i="2694"/>
  <c r="D336" i="2694" s="1"/>
  <c r="A337" i="2694"/>
  <c r="D337" i="2694" s="1"/>
  <c r="A338" i="2694"/>
  <c r="D338" i="2694" s="1"/>
  <c r="A339" i="2694"/>
  <c r="D339" i="2694" s="1"/>
  <c r="A340" i="2694"/>
  <c r="D340" i="2694" s="1"/>
  <c r="A341" i="2694"/>
  <c r="D341" i="2694" s="1"/>
  <c r="A342" i="2694"/>
  <c r="D342" i="2694" s="1"/>
  <c r="A343" i="2694"/>
  <c r="D343" i="2694" s="1"/>
  <c r="A344" i="2694"/>
  <c r="D344" i="2694" s="1"/>
  <c r="A345" i="2694"/>
  <c r="D345" i="2694" s="1"/>
  <c r="A346" i="2694"/>
  <c r="D346" i="2694" s="1"/>
  <c r="A347" i="2694"/>
  <c r="D347" i="2694" s="1"/>
  <c r="A348" i="2694"/>
  <c r="D348" i="2694" s="1"/>
  <c r="A349" i="2694"/>
  <c r="D349" i="2694" s="1"/>
  <c r="A350" i="2694"/>
  <c r="D350" i="2694" s="1"/>
  <c r="A351" i="2694"/>
  <c r="D351" i="2694" s="1"/>
  <c r="A352" i="2694"/>
  <c r="D352" i="2694" s="1"/>
  <c r="A353" i="2694"/>
  <c r="D353" i="2694" s="1"/>
  <c r="A354" i="2694"/>
  <c r="D354" i="2694" s="1"/>
  <c r="A355" i="2694"/>
  <c r="D355" i="2694" s="1"/>
  <c r="A356" i="2694"/>
  <c r="D356" i="2694" s="1"/>
  <c r="A357" i="2694"/>
  <c r="D357" i="2694" s="1"/>
  <c r="A358" i="2694"/>
  <c r="D358" i="2694" s="1"/>
  <c r="A359" i="2694"/>
  <c r="D359" i="2694" s="1"/>
  <c r="A360" i="2694"/>
  <c r="D360" i="2694" s="1"/>
  <c r="A361" i="2694"/>
  <c r="D361" i="2694" s="1"/>
  <c r="A362" i="2694"/>
  <c r="D362" i="2694" s="1"/>
  <c r="A363" i="2694"/>
  <c r="D363" i="2694" s="1"/>
  <c r="A364" i="2694"/>
  <c r="D364" i="2694" s="1"/>
  <c r="A365" i="2694"/>
  <c r="D365" i="2694" s="1"/>
  <c r="A366" i="2694"/>
  <c r="D366" i="2694" s="1"/>
  <c r="A367" i="2694"/>
  <c r="D367" i="2694" s="1"/>
  <c r="A368" i="2694"/>
  <c r="D368" i="2694" s="1"/>
  <c r="A369" i="2694"/>
  <c r="D369" i="2694" s="1"/>
  <c r="A370" i="2694"/>
  <c r="D370" i="2694" s="1"/>
  <c r="A371" i="2694"/>
  <c r="D371" i="2694" s="1"/>
  <c r="A372" i="2694"/>
  <c r="D372" i="2694" s="1"/>
  <c r="A373" i="2694"/>
  <c r="D373" i="2694" s="1"/>
  <c r="A374" i="2694"/>
  <c r="D374" i="2694" s="1"/>
  <c r="A375" i="2694"/>
  <c r="D375" i="2694" s="1"/>
  <c r="A376" i="2694"/>
  <c r="D376" i="2694" s="1"/>
  <c r="A377" i="2694"/>
  <c r="D377" i="2694" s="1"/>
  <c r="A378" i="2694"/>
  <c r="D378" i="2694" s="1"/>
  <c r="A379" i="2694"/>
  <c r="D379" i="2694" s="1"/>
  <c r="A380" i="2694"/>
  <c r="D380" i="2694" s="1"/>
  <c r="A381" i="2694"/>
  <c r="D381" i="2694" s="1"/>
  <c r="A382" i="2694"/>
  <c r="D382" i="2694" s="1"/>
  <c r="A383" i="2694"/>
  <c r="D383" i="2694" s="1"/>
  <c r="A384" i="2694"/>
  <c r="D384" i="2694" s="1"/>
  <c r="A385" i="2694"/>
  <c r="D385" i="2694" s="1"/>
  <c r="A386" i="2694"/>
  <c r="D386" i="2694" s="1"/>
  <c r="A387" i="2694"/>
  <c r="D387" i="2694" s="1"/>
  <c r="A388" i="2694"/>
  <c r="D388" i="2694" s="1"/>
  <c r="A389" i="2694"/>
  <c r="D389" i="2694" s="1"/>
  <c r="A390" i="2694"/>
  <c r="D390" i="2694" s="1"/>
  <c r="A391" i="2694"/>
  <c r="D391" i="2694" s="1"/>
  <c r="A392" i="2694"/>
  <c r="D392" i="2694" s="1"/>
  <c r="A393" i="2694"/>
  <c r="D393" i="2694" s="1"/>
  <c r="A394" i="2694"/>
  <c r="D394" i="2694" s="1"/>
  <c r="A395" i="2694"/>
  <c r="D395" i="2694" s="1"/>
  <c r="A396" i="2694"/>
  <c r="D396" i="2694" s="1"/>
  <c r="A397" i="2694"/>
  <c r="D397" i="2694" s="1"/>
  <c r="A398" i="2694"/>
  <c r="D398" i="2694" s="1"/>
  <c r="A399" i="2694"/>
  <c r="D399" i="2694" s="1"/>
  <c r="A400" i="2694"/>
  <c r="D400" i="2694" s="1"/>
  <c r="A401" i="2694"/>
  <c r="D401" i="2694" s="1"/>
  <c r="A402" i="2694"/>
  <c r="D402" i="2694" s="1"/>
  <c r="A403" i="2694"/>
  <c r="D403" i="2694" s="1"/>
  <c r="A404" i="2694"/>
  <c r="D404" i="2694" s="1"/>
  <c r="A405" i="2694"/>
  <c r="D405" i="2694" s="1"/>
  <c r="A406" i="2694"/>
  <c r="D406" i="2694" s="1"/>
  <c r="A407" i="2694"/>
  <c r="D407" i="2694" s="1"/>
  <c r="A408" i="2694"/>
  <c r="D408" i="2694" s="1"/>
  <c r="A409" i="2694"/>
  <c r="D409" i="2694" s="1"/>
  <c r="A410" i="2694"/>
  <c r="D410" i="2694" s="1"/>
  <c r="A411" i="2694"/>
  <c r="D411" i="2694" s="1"/>
  <c r="A412" i="2694"/>
  <c r="D412" i="2694" s="1"/>
  <c r="A413" i="2694"/>
  <c r="D413" i="2694" s="1"/>
  <c r="A414" i="2694"/>
  <c r="D414" i="2694" s="1"/>
  <c r="A415" i="2694"/>
  <c r="D415" i="2694" s="1"/>
  <c r="A416" i="2694"/>
  <c r="D416" i="2694" s="1"/>
  <c r="A417" i="2694"/>
  <c r="D417" i="2694" s="1"/>
  <c r="A418" i="2694"/>
  <c r="D418" i="2694" s="1"/>
  <c r="A419" i="2694"/>
  <c r="D419" i="2694" s="1"/>
  <c r="A420" i="2694"/>
  <c r="D420" i="2694" s="1"/>
  <c r="A421" i="2694"/>
  <c r="D421" i="2694" s="1"/>
  <c r="A422" i="2694"/>
  <c r="D422" i="2694" s="1"/>
  <c r="A423" i="2694"/>
  <c r="D423" i="2694" s="1"/>
  <c r="A424" i="2694"/>
  <c r="D424" i="2694" s="1"/>
  <c r="A425" i="2694"/>
  <c r="D425" i="2694" s="1"/>
  <c r="A426" i="2694"/>
  <c r="D426" i="2694" s="1"/>
  <c r="A427" i="2694"/>
  <c r="D427" i="2694" s="1"/>
  <c r="A428" i="2694"/>
  <c r="D428" i="2694" s="1"/>
  <c r="A429" i="2694"/>
  <c r="D429" i="2694" s="1"/>
  <c r="A430" i="2694"/>
  <c r="D430" i="2694" s="1"/>
  <c r="A431" i="2694"/>
  <c r="D431" i="2694" s="1"/>
  <c r="A432" i="2694"/>
  <c r="D432" i="2694" s="1"/>
  <c r="A433" i="2694"/>
  <c r="D433" i="2694" s="1"/>
  <c r="A434" i="2694"/>
  <c r="D434" i="2694" s="1"/>
  <c r="A435" i="2694"/>
  <c r="D435" i="2694" s="1"/>
  <c r="A436" i="2694"/>
  <c r="D436" i="2694" s="1"/>
  <c r="A437" i="2694"/>
  <c r="D437" i="2694" s="1"/>
  <c r="A438" i="2694"/>
  <c r="D438" i="2694" s="1"/>
  <c r="A439" i="2694"/>
  <c r="D439" i="2694" s="1"/>
  <c r="A440" i="2694"/>
  <c r="D440" i="2694" s="1"/>
  <c r="A441" i="2694"/>
  <c r="D441" i="2694" s="1"/>
  <c r="A442" i="2694"/>
  <c r="D442" i="2694" s="1"/>
  <c r="A443" i="2694"/>
  <c r="D443" i="2694" s="1"/>
  <c r="A444" i="2694"/>
  <c r="D444" i="2694" s="1"/>
  <c r="A445" i="2694"/>
  <c r="D445" i="2694" s="1"/>
  <c r="A446" i="2694"/>
  <c r="D446" i="2694" s="1"/>
  <c r="A447" i="2694"/>
  <c r="D447" i="2694" s="1"/>
  <c r="A448" i="2694"/>
  <c r="D448" i="2694" s="1"/>
  <c r="A449" i="2694"/>
  <c r="D449" i="2694" s="1"/>
  <c r="A450" i="2694"/>
  <c r="D450" i="2694" s="1"/>
  <c r="A451" i="2694"/>
  <c r="D451" i="2694" s="1"/>
  <c r="A452" i="2694"/>
  <c r="D452" i="2694" s="1"/>
  <c r="A453" i="2694"/>
  <c r="D453" i="2694" s="1"/>
  <c r="A454" i="2694"/>
  <c r="D454" i="2694" s="1"/>
  <c r="A455" i="2694"/>
  <c r="D455" i="2694" s="1"/>
  <c r="A456" i="2694"/>
  <c r="D456" i="2694" s="1"/>
  <c r="A457" i="2694"/>
  <c r="D457" i="2694" s="1"/>
  <c r="A458" i="2694"/>
  <c r="D458" i="2694" s="1"/>
  <c r="A459" i="2694"/>
  <c r="D459" i="2694" s="1"/>
  <c r="A460" i="2694"/>
  <c r="D460" i="2694" s="1"/>
  <c r="A461" i="2694"/>
  <c r="D461" i="2694" s="1"/>
  <c r="A462" i="2694"/>
  <c r="D462" i="2694" s="1"/>
  <c r="A463" i="2694"/>
  <c r="D463" i="2694" s="1"/>
  <c r="A464" i="2694"/>
  <c r="D464" i="2694" s="1"/>
  <c r="A465" i="2694"/>
  <c r="D465" i="2694" s="1"/>
  <c r="A466" i="2694"/>
  <c r="D466" i="2694" s="1"/>
  <c r="A467" i="2694"/>
  <c r="D467" i="2694" s="1"/>
  <c r="A468" i="2694"/>
  <c r="D468" i="2694" s="1"/>
  <c r="A469" i="2694"/>
  <c r="D469" i="2694" s="1"/>
  <c r="A470" i="2694"/>
  <c r="D470" i="2694" s="1"/>
  <c r="A471" i="2694"/>
  <c r="D471" i="2694" s="1"/>
  <c r="A472" i="2694"/>
  <c r="D472" i="2694" s="1"/>
  <c r="A473" i="2694"/>
  <c r="D473" i="2694" s="1"/>
  <c r="A474" i="2694"/>
  <c r="D474" i="2694" s="1"/>
  <c r="A475" i="2694"/>
  <c r="D475" i="2694" s="1"/>
  <c r="A476" i="2694"/>
  <c r="D476" i="2694" s="1"/>
  <c r="A477" i="2694"/>
  <c r="D477" i="2694" s="1"/>
  <c r="A478" i="2694"/>
  <c r="D478" i="2694" s="1"/>
  <c r="A479" i="2694"/>
  <c r="D479" i="2694" s="1"/>
  <c r="A480" i="2694"/>
  <c r="D480" i="2694" s="1"/>
  <c r="A481" i="2694"/>
  <c r="D481" i="2694" s="1"/>
  <c r="A482" i="2694"/>
  <c r="D482" i="2694" s="1"/>
  <c r="A483" i="2694"/>
  <c r="D483" i="2694" s="1"/>
  <c r="A484" i="2694"/>
  <c r="D484" i="2694" s="1"/>
  <c r="A485" i="2694"/>
  <c r="D485" i="2694" s="1"/>
  <c r="A486" i="2694"/>
  <c r="D486" i="2694" s="1"/>
  <c r="A487" i="2694"/>
  <c r="D487" i="2694" s="1"/>
  <c r="A488" i="2694"/>
  <c r="D488" i="2694" s="1"/>
  <c r="A489" i="2694"/>
  <c r="D489" i="2694" s="1"/>
  <c r="A490" i="2694"/>
  <c r="D490" i="2694" s="1"/>
  <c r="A491" i="2694"/>
  <c r="D491" i="2694" s="1"/>
  <c r="A492" i="2694"/>
  <c r="D492" i="2694" s="1"/>
  <c r="A493" i="2694"/>
  <c r="D493" i="2694" s="1"/>
  <c r="A494" i="2694"/>
  <c r="D494" i="2694" s="1"/>
  <c r="A495" i="2694"/>
  <c r="D495" i="2694" s="1"/>
  <c r="A496" i="2694"/>
  <c r="D496" i="2694" s="1"/>
  <c r="A497" i="2694"/>
  <c r="D497" i="2694" s="1"/>
  <c r="A498" i="2694"/>
  <c r="D498" i="2694" s="1"/>
  <c r="A499" i="2694"/>
  <c r="D499" i="2694" s="1"/>
  <c r="A500" i="2694"/>
  <c r="D500" i="2694" s="1"/>
  <c r="A501" i="2694"/>
  <c r="D501" i="2694" s="1"/>
  <c r="A502" i="2694"/>
  <c r="D502" i="2694" s="1"/>
  <c r="A503" i="2694"/>
  <c r="D503" i="2694" s="1"/>
  <c r="A504" i="2694"/>
  <c r="D504" i="2694" s="1"/>
  <c r="A505" i="2694"/>
  <c r="D505" i="2694" s="1"/>
  <c r="A506" i="2694"/>
  <c r="D506" i="2694" s="1"/>
  <c r="A507" i="2694"/>
  <c r="D507" i="2694" s="1"/>
  <c r="A508" i="2694"/>
  <c r="D508" i="2694" s="1"/>
  <c r="A509" i="2694"/>
  <c r="D509" i="2694" s="1"/>
  <c r="A510" i="2694"/>
  <c r="D510" i="2694" s="1"/>
  <c r="A511" i="2694"/>
  <c r="D511" i="2694" s="1"/>
  <c r="A512" i="2694"/>
  <c r="D512" i="2694" s="1"/>
  <c r="A513" i="2694"/>
  <c r="D513" i="2694" s="1"/>
  <c r="A514" i="2694"/>
  <c r="D514" i="2694" s="1"/>
  <c r="A515" i="2694"/>
  <c r="D515" i="2694" s="1"/>
  <c r="A516" i="2694"/>
  <c r="D516" i="2694" s="1"/>
  <c r="A517" i="2694"/>
  <c r="D517" i="2694" s="1"/>
  <c r="A518" i="2694"/>
  <c r="D518" i="2694" s="1"/>
  <c r="A519" i="2694"/>
  <c r="D519" i="2694" s="1"/>
  <c r="A520" i="2694"/>
  <c r="D520" i="2694" s="1"/>
  <c r="A521" i="2694"/>
  <c r="D521" i="2694" s="1"/>
  <c r="A522" i="2694"/>
  <c r="D522" i="2694" s="1"/>
  <c r="A523" i="2694"/>
  <c r="D523" i="2694" s="1"/>
  <c r="A524" i="2694"/>
  <c r="D524" i="2694" s="1"/>
  <c r="A525" i="2694"/>
  <c r="D525" i="2694" s="1"/>
  <c r="A526" i="2694"/>
  <c r="D526" i="2694" s="1"/>
  <c r="A527" i="2694"/>
  <c r="D527" i="2694" s="1"/>
  <c r="A528" i="2694"/>
  <c r="D528" i="2694" s="1"/>
  <c r="A529" i="2694"/>
  <c r="D529" i="2694" s="1"/>
  <c r="A530" i="2694"/>
  <c r="D530" i="2694" s="1"/>
  <c r="A531" i="2694"/>
  <c r="D531" i="2694" s="1"/>
  <c r="A532" i="2694"/>
  <c r="D532" i="2694" s="1"/>
  <c r="A533" i="2694"/>
  <c r="D533" i="2694" s="1"/>
  <c r="A534" i="2694"/>
  <c r="D534" i="2694" s="1"/>
  <c r="A535" i="2694"/>
  <c r="D535" i="2694" s="1"/>
  <c r="A536" i="2694"/>
  <c r="D536" i="2694" s="1"/>
  <c r="A537" i="2694"/>
  <c r="D537" i="2694" s="1"/>
  <c r="A538" i="2694"/>
  <c r="D538" i="2694" s="1"/>
  <c r="A539" i="2694"/>
  <c r="D539" i="2694" s="1"/>
  <c r="A540" i="2694"/>
  <c r="D540" i="2694" s="1"/>
  <c r="A541" i="2694"/>
  <c r="D541" i="2694" s="1"/>
  <c r="A542" i="2694"/>
  <c r="D542" i="2694" s="1"/>
  <c r="A543" i="2694"/>
  <c r="D543" i="2694" s="1"/>
  <c r="A544" i="2694"/>
  <c r="D544" i="2694" s="1"/>
  <c r="A545" i="2694"/>
  <c r="D545" i="2694" s="1"/>
  <c r="A546" i="2694"/>
  <c r="D546" i="2694" s="1"/>
  <c r="A547" i="2694"/>
  <c r="D547" i="2694" s="1"/>
  <c r="A548" i="2694"/>
  <c r="D548" i="2694" s="1"/>
  <c r="A549" i="2694"/>
  <c r="D549" i="2694" s="1"/>
  <c r="A550" i="2694"/>
  <c r="D550" i="2694" s="1"/>
  <c r="A551" i="2694"/>
  <c r="D551" i="2694" s="1"/>
  <c r="A552" i="2694"/>
  <c r="D552" i="2694" s="1"/>
  <c r="A553" i="2694"/>
  <c r="D553" i="2694" s="1"/>
  <c r="A554" i="2694"/>
  <c r="D554" i="2694" s="1"/>
  <c r="A555" i="2694"/>
  <c r="D555" i="2694" s="1"/>
  <c r="A556" i="2694"/>
  <c r="D556" i="2694" s="1"/>
  <c r="A557" i="2694"/>
  <c r="D557" i="2694" s="1"/>
  <c r="A558" i="2694"/>
  <c r="D558" i="2694" s="1"/>
  <c r="A559" i="2694"/>
  <c r="D559" i="2694" s="1"/>
  <c r="A560" i="2694"/>
  <c r="D560" i="2694" s="1"/>
  <c r="A561" i="2694"/>
  <c r="D561" i="2694" s="1"/>
  <c r="A562" i="2694"/>
  <c r="D562" i="2694" s="1"/>
  <c r="A563" i="2694"/>
  <c r="D563" i="2694" s="1"/>
  <c r="A564" i="2694"/>
  <c r="D564" i="2694" s="1"/>
  <c r="A565" i="2694"/>
  <c r="D565" i="2694" s="1"/>
  <c r="A566" i="2694"/>
  <c r="D566" i="2694" s="1"/>
  <c r="A567" i="2694"/>
  <c r="D567" i="2694" s="1"/>
  <c r="A568" i="2694"/>
  <c r="D568" i="2694" s="1"/>
  <c r="A569" i="2694"/>
  <c r="D569" i="2694" s="1"/>
  <c r="A570" i="2694"/>
  <c r="D570" i="2694" s="1"/>
  <c r="A571" i="2694"/>
  <c r="D571" i="2694" s="1"/>
  <c r="A572" i="2694"/>
  <c r="D572" i="2694" s="1"/>
  <c r="A573" i="2694"/>
  <c r="D573" i="2694" s="1"/>
  <c r="A574" i="2694"/>
  <c r="D574" i="2694" s="1"/>
  <c r="A575" i="2694"/>
  <c r="D575" i="2694" s="1"/>
  <c r="A576" i="2694"/>
  <c r="D576" i="2694" s="1"/>
  <c r="A577" i="2694"/>
  <c r="D577" i="2694" s="1"/>
  <c r="A578" i="2694"/>
  <c r="D578" i="2694" s="1"/>
  <c r="A579" i="2694"/>
  <c r="D579" i="2694" s="1"/>
  <c r="A580" i="2694"/>
  <c r="D580" i="2694" s="1"/>
  <c r="A581" i="2694"/>
  <c r="D581" i="2694" s="1"/>
  <c r="A582" i="2694"/>
  <c r="D582" i="2694" s="1"/>
  <c r="A583" i="2694"/>
  <c r="D583" i="2694" s="1"/>
  <c r="A584" i="2694"/>
  <c r="D584" i="2694" s="1"/>
  <c r="A585" i="2694"/>
  <c r="D585" i="2694" s="1"/>
  <c r="A586" i="2694"/>
  <c r="D586" i="2694" s="1"/>
  <c r="A587" i="2694"/>
  <c r="D587" i="2694" s="1"/>
  <c r="A588" i="2694"/>
  <c r="D588" i="2694" s="1"/>
  <c r="A589" i="2694"/>
  <c r="D589" i="2694" s="1"/>
  <c r="A590" i="2694"/>
  <c r="D590" i="2694" s="1"/>
  <c r="A591" i="2694"/>
  <c r="D591" i="2694" s="1"/>
  <c r="A592" i="2694"/>
  <c r="D592" i="2694" s="1"/>
  <c r="A593" i="2694"/>
  <c r="D593" i="2694" s="1"/>
  <c r="A594" i="2694"/>
  <c r="D594" i="2694" s="1"/>
  <c r="A595" i="2694"/>
  <c r="D595" i="2694" s="1"/>
  <c r="A596" i="2694"/>
  <c r="D596" i="2694" s="1"/>
  <c r="A597" i="2694"/>
  <c r="D597" i="2694" s="1"/>
  <c r="A598" i="2694"/>
  <c r="D598" i="2694" s="1"/>
  <c r="A599" i="2694"/>
  <c r="D599" i="2694" s="1"/>
  <c r="A600" i="2694"/>
  <c r="D600" i="2694" s="1"/>
  <c r="A601" i="2694"/>
  <c r="D601" i="2694" s="1"/>
  <c r="A602" i="2694"/>
  <c r="D602" i="2694" s="1"/>
  <c r="A603" i="2694"/>
  <c r="D603" i="2694" s="1"/>
  <c r="A604" i="2694"/>
  <c r="D604" i="2694" s="1"/>
  <c r="A605" i="2694"/>
  <c r="D605" i="2694" s="1"/>
  <c r="A606" i="2694"/>
  <c r="D606" i="2694" s="1"/>
  <c r="A607" i="2694"/>
  <c r="D607" i="2694" s="1"/>
  <c r="A608" i="2694"/>
  <c r="D608" i="2694" s="1"/>
  <c r="A609" i="2694"/>
  <c r="D609" i="2694" s="1"/>
  <c r="A610" i="2694"/>
  <c r="D610" i="2694" s="1"/>
  <c r="A611" i="2694"/>
  <c r="D611" i="2694" s="1"/>
  <c r="A612" i="2694"/>
  <c r="D612" i="2694" s="1"/>
  <c r="A613" i="2694"/>
  <c r="D613" i="2694" s="1"/>
  <c r="A614" i="2694"/>
  <c r="D614" i="2694" s="1"/>
  <c r="A615" i="2694"/>
  <c r="D615" i="2694" s="1"/>
  <c r="A616" i="2694"/>
  <c r="D616" i="2694" s="1"/>
  <c r="A617" i="2694"/>
  <c r="D617" i="2694" s="1"/>
  <c r="A618" i="2694"/>
  <c r="D618" i="2694" s="1"/>
  <c r="A619" i="2694"/>
  <c r="D619" i="2694" s="1"/>
  <c r="A620" i="2694"/>
  <c r="D620" i="2694" s="1"/>
  <c r="A621" i="2694"/>
  <c r="D621" i="2694" s="1"/>
  <c r="A622" i="2694"/>
  <c r="D622" i="2694" s="1"/>
  <c r="A623" i="2694"/>
  <c r="D623" i="2694" s="1"/>
  <c r="A624" i="2694"/>
  <c r="D624" i="2694" s="1"/>
  <c r="A625" i="2694"/>
  <c r="D625" i="2694" s="1"/>
  <c r="A626" i="2694"/>
  <c r="D626" i="2694" s="1"/>
  <c r="A627" i="2694"/>
  <c r="D627" i="2694" s="1"/>
  <c r="A628" i="2694"/>
  <c r="D628" i="2694" s="1"/>
  <c r="A629" i="2694"/>
  <c r="D629" i="2694" s="1"/>
  <c r="A630" i="2694"/>
  <c r="D630" i="2694" s="1"/>
  <c r="A631" i="2694"/>
  <c r="D631" i="2694" s="1"/>
  <c r="A632" i="2694"/>
  <c r="D632" i="2694" s="1"/>
  <c r="A633" i="2694"/>
  <c r="D633" i="2694" s="1"/>
  <c r="A634" i="2694"/>
  <c r="D634" i="2694" s="1"/>
  <c r="A635" i="2694"/>
  <c r="D635" i="2694" s="1"/>
  <c r="A636" i="2694"/>
  <c r="D636" i="2694" s="1"/>
  <c r="A637" i="2694"/>
  <c r="D637" i="2694" s="1"/>
  <c r="A638" i="2694"/>
  <c r="D638" i="2694" s="1"/>
  <c r="A639" i="2694"/>
  <c r="D639" i="2694" s="1"/>
  <c r="A640" i="2694"/>
  <c r="D640" i="2694" s="1"/>
  <c r="A641" i="2694"/>
  <c r="D641" i="2694" s="1"/>
  <c r="A642" i="2694"/>
  <c r="D642" i="2694" s="1"/>
  <c r="A643" i="2694"/>
  <c r="D643" i="2694" s="1"/>
  <c r="A644" i="2694"/>
  <c r="D644" i="2694" s="1"/>
  <c r="A645" i="2694"/>
  <c r="D645" i="2694" s="1"/>
  <c r="A646" i="2694"/>
  <c r="D646" i="2694" s="1"/>
  <c r="A647" i="2694"/>
  <c r="D647" i="2694" s="1"/>
  <c r="A648" i="2694"/>
  <c r="D648" i="2694" s="1"/>
  <c r="A649" i="2694"/>
  <c r="D649" i="2694" s="1"/>
  <c r="A650" i="2694"/>
  <c r="D650" i="2694" s="1"/>
  <c r="A651" i="2694"/>
  <c r="D651" i="2694" s="1"/>
  <c r="A652" i="2694"/>
  <c r="D652" i="2694" s="1"/>
  <c r="A653" i="2694"/>
  <c r="D653" i="2694" s="1"/>
  <c r="A654" i="2694"/>
  <c r="D654" i="2694" s="1"/>
  <c r="A655" i="2694"/>
  <c r="D655" i="2694" s="1"/>
  <c r="A656" i="2694"/>
  <c r="D656" i="2694" s="1"/>
  <c r="A657" i="2694"/>
  <c r="D657" i="2694" s="1"/>
  <c r="A658" i="2694"/>
  <c r="D658" i="2694" s="1"/>
  <c r="A659" i="2694"/>
  <c r="D659" i="2694" s="1"/>
  <c r="A660" i="2694"/>
  <c r="D660" i="2694" s="1"/>
  <c r="A661" i="2694"/>
  <c r="D661" i="2694" s="1"/>
  <c r="A662" i="2694"/>
  <c r="D662" i="2694" s="1"/>
  <c r="A663" i="2694"/>
  <c r="D663" i="2694" s="1"/>
  <c r="A664" i="2694"/>
  <c r="D664" i="2694" s="1"/>
  <c r="A665" i="2694"/>
  <c r="D665" i="2694" s="1"/>
  <c r="A666" i="2694"/>
  <c r="D666" i="2694" s="1"/>
  <c r="A667" i="2694"/>
  <c r="D667" i="2694" s="1"/>
  <c r="A668" i="2694"/>
  <c r="D668" i="2694" s="1"/>
  <c r="A669" i="2694"/>
  <c r="D669" i="2694" s="1"/>
  <c r="A670" i="2694"/>
  <c r="D670" i="2694" s="1"/>
  <c r="A671" i="2694"/>
  <c r="D671" i="2694" s="1"/>
  <c r="A672" i="2694"/>
  <c r="D672" i="2694" s="1"/>
  <c r="A673" i="2694"/>
  <c r="D673" i="2694" s="1"/>
  <c r="A674" i="2694"/>
  <c r="D674" i="2694" s="1"/>
  <c r="A675" i="2694"/>
  <c r="D675" i="2694" s="1"/>
  <c r="A676" i="2694"/>
  <c r="D676" i="2694" s="1"/>
  <c r="A677" i="2694"/>
  <c r="D677" i="2694" s="1"/>
  <c r="A678" i="2694"/>
  <c r="D678" i="2694" s="1"/>
  <c r="A679" i="2694"/>
  <c r="D679" i="2694" s="1"/>
  <c r="A680" i="2694"/>
  <c r="D680" i="2694" s="1"/>
  <c r="A681" i="2694"/>
  <c r="D681" i="2694" s="1"/>
  <c r="A682" i="2694"/>
  <c r="D682" i="2694" s="1"/>
  <c r="A683" i="2694"/>
  <c r="D683" i="2694" s="1"/>
  <c r="A684" i="2694"/>
  <c r="D684" i="2694" s="1"/>
  <c r="A685" i="2694"/>
  <c r="D685" i="2694" s="1"/>
  <c r="A686" i="2694"/>
  <c r="D686" i="2694" s="1"/>
  <c r="A687" i="2694"/>
  <c r="D687" i="2694" s="1"/>
  <c r="A688" i="2694"/>
  <c r="D688" i="2694" s="1"/>
  <c r="A689" i="2694"/>
  <c r="D689" i="2694" s="1"/>
  <c r="A690" i="2694"/>
  <c r="D690" i="2694" s="1"/>
  <c r="A691" i="2694"/>
  <c r="D691" i="2694" s="1"/>
  <c r="A692" i="2694"/>
  <c r="D692" i="2694" s="1"/>
  <c r="A693" i="2694"/>
  <c r="D693" i="2694" s="1"/>
  <c r="A694" i="2694"/>
  <c r="D694" i="2694" s="1"/>
  <c r="A695" i="2694"/>
  <c r="D695" i="2694" s="1"/>
  <c r="A696" i="2694"/>
  <c r="D696" i="2694" s="1"/>
  <c r="A697" i="2694"/>
  <c r="D697" i="2694" s="1"/>
  <c r="A698" i="2694"/>
  <c r="D698" i="2694" s="1"/>
  <c r="A699" i="2694"/>
  <c r="D699" i="2694" s="1"/>
  <c r="A700" i="2694"/>
  <c r="D700" i="2694" s="1"/>
  <c r="A701" i="2694"/>
  <c r="D701" i="2694" s="1"/>
  <c r="A702" i="2694"/>
  <c r="D702" i="2694" s="1"/>
  <c r="A703" i="2694"/>
  <c r="D703" i="2694" s="1"/>
  <c r="A704" i="2694"/>
  <c r="D704" i="2694" s="1"/>
  <c r="A705" i="2694"/>
  <c r="D705" i="2694" s="1"/>
  <c r="A706" i="2694"/>
  <c r="D706" i="2694" s="1"/>
  <c r="A707" i="2694"/>
  <c r="D707" i="2694" s="1"/>
  <c r="A708" i="2694"/>
  <c r="D708" i="2694" s="1"/>
  <c r="A709" i="2694"/>
  <c r="D709" i="2694" s="1"/>
  <c r="A710" i="2694"/>
  <c r="D710" i="2694" s="1"/>
  <c r="A711" i="2694"/>
  <c r="D711" i="2694" s="1"/>
  <c r="A712" i="2694"/>
  <c r="D712" i="2694" s="1"/>
  <c r="A713" i="2694"/>
  <c r="D713" i="2694" s="1"/>
  <c r="A714" i="2694"/>
  <c r="D714" i="2694" s="1"/>
  <c r="A715" i="2694"/>
  <c r="D715" i="2694" s="1"/>
  <c r="A716" i="2694"/>
  <c r="D716" i="2694" s="1"/>
  <c r="A717" i="2694"/>
  <c r="D717" i="2694" s="1"/>
  <c r="A718" i="2694"/>
  <c r="D718" i="2694" s="1"/>
  <c r="A719" i="2694"/>
  <c r="D719" i="2694" s="1"/>
  <c r="A720" i="2694"/>
  <c r="D720" i="2694" s="1"/>
  <c r="A721" i="2694"/>
  <c r="D721" i="2694" s="1"/>
  <c r="A722" i="2694"/>
  <c r="D722" i="2694" s="1"/>
  <c r="A723" i="2694"/>
  <c r="D723" i="2694" s="1"/>
  <c r="A724" i="2694"/>
  <c r="D724" i="2694" s="1"/>
  <c r="A725" i="2694"/>
  <c r="D725" i="2694" s="1"/>
  <c r="A726" i="2694"/>
  <c r="D726" i="2694" s="1"/>
  <c r="A727" i="2694"/>
  <c r="D727" i="2694" s="1"/>
  <c r="A728" i="2694"/>
  <c r="D728" i="2694" s="1"/>
  <c r="A729" i="2694"/>
  <c r="D729" i="2694" s="1"/>
  <c r="A730" i="2694"/>
  <c r="D730" i="2694" s="1"/>
  <c r="A731" i="2694"/>
  <c r="D731" i="2694" s="1"/>
  <c r="A732" i="2694"/>
  <c r="D732" i="2694" s="1"/>
  <c r="A733" i="2694"/>
  <c r="D733" i="2694" s="1"/>
  <c r="A734" i="2694"/>
  <c r="D734" i="2694" s="1"/>
  <c r="A735" i="2694"/>
  <c r="D735" i="2694" s="1"/>
  <c r="A736" i="2694"/>
  <c r="D736" i="2694" s="1"/>
  <c r="A737" i="2694"/>
  <c r="D737" i="2694" s="1"/>
  <c r="A738" i="2694"/>
  <c r="D738" i="2694" s="1"/>
  <c r="A739" i="2694"/>
  <c r="D739" i="2694" s="1"/>
  <c r="A740" i="2694"/>
  <c r="D740" i="2694" s="1"/>
  <c r="A741" i="2694"/>
  <c r="D741" i="2694" s="1"/>
  <c r="A742" i="2694"/>
  <c r="D742" i="2694" s="1"/>
  <c r="A743" i="2694"/>
  <c r="D743" i="2694" s="1"/>
  <c r="A744" i="2694"/>
  <c r="D744" i="2694" s="1"/>
  <c r="A745" i="2694"/>
  <c r="D745" i="2694" s="1"/>
  <c r="A746" i="2694"/>
  <c r="D746" i="2694" s="1"/>
  <c r="A747" i="2694"/>
  <c r="D747" i="2694" s="1"/>
  <c r="A748" i="2694"/>
  <c r="D748" i="2694" s="1"/>
  <c r="A749" i="2694"/>
  <c r="D749" i="2694" s="1"/>
  <c r="A750" i="2694"/>
  <c r="D750" i="2694" s="1"/>
  <c r="A751" i="2694"/>
  <c r="D751" i="2694" s="1"/>
  <c r="A752" i="2694"/>
  <c r="D752" i="2694" s="1"/>
  <c r="A753" i="2694"/>
  <c r="D753" i="2694" s="1"/>
  <c r="A754" i="2694"/>
  <c r="D754" i="2694" s="1"/>
  <c r="A755" i="2694"/>
  <c r="D755" i="2694" s="1"/>
  <c r="A756" i="2694"/>
  <c r="D756" i="2694" s="1"/>
  <c r="A757" i="2694"/>
  <c r="D757" i="2694" s="1"/>
  <c r="A758" i="2694"/>
  <c r="D758" i="2694" s="1"/>
  <c r="A759" i="2694"/>
  <c r="D759" i="2694" s="1"/>
  <c r="A760" i="2694"/>
  <c r="D760" i="2694" s="1"/>
  <c r="A761" i="2694"/>
  <c r="D761" i="2694" s="1"/>
  <c r="A762" i="2694"/>
  <c r="D762" i="2694" s="1"/>
  <c r="A763" i="2694"/>
  <c r="D763" i="2694" s="1"/>
  <c r="A764" i="2694"/>
  <c r="D764" i="2694" s="1"/>
  <c r="A765" i="2694"/>
  <c r="D765" i="2694" s="1"/>
  <c r="A766" i="2694"/>
  <c r="D766" i="2694" s="1"/>
  <c r="A767" i="2694"/>
  <c r="D767" i="2694" s="1"/>
  <c r="A768" i="2694"/>
  <c r="D768" i="2694" s="1"/>
  <c r="A769" i="2694"/>
  <c r="D769" i="2694" s="1"/>
  <c r="A770" i="2694"/>
  <c r="D770" i="2694" s="1"/>
  <c r="A771" i="2694"/>
  <c r="D771" i="2694" s="1"/>
  <c r="A772" i="2694"/>
  <c r="D772" i="2694" s="1"/>
  <c r="A773" i="2694"/>
  <c r="D773" i="2694" s="1"/>
  <c r="A774" i="2694"/>
  <c r="D774" i="2694" s="1"/>
  <c r="A775" i="2694"/>
  <c r="D775" i="2694" s="1"/>
  <c r="A776" i="2694"/>
  <c r="D776" i="2694" s="1"/>
  <c r="A777" i="2694"/>
  <c r="D777" i="2694" s="1"/>
  <c r="A778" i="2694"/>
  <c r="D778" i="2694" s="1"/>
  <c r="A779" i="2694"/>
  <c r="D779" i="2694" s="1"/>
  <c r="A780" i="2694"/>
  <c r="D780" i="2694" s="1"/>
  <c r="A781" i="2694"/>
  <c r="D781" i="2694" s="1"/>
  <c r="A782" i="2694"/>
  <c r="D782" i="2694" s="1"/>
  <c r="A783" i="2694"/>
  <c r="D783" i="2694" s="1"/>
  <c r="A784" i="2694"/>
  <c r="D784" i="2694" s="1"/>
  <c r="A785" i="2694"/>
  <c r="D785" i="2694" s="1"/>
  <c r="A786" i="2694"/>
  <c r="D786" i="2694" s="1"/>
  <c r="A787" i="2694"/>
  <c r="D787" i="2694" s="1"/>
  <c r="A788" i="2694"/>
  <c r="D788" i="2694" s="1"/>
  <c r="A789" i="2694"/>
  <c r="D789" i="2694" s="1"/>
  <c r="A790" i="2694"/>
  <c r="D790" i="2694" s="1"/>
  <c r="A791" i="2694"/>
  <c r="D791" i="2694" s="1"/>
  <c r="A792" i="2694"/>
  <c r="D792" i="2694" s="1"/>
  <c r="A793" i="2694"/>
  <c r="D793" i="2694" s="1"/>
  <c r="A794" i="2694"/>
  <c r="D794" i="2694" s="1"/>
  <c r="A795" i="2694"/>
  <c r="D795" i="2694" s="1"/>
  <c r="A796" i="2694"/>
  <c r="D796" i="2694" s="1"/>
  <c r="A797" i="2694"/>
  <c r="D797" i="2694" s="1"/>
  <c r="A798" i="2694"/>
  <c r="D798" i="2694" s="1"/>
  <c r="A799" i="2694"/>
  <c r="D799" i="2694" s="1"/>
  <c r="A800" i="2694"/>
  <c r="D800" i="2694" s="1"/>
  <c r="A801" i="2694"/>
  <c r="D801" i="2694" s="1"/>
  <c r="A802" i="2694"/>
  <c r="D802" i="2694" s="1"/>
  <c r="A803" i="2694"/>
  <c r="D803" i="2694" s="1"/>
  <c r="A804" i="2694"/>
  <c r="D804" i="2694" s="1"/>
  <c r="A805" i="2694"/>
  <c r="D805" i="2694" s="1"/>
  <c r="A806" i="2694"/>
  <c r="D806" i="2694" s="1"/>
  <c r="A807" i="2694"/>
  <c r="D807" i="2694" s="1"/>
  <c r="A808" i="2694"/>
  <c r="D808" i="2694" s="1"/>
  <c r="A809" i="2694"/>
  <c r="D809" i="2694" s="1"/>
  <c r="A810" i="2694"/>
  <c r="D810" i="2694" s="1"/>
  <c r="A811" i="2694"/>
  <c r="D811" i="2694" s="1"/>
  <c r="A812" i="2694"/>
  <c r="D812" i="2694" s="1"/>
  <c r="A813" i="2694"/>
  <c r="D813" i="2694" s="1"/>
  <c r="A814" i="2694"/>
  <c r="D814" i="2694" s="1"/>
  <c r="A815" i="2694"/>
  <c r="D815" i="2694" s="1"/>
  <c r="A816" i="2694"/>
  <c r="D816" i="2694" s="1"/>
  <c r="A817" i="2694"/>
  <c r="D817" i="2694" s="1"/>
  <c r="A818" i="2694"/>
  <c r="D818" i="2694" s="1"/>
  <c r="A819" i="2694"/>
  <c r="D819" i="2694" s="1"/>
  <c r="A820" i="2694"/>
  <c r="D820" i="2694" s="1"/>
  <c r="A821" i="2694"/>
  <c r="D821" i="2694" s="1"/>
  <c r="A822" i="2694"/>
  <c r="D822" i="2694" s="1"/>
  <c r="A823" i="2694"/>
  <c r="D823" i="2694" s="1"/>
  <c r="A824" i="2694"/>
  <c r="D824" i="2694" s="1"/>
  <c r="A825" i="2694"/>
  <c r="D825" i="2694" s="1"/>
  <c r="A826" i="2694"/>
  <c r="D826" i="2694" s="1"/>
  <c r="A827" i="2694"/>
  <c r="D827" i="2694" s="1"/>
  <c r="A828" i="2694"/>
  <c r="D828" i="2694" s="1"/>
  <c r="A829" i="2694"/>
  <c r="D829" i="2694" s="1"/>
  <c r="A830" i="2694"/>
  <c r="D830" i="2694" s="1"/>
  <c r="A831" i="2694"/>
  <c r="D831" i="2694" s="1"/>
  <c r="A832" i="2694"/>
  <c r="D832" i="2694" s="1"/>
  <c r="A833" i="2694"/>
  <c r="D833" i="2694" s="1"/>
  <c r="A834" i="2694"/>
  <c r="D834" i="2694" s="1"/>
  <c r="A835" i="2694"/>
  <c r="D835" i="2694" s="1"/>
  <c r="A836" i="2694"/>
  <c r="D836" i="2694" s="1"/>
  <c r="A837" i="2694"/>
  <c r="D837" i="2694" s="1"/>
  <c r="A838" i="2694"/>
  <c r="D838" i="2694" s="1"/>
  <c r="A839" i="2694"/>
  <c r="D839" i="2694" s="1"/>
  <c r="A840" i="2694"/>
  <c r="D840" i="2694" s="1"/>
  <c r="A841" i="2694"/>
  <c r="D841" i="2694" s="1"/>
  <c r="A842" i="2694"/>
  <c r="D842" i="2694" s="1"/>
  <c r="A843" i="2694"/>
  <c r="D843" i="2694" s="1"/>
  <c r="A844" i="2694"/>
  <c r="D844" i="2694" s="1"/>
  <c r="A845" i="2694"/>
  <c r="D845" i="2694" s="1"/>
  <c r="A846" i="2694"/>
  <c r="D846" i="2694" s="1"/>
  <c r="A847" i="2694"/>
  <c r="D847" i="2694" s="1"/>
  <c r="A848" i="2694"/>
  <c r="D848" i="2694" s="1"/>
  <c r="A849" i="2694"/>
  <c r="D849" i="2694" s="1"/>
  <c r="A850" i="2694"/>
  <c r="D850" i="2694" s="1"/>
  <c r="A851" i="2694"/>
  <c r="D851" i="2694" s="1"/>
  <c r="A852" i="2694"/>
  <c r="D852" i="2694" s="1"/>
  <c r="A853" i="2694"/>
  <c r="D853" i="2694" s="1"/>
  <c r="A854" i="2694"/>
  <c r="D854" i="2694" s="1"/>
  <c r="A855" i="2694"/>
  <c r="D855" i="2694" s="1"/>
  <c r="A856" i="2694"/>
  <c r="D856" i="2694" s="1"/>
  <c r="A857" i="2694"/>
  <c r="D857" i="2694" s="1"/>
  <c r="A858" i="2694"/>
  <c r="D858" i="2694" s="1"/>
  <c r="A859" i="2694"/>
  <c r="D859" i="2694" s="1"/>
  <c r="A860" i="2694"/>
  <c r="D860" i="2694" s="1"/>
  <c r="A861" i="2694"/>
  <c r="D861" i="2694" s="1"/>
  <c r="A862" i="2694"/>
  <c r="D862" i="2694" s="1"/>
  <c r="A863" i="2694"/>
  <c r="D863" i="2694" s="1"/>
  <c r="A864" i="2694"/>
  <c r="D864" i="2694" s="1"/>
  <c r="A865" i="2694"/>
  <c r="D865" i="2694" s="1"/>
  <c r="A866" i="2694"/>
  <c r="D866" i="2694" s="1"/>
  <c r="A867" i="2694"/>
  <c r="D867" i="2694" s="1"/>
  <c r="A868" i="2694"/>
  <c r="D868" i="2694" s="1"/>
  <c r="A869" i="2694"/>
  <c r="D869" i="2694" s="1"/>
  <c r="A870" i="2694"/>
  <c r="D870" i="2694" s="1"/>
  <c r="A871" i="2694"/>
  <c r="D871" i="2694" s="1"/>
  <c r="A872" i="2694"/>
  <c r="D872" i="2694" s="1"/>
  <c r="A873" i="2694"/>
  <c r="D873" i="2694" s="1"/>
  <c r="A874" i="2694"/>
  <c r="D874" i="2694" s="1"/>
  <c r="A875" i="2694"/>
  <c r="D875" i="2694" s="1"/>
  <c r="A876" i="2694"/>
  <c r="D876" i="2694" s="1"/>
  <c r="A877" i="2694"/>
  <c r="D877" i="2694" s="1"/>
  <c r="A878" i="2694"/>
  <c r="D878" i="2694" s="1"/>
  <c r="A879" i="2694"/>
  <c r="D879" i="2694" s="1"/>
  <c r="A880" i="2694"/>
  <c r="D880" i="2694" s="1"/>
  <c r="A881" i="2694"/>
  <c r="D881" i="2694" s="1"/>
  <c r="A882" i="2694"/>
  <c r="D882" i="2694" s="1"/>
  <c r="A883" i="2694"/>
  <c r="D883" i="2694" s="1"/>
  <c r="A884" i="2694"/>
  <c r="D884" i="2694" s="1"/>
  <c r="A885" i="2694"/>
  <c r="D885" i="2694" s="1"/>
  <c r="A886" i="2694"/>
  <c r="D886" i="2694" s="1"/>
  <c r="A887" i="2694"/>
  <c r="D887" i="2694" s="1"/>
  <c r="A888" i="2694"/>
  <c r="D888" i="2694" s="1"/>
  <c r="A889" i="2694"/>
  <c r="D889" i="2694" s="1"/>
  <c r="A890" i="2694"/>
  <c r="D890" i="2694" s="1"/>
  <c r="A891" i="2694"/>
  <c r="D891" i="2694" s="1"/>
  <c r="A892" i="2694"/>
  <c r="D892" i="2694" s="1"/>
  <c r="A893" i="2694"/>
  <c r="D893" i="2694" s="1"/>
  <c r="A894" i="2694"/>
  <c r="D894" i="2694" s="1"/>
  <c r="A895" i="2694"/>
  <c r="D895" i="2694" s="1"/>
  <c r="A896" i="2694"/>
  <c r="D896" i="2694" s="1"/>
  <c r="A897" i="2694"/>
  <c r="D897" i="2694" s="1"/>
  <c r="A898" i="2694"/>
  <c r="D898" i="2694" s="1"/>
  <c r="A899" i="2694"/>
  <c r="D899" i="2694" s="1"/>
  <c r="A900" i="2694"/>
  <c r="D900" i="2694" s="1"/>
  <c r="A901" i="2694"/>
  <c r="D901" i="2694" s="1"/>
  <c r="A902" i="2694"/>
  <c r="D902" i="2694" s="1"/>
  <c r="A903" i="2694"/>
  <c r="D903" i="2694" s="1"/>
  <c r="A904" i="2694"/>
  <c r="D904" i="2694" s="1"/>
  <c r="A905" i="2694"/>
  <c r="D905" i="2694" s="1"/>
  <c r="A906" i="2694"/>
  <c r="D906" i="2694" s="1"/>
  <c r="A907" i="2694"/>
  <c r="D907" i="2694" s="1"/>
  <c r="A908" i="2694"/>
  <c r="D908" i="2694" s="1"/>
  <c r="A909" i="2694"/>
  <c r="D909" i="2694" s="1"/>
  <c r="A910" i="2694"/>
  <c r="D910" i="2694" s="1"/>
  <c r="A911" i="2694"/>
  <c r="D911" i="2694" s="1"/>
  <c r="A912" i="2694"/>
  <c r="D912" i="2694" s="1"/>
  <c r="A913" i="2694"/>
  <c r="D913" i="2694" s="1"/>
  <c r="A914" i="2694"/>
  <c r="D914" i="2694" s="1"/>
  <c r="A915" i="2694"/>
  <c r="D915" i="2694" s="1"/>
  <c r="A916" i="2694"/>
  <c r="D916" i="2694" s="1"/>
  <c r="A917" i="2694"/>
  <c r="D917" i="2694" s="1"/>
  <c r="A918" i="2694"/>
  <c r="D918" i="2694" s="1"/>
  <c r="A919" i="2694"/>
  <c r="D919" i="2694" s="1"/>
  <c r="A920" i="2694"/>
  <c r="D920" i="2694" s="1"/>
  <c r="A921" i="2694"/>
  <c r="D921" i="2694" s="1"/>
  <c r="A922" i="2694"/>
  <c r="D922" i="2694" s="1"/>
  <c r="A923" i="2694"/>
  <c r="D923" i="2694" s="1"/>
  <c r="A924" i="2694"/>
  <c r="D924" i="2694" s="1"/>
  <c r="A925" i="2694"/>
  <c r="D925" i="2694" s="1"/>
  <c r="A926" i="2694"/>
  <c r="D926" i="2694" s="1"/>
  <c r="A927" i="2694"/>
  <c r="D927" i="2694" s="1"/>
  <c r="A928" i="2694"/>
  <c r="D928" i="2694" s="1"/>
  <c r="A929" i="2694"/>
  <c r="D929" i="2694" s="1"/>
  <c r="A930" i="2694"/>
  <c r="D930" i="2694" s="1"/>
  <c r="A931" i="2694"/>
  <c r="D931" i="2694" s="1"/>
  <c r="A932" i="2694"/>
  <c r="D932" i="2694" s="1"/>
  <c r="A933" i="2694"/>
  <c r="D933" i="2694" s="1"/>
  <c r="A934" i="2694"/>
  <c r="D934" i="2694" s="1"/>
  <c r="A935" i="2694"/>
  <c r="D935" i="2694" s="1"/>
  <c r="A936" i="2694"/>
  <c r="D936" i="2694" s="1"/>
  <c r="A937" i="2694"/>
  <c r="D937" i="2694" s="1"/>
  <c r="A938" i="2694"/>
  <c r="D938" i="2694" s="1"/>
  <c r="A939" i="2694"/>
  <c r="D939" i="2694" s="1"/>
  <c r="A940" i="2694"/>
  <c r="D940" i="2694" s="1"/>
  <c r="A941" i="2694"/>
  <c r="D941" i="2694" s="1"/>
  <c r="A942" i="2694"/>
  <c r="D942" i="2694" s="1"/>
  <c r="A943" i="2694"/>
  <c r="D943" i="2694" s="1"/>
  <c r="A944" i="2694"/>
  <c r="D944" i="2694" s="1"/>
  <c r="A945" i="2694"/>
  <c r="D945" i="2694" s="1"/>
  <c r="A946" i="2694"/>
  <c r="D946" i="2694" s="1"/>
  <c r="A947" i="2694"/>
  <c r="D947" i="2694" s="1"/>
  <c r="A948" i="2694"/>
  <c r="D948" i="2694" s="1"/>
  <c r="A949" i="2694"/>
  <c r="D949" i="2694" s="1"/>
  <c r="A950" i="2694"/>
  <c r="D950" i="2694" s="1"/>
  <c r="A951" i="2694"/>
  <c r="D951" i="2694" s="1"/>
  <c r="A952" i="2694"/>
  <c r="D952" i="2694" s="1"/>
  <c r="A953" i="2694"/>
  <c r="D953" i="2694" s="1"/>
  <c r="A954" i="2694"/>
  <c r="D954" i="2694" s="1"/>
  <c r="A955" i="2694"/>
  <c r="D955" i="2694" s="1"/>
  <c r="A956" i="2694"/>
  <c r="D956" i="2694" s="1"/>
  <c r="A957" i="2694"/>
  <c r="D957" i="2694" s="1"/>
  <c r="A958" i="2694"/>
  <c r="D958" i="2694" s="1"/>
  <c r="A959" i="2694"/>
  <c r="D959" i="2694" s="1"/>
  <c r="A960" i="2694"/>
  <c r="D960" i="2694" s="1"/>
  <c r="A961" i="2694"/>
  <c r="D961" i="2694" s="1"/>
  <c r="A962" i="2694"/>
  <c r="D962" i="2694" s="1"/>
  <c r="A963" i="2694"/>
  <c r="D963" i="2694" s="1"/>
  <c r="A964" i="2694"/>
  <c r="D964" i="2694" s="1"/>
  <c r="A965" i="2694"/>
  <c r="D965" i="2694" s="1"/>
  <c r="A966" i="2694"/>
  <c r="D966" i="2694" s="1"/>
  <c r="A967" i="2694"/>
  <c r="D967" i="2694" s="1"/>
  <c r="A968" i="2694"/>
  <c r="D968" i="2694" s="1"/>
  <c r="A969" i="2694"/>
  <c r="D969" i="2694" s="1"/>
  <c r="A970" i="2694"/>
  <c r="D970" i="2694" s="1"/>
  <c r="A971" i="2694"/>
  <c r="D971" i="2694" s="1"/>
  <c r="A972" i="2694"/>
  <c r="D972" i="2694" s="1"/>
  <c r="A973" i="2694"/>
  <c r="D973" i="2694" s="1"/>
  <c r="A974" i="2694"/>
  <c r="D974" i="2694" s="1"/>
  <c r="A975" i="2694"/>
  <c r="D975" i="2694" s="1"/>
  <c r="A976" i="2694"/>
  <c r="D976" i="2694" s="1"/>
  <c r="A977" i="2694"/>
  <c r="D977" i="2694" s="1"/>
  <c r="A978" i="2694"/>
  <c r="D978" i="2694" s="1"/>
  <c r="A979" i="2694"/>
  <c r="D979" i="2694" s="1"/>
  <c r="A980" i="2694"/>
  <c r="D980" i="2694" s="1"/>
  <c r="A981" i="2694"/>
  <c r="D981" i="2694" s="1"/>
  <c r="A982" i="2694"/>
  <c r="D982" i="2694" s="1"/>
  <c r="A983" i="2694"/>
  <c r="D983" i="2694" s="1"/>
  <c r="A984" i="2694"/>
  <c r="D984" i="2694" s="1"/>
  <c r="A985" i="2694"/>
  <c r="D985" i="2694" s="1"/>
  <c r="A986" i="2694"/>
  <c r="D986" i="2694" s="1"/>
  <c r="A987" i="2694"/>
  <c r="D987" i="2694" s="1"/>
  <c r="A988" i="2694"/>
  <c r="D988" i="2694" s="1"/>
  <c r="A989" i="2694"/>
  <c r="D989" i="2694" s="1"/>
  <c r="A990" i="2694"/>
  <c r="D990" i="2694" s="1"/>
  <c r="A991" i="2694"/>
  <c r="D991" i="2694" s="1"/>
  <c r="A992" i="2694"/>
  <c r="D992" i="2694" s="1"/>
  <c r="A993" i="2694"/>
  <c r="D993" i="2694" s="1"/>
  <c r="A994" i="2694"/>
  <c r="D994" i="2694" s="1"/>
  <c r="A995" i="2694"/>
  <c r="D995" i="2694" s="1"/>
  <c r="A996" i="2694"/>
  <c r="D996" i="2694" s="1"/>
  <c r="A997" i="2694"/>
  <c r="D997" i="2694" s="1"/>
  <c r="A998" i="2694"/>
  <c r="D998" i="2694" s="1"/>
  <c r="A999" i="2694"/>
  <c r="D999" i="2694" s="1"/>
  <c r="A1000" i="2694"/>
  <c r="D1000" i="2694" s="1"/>
  <c r="A1001" i="2694"/>
  <c r="D1001" i="2694" s="1"/>
  <c r="A1002" i="2694"/>
  <c r="D1002" i="2694" s="1"/>
  <c r="A1003" i="2694"/>
  <c r="D1003" i="2694" s="1"/>
  <c r="A1004" i="2694"/>
  <c r="D1004" i="2694" s="1"/>
  <c r="A1005" i="2694"/>
  <c r="D1005" i="2694" s="1"/>
  <c r="A1006" i="2694"/>
  <c r="D1006" i="2694" s="1"/>
  <c r="A1007" i="2694"/>
  <c r="D1007" i="2694" s="1"/>
  <c r="A1008" i="2694"/>
  <c r="D1008" i="2694" s="1"/>
  <c r="A1009" i="2694"/>
  <c r="D1009" i="2694" s="1"/>
  <c r="A1010" i="2694"/>
  <c r="D1010" i="2694" s="1"/>
  <c r="A1011" i="2694"/>
  <c r="D1011" i="2694" s="1"/>
  <c r="A1012" i="2694"/>
  <c r="D1012" i="2694" s="1"/>
  <c r="A1013" i="2694"/>
  <c r="D1013" i="2694" s="1"/>
  <c r="A1014" i="2694"/>
  <c r="D1014" i="2694" s="1"/>
  <c r="A1015" i="2694"/>
  <c r="D1015" i="2694" s="1"/>
  <c r="A1016" i="2694"/>
  <c r="D1016" i="2694" s="1"/>
  <c r="A1017" i="2694"/>
  <c r="D1017" i="2694" s="1"/>
  <c r="A1018" i="2694"/>
  <c r="D1018" i="2694" s="1"/>
  <c r="A1019" i="2694"/>
  <c r="D1019" i="2694" s="1"/>
  <c r="A1020" i="2694"/>
  <c r="D1020" i="2694" s="1"/>
  <c r="A1021" i="2694"/>
  <c r="D1021" i="2694" s="1"/>
  <c r="A1022" i="2694"/>
  <c r="D1022" i="2694" s="1"/>
  <c r="A1023" i="2694"/>
  <c r="D1023" i="2694" s="1"/>
  <c r="A1024" i="2694"/>
  <c r="D1024" i="2694" s="1"/>
  <c r="A1025" i="2694"/>
  <c r="D1025" i="2694" s="1"/>
  <c r="A1026" i="2694"/>
  <c r="D1026" i="2694" s="1"/>
  <c r="A1027" i="2694"/>
  <c r="D1027" i="2694" s="1"/>
  <c r="A1028" i="2694"/>
  <c r="D1028" i="2694" s="1"/>
  <c r="A1029" i="2694"/>
  <c r="D1029" i="2694" s="1"/>
  <c r="A1030" i="2694"/>
  <c r="D1030" i="2694" s="1"/>
  <c r="A1031" i="2694"/>
  <c r="D1031" i="2694" s="1"/>
  <c r="A1032" i="2694"/>
  <c r="D1032" i="2694" s="1"/>
  <c r="A1033" i="2694"/>
  <c r="D1033" i="2694" s="1"/>
  <c r="A1034" i="2694"/>
  <c r="D1034" i="2694" s="1"/>
  <c r="A1035" i="2694"/>
  <c r="D1035" i="2694" s="1"/>
  <c r="A1036" i="2694"/>
  <c r="D1036" i="2694" s="1"/>
  <c r="A1037" i="2694"/>
  <c r="D1037" i="2694" s="1"/>
  <c r="A1038" i="2694"/>
  <c r="D1038" i="2694" s="1"/>
  <c r="A1039" i="2694"/>
  <c r="D1039" i="2694" s="1"/>
  <c r="A1040" i="2694"/>
  <c r="D1040" i="2694" s="1"/>
  <c r="A1041" i="2694"/>
  <c r="D1041" i="2694" s="1"/>
  <c r="A1042" i="2694"/>
  <c r="D1042" i="2694" s="1"/>
  <c r="A1043" i="2694"/>
  <c r="D1043" i="2694" s="1"/>
  <c r="A1044" i="2694"/>
  <c r="D1044" i="2694" s="1"/>
  <c r="A1045" i="2694"/>
  <c r="D1045" i="2694" s="1"/>
  <c r="A1046" i="2694"/>
  <c r="D1046" i="2694" s="1"/>
  <c r="A1047" i="2694"/>
  <c r="D1047" i="2694" s="1"/>
  <c r="A1048" i="2694"/>
  <c r="D1048" i="2694" s="1"/>
  <c r="A1049" i="2694"/>
  <c r="D1049" i="2694" s="1"/>
  <c r="A1050" i="2694"/>
  <c r="D1050" i="2694" s="1"/>
  <c r="A1051" i="2694"/>
  <c r="D1051" i="2694" s="1"/>
  <c r="A1052" i="2694"/>
  <c r="D1052" i="2694" s="1"/>
  <c r="A1053" i="2694"/>
  <c r="D1053" i="2694" s="1"/>
  <c r="A1054" i="2694"/>
  <c r="D1054" i="2694" s="1"/>
  <c r="A1055" i="2694"/>
  <c r="D1055" i="2694" s="1"/>
  <c r="A1056" i="2694"/>
  <c r="D1056" i="2694" s="1"/>
  <c r="A1057" i="2694"/>
  <c r="D1057" i="2694" s="1"/>
  <c r="A1058" i="2694"/>
  <c r="D1058" i="2694" s="1"/>
  <c r="A1059" i="2694"/>
  <c r="D1059" i="2694" s="1"/>
  <c r="A1060" i="2694"/>
  <c r="D1060" i="2694" s="1"/>
  <c r="A1061" i="2694"/>
  <c r="D1061" i="2694" s="1"/>
  <c r="A1062" i="2694"/>
  <c r="D1062" i="2694" s="1"/>
  <c r="A1063" i="2694"/>
  <c r="D1063" i="2694" s="1"/>
  <c r="A1064" i="2694"/>
  <c r="D1064" i="2694" s="1"/>
  <c r="A1065" i="2694"/>
  <c r="D1065" i="2694" s="1"/>
  <c r="A1066" i="2694"/>
  <c r="D1066" i="2694" s="1"/>
  <c r="A1067" i="2694"/>
  <c r="D1067" i="2694" s="1"/>
  <c r="A1068" i="2694"/>
  <c r="D1068" i="2694" s="1"/>
  <c r="A1069" i="2694"/>
  <c r="D1069" i="2694" s="1"/>
  <c r="A1070" i="2694"/>
  <c r="D1070" i="2694" s="1"/>
  <c r="A1071" i="2694"/>
  <c r="D1071" i="2694" s="1"/>
  <c r="A1072" i="2694"/>
  <c r="D1072" i="2694" s="1"/>
  <c r="A1073" i="2694"/>
  <c r="D1073" i="2694" s="1"/>
  <c r="A1074" i="2694"/>
  <c r="D1074" i="2694" s="1"/>
  <c r="A1075" i="2694"/>
  <c r="D1075" i="2694" s="1"/>
  <c r="A1076" i="2694"/>
  <c r="D1076" i="2694" s="1"/>
  <c r="A1077" i="2694"/>
  <c r="D1077" i="2694" s="1"/>
  <c r="A1078" i="2694"/>
  <c r="D1078" i="2694" s="1"/>
  <c r="A1079" i="2694"/>
  <c r="D1079" i="2694" s="1"/>
  <c r="A1080" i="2694"/>
  <c r="D1080" i="2694" s="1"/>
  <c r="A1081" i="2694"/>
  <c r="D1081" i="2694" s="1"/>
  <c r="A1082" i="2694"/>
  <c r="D1082" i="2694" s="1"/>
  <c r="A1083" i="2694"/>
  <c r="D1083" i="2694" s="1"/>
  <c r="A1084" i="2694"/>
  <c r="D1084" i="2694" s="1"/>
  <c r="A1085" i="2694"/>
  <c r="D1085" i="2694" s="1"/>
  <c r="A1086" i="2694"/>
  <c r="D1086" i="2694" s="1"/>
  <c r="A1087" i="2694"/>
  <c r="D1087" i="2694" s="1"/>
  <c r="A1088" i="2694"/>
  <c r="D1088" i="2694" s="1"/>
  <c r="A1089" i="2694"/>
  <c r="D1089" i="2694" s="1"/>
  <c r="A1090" i="2694"/>
  <c r="D1090" i="2694" s="1"/>
  <c r="A1091" i="2694"/>
  <c r="D1091" i="2694" s="1"/>
  <c r="A1092" i="2694"/>
  <c r="D1092" i="2694" s="1"/>
  <c r="A1093" i="2694"/>
  <c r="D1093" i="2694" s="1"/>
  <c r="A1094" i="2694"/>
  <c r="D1094" i="2694" s="1"/>
  <c r="A1095" i="2694"/>
  <c r="D1095" i="2694" s="1"/>
  <c r="A1096" i="2694"/>
  <c r="D1096" i="2694" s="1"/>
  <c r="A1097" i="2694"/>
  <c r="D1097" i="2694" s="1"/>
  <c r="A1098" i="2694"/>
  <c r="D1098" i="2694" s="1"/>
  <c r="A1099" i="2694"/>
  <c r="D1099" i="2694" s="1"/>
  <c r="A1100" i="2694"/>
  <c r="D1100" i="2694" s="1"/>
  <c r="A1101" i="2694"/>
  <c r="D1101" i="2694" s="1"/>
  <c r="A1102" i="2694"/>
  <c r="D1102" i="2694" s="1"/>
  <c r="A1103" i="2694"/>
  <c r="D1103" i="2694" s="1"/>
  <c r="A1104" i="2694"/>
  <c r="D1104" i="2694" s="1"/>
  <c r="A1105" i="2694"/>
  <c r="D1105" i="2694" s="1"/>
  <c r="A1106" i="2694"/>
  <c r="D1106" i="2694" s="1"/>
  <c r="A1107" i="2694"/>
  <c r="D1107" i="2694" s="1"/>
  <c r="A1108" i="2694"/>
  <c r="D1108" i="2694" s="1"/>
  <c r="A1109" i="2694"/>
  <c r="D1109" i="2694" s="1"/>
  <c r="A1110" i="2694"/>
  <c r="D1110" i="2694" s="1"/>
  <c r="A1111" i="2694"/>
  <c r="D1111" i="2694" s="1"/>
  <c r="A1112" i="2694"/>
  <c r="D1112" i="2694" s="1"/>
  <c r="A1113" i="2694"/>
  <c r="D1113" i="2694" s="1"/>
  <c r="A1114" i="2694"/>
  <c r="D1114" i="2694" s="1"/>
  <c r="A1115" i="2694"/>
  <c r="D1115" i="2694" s="1"/>
  <c r="A1116" i="2694"/>
  <c r="D1116" i="2694" s="1"/>
  <c r="A1117" i="2694"/>
  <c r="D1117" i="2694" s="1"/>
  <c r="A1118" i="2694"/>
  <c r="D1118" i="2694" s="1"/>
  <c r="A1119" i="2694"/>
  <c r="D1119" i="2694" s="1"/>
  <c r="A1120" i="2694"/>
  <c r="D1120" i="2694" s="1"/>
  <c r="A1121" i="2694"/>
  <c r="D1121" i="2694" s="1"/>
  <c r="A1122" i="2694"/>
  <c r="D1122" i="2694" s="1"/>
  <c r="A1123" i="2694"/>
  <c r="D1123" i="2694" s="1"/>
  <c r="A1124" i="2694"/>
  <c r="D1124" i="2694" s="1"/>
  <c r="A1125" i="2694"/>
  <c r="D1125" i="2694" s="1"/>
  <c r="A1126" i="2694"/>
  <c r="D1126" i="2694" s="1"/>
  <c r="A1127" i="2694"/>
  <c r="D1127" i="2694" s="1"/>
  <c r="A1128" i="2694"/>
  <c r="D1128" i="2694" s="1"/>
  <c r="A1129" i="2694"/>
  <c r="D1129" i="2694" s="1"/>
  <c r="A1130" i="2694"/>
  <c r="D1130" i="2694" s="1"/>
  <c r="A1131" i="2694"/>
  <c r="D1131" i="2694" s="1"/>
  <c r="A1132" i="2694"/>
  <c r="D1132" i="2694" s="1"/>
  <c r="A1133" i="2694"/>
  <c r="D1133" i="2694" s="1"/>
  <c r="A1134" i="2694"/>
  <c r="D1134" i="2694" s="1"/>
  <c r="A1135" i="2694"/>
  <c r="D1135" i="2694" s="1"/>
  <c r="A1136" i="2694"/>
  <c r="D1136" i="2694" s="1"/>
  <c r="A1137" i="2694"/>
  <c r="D1137" i="2694" s="1"/>
  <c r="A1138" i="2694"/>
  <c r="D1138" i="2694" s="1"/>
  <c r="A1139" i="2694"/>
  <c r="D1139" i="2694" s="1"/>
  <c r="A1140" i="2694"/>
  <c r="D1140" i="2694" s="1"/>
  <c r="A1141" i="2694"/>
  <c r="D1141" i="2694" s="1"/>
  <c r="A1142" i="2694"/>
  <c r="D1142" i="2694" s="1"/>
  <c r="A1143" i="2694"/>
  <c r="D1143" i="2694" s="1"/>
  <c r="A1144" i="2694"/>
  <c r="D1144" i="2694" s="1"/>
  <c r="A1145" i="2694"/>
  <c r="D1145" i="2694" s="1"/>
  <c r="A1146" i="2694"/>
  <c r="D1146" i="2694" s="1"/>
  <c r="A1147" i="2694"/>
  <c r="D1147" i="2694" s="1"/>
  <c r="A1148" i="2694"/>
  <c r="D1148" i="2694" s="1"/>
  <c r="A1149" i="2694"/>
  <c r="D1149" i="2694" s="1"/>
  <c r="A1150" i="2694"/>
  <c r="D1150" i="2694" s="1"/>
  <c r="A1151" i="2694"/>
  <c r="D1151" i="2694" s="1"/>
  <c r="A1152" i="2694"/>
  <c r="D1152" i="2694" s="1"/>
  <c r="A1153" i="2694"/>
  <c r="D1153" i="2694" s="1"/>
  <c r="A1154" i="2694"/>
  <c r="D1154" i="2694" s="1"/>
  <c r="A1155" i="2694"/>
  <c r="D1155" i="2694" s="1"/>
  <c r="A1156" i="2694"/>
  <c r="D1156" i="2694" s="1"/>
  <c r="A1157" i="2694"/>
  <c r="D1157" i="2694" s="1"/>
  <c r="A1158" i="2694"/>
  <c r="D1158" i="2694" s="1"/>
  <c r="A1159" i="2694"/>
  <c r="D1159" i="2694" s="1"/>
  <c r="A1160" i="2694"/>
  <c r="D1160" i="2694" s="1"/>
  <c r="A1161" i="2694"/>
  <c r="D1161" i="2694" s="1"/>
  <c r="A1162" i="2694"/>
  <c r="D1162" i="2694" s="1"/>
  <c r="A1163" i="2694"/>
  <c r="D1163" i="2694" s="1"/>
  <c r="A1164" i="2694"/>
  <c r="D1164" i="2694" s="1"/>
  <c r="A1165" i="2694"/>
  <c r="D1165" i="2694" s="1"/>
  <c r="A1166" i="2694"/>
  <c r="D1166" i="2694" s="1"/>
  <c r="A1167" i="2694"/>
  <c r="D1167" i="2694" s="1"/>
  <c r="A1168" i="2694"/>
  <c r="D1168" i="2694" s="1"/>
  <c r="A1169" i="2694"/>
  <c r="D1169" i="2694" s="1"/>
  <c r="A1170" i="2694"/>
  <c r="D1170" i="2694" s="1"/>
  <c r="A1171" i="2694"/>
  <c r="D1171" i="2694" s="1"/>
  <c r="A1172" i="2694"/>
  <c r="D1172" i="2694" s="1"/>
  <c r="A1173" i="2694"/>
  <c r="D1173" i="2694" s="1"/>
  <c r="A1174" i="2694"/>
  <c r="D1174" i="2694" s="1"/>
  <c r="A1175" i="2694"/>
  <c r="D1175" i="2694" s="1"/>
  <c r="A1176" i="2694"/>
  <c r="D1176" i="2694" s="1"/>
  <c r="A1177" i="2694"/>
  <c r="D1177" i="2694" s="1"/>
  <c r="A1178" i="2694"/>
  <c r="D1178" i="2694" s="1"/>
  <c r="A1179" i="2694"/>
  <c r="D1179" i="2694" s="1"/>
  <c r="A1180" i="2694"/>
  <c r="D1180" i="2694" s="1"/>
  <c r="A1181" i="2694"/>
  <c r="D1181" i="2694" s="1"/>
  <c r="A1182" i="2694"/>
  <c r="D1182" i="2694" s="1"/>
  <c r="A1183" i="2694"/>
  <c r="D1183" i="2694" s="1"/>
  <c r="A1184" i="2694"/>
  <c r="D1184" i="2694" s="1"/>
  <c r="A1185" i="2694"/>
  <c r="D1185" i="2694" s="1"/>
  <c r="A1186" i="2694"/>
  <c r="D1186" i="2694" s="1"/>
  <c r="A1187" i="2694"/>
  <c r="D1187" i="2694" s="1"/>
  <c r="A1188" i="2694"/>
  <c r="D1188" i="2694" s="1"/>
  <c r="A1189" i="2694"/>
  <c r="D1189" i="2694" s="1"/>
  <c r="A1190" i="2694"/>
  <c r="D1190" i="2694" s="1"/>
  <c r="A1191" i="2694"/>
  <c r="D1191" i="2694" s="1"/>
  <c r="A1192" i="2694"/>
  <c r="D1192" i="2694" s="1"/>
  <c r="A1193" i="2694"/>
  <c r="D1193" i="2694" s="1"/>
  <c r="A1194" i="2694"/>
  <c r="D1194" i="2694" s="1"/>
  <c r="A1195" i="2694"/>
  <c r="D1195" i="2694" s="1"/>
  <c r="A1196" i="2694"/>
  <c r="D1196" i="2694" s="1"/>
  <c r="A1197" i="2694"/>
  <c r="D1197" i="2694" s="1"/>
  <c r="A1198" i="2694"/>
  <c r="D1198" i="2694" s="1"/>
  <c r="A1199" i="2694"/>
  <c r="D1199" i="2694" s="1"/>
  <c r="A1200" i="2694"/>
  <c r="D1200" i="2694" s="1"/>
  <c r="A1201" i="2694"/>
  <c r="D1201" i="2694" s="1"/>
  <c r="A1202" i="2694"/>
  <c r="D1202" i="2694" s="1"/>
  <c r="A1203" i="2694"/>
  <c r="D1203" i="2694" s="1"/>
  <c r="A1204" i="2694"/>
  <c r="D1204" i="2694" s="1"/>
  <c r="A1205" i="2694"/>
  <c r="D1205" i="2694" s="1"/>
  <c r="A1206" i="2694"/>
  <c r="D1206" i="2694" s="1"/>
  <c r="A1207" i="2694"/>
  <c r="D1207" i="2694" s="1"/>
  <c r="A1208" i="2694"/>
  <c r="D1208" i="2694" s="1"/>
  <c r="A1209" i="2694"/>
  <c r="D1209" i="2694" s="1"/>
  <c r="A1210" i="2694"/>
  <c r="D1210" i="2694" s="1"/>
  <c r="A1211" i="2694"/>
  <c r="D1211" i="2694" s="1"/>
  <c r="A1212" i="2694"/>
  <c r="D1212" i="2694" s="1"/>
  <c r="A1213" i="2694"/>
  <c r="D1213" i="2694" s="1"/>
  <c r="A1214" i="2694"/>
  <c r="D1214" i="2694" s="1"/>
  <c r="A1215" i="2694"/>
  <c r="D1215" i="2694" s="1"/>
  <c r="A1216" i="2694"/>
  <c r="D1216" i="2694" s="1"/>
  <c r="A1217" i="2694"/>
  <c r="D1217" i="2694" s="1"/>
  <c r="A1218" i="2694"/>
  <c r="D1218" i="2694" s="1"/>
  <c r="A1219" i="2694"/>
  <c r="D1219" i="2694" s="1"/>
  <c r="A1220" i="2694"/>
  <c r="D1220" i="2694" s="1"/>
  <c r="A1221" i="2694"/>
  <c r="D1221" i="2694" s="1"/>
  <c r="A1222" i="2694"/>
  <c r="D1222" i="2694" s="1"/>
  <c r="A1223" i="2694"/>
  <c r="D1223" i="2694" s="1"/>
  <c r="A1224" i="2694"/>
  <c r="D1224" i="2694" s="1"/>
  <c r="A1225" i="2694"/>
  <c r="D1225" i="2694" s="1"/>
  <c r="A1226" i="2694"/>
  <c r="D1226" i="2694" s="1"/>
  <c r="A1227" i="2694"/>
  <c r="D1227" i="2694" s="1"/>
  <c r="A1228" i="2694"/>
  <c r="D1228" i="2694" s="1"/>
  <c r="A1229" i="2694"/>
  <c r="D1229" i="2694" s="1"/>
  <c r="A1230" i="2694"/>
  <c r="D1230" i="2694" s="1"/>
  <c r="A1231" i="2694"/>
  <c r="D1231" i="2694" s="1"/>
  <c r="A1232" i="2694"/>
  <c r="D1232" i="2694" s="1"/>
  <c r="A1233" i="2694"/>
  <c r="D1233" i="2694" s="1"/>
  <c r="A1234" i="2694"/>
  <c r="D1234" i="2694" s="1"/>
  <c r="A1235" i="2694"/>
  <c r="D1235" i="2694" s="1"/>
  <c r="A1236" i="2694"/>
  <c r="D1236" i="2694" s="1"/>
  <c r="A1237" i="2694"/>
  <c r="D1237" i="2694" s="1"/>
  <c r="A1238" i="2694"/>
  <c r="D1238" i="2694" s="1"/>
  <c r="A1239" i="2694"/>
  <c r="D1239" i="2694" s="1"/>
  <c r="A1240" i="2694"/>
  <c r="D1240" i="2694" s="1"/>
  <c r="A1241" i="2694"/>
  <c r="D1241" i="2694" s="1"/>
  <c r="A1242" i="2694"/>
  <c r="D1242" i="2694" s="1"/>
  <c r="A1243" i="2694"/>
  <c r="D1243" i="2694" s="1"/>
  <c r="A1244" i="2694"/>
  <c r="D1244" i="2694" s="1"/>
  <c r="A1245" i="2694"/>
  <c r="D1245" i="2694" s="1"/>
  <c r="A1246" i="2694"/>
  <c r="D1246" i="2694" s="1"/>
  <c r="A1247" i="2694"/>
  <c r="D1247" i="2694" s="1"/>
  <c r="A1248" i="2694"/>
  <c r="D1248" i="2694" s="1"/>
  <c r="A1249" i="2694"/>
  <c r="D1249" i="2694" s="1"/>
  <c r="A1250" i="2694"/>
  <c r="D1250" i="2694" s="1"/>
  <c r="A1251" i="2694"/>
  <c r="D1251" i="2694" s="1"/>
  <c r="A1252" i="2694"/>
  <c r="D1252" i="2694" s="1"/>
  <c r="A1253" i="2694"/>
  <c r="D1253" i="2694" s="1"/>
  <c r="A1254" i="2694"/>
  <c r="D1254" i="2694" s="1"/>
  <c r="A1255" i="2694"/>
  <c r="D1255" i="2694" s="1"/>
  <c r="C5" i="2694"/>
  <c r="B5" i="2694"/>
  <c r="A5" i="2694"/>
  <c r="AD11" i="2691"/>
  <c r="AD16" i="2691"/>
  <c r="AD18" i="2691"/>
  <c r="AD35" i="2691"/>
  <c r="AD47" i="2691"/>
  <c r="AD51" i="2691"/>
  <c r="AD59" i="2691"/>
  <c r="AD83" i="2691"/>
  <c r="AD107" i="2691"/>
  <c r="AD131" i="2691"/>
  <c r="AD155" i="2691"/>
  <c r="AD160" i="2691"/>
  <c r="AD162" i="2691"/>
  <c r="AD179" i="2691"/>
  <c r="AD203" i="2691"/>
  <c r="AD227" i="2691"/>
  <c r="AD251" i="2691"/>
  <c r="AC7" i="2691"/>
  <c r="AC8" i="2691"/>
  <c r="AC9" i="2691"/>
  <c r="AC10" i="2691"/>
  <c r="AC11" i="2691"/>
  <c r="AC12" i="2691"/>
  <c r="AC13" i="2691"/>
  <c r="AC14" i="2691"/>
  <c r="AC15" i="2691"/>
  <c r="AC16" i="2691"/>
  <c r="AC17" i="2691"/>
  <c r="AC18" i="2691"/>
  <c r="AC19" i="2691"/>
  <c r="AC20" i="2691"/>
  <c r="AC21" i="2691"/>
  <c r="AC22" i="2691"/>
  <c r="AC23" i="2691"/>
  <c r="AD23" i="2691" s="1"/>
  <c r="AC24" i="2691"/>
  <c r="AC25" i="2691"/>
  <c r="AC26" i="2691"/>
  <c r="AC27" i="2691"/>
  <c r="AD27" i="2691" s="1"/>
  <c r="AC28" i="2691"/>
  <c r="AC29" i="2691"/>
  <c r="AC30" i="2691"/>
  <c r="AC31" i="2691"/>
  <c r="AC32" i="2691"/>
  <c r="AC33" i="2691"/>
  <c r="AC34" i="2691"/>
  <c r="AC35" i="2691"/>
  <c r="AC36" i="2691"/>
  <c r="AC37" i="2691"/>
  <c r="AC38" i="2691"/>
  <c r="AC39" i="2691"/>
  <c r="AC40" i="2691"/>
  <c r="AD40" i="2691" s="1"/>
  <c r="AC41" i="2691"/>
  <c r="AC42" i="2691"/>
  <c r="AC43" i="2691"/>
  <c r="AC44" i="2691"/>
  <c r="AC45" i="2691"/>
  <c r="AC46" i="2691"/>
  <c r="AC47" i="2691"/>
  <c r="AC48" i="2691"/>
  <c r="AC49" i="2691"/>
  <c r="AC50" i="2691"/>
  <c r="AC51" i="2691"/>
  <c r="AC52" i="2691"/>
  <c r="AC53" i="2691"/>
  <c r="AC54" i="2691"/>
  <c r="AC55" i="2691"/>
  <c r="AC56" i="2691"/>
  <c r="AC57" i="2691"/>
  <c r="AC58" i="2691"/>
  <c r="AC59" i="2691"/>
  <c r="AC60" i="2691"/>
  <c r="AC61" i="2691"/>
  <c r="AC62" i="2691"/>
  <c r="AC63" i="2691"/>
  <c r="AC64" i="2691"/>
  <c r="AD64" i="2691" s="1"/>
  <c r="AC65" i="2691"/>
  <c r="AC66" i="2691"/>
  <c r="AC67" i="2691"/>
  <c r="AC68" i="2691"/>
  <c r="AC69" i="2691"/>
  <c r="AC70" i="2691"/>
  <c r="AC71" i="2691"/>
  <c r="AD71" i="2691" s="1"/>
  <c r="AC72" i="2691"/>
  <c r="AC73" i="2691"/>
  <c r="AC74" i="2691"/>
  <c r="AC75" i="2691"/>
  <c r="AD75" i="2691" s="1"/>
  <c r="AC76" i="2691"/>
  <c r="AC77" i="2691"/>
  <c r="AC78" i="2691"/>
  <c r="AC79" i="2691"/>
  <c r="AC80" i="2691"/>
  <c r="AC81" i="2691"/>
  <c r="AC82" i="2691"/>
  <c r="AC83" i="2691"/>
  <c r="AC84" i="2691"/>
  <c r="AC85" i="2691"/>
  <c r="AC86" i="2691"/>
  <c r="AC87" i="2691"/>
  <c r="AC88" i="2691"/>
  <c r="AD88" i="2691" s="1"/>
  <c r="AC89" i="2691"/>
  <c r="AC90" i="2691"/>
  <c r="AC91" i="2691"/>
  <c r="AC92" i="2691"/>
  <c r="AC93" i="2691"/>
  <c r="AD93" i="2691" s="1"/>
  <c r="AC94" i="2691"/>
  <c r="AC95" i="2691"/>
  <c r="AD95" i="2691" s="1"/>
  <c r="AC96" i="2691"/>
  <c r="AC97" i="2691"/>
  <c r="AC98" i="2691"/>
  <c r="AC99" i="2691"/>
  <c r="AD99" i="2691" s="1"/>
  <c r="AC100" i="2691"/>
  <c r="AC101" i="2691"/>
  <c r="AC102" i="2691"/>
  <c r="AC103" i="2691"/>
  <c r="AC104" i="2691"/>
  <c r="AC105" i="2691"/>
  <c r="AC106" i="2691"/>
  <c r="AC107" i="2691"/>
  <c r="AC108" i="2691"/>
  <c r="AC109" i="2691"/>
  <c r="AC110" i="2691"/>
  <c r="AC111" i="2691"/>
  <c r="AC112" i="2691"/>
  <c r="AD112" i="2691" s="1"/>
  <c r="AC113" i="2691"/>
  <c r="AC114" i="2691"/>
  <c r="AC115" i="2691"/>
  <c r="AC116" i="2691"/>
  <c r="AC117" i="2691"/>
  <c r="AC118" i="2691"/>
  <c r="AC119" i="2691"/>
  <c r="AD119" i="2691" s="1"/>
  <c r="AC120" i="2691"/>
  <c r="AC121" i="2691"/>
  <c r="AC122" i="2691"/>
  <c r="AC123" i="2691"/>
  <c r="AD123" i="2691" s="1"/>
  <c r="AC124" i="2691"/>
  <c r="AC125" i="2691"/>
  <c r="AC126" i="2691"/>
  <c r="AC127" i="2691"/>
  <c r="AC128" i="2691"/>
  <c r="AC129" i="2691"/>
  <c r="AC130" i="2691"/>
  <c r="AC131" i="2691"/>
  <c r="AC132" i="2691"/>
  <c r="AC133" i="2691"/>
  <c r="AC134" i="2691"/>
  <c r="AC135" i="2691"/>
  <c r="AC136" i="2691"/>
  <c r="AD136" i="2691" s="1"/>
  <c r="AC137" i="2691"/>
  <c r="AC138" i="2691"/>
  <c r="AC139" i="2691"/>
  <c r="AC140" i="2691"/>
  <c r="AC141" i="2691"/>
  <c r="AC142" i="2691"/>
  <c r="AC143" i="2691"/>
  <c r="AD143" i="2691" s="1"/>
  <c r="AC144" i="2691"/>
  <c r="AC145" i="2691"/>
  <c r="AC146" i="2691"/>
  <c r="AC147" i="2691"/>
  <c r="AC148" i="2691"/>
  <c r="AC149" i="2691"/>
  <c r="AC150" i="2691"/>
  <c r="AC151" i="2691"/>
  <c r="AC152" i="2691"/>
  <c r="AC153" i="2691"/>
  <c r="AC154" i="2691"/>
  <c r="AC155" i="2691"/>
  <c r="AC156" i="2691"/>
  <c r="AC157" i="2691"/>
  <c r="AC158" i="2691"/>
  <c r="AC159" i="2691"/>
  <c r="AC160" i="2691"/>
  <c r="AC161" i="2691"/>
  <c r="AC162" i="2691"/>
  <c r="AC163" i="2691"/>
  <c r="AC164" i="2691"/>
  <c r="AC165" i="2691"/>
  <c r="AC166" i="2691"/>
  <c r="AC167" i="2691"/>
  <c r="AD167" i="2691" s="1"/>
  <c r="AC168" i="2691"/>
  <c r="AC169" i="2691"/>
  <c r="AC170" i="2691"/>
  <c r="AC171" i="2691"/>
  <c r="AD171" i="2691" s="1"/>
  <c r="AC172" i="2691"/>
  <c r="AC173" i="2691"/>
  <c r="AC174" i="2691"/>
  <c r="AC175" i="2691"/>
  <c r="AC176" i="2691"/>
  <c r="AC177" i="2691"/>
  <c r="AC178" i="2691"/>
  <c r="AC179" i="2691"/>
  <c r="AC180" i="2691"/>
  <c r="AC181" i="2691"/>
  <c r="AC182" i="2691"/>
  <c r="AC183" i="2691"/>
  <c r="AC184" i="2691"/>
  <c r="AD184" i="2691" s="1"/>
  <c r="AC185" i="2691"/>
  <c r="AC186" i="2691"/>
  <c r="AC187" i="2691"/>
  <c r="AC188" i="2691"/>
  <c r="AC189" i="2691"/>
  <c r="AC190" i="2691"/>
  <c r="AC191" i="2691"/>
  <c r="AD191" i="2691" s="1"/>
  <c r="AC192" i="2691"/>
  <c r="AC193" i="2691"/>
  <c r="AC194" i="2691"/>
  <c r="AC195" i="2691"/>
  <c r="AC196" i="2691"/>
  <c r="AC197" i="2691"/>
  <c r="AC198" i="2691"/>
  <c r="AC199" i="2691"/>
  <c r="AC200" i="2691"/>
  <c r="AC201" i="2691"/>
  <c r="AC202" i="2691"/>
  <c r="AC203" i="2691"/>
  <c r="AC204" i="2691"/>
  <c r="AC205" i="2691"/>
  <c r="AC206" i="2691"/>
  <c r="AC207" i="2691"/>
  <c r="AC208" i="2691"/>
  <c r="AD208" i="2691" s="1"/>
  <c r="AC209" i="2691"/>
  <c r="AC210" i="2691"/>
  <c r="AC211" i="2691"/>
  <c r="AC212" i="2691"/>
  <c r="AC213" i="2691"/>
  <c r="AC214" i="2691"/>
  <c r="AC215" i="2691"/>
  <c r="AD215" i="2691" s="1"/>
  <c r="AC216" i="2691"/>
  <c r="AC217" i="2691"/>
  <c r="AC218" i="2691"/>
  <c r="AC219" i="2691"/>
  <c r="AD219" i="2691" s="1"/>
  <c r="AC220" i="2691"/>
  <c r="AC221" i="2691"/>
  <c r="AC222" i="2691"/>
  <c r="AC223" i="2691"/>
  <c r="AC224" i="2691"/>
  <c r="AC225" i="2691"/>
  <c r="AC226" i="2691"/>
  <c r="AC227" i="2691"/>
  <c r="AC228" i="2691"/>
  <c r="AC229" i="2691"/>
  <c r="AC230" i="2691"/>
  <c r="AC231" i="2691"/>
  <c r="AC232" i="2691"/>
  <c r="AD232" i="2691" s="1"/>
  <c r="AC233" i="2691"/>
  <c r="AC234" i="2691"/>
  <c r="AC235" i="2691"/>
  <c r="AC236" i="2691"/>
  <c r="AC237" i="2691"/>
  <c r="AC238" i="2691"/>
  <c r="AC239" i="2691"/>
  <c r="AD239" i="2691" s="1"/>
  <c r="AC240" i="2691"/>
  <c r="AC241" i="2691"/>
  <c r="AC242" i="2691"/>
  <c r="AC243" i="2691"/>
  <c r="AD243" i="2691" s="1"/>
  <c r="AC244" i="2691"/>
  <c r="AC245" i="2691"/>
  <c r="AC246" i="2691"/>
  <c r="AC247" i="2691"/>
  <c r="AC248" i="2691"/>
  <c r="AC249" i="2691"/>
  <c r="AC250" i="2691"/>
  <c r="AC251" i="2691"/>
  <c r="AC252" i="2691"/>
  <c r="AC253" i="2691"/>
  <c r="AC254" i="2691"/>
  <c r="AC255" i="2691"/>
  <c r="AC256" i="2691"/>
  <c r="AD256" i="2691" s="1"/>
  <c r="AC257" i="2691"/>
  <c r="AC258" i="2691"/>
  <c r="AC259" i="2691"/>
  <c r="AC260" i="2691"/>
  <c r="AC261" i="2691"/>
  <c r="AC262" i="2691"/>
  <c r="AC263" i="2691"/>
  <c r="AD263" i="2691" s="1"/>
  <c r="AC264" i="2691"/>
  <c r="AC265" i="2691"/>
  <c r="AB7" i="2691"/>
  <c r="AD7" i="2691" s="1"/>
  <c r="AB8" i="2691"/>
  <c r="AD8" i="2691" s="1"/>
  <c r="AB9" i="2691"/>
  <c r="AD9" i="2691" s="1"/>
  <c r="AB10" i="2691"/>
  <c r="AD10" i="2691" s="1"/>
  <c r="AB11" i="2691"/>
  <c r="AB12" i="2691"/>
  <c r="AD12" i="2691" s="1"/>
  <c r="AB13" i="2691"/>
  <c r="AD13" i="2691" s="1"/>
  <c r="AB14" i="2691"/>
  <c r="AD14" i="2691" s="1"/>
  <c r="AB15" i="2691"/>
  <c r="AD15" i="2691" s="1"/>
  <c r="AB16" i="2691"/>
  <c r="AB17" i="2691"/>
  <c r="AD17" i="2691" s="1"/>
  <c r="AB18" i="2691"/>
  <c r="AB19" i="2691"/>
  <c r="AD19" i="2691" s="1"/>
  <c r="AB20" i="2691"/>
  <c r="AD20" i="2691" s="1"/>
  <c r="AB21" i="2691"/>
  <c r="AD21" i="2691" s="1"/>
  <c r="AB22" i="2691"/>
  <c r="AD22" i="2691" s="1"/>
  <c r="AB23" i="2691"/>
  <c r="AB24" i="2691"/>
  <c r="AD24" i="2691" s="1"/>
  <c r="AB25" i="2691"/>
  <c r="AD25" i="2691" s="1"/>
  <c r="AB26" i="2691"/>
  <c r="AD26" i="2691" s="1"/>
  <c r="AB27" i="2691"/>
  <c r="AB28" i="2691"/>
  <c r="AD28" i="2691" s="1"/>
  <c r="AB29" i="2691"/>
  <c r="AD29" i="2691" s="1"/>
  <c r="AB30" i="2691"/>
  <c r="AD30" i="2691" s="1"/>
  <c r="AB31" i="2691"/>
  <c r="AD31" i="2691" s="1"/>
  <c r="AB32" i="2691"/>
  <c r="AD32" i="2691" s="1"/>
  <c r="AB33" i="2691"/>
  <c r="AD33" i="2691" s="1"/>
  <c r="AB34" i="2691"/>
  <c r="AD34" i="2691" s="1"/>
  <c r="AB35" i="2691"/>
  <c r="AB36" i="2691"/>
  <c r="AD36" i="2691" s="1"/>
  <c r="AB37" i="2691"/>
  <c r="AD37" i="2691" s="1"/>
  <c r="AB38" i="2691"/>
  <c r="AD38" i="2691" s="1"/>
  <c r="AB39" i="2691"/>
  <c r="AD39" i="2691" s="1"/>
  <c r="AB40" i="2691"/>
  <c r="AB41" i="2691"/>
  <c r="AD41" i="2691" s="1"/>
  <c r="AB42" i="2691"/>
  <c r="AD42" i="2691" s="1"/>
  <c r="AB43" i="2691"/>
  <c r="AD43" i="2691" s="1"/>
  <c r="AB44" i="2691"/>
  <c r="AD44" i="2691" s="1"/>
  <c r="AB45" i="2691"/>
  <c r="AB46" i="2691"/>
  <c r="AD46" i="2691" s="1"/>
  <c r="AB47" i="2691"/>
  <c r="AB48" i="2691"/>
  <c r="AD48" i="2691" s="1"/>
  <c r="AB49" i="2691"/>
  <c r="AD49" i="2691" s="1"/>
  <c r="AB50" i="2691"/>
  <c r="AD50" i="2691" s="1"/>
  <c r="AB51" i="2691"/>
  <c r="AB52" i="2691"/>
  <c r="AD52" i="2691" s="1"/>
  <c r="AB53" i="2691"/>
  <c r="AD53" i="2691" s="1"/>
  <c r="AB54" i="2691"/>
  <c r="AD54" i="2691" s="1"/>
  <c r="AB55" i="2691"/>
  <c r="AB56" i="2691"/>
  <c r="AD56" i="2691" s="1"/>
  <c r="AB57" i="2691"/>
  <c r="AD57" i="2691" s="1"/>
  <c r="AB58" i="2691"/>
  <c r="AD58" i="2691" s="1"/>
  <c r="AB59" i="2691"/>
  <c r="AB60" i="2691"/>
  <c r="AD60" i="2691" s="1"/>
  <c r="AB61" i="2691"/>
  <c r="AD61" i="2691" s="1"/>
  <c r="AB62" i="2691"/>
  <c r="AD62" i="2691" s="1"/>
  <c r="AB63" i="2691"/>
  <c r="AD63" i="2691" s="1"/>
  <c r="AB64" i="2691"/>
  <c r="AB65" i="2691"/>
  <c r="AD65" i="2691" s="1"/>
  <c r="AB66" i="2691"/>
  <c r="AD66" i="2691" s="1"/>
  <c r="AB67" i="2691"/>
  <c r="AD67" i="2691" s="1"/>
  <c r="AB68" i="2691"/>
  <c r="AD68" i="2691" s="1"/>
  <c r="AB69" i="2691"/>
  <c r="AD69" i="2691" s="1"/>
  <c r="AB70" i="2691"/>
  <c r="AD70" i="2691" s="1"/>
  <c r="AB71" i="2691"/>
  <c r="AB72" i="2691"/>
  <c r="AD72" i="2691" s="1"/>
  <c r="AB73" i="2691"/>
  <c r="AD73" i="2691" s="1"/>
  <c r="AB74" i="2691"/>
  <c r="AD74" i="2691" s="1"/>
  <c r="AB75" i="2691"/>
  <c r="AB76" i="2691"/>
  <c r="AD76" i="2691" s="1"/>
  <c r="AB77" i="2691"/>
  <c r="AD77" i="2691" s="1"/>
  <c r="AB78" i="2691"/>
  <c r="AD78" i="2691" s="1"/>
  <c r="AB79" i="2691"/>
  <c r="AD79" i="2691" s="1"/>
  <c r="AB80" i="2691"/>
  <c r="AD80" i="2691" s="1"/>
  <c r="AB81" i="2691"/>
  <c r="AD81" i="2691" s="1"/>
  <c r="AB82" i="2691"/>
  <c r="AD82" i="2691" s="1"/>
  <c r="AB83" i="2691"/>
  <c r="AB84" i="2691"/>
  <c r="AD84" i="2691" s="1"/>
  <c r="AB85" i="2691"/>
  <c r="AD85" i="2691" s="1"/>
  <c r="AB86" i="2691"/>
  <c r="AD86" i="2691" s="1"/>
  <c r="AB87" i="2691"/>
  <c r="AD87" i="2691" s="1"/>
  <c r="AB88" i="2691"/>
  <c r="AB89" i="2691"/>
  <c r="AD89" i="2691" s="1"/>
  <c r="AB90" i="2691"/>
  <c r="AD90" i="2691" s="1"/>
  <c r="AB91" i="2691"/>
  <c r="AD91" i="2691" s="1"/>
  <c r="AB92" i="2691"/>
  <c r="AD92" i="2691" s="1"/>
  <c r="AB93" i="2691"/>
  <c r="AB94" i="2691"/>
  <c r="AD94" i="2691" s="1"/>
  <c r="AB95" i="2691"/>
  <c r="AB96" i="2691"/>
  <c r="AD96" i="2691" s="1"/>
  <c r="AB97" i="2691"/>
  <c r="AD97" i="2691" s="1"/>
  <c r="AB98" i="2691"/>
  <c r="AD98" i="2691" s="1"/>
  <c r="AB99" i="2691"/>
  <c r="AB100" i="2691"/>
  <c r="AD100" i="2691" s="1"/>
  <c r="AB101" i="2691"/>
  <c r="AD101" i="2691" s="1"/>
  <c r="AB102" i="2691"/>
  <c r="AD102" i="2691" s="1"/>
  <c r="AB103" i="2691"/>
  <c r="AD103" i="2691" s="1"/>
  <c r="AB104" i="2691"/>
  <c r="AD104" i="2691" s="1"/>
  <c r="AB105" i="2691"/>
  <c r="AD105" i="2691" s="1"/>
  <c r="AB106" i="2691"/>
  <c r="AD106" i="2691" s="1"/>
  <c r="AB107" i="2691"/>
  <c r="AB108" i="2691"/>
  <c r="AD108" i="2691" s="1"/>
  <c r="AB109" i="2691"/>
  <c r="AD109" i="2691" s="1"/>
  <c r="AB110" i="2691"/>
  <c r="AD110" i="2691" s="1"/>
  <c r="AB111" i="2691"/>
  <c r="AD111" i="2691" s="1"/>
  <c r="AB112" i="2691"/>
  <c r="AB113" i="2691"/>
  <c r="AD113" i="2691" s="1"/>
  <c r="AB114" i="2691"/>
  <c r="AD114" i="2691" s="1"/>
  <c r="AB115" i="2691"/>
  <c r="AD115" i="2691" s="1"/>
  <c r="AB116" i="2691"/>
  <c r="AD116" i="2691" s="1"/>
  <c r="AB117" i="2691"/>
  <c r="AB118" i="2691"/>
  <c r="AD118" i="2691" s="1"/>
  <c r="AB119" i="2691"/>
  <c r="AB120" i="2691"/>
  <c r="AD120" i="2691" s="1"/>
  <c r="AB121" i="2691"/>
  <c r="AD121" i="2691" s="1"/>
  <c r="AB122" i="2691"/>
  <c r="AD122" i="2691" s="1"/>
  <c r="AB123" i="2691"/>
  <c r="AB124" i="2691"/>
  <c r="AD124" i="2691" s="1"/>
  <c r="AB125" i="2691"/>
  <c r="AD125" i="2691" s="1"/>
  <c r="AB126" i="2691"/>
  <c r="AD126" i="2691" s="1"/>
  <c r="AB127" i="2691"/>
  <c r="AD127" i="2691" s="1"/>
  <c r="AB128" i="2691"/>
  <c r="AD128" i="2691" s="1"/>
  <c r="AB129" i="2691"/>
  <c r="AD129" i="2691" s="1"/>
  <c r="AB130" i="2691"/>
  <c r="AD130" i="2691" s="1"/>
  <c r="AB131" i="2691"/>
  <c r="AB132" i="2691"/>
  <c r="AD132" i="2691" s="1"/>
  <c r="AB133" i="2691"/>
  <c r="AD133" i="2691" s="1"/>
  <c r="AB134" i="2691"/>
  <c r="AD134" i="2691" s="1"/>
  <c r="AB135" i="2691"/>
  <c r="AD135" i="2691" s="1"/>
  <c r="AB136" i="2691"/>
  <c r="AB137" i="2691"/>
  <c r="AD137" i="2691" s="1"/>
  <c r="AB138" i="2691"/>
  <c r="AD138" i="2691" s="1"/>
  <c r="AB139" i="2691"/>
  <c r="AD139" i="2691" s="1"/>
  <c r="AB140" i="2691"/>
  <c r="AD140" i="2691" s="1"/>
  <c r="AB141" i="2691"/>
  <c r="AD141" i="2691" s="1"/>
  <c r="AB142" i="2691"/>
  <c r="AD142" i="2691" s="1"/>
  <c r="AB143" i="2691"/>
  <c r="AB144" i="2691"/>
  <c r="AD144" i="2691" s="1"/>
  <c r="AB145" i="2691"/>
  <c r="AD145" i="2691" s="1"/>
  <c r="AB146" i="2691"/>
  <c r="AD146" i="2691" s="1"/>
  <c r="AB147" i="2691"/>
  <c r="AB148" i="2691"/>
  <c r="AD148" i="2691" s="1"/>
  <c r="AB149" i="2691"/>
  <c r="AD149" i="2691" s="1"/>
  <c r="AB150" i="2691"/>
  <c r="AD150" i="2691" s="1"/>
  <c r="AB151" i="2691"/>
  <c r="AD151" i="2691" s="1"/>
  <c r="AB152" i="2691"/>
  <c r="AD152" i="2691" s="1"/>
  <c r="AB153" i="2691"/>
  <c r="AD153" i="2691" s="1"/>
  <c r="AB154" i="2691"/>
  <c r="AD154" i="2691" s="1"/>
  <c r="AB155" i="2691"/>
  <c r="AB156" i="2691"/>
  <c r="AD156" i="2691" s="1"/>
  <c r="AB157" i="2691"/>
  <c r="AD157" i="2691" s="1"/>
  <c r="AB158" i="2691"/>
  <c r="AD158" i="2691" s="1"/>
  <c r="AB159" i="2691"/>
  <c r="AD159" i="2691" s="1"/>
  <c r="AB160" i="2691"/>
  <c r="AB161" i="2691"/>
  <c r="AD161" i="2691" s="1"/>
  <c r="AB162" i="2691"/>
  <c r="AB163" i="2691"/>
  <c r="AD163" i="2691" s="1"/>
  <c r="AB164" i="2691"/>
  <c r="AD164" i="2691" s="1"/>
  <c r="AB165" i="2691"/>
  <c r="AD165" i="2691" s="1"/>
  <c r="AB166" i="2691"/>
  <c r="AD166" i="2691" s="1"/>
  <c r="AB167" i="2691"/>
  <c r="AB168" i="2691"/>
  <c r="AD168" i="2691" s="1"/>
  <c r="AB169" i="2691"/>
  <c r="AD169" i="2691" s="1"/>
  <c r="AB170" i="2691"/>
  <c r="AD170" i="2691" s="1"/>
  <c r="AB171" i="2691"/>
  <c r="AB172" i="2691"/>
  <c r="AD172" i="2691" s="1"/>
  <c r="AB173" i="2691"/>
  <c r="AD173" i="2691" s="1"/>
  <c r="AB174" i="2691"/>
  <c r="AD174" i="2691" s="1"/>
  <c r="AB175" i="2691"/>
  <c r="AD175" i="2691" s="1"/>
  <c r="AB176" i="2691"/>
  <c r="AD176" i="2691" s="1"/>
  <c r="AB177" i="2691"/>
  <c r="AD177" i="2691" s="1"/>
  <c r="AB178" i="2691"/>
  <c r="AD178" i="2691" s="1"/>
  <c r="AB179" i="2691"/>
  <c r="AB180" i="2691"/>
  <c r="AD180" i="2691" s="1"/>
  <c r="AB181" i="2691"/>
  <c r="AD181" i="2691" s="1"/>
  <c r="AB182" i="2691"/>
  <c r="AD182" i="2691" s="1"/>
  <c r="AB183" i="2691"/>
  <c r="AD183" i="2691" s="1"/>
  <c r="AB184" i="2691"/>
  <c r="AB185" i="2691"/>
  <c r="AD185" i="2691" s="1"/>
  <c r="AB186" i="2691"/>
  <c r="AD186" i="2691" s="1"/>
  <c r="AB187" i="2691"/>
  <c r="AD187" i="2691" s="1"/>
  <c r="AB188" i="2691"/>
  <c r="AD188" i="2691" s="1"/>
  <c r="AB189" i="2691"/>
  <c r="AD189" i="2691" s="1"/>
  <c r="AB190" i="2691"/>
  <c r="AD190" i="2691" s="1"/>
  <c r="AB191" i="2691"/>
  <c r="AB192" i="2691"/>
  <c r="AD192" i="2691" s="1"/>
  <c r="AB193" i="2691"/>
  <c r="AD193" i="2691" s="1"/>
  <c r="AB194" i="2691"/>
  <c r="AD194" i="2691" s="1"/>
  <c r="AB195" i="2691"/>
  <c r="AB196" i="2691"/>
  <c r="AD196" i="2691" s="1"/>
  <c r="AB197" i="2691"/>
  <c r="AD197" i="2691" s="1"/>
  <c r="AB198" i="2691"/>
  <c r="AD198" i="2691" s="1"/>
  <c r="AB199" i="2691"/>
  <c r="AD199" i="2691" s="1"/>
  <c r="AB200" i="2691"/>
  <c r="AD200" i="2691" s="1"/>
  <c r="AB201" i="2691"/>
  <c r="AD201" i="2691" s="1"/>
  <c r="AB202" i="2691"/>
  <c r="AD202" i="2691" s="1"/>
  <c r="AB203" i="2691"/>
  <c r="AB204" i="2691"/>
  <c r="AD204" i="2691" s="1"/>
  <c r="AB205" i="2691"/>
  <c r="AD205" i="2691" s="1"/>
  <c r="AB206" i="2691"/>
  <c r="AD206" i="2691" s="1"/>
  <c r="AB207" i="2691"/>
  <c r="AD207" i="2691" s="1"/>
  <c r="AB208" i="2691"/>
  <c r="AB209" i="2691"/>
  <c r="AD209" i="2691" s="1"/>
  <c r="AB210" i="2691"/>
  <c r="AD210" i="2691" s="1"/>
  <c r="AB211" i="2691"/>
  <c r="AD211" i="2691" s="1"/>
  <c r="AB212" i="2691"/>
  <c r="AD212" i="2691" s="1"/>
  <c r="AB213" i="2691"/>
  <c r="AD213" i="2691" s="1"/>
  <c r="AB214" i="2691"/>
  <c r="AD214" i="2691" s="1"/>
  <c r="AB215" i="2691"/>
  <c r="AB216" i="2691"/>
  <c r="AD216" i="2691" s="1"/>
  <c r="AB217" i="2691"/>
  <c r="AD217" i="2691" s="1"/>
  <c r="AB218" i="2691"/>
  <c r="AD218" i="2691" s="1"/>
  <c r="AB219" i="2691"/>
  <c r="AB220" i="2691"/>
  <c r="AD220" i="2691" s="1"/>
  <c r="AB221" i="2691"/>
  <c r="AD221" i="2691" s="1"/>
  <c r="AB222" i="2691"/>
  <c r="AD222" i="2691" s="1"/>
  <c r="AB223" i="2691"/>
  <c r="AD223" i="2691" s="1"/>
  <c r="AB224" i="2691"/>
  <c r="AD224" i="2691" s="1"/>
  <c r="AB225" i="2691"/>
  <c r="AD225" i="2691" s="1"/>
  <c r="AB226" i="2691"/>
  <c r="AD226" i="2691" s="1"/>
  <c r="AB227" i="2691"/>
  <c r="AB228" i="2691"/>
  <c r="AD228" i="2691" s="1"/>
  <c r="AB229" i="2691"/>
  <c r="AD229" i="2691" s="1"/>
  <c r="AB230" i="2691"/>
  <c r="AD230" i="2691" s="1"/>
  <c r="AB231" i="2691"/>
  <c r="AD231" i="2691" s="1"/>
  <c r="AB232" i="2691"/>
  <c r="AB233" i="2691"/>
  <c r="AD233" i="2691" s="1"/>
  <c r="AB234" i="2691"/>
  <c r="AD234" i="2691" s="1"/>
  <c r="AB235" i="2691"/>
  <c r="AD235" i="2691" s="1"/>
  <c r="AB236" i="2691"/>
  <c r="AD236" i="2691" s="1"/>
  <c r="AB237" i="2691"/>
  <c r="AD237" i="2691" s="1"/>
  <c r="AB238" i="2691"/>
  <c r="AD238" i="2691" s="1"/>
  <c r="AB239" i="2691"/>
  <c r="AB240" i="2691"/>
  <c r="AD240" i="2691" s="1"/>
  <c r="AB241" i="2691"/>
  <c r="AD241" i="2691" s="1"/>
  <c r="AB242" i="2691"/>
  <c r="AD242" i="2691" s="1"/>
  <c r="AB243" i="2691"/>
  <c r="AB244" i="2691"/>
  <c r="AD244" i="2691" s="1"/>
  <c r="AB245" i="2691"/>
  <c r="AD245" i="2691" s="1"/>
  <c r="AB246" i="2691"/>
  <c r="AD246" i="2691" s="1"/>
  <c r="AB247" i="2691"/>
  <c r="AD247" i="2691" s="1"/>
  <c r="AB248" i="2691"/>
  <c r="AD248" i="2691" s="1"/>
  <c r="AB249" i="2691"/>
  <c r="AD249" i="2691" s="1"/>
  <c r="AB250" i="2691"/>
  <c r="AD250" i="2691" s="1"/>
  <c r="AB251" i="2691"/>
  <c r="AB252" i="2691"/>
  <c r="AD252" i="2691" s="1"/>
  <c r="AB253" i="2691"/>
  <c r="AD253" i="2691" s="1"/>
  <c r="AB254" i="2691"/>
  <c r="AD254" i="2691" s="1"/>
  <c r="AB255" i="2691"/>
  <c r="AD255" i="2691" s="1"/>
  <c r="AB256" i="2691"/>
  <c r="AB257" i="2691"/>
  <c r="AD257" i="2691" s="1"/>
  <c r="AB258" i="2691"/>
  <c r="AD258" i="2691" s="1"/>
  <c r="AB259" i="2691"/>
  <c r="AD259" i="2691" s="1"/>
  <c r="AB260" i="2691"/>
  <c r="AD260" i="2691" s="1"/>
  <c r="AB261" i="2691"/>
  <c r="AD261" i="2691" s="1"/>
  <c r="AB262" i="2691"/>
  <c r="AD262" i="2691" s="1"/>
  <c r="AB263" i="2691"/>
  <c r="AB264" i="2691"/>
  <c r="AD264" i="2691" s="1"/>
  <c r="AB265" i="2691"/>
  <c r="AD265" i="2691" s="1"/>
  <c r="AD6" i="2691"/>
  <c r="AC6" i="2691"/>
  <c r="AB6" i="2691"/>
  <c r="F2" i="2691"/>
  <c r="C6" i="2691"/>
  <c r="C7" i="2691"/>
  <c r="C8" i="2691"/>
  <c r="C9" i="2691"/>
  <c r="C10" i="2691"/>
  <c r="C11" i="2691"/>
  <c r="C12" i="2691"/>
  <c r="C13" i="2691"/>
  <c r="C14" i="2691"/>
  <c r="C15" i="2691"/>
  <c r="C16" i="2691"/>
  <c r="C17" i="2691"/>
  <c r="C18" i="2691"/>
  <c r="C19" i="2691"/>
  <c r="C20" i="2691"/>
  <c r="C21" i="2691"/>
  <c r="C22" i="2691"/>
  <c r="C23" i="2691"/>
  <c r="C24" i="2691"/>
  <c r="C25" i="2691"/>
  <c r="C26" i="2691"/>
  <c r="C27" i="2691"/>
  <c r="C28" i="2691"/>
  <c r="C29" i="2691"/>
  <c r="C30" i="2691"/>
  <c r="C31" i="2691"/>
  <c r="C32" i="2691"/>
  <c r="C33" i="2691"/>
  <c r="C34" i="2691"/>
  <c r="C35" i="2691"/>
  <c r="C36" i="2691"/>
  <c r="C37" i="2691"/>
  <c r="C38" i="2691"/>
  <c r="C39" i="2691"/>
  <c r="C40" i="2691"/>
  <c r="C41" i="2691"/>
  <c r="C42" i="2691"/>
  <c r="C43" i="2691"/>
  <c r="C44" i="2691"/>
  <c r="C45" i="2691"/>
  <c r="C46" i="2691"/>
  <c r="C47" i="2691"/>
  <c r="C48" i="2691"/>
  <c r="C49" i="2691"/>
  <c r="C50" i="2691"/>
  <c r="C51" i="2691"/>
  <c r="C52" i="2691"/>
  <c r="C53" i="2691"/>
  <c r="C54" i="2691"/>
  <c r="C55" i="2691"/>
  <c r="C56" i="2691"/>
  <c r="C57" i="2691"/>
  <c r="C58" i="2691"/>
  <c r="C59" i="2691"/>
  <c r="C60" i="2691"/>
  <c r="C61" i="2691"/>
  <c r="C62" i="2691"/>
  <c r="C63" i="2691"/>
  <c r="C64" i="2691"/>
  <c r="C65" i="2691"/>
  <c r="C66" i="2691"/>
  <c r="C67" i="2691"/>
  <c r="C68" i="2691"/>
  <c r="C69" i="2691"/>
  <c r="C70" i="2691"/>
  <c r="C71" i="2691"/>
  <c r="C72" i="2691"/>
  <c r="C73" i="2691"/>
  <c r="C74" i="2691"/>
  <c r="C75" i="2691"/>
  <c r="C76" i="2691"/>
  <c r="C77" i="2691"/>
  <c r="C78" i="2691"/>
  <c r="C79" i="2691"/>
  <c r="C80" i="2691"/>
  <c r="C81" i="2691"/>
  <c r="C82" i="2691"/>
  <c r="C83" i="2691"/>
  <c r="C84" i="2691"/>
  <c r="C85" i="2691"/>
  <c r="C86" i="2691"/>
  <c r="C87" i="2691"/>
  <c r="C88" i="2691"/>
  <c r="C89" i="2691"/>
  <c r="C90" i="2691"/>
  <c r="C91" i="2691"/>
  <c r="C92" i="2691"/>
  <c r="C93" i="2691"/>
  <c r="C94" i="2691"/>
  <c r="C95" i="2691"/>
  <c r="C96" i="2691"/>
  <c r="C97" i="2691"/>
  <c r="C98" i="2691"/>
  <c r="C99" i="2691"/>
  <c r="C100" i="2691"/>
  <c r="C101" i="2691"/>
  <c r="C102" i="2691"/>
  <c r="C103" i="2691"/>
  <c r="C104" i="2691"/>
  <c r="C105" i="2691"/>
  <c r="C106" i="2691"/>
  <c r="C107" i="2691"/>
  <c r="C108" i="2691"/>
  <c r="C109" i="2691"/>
  <c r="C110" i="2691"/>
  <c r="C111" i="2691"/>
  <c r="C112" i="2691"/>
  <c r="C113" i="2691"/>
  <c r="C114" i="2691"/>
  <c r="C115" i="2691"/>
  <c r="C116" i="2691"/>
  <c r="C117" i="2691"/>
  <c r="C118" i="2691"/>
  <c r="C119" i="2691"/>
  <c r="C120" i="2691"/>
  <c r="C121" i="2691"/>
  <c r="C122" i="2691"/>
  <c r="C123" i="2691"/>
  <c r="C124" i="2691"/>
  <c r="C125" i="2691"/>
  <c r="C126" i="2691"/>
  <c r="C127" i="2691"/>
  <c r="C128" i="2691"/>
  <c r="C129" i="2691"/>
  <c r="C130" i="2691"/>
  <c r="C131" i="2691"/>
  <c r="C132" i="2691"/>
  <c r="C133" i="2691"/>
  <c r="C134" i="2691"/>
  <c r="C135" i="2691"/>
  <c r="C136" i="2691"/>
  <c r="C137" i="2691"/>
  <c r="C138" i="2691"/>
  <c r="C139" i="2691"/>
  <c r="C140" i="2691"/>
  <c r="C141" i="2691"/>
  <c r="C142" i="2691"/>
  <c r="C143" i="2691"/>
  <c r="C144" i="2691"/>
  <c r="C145" i="2691"/>
  <c r="C146" i="2691"/>
  <c r="C147" i="2691"/>
  <c r="C148" i="2691"/>
  <c r="C149" i="2691"/>
  <c r="C150" i="2691"/>
  <c r="C151" i="2691"/>
  <c r="C152" i="2691"/>
  <c r="C153" i="2691"/>
  <c r="C154" i="2691"/>
  <c r="C155" i="2691"/>
  <c r="C156" i="2691"/>
  <c r="C157" i="2691"/>
  <c r="C158" i="2691"/>
  <c r="C159" i="2691"/>
  <c r="C160" i="2691"/>
  <c r="C161" i="2691"/>
  <c r="C162" i="2691"/>
  <c r="C163" i="2691"/>
  <c r="C164" i="2691"/>
  <c r="C165" i="2691"/>
  <c r="C166" i="2691"/>
  <c r="C167" i="2691"/>
  <c r="C168" i="2691"/>
  <c r="C169" i="2691"/>
  <c r="C170" i="2691"/>
  <c r="C171" i="2691"/>
  <c r="C172" i="2691"/>
  <c r="C173" i="2691"/>
  <c r="C174" i="2691"/>
  <c r="C175" i="2691"/>
  <c r="C176" i="2691"/>
  <c r="C177" i="2691"/>
  <c r="C178" i="2691"/>
  <c r="C179" i="2691"/>
  <c r="C180" i="2691"/>
  <c r="C181" i="2691"/>
  <c r="C182" i="2691"/>
  <c r="C183" i="2691"/>
  <c r="C184" i="2691"/>
  <c r="C185" i="2691"/>
  <c r="C186" i="2691"/>
  <c r="C187" i="2691"/>
  <c r="C188" i="2691"/>
  <c r="C189" i="2691"/>
  <c r="C190" i="2691"/>
  <c r="C191" i="2691"/>
  <c r="C192" i="2691"/>
  <c r="C193" i="2691"/>
  <c r="C194" i="2691"/>
  <c r="C195" i="2691"/>
  <c r="C196" i="2691"/>
  <c r="C197" i="2691"/>
  <c r="C198" i="2691"/>
  <c r="C199" i="2691"/>
  <c r="C200" i="2691"/>
  <c r="C201" i="2691"/>
  <c r="C202" i="2691"/>
  <c r="C203" i="2691"/>
  <c r="C204" i="2691"/>
  <c r="C205" i="2691"/>
  <c r="C206" i="2691"/>
  <c r="C207" i="2691"/>
  <c r="C208" i="2691"/>
  <c r="C209" i="2691"/>
  <c r="C210" i="2691"/>
  <c r="C211" i="2691"/>
  <c r="C212" i="2691"/>
  <c r="C213" i="2691"/>
  <c r="C214" i="2691"/>
  <c r="C215" i="2691"/>
  <c r="C216" i="2691"/>
  <c r="C217" i="2691"/>
  <c r="C218" i="2691"/>
  <c r="C219" i="2691"/>
  <c r="C220" i="2691"/>
  <c r="C221" i="2691"/>
  <c r="C222" i="2691"/>
  <c r="C223" i="2691"/>
  <c r="C224" i="2691"/>
  <c r="C225" i="2691"/>
  <c r="C226" i="2691"/>
  <c r="C227" i="2691"/>
  <c r="C228" i="2691"/>
  <c r="C229" i="2691"/>
  <c r="C230" i="2691"/>
  <c r="C231" i="2691"/>
  <c r="C232" i="2691"/>
  <c r="C233" i="2691"/>
  <c r="C234" i="2691"/>
  <c r="C235" i="2691"/>
  <c r="C236" i="2691"/>
  <c r="C237" i="2691"/>
  <c r="C238" i="2691"/>
  <c r="C239" i="2691"/>
  <c r="C240" i="2691"/>
  <c r="C241" i="2691"/>
  <c r="C242" i="2691"/>
  <c r="C243" i="2691"/>
  <c r="C244" i="2691"/>
  <c r="C245" i="2691"/>
  <c r="C246" i="2691"/>
  <c r="C247" i="2691"/>
  <c r="C248" i="2691"/>
  <c r="C249" i="2691"/>
  <c r="C250" i="2691"/>
  <c r="C251" i="2691"/>
  <c r="C252" i="2691"/>
  <c r="C253" i="2691"/>
  <c r="C254" i="2691"/>
  <c r="C255" i="2691"/>
  <c r="C256" i="2691"/>
  <c r="C257" i="2691"/>
  <c r="C258" i="2691"/>
  <c r="C259" i="2691"/>
  <c r="C260" i="2691"/>
  <c r="C261" i="2691"/>
  <c r="C262" i="2691"/>
  <c r="C263" i="2691"/>
  <c r="C264" i="2691"/>
  <c r="C265" i="2691"/>
  <c r="C266" i="2691"/>
  <c r="C267" i="2691"/>
  <c r="C268" i="2691"/>
  <c r="C269" i="2691"/>
  <c r="C270" i="2691"/>
  <c r="C271" i="2691"/>
  <c r="C272" i="2691"/>
  <c r="C273" i="2691"/>
  <c r="C274" i="2691"/>
  <c r="C275" i="2691"/>
  <c r="C276" i="2691"/>
  <c r="C277" i="2691"/>
  <c r="C278" i="2691"/>
  <c r="C279" i="2691"/>
  <c r="C280" i="2691"/>
  <c r="C281" i="2691"/>
  <c r="C282" i="2691"/>
  <c r="C283" i="2691"/>
  <c r="C284" i="2691"/>
  <c r="C285" i="2691"/>
  <c r="C286" i="2691"/>
  <c r="C287" i="2691"/>
  <c r="C288" i="2691"/>
  <c r="C289" i="2691"/>
  <c r="C290" i="2691"/>
  <c r="C291" i="2691"/>
  <c r="C292" i="2691"/>
  <c r="C293" i="2691"/>
  <c r="C294" i="2691"/>
  <c r="C295" i="2691"/>
  <c r="C296" i="2691"/>
  <c r="C297" i="2691"/>
  <c r="C298" i="2691"/>
  <c r="C299" i="2691"/>
  <c r="C300" i="2691"/>
  <c r="C301" i="2691"/>
  <c r="C302" i="2691"/>
  <c r="C303" i="2691"/>
  <c r="C304" i="2691"/>
  <c r="C305" i="2691"/>
  <c r="C306" i="2691"/>
  <c r="C307" i="2691"/>
  <c r="C308" i="2691"/>
  <c r="C309" i="2691"/>
  <c r="C310" i="2691"/>
  <c r="C311" i="2691"/>
  <c r="C312" i="2691"/>
  <c r="C313" i="2691"/>
  <c r="C314" i="2691"/>
  <c r="C315" i="2691"/>
  <c r="C316" i="2691"/>
  <c r="C317" i="2691"/>
  <c r="C318" i="2691"/>
  <c r="C319" i="2691"/>
  <c r="C320" i="2691"/>
  <c r="C321" i="2691"/>
  <c r="C322" i="2691"/>
  <c r="C323" i="2691"/>
  <c r="C324" i="2691"/>
  <c r="C325" i="2691"/>
  <c r="C326" i="2691"/>
  <c r="C327" i="2691"/>
  <c r="C328" i="2691"/>
  <c r="C329" i="2691"/>
  <c r="C330" i="2691"/>
  <c r="C331" i="2691"/>
  <c r="C332" i="2691"/>
  <c r="C333" i="2691"/>
  <c r="C334" i="2691"/>
  <c r="C335" i="2691"/>
  <c r="C336" i="2691"/>
  <c r="C337" i="2691"/>
  <c r="C338" i="2691"/>
  <c r="C339" i="2691"/>
  <c r="C340" i="2691"/>
  <c r="C341" i="2691"/>
  <c r="C342" i="2691"/>
  <c r="C343" i="2691"/>
  <c r="C344" i="2691"/>
  <c r="C345" i="2691"/>
  <c r="C346" i="2691"/>
  <c r="C347" i="2691"/>
  <c r="C348" i="2691"/>
  <c r="C349" i="2691"/>
  <c r="C350" i="2691"/>
  <c r="C351" i="2691"/>
  <c r="C352" i="2691"/>
  <c r="C353" i="2691"/>
  <c r="C354" i="2691"/>
  <c r="C355" i="2691"/>
  <c r="C356" i="2691"/>
  <c r="C357" i="2691"/>
  <c r="C358" i="2691"/>
  <c r="C359" i="2691"/>
  <c r="C360" i="2691"/>
  <c r="C361" i="2691"/>
  <c r="C362" i="2691"/>
  <c r="C363" i="2691"/>
  <c r="C364" i="2691"/>
  <c r="C365" i="2691"/>
  <c r="C366" i="2691"/>
  <c r="C367" i="2691"/>
  <c r="C368" i="2691"/>
  <c r="C369" i="2691"/>
  <c r="C370" i="2691"/>
  <c r="C371" i="2691"/>
  <c r="C372" i="2691"/>
  <c r="C373" i="2691"/>
  <c r="C374" i="2691"/>
  <c r="C375" i="2691"/>
  <c r="C376" i="2691"/>
  <c r="C377" i="2691"/>
  <c r="C378" i="2691"/>
  <c r="C379" i="2691"/>
  <c r="C380" i="2691"/>
  <c r="C381" i="2691"/>
  <c r="C382" i="2691"/>
  <c r="C383" i="2691"/>
  <c r="C384" i="2691"/>
  <c r="C385" i="2691"/>
  <c r="C386" i="2691"/>
  <c r="C387" i="2691"/>
  <c r="C388" i="2691"/>
  <c r="C389" i="2691"/>
  <c r="C390" i="2691"/>
  <c r="C391" i="2691"/>
  <c r="C392" i="2691"/>
  <c r="C393" i="2691"/>
  <c r="C394" i="2691"/>
  <c r="C395" i="2691"/>
  <c r="C396" i="2691"/>
  <c r="C397" i="2691"/>
  <c r="C398" i="2691"/>
  <c r="C399" i="2691"/>
  <c r="C400" i="2691"/>
  <c r="C401" i="2691"/>
  <c r="C402" i="2691"/>
  <c r="C403" i="2691"/>
  <c r="C404" i="2691"/>
  <c r="C405" i="2691"/>
  <c r="C406" i="2691"/>
  <c r="C407" i="2691"/>
  <c r="C408" i="2691"/>
  <c r="C409" i="2691"/>
  <c r="C410" i="2691"/>
  <c r="C411" i="2691"/>
  <c r="C412" i="2691"/>
  <c r="C413" i="2691"/>
  <c r="C414" i="2691"/>
  <c r="C415" i="2691"/>
  <c r="C416" i="2691"/>
  <c r="C417" i="2691"/>
  <c r="C418" i="2691"/>
  <c r="C419" i="2691"/>
  <c r="C420" i="2691"/>
  <c r="C421" i="2691"/>
  <c r="C422" i="2691"/>
  <c r="C423" i="2691"/>
  <c r="C424" i="2691"/>
  <c r="C425" i="2691"/>
  <c r="C426" i="2691"/>
  <c r="C427" i="2691"/>
  <c r="C428" i="2691"/>
  <c r="C429" i="2691"/>
  <c r="C430" i="2691"/>
  <c r="C431" i="2691"/>
  <c r="C432" i="2691"/>
  <c r="C433" i="2691"/>
  <c r="C434" i="2691"/>
  <c r="C435" i="2691"/>
  <c r="C436" i="2691"/>
  <c r="C437" i="2691"/>
  <c r="C438" i="2691"/>
  <c r="C439" i="2691"/>
  <c r="C440" i="2691"/>
  <c r="C441" i="2691"/>
  <c r="C442" i="2691"/>
  <c r="C443" i="2691"/>
  <c r="C444" i="2691"/>
  <c r="C445" i="2691"/>
  <c r="C446" i="2691"/>
  <c r="C447" i="2691"/>
  <c r="C448" i="2691"/>
  <c r="C449" i="2691"/>
  <c r="C450" i="2691"/>
  <c r="C451" i="2691"/>
  <c r="C452" i="2691"/>
  <c r="C453" i="2691"/>
  <c r="C454" i="2691"/>
  <c r="C455" i="2691"/>
  <c r="C456" i="2691"/>
  <c r="C457" i="2691"/>
  <c r="C458" i="2691"/>
  <c r="C459" i="2691"/>
  <c r="C460" i="2691"/>
  <c r="C461" i="2691"/>
  <c r="C462" i="2691"/>
  <c r="C463" i="2691"/>
  <c r="C464" i="2691"/>
  <c r="C465" i="2691"/>
  <c r="C466" i="2691"/>
  <c r="C467" i="2691"/>
  <c r="C468" i="2691"/>
  <c r="C469" i="2691"/>
  <c r="C470" i="2691"/>
  <c r="C471" i="2691"/>
  <c r="C472" i="2691"/>
  <c r="C473" i="2691"/>
  <c r="C474" i="2691"/>
  <c r="C475" i="2691"/>
  <c r="C476" i="2691"/>
  <c r="C477" i="2691"/>
  <c r="C478" i="2691"/>
  <c r="C479" i="2691"/>
  <c r="C480" i="2691"/>
  <c r="C481" i="2691"/>
  <c r="C482" i="2691"/>
  <c r="C483" i="2691"/>
  <c r="C484" i="2691"/>
  <c r="C485" i="2691"/>
  <c r="C486" i="2691"/>
  <c r="C487" i="2691"/>
  <c r="C488" i="2691"/>
  <c r="C489" i="2691"/>
  <c r="C490" i="2691"/>
  <c r="C491" i="2691"/>
  <c r="C492" i="2691"/>
  <c r="C493" i="2691"/>
  <c r="C494" i="2691"/>
  <c r="C495" i="2691"/>
  <c r="C496" i="2691"/>
  <c r="C497" i="2691"/>
  <c r="C498" i="2691"/>
  <c r="C499" i="2691"/>
  <c r="C500" i="2691"/>
  <c r="C501" i="2691"/>
  <c r="C502" i="2691"/>
  <c r="C503" i="2691"/>
  <c r="C504" i="2691"/>
  <c r="C505" i="2691"/>
  <c r="C506" i="2691"/>
  <c r="C507" i="2691"/>
  <c r="C508" i="2691"/>
  <c r="C509" i="2691"/>
  <c r="C510" i="2691"/>
  <c r="C511" i="2691"/>
  <c r="C512" i="2691"/>
  <c r="C513" i="2691"/>
  <c r="C514" i="2691"/>
  <c r="C515" i="2691"/>
  <c r="C516" i="2691"/>
  <c r="C517" i="2691"/>
  <c r="C518" i="2691"/>
  <c r="C519" i="2691"/>
  <c r="C520" i="2691"/>
  <c r="C521" i="2691"/>
  <c r="C522" i="2691"/>
  <c r="C523" i="2691"/>
  <c r="C524" i="2691"/>
  <c r="C525" i="2691"/>
  <c r="C526" i="2691"/>
  <c r="C527" i="2691"/>
  <c r="C528" i="2691"/>
  <c r="C529" i="2691"/>
  <c r="C530" i="2691"/>
  <c r="C531" i="2691"/>
  <c r="C532" i="2691"/>
  <c r="C533" i="2691"/>
  <c r="C534" i="2691"/>
  <c r="C535" i="2691"/>
  <c r="C536" i="2691"/>
  <c r="C537" i="2691"/>
  <c r="C538" i="2691"/>
  <c r="C539" i="2691"/>
  <c r="C540" i="2691"/>
  <c r="C541" i="2691"/>
  <c r="C542" i="2691"/>
  <c r="C543" i="2691"/>
  <c r="C544" i="2691"/>
  <c r="C545" i="2691"/>
  <c r="C546" i="2691"/>
  <c r="C547" i="2691"/>
  <c r="C548" i="2691"/>
  <c r="C549" i="2691"/>
  <c r="C550" i="2691"/>
  <c r="C551" i="2691"/>
  <c r="C552" i="2691"/>
  <c r="C553" i="2691"/>
  <c r="C554" i="2691"/>
  <c r="C555" i="2691"/>
  <c r="C556" i="2691"/>
  <c r="C557" i="2691"/>
  <c r="C558" i="2691"/>
  <c r="C559" i="2691"/>
  <c r="C560" i="2691"/>
  <c r="C561" i="2691"/>
  <c r="C562" i="2691"/>
  <c r="C563" i="2691"/>
  <c r="C564" i="2691"/>
  <c r="C565" i="2691"/>
  <c r="C566" i="2691"/>
  <c r="C567" i="2691"/>
  <c r="C568" i="2691"/>
  <c r="C569" i="2691"/>
  <c r="C570" i="2691"/>
  <c r="C571" i="2691"/>
  <c r="C572" i="2691"/>
  <c r="C573" i="2691"/>
  <c r="C574" i="2691"/>
  <c r="C575" i="2691"/>
  <c r="C576" i="2691"/>
  <c r="C577" i="2691"/>
  <c r="C578" i="2691"/>
  <c r="C579" i="2691"/>
  <c r="C580" i="2691"/>
  <c r="C581" i="2691"/>
  <c r="C582" i="2691"/>
  <c r="C583" i="2691"/>
  <c r="C584" i="2691"/>
  <c r="C585" i="2691"/>
  <c r="C586" i="2691"/>
  <c r="C587" i="2691"/>
  <c r="C588" i="2691"/>
  <c r="C589" i="2691"/>
  <c r="C590" i="2691"/>
  <c r="C591" i="2691"/>
  <c r="C592" i="2691"/>
  <c r="C593" i="2691"/>
  <c r="C594" i="2691"/>
  <c r="C595" i="2691"/>
  <c r="C596" i="2691"/>
  <c r="C597" i="2691"/>
  <c r="C598" i="2691"/>
  <c r="C599" i="2691"/>
  <c r="C600" i="2691"/>
  <c r="C601" i="2691"/>
  <c r="C602" i="2691"/>
  <c r="C603" i="2691"/>
  <c r="C604" i="2691"/>
  <c r="C605" i="2691"/>
  <c r="C606" i="2691"/>
  <c r="C607" i="2691"/>
  <c r="C608" i="2691"/>
  <c r="C609" i="2691"/>
  <c r="C610" i="2691"/>
  <c r="C611" i="2691"/>
  <c r="C612" i="2691"/>
  <c r="C613" i="2691"/>
  <c r="C614" i="2691"/>
  <c r="C615" i="2691"/>
  <c r="C616" i="2691"/>
  <c r="C617" i="2691"/>
  <c r="C618" i="2691"/>
  <c r="C619" i="2691"/>
  <c r="C620" i="2691"/>
  <c r="C621" i="2691"/>
  <c r="C622" i="2691"/>
  <c r="C623" i="2691"/>
  <c r="C624" i="2691"/>
  <c r="C625" i="2691"/>
  <c r="C626" i="2691"/>
  <c r="C627" i="2691"/>
  <c r="C628" i="2691"/>
  <c r="C629" i="2691"/>
  <c r="C630" i="2691"/>
  <c r="C631" i="2691"/>
  <c r="C632" i="2691"/>
  <c r="C633" i="2691"/>
  <c r="C634" i="2691"/>
  <c r="C635" i="2691"/>
  <c r="C636" i="2691"/>
  <c r="C637" i="2691"/>
  <c r="C638" i="2691"/>
  <c r="C639" i="2691"/>
  <c r="C640" i="2691"/>
  <c r="C641" i="2691"/>
  <c r="C642" i="2691"/>
  <c r="C643" i="2691"/>
  <c r="C644" i="2691"/>
  <c r="C645" i="2691"/>
  <c r="C646" i="2691"/>
  <c r="C647" i="2691"/>
  <c r="C648" i="2691"/>
  <c r="C649" i="2691"/>
  <c r="C650" i="2691"/>
  <c r="C651" i="2691"/>
  <c r="C652" i="2691"/>
  <c r="C653" i="2691"/>
  <c r="C654" i="2691"/>
  <c r="C655" i="2691"/>
  <c r="C656" i="2691"/>
  <c r="C657" i="2691"/>
  <c r="C658" i="2691"/>
  <c r="C659" i="2691"/>
  <c r="C660" i="2691"/>
  <c r="C661" i="2691"/>
  <c r="C662" i="2691"/>
  <c r="C663" i="2691"/>
  <c r="C664" i="2691"/>
  <c r="C665" i="2691"/>
  <c r="C666" i="2691"/>
  <c r="C667" i="2691"/>
  <c r="C668" i="2691"/>
  <c r="C669" i="2691"/>
  <c r="C670" i="2691"/>
  <c r="C671" i="2691"/>
  <c r="C672" i="2691"/>
  <c r="C673" i="2691"/>
  <c r="C674" i="2691"/>
  <c r="C675" i="2691"/>
  <c r="C676" i="2691"/>
  <c r="C677" i="2691"/>
  <c r="C678" i="2691"/>
  <c r="C679" i="2691"/>
  <c r="C680" i="2691"/>
  <c r="C681" i="2691"/>
  <c r="C682" i="2691"/>
  <c r="C683" i="2691"/>
  <c r="C684" i="2691"/>
  <c r="C685" i="2691"/>
  <c r="C686" i="2691"/>
  <c r="C687" i="2691"/>
  <c r="C688" i="2691"/>
  <c r="C689" i="2691"/>
  <c r="C690" i="2691"/>
  <c r="C691" i="2691"/>
  <c r="C692" i="2691"/>
  <c r="C693" i="2691"/>
  <c r="C694" i="2691"/>
  <c r="C695" i="2691"/>
  <c r="C696" i="2691"/>
  <c r="C697" i="2691"/>
  <c r="C698" i="2691"/>
  <c r="C699" i="2691"/>
  <c r="C700" i="2691"/>
  <c r="C701" i="2691"/>
  <c r="C702" i="2691"/>
  <c r="C703" i="2691"/>
  <c r="C704" i="2691"/>
  <c r="C705" i="2691"/>
  <c r="C706" i="2691"/>
  <c r="C707" i="2691"/>
  <c r="C708" i="2691"/>
  <c r="C709" i="2691"/>
  <c r="C710" i="2691"/>
  <c r="C711" i="2691"/>
  <c r="C712" i="2691"/>
  <c r="C713" i="2691"/>
  <c r="C714" i="2691"/>
  <c r="C715" i="2691"/>
  <c r="C716" i="2691"/>
  <c r="C717" i="2691"/>
  <c r="C718" i="2691"/>
  <c r="C719" i="2691"/>
  <c r="C720" i="2691"/>
  <c r="C721" i="2691"/>
  <c r="C722" i="2691"/>
  <c r="C723" i="2691"/>
  <c r="C724" i="2691"/>
  <c r="C725" i="2691"/>
  <c r="C726" i="2691"/>
  <c r="C727" i="2691"/>
  <c r="C728" i="2691"/>
  <c r="C729" i="2691"/>
  <c r="C730" i="2691"/>
  <c r="C731" i="2691"/>
  <c r="C732" i="2691"/>
  <c r="C733" i="2691"/>
  <c r="C734" i="2691"/>
  <c r="C735" i="2691"/>
  <c r="C736" i="2691"/>
  <c r="C737" i="2691"/>
  <c r="C738" i="2691"/>
  <c r="C739" i="2691"/>
  <c r="C740" i="2691"/>
  <c r="C741" i="2691"/>
  <c r="C742" i="2691"/>
  <c r="C743" i="2691"/>
  <c r="C744" i="2691"/>
  <c r="C745" i="2691"/>
  <c r="C746" i="2691"/>
  <c r="C747" i="2691"/>
  <c r="C748" i="2691"/>
  <c r="C749" i="2691"/>
  <c r="C750" i="2691"/>
  <c r="C751" i="2691"/>
  <c r="C752" i="2691"/>
  <c r="C753" i="2691"/>
  <c r="C754" i="2691"/>
  <c r="C755" i="2691"/>
  <c r="C756" i="2691"/>
  <c r="C757" i="2691"/>
  <c r="C758" i="2691"/>
  <c r="C759" i="2691"/>
  <c r="C760" i="2691"/>
  <c r="C761" i="2691"/>
  <c r="C762" i="2691"/>
  <c r="C763" i="2691"/>
  <c r="C764" i="2691"/>
  <c r="C765" i="2691"/>
  <c r="C766" i="2691"/>
  <c r="C767" i="2691"/>
  <c r="C768" i="2691"/>
  <c r="C769" i="2691"/>
  <c r="C770" i="2691"/>
  <c r="C771" i="2691"/>
  <c r="C772" i="2691"/>
  <c r="C773" i="2691"/>
  <c r="C774" i="2691"/>
  <c r="C775" i="2691"/>
  <c r="C776" i="2691"/>
  <c r="C777" i="2691"/>
  <c r="C778" i="2691"/>
  <c r="C779" i="2691"/>
  <c r="C780" i="2691"/>
  <c r="C781" i="2691"/>
  <c r="C782" i="2691"/>
  <c r="C783" i="2691"/>
  <c r="C784" i="2691"/>
  <c r="C785" i="2691"/>
  <c r="C786" i="2691"/>
  <c r="C787" i="2691"/>
  <c r="C788" i="2691"/>
  <c r="C789" i="2691"/>
  <c r="C790" i="2691"/>
  <c r="C791" i="2691"/>
  <c r="C792" i="2691"/>
  <c r="C793" i="2691"/>
  <c r="C794" i="2691"/>
  <c r="C795" i="2691"/>
  <c r="C796" i="2691"/>
  <c r="C797" i="2691"/>
  <c r="C798" i="2691"/>
  <c r="C799" i="2691"/>
  <c r="C800" i="2691"/>
  <c r="C801" i="2691"/>
  <c r="C802" i="2691"/>
  <c r="C803" i="2691"/>
  <c r="C804" i="2691"/>
  <c r="C805" i="2691"/>
  <c r="C806" i="2691"/>
  <c r="C807" i="2691"/>
  <c r="C808" i="2691"/>
  <c r="C809" i="2691"/>
  <c r="C810" i="2691"/>
  <c r="C811" i="2691"/>
  <c r="C812" i="2691"/>
  <c r="C813" i="2691"/>
  <c r="C814" i="2691"/>
  <c r="C815" i="2691"/>
  <c r="C816" i="2691"/>
  <c r="C817" i="2691"/>
  <c r="C818" i="2691"/>
  <c r="C819" i="2691"/>
  <c r="C820" i="2691"/>
  <c r="C821" i="2691"/>
  <c r="C822" i="2691"/>
  <c r="C823" i="2691"/>
  <c r="C824" i="2691"/>
  <c r="C825" i="2691"/>
  <c r="C826" i="2691"/>
  <c r="C827" i="2691"/>
  <c r="C828" i="2691"/>
  <c r="C829" i="2691"/>
  <c r="C830" i="2691"/>
  <c r="C831" i="2691"/>
  <c r="C832" i="2691"/>
  <c r="C833" i="2691"/>
  <c r="C834" i="2691"/>
  <c r="C835" i="2691"/>
  <c r="C836" i="2691"/>
  <c r="C837" i="2691"/>
  <c r="C838" i="2691"/>
  <c r="C839" i="2691"/>
  <c r="C840" i="2691"/>
  <c r="C841" i="2691"/>
  <c r="C842" i="2691"/>
  <c r="C843" i="2691"/>
  <c r="C844" i="2691"/>
  <c r="C845" i="2691"/>
  <c r="C846" i="2691"/>
  <c r="C847" i="2691"/>
  <c r="C848" i="2691"/>
  <c r="C849" i="2691"/>
  <c r="C850" i="2691"/>
  <c r="C851" i="2691"/>
  <c r="C852" i="2691"/>
  <c r="C853" i="2691"/>
  <c r="C854" i="2691"/>
  <c r="C855" i="2691"/>
  <c r="C856" i="2691"/>
  <c r="C857" i="2691"/>
  <c r="C858" i="2691"/>
  <c r="C859" i="2691"/>
  <c r="C860" i="2691"/>
  <c r="C861" i="2691"/>
  <c r="C862" i="2691"/>
  <c r="C863" i="2691"/>
  <c r="C864" i="2691"/>
  <c r="C865" i="2691"/>
  <c r="C866" i="2691"/>
  <c r="C867" i="2691"/>
  <c r="C868" i="2691"/>
  <c r="C869" i="2691"/>
  <c r="C870" i="2691"/>
  <c r="C871" i="2691"/>
  <c r="C872" i="2691"/>
  <c r="C873" i="2691"/>
  <c r="C874" i="2691"/>
  <c r="C875" i="2691"/>
  <c r="C876" i="2691"/>
  <c r="C877" i="2691"/>
  <c r="C878" i="2691"/>
  <c r="C879" i="2691"/>
  <c r="C880" i="2691"/>
  <c r="C881" i="2691"/>
  <c r="C882" i="2691"/>
  <c r="C883" i="2691"/>
  <c r="C884" i="2691"/>
  <c r="C885" i="2691"/>
  <c r="C886" i="2691"/>
  <c r="C887" i="2691"/>
  <c r="C888" i="2691"/>
  <c r="C889" i="2691"/>
  <c r="C890" i="2691"/>
  <c r="C891" i="2691"/>
  <c r="C892" i="2691"/>
  <c r="C893" i="2691"/>
  <c r="C894" i="2691"/>
  <c r="C895" i="2691"/>
  <c r="C896" i="2691"/>
  <c r="C897" i="2691"/>
  <c r="C898" i="2691"/>
  <c r="C899" i="2691"/>
  <c r="C900" i="2691"/>
  <c r="C901" i="2691"/>
  <c r="C902" i="2691"/>
  <c r="C903" i="2691"/>
  <c r="C904" i="2691"/>
  <c r="C905" i="2691"/>
  <c r="C906" i="2691"/>
  <c r="C907" i="2691"/>
  <c r="C908" i="2691"/>
  <c r="C909" i="2691"/>
  <c r="C910" i="2691"/>
  <c r="C911" i="2691"/>
  <c r="C912" i="2691"/>
  <c r="C913" i="2691"/>
  <c r="C914" i="2691"/>
  <c r="C915" i="2691"/>
  <c r="C916" i="2691"/>
  <c r="C917" i="2691"/>
  <c r="C918" i="2691"/>
  <c r="C919" i="2691"/>
  <c r="C920" i="2691"/>
  <c r="C921" i="2691"/>
  <c r="C922" i="2691"/>
  <c r="C923" i="2691"/>
  <c r="C924" i="2691"/>
  <c r="C925" i="2691"/>
  <c r="C926" i="2691"/>
  <c r="C927" i="2691"/>
  <c r="C928" i="2691"/>
  <c r="C929" i="2691"/>
  <c r="C930" i="2691"/>
  <c r="C931" i="2691"/>
  <c r="C932" i="2691"/>
  <c r="C933" i="2691"/>
  <c r="C934" i="2691"/>
  <c r="C935" i="2691"/>
  <c r="C936" i="2691"/>
  <c r="C937" i="2691"/>
  <c r="C938" i="2691"/>
  <c r="C939" i="2691"/>
  <c r="C940" i="2691"/>
  <c r="C941" i="2691"/>
  <c r="C942" i="2691"/>
  <c r="C943" i="2691"/>
  <c r="C944" i="2691"/>
  <c r="C945" i="2691"/>
  <c r="C946" i="2691"/>
  <c r="C947" i="2691"/>
  <c r="C948" i="2691"/>
  <c r="C949" i="2691"/>
  <c r="C950" i="2691"/>
  <c r="C951" i="2691"/>
  <c r="C952" i="2691"/>
  <c r="C953" i="2691"/>
  <c r="C954" i="2691"/>
  <c r="C955" i="2691"/>
  <c r="C956" i="2691"/>
  <c r="C957" i="2691"/>
  <c r="C958" i="2691"/>
  <c r="C959" i="2691"/>
  <c r="C960" i="2691"/>
  <c r="C961" i="2691"/>
  <c r="C962" i="2691"/>
  <c r="C963" i="2691"/>
  <c r="C964" i="2691"/>
  <c r="C965" i="2691"/>
  <c r="C966" i="2691"/>
  <c r="C967" i="2691"/>
  <c r="C968" i="2691"/>
  <c r="C969" i="2691"/>
  <c r="C970" i="2691"/>
  <c r="C971" i="2691"/>
  <c r="C972" i="2691"/>
  <c r="C973" i="2691"/>
  <c r="C974" i="2691"/>
  <c r="C975" i="2691"/>
  <c r="C976" i="2691"/>
  <c r="C977" i="2691"/>
  <c r="C978" i="2691"/>
  <c r="C979" i="2691"/>
  <c r="C980" i="2691"/>
  <c r="C981" i="2691"/>
  <c r="C982" i="2691"/>
  <c r="C983" i="2691"/>
  <c r="C984" i="2691"/>
  <c r="C985" i="2691"/>
  <c r="C986" i="2691"/>
  <c r="C987" i="2691"/>
  <c r="C988" i="2691"/>
  <c r="C989" i="2691"/>
  <c r="C990" i="2691"/>
  <c r="C991" i="2691"/>
  <c r="C992" i="2691"/>
  <c r="C993" i="2691"/>
  <c r="C994" i="2691"/>
  <c r="C995" i="2691"/>
  <c r="C996" i="2691"/>
  <c r="C997" i="2691"/>
  <c r="C998" i="2691"/>
  <c r="C999" i="2691"/>
  <c r="C1000" i="2691"/>
  <c r="C1001" i="2691"/>
  <c r="C1002" i="2691"/>
  <c r="C1003" i="2691"/>
  <c r="C1004" i="2691"/>
  <c r="C1005" i="2691"/>
  <c r="C1006" i="2691"/>
  <c r="C1007" i="2691"/>
  <c r="C1008" i="2691"/>
  <c r="C1009" i="2691"/>
  <c r="C1010" i="2691"/>
  <c r="C1011" i="2691"/>
  <c r="C1012" i="2691"/>
  <c r="C1013" i="2691"/>
  <c r="C1014" i="2691"/>
  <c r="C1015" i="2691"/>
  <c r="C1016" i="2691"/>
  <c r="C1017" i="2691"/>
  <c r="C1018" i="2691"/>
  <c r="C1019" i="2691"/>
  <c r="C1020" i="2691"/>
  <c r="C1021" i="2691"/>
  <c r="C1022" i="2691"/>
  <c r="C1023" i="2691"/>
  <c r="C1024" i="2691"/>
  <c r="C1025" i="2691"/>
  <c r="C1026" i="2691"/>
  <c r="C1027" i="2691"/>
  <c r="C1028" i="2691"/>
  <c r="C1029" i="2691"/>
  <c r="C1030" i="2691"/>
  <c r="C1031" i="2691"/>
  <c r="C1032" i="2691"/>
  <c r="C1033" i="2691"/>
  <c r="C1034" i="2691"/>
  <c r="C1035" i="2691"/>
  <c r="C1036" i="2691"/>
  <c r="C1037" i="2691"/>
  <c r="C1038" i="2691"/>
  <c r="C1039" i="2691"/>
  <c r="C1040" i="2691"/>
  <c r="C1041" i="2691"/>
  <c r="C1042" i="2691"/>
  <c r="C1043" i="2691"/>
  <c r="C1044" i="2691"/>
  <c r="C1045" i="2691"/>
  <c r="C1046" i="2691"/>
  <c r="C1047" i="2691"/>
  <c r="C1048" i="2691"/>
  <c r="C1049" i="2691"/>
  <c r="C1050" i="2691"/>
  <c r="C1051" i="2691"/>
  <c r="C1052" i="2691"/>
  <c r="C1053" i="2691"/>
  <c r="C1054" i="2691"/>
  <c r="C1055" i="2691"/>
  <c r="C1056" i="2691"/>
  <c r="C1057" i="2691"/>
  <c r="C1058" i="2691"/>
  <c r="C1059" i="2691"/>
  <c r="C1060" i="2691"/>
  <c r="C1061" i="2691"/>
  <c r="C1062" i="2691"/>
  <c r="C1063" i="2691"/>
  <c r="C1064" i="2691"/>
  <c r="C1065" i="2691"/>
  <c r="C1066" i="2691"/>
  <c r="C1067" i="2691"/>
  <c r="C1068" i="2691"/>
  <c r="C1069" i="2691"/>
  <c r="C1070" i="2691"/>
  <c r="C1071" i="2691"/>
  <c r="C1072" i="2691"/>
  <c r="C1073" i="2691"/>
  <c r="C1074" i="2691"/>
  <c r="C1075" i="2691"/>
  <c r="C1076" i="2691"/>
  <c r="C1077" i="2691"/>
  <c r="C1078" i="2691"/>
  <c r="C1079" i="2691"/>
  <c r="C1080" i="2691"/>
  <c r="C1081" i="2691"/>
  <c r="C1082" i="2691"/>
  <c r="C1083" i="2691"/>
  <c r="C1084" i="2691"/>
  <c r="C1085" i="2691"/>
  <c r="C1086" i="2691"/>
  <c r="C1087" i="2691"/>
  <c r="C1088" i="2691"/>
  <c r="C1089" i="2691"/>
  <c r="C1090" i="2691"/>
  <c r="C1091" i="2691"/>
  <c r="C1092" i="2691"/>
  <c r="C1093" i="2691"/>
  <c r="C1094" i="2691"/>
  <c r="C1095" i="2691"/>
  <c r="C1096" i="2691"/>
  <c r="C1097" i="2691"/>
  <c r="C1098" i="2691"/>
  <c r="C1099" i="2691"/>
  <c r="C1100" i="2691"/>
  <c r="C1101" i="2691"/>
  <c r="C1102" i="2691"/>
  <c r="C1103" i="2691"/>
  <c r="C1104" i="2691"/>
  <c r="C1105" i="2691"/>
  <c r="C1106" i="2691"/>
  <c r="C1107" i="2691"/>
  <c r="C1108" i="2691"/>
  <c r="C1109" i="2691"/>
  <c r="C1110" i="2691"/>
  <c r="C1111" i="2691"/>
  <c r="C1112" i="2691"/>
  <c r="C1113" i="2691"/>
  <c r="C1114" i="2691"/>
  <c r="C1115" i="2691"/>
  <c r="C1116" i="2691"/>
  <c r="C1117" i="2691"/>
  <c r="C1118" i="2691"/>
  <c r="C1119" i="2691"/>
  <c r="C1120" i="2691"/>
  <c r="C1121" i="2691"/>
  <c r="C1122" i="2691"/>
  <c r="C1123" i="2691"/>
  <c r="C1124" i="2691"/>
  <c r="C1125" i="2691"/>
  <c r="C1126" i="2691"/>
  <c r="C1127" i="2691"/>
  <c r="C1128" i="2691"/>
  <c r="C1129" i="2691"/>
  <c r="C1130" i="2691"/>
  <c r="C1131" i="2691"/>
  <c r="C1132" i="2691"/>
  <c r="C1133" i="2691"/>
  <c r="C1134" i="2691"/>
  <c r="C1135" i="2691"/>
  <c r="C1136" i="2691"/>
  <c r="C1137" i="2691"/>
  <c r="C1138" i="2691"/>
  <c r="C1139" i="2691"/>
  <c r="C1140" i="2691"/>
  <c r="C1141" i="2691"/>
  <c r="C1142" i="2691"/>
  <c r="C1143" i="2691"/>
  <c r="C1144" i="2691"/>
  <c r="C1145" i="2691"/>
  <c r="C1146" i="2691"/>
  <c r="C1147" i="2691"/>
  <c r="C1148" i="2691"/>
  <c r="C1149" i="2691"/>
  <c r="C1150" i="2691"/>
  <c r="C1151" i="2691"/>
  <c r="C1152" i="2691"/>
  <c r="C1153" i="2691"/>
  <c r="C1154" i="2691"/>
  <c r="C1155" i="2691"/>
  <c r="C1156" i="2691"/>
  <c r="C1157" i="2691"/>
  <c r="C1158" i="2691"/>
  <c r="C1159" i="2691"/>
  <c r="C1160" i="2691"/>
  <c r="C1161" i="2691"/>
  <c r="C1162" i="2691"/>
  <c r="C1163" i="2691"/>
  <c r="C1164" i="2691"/>
  <c r="C1165" i="2691"/>
  <c r="C1166" i="2691"/>
  <c r="C1167" i="2691"/>
  <c r="C1168" i="2691"/>
  <c r="C1169" i="2691"/>
  <c r="C1170" i="2691"/>
  <c r="C1171" i="2691"/>
  <c r="C1172" i="2691"/>
  <c r="C1173" i="2691"/>
  <c r="C1174" i="2691"/>
  <c r="C1175" i="2691"/>
  <c r="C1176" i="2691"/>
  <c r="C1177" i="2691"/>
  <c r="C1178" i="2691"/>
  <c r="C1179" i="2691"/>
  <c r="C1180" i="2691"/>
  <c r="C1181" i="2691"/>
  <c r="C1182" i="2691"/>
  <c r="C1183" i="2691"/>
  <c r="C1184" i="2691"/>
  <c r="C1185" i="2691"/>
  <c r="C1186" i="2691"/>
  <c r="C1187" i="2691"/>
  <c r="C1188" i="2691"/>
  <c r="C1189" i="2691"/>
  <c r="C1190" i="2691"/>
  <c r="C1191" i="2691"/>
  <c r="C1192" i="2691"/>
  <c r="C1193" i="2691"/>
  <c r="C1194" i="2691"/>
  <c r="C1195" i="2691"/>
  <c r="C1196" i="2691"/>
  <c r="C1197" i="2691"/>
  <c r="C1198" i="2691"/>
  <c r="C1199" i="2691"/>
  <c r="C1200" i="2691"/>
  <c r="C1201" i="2691"/>
  <c r="C1202" i="2691"/>
  <c r="C1203" i="2691"/>
  <c r="C1204" i="2691"/>
  <c r="C1205" i="2691"/>
  <c r="C1206" i="2691"/>
  <c r="C1207" i="2691"/>
  <c r="C1208" i="2691"/>
  <c r="C1209" i="2691"/>
  <c r="C1210" i="2691"/>
  <c r="C1211" i="2691"/>
  <c r="C1212" i="2691"/>
  <c r="C1213" i="2691"/>
  <c r="C1214" i="2691"/>
  <c r="C1215" i="2691"/>
  <c r="C1216" i="2691"/>
  <c r="C1217" i="2691"/>
  <c r="C1218" i="2691"/>
  <c r="C1219" i="2691"/>
  <c r="C1220" i="2691"/>
  <c r="C1221" i="2691"/>
  <c r="C1222" i="2691"/>
  <c r="C1223" i="2691"/>
  <c r="C1224" i="2691"/>
  <c r="C1225" i="2691"/>
  <c r="C1226" i="2691"/>
  <c r="C1227" i="2691"/>
  <c r="C1228" i="2691"/>
  <c r="C1229" i="2691"/>
  <c r="C1230" i="2691"/>
  <c r="C1231" i="2691"/>
  <c r="C1232" i="2691"/>
  <c r="C1233" i="2691"/>
  <c r="C1234" i="2691"/>
  <c r="C1235" i="2691"/>
  <c r="C1236" i="2691"/>
  <c r="C1237" i="2691"/>
  <c r="C1238" i="2691"/>
  <c r="C1239" i="2691"/>
  <c r="C1240" i="2691"/>
  <c r="C1241" i="2691"/>
  <c r="C1242" i="2691"/>
  <c r="C1243" i="2691"/>
  <c r="C1244" i="2691"/>
  <c r="C1245" i="2691"/>
  <c r="C1246" i="2691"/>
  <c r="C1247" i="2691"/>
  <c r="C1248" i="2691"/>
  <c r="C1249" i="2691"/>
  <c r="C1250" i="2691"/>
  <c r="C1251" i="2691"/>
  <c r="C1252" i="2691"/>
  <c r="C1253" i="2691"/>
  <c r="C1254" i="2691"/>
  <c r="C1255" i="2691"/>
  <c r="C1256" i="2691"/>
  <c r="C1257" i="2691"/>
  <c r="C1258" i="2691"/>
  <c r="C1259" i="2691"/>
  <c r="C1260" i="2691"/>
  <c r="C1261" i="2691"/>
  <c r="C1262" i="2691"/>
  <c r="C1263" i="2691"/>
  <c r="C1264" i="2691"/>
  <c r="C1265" i="2691"/>
  <c r="C1266" i="2691"/>
  <c r="C1267" i="2691"/>
  <c r="C1268" i="2691"/>
  <c r="C1269" i="2691"/>
  <c r="C1270" i="2691"/>
  <c r="C1271" i="2691"/>
  <c r="C1272" i="2691"/>
  <c r="C1273" i="2691"/>
  <c r="C1274" i="2691"/>
  <c r="C1275" i="2691"/>
  <c r="C1276" i="2691"/>
  <c r="C1277" i="2691"/>
  <c r="C1278" i="2691"/>
  <c r="C1279" i="2691"/>
  <c r="C1280" i="2691"/>
  <c r="C1281" i="2691"/>
  <c r="C1282" i="2691"/>
  <c r="C1283" i="2691"/>
  <c r="C1284" i="2691"/>
  <c r="C1285" i="2691"/>
  <c r="C1286" i="2691"/>
  <c r="C1287" i="2691"/>
  <c r="C1288" i="2691"/>
  <c r="C1289" i="2691"/>
  <c r="C1290" i="2691"/>
  <c r="C1291" i="2691"/>
  <c r="C1292" i="2691"/>
  <c r="C1293" i="2691"/>
  <c r="C1294" i="2691"/>
  <c r="C1295" i="2691"/>
  <c r="C1296" i="2691"/>
  <c r="C1297" i="2691"/>
  <c r="C1298" i="2691"/>
  <c r="C1299" i="2691"/>
  <c r="C1300" i="2691"/>
  <c r="C1301" i="2691"/>
  <c r="C1302" i="2691"/>
  <c r="C1303" i="2691"/>
  <c r="C1304" i="2691"/>
  <c r="C1305" i="2691"/>
  <c r="C1306" i="2691"/>
  <c r="C1307" i="2691"/>
  <c r="C1308" i="2691"/>
  <c r="C1309" i="2691"/>
  <c r="C1310" i="2691"/>
  <c r="C1311" i="2691"/>
  <c r="C1312" i="2691"/>
  <c r="C1313" i="2691"/>
  <c r="C1314" i="2691"/>
  <c r="C1315" i="2691"/>
  <c r="C1316" i="2691"/>
  <c r="C1317" i="2691"/>
  <c r="C1318" i="2691"/>
  <c r="C1319" i="2691"/>
  <c r="C1320" i="2691"/>
  <c r="C1321" i="2691"/>
  <c r="C1322" i="2691"/>
  <c r="C1323" i="2691"/>
  <c r="C1324" i="2691"/>
  <c r="C1325" i="2691"/>
  <c r="C1326" i="2691"/>
  <c r="C1327" i="2691"/>
  <c r="C1328" i="2691"/>
  <c r="C1329" i="2691"/>
  <c r="C1330" i="2691"/>
  <c r="C1331" i="2691"/>
  <c r="C1332" i="2691"/>
  <c r="C1333" i="2691"/>
  <c r="C1334" i="2691"/>
  <c r="C1335" i="2691"/>
  <c r="C1336" i="2691"/>
  <c r="C1337" i="2691"/>
  <c r="C1338" i="2691"/>
  <c r="C1339" i="2691"/>
  <c r="C1340" i="2691"/>
  <c r="C1341" i="2691"/>
  <c r="C1342" i="2691"/>
  <c r="C1343" i="2691"/>
  <c r="C1344" i="2691"/>
  <c r="C1345" i="2691"/>
  <c r="C1346" i="2691"/>
  <c r="C1347" i="2691"/>
  <c r="C1348" i="2691"/>
  <c r="C1349" i="2691"/>
  <c r="C1350" i="2691"/>
  <c r="C1351" i="2691"/>
  <c r="C1352" i="2691"/>
  <c r="C1353" i="2691"/>
  <c r="C1354" i="2691"/>
  <c r="C1355" i="2691"/>
  <c r="C1356" i="2691"/>
  <c r="C1357" i="2691"/>
  <c r="C1358" i="2691"/>
  <c r="C1359" i="2691"/>
  <c r="C1360" i="2691"/>
  <c r="C1361" i="2691"/>
  <c r="C1362" i="2691"/>
  <c r="C1363" i="2691"/>
  <c r="C1364" i="2691"/>
  <c r="C1365" i="2691"/>
  <c r="C1366" i="2691"/>
  <c r="C1367" i="2691"/>
  <c r="C1368" i="2691"/>
  <c r="C1369" i="2691"/>
  <c r="C1370" i="2691"/>
  <c r="C1371" i="2691"/>
  <c r="C1372" i="2691"/>
  <c r="C1373" i="2691"/>
  <c r="C1374" i="2691"/>
  <c r="C1375" i="2691"/>
  <c r="C1376" i="2691"/>
  <c r="C1377" i="2691"/>
  <c r="C1378" i="2691"/>
  <c r="C1379" i="2691"/>
  <c r="C1380" i="2691"/>
  <c r="C1381" i="2691"/>
  <c r="C1382" i="2691"/>
  <c r="C1383" i="2691"/>
  <c r="C1384" i="2691"/>
  <c r="C1385" i="2691"/>
  <c r="C1386" i="2691"/>
  <c r="C1387" i="2691"/>
  <c r="C1388" i="2691"/>
  <c r="C1389" i="2691"/>
  <c r="C1390" i="2691"/>
  <c r="C1391" i="2691"/>
  <c r="C1392" i="2691"/>
  <c r="C1393" i="2691"/>
  <c r="C1394" i="2691"/>
  <c r="C1395" i="2691"/>
  <c r="C1396" i="2691"/>
  <c r="C1397" i="2691"/>
  <c r="C1398" i="2691"/>
  <c r="C1399" i="2691"/>
  <c r="C1400" i="2691"/>
  <c r="C1401" i="2691"/>
  <c r="C1402" i="2691"/>
  <c r="C1403" i="2691"/>
  <c r="C1404" i="2691"/>
  <c r="C1405" i="2691"/>
  <c r="C1406" i="2691"/>
  <c r="C1407" i="2691"/>
  <c r="C1408" i="2691"/>
  <c r="C1409" i="2691"/>
  <c r="C1410" i="2691"/>
  <c r="C1411" i="2691"/>
  <c r="C1412" i="2691"/>
  <c r="C1413" i="2691"/>
  <c r="C1414" i="2691"/>
  <c r="C1415" i="2691"/>
  <c r="C1416" i="2691"/>
  <c r="C1417" i="2691"/>
  <c r="C1418" i="2691"/>
  <c r="C1419" i="2691"/>
  <c r="C1420" i="2691"/>
  <c r="C1421" i="2691"/>
  <c r="C1422" i="2691"/>
  <c r="C1423" i="2691"/>
  <c r="C1424" i="2691"/>
  <c r="C1425" i="2691"/>
  <c r="C1426" i="2691"/>
  <c r="C1427" i="2691"/>
  <c r="C1428" i="2691"/>
  <c r="C1429" i="2691"/>
  <c r="C1430" i="2691"/>
  <c r="C1431" i="2691"/>
  <c r="C1432" i="2691"/>
  <c r="C1433" i="2691"/>
  <c r="C1434" i="2691"/>
  <c r="C1435" i="2691"/>
  <c r="C1436" i="2691"/>
  <c r="C1437" i="2691"/>
  <c r="C1438" i="2691"/>
  <c r="C1439" i="2691"/>
  <c r="C1440" i="2691"/>
  <c r="C1441" i="2691"/>
  <c r="C1442" i="2691"/>
  <c r="C1443" i="2691"/>
  <c r="C1444" i="2691"/>
  <c r="C1445" i="2691"/>
  <c r="C1446" i="2691"/>
  <c r="C1447" i="2691"/>
  <c r="C1448" i="2691"/>
  <c r="C1449" i="2691"/>
  <c r="C1450" i="2691"/>
  <c r="C1451" i="2691"/>
  <c r="C1452" i="2691"/>
  <c r="C1453" i="2691"/>
  <c r="C1454" i="2691"/>
  <c r="C1455" i="2691"/>
  <c r="C1456" i="2691"/>
  <c r="C1457" i="2691"/>
  <c r="C1458" i="2691"/>
  <c r="C1459" i="2691"/>
  <c r="C1460" i="2691"/>
  <c r="C1461" i="2691"/>
  <c r="C1462" i="2691"/>
  <c r="C1463" i="2691"/>
  <c r="C1464" i="2691"/>
  <c r="C1465" i="2691"/>
  <c r="C1466" i="2691"/>
  <c r="C1467" i="2691"/>
  <c r="C1468" i="2691"/>
  <c r="C1469" i="2691"/>
  <c r="C1470" i="2691"/>
  <c r="C1471" i="2691"/>
  <c r="C1472" i="2691"/>
  <c r="C1473" i="2691"/>
  <c r="C1474" i="2691"/>
  <c r="C1475" i="2691"/>
  <c r="C1476" i="2691"/>
  <c r="C1477" i="2691"/>
  <c r="C1478" i="2691"/>
  <c r="C1479" i="2691"/>
  <c r="C1480" i="2691"/>
  <c r="C1481" i="2691"/>
  <c r="C1482" i="2691"/>
  <c r="C1483" i="2691"/>
  <c r="C1484" i="2691"/>
  <c r="C1485" i="2691"/>
  <c r="C1486" i="2691"/>
  <c r="C1487" i="2691"/>
  <c r="C1488" i="2691"/>
  <c r="C1489" i="2691"/>
  <c r="C1490" i="2691"/>
  <c r="C1491" i="2691"/>
  <c r="C1492" i="2691"/>
  <c r="C1493" i="2691"/>
  <c r="C1494" i="2691"/>
  <c r="C1495" i="2691"/>
  <c r="C1496" i="2691"/>
  <c r="C1497" i="2691"/>
  <c r="C1498" i="2691"/>
  <c r="C1499" i="2691"/>
  <c r="C1500" i="2691"/>
  <c r="C1501" i="2691"/>
  <c r="C1502" i="2691"/>
  <c r="C1503" i="2691"/>
  <c r="C1504" i="2691"/>
  <c r="C1505" i="2691"/>
  <c r="C1506" i="2691"/>
  <c r="C1507" i="2691"/>
  <c r="C1508" i="2691"/>
  <c r="C1509" i="2691"/>
  <c r="C1510" i="2691"/>
  <c r="C1511" i="2691"/>
  <c r="C1512" i="2691"/>
  <c r="C1513" i="2691"/>
  <c r="C1514" i="2691"/>
  <c r="C1515" i="2691"/>
  <c r="C1516" i="2691"/>
  <c r="C1517" i="2691"/>
  <c r="C1518" i="2691"/>
  <c r="C1519" i="2691"/>
  <c r="C1520" i="2691"/>
  <c r="C1521" i="2691"/>
  <c r="C1522" i="2691"/>
  <c r="C1523" i="2691"/>
  <c r="C1524" i="2691"/>
  <c r="C1525" i="2691"/>
  <c r="C1526" i="2691"/>
  <c r="C1527" i="2691"/>
  <c r="C1528" i="2691"/>
  <c r="C1529" i="2691"/>
  <c r="C1530" i="2691"/>
  <c r="C1531" i="2691"/>
  <c r="C1532" i="2691"/>
  <c r="C1533" i="2691"/>
  <c r="C1534" i="2691"/>
  <c r="C1535" i="2691"/>
  <c r="C1536" i="2691"/>
  <c r="C1537" i="2691"/>
  <c r="C1538" i="2691"/>
  <c r="C1539" i="2691"/>
  <c r="C1540" i="2691"/>
  <c r="C1541" i="2691"/>
  <c r="C1542" i="2691"/>
  <c r="C1543" i="2691"/>
  <c r="C1544" i="2691"/>
  <c r="C1545" i="2691"/>
  <c r="C1546" i="2691"/>
  <c r="C1547" i="2691"/>
  <c r="C1548" i="2691"/>
  <c r="C1549" i="2691"/>
  <c r="C1550" i="2691"/>
  <c r="C1551" i="2691"/>
  <c r="C1552" i="2691"/>
  <c r="C1553" i="2691"/>
  <c r="C1554" i="2691"/>
  <c r="C1555" i="2691"/>
  <c r="C1556" i="2691"/>
  <c r="C1557" i="2691"/>
  <c r="C1558" i="2691"/>
  <c r="C1559" i="2691"/>
  <c r="C1560" i="2691"/>
  <c r="C1561" i="2691"/>
  <c r="C1562" i="2691"/>
  <c r="C1563" i="2691"/>
  <c r="C1564" i="2691"/>
  <c r="C1565" i="2691"/>
  <c r="C1566" i="2691"/>
  <c r="C1567" i="2691"/>
  <c r="C1568" i="2691"/>
  <c r="C1569" i="2691"/>
  <c r="C1570" i="2691"/>
  <c r="C1571" i="2691"/>
  <c r="C1572" i="2691"/>
  <c r="C1573" i="2691"/>
  <c r="C1574" i="2691"/>
  <c r="C1575" i="2691"/>
  <c r="C1576" i="2691"/>
  <c r="C1577" i="2691"/>
  <c r="C1578" i="2691"/>
  <c r="C1579" i="2691"/>
  <c r="C1580" i="2691"/>
  <c r="C1581" i="2691"/>
  <c r="C1582" i="2691"/>
  <c r="C1583" i="2691"/>
  <c r="C1584" i="2691"/>
  <c r="C1585" i="2691"/>
  <c r="C1586" i="2691"/>
  <c r="C1587" i="2691"/>
  <c r="C1588" i="2691"/>
  <c r="C1589" i="2691"/>
  <c r="C1590" i="2691"/>
  <c r="C1591" i="2691"/>
  <c r="C1592" i="2691"/>
  <c r="C1593" i="2691"/>
  <c r="C1594" i="2691"/>
  <c r="C1595" i="2691"/>
  <c r="C1596" i="2691"/>
  <c r="C1597" i="2691"/>
  <c r="C1598" i="2691"/>
  <c r="C1599" i="2691"/>
  <c r="C1600" i="2691"/>
  <c r="C1601" i="2691"/>
  <c r="C1602" i="2691"/>
  <c r="C1603" i="2691"/>
  <c r="C1604" i="2691"/>
  <c r="C1605" i="2691"/>
  <c r="C1606" i="2691"/>
  <c r="C1607" i="2691"/>
  <c r="C1608" i="2691"/>
  <c r="C1609" i="2691"/>
  <c r="C1610" i="2691"/>
  <c r="C1611" i="2691"/>
  <c r="C1612" i="2691"/>
  <c r="C1613" i="2691"/>
  <c r="C1614" i="2691"/>
  <c r="C1615" i="2691"/>
  <c r="C1616" i="2691"/>
  <c r="C1617" i="2691"/>
  <c r="C1618" i="2691"/>
  <c r="C1619" i="2691"/>
  <c r="C1620" i="2691"/>
  <c r="C1621" i="2691"/>
  <c r="C1622" i="2691"/>
  <c r="C1623" i="2691"/>
  <c r="C1624" i="2691"/>
  <c r="C1625" i="2691"/>
  <c r="C1626" i="2691"/>
  <c r="C1627" i="2691"/>
  <c r="C1628" i="2691"/>
  <c r="C1629" i="2691"/>
  <c r="C1630" i="2691"/>
  <c r="C1631" i="2691"/>
  <c r="C1632" i="2691"/>
  <c r="C1633" i="2691"/>
  <c r="C1634" i="2691"/>
  <c r="C1635" i="2691"/>
  <c r="C1636" i="2691"/>
  <c r="C1637" i="2691"/>
  <c r="C1638" i="2691"/>
  <c r="C1639" i="2691"/>
  <c r="C1640" i="2691"/>
  <c r="C1641" i="2691"/>
  <c r="C1642" i="2691"/>
  <c r="C1643" i="2691"/>
  <c r="C1644" i="2691"/>
  <c r="C1645" i="2691"/>
  <c r="C1646" i="2691"/>
  <c r="C1647" i="2691"/>
  <c r="C1648" i="2691"/>
  <c r="C1649" i="2691"/>
  <c r="C1650" i="2691"/>
  <c r="C1651" i="2691"/>
  <c r="C1652" i="2691"/>
  <c r="C1653" i="2691"/>
  <c r="C1654" i="2691"/>
  <c r="C1655" i="2691"/>
  <c r="C1656" i="2691"/>
  <c r="C1657" i="2691"/>
  <c r="C1658" i="2691"/>
  <c r="C1659" i="2691"/>
  <c r="C1660" i="2691"/>
  <c r="C1661" i="2691"/>
  <c r="C1662" i="2691"/>
  <c r="C1663" i="2691"/>
  <c r="C1664" i="2691"/>
  <c r="C1665" i="2691"/>
  <c r="C1666" i="2691"/>
  <c r="C1667" i="2691"/>
  <c r="C1668" i="2691"/>
  <c r="C1669" i="2691"/>
  <c r="C1670" i="2691"/>
  <c r="C1671" i="2691"/>
  <c r="C1672" i="2691"/>
  <c r="C1673" i="2691"/>
  <c r="C1674" i="2691"/>
  <c r="C1675" i="2691"/>
  <c r="C1676" i="2691"/>
  <c r="C1677" i="2691"/>
  <c r="C1678" i="2691"/>
  <c r="C1679" i="2691"/>
  <c r="C1680" i="2691"/>
  <c r="C1681" i="2691"/>
  <c r="C1682" i="2691"/>
  <c r="C1683" i="2691"/>
  <c r="C1684" i="2691"/>
  <c r="C1685" i="2691"/>
  <c r="C1686" i="2691"/>
  <c r="C1687" i="2691"/>
  <c r="C1688" i="2691"/>
  <c r="C1689" i="2691"/>
  <c r="C1690" i="2691"/>
  <c r="C1691" i="2691"/>
  <c r="C1692" i="2691"/>
  <c r="C1693" i="2691"/>
  <c r="C1694" i="2691"/>
  <c r="C1695" i="2691"/>
  <c r="C1696" i="2691"/>
  <c r="C1697" i="2691"/>
  <c r="C1698" i="2691"/>
  <c r="C1699" i="2691"/>
  <c r="C1700" i="2691"/>
  <c r="C1701" i="2691"/>
  <c r="C1702" i="2691"/>
  <c r="C1703" i="2691"/>
  <c r="C1704" i="2691"/>
  <c r="C1705" i="2691"/>
  <c r="C1706" i="2691"/>
  <c r="C1707" i="2691"/>
  <c r="C1708" i="2691"/>
  <c r="C1709" i="2691"/>
  <c r="C1710" i="2691"/>
  <c r="C1711" i="2691"/>
  <c r="C1712" i="2691"/>
  <c r="C1713" i="2691"/>
  <c r="C1714" i="2691"/>
  <c r="C1715" i="2691"/>
  <c r="C1716" i="2691"/>
  <c r="C1717" i="2691"/>
  <c r="C1718" i="2691"/>
  <c r="C1719" i="2691"/>
  <c r="C1720" i="2691"/>
  <c r="C1721" i="2691"/>
  <c r="C1722" i="2691"/>
  <c r="C1723" i="2691"/>
  <c r="C1724" i="2691"/>
  <c r="C1725" i="2691"/>
  <c r="C1726" i="2691"/>
  <c r="C1727" i="2691"/>
  <c r="C1728" i="2691"/>
  <c r="C1729" i="2691"/>
  <c r="C1730" i="2691"/>
  <c r="C1731" i="2691"/>
  <c r="C1732" i="2691"/>
  <c r="C1733" i="2691"/>
  <c r="C1734" i="2691"/>
  <c r="C1735" i="2691"/>
  <c r="C1736" i="2691"/>
  <c r="C1737" i="2691"/>
  <c r="C1738" i="2691"/>
  <c r="C1739" i="2691"/>
  <c r="C1740" i="2691"/>
  <c r="C1741" i="2691"/>
  <c r="C1742" i="2691"/>
  <c r="C1743" i="2691"/>
  <c r="C1744" i="2691"/>
  <c r="C1745" i="2691"/>
  <c r="C1746" i="2691"/>
  <c r="C1747" i="2691"/>
  <c r="C1748" i="2691"/>
  <c r="C1749" i="2691"/>
  <c r="C1750" i="2691"/>
  <c r="C1751" i="2691"/>
  <c r="C1752" i="2691"/>
  <c r="C1753" i="2691"/>
  <c r="C1754" i="2691"/>
  <c r="C1755" i="2691"/>
  <c r="C1756" i="2691"/>
  <c r="C1757" i="2691"/>
  <c r="C1758" i="2691"/>
  <c r="C1759" i="2691"/>
  <c r="C1760" i="2691"/>
  <c r="C1761" i="2691"/>
  <c r="C1762" i="2691"/>
  <c r="C1763" i="2691"/>
  <c r="C1764" i="2691"/>
  <c r="C1765" i="2691"/>
  <c r="C1766" i="2691"/>
  <c r="C1767" i="2691"/>
  <c r="C1768" i="2691"/>
  <c r="C1769" i="2691"/>
  <c r="C1770" i="2691"/>
  <c r="C1771" i="2691"/>
  <c r="C1772" i="2691"/>
  <c r="C1773" i="2691"/>
  <c r="C1774" i="2691"/>
  <c r="C1775" i="2691"/>
  <c r="C1776" i="2691"/>
  <c r="C1777" i="2691"/>
  <c r="C1778" i="2691"/>
  <c r="C1779" i="2691"/>
  <c r="C1780" i="2691"/>
  <c r="C1781" i="2691"/>
  <c r="C1782" i="2691"/>
  <c r="C1783" i="2691"/>
  <c r="C1784" i="2691"/>
  <c r="C1785" i="2691"/>
  <c r="C1786" i="2691"/>
  <c r="C1787" i="2691"/>
  <c r="C1788" i="2691"/>
  <c r="C1789" i="2691"/>
  <c r="C1790" i="2691"/>
  <c r="C1791" i="2691"/>
  <c r="C1792" i="2691"/>
  <c r="C1793" i="2691"/>
  <c r="C1794" i="2691"/>
  <c r="C1795" i="2691"/>
  <c r="C1796" i="2691"/>
  <c r="C1797" i="2691"/>
  <c r="C1798" i="2691"/>
  <c r="C1799" i="2691"/>
  <c r="C1800" i="2691"/>
  <c r="C1801" i="2691"/>
  <c r="C1802" i="2691"/>
  <c r="C1803" i="2691"/>
  <c r="C1804" i="2691"/>
  <c r="C1805" i="2691"/>
  <c r="C1806" i="2691"/>
  <c r="C1807" i="2691"/>
  <c r="C1808" i="2691"/>
  <c r="C1809" i="2691"/>
  <c r="C1810" i="2691"/>
  <c r="C1811" i="2691"/>
  <c r="C1812" i="2691"/>
  <c r="C1813" i="2691"/>
  <c r="C1814" i="2691"/>
  <c r="C1815" i="2691"/>
  <c r="C1816" i="2691"/>
  <c r="C1817" i="2691"/>
  <c r="C1818" i="2691"/>
  <c r="C1819" i="2691"/>
  <c r="C1820" i="2691"/>
  <c r="C1821" i="2691"/>
  <c r="C1822" i="2691"/>
  <c r="C1823" i="2691"/>
  <c r="C1824" i="2691"/>
  <c r="C1825" i="2691"/>
  <c r="C1826" i="2691"/>
  <c r="C1827" i="2691"/>
  <c r="C1828" i="2691"/>
  <c r="C1829" i="2691"/>
  <c r="C1830" i="2691"/>
  <c r="C1831" i="2691"/>
  <c r="C1832" i="2691"/>
  <c r="C1833" i="2691"/>
  <c r="C1834" i="2691"/>
  <c r="C1835" i="2691"/>
  <c r="C1836" i="2691"/>
  <c r="C1837" i="2691"/>
  <c r="C1838" i="2691"/>
  <c r="C1839" i="2691"/>
  <c r="C1840" i="2691"/>
  <c r="C1841" i="2691"/>
  <c r="C1842" i="2691"/>
  <c r="C1843" i="2691"/>
  <c r="C1844" i="2691"/>
  <c r="C1845" i="2691"/>
  <c r="C1846" i="2691"/>
  <c r="C1847" i="2691"/>
  <c r="C1848" i="2691"/>
  <c r="C1849" i="2691"/>
  <c r="C1850" i="2691"/>
  <c r="C1851" i="2691"/>
  <c r="C1852" i="2691"/>
  <c r="C1853" i="2691"/>
  <c r="C1854" i="2691"/>
  <c r="C1855" i="2691"/>
  <c r="C1856" i="2691"/>
  <c r="C1857" i="2691"/>
  <c r="C1858" i="2691"/>
  <c r="C1859" i="2691"/>
  <c r="C1860" i="2691"/>
  <c r="C1861" i="2691"/>
  <c r="C1862" i="2691"/>
  <c r="C1863" i="2691"/>
  <c r="C1864" i="2691"/>
  <c r="C1865" i="2691"/>
  <c r="C1866" i="2691"/>
  <c r="C1867" i="2691"/>
  <c r="C1868" i="2691"/>
  <c r="C1869" i="2691"/>
  <c r="C1870" i="2691"/>
  <c r="C1871" i="2691"/>
  <c r="C1872" i="2691"/>
  <c r="C1873" i="2691"/>
  <c r="C1874" i="2691"/>
  <c r="C1875" i="2691"/>
  <c r="C1876" i="2691"/>
  <c r="C1877" i="2691"/>
  <c r="C1878" i="2691"/>
  <c r="C1879" i="2691"/>
  <c r="C1880" i="2691"/>
  <c r="C1881" i="2691"/>
  <c r="C1882" i="2691"/>
  <c r="C1883" i="2691"/>
  <c r="C1884" i="2691"/>
  <c r="C1885" i="2691"/>
  <c r="C1886" i="2691"/>
  <c r="C1887" i="2691"/>
  <c r="C1888" i="2691"/>
  <c r="C1889" i="2691"/>
  <c r="C1890" i="2691"/>
  <c r="C1891" i="2691"/>
  <c r="C1892" i="2691"/>
  <c r="C1893" i="2691"/>
  <c r="C1894" i="2691"/>
  <c r="C1895" i="2691"/>
  <c r="C1896" i="2691"/>
  <c r="C1897" i="2691"/>
  <c r="C1898" i="2691"/>
  <c r="C1899" i="2691"/>
  <c r="C1900" i="2691"/>
  <c r="C1901" i="2691"/>
  <c r="C1902" i="2691"/>
  <c r="C1903" i="2691"/>
  <c r="C1904" i="2691"/>
  <c r="C1905" i="2691"/>
  <c r="C1906" i="2691"/>
  <c r="C1907" i="2691"/>
  <c r="C1908" i="2691"/>
  <c r="C1909" i="2691"/>
  <c r="C1910" i="2691"/>
  <c r="C1911" i="2691"/>
  <c r="C1912" i="2691"/>
  <c r="C1913" i="2691"/>
  <c r="C1914" i="2691"/>
  <c r="C1915" i="2691"/>
  <c r="C1916" i="2691"/>
  <c r="C1917" i="2691"/>
  <c r="C1918" i="2691"/>
  <c r="C1919" i="2691"/>
  <c r="C1920" i="2691"/>
  <c r="C1921" i="2691"/>
  <c r="C1922" i="2691"/>
  <c r="C1923" i="2691"/>
  <c r="C1924" i="2691"/>
  <c r="C1925" i="2691"/>
  <c r="C1926" i="2691"/>
  <c r="C1927" i="2691"/>
  <c r="C1928" i="2691"/>
  <c r="C1929" i="2691"/>
  <c r="C1930" i="2691"/>
  <c r="C1931" i="2691"/>
  <c r="C1932" i="2691"/>
  <c r="C1933" i="2691"/>
  <c r="C1934" i="2691"/>
  <c r="C1935" i="2691"/>
  <c r="C1936" i="2691"/>
  <c r="C1937" i="2691"/>
  <c r="C1938" i="2691"/>
  <c r="C1939" i="2691"/>
  <c r="C1940" i="2691"/>
  <c r="C1941" i="2691"/>
  <c r="C1942" i="2691"/>
  <c r="B6" i="2691"/>
  <c r="B7" i="2691"/>
  <c r="B8" i="2691"/>
  <c r="B9" i="2691"/>
  <c r="B10" i="2691"/>
  <c r="B11" i="2691"/>
  <c r="B12" i="2691"/>
  <c r="B13" i="2691"/>
  <c r="B14" i="2691"/>
  <c r="B15" i="2691"/>
  <c r="B16" i="2691"/>
  <c r="B17" i="2691"/>
  <c r="B18" i="2691"/>
  <c r="B19" i="2691"/>
  <c r="B20" i="2691"/>
  <c r="B21" i="2691"/>
  <c r="B22" i="2691"/>
  <c r="B23" i="2691"/>
  <c r="B24" i="2691"/>
  <c r="B25" i="2691"/>
  <c r="B26" i="2691"/>
  <c r="B27" i="2691"/>
  <c r="B28" i="2691"/>
  <c r="B29" i="2691"/>
  <c r="B30" i="2691"/>
  <c r="B31" i="2691"/>
  <c r="B32" i="2691"/>
  <c r="B33" i="2691"/>
  <c r="B34" i="2691"/>
  <c r="B35" i="2691"/>
  <c r="B36" i="2691"/>
  <c r="B37" i="2691"/>
  <c r="B38" i="2691"/>
  <c r="B39" i="2691"/>
  <c r="B40" i="2691"/>
  <c r="B41" i="2691"/>
  <c r="B42" i="2691"/>
  <c r="B43" i="2691"/>
  <c r="B44" i="2691"/>
  <c r="B45" i="2691"/>
  <c r="B46" i="2691"/>
  <c r="B47" i="2691"/>
  <c r="B48" i="2691"/>
  <c r="B49" i="2691"/>
  <c r="B50" i="2691"/>
  <c r="B51" i="2691"/>
  <c r="B52" i="2691"/>
  <c r="B53" i="2691"/>
  <c r="B54" i="2691"/>
  <c r="B55" i="2691"/>
  <c r="B56" i="2691"/>
  <c r="B57" i="2691"/>
  <c r="B58" i="2691"/>
  <c r="B59" i="2691"/>
  <c r="B60" i="2691"/>
  <c r="B61" i="2691"/>
  <c r="B62" i="2691"/>
  <c r="B63" i="2691"/>
  <c r="B64" i="2691"/>
  <c r="B65" i="2691"/>
  <c r="B66" i="2691"/>
  <c r="B67" i="2691"/>
  <c r="B68" i="2691"/>
  <c r="B69" i="2691"/>
  <c r="B70" i="2691"/>
  <c r="B71" i="2691"/>
  <c r="B72" i="2691"/>
  <c r="B73" i="2691"/>
  <c r="B74" i="2691"/>
  <c r="B75" i="2691"/>
  <c r="B76" i="2691"/>
  <c r="B77" i="2691"/>
  <c r="B78" i="2691"/>
  <c r="B79" i="2691"/>
  <c r="B80" i="2691"/>
  <c r="B81" i="2691"/>
  <c r="B82" i="2691"/>
  <c r="B83" i="2691"/>
  <c r="B84" i="2691"/>
  <c r="B85" i="2691"/>
  <c r="B86" i="2691"/>
  <c r="B87" i="2691"/>
  <c r="B88" i="2691"/>
  <c r="B89" i="2691"/>
  <c r="B90" i="2691"/>
  <c r="B91" i="2691"/>
  <c r="B92" i="2691"/>
  <c r="B93" i="2691"/>
  <c r="B94" i="2691"/>
  <c r="B95" i="2691"/>
  <c r="B96" i="2691"/>
  <c r="B97" i="2691"/>
  <c r="B98" i="2691"/>
  <c r="B99" i="2691"/>
  <c r="B100" i="2691"/>
  <c r="B101" i="2691"/>
  <c r="B102" i="2691"/>
  <c r="B103" i="2691"/>
  <c r="B104" i="2691"/>
  <c r="B105" i="2691"/>
  <c r="B106" i="2691"/>
  <c r="B107" i="2691"/>
  <c r="B108" i="2691"/>
  <c r="B109" i="2691"/>
  <c r="B110" i="2691"/>
  <c r="B111" i="2691"/>
  <c r="B112" i="2691"/>
  <c r="B113" i="2691"/>
  <c r="B114" i="2691"/>
  <c r="B115" i="2691"/>
  <c r="B116" i="2691"/>
  <c r="B117" i="2691"/>
  <c r="B118" i="2691"/>
  <c r="B119" i="2691"/>
  <c r="B120" i="2691"/>
  <c r="B121" i="2691"/>
  <c r="B122" i="2691"/>
  <c r="B123" i="2691"/>
  <c r="B124" i="2691"/>
  <c r="B125" i="2691"/>
  <c r="B126" i="2691"/>
  <c r="B127" i="2691"/>
  <c r="B128" i="2691"/>
  <c r="B129" i="2691"/>
  <c r="B130" i="2691"/>
  <c r="B131" i="2691"/>
  <c r="B132" i="2691"/>
  <c r="B133" i="2691"/>
  <c r="B134" i="2691"/>
  <c r="B135" i="2691"/>
  <c r="B136" i="2691"/>
  <c r="B137" i="2691"/>
  <c r="B138" i="2691"/>
  <c r="B139" i="2691"/>
  <c r="B140" i="2691"/>
  <c r="B141" i="2691"/>
  <c r="B142" i="2691"/>
  <c r="B143" i="2691"/>
  <c r="B144" i="2691"/>
  <c r="B145" i="2691"/>
  <c r="B146" i="2691"/>
  <c r="B147" i="2691"/>
  <c r="B148" i="2691"/>
  <c r="B149" i="2691"/>
  <c r="B150" i="2691"/>
  <c r="B151" i="2691"/>
  <c r="B152" i="2691"/>
  <c r="B153" i="2691"/>
  <c r="B154" i="2691"/>
  <c r="B155" i="2691"/>
  <c r="B156" i="2691"/>
  <c r="B157" i="2691"/>
  <c r="B158" i="2691"/>
  <c r="B159" i="2691"/>
  <c r="B160" i="2691"/>
  <c r="B161" i="2691"/>
  <c r="B162" i="2691"/>
  <c r="B163" i="2691"/>
  <c r="B164" i="2691"/>
  <c r="B165" i="2691"/>
  <c r="B166" i="2691"/>
  <c r="B167" i="2691"/>
  <c r="B168" i="2691"/>
  <c r="B169" i="2691"/>
  <c r="B170" i="2691"/>
  <c r="B171" i="2691"/>
  <c r="B172" i="2691"/>
  <c r="B173" i="2691"/>
  <c r="B174" i="2691"/>
  <c r="B175" i="2691"/>
  <c r="B176" i="2691"/>
  <c r="B177" i="2691"/>
  <c r="B178" i="2691"/>
  <c r="B179" i="2691"/>
  <c r="B180" i="2691"/>
  <c r="B181" i="2691"/>
  <c r="B182" i="2691"/>
  <c r="B183" i="2691"/>
  <c r="B184" i="2691"/>
  <c r="B185" i="2691"/>
  <c r="B186" i="2691"/>
  <c r="B187" i="2691"/>
  <c r="B188" i="2691"/>
  <c r="B189" i="2691"/>
  <c r="B190" i="2691"/>
  <c r="B191" i="2691"/>
  <c r="B192" i="2691"/>
  <c r="B193" i="2691"/>
  <c r="B194" i="2691"/>
  <c r="B195" i="2691"/>
  <c r="B196" i="2691"/>
  <c r="B197" i="2691"/>
  <c r="B198" i="2691"/>
  <c r="B199" i="2691"/>
  <c r="B200" i="2691"/>
  <c r="B201" i="2691"/>
  <c r="B202" i="2691"/>
  <c r="B203" i="2691"/>
  <c r="B204" i="2691"/>
  <c r="B205" i="2691"/>
  <c r="B206" i="2691"/>
  <c r="B207" i="2691"/>
  <c r="B208" i="2691"/>
  <c r="B209" i="2691"/>
  <c r="B210" i="2691"/>
  <c r="B211" i="2691"/>
  <c r="B212" i="2691"/>
  <c r="B213" i="2691"/>
  <c r="B214" i="2691"/>
  <c r="B215" i="2691"/>
  <c r="B216" i="2691"/>
  <c r="B217" i="2691"/>
  <c r="B218" i="2691"/>
  <c r="B219" i="2691"/>
  <c r="B220" i="2691"/>
  <c r="B221" i="2691"/>
  <c r="B222" i="2691"/>
  <c r="B223" i="2691"/>
  <c r="B224" i="2691"/>
  <c r="B225" i="2691"/>
  <c r="B226" i="2691"/>
  <c r="B227" i="2691"/>
  <c r="B228" i="2691"/>
  <c r="B229" i="2691"/>
  <c r="B230" i="2691"/>
  <c r="B231" i="2691"/>
  <c r="B232" i="2691"/>
  <c r="B233" i="2691"/>
  <c r="B234" i="2691"/>
  <c r="B235" i="2691"/>
  <c r="B236" i="2691"/>
  <c r="B237" i="2691"/>
  <c r="B238" i="2691"/>
  <c r="B239" i="2691"/>
  <c r="B240" i="2691"/>
  <c r="B241" i="2691"/>
  <c r="B242" i="2691"/>
  <c r="B243" i="2691"/>
  <c r="B244" i="2691"/>
  <c r="B245" i="2691"/>
  <c r="B246" i="2691"/>
  <c r="B247" i="2691"/>
  <c r="B248" i="2691"/>
  <c r="B249" i="2691"/>
  <c r="B250" i="2691"/>
  <c r="B251" i="2691"/>
  <c r="B252" i="2691"/>
  <c r="B253" i="2691"/>
  <c r="B254" i="2691"/>
  <c r="B255" i="2691"/>
  <c r="B256" i="2691"/>
  <c r="B257" i="2691"/>
  <c r="B258" i="2691"/>
  <c r="B259" i="2691"/>
  <c r="B260" i="2691"/>
  <c r="B261" i="2691"/>
  <c r="B262" i="2691"/>
  <c r="B263" i="2691"/>
  <c r="B264" i="2691"/>
  <c r="B265" i="2691"/>
  <c r="B266" i="2691"/>
  <c r="B267" i="2691"/>
  <c r="B268" i="2691"/>
  <c r="B269" i="2691"/>
  <c r="B270" i="2691"/>
  <c r="B271" i="2691"/>
  <c r="B272" i="2691"/>
  <c r="B273" i="2691"/>
  <c r="B274" i="2691"/>
  <c r="B275" i="2691"/>
  <c r="B276" i="2691"/>
  <c r="B277" i="2691"/>
  <c r="B278" i="2691"/>
  <c r="B279" i="2691"/>
  <c r="B280" i="2691"/>
  <c r="B281" i="2691"/>
  <c r="B282" i="2691"/>
  <c r="B283" i="2691"/>
  <c r="B284" i="2691"/>
  <c r="B285" i="2691"/>
  <c r="B286" i="2691"/>
  <c r="B287" i="2691"/>
  <c r="B288" i="2691"/>
  <c r="B289" i="2691"/>
  <c r="B290" i="2691"/>
  <c r="B291" i="2691"/>
  <c r="B292" i="2691"/>
  <c r="B293" i="2691"/>
  <c r="B294" i="2691"/>
  <c r="B295" i="2691"/>
  <c r="B296" i="2691"/>
  <c r="B297" i="2691"/>
  <c r="B298" i="2691"/>
  <c r="B299" i="2691"/>
  <c r="B300" i="2691"/>
  <c r="B301" i="2691"/>
  <c r="B302" i="2691"/>
  <c r="B303" i="2691"/>
  <c r="B304" i="2691"/>
  <c r="B305" i="2691"/>
  <c r="B306" i="2691"/>
  <c r="B307" i="2691"/>
  <c r="B308" i="2691"/>
  <c r="B309" i="2691"/>
  <c r="B310" i="2691"/>
  <c r="B311" i="2691"/>
  <c r="B312" i="2691"/>
  <c r="B313" i="2691"/>
  <c r="B314" i="2691"/>
  <c r="B315" i="2691"/>
  <c r="B316" i="2691"/>
  <c r="B317" i="2691"/>
  <c r="B318" i="2691"/>
  <c r="B319" i="2691"/>
  <c r="B320" i="2691"/>
  <c r="B321" i="2691"/>
  <c r="B322" i="2691"/>
  <c r="B323" i="2691"/>
  <c r="B324" i="2691"/>
  <c r="B325" i="2691"/>
  <c r="B326" i="2691"/>
  <c r="B327" i="2691"/>
  <c r="B328" i="2691"/>
  <c r="B329" i="2691"/>
  <c r="B330" i="2691"/>
  <c r="B331" i="2691"/>
  <c r="B332" i="2691"/>
  <c r="B333" i="2691"/>
  <c r="B334" i="2691"/>
  <c r="B335" i="2691"/>
  <c r="B336" i="2691"/>
  <c r="B337" i="2691"/>
  <c r="B338" i="2691"/>
  <c r="B339" i="2691"/>
  <c r="B340" i="2691"/>
  <c r="B341" i="2691"/>
  <c r="B342" i="2691"/>
  <c r="B343" i="2691"/>
  <c r="B344" i="2691"/>
  <c r="B345" i="2691"/>
  <c r="B346" i="2691"/>
  <c r="B347" i="2691"/>
  <c r="B348" i="2691"/>
  <c r="B349" i="2691"/>
  <c r="B350" i="2691"/>
  <c r="B351" i="2691"/>
  <c r="B352" i="2691"/>
  <c r="B353" i="2691"/>
  <c r="B354" i="2691"/>
  <c r="B355" i="2691"/>
  <c r="B356" i="2691"/>
  <c r="B357" i="2691"/>
  <c r="B358" i="2691"/>
  <c r="B359" i="2691"/>
  <c r="B360" i="2691"/>
  <c r="B361" i="2691"/>
  <c r="B362" i="2691"/>
  <c r="B363" i="2691"/>
  <c r="B364" i="2691"/>
  <c r="B365" i="2691"/>
  <c r="B366" i="2691"/>
  <c r="B367" i="2691"/>
  <c r="B368" i="2691"/>
  <c r="B369" i="2691"/>
  <c r="B370" i="2691"/>
  <c r="B371" i="2691"/>
  <c r="B372" i="2691"/>
  <c r="B373" i="2691"/>
  <c r="B374" i="2691"/>
  <c r="B375" i="2691"/>
  <c r="B376" i="2691"/>
  <c r="B377" i="2691"/>
  <c r="B378" i="2691"/>
  <c r="B379" i="2691"/>
  <c r="B380" i="2691"/>
  <c r="B381" i="2691"/>
  <c r="B382" i="2691"/>
  <c r="B383" i="2691"/>
  <c r="B384" i="2691"/>
  <c r="B385" i="2691"/>
  <c r="B386" i="2691"/>
  <c r="B387" i="2691"/>
  <c r="B388" i="2691"/>
  <c r="B389" i="2691"/>
  <c r="B390" i="2691"/>
  <c r="B391" i="2691"/>
  <c r="B392" i="2691"/>
  <c r="B393" i="2691"/>
  <c r="B394" i="2691"/>
  <c r="B395" i="2691"/>
  <c r="B396" i="2691"/>
  <c r="B397" i="2691"/>
  <c r="B398" i="2691"/>
  <c r="B399" i="2691"/>
  <c r="B400" i="2691"/>
  <c r="B401" i="2691"/>
  <c r="B402" i="2691"/>
  <c r="B403" i="2691"/>
  <c r="B404" i="2691"/>
  <c r="B405" i="2691"/>
  <c r="B406" i="2691"/>
  <c r="B407" i="2691"/>
  <c r="B408" i="2691"/>
  <c r="B409" i="2691"/>
  <c r="B410" i="2691"/>
  <c r="B411" i="2691"/>
  <c r="B412" i="2691"/>
  <c r="B413" i="2691"/>
  <c r="B414" i="2691"/>
  <c r="B415" i="2691"/>
  <c r="B416" i="2691"/>
  <c r="B417" i="2691"/>
  <c r="B418" i="2691"/>
  <c r="B419" i="2691"/>
  <c r="B420" i="2691"/>
  <c r="B421" i="2691"/>
  <c r="B422" i="2691"/>
  <c r="B423" i="2691"/>
  <c r="B424" i="2691"/>
  <c r="B425" i="2691"/>
  <c r="B426" i="2691"/>
  <c r="B427" i="2691"/>
  <c r="B428" i="2691"/>
  <c r="B429" i="2691"/>
  <c r="B430" i="2691"/>
  <c r="B431" i="2691"/>
  <c r="B432" i="2691"/>
  <c r="B433" i="2691"/>
  <c r="B434" i="2691"/>
  <c r="B435" i="2691"/>
  <c r="B436" i="2691"/>
  <c r="B437" i="2691"/>
  <c r="B438" i="2691"/>
  <c r="B439" i="2691"/>
  <c r="B440" i="2691"/>
  <c r="B441" i="2691"/>
  <c r="B442" i="2691"/>
  <c r="B443" i="2691"/>
  <c r="B444" i="2691"/>
  <c r="B445" i="2691"/>
  <c r="B446" i="2691"/>
  <c r="B447" i="2691"/>
  <c r="B448" i="2691"/>
  <c r="B449" i="2691"/>
  <c r="B450" i="2691"/>
  <c r="B451" i="2691"/>
  <c r="B452" i="2691"/>
  <c r="B453" i="2691"/>
  <c r="B454" i="2691"/>
  <c r="B455" i="2691"/>
  <c r="B456" i="2691"/>
  <c r="B457" i="2691"/>
  <c r="B458" i="2691"/>
  <c r="B459" i="2691"/>
  <c r="B460" i="2691"/>
  <c r="B461" i="2691"/>
  <c r="B462" i="2691"/>
  <c r="B463" i="2691"/>
  <c r="B464" i="2691"/>
  <c r="B465" i="2691"/>
  <c r="B466" i="2691"/>
  <c r="B467" i="2691"/>
  <c r="B468" i="2691"/>
  <c r="B469" i="2691"/>
  <c r="B470" i="2691"/>
  <c r="B471" i="2691"/>
  <c r="B472" i="2691"/>
  <c r="B473" i="2691"/>
  <c r="B474" i="2691"/>
  <c r="B475" i="2691"/>
  <c r="B476" i="2691"/>
  <c r="B477" i="2691"/>
  <c r="B478" i="2691"/>
  <c r="B479" i="2691"/>
  <c r="B480" i="2691"/>
  <c r="B481" i="2691"/>
  <c r="B482" i="2691"/>
  <c r="B483" i="2691"/>
  <c r="B484" i="2691"/>
  <c r="B485" i="2691"/>
  <c r="B486" i="2691"/>
  <c r="B487" i="2691"/>
  <c r="B488" i="2691"/>
  <c r="B489" i="2691"/>
  <c r="B490" i="2691"/>
  <c r="B491" i="2691"/>
  <c r="B492" i="2691"/>
  <c r="B493" i="2691"/>
  <c r="B494" i="2691"/>
  <c r="B495" i="2691"/>
  <c r="B496" i="2691"/>
  <c r="B497" i="2691"/>
  <c r="B498" i="2691"/>
  <c r="B499" i="2691"/>
  <c r="B500" i="2691"/>
  <c r="B501" i="2691"/>
  <c r="B502" i="2691"/>
  <c r="B503" i="2691"/>
  <c r="B504" i="2691"/>
  <c r="B505" i="2691"/>
  <c r="B506" i="2691"/>
  <c r="B507" i="2691"/>
  <c r="B508" i="2691"/>
  <c r="B509" i="2691"/>
  <c r="B510" i="2691"/>
  <c r="B511" i="2691"/>
  <c r="B512" i="2691"/>
  <c r="B513" i="2691"/>
  <c r="B514" i="2691"/>
  <c r="B515" i="2691"/>
  <c r="B516" i="2691"/>
  <c r="B517" i="2691"/>
  <c r="B518" i="2691"/>
  <c r="B519" i="2691"/>
  <c r="B520" i="2691"/>
  <c r="B521" i="2691"/>
  <c r="B522" i="2691"/>
  <c r="B523" i="2691"/>
  <c r="B524" i="2691"/>
  <c r="B525" i="2691"/>
  <c r="B526" i="2691"/>
  <c r="B527" i="2691"/>
  <c r="B528" i="2691"/>
  <c r="B529" i="2691"/>
  <c r="B530" i="2691"/>
  <c r="B531" i="2691"/>
  <c r="B532" i="2691"/>
  <c r="B533" i="2691"/>
  <c r="B534" i="2691"/>
  <c r="B535" i="2691"/>
  <c r="B536" i="2691"/>
  <c r="B537" i="2691"/>
  <c r="B538" i="2691"/>
  <c r="B539" i="2691"/>
  <c r="B540" i="2691"/>
  <c r="B541" i="2691"/>
  <c r="B542" i="2691"/>
  <c r="B543" i="2691"/>
  <c r="B544" i="2691"/>
  <c r="B545" i="2691"/>
  <c r="B546" i="2691"/>
  <c r="B547" i="2691"/>
  <c r="B548" i="2691"/>
  <c r="B549" i="2691"/>
  <c r="B550" i="2691"/>
  <c r="B551" i="2691"/>
  <c r="B552" i="2691"/>
  <c r="B553" i="2691"/>
  <c r="B554" i="2691"/>
  <c r="B555" i="2691"/>
  <c r="B556" i="2691"/>
  <c r="B557" i="2691"/>
  <c r="B558" i="2691"/>
  <c r="B559" i="2691"/>
  <c r="B560" i="2691"/>
  <c r="B561" i="2691"/>
  <c r="B562" i="2691"/>
  <c r="B563" i="2691"/>
  <c r="B564" i="2691"/>
  <c r="B565" i="2691"/>
  <c r="B566" i="2691"/>
  <c r="B567" i="2691"/>
  <c r="B568" i="2691"/>
  <c r="B569" i="2691"/>
  <c r="B570" i="2691"/>
  <c r="B571" i="2691"/>
  <c r="B572" i="2691"/>
  <c r="B573" i="2691"/>
  <c r="B574" i="2691"/>
  <c r="B575" i="2691"/>
  <c r="B576" i="2691"/>
  <c r="B577" i="2691"/>
  <c r="B578" i="2691"/>
  <c r="B579" i="2691"/>
  <c r="B580" i="2691"/>
  <c r="B581" i="2691"/>
  <c r="B582" i="2691"/>
  <c r="B583" i="2691"/>
  <c r="B584" i="2691"/>
  <c r="B585" i="2691"/>
  <c r="B586" i="2691"/>
  <c r="B587" i="2691"/>
  <c r="B588" i="2691"/>
  <c r="B589" i="2691"/>
  <c r="B590" i="2691"/>
  <c r="B591" i="2691"/>
  <c r="B592" i="2691"/>
  <c r="B593" i="2691"/>
  <c r="B594" i="2691"/>
  <c r="B595" i="2691"/>
  <c r="B596" i="2691"/>
  <c r="B597" i="2691"/>
  <c r="B598" i="2691"/>
  <c r="B599" i="2691"/>
  <c r="B600" i="2691"/>
  <c r="B601" i="2691"/>
  <c r="B602" i="2691"/>
  <c r="B603" i="2691"/>
  <c r="B604" i="2691"/>
  <c r="B605" i="2691"/>
  <c r="B606" i="2691"/>
  <c r="B607" i="2691"/>
  <c r="B608" i="2691"/>
  <c r="B609" i="2691"/>
  <c r="B610" i="2691"/>
  <c r="B611" i="2691"/>
  <c r="B612" i="2691"/>
  <c r="B613" i="2691"/>
  <c r="B614" i="2691"/>
  <c r="B615" i="2691"/>
  <c r="B616" i="2691"/>
  <c r="B617" i="2691"/>
  <c r="B618" i="2691"/>
  <c r="B619" i="2691"/>
  <c r="B620" i="2691"/>
  <c r="B621" i="2691"/>
  <c r="B622" i="2691"/>
  <c r="B623" i="2691"/>
  <c r="B624" i="2691"/>
  <c r="B625" i="2691"/>
  <c r="B626" i="2691"/>
  <c r="B627" i="2691"/>
  <c r="B628" i="2691"/>
  <c r="B629" i="2691"/>
  <c r="B630" i="2691"/>
  <c r="B631" i="2691"/>
  <c r="B632" i="2691"/>
  <c r="B633" i="2691"/>
  <c r="B634" i="2691"/>
  <c r="B635" i="2691"/>
  <c r="B636" i="2691"/>
  <c r="B637" i="2691"/>
  <c r="B638" i="2691"/>
  <c r="B639" i="2691"/>
  <c r="B640" i="2691"/>
  <c r="B641" i="2691"/>
  <c r="B642" i="2691"/>
  <c r="B643" i="2691"/>
  <c r="B644" i="2691"/>
  <c r="B645" i="2691"/>
  <c r="B646" i="2691"/>
  <c r="B647" i="2691"/>
  <c r="B648" i="2691"/>
  <c r="B649" i="2691"/>
  <c r="B650" i="2691"/>
  <c r="B651" i="2691"/>
  <c r="B652" i="2691"/>
  <c r="B653" i="2691"/>
  <c r="B654" i="2691"/>
  <c r="B655" i="2691"/>
  <c r="B656" i="2691"/>
  <c r="B657" i="2691"/>
  <c r="B658" i="2691"/>
  <c r="B659" i="2691"/>
  <c r="B660" i="2691"/>
  <c r="B661" i="2691"/>
  <c r="B662" i="2691"/>
  <c r="B663" i="2691"/>
  <c r="B664" i="2691"/>
  <c r="B665" i="2691"/>
  <c r="B666" i="2691"/>
  <c r="B667" i="2691"/>
  <c r="B668" i="2691"/>
  <c r="B669" i="2691"/>
  <c r="B670" i="2691"/>
  <c r="B671" i="2691"/>
  <c r="B672" i="2691"/>
  <c r="B673" i="2691"/>
  <c r="B674" i="2691"/>
  <c r="B675" i="2691"/>
  <c r="B676" i="2691"/>
  <c r="B677" i="2691"/>
  <c r="B678" i="2691"/>
  <c r="B679" i="2691"/>
  <c r="B680" i="2691"/>
  <c r="B681" i="2691"/>
  <c r="B682" i="2691"/>
  <c r="B683" i="2691"/>
  <c r="B684" i="2691"/>
  <c r="B685" i="2691"/>
  <c r="B686" i="2691"/>
  <c r="B687" i="2691"/>
  <c r="B688" i="2691"/>
  <c r="B689" i="2691"/>
  <c r="B690" i="2691"/>
  <c r="B691" i="2691"/>
  <c r="B692" i="2691"/>
  <c r="B693" i="2691"/>
  <c r="B694" i="2691"/>
  <c r="B695" i="2691"/>
  <c r="B696" i="2691"/>
  <c r="B697" i="2691"/>
  <c r="B698" i="2691"/>
  <c r="B699" i="2691"/>
  <c r="B700" i="2691"/>
  <c r="B701" i="2691"/>
  <c r="B702" i="2691"/>
  <c r="B703" i="2691"/>
  <c r="B704" i="2691"/>
  <c r="B705" i="2691"/>
  <c r="B706" i="2691"/>
  <c r="B707" i="2691"/>
  <c r="B708" i="2691"/>
  <c r="B709" i="2691"/>
  <c r="B710" i="2691"/>
  <c r="B711" i="2691"/>
  <c r="B712" i="2691"/>
  <c r="B713" i="2691"/>
  <c r="B714" i="2691"/>
  <c r="B715" i="2691"/>
  <c r="B716" i="2691"/>
  <c r="B717" i="2691"/>
  <c r="B718" i="2691"/>
  <c r="B719" i="2691"/>
  <c r="B720" i="2691"/>
  <c r="B721" i="2691"/>
  <c r="B722" i="2691"/>
  <c r="B723" i="2691"/>
  <c r="B724" i="2691"/>
  <c r="B725" i="2691"/>
  <c r="B726" i="2691"/>
  <c r="B727" i="2691"/>
  <c r="B728" i="2691"/>
  <c r="B729" i="2691"/>
  <c r="B730" i="2691"/>
  <c r="B731" i="2691"/>
  <c r="B732" i="2691"/>
  <c r="B733" i="2691"/>
  <c r="B734" i="2691"/>
  <c r="B735" i="2691"/>
  <c r="B736" i="2691"/>
  <c r="B737" i="2691"/>
  <c r="B738" i="2691"/>
  <c r="B739" i="2691"/>
  <c r="B740" i="2691"/>
  <c r="B741" i="2691"/>
  <c r="B742" i="2691"/>
  <c r="B743" i="2691"/>
  <c r="B744" i="2691"/>
  <c r="B745" i="2691"/>
  <c r="B746" i="2691"/>
  <c r="B747" i="2691"/>
  <c r="B748" i="2691"/>
  <c r="B749" i="2691"/>
  <c r="B750" i="2691"/>
  <c r="B751" i="2691"/>
  <c r="B752" i="2691"/>
  <c r="B753" i="2691"/>
  <c r="B754" i="2691"/>
  <c r="B755" i="2691"/>
  <c r="B756" i="2691"/>
  <c r="B757" i="2691"/>
  <c r="B758" i="2691"/>
  <c r="B759" i="2691"/>
  <c r="B760" i="2691"/>
  <c r="B761" i="2691"/>
  <c r="B762" i="2691"/>
  <c r="B763" i="2691"/>
  <c r="B764" i="2691"/>
  <c r="B765" i="2691"/>
  <c r="B766" i="2691"/>
  <c r="B767" i="2691"/>
  <c r="B768" i="2691"/>
  <c r="B769" i="2691"/>
  <c r="B770" i="2691"/>
  <c r="B771" i="2691"/>
  <c r="B772" i="2691"/>
  <c r="B773" i="2691"/>
  <c r="B774" i="2691"/>
  <c r="B775" i="2691"/>
  <c r="B776" i="2691"/>
  <c r="B777" i="2691"/>
  <c r="B778" i="2691"/>
  <c r="B779" i="2691"/>
  <c r="B780" i="2691"/>
  <c r="B781" i="2691"/>
  <c r="B782" i="2691"/>
  <c r="B783" i="2691"/>
  <c r="B784" i="2691"/>
  <c r="B785" i="2691"/>
  <c r="B786" i="2691"/>
  <c r="B787" i="2691"/>
  <c r="B788" i="2691"/>
  <c r="B789" i="2691"/>
  <c r="B790" i="2691"/>
  <c r="B791" i="2691"/>
  <c r="B792" i="2691"/>
  <c r="B793" i="2691"/>
  <c r="B794" i="2691"/>
  <c r="B795" i="2691"/>
  <c r="B796" i="2691"/>
  <c r="B797" i="2691"/>
  <c r="B798" i="2691"/>
  <c r="B799" i="2691"/>
  <c r="B800" i="2691"/>
  <c r="B801" i="2691"/>
  <c r="B802" i="2691"/>
  <c r="B803" i="2691"/>
  <c r="B804" i="2691"/>
  <c r="B805" i="2691"/>
  <c r="B806" i="2691"/>
  <c r="B807" i="2691"/>
  <c r="B808" i="2691"/>
  <c r="B809" i="2691"/>
  <c r="B810" i="2691"/>
  <c r="B811" i="2691"/>
  <c r="B812" i="2691"/>
  <c r="B813" i="2691"/>
  <c r="B814" i="2691"/>
  <c r="B815" i="2691"/>
  <c r="B816" i="2691"/>
  <c r="B817" i="2691"/>
  <c r="B818" i="2691"/>
  <c r="B819" i="2691"/>
  <c r="B820" i="2691"/>
  <c r="B821" i="2691"/>
  <c r="B822" i="2691"/>
  <c r="B823" i="2691"/>
  <c r="B824" i="2691"/>
  <c r="B825" i="2691"/>
  <c r="B826" i="2691"/>
  <c r="B827" i="2691"/>
  <c r="B828" i="2691"/>
  <c r="B829" i="2691"/>
  <c r="B830" i="2691"/>
  <c r="B831" i="2691"/>
  <c r="B832" i="2691"/>
  <c r="B833" i="2691"/>
  <c r="B834" i="2691"/>
  <c r="B835" i="2691"/>
  <c r="B836" i="2691"/>
  <c r="B837" i="2691"/>
  <c r="B838" i="2691"/>
  <c r="B839" i="2691"/>
  <c r="B840" i="2691"/>
  <c r="B841" i="2691"/>
  <c r="B842" i="2691"/>
  <c r="B843" i="2691"/>
  <c r="B844" i="2691"/>
  <c r="B845" i="2691"/>
  <c r="B846" i="2691"/>
  <c r="B847" i="2691"/>
  <c r="B848" i="2691"/>
  <c r="B849" i="2691"/>
  <c r="B850" i="2691"/>
  <c r="B851" i="2691"/>
  <c r="B852" i="2691"/>
  <c r="B853" i="2691"/>
  <c r="B854" i="2691"/>
  <c r="B855" i="2691"/>
  <c r="B856" i="2691"/>
  <c r="B857" i="2691"/>
  <c r="B858" i="2691"/>
  <c r="B859" i="2691"/>
  <c r="B860" i="2691"/>
  <c r="B861" i="2691"/>
  <c r="B862" i="2691"/>
  <c r="B863" i="2691"/>
  <c r="B864" i="2691"/>
  <c r="B865" i="2691"/>
  <c r="B866" i="2691"/>
  <c r="B867" i="2691"/>
  <c r="B868" i="2691"/>
  <c r="B869" i="2691"/>
  <c r="B870" i="2691"/>
  <c r="B871" i="2691"/>
  <c r="B872" i="2691"/>
  <c r="B873" i="2691"/>
  <c r="B874" i="2691"/>
  <c r="B875" i="2691"/>
  <c r="B876" i="2691"/>
  <c r="B877" i="2691"/>
  <c r="B878" i="2691"/>
  <c r="B879" i="2691"/>
  <c r="B880" i="2691"/>
  <c r="B881" i="2691"/>
  <c r="B882" i="2691"/>
  <c r="B883" i="2691"/>
  <c r="B884" i="2691"/>
  <c r="B885" i="2691"/>
  <c r="B886" i="2691"/>
  <c r="B887" i="2691"/>
  <c r="B888" i="2691"/>
  <c r="B889" i="2691"/>
  <c r="B890" i="2691"/>
  <c r="B891" i="2691"/>
  <c r="B892" i="2691"/>
  <c r="B893" i="2691"/>
  <c r="B894" i="2691"/>
  <c r="B895" i="2691"/>
  <c r="B896" i="2691"/>
  <c r="B897" i="2691"/>
  <c r="B898" i="2691"/>
  <c r="B899" i="2691"/>
  <c r="B900" i="2691"/>
  <c r="B901" i="2691"/>
  <c r="B902" i="2691"/>
  <c r="B903" i="2691"/>
  <c r="B904" i="2691"/>
  <c r="B905" i="2691"/>
  <c r="B906" i="2691"/>
  <c r="B907" i="2691"/>
  <c r="B908" i="2691"/>
  <c r="B909" i="2691"/>
  <c r="B910" i="2691"/>
  <c r="B911" i="2691"/>
  <c r="B912" i="2691"/>
  <c r="B913" i="2691"/>
  <c r="B914" i="2691"/>
  <c r="B915" i="2691"/>
  <c r="B916" i="2691"/>
  <c r="B917" i="2691"/>
  <c r="B918" i="2691"/>
  <c r="B919" i="2691"/>
  <c r="B920" i="2691"/>
  <c r="B921" i="2691"/>
  <c r="B922" i="2691"/>
  <c r="B923" i="2691"/>
  <c r="B924" i="2691"/>
  <c r="B925" i="2691"/>
  <c r="B926" i="2691"/>
  <c r="B927" i="2691"/>
  <c r="B928" i="2691"/>
  <c r="B929" i="2691"/>
  <c r="B930" i="2691"/>
  <c r="B931" i="2691"/>
  <c r="B932" i="2691"/>
  <c r="B933" i="2691"/>
  <c r="B934" i="2691"/>
  <c r="B935" i="2691"/>
  <c r="B936" i="2691"/>
  <c r="B937" i="2691"/>
  <c r="B938" i="2691"/>
  <c r="B939" i="2691"/>
  <c r="B940" i="2691"/>
  <c r="B941" i="2691"/>
  <c r="B942" i="2691"/>
  <c r="B943" i="2691"/>
  <c r="B944" i="2691"/>
  <c r="B945" i="2691"/>
  <c r="B946" i="2691"/>
  <c r="B947" i="2691"/>
  <c r="B948" i="2691"/>
  <c r="B949" i="2691"/>
  <c r="B950" i="2691"/>
  <c r="B951" i="2691"/>
  <c r="B952" i="2691"/>
  <c r="B953" i="2691"/>
  <c r="B954" i="2691"/>
  <c r="B955" i="2691"/>
  <c r="B956" i="2691"/>
  <c r="B957" i="2691"/>
  <c r="B958" i="2691"/>
  <c r="B959" i="2691"/>
  <c r="B960" i="2691"/>
  <c r="B961" i="2691"/>
  <c r="B962" i="2691"/>
  <c r="B963" i="2691"/>
  <c r="B964" i="2691"/>
  <c r="B965" i="2691"/>
  <c r="B966" i="2691"/>
  <c r="B967" i="2691"/>
  <c r="B968" i="2691"/>
  <c r="B969" i="2691"/>
  <c r="B970" i="2691"/>
  <c r="B971" i="2691"/>
  <c r="B972" i="2691"/>
  <c r="B973" i="2691"/>
  <c r="B974" i="2691"/>
  <c r="B975" i="2691"/>
  <c r="B976" i="2691"/>
  <c r="B977" i="2691"/>
  <c r="B978" i="2691"/>
  <c r="B979" i="2691"/>
  <c r="B980" i="2691"/>
  <c r="B981" i="2691"/>
  <c r="B982" i="2691"/>
  <c r="B983" i="2691"/>
  <c r="B984" i="2691"/>
  <c r="B985" i="2691"/>
  <c r="B986" i="2691"/>
  <c r="B987" i="2691"/>
  <c r="B988" i="2691"/>
  <c r="B989" i="2691"/>
  <c r="B990" i="2691"/>
  <c r="B991" i="2691"/>
  <c r="B992" i="2691"/>
  <c r="B993" i="2691"/>
  <c r="B994" i="2691"/>
  <c r="B995" i="2691"/>
  <c r="B996" i="2691"/>
  <c r="B997" i="2691"/>
  <c r="B998" i="2691"/>
  <c r="B999" i="2691"/>
  <c r="B1000" i="2691"/>
  <c r="B1001" i="2691"/>
  <c r="B1002" i="2691"/>
  <c r="B1003" i="2691"/>
  <c r="B1004" i="2691"/>
  <c r="B1005" i="2691"/>
  <c r="B1006" i="2691"/>
  <c r="B1007" i="2691"/>
  <c r="B1008" i="2691"/>
  <c r="B1009" i="2691"/>
  <c r="B1010" i="2691"/>
  <c r="B1011" i="2691"/>
  <c r="B1012" i="2691"/>
  <c r="B1013" i="2691"/>
  <c r="B1014" i="2691"/>
  <c r="B1015" i="2691"/>
  <c r="B1016" i="2691"/>
  <c r="B1017" i="2691"/>
  <c r="B1018" i="2691"/>
  <c r="B1019" i="2691"/>
  <c r="B1020" i="2691"/>
  <c r="B1021" i="2691"/>
  <c r="B1022" i="2691"/>
  <c r="B1023" i="2691"/>
  <c r="B1024" i="2691"/>
  <c r="B1025" i="2691"/>
  <c r="B1026" i="2691"/>
  <c r="B1027" i="2691"/>
  <c r="B1028" i="2691"/>
  <c r="B1029" i="2691"/>
  <c r="B1030" i="2691"/>
  <c r="B1031" i="2691"/>
  <c r="B1032" i="2691"/>
  <c r="B1033" i="2691"/>
  <c r="B1034" i="2691"/>
  <c r="B1035" i="2691"/>
  <c r="B1036" i="2691"/>
  <c r="B1037" i="2691"/>
  <c r="B1038" i="2691"/>
  <c r="B1039" i="2691"/>
  <c r="B1040" i="2691"/>
  <c r="B1041" i="2691"/>
  <c r="B1042" i="2691"/>
  <c r="B1043" i="2691"/>
  <c r="B1044" i="2691"/>
  <c r="B1045" i="2691"/>
  <c r="B1046" i="2691"/>
  <c r="B1047" i="2691"/>
  <c r="B1048" i="2691"/>
  <c r="B1049" i="2691"/>
  <c r="B1050" i="2691"/>
  <c r="B1051" i="2691"/>
  <c r="B1052" i="2691"/>
  <c r="B1053" i="2691"/>
  <c r="B1054" i="2691"/>
  <c r="B1055" i="2691"/>
  <c r="B1056" i="2691"/>
  <c r="B1057" i="2691"/>
  <c r="B1058" i="2691"/>
  <c r="B1059" i="2691"/>
  <c r="B1060" i="2691"/>
  <c r="B1061" i="2691"/>
  <c r="B1062" i="2691"/>
  <c r="B1063" i="2691"/>
  <c r="B1064" i="2691"/>
  <c r="B1065" i="2691"/>
  <c r="B1066" i="2691"/>
  <c r="B1067" i="2691"/>
  <c r="B1068" i="2691"/>
  <c r="B1069" i="2691"/>
  <c r="B1070" i="2691"/>
  <c r="B1071" i="2691"/>
  <c r="B1072" i="2691"/>
  <c r="B1073" i="2691"/>
  <c r="B1074" i="2691"/>
  <c r="B1075" i="2691"/>
  <c r="B1076" i="2691"/>
  <c r="B1077" i="2691"/>
  <c r="B1078" i="2691"/>
  <c r="B1079" i="2691"/>
  <c r="B1080" i="2691"/>
  <c r="B1081" i="2691"/>
  <c r="B1082" i="2691"/>
  <c r="B1083" i="2691"/>
  <c r="B1084" i="2691"/>
  <c r="B1085" i="2691"/>
  <c r="B1086" i="2691"/>
  <c r="B1087" i="2691"/>
  <c r="B1088" i="2691"/>
  <c r="B1089" i="2691"/>
  <c r="B1090" i="2691"/>
  <c r="B1091" i="2691"/>
  <c r="B1092" i="2691"/>
  <c r="B1093" i="2691"/>
  <c r="B1094" i="2691"/>
  <c r="B1095" i="2691"/>
  <c r="B1096" i="2691"/>
  <c r="B1097" i="2691"/>
  <c r="B1098" i="2691"/>
  <c r="B1099" i="2691"/>
  <c r="B1100" i="2691"/>
  <c r="B1101" i="2691"/>
  <c r="B1102" i="2691"/>
  <c r="B1103" i="2691"/>
  <c r="B1104" i="2691"/>
  <c r="B1105" i="2691"/>
  <c r="B1106" i="2691"/>
  <c r="B1107" i="2691"/>
  <c r="B1108" i="2691"/>
  <c r="B1109" i="2691"/>
  <c r="B1110" i="2691"/>
  <c r="B1111" i="2691"/>
  <c r="B1112" i="2691"/>
  <c r="B1113" i="2691"/>
  <c r="B1114" i="2691"/>
  <c r="B1115" i="2691"/>
  <c r="B1116" i="2691"/>
  <c r="B1117" i="2691"/>
  <c r="B1118" i="2691"/>
  <c r="B1119" i="2691"/>
  <c r="B1120" i="2691"/>
  <c r="B1121" i="2691"/>
  <c r="B1122" i="2691"/>
  <c r="B1123" i="2691"/>
  <c r="B1124" i="2691"/>
  <c r="B1125" i="2691"/>
  <c r="B1126" i="2691"/>
  <c r="B1127" i="2691"/>
  <c r="B1128" i="2691"/>
  <c r="B1129" i="2691"/>
  <c r="B1130" i="2691"/>
  <c r="B1131" i="2691"/>
  <c r="B1132" i="2691"/>
  <c r="B1133" i="2691"/>
  <c r="B1134" i="2691"/>
  <c r="B1135" i="2691"/>
  <c r="B1136" i="2691"/>
  <c r="B1137" i="2691"/>
  <c r="B1138" i="2691"/>
  <c r="B1139" i="2691"/>
  <c r="B1140" i="2691"/>
  <c r="B1141" i="2691"/>
  <c r="B1142" i="2691"/>
  <c r="B1143" i="2691"/>
  <c r="B1144" i="2691"/>
  <c r="B1145" i="2691"/>
  <c r="B1146" i="2691"/>
  <c r="B1147" i="2691"/>
  <c r="B1148" i="2691"/>
  <c r="B1149" i="2691"/>
  <c r="B1150" i="2691"/>
  <c r="B1151" i="2691"/>
  <c r="B1152" i="2691"/>
  <c r="B1153" i="2691"/>
  <c r="B1154" i="2691"/>
  <c r="B1155" i="2691"/>
  <c r="B1156" i="2691"/>
  <c r="B1157" i="2691"/>
  <c r="B1158" i="2691"/>
  <c r="B1159" i="2691"/>
  <c r="B1160" i="2691"/>
  <c r="B1161" i="2691"/>
  <c r="B1162" i="2691"/>
  <c r="B1163" i="2691"/>
  <c r="B1164" i="2691"/>
  <c r="B1165" i="2691"/>
  <c r="B1166" i="2691"/>
  <c r="B1167" i="2691"/>
  <c r="B1168" i="2691"/>
  <c r="B1169" i="2691"/>
  <c r="B1170" i="2691"/>
  <c r="B1171" i="2691"/>
  <c r="B1172" i="2691"/>
  <c r="B1173" i="2691"/>
  <c r="B1174" i="2691"/>
  <c r="B1175" i="2691"/>
  <c r="B1176" i="2691"/>
  <c r="B1177" i="2691"/>
  <c r="B1178" i="2691"/>
  <c r="B1179" i="2691"/>
  <c r="B1180" i="2691"/>
  <c r="B1181" i="2691"/>
  <c r="B1182" i="2691"/>
  <c r="B1183" i="2691"/>
  <c r="B1184" i="2691"/>
  <c r="B1185" i="2691"/>
  <c r="B1186" i="2691"/>
  <c r="B1187" i="2691"/>
  <c r="B1188" i="2691"/>
  <c r="B1189" i="2691"/>
  <c r="B1190" i="2691"/>
  <c r="B1191" i="2691"/>
  <c r="B1192" i="2691"/>
  <c r="B1193" i="2691"/>
  <c r="B1194" i="2691"/>
  <c r="B1195" i="2691"/>
  <c r="B1196" i="2691"/>
  <c r="B1197" i="2691"/>
  <c r="B1198" i="2691"/>
  <c r="B1199" i="2691"/>
  <c r="B1200" i="2691"/>
  <c r="B1201" i="2691"/>
  <c r="B1202" i="2691"/>
  <c r="B1203" i="2691"/>
  <c r="B1204" i="2691"/>
  <c r="B1205" i="2691"/>
  <c r="B1206" i="2691"/>
  <c r="B1207" i="2691"/>
  <c r="B1208" i="2691"/>
  <c r="B1209" i="2691"/>
  <c r="B1210" i="2691"/>
  <c r="B1211" i="2691"/>
  <c r="B1212" i="2691"/>
  <c r="B1213" i="2691"/>
  <c r="B1214" i="2691"/>
  <c r="B1215" i="2691"/>
  <c r="B1216" i="2691"/>
  <c r="B1217" i="2691"/>
  <c r="B1218" i="2691"/>
  <c r="B1219" i="2691"/>
  <c r="B1220" i="2691"/>
  <c r="B1221" i="2691"/>
  <c r="B1222" i="2691"/>
  <c r="B1223" i="2691"/>
  <c r="B1224" i="2691"/>
  <c r="B1225" i="2691"/>
  <c r="B1226" i="2691"/>
  <c r="B1227" i="2691"/>
  <c r="B1228" i="2691"/>
  <c r="B1229" i="2691"/>
  <c r="B1230" i="2691"/>
  <c r="B1231" i="2691"/>
  <c r="B1232" i="2691"/>
  <c r="B1233" i="2691"/>
  <c r="B1234" i="2691"/>
  <c r="B1235" i="2691"/>
  <c r="B1236" i="2691"/>
  <c r="B1237" i="2691"/>
  <c r="B1238" i="2691"/>
  <c r="B1239" i="2691"/>
  <c r="B1240" i="2691"/>
  <c r="B1241" i="2691"/>
  <c r="B1242" i="2691"/>
  <c r="B1243" i="2691"/>
  <c r="B1244" i="2691"/>
  <c r="B1245" i="2691"/>
  <c r="B1246" i="2691"/>
  <c r="B1247" i="2691"/>
  <c r="B1248" i="2691"/>
  <c r="B1249" i="2691"/>
  <c r="B1250" i="2691"/>
  <c r="B1251" i="2691"/>
  <c r="B1252" i="2691"/>
  <c r="B1253" i="2691"/>
  <c r="B1254" i="2691"/>
  <c r="B1255" i="2691"/>
  <c r="B1256" i="2691"/>
  <c r="B1257" i="2691"/>
  <c r="B1258" i="2691"/>
  <c r="B1259" i="2691"/>
  <c r="B1260" i="2691"/>
  <c r="B1261" i="2691"/>
  <c r="B1262" i="2691"/>
  <c r="B1263" i="2691"/>
  <c r="B1264" i="2691"/>
  <c r="B1265" i="2691"/>
  <c r="B1266" i="2691"/>
  <c r="B1267" i="2691"/>
  <c r="B1268" i="2691"/>
  <c r="B1269" i="2691"/>
  <c r="B1270" i="2691"/>
  <c r="B1271" i="2691"/>
  <c r="B1272" i="2691"/>
  <c r="B1273" i="2691"/>
  <c r="B1274" i="2691"/>
  <c r="B1275" i="2691"/>
  <c r="B1276" i="2691"/>
  <c r="B1277" i="2691"/>
  <c r="B1278" i="2691"/>
  <c r="B1279" i="2691"/>
  <c r="B1280" i="2691"/>
  <c r="B1281" i="2691"/>
  <c r="B1282" i="2691"/>
  <c r="B1283" i="2691"/>
  <c r="B1284" i="2691"/>
  <c r="B1285" i="2691"/>
  <c r="B1286" i="2691"/>
  <c r="B1287" i="2691"/>
  <c r="B1288" i="2691"/>
  <c r="B1289" i="2691"/>
  <c r="B1290" i="2691"/>
  <c r="B1291" i="2691"/>
  <c r="B1292" i="2691"/>
  <c r="B1293" i="2691"/>
  <c r="B1294" i="2691"/>
  <c r="B1295" i="2691"/>
  <c r="B1296" i="2691"/>
  <c r="B1297" i="2691"/>
  <c r="B1298" i="2691"/>
  <c r="B1299" i="2691"/>
  <c r="B1300" i="2691"/>
  <c r="B1301" i="2691"/>
  <c r="B1302" i="2691"/>
  <c r="B1303" i="2691"/>
  <c r="B1304" i="2691"/>
  <c r="B1305" i="2691"/>
  <c r="B1306" i="2691"/>
  <c r="B1307" i="2691"/>
  <c r="B1308" i="2691"/>
  <c r="B1309" i="2691"/>
  <c r="B1310" i="2691"/>
  <c r="B1311" i="2691"/>
  <c r="B1312" i="2691"/>
  <c r="B1313" i="2691"/>
  <c r="B1314" i="2691"/>
  <c r="B1315" i="2691"/>
  <c r="B1316" i="2691"/>
  <c r="B1317" i="2691"/>
  <c r="B1318" i="2691"/>
  <c r="B1319" i="2691"/>
  <c r="B1320" i="2691"/>
  <c r="B1321" i="2691"/>
  <c r="B1322" i="2691"/>
  <c r="B1323" i="2691"/>
  <c r="B1324" i="2691"/>
  <c r="B1325" i="2691"/>
  <c r="B1326" i="2691"/>
  <c r="B1327" i="2691"/>
  <c r="B1328" i="2691"/>
  <c r="B1329" i="2691"/>
  <c r="B1330" i="2691"/>
  <c r="B1331" i="2691"/>
  <c r="B1332" i="2691"/>
  <c r="B1333" i="2691"/>
  <c r="B1334" i="2691"/>
  <c r="B1335" i="2691"/>
  <c r="B1336" i="2691"/>
  <c r="B1337" i="2691"/>
  <c r="B1338" i="2691"/>
  <c r="B1339" i="2691"/>
  <c r="B1340" i="2691"/>
  <c r="B1341" i="2691"/>
  <c r="B1342" i="2691"/>
  <c r="B1343" i="2691"/>
  <c r="B1344" i="2691"/>
  <c r="B1345" i="2691"/>
  <c r="B1346" i="2691"/>
  <c r="B1347" i="2691"/>
  <c r="B1348" i="2691"/>
  <c r="B1349" i="2691"/>
  <c r="B1350" i="2691"/>
  <c r="B1351" i="2691"/>
  <c r="B1352" i="2691"/>
  <c r="B1353" i="2691"/>
  <c r="B1354" i="2691"/>
  <c r="B1355" i="2691"/>
  <c r="B1356" i="2691"/>
  <c r="B1357" i="2691"/>
  <c r="B1358" i="2691"/>
  <c r="B1359" i="2691"/>
  <c r="B1360" i="2691"/>
  <c r="B1361" i="2691"/>
  <c r="B1362" i="2691"/>
  <c r="B1363" i="2691"/>
  <c r="B1364" i="2691"/>
  <c r="B1365" i="2691"/>
  <c r="B1366" i="2691"/>
  <c r="B1367" i="2691"/>
  <c r="B1368" i="2691"/>
  <c r="B1369" i="2691"/>
  <c r="B1370" i="2691"/>
  <c r="B1371" i="2691"/>
  <c r="B1372" i="2691"/>
  <c r="B1373" i="2691"/>
  <c r="B1374" i="2691"/>
  <c r="B1375" i="2691"/>
  <c r="B1376" i="2691"/>
  <c r="B1377" i="2691"/>
  <c r="B1378" i="2691"/>
  <c r="B1379" i="2691"/>
  <c r="B1380" i="2691"/>
  <c r="B1381" i="2691"/>
  <c r="B1382" i="2691"/>
  <c r="B1383" i="2691"/>
  <c r="B1384" i="2691"/>
  <c r="B1385" i="2691"/>
  <c r="B1386" i="2691"/>
  <c r="B1387" i="2691"/>
  <c r="B1388" i="2691"/>
  <c r="B1389" i="2691"/>
  <c r="B1390" i="2691"/>
  <c r="B1391" i="2691"/>
  <c r="B1392" i="2691"/>
  <c r="B1393" i="2691"/>
  <c r="B1394" i="2691"/>
  <c r="B1395" i="2691"/>
  <c r="B1396" i="2691"/>
  <c r="B1397" i="2691"/>
  <c r="B1398" i="2691"/>
  <c r="B1399" i="2691"/>
  <c r="B1400" i="2691"/>
  <c r="B1401" i="2691"/>
  <c r="B1402" i="2691"/>
  <c r="B1403" i="2691"/>
  <c r="B1404" i="2691"/>
  <c r="B1405" i="2691"/>
  <c r="B1406" i="2691"/>
  <c r="B1407" i="2691"/>
  <c r="B1408" i="2691"/>
  <c r="B1409" i="2691"/>
  <c r="B1410" i="2691"/>
  <c r="B1411" i="2691"/>
  <c r="B1412" i="2691"/>
  <c r="B1413" i="2691"/>
  <c r="B1414" i="2691"/>
  <c r="B1415" i="2691"/>
  <c r="B1416" i="2691"/>
  <c r="B1417" i="2691"/>
  <c r="B1418" i="2691"/>
  <c r="B1419" i="2691"/>
  <c r="B1420" i="2691"/>
  <c r="B1421" i="2691"/>
  <c r="B1422" i="2691"/>
  <c r="B1423" i="2691"/>
  <c r="B1424" i="2691"/>
  <c r="B1425" i="2691"/>
  <c r="B1426" i="2691"/>
  <c r="B1427" i="2691"/>
  <c r="B1428" i="2691"/>
  <c r="B1429" i="2691"/>
  <c r="B1430" i="2691"/>
  <c r="B1431" i="2691"/>
  <c r="B1432" i="2691"/>
  <c r="B1433" i="2691"/>
  <c r="B1434" i="2691"/>
  <c r="B1435" i="2691"/>
  <c r="B1436" i="2691"/>
  <c r="B1437" i="2691"/>
  <c r="B1438" i="2691"/>
  <c r="B1439" i="2691"/>
  <c r="B1440" i="2691"/>
  <c r="B1441" i="2691"/>
  <c r="B1442" i="2691"/>
  <c r="B1443" i="2691"/>
  <c r="B1444" i="2691"/>
  <c r="B1445" i="2691"/>
  <c r="B1446" i="2691"/>
  <c r="B1447" i="2691"/>
  <c r="B1448" i="2691"/>
  <c r="B1449" i="2691"/>
  <c r="B1450" i="2691"/>
  <c r="B1451" i="2691"/>
  <c r="B1452" i="2691"/>
  <c r="B1453" i="2691"/>
  <c r="B1454" i="2691"/>
  <c r="B1455" i="2691"/>
  <c r="B1456" i="2691"/>
  <c r="B1457" i="2691"/>
  <c r="B1458" i="2691"/>
  <c r="B1459" i="2691"/>
  <c r="B1460" i="2691"/>
  <c r="B1461" i="2691"/>
  <c r="B1462" i="2691"/>
  <c r="B1463" i="2691"/>
  <c r="B1464" i="2691"/>
  <c r="B1465" i="2691"/>
  <c r="B1466" i="2691"/>
  <c r="B1467" i="2691"/>
  <c r="B1468" i="2691"/>
  <c r="B1469" i="2691"/>
  <c r="B1470" i="2691"/>
  <c r="B1471" i="2691"/>
  <c r="B1472" i="2691"/>
  <c r="B1473" i="2691"/>
  <c r="B1474" i="2691"/>
  <c r="B1475" i="2691"/>
  <c r="B1476" i="2691"/>
  <c r="B1477" i="2691"/>
  <c r="B1478" i="2691"/>
  <c r="B1479" i="2691"/>
  <c r="B1480" i="2691"/>
  <c r="B1481" i="2691"/>
  <c r="B1482" i="2691"/>
  <c r="B1483" i="2691"/>
  <c r="B1484" i="2691"/>
  <c r="B1485" i="2691"/>
  <c r="B1486" i="2691"/>
  <c r="B1487" i="2691"/>
  <c r="B1488" i="2691"/>
  <c r="B1489" i="2691"/>
  <c r="B1490" i="2691"/>
  <c r="B1491" i="2691"/>
  <c r="B1492" i="2691"/>
  <c r="B1493" i="2691"/>
  <c r="B1494" i="2691"/>
  <c r="B1495" i="2691"/>
  <c r="B1496" i="2691"/>
  <c r="B1497" i="2691"/>
  <c r="B1498" i="2691"/>
  <c r="B1499" i="2691"/>
  <c r="B1500" i="2691"/>
  <c r="B1501" i="2691"/>
  <c r="B1502" i="2691"/>
  <c r="B1503" i="2691"/>
  <c r="B1504" i="2691"/>
  <c r="B1505" i="2691"/>
  <c r="B1506" i="2691"/>
  <c r="B1507" i="2691"/>
  <c r="B1508" i="2691"/>
  <c r="B1509" i="2691"/>
  <c r="B1510" i="2691"/>
  <c r="B1511" i="2691"/>
  <c r="B1512" i="2691"/>
  <c r="B1513" i="2691"/>
  <c r="B1514" i="2691"/>
  <c r="B1515" i="2691"/>
  <c r="B1516" i="2691"/>
  <c r="B1517" i="2691"/>
  <c r="B1518" i="2691"/>
  <c r="B1519" i="2691"/>
  <c r="B1520" i="2691"/>
  <c r="B1521" i="2691"/>
  <c r="B1522" i="2691"/>
  <c r="B1523" i="2691"/>
  <c r="B1524" i="2691"/>
  <c r="B1525" i="2691"/>
  <c r="B1526" i="2691"/>
  <c r="B1527" i="2691"/>
  <c r="B1528" i="2691"/>
  <c r="B1529" i="2691"/>
  <c r="B1530" i="2691"/>
  <c r="B1531" i="2691"/>
  <c r="B1532" i="2691"/>
  <c r="B1533" i="2691"/>
  <c r="B1534" i="2691"/>
  <c r="B1535" i="2691"/>
  <c r="B1536" i="2691"/>
  <c r="B1537" i="2691"/>
  <c r="B1538" i="2691"/>
  <c r="B1539" i="2691"/>
  <c r="B1540" i="2691"/>
  <c r="B1541" i="2691"/>
  <c r="B1542" i="2691"/>
  <c r="B1543" i="2691"/>
  <c r="B1544" i="2691"/>
  <c r="B1545" i="2691"/>
  <c r="B1546" i="2691"/>
  <c r="B1547" i="2691"/>
  <c r="B1548" i="2691"/>
  <c r="B1549" i="2691"/>
  <c r="B1550" i="2691"/>
  <c r="B1551" i="2691"/>
  <c r="B1552" i="2691"/>
  <c r="B1553" i="2691"/>
  <c r="B1554" i="2691"/>
  <c r="B1555" i="2691"/>
  <c r="B1556" i="2691"/>
  <c r="B1557" i="2691"/>
  <c r="B1558" i="2691"/>
  <c r="B1559" i="2691"/>
  <c r="B1560" i="2691"/>
  <c r="B1561" i="2691"/>
  <c r="B1562" i="2691"/>
  <c r="B1563" i="2691"/>
  <c r="B1564" i="2691"/>
  <c r="B1565" i="2691"/>
  <c r="B1566" i="2691"/>
  <c r="B1567" i="2691"/>
  <c r="B1568" i="2691"/>
  <c r="B1569" i="2691"/>
  <c r="B1570" i="2691"/>
  <c r="B1571" i="2691"/>
  <c r="B1572" i="2691"/>
  <c r="B1573" i="2691"/>
  <c r="B1574" i="2691"/>
  <c r="B1575" i="2691"/>
  <c r="B1576" i="2691"/>
  <c r="B1577" i="2691"/>
  <c r="B1578" i="2691"/>
  <c r="B1579" i="2691"/>
  <c r="B1580" i="2691"/>
  <c r="B1581" i="2691"/>
  <c r="B1582" i="2691"/>
  <c r="B1583" i="2691"/>
  <c r="B1584" i="2691"/>
  <c r="B1585" i="2691"/>
  <c r="B1586" i="2691"/>
  <c r="B1587" i="2691"/>
  <c r="B1588" i="2691"/>
  <c r="B1589" i="2691"/>
  <c r="B1590" i="2691"/>
  <c r="B1591" i="2691"/>
  <c r="B1592" i="2691"/>
  <c r="B1593" i="2691"/>
  <c r="B1594" i="2691"/>
  <c r="B1595" i="2691"/>
  <c r="B1596" i="2691"/>
  <c r="B1597" i="2691"/>
  <c r="B1598" i="2691"/>
  <c r="B1599" i="2691"/>
  <c r="B1600" i="2691"/>
  <c r="B1601" i="2691"/>
  <c r="B1602" i="2691"/>
  <c r="B1603" i="2691"/>
  <c r="B1604" i="2691"/>
  <c r="B1605" i="2691"/>
  <c r="B1606" i="2691"/>
  <c r="B1607" i="2691"/>
  <c r="B1608" i="2691"/>
  <c r="B1609" i="2691"/>
  <c r="B1610" i="2691"/>
  <c r="B1611" i="2691"/>
  <c r="B1612" i="2691"/>
  <c r="B1613" i="2691"/>
  <c r="B1614" i="2691"/>
  <c r="B1615" i="2691"/>
  <c r="B1616" i="2691"/>
  <c r="B1617" i="2691"/>
  <c r="B1618" i="2691"/>
  <c r="B1619" i="2691"/>
  <c r="B1620" i="2691"/>
  <c r="B1621" i="2691"/>
  <c r="B1622" i="2691"/>
  <c r="B1623" i="2691"/>
  <c r="B1624" i="2691"/>
  <c r="B1625" i="2691"/>
  <c r="B1626" i="2691"/>
  <c r="B1627" i="2691"/>
  <c r="B1628" i="2691"/>
  <c r="B1629" i="2691"/>
  <c r="B1630" i="2691"/>
  <c r="B1631" i="2691"/>
  <c r="B1632" i="2691"/>
  <c r="B1633" i="2691"/>
  <c r="B1634" i="2691"/>
  <c r="B1635" i="2691"/>
  <c r="B1636" i="2691"/>
  <c r="B1637" i="2691"/>
  <c r="B1638" i="2691"/>
  <c r="B1639" i="2691"/>
  <c r="B1640" i="2691"/>
  <c r="B1641" i="2691"/>
  <c r="B1642" i="2691"/>
  <c r="B1643" i="2691"/>
  <c r="B1644" i="2691"/>
  <c r="B1645" i="2691"/>
  <c r="B1646" i="2691"/>
  <c r="B1647" i="2691"/>
  <c r="B1648" i="2691"/>
  <c r="B1649" i="2691"/>
  <c r="B1650" i="2691"/>
  <c r="B1651" i="2691"/>
  <c r="B1652" i="2691"/>
  <c r="B1653" i="2691"/>
  <c r="B1654" i="2691"/>
  <c r="B1655" i="2691"/>
  <c r="B1656" i="2691"/>
  <c r="B1657" i="2691"/>
  <c r="B1658" i="2691"/>
  <c r="B1659" i="2691"/>
  <c r="B1660" i="2691"/>
  <c r="B1661" i="2691"/>
  <c r="B1662" i="2691"/>
  <c r="B1663" i="2691"/>
  <c r="B1664" i="2691"/>
  <c r="B1665" i="2691"/>
  <c r="B1666" i="2691"/>
  <c r="B1667" i="2691"/>
  <c r="B1668" i="2691"/>
  <c r="B1669" i="2691"/>
  <c r="B1670" i="2691"/>
  <c r="B1671" i="2691"/>
  <c r="B1672" i="2691"/>
  <c r="B1673" i="2691"/>
  <c r="B1674" i="2691"/>
  <c r="B1675" i="2691"/>
  <c r="B1676" i="2691"/>
  <c r="B1677" i="2691"/>
  <c r="B1678" i="2691"/>
  <c r="B1679" i="2691"/>
  <c r="B1680" i="2691"/>
  <c r="B1681" i="2691"/>
  <c r="B1682" i="2691"/>
  <c r="B1683" i="2691"/>
  <c r="B1684" i="2691"/>
  <c r="B1685" i="2691"/>
  <c r="B1686" i="2691"/>
  <c r="B1687" i="2691"/>
  <c r="B1688" i="2691"/>
  <c r="B1689" i="2691"/>
  <c r="B1690" i="2691"/>
  <c r="B1691" i="2691"/>
  <c r="B1692" i="2691"/>
  <c r="B1693" i="2691"/>
  <c r="B1694" i="2691"/>
  <c r="B1695" i="2691"/>
  <c r="B1696" i="2691"/>
  <c r="B1697" i="2691"/>
  <c r="B1698" i="2691"/>
  <c r="B1699" i="2691"/>
  <c r="B1700" i="2691"/>
  <c r="B1701" i="2691"/>
  <c r="B1702" i="2691"/>
  <c r="B1703" i="2691"/>
  <c r="B1704" i="2691"/>
  <c r="B1705" i="2691"/>
  <c r="B1706" i="2691"/>
  <c r="B1707" i="2691"/>
  <c r="B1708" i="2691"/>
  <c r="B1709" i="2691"/>
  <c r="B1710" i="2691"/>
  <c r="B1711" i="2691"/>
  <c r="B1712" i="2691"/>
  <c r="B1713" i="2691"/>
  <c r="B1714" i="2691"/>
  <c r="B1715" i="2691"/>
  <c r="B1716" i="2691"/>
  <c r="B1717" i="2691"/>
  <c r="B1718" i="2691"/>
  <c r="B1719" i="2691"/>
  <c r="B1720" i="2691"/>
  <c r="B1721" i="2691"/>
  <c r="B1722" i="2691"/>
  <c r="B1723" i="2691"/>
  <c r="B1724" i="2691"/>
  <c r="B1725" i="2691"/>
  <c r="B1726" i="2691"/>
  <c r="B1727" i="2691"/>
  <c r="B1728" i="2691"/>
  <c r="B1729" i="2691"/>
  <c r="B1730" i="2691"/>
  <c r="B1731" i="2691"/>
  <c r="B1732" i="2691"/>
  <c r="B1733" i="2691"/>
  <c r="B1734" i="2691"/>
  <c r="B1735" i="2691"/>
  <c r="B1736" i="2691"/>
  <c r="B1737" i="2691"/>
  <c r="B1738" i="2691"/>
  <c r="B1739" i="2691"/>
  <c r="B1740" i="2691"/>
  <c r="B1741" i="2691"/>
  <c r="B1742" i="2691"/>
  <c r="B1743" i="2691"/>
  <c r="B1744" i="2691"/>
  <c r="B1745" i="2691"/>
  <c r="B1746" i="2691"/>
  <c r="B1747" i="2691"/>
  <c r="B1748" i="2691"/>
  <c r="B1749" i="2691"/>
  <c r="B1750" i="2691"/>
  <c r="B1751" i="2691"/>
  <c r="B1752" i="2691"/>
  <c r="B1753" i="2691"/>
  <c r="B1754" i="2691"/>
  <c r="B1755" i="2691"/>
  <c r="B1756" i="2691"/>
  <c r="B1757" i="2691"/>
  <c r="B1758" i="2691"/>
  <c r="B1759" i="2691"/>
  <c r="B1760" i="2691"/>
  <c r="B1761" i="2691"/>
  <c r="B1762" i="2691"/>
  <c r="B1763" i="2691"/>
  <c r="B1764" i="2691"/>
  <c r="B1765" i="2691"/>
  <c r="B1766" i="2691"/>
  <c r="B1767" i="2691"/>
  <c r="B1768" i="2691"/>
  <c r="B1769" i="2691"/>
  <c r="B1770" i="2691"/>
  <c r="B1771" i="2691"/>
  <c r="B1772" i="2691"/>
  <c r="B1773" i="2691"/>
  <c r="B1774" i="2691"/>
  <c r="B1775" i="2691"/>
  <c r="B1776" i="2691"/>
  <c r="B1777" i="2691"/>
  <c r="B1778" i="2691"/>
  <c r="B1779" i="2691"/>
  <c r="B1780" i="2691"/>
  <c r="B1781" i="2691"/>
  <c r="B1782" i="2691"/>
  <c r="B1783" i="2691"/>
  <c r="B1784" i="2691"/>
  <c r="B1785" i="2691"/>
  <c r="B1786" i="2691"/>
  <c r="B1787" i="2691"/>
  <c r="B1788" i="2691"/>
  <c r="B1789" i="2691"/>
  <c r="B1790" i="2691"/>
  <c r="B1791" i="2691"/>
  <c r="B1792" i="2691"/>
  <c r="B1793" i="2691"/>
  <c r="B1794" i="2691"/>
  <c r="B1795" i="2691"/>
  <c r="B1796" i="2691"/>
  <c r="B1797" i="2691"/>
  <c r="B1798" i="2691"/>
  <c r="B1799" i="2691"/>
  <c r="B1800" i="2691"/>
  <c r="B1801" i="2691"/>
  <c r="B1802" i="2691"/>
  <c r="B1803" i="2691"/>
  <c r="B1804" i="2691"/>
  <c r="B1805" i="2691"/>
  <c r="B1806" i="2691"/>
  <c r="B1807" i="2691"/>
  <c r="B1808" i="2691"/>
  <c r="B1809" i="2691"/>
  <c r="B1810" i="2691"/>
  <c r="B1811" i="2691"/>
  <c r="B1812" i="2691"/>
  <c r="B1813" i="2691"/>
  <c r="B1814" i="2691"/>
  <c r="B1815" i="2691"/>
  <c r="B1816" i="2691"/>
  <c r="B1817" i="2691"/>
  <c r="B1818" i="2691"/>
  <c r="B1819" i="2691"/>
  <c r="B1820" i="2691"/>
  <c r="B1821" i="2691"/>
  <c r="B1822" i="2691"/>
  <c r="B1823" i="2691"/>
  <c r="B1824" i="2691"/>
  <c r="B1825" i="2691"/>
  <c r="B1826" i="2691"/>
  <c r="B1827" i="2691"/>
  <c r="B1828" i="2691"/>
  <c r="B1829" i="2691"/>
  <c r="B1830" i="2691"/>
  <c r="B1831" i="2691"/>
  <c r="B1832" i="2691"/>
  <c r="B1833" i="2691"/>
  <c r="B1834" i="2691"/>
  <c r="B1835" i="2691"/>
  <c r="B1836" i="2691"/>
  <c r="B1837" i="2691"/>
  <c r="B1838" i="2691"/>
  <c r="B1839" i="2691"/>
  <c r="B1840" i="2691"/>
  <c r="B1841" i="2691"/>
  <c r="B1842" i="2691"/>
  <c r="B1843" i="2691"/>
  <c r="B1844" i="2691"/>
  <c r="B1845" i="2691"/>
  <c r="B1846" i="2691"/>
  <c r="B1847" i="2691"/>
  <c r="B1848" i="2691"/>
  <c r="B1849" i="2691"/>
  <c r="B1850" i="2691"/>
  <c r="B1851" i="2691"/>
  <c r="B1852" i="2691"/>
  <c r="B1853" i="2691"/>
  <c r="B1854" i="2691"/>
  <c r="B1855" i="2691"/>
  <c r="B1856" i="2691"/>
  <c r="B1857" i="2691"/>
  <c r="B1858" i="2691"/>
  <c r="B1859" i="2691"/>
  <c r="B1860" i="2691"/>
  <c r="B1861" i="2691"/>
  <c r="B1862" i="2691"/>
  <c r="B1863" i="2691"/>
  <c r="B1864" i="2691"/>
  <c r="B1865" i="2691"/>
  <c r="B1866" i="2691"/>
  <c r="B1867" i="2691"/>
  <c r="B1868" i="2691"/>
  <c r="B1869" i="2691"/>
  <c r="B1870" i="2691"/>
  <c r="B1871" i="2691"/>
  <c r="B1872" i="2691"/>
  <c r="B1873" i="2691"/>
  <c r="B1874" i="2691"/>
  <c r="B1875" i="2691"/>
  <c r="B1876" i="2691"/>
  <c r="B1877" i="2691"/>
  <c r="B1878" i="2691"/>
  <c r="B1879" i="2691"/>
  <c r="B1880" i="2691"/>
  <c r="B1881" i="2691"/>
  <c r="B1882" i="2691"/>
  <c r="B1883" i="2691"/>
  <c r="B1884" i="2691"/>
  <c r="B1885" i="2691"/>
  <c r="B1886" i="2691"/>
  <c r="B1887" i="2691"/>
  <c r="B1888" i="2691"/>
  <c r="B1889" i="2691"/>
  <c r="B1890" i="2691"/>
  <c r="B1891" i="2691"/>
  <c r="B1892" i="2691"/>
  <c r="B1893" i="2691"/>
  <c r="B1894" i="2691"/>
  <c r="B1895" i="2691"/>
  <c r="B1896" i="2691"/>
  <c r="B1897" i="2691"/>
  <c r="B1898" i="2691"/>
  <c r="B1899" i="2691"/>
  <c r="B1900" i="2691"/>
  <c r="B1901" i="2691"/>
  <c r="B1902" i="2691"/>
  <c r="B1903" i="2691"/>
  <c r="B1904" i="2691"/>
  <c r="B1905" i="2691"/>
  <c r="B1906" i="2691"/>
  <c r="B1907" i="2691"/>
  <c r="B1908" i="2691"/>
  <c r="B1909" i="2691"/>
  <c r="B1910" i="2691"/>
  <c r="B1911" i="2691"/>
  <c r="B1912" i="2691"/>
  <c r="B1913" i="2691"/>
  <c r="B1914" i="2691"/>
  <c r="B1915" i="2691"/>
  <c r="B1916" i="2691"/>
  <c r="B1917" i="2691"/>
  <c r="B1918" i="2691"/>
  <c r="B1919" i="2691"/>
  <c r="B1920" i="2691"/>
  <c r="B1921" i="2691"/>
  <c r="B1922" i="2691"/>
  <c r="B1923" i="2691"/>
  <c r="B1924" i="2691"/>
  <c r="B1925" i="2691"/>
  <c r="B1926" i="2691"/>
  <c r="B1927" i="2691"/>
  <c r="B1928" i="2691"/>
  <c r="B1929" i="2691"/>
  <c r="B1930" i="2691"/>
  <c r="B1931" i="2691"/>
  <c r="B1932" i="2691"/>
  <c r="B1933" i="2691"/>
  <c r="B1934" i="2691"/>
  <c r="B1935" i="2691"/>
  <c r="B1936" i="2691"/>
  <c r="B1937" i="2691"/>
  <c r="B1938" i="2691"/>
  <c r="B1939" i="2691"/>
  <c r="B1940" i="2691"/>
  <c r="B1941" i="2691"/>
  <c r="B1942" i="2691"/>
  <c r="A6" i="2691"/>
  <c r="D6" i="2691" s="1"/>
  <c r="A7" i="2691"/>
  <c r="D7" i="2691" s="1"/>
  <c r="A8" i="2691"/>
  <c r="D8" i="2691" s="1"/>
  <c r="A9" i="2691"/>
  <c r="D9" i="2691" s="1"/>
  <c r="A10" i="2691"/>
  <c r="D10" i="2691" s="1"/>
  <c r="A11" i="2691"/>
  <c r="D11" i="2691" s="1"/>
  <c r="A12" i="2691"/>
  <c r="D12" i="2691" s="1"/>
  <c r="A13" i="2691"/>
  <c r="D13" i="2691" s="1"/>
  <c r="A14" i="2691"/>
  <c r="D14" i="2691" s="1"/>
  <c r="A15" i="2691"/>
  <c r="D15" i="2691" s="1"/>
  <c r="A16" i="2691"/>
  <c r="D16" i="2691" s="1"/>
  <c r="A17" i="2691"/>
  <c r="D17" i="2691" s="1"/>
  <c r="A18" i="2691"/>
  <c r="D18" i="2691" s="1"/>
  <c r="A19" i="2691"/>
  <c r="D19" i="2691" s="1"/>
  <c r="A20" i="2691"/>
  <c r="D20" i="2691" s="1"/>
  <c r="A21" i="2691"/>
  <c r="D21" i="2691" s="1"/>
  <c r="A22" i="2691"/>
  <c r="D22" i="2691" s="1"/>
  <c r="A23" i="2691"/>
  <c r="D23" i="2691" s="1"/>
  <c r="A24" i="2691"/>
  <c r="D24" i="2691" s="1"/>
  <c r="A25" i="2691"/>
  <c r="D25" i="2691" s="1"/>
  <c r="A26" i="2691"/>
  <c r="D26" i="2691" s="1"/>
  <c r="A27" i="2691"/>
  <c r="D27" i="2691" s="1"/>
  <c r="A28" i="2691"/>
  <c r="D28" i="2691" s="1"/>
  <c r="A29" i="2691"/>
  <c r="D29" i="2691" s="1"/>
  <c r="A30" i="2691"/>
  <c r="D30" i="2691" s="1"/>
  <c r="A31" i="2691"/>
  <c r="D31" i="2691" s="1"/>
  <c r="A32" i="2691"/>
  <c r="D32" i="2691" s="1"/>
  <c r="A33" i="2691"/>
  <c r="D33" i="2691" s="1"/>
  <c r="A34" i="2691"/>
  <c r="D34" i="2691" s="1"/>
  <c r="A35" i="2691"/>
  <c r="D35" i="2691" s="1"/>
  <c r="A36" i="2691"/>
  <c r="D36" i="2691" s="1"/>
  <c r="A37" i="2691"/>
  <c r="D37" i="2691" s="1"/>
  <c r="A38" i="2691"/>
  <c r="D38" i="2691" s="1"/>
  <c r="A39" i="2691"/>
  <c r="D39" i="2691" s="1"/>
  <c r="A40" i="2691"/>
  <c r="D40" i="2691" s="1"/>
  <c r="A41" i="2691"/>
  <c r="D41" i="2691" s="1"/>
  <c r="A42" i="2691"/>
  <c r="D42" i="2691" s="1"/>
  <c r="A43" i="2691"/>
  <c r="D43" i="2691" s="1"/>
  <c r="A44" i="2691"/>
  <c r="D44" i="2691" s="1"/>
  <c r="A45" i="2691"/>
  <c r="D45" i="2691" s="1"/>
  <c r="A46" i="2691"/>
  <c r="D46" i="2691" s="1"/>
  <c r="A47" i="2691"/>
  <c r="D47" i="2691" s="1"/>
  <c r="A48" i="2691"/>
  <c r="D48" i="2691" s="1"/>
  <c r="A49" i="2691"/>
  <c r="D49" i="2691" s="1"/>
  <c r="A50" i="2691"/>
  <c r="D50" i="2691" s="1"/>
  <c r="A51" i="2691"/>
  <c r="D51" i="2691" s="1"/>
  <c r="A52" i="2691"/>
  <c r="D52" i="2691" s="1"/>
  <c r="A53" i="2691"/>
  <c r="D53" i="2691" s="1"/>
  <c r="A54" i="2691"/>
  <c r="D54" i="2691" s="1"/>
  <c r="A55" i="2691"/>
  <c r="D55" i="2691" s="1"/>
  <c r="A56" i="2691"/>
  <c r="D56" i="2691" s="1"/>
  <c r="A57" i="2691"/>
  <c r="D57" i="2691" s="1"/>
  <c r="A58" i="2691"/>
  <c r="D58" i="2691" s="1"/>
  <c r="A59" i="2691"/>
  <c r="D59" i="2691" s="1"/>
  <c r="A60" i="2691"/>
  <c r="D60" i="2691" s="1"/>
  <c r="A61" i="2691"/>
  <c r="D61" i="2691" s="1"/>
  <c r="A62" i="2691"/>
  <c r="D62" i="2691" s="1"/>
  <c r="A63" i="2691"/>
  <c r="D63" i="2691" s="1"/>
  <c r="A64" i="2691"/>
  <c r="D64" i="2691" s="1"/>
  <c r="A65" i="2691"/>
  <c r="D65" i="2691" s="1"/>
  <c r="A66" i="2691"/>
  <c r="D66" i="2691" s="1"/>
  <c r="A67" i="2691"/>
  <c r="D67" i="2691" s="1"/>
  <c r="A68" i="2691"/>
  <c r="D68" i="2691" s="1"/>
  <c r="A69" i="2691"/>
  <c r="D69" i="2691" s="1"/>
  <c r="A70" i="2691"/>
  <c r="D70" i="2691" s="1"/>
  <c r="A71" i="2691"/>
  <c r="D71" i="2691" s="1"/>
  <c r="A72" i="2691"/>
  <c r="D72" i="2691" s="1"/>
  <c r="A73" i="2691"/>
  <c r="D73" i="2691" s="1"/>
  <c r="A74" i="2691"/>
  <c r="D74" i="2691" s="1"/>
  <c r="A75" i="2691"/>
  <c r="D75" i="2691" s="1"/>
  <c r="A76" i="2691"/>
  <c r="D76" i="2691" s="1"/>
  <c r="A77" i="2691"/>
  <c r="D77" i="2691" s="1"/>
  <c r="A78" i="2691"/>
  <c r="D78" i="2691" s="1"/>
  <c r="A79" i="2691"/>
  <c r="D79" i="2691" s="1"/>
  <c r="A80" i="2691"/>
  <c r="D80" i="2691" s="1"/>
  <c r="A81" i="2691"/>
  <c r="D81" i="2691" s="1"/>
  <c r="A82" i="2691"/>
  <c r="D82" i="2691" s="1"/>
  <c r="A83" i="2691"/>
  <c r="D83" i="2691" s="1"/>
  <c r="A84" i="2691"/>
  <c r="D84" i="2691" s="1"/>
  <c r="A85" i="2691"/>
  <c r="D85" i="2691" s="1"/>
  <c r="A86" i="2691"/>
  <c r="D86" i="2691" s="1"/>
  <c r="A87" i="2691"/>
  <c r="D87" i="2691" s="1"/>
  <c r="A88" i="2691"/>
  <c r="D88" i="2691" s="1"/>
  <c r="A89" i="2691"/>
  <c r="D89" i="2691" s="1"/>
  <c r="A90" i="2691"/>
  <c r="D90" i="2691" s="1"/>
  <c r="A91" i="2691"/>
  <c r="D91" i="2691" s="1"/>
  <c r="A92" i="2691"/>
  <c r="D92" i="2691" s="1"/>
  <c r="A93" i="2691"/>
  <c r="D93" i="2691" s="1"/>
  <c r="A94" i="2691"/>
  <c r="D94" i="2691" s="1"/>
  <c r="A95" i="2691"/>
  <c r="D95" i="2691" s="1"/>
  <c r="A96" i="2691"/>
  <c r="D96" i="2691" s="1"/>
  <c r="A97" i="2691"/>
  <c r="D97" i="2691" s="1"/>
  <c r="A98" i="2691"/>
  <c r="D98" i="2691" s="1"/>
  <c r="A99" i="2691"/>
  <c r="D99" i="2691" s="1"/>
  <c r="A100" i="2691"/>
  <c r="D100" i="2691" s="1"/>
  <c r="A101" i="2691"/>
  <c r="D101" i="2691" s="1"/>
  <c r="A102" i="2691"/>
  <c r="D102" i="2691" s="1"/>
  <c r="A103" i="2691"/>
  <c r="D103" i="2691" s="1"/>
  <c r="A104" i="2691"/>
  <c r="D104" i="2691" s="1"/>
  <c r="A105" i="2691"/>
  <c r="D105" i="2691" s="1"/>
  <c r="A106" i="2691"/>
  <c r="D106" i="2691" s="1"/>
  <c r="A107" i="2691"/>
  <c r="D107" i="2691" s="1"/>
  <c r="A108" i="2691"/>
  <c r="D108" i="2691" s="1"/>
  <c r="A109" i="2691"/>
  <c r="D109" i="2691" s="1"/>
  <c r="A110" i="2691"/>
  <c r="D110" i="2691" s="1"/>
  <c r="A111" i="2691"/>
  <c r="D111" i="2691" s="1"/>
  <c r="A112" i="2691"/>
  <c r="D112" i="2691" s="1"/>
  <c r="A113" i="2691"/>
  <c r="D113" i="2691" s="1"/>
  <c r="A114" i="2691"/>
  <c r="D114" i="2691" s="1"/>
  <c r="A115" i="2691"/>
  <c r="D115" i="2691" s="1"/>
  <c r="A116" i="2691"/>
  <c r="D116" i="2691" s="1"/>
  <c r="A117" i="2691"/>
  <c r="D117" i="2691" s="1"/>
  <c r="A118" i="2691"/>
  <c r="D118" i="2691" s="1"/>
  <c r="A119" i="2691"/>
  <c r="D119" i="2691" s="1"/>
  <c r="A120" i="2691"/>
  <c r="D120" i="2691" s="1"/>
  <c r="A121" i="2691"/>
  <c r="D121" i="2691" s="1"/>
  <c r="A122" i="2691"/>
  <c r="D122" i="2691" s="1"/>
  <c r="A123" i="2691"/>
  <c r="D123" i="2691" s="1"/>
  <c r="A124" i="2691"/>
  <c r="D124" i="2691" s="1"/>
  <c r="A125" i="2691"/>
  <c r="D125" i="2691" s="1"/>
  <c r="A126" i="2691"/>
  <c r="D126" i="2691" s="1"/>
  <c r="A127" i="2691"/>
  <c r="D127" i="2691" s="1"/>
  <c r="A128" i="2691"/>
  <c r="D128" i="2691" s="1"/>
  <c r="A129" i="2691"/>
  <c r="D129" i="2691" s="1"/>
  <c r="A130" i="2691"/>
  <c r="D130" i="2691" s="1"/>
  <c r="A131" i="2691"/>
  <c r="D131" i="2691" s="1"/>
  <c r="A132" i="2691"/>
  <c r="D132" i="2691" s="1"/>
  <c r="A133" i="2691"/>
  <c r="D133" i="2691" s="1"/>
  <c r="A134" i="2691"/>
  <c r="D134" i="2691" s="1"/>
  <c r="A135" i="2691"/>
  <c r="D135" i="2691" s="1"/>
  <c r="A136" i="2691"/>
  <c r="D136" i="2691" s="1"/>
  <c r="A137" i="2691"/>
  <c r="D137" i="2691" s="1"/>
  <c r="A138" i="2691"/>
  <c r="D138" i="2691" s="1"/>
  <c r="A139" i="2691"/>
  <c r="D139" i="2691" s="1"/>
  <c r="A140" i="2691"/>
  <c r="D140" i="2691" s="1"/>
  <c r="A141" i="2691"/>
  <c r="D141" i="2691" s="1"/>
  <c r="A142" i="2691"/>
  <c r="D142" i="2691" s="1"/>
  <c r="A143" i="2691"/>
  <c r="D143" i="2691" s="1"/>
  <c r="A144" i="2691"/>
  <c r="D144" i="2691" s="1"/>
  <c r="A145" i="2691"/>
  <c r="D145" i="2691" s="1"/>
  <c r="A146" i="2691"/>
  <c r="D146" i="2691" s="1"/>
  <c r="A147" i="2691"/>
  <c r="D147" i="2691" s="1"/>
  <c r="A148" i="2691"/>
  <c r="D148" i="2691" s="1"/>
  <c r="A149" i="2691"/>
  <c r="D149" i="2691" s="1"/>
  <c r="A150" i="2691"/>
  <c r="D150" i="2691" s="1"/>
  <c r="A151" i="2691"/>
  <c r="D151" i="2691" s="1"/>
  <c r="A152" i="2691"/>
  <c r="D152" i="2691" s="1"/>
  <c r="A153" i="2691"/>
  <c r="D153" i="2691" s="1"/>
  <c r="A154" i="2691"/>
  <c r="D154" i="2691" s="1"/>
  <c r="A155" i="2691"/>
  <c r="D155" i="2691" s="1"/>
  <c r="A156" i="2691"/>
  <c r="D156" i="2691" s="1"/>
  <c r="A157" i="2691"/>
  <c r="D157" i="2691" s="1"/>
  <c r="A158" i="2691"/>
  <c r="D158" i="2691" s="1"/>
  <c r="A159" i="2691"/>
  <c r="D159" i="2691" s="1"/>
  <c r="A160" i="2691"/>
  <c r="D160" i="2691" s="1"/>
  <c r="A161" i="2691"/>
  <c r="D161" i="2691" s="1"/>
  <c r="A162" i="2691"/>
  <c r="D162" i="2691" s="1"/>
  <c r="A163" i="2691"/>
  <c r="D163" i="2691" s="1"/>
  <c r="A164" i="2691"/>
  <c r="D164" i="2691" s="1"/>
  <c r="A165" i="2691"/>
  <c r="D165" i="2691" s="1"/>
  <c r="A166" i="2691"/>
  <c r="D166" i="2691" s="1"/>
  <c r="A167" i="2691"/>
  <c r="D167" i="2691" s="1"/>
  <c r="A168" i="2691"/>
  <c r="D168" i="2691" s="1"/>
  <c r="A169" i="2691"/>
  <c r="D169" i="2691" s="1"/>
  <c r="A170" i="2691"/>
  <c r="D170" i="2691" s="1"/>
  <c r="A171" i="2691"/>
  <c r="D171" i="2691" s="1"/>
  <c r="A172" i="2691"/>
  <c r="D172" i="2691" s="1"/>
  <c r="A173" i="2691"/>
  <c r="D173" i="2691" s="1"/>
  <c r="A174" i="2691"/>
  <c r="D174" i="2691" s="1"/>
  <c r="A175" i="2691"/>
  <c r="D175" i="2691" s="1"/>
  <c r="A176" i="2691"/>
  <c r="D176" i="2691" s="1"/>
  <c r="A177" i="2691"/>
  <c r="D177" i="2691" s="1"/>
  <c r="A178" i="2691"/>
  <c r="D178" i="2691" s="1"/>
  <c r="A179" i="2691"/>
  <c r="D179" i="2691" s="1"/>
  <c r="A180" i="2691"/>
  <c r="D180" i="2691" s="1"/>
  <c r="A181" i="2691"/>
  <c r="D181" i="2691" s="1"/>
  <c r="A182" i="2691"/>
  <c r="D182" i="2691" s="1"/>
  <c r="A183" i="2691"/>
  <c r="D183" i="2691" s="1"/>
  <c r="A184" i="2691"/>
  <c r="D184" i="2691" s="1"/>
  <c r="A185" i="2691"/>
  <c r="D185" i="2691" s="1"/>
  <c r="A186" i="2691"/>
  <c r="D186" i="2691" s="1"/>
  <c r="A187" i="2691"/>
  <c r="D187" i="2691" s="1"/>
  <c r="A188" i="2691"/>
  <c r="D188" i="2691" s="1"/>
  <c r="A189" i="2691"/>
  <c r="D189" i="2691" s="1"/>
  <c r="A190" i="2691"/>
  <c r="D190" i="2691" s="1"/>
  <c r="A191" i="2691"/>
  <c r="D191" i="2691" s="1"/>
  <c r="A192" i="2691"/>
  <c r="D192" i="2691" s="1"/>
  <c r="A193" i="2691"/>
  <c r="D193" i="2691" s="1"/>
  <c r="A194" i="2691"/>
  <c r="D194" i="2691" s="1"/>
  <c r="A195" i="2691"/>
  <c r="D195" i="2691" s="1"/>
  <c r="A196" i="2691"/>
  <c r="D196" i="2691" s="1"/>
  <c r="A197" i="2691"/>
  <c r="D197" i="2691" s="1"/>
  <c r="A198" i="2691"/>
  <c r="D198" i="2691" s="1"/>
  <c r="A199" i="2691"/>
  <c r="D199" i="2691" s="1"/>
  <c r="A200" i="2691"/>
  <c r="D200" i="2691" s="1"/>
  <c r="A201" i="2691"/>
  <c r="D201" i="2691" s="1"/>
  <c r="A202" i="2691"/>
  <c r="D202" i="2691" s="1"/>
  <c r="A203" i="2691"/>
  <c r="D203" i="2691" s="1"/>
  <c r="A204" i="2691"/>
  <c r="D204" i="2691" s="1"/>
  <c r="A205" i="2691"/>
  <c r="D205" i="2691" s="1"/>
  <c r="A206" i="2691"/>
  <c r="D206" i="2691" s="1"/>
  <c r="A207" i="2691"/>
  <c r="D207" i="2691" s="1"/>
  <c r="A208" i="2691"/>
  <c r="D208" i="2691" s="1"/>
  <c r="A209" i="2691"/>
  <c r="D209" i="2691" s="1"/>
  <c r="A210" i="2691"/>
  <c r="D210" i="2691" s="1"/>
  <c r="A211" i="2691"/>
  <c r="D211" i="2691" s="1"/>
  <c r="A212" i="2691"/>
  <c r="D212" i="2691" s="1"/>
  <c r="A213" i="2691"/>
  <c r="D213" i="2691" s="1"/>
  <c r="A214" i="2691"/>
  <c r="D214" i="2691" s="1"/>
  <c r="A215" i="2691"/>
  <c r="D215" i="2691" s="1"/>
  <c r="A216" i="2691"/>
  <c r="D216" i="2691" s="1"/>
  <c r="A217" i="2691"/>
  <c r="D217" i="2691" s="1"/>
  <c r="A218" i="2691"/>
  <c r="D218" i="2691" s="1"/>
  <c r="A219" i="2691"/>
  <c r="D219" i="2691" s="1"/>
  <c r="A220" i="2691"/>
  <c r="D220" i="2691" s="1"/>
  <c r="A221" i="2691"/>
  <c r="D221" i="2691" s="1"/>
  <c r="A222" i="2691"/>
  <c r="D222" i="2691" s="1"/>
  <c r="A223" i="2691"/>
  <c r="D223" i="2691" s="1"/>
  <c r="A224" i="2691"/>
  <c r="D224" i="2691" s="1"/>
  <c r="A225" i="2691"/>
  <c r="D225" i="2691" s="1"/>
  <c r="A226" i="2691"/>
  <c r="D226" i="2691" s="1"/>
  <c r="A227" i="2691"/>
  <c r="D227" i="2691" s="1"/>
  <c r="A228" i="2691"/>
  <c r="D228" i="2691" s="1"/>
  <c r="A229" i="2691"/>
  <c r="D229" i="2691" s="1"/>
  <c r="A230" i="2691"/>
  <c r="D230" i="2691" s="1"/>
  <c r="A231" i="2691"/>
  <c r="D231" i="2691" s="1"/>
  <c r="A232" i="2691"/>
  <c r="D232" i="2691" s="1"/>
  <c r="A233" i="2691"/>
  <c r="D233" i="2691" s="1"/>
  <c r="A234" i="2691"/>
  <c r="D234" i="2691" s="1"/>
  <c r="A235" i="2691"/>
  <c r="D235" i="2691" s="1"/>
  <c r="A236" i="2691"/>
  <c r="D236" i="2691" s="1"/>
  <c r="A237" i="2691"/>
  <c r="D237" i="2691" s="1"/>
  <c r="A238" i="2691"/>
  <c r="D238" i="2691" s="1"/>
  <c r="A239" i="2691"/>
  <c r="D239" i="2691" s="1"/>
  <c r="A240" i="2691"/>
  <c r="D240" i="2691" s="1"/>
  <c r="A241" i="2691"/>
  <c r="D241" i="2691" s="1"/>
  <c r="A242" i="2691"/>
  <c r="D242" i="2691" s="1"/>
  <c r="A243" i="2691"/>
  <c r="D243" i="2691" s="1"/>
  <c r="A244" i="2691"/>
  <c r="D244" i="2691" s="1"/>
  <c r="A245" i="2691"/>
  <c r="D245" i="2691" s="1"/>
  <c r="A246" i="2691"/>
  <c r="D246" i="2691" s="1"/>
  <c r="A247" i="2691"/>
  <c r="D247" i="2691" s="1"/>
  <c r="A248" i="2691"/>
  <c r="D248" i="2691" s="1"/>
  <c r="A249" i="2691"/>
  <c r="D249" i="2691" s="1"/>
  <c r="A250" i="2691"/>
  <c r="D250" i="2691" s="1"/>
  <c r="A251" i="2691"/>
  <c r="D251" i="2691" s="1"/>
  <c r="A252" i="2691"/>
  <c r="D252" i="2691" s="1"/>
  <c r="A253" i="2691"/>
  <c r="D253" i="2691" s="1"/>
  <c r="A254" i="2691"/>
  <c r="D254" i="2691" s="1"/>
  <c r="A255" i="2691"/>
  <c r="D255" i="2691" s="1"/>
  <c r="A256" i="2691"/>
  <c r="D256" i="2691" s="1"/>
  <c r="A257" i="2691"/>
  <c r="D257" i="2691" s="1"/>
  <c r="A258" i="2691"/>
  <c r="D258" i="2691" s="1"/>
  <c r="A259" i="2691"/>
  <c r="D259" i="2691" s="1"/>
  <c r="A260" i="2691"/>
  <c r="D260" i="2691" s="1"/>
  <c r="A261" i="2691"/>
  <c r="D261" i="2691" s="1"/>
  <c r="A262" i="2691"/>
  <c r="D262" i="2691" s="1"/>
  <c r="A263" i="2691"/>
  <c r="D263" i="2691" s="1"/>
  <c r="A264" i="2691"/>
  <c r="D264" i="2691" s="1"/>
  <c r="A265" i="2691"/>
  <c r="D265" i="2691" s="1"/>
  <c r="A266" i="2691"/>
  <c r="D266" i="2691" s="1"/>
  <c r="A267" i="2691"/>
  <c r="D267" i="2691" s="1"/>
  <c r="A268" i="2691"/>
  <c r="D268" i="2691" s="1"/>
  <c r="A269" i="2691"/>
  <c r="D269" i="2691" s="1"/>
  <c r="A270" i="2691"/>
  <c r="D270" i="2691" s="1"/>
  <c r="A271" i="2691"/>
  <c r="D271" i="2691" s="1"/>
  <c r="A272" i="2691"/>
  <c r="D272" i="2691" s="1"/>
  <c r="A273" i="2691"/>
  <c r="D273" i="2691" s="1"/>
  <c r="A274" i="2691"/>
  <c r="D274" i="2691" s="1"/>
  <c r="A275" i="2691"/>
  <c r="D275" i="2691" s="1"/>
  <c r="A276" i="2691"/>
  <c r="D276" i="2691" s="1"/>
  <c r="A277" i="2691"/>
  <c r="D277" i="2691" s="1"/>
  <c r="A278" i="2691"/>
  <c r="D278" i="2691" s="1"/>
  <c r="A279" i="2691"/>
  <c r="D279" i="2691" s="1"/>
  <c r="A280" i="2691"/>
  <c r="D280" i="2691" s="1"/>
  <c r="A281" i="2691"/>
  <c r="D281" i="2691" s="1"/>
  <c r="A282" i="2691"/>
  <c r="D282" i="2691" s="1"/>
  <c r="A283" i="2691"/>
  <c r="D283" i="2691" s="1"/>
  <c r="A284" i="2691"/>
  <c r="D284" i="2691" s="1"/>
  <c r="A285" i="2691"/>
  <c r="D285" i="2691" s="1"/>
  <c r="A286" i="2691"/>
  <c r="D286" i="2691" s="1"/>
  <c r="A287" i="2691"/>
  <c r="D287" i="2691" s="1"/>
  <c r="A288" i="2691"/>
  <c r="D288" i="2691" s="1"/>
  <c r="A289" i="2691"/>
  <c r="D289" i="2691" s="1"/>
  <c r="A290" i="2691"/>
  <c r="D290" i="2691" s="1"/>
  <c r="A291" i="2691"/>
  <c r="D291" i="2691" s="1"/>
  <c r="A292" i="2691"/>
  <c r="D292" i="2691" s="1"/>
  <c r="A293" i="2691"/>
  <c r="D293" i="2691" s="1"/>
  <c r="A294" i="2691"/>
  <c r="D294" i="2691" s="1"/>
  <c r="A295" i="2691"/>
  <c r="D295" i="2691" s="1"/>
  <c r="A296" i="2691"/>
  <c r="D296" i="2691" s="1"/>
  <c r="A297" i="2691"/>
  <c r="D297" i="2691" s="1"/>
  <c r="A298" i="2691"/>
  <c r="D298" i="2691" s="1"/>
  <c r="A299" i="2691"/>
  <c r="D299" i="2691" s="1"/>
  <c r="A300" i="2691"/>
  <c r="D300" i="2691" s="1"/>
  <c r="A301" i="2691"/>
  <c r="D301" i="2691" s="1"/>
  <c r="A302" i="2691"/>
  <c r="D302" i="2691" s="1"/>
  <c r="A303" i="2691"/>
  <c r="D303" i="2691" s="1"/>
  <c r="A304" i="2691"/>
  <c r="D304" i="2691" s="1"/>
  <c r="A305" i="2691"/>
  <c r="D305" i="2691" s="1"/>
  <c r="A306" i="2691"/>
  <c r="D306" i="2691" s="1"/>
  <c r="A307" i="2691"/>
  <c r="D307" i="2691" s="1"/>
  <c r="A308" i="2691"/>
  <c r="D308" i="2691" s="1"/>
  <c r="A309" i="2691"/>
  <c r="D309" i="2691" s="1"/>
  <c r="A310" i="2691"/>
  <c r="D310" i="2691" s="1"/>
  <c r="A311" i="2691"/>
  <c r="D311" i="2691" s="1"/>
  <c r="A312" i="2691"/>
  <c r="D312" i="2691" s="1"/>
  <c r="A313" i="2691"/>
  <c r="D313" i="2691" s="1"/>
  <c r="A314" i="2691"/>
  <c r="D314" i="2691" s="1"/>
  <c r="A315" i="2691"/>
  <c r="D315" i="2691" s="1"/>
  <c r="A316" i="2691"/>
  <c r="D316" i="2691" s="1"/>
  <c r="A317" i="2691"/>
  <c r="D317" i="2691" s="1"/>
  <c r="A318" i="2691"/>
  <c r="D318" i="2691" s="1"/>
  <c r="A319" i="2691"/>
  <c r="D319" i="2691" s="1"/>
  <c r="A320" i="2691"/>
  <c r="D320" i="2691" s="1"/>
  <c r="A321" i="2691"/>
  <c r="D321" i="2691" s="1"/>
  <c r="A322" i="2691"/>
  <c r="D322" i="2691" s="1"/>
  <c r="A323" i="2691"/>
  <c r="D323" i="2691" s="1"/>
  <c r="A324" i="2691"/>
  <c r="D324" i="2691" s="1"/>
  <c r="A325" i="2691"/>
  <c r="D325" i="2691" s="1"/>
  <c r="A326" i="2691"/>
  <c r="D326" i="2691" s="1"/>
  <c r="A327" i="2691"/>
  <c r="D327" i="2691" s="1"/>
  <c r="A328" i="2691"/>
  <c r="D328" i="2691" s="1"/>
  <c r="A329" i="2691"/>
  <c r="D329" i="2691" s="1"/>
  <c r="A330" i="2691"/>
  <c r="D330" i="2691" s="1"/>
  <c r="A331" i="2691"/>
  <c r="D331" i="2691" s="1"/>
  <c r="A332" i="2691"/>
  <c r="D332" i="2691" s="1"/>
  <c r="A333" i="2691"/>
  <c r="D333" i="2691" s="1"/>
  <c r="A334" i="2691"/>
  <c r="D334" i="2691" s="1"/>
  <c r="A335" i="2691"/>
  <c r="D335" i="2691" s="1"/>
  <c r="A336" i="2691"/>
  <c r="D336" i="2691" s="1"/>
  <c r="A337" i="2691"/>
  <c r="D337" i="2691" s="1"/>
  <c r="A338" i="2691"/>
  <c r="D338" i="2691" s="1"/>
  <c r="A339" i="2691"/>
  <c r="D339" i="2691" s="1"/>
  <c r="A340" i="2691"/>
  <c r="D340" i="2691" s="1"/>
  <c r="A341" i="2691"/>
  <c r="D341" i="2691" s="1"/>
  <c r="A342" i="2691"/>
  <c r="D342" i="2691" s="1"/>
  <c r="A343" i="2691"/>
  <c r="D343" i="2691" s="1"/>
  <c r="A344" i="2691"/>
  <c r="D344" i="2691" s="1"/>
  <c r="A345" i="2691"/>
  <c r="D345" i="2691" s="1"/>
  <c r="A346" i="2691"/>
  <c r="D346" i="2691" s="1"/>
  <c r="A347" i="2691"/>
  <c r="D347" i="2691" s="1"/>
  <c r="A348" i="2691"/>
  <c r="D348" i="2691" s="1"/>
  <c r="A349" i="2691"/>
  <c r="D349" i="2691" s="1"/>
  <c r="A350" i="2691"/>
  <c r="D350" i="2691" s="1"/>
  <c r="A351" i="2691"/>
  <c r="D351" i="2691" s="1"/>
  <c r="A352" i="2691"/>
  <c r="D352" i="2691" s="1"/>
  <c r="A353" i="2691"/>
  <c r="D353" i="2691" s="1"/>
  <c r="A354" i="2691"/>
  <c r="D354" i="2691" s="1"/>
  <c r="A355" i="2691"/>
  <c r="D355" i="2691" s="1"/>
  <c r="A356" i="2691"/>
  <c r="D356" i="2691" s="1"/>
  <c r="A357" i="2691"/>
  <c r="D357" i="2691" s="1"/>
  <c r="A358" i="2691"/>
  <c r="D358" i="2691" s="1"/>
  <c r="A359" i="2691"/>
  <c r="D359" i="2691" s="1"/>
  <c r="A360" i="2691"/>
  <c r="D360" i="2691" s="1"/>
  <c r="A361" i="2691"/>
  <c r="D361" i="2691" s="1"/>
  <c r="A362" i="2691"/>
  <c r="D362" i="2691" s="1"/>
  <c r="A363" i="2691"/>
  <c r="D363" i="2691" s="1"/>
  <c r="A364" i="2691"/>
  <c r="D364" i="2691" s="1"/>
  <c r="A365" i="2691"/>
  <c r="D365" i="2691" s="1"/>
  <c r="A366" i="2691"/>
  <c r="D366" i="2691" s="1"/>
  <c r="A367" i="2691"/>
  <c r="D367" i="2691" s="1"/>
  <c r="A368" i="2691"/>
  <c r="D368" i="2691" s="1"/>
  <c r="A369" i="2691"/>
  <c r="D369" i="2691" s="1"/>
  <c r="A370" i="2691"/>
  <c r="D370" i="2691" s="1"/>
  <c r="A371" i="2691"/>
  <c r="D371" i="2691" s="1"/>
  <c r="A372" i="2691"/>
  <c r="D372" i="2691" s="1"/>
  <c r="A373" i="2691"/>
  <c r="D373" i="2691" s="1"/>
  <c r="A374" i="2691"/>
  <c r="D374" i="2691" s="1"/>
  <c r="A375" i="2691"/>
  <c r="D375" i="2691" s="1"/>
  <c r="A376" i="2691"/>
  <c r="D376" i="2691" s="1"/>
  <c r="A377" i="2691"/>
  <c r="D377" i="2691" s="1"/>
  <c r="A378" i="2691"/>
  <c r="D378" i="2691" s="1"/>
  <c r="A379" i="2691"/>
  <c r="D379" i="2691" s="1"/>
  <c r="A380" i="2691"/>
  <c r="D380" i="2691" s="1"/>
  <c r="A381" i="2691"/>
  <c r="D381" i="2691" s="1"/>
  <c r="A382" i="2691"/>
  <c r="D382" i="2691" s="1"/>
  <c r="A383" i="2691"/>
  <c r="D383" i="2691" s="1"/>
  <c r="A384" i="2691"/>
  <c r="D384" i="2691" s="1"/>
  <c r="A385" i="2691"/>
  <c r="D385" i="2691" s="1"/>
  <c r="A386" i="2691"/>
  <c r="D386" i="2691" s="1"/>
  <c r="A387" i="2691"/>
  <c r="D387" i="2691" s="1"/>
  <c r="A388" i="2691"/>
  <c r="D388" i="2691" s="1"/>
  <c r="A389" i="2691"/>
  <c r="D389" i="2691" s="1"/>
  <c r="A390" i="2691"/>
  <c r="D390" i="2691" s="1"/>
  <c r="A391" i="2691"/>
  <c r="D391" i="2691" s="1"/>
  <c r="A392" i="2691"/>
  <c r="D392" i="2691" s="1"/>
  <c r="A393" i="2691"/>
  <c r="D393" i="2691" s="1"/>
  <c r="A394" i="2691"/>
  <c r="D394" i="2691" s="1"/>
  <c r="A395" i="2691"/>
  <c r="D395" i="2691" s="1"/>
  <c r="A396" i="2691"/>
  <c r="D396" i="2691" s="1"/>
  <c r="A397" i="2691"/>
  <c r="D397" i="2691" s="1"/>
  <c r="A398" i="2691"/>
  <c r="D398" i="2691" s="1"/>
  <c r="A399" i="2691"/>
  <c r="D399" i="2691" s="1"/>
  <c r="A400" i="2691"/>
  <c r="D400" i="2691" s="1"/>
  <c r="A401" i="2691"/>
  <c r="D401" i="2691" s="1"/>
  <c r="A402" i="2691"/>
  <c r="D402" i="2691" s="1"/>
  <c r="A403" i="2691"/>
  <c r="D403" i="2691" s="1"/>
  <c r="A404" i="2691"/>
  <c r="D404" i="2691" s="1"/>
  <c r="A405" i="2691"/>
  <c r="D405" i="2691" s="1"/>
  <c r="A406" i="2691"/>
  <c r="D406" i="2691" s="1"/>
  <c r="A407" i="2691"/>
  <c r="D407" i="2691" s="1"/>
  <c r="A408" i="2691"/>
  <c r="D408" i="2691" s="1"/>
  <c r="A409" i="2691"/>
  <c r="D409" i="2691" s="1"/>
  <c r="A410" i="2691"/>
  <c r="D410" i="2691" s="1"/>
  <c r="A411" i="2691"/>
  <c r="D411" i="2691" s="1"/>
  <c r="A412" i="2691"/>
  <c r="D412" i="2691" s="1"/>
  <c r="A413" i="2691"/>
  <c r="D413" i="2691" s="1"/>
  <c r="A414" i="2691"/>
  <c r="D414" i="2691" s="1"/>
  <c r="A415" i="2691"/>
  <c r="D415" i="2691" s="1"/>
  <c r="A416" i="2691"/>
  <c r="D416" i="2691" s="1"/>
  <c r="A417" i="2691"/>
  <c r="D417" i="2691" s="1"/>
  <c r="A418" i="2691"/>
  <c r="D418" i="2691" s="1"/>
  <c r="A419" i="2691"/>
  <c r="D419" i="2691" s="1"/>
  <c r="A420" i="2691"/>
  <c r="D420" i="2691" s="1"/>
  <c r="A421" i="2691"/>
  <c r="D421" i="2691" s="1"/>
  <c r="A422" i="2691"/>
  <c r="D422" i="2691" s="1"/>
  <c r="A423" i="2691"/>
  <c r="D423" i="2691" s="1"/>
  <c r="A424" i="2691"/>
  <c r="D424" i="2691" s="1"/>
  <c r="A425" i="2691"/>
  <c r="D425" i="2691" s="1"/>
  <c r="A426" i="2691"/>
  <c r="D426" i="2691" s="1"/>
  <c r="A427" i="2691"/>
  <c r="D427" i="2691" s="1"/>
  <c r="A428" i="2691"/>
  <c r="D428" i="2691" s="1"/>
  <c r="A429" i="2691"/>
  <c r="D429" i="2691" s="1"/>
  <c r="A430" i="2691"/>
  <c r="D430" i="2691" s="1"/>
  <c r="A431" i="2691"/>
  <c r="D431" i="2691" s="1"/>
  <c r="A432" i="2691"/>
  <c r="D432" i="2691" s="1"/>
  <c r="A433" i="2691"/>
  <c r="D433" i="2691" s="1"/>
  <c r="A434" i="2691"/>
  <c r="D434" i="2691" s="1"/>
  <c r="A435" i="2691"/>
  <c r="D435" i="2691" s="1"/>
  <c r="A436" i="2691"/>
  <c r="D436" i="2691" s="1"/>
  <c r="A437" i="2691"/>
  <c r="D437" i="2691" s="1"/>
  <c r="A438" i="2691"/>
  <c r="D438" i="2691" s="1"/>
  <c r="A439" i="2691"/>
  <c r="D439" i="2691" s="1"/>
  <c r="A440" i="2691"/>
  <c r="D440" i="2691" s="1"/>
  <c r="A441" i="2691"/>
  <c r="D441" i="2691" s="1"/>
  <c r="A442" i="2691"/>
  <c r="D442" i="2691" s="1"/>
  <c r="A443" i="2691"/>
  <c r="D443" i="2691" s="1"/>
  <c r="A444" i="2691"/>
  <c r="D444" i="2691" s="1"/>
  <c r="A445" i="2691"/>
  <c r="D445" i="2691" s="1"/>
  <c r="A446" i="2691"/>
  <c r="D446" i="2691" s="1"/>
  <c r="A447" i="2691"/>
  <c r="D447" i="2691" s="1"/>
  <c r="A448" i="2691"/>
  <c r="D448" i="2691" s="1"/>
  <c r="A449" i="2691"/>
  <c r="D449" i="2691" s="1"/>
  <c r="A450" i="2691"/>
  <c r="D450" i="2691" s="1"/>
  <c r="A451" i="2691"/>
  <c r="D451" i="2691" s="1"/>
  <c r="A452" i="2691"/>
  <c r="D452" i="2691" s="1"/>
  <c r="A453" i="2691"/>
  <c r="D453" i="2691" s="1"/>
  <c r="A454" i="2691"/>
  <c r="D454" i="2691" s="1"/>
  <c r="A455" i="2691"/>
  <c r="D455" i="2691" s="1"/>
  <c r="A456" i="2691"/>
  <c r="D456" i="2691" s="1"/>
  <c r="A457" i="2691"/>
  <c r="D457" i="2691" s="1"/>
  <c r="A458" i="2691"/>
  <c r="D458" i="2691" s="1"/>
  <c r="A459" i="2691"/>
  <c r="D459" i="2691" s="1"/>
  <c r="A460" i="2691"/>
  <c r="D460" i="2691" s="1"/>
  <c r="A461" i="2691"/>
  <c r="D461" i="2691" s="1"/>
  <c r="A462" i="2691"/>
  <c r="D462" i="2691" s="1"/>
  <c r="A463" i="2691"/>
  <c r="D463" i="2691" s="1"/>
  <c r="A464" i="2691"/>
  <c r="D464" i="2691" s="1"/>
  <c r="A465" i="2691"/>
  <c r="D465" i="2691" s="1"/>
  <c r="A466" i="2691"/>
  <c r="D466" i="2691" s="1"/>
  <c r="A467" i="2691"/>
  <c r="D467" i="2691" s="1"/>
  <c r="A468" i="2691"/>
  <c r="D468" i="2691" s="1"/>
  <c r="A469" i="2691"/>
  <c r="D469" i="2691" s="1"/>
  <c r="A470" i="2691"/>
  <c r="D470" i="2691" s="1"/>
  <c r="A471" i="2691"/>
  <c r="D471" i="2691" s="1"/>
  <c r="A472" i="2691"/>
  <c r="D472" i="2691" s="1"/>
  <c r="A473" i="2691"/>
  <c r="D473" i="2691" s="1"/>
  <c r="A474" i="2691"/>
  <c r="D474" i="2691" s="1"/>
  <c r="A475" i="2691"/>
  <c r="D475" i="2691" s="1"/>
  <c r="A476" i="2691"/>
  <c r="D476" i="2691" s="1"/>
  <c r="A477" i="2691"/>
  <c r="D477" i="2691" s="1"/>
  <c r="A478" i="2691"/>
  <c r="D478" i="2691" s="1"/>
  <c r="A479" i="2691"/>
  <c r="D479" i="2691" s="1"/>
  <c r="A480" i="2691"/>
  <c r="D480" i="2691" s="1"/>
  <c r="A481" i="2691"/>
  <c r="D481" i="2691" s="1"/>
  <c r="A482" i="2691"/>
  <c r="D482" i="2691" s="1"/>
  <c r="A483" i="2691"/>
  <c r="D483" i="2691" s="1"/>
  <c r="A484" i="2691"/>
  <c r="D484" i="2691" s="1"/>
  <c r="A485" i="2691"/>
  <c r="D485" i="2691" s="1"/>
  <c r="A486" i="2691"/>
  <c r="D486" i="2691" s="1"/>
  <c r="A487" i="2691"/>
  <c r="D487" i="2691" s="1"/>
  <c r="A488" i="2691"/>
  <c r="D488" i="2691" s="1"/>
  <c r="A489" i="2691"/>
  <c r="D489" i="2691" s="1"/>
  <c r="A490" i="2691"/>
  <c r="D490" i="2691" s="1"/>
  <c r="A491" i="2691"/>
  <c r="D491" i="2691" s="1"/>
  <c r="A492" i="2691"/>
  <c r="D492" i="2691" s="1"/>
  <c r="A493" i="2691"/>
  <c r="D493" i="2691" s="1"/>
  <c r="A494" i="2691"/>
  <c r="D494" i="2691" s="1"/>
  <c r="A495" i="2691"/>
  <c r="D495" i="2691" s="1"/>
  <c r="A496" i="2691"/>
  <c r="D496" i="2691" s="1"/>
  <c r="A497" i="2691"/>
  <c r="D497" i="2691" s="1"/>
  <c r="A498" i="2691"/>
  <c r="D498" i="2691" s="1"/>
  <c r="A499" i="2691"/>
  <c r="D499" i="2691" s="1"/>
  <c r="A500" i="2691"/>
  <c r="D500" i="2691" s="1"/>
  <c r="A501" i="2691"/>
  <c r="D501" i="2691" s="1"/>
  <c r="A502" i="2691"/>
  <c r="D502" i="2691" s="1"/>
  <c r="A503" i="2691"/>
  <c r="D503" i="2691" s="1"/>
  <c r="A504" i="2691"/>
  <c r="D504" i="2691" s="1"/>
  <c r="A505" i="2691"/>
  <c r="D505" i="2691" s="1"/>
  <c r="A506" i="2691"/>
  <c r="D506" i="2691" s="1"/>
  <c r="A507" i="2691"/>
  <c r="D507" i="2691" s="1"/>
  <c r="A508" i="2691"/>
  <c r="D508" i="2691" s="1"/>
  <c r="A509" i="2691"/>
  <c r="D509" i="2691" s="1"/>
  <c r="A510" i="2691"/>
  <c r="D510" i="2691" s="1"/>
  <c r="A511" i="2691"/>
  <c r="D511" i="2691" s="1"/>
  <c r="A512" i="2691"/>
  <c r="D512" i="2691" s="1"/>
  <c r="A513" i="2691"/>
  <c r="D513" i="2691" s="1"/>
  <c r="A514" i="2691"/>
  <c r="D514" i="2691" s="1"/>
  <c r="A515" i="2691"/>
  <c r="D515" i="2691" s="1"/>
  <c r="A516" i="2691"/>
  <c r="D516" i="2691" s="1"/>
  <c r="A517" i="2691"/>
  <c r="D517" i="2691" s="1"/>
  <c r="A518" i="2691"/>
  <c r="D518" i="2691" s="1"/>
  <c r="A519" i="2691"/>
  <c r="D519" i="2691" s="1"/>
  <c r="A520" i="2691"/>
  <c r="D520" i="2691" s="1"/>
  <c r="A521" i="2691"/>
  <c r="D521" i="2691" s="1"/>
  <c r="A522" i="2691"/>
  <c r="D522" i="2691" s="1"/>
  <c r="A523" i="2691"/>
  <c r="D523" i="2691" s="1"/>
  <c r="A524" i="2691"/>
  <c r="D524" i="2691" s="1"/>
  <c r="A525" i="2691"/>
  <c r="D525" i="2691" s="1"/>
  <c r="A526" i="2691"/>
  <c r="D526" i="2691" s="1"/>
  <c r="A527" i="2691"/>
  <c r="D527" i="2691" s="1"/>
  <c r="A528" i="2691"/>
  <c r="D528" i="2691" s="1"/>
  <c r="A529" i="2691"/>
  <c r="D529" i="2691" s="1"/>
  <c r="A530" i="2691"/>
  <c r="D530" i="2691" s="1"/>
  <c r="A531" i="2691"/>
  <c r="D531" i="2691" s="1"/>
  <c r="A532" i="2691"/>
  <c r="D532" i="2691" s="1"/>
  <c r="A533" i="2691"/>
  <c r="D533" i="2691" s="1"/>
  <c r="A534" i="2691"/>
  <c r="D534" i="2691" s="1"/>
  <c r="A535" i="2691"/>
  <c r="D535" i="2691" s="1"/>
  <c r="A536" i="2691"/>
  <c r="D536" i="2691" s="1"/>
  <c r="A537" i="2691"/>
  <c r="D537" i="2691" s="1"/>
  <c r="A538" i="2691"/>
  <c r="D538" i="2691" s="1"/>
  <c r="A539" i="2691"/>
  <c r="D539" i="2691" s="1"/>
  <c r="A540" i="2691"/>
  <c r="D540" i="2691" s="1"/>
  <c r="A541" i="2691"/>
  <c r="D541" i="2691" s="1"/>
  <c r="A542" i="2691"/>
  <c r="D542" i="2691" s="1"/>
  <c r="A543" i="2691"/>
  <c r="D543" i="2691" s="1"/>
  <c r="A544" i="2691"/>
  <c r="D544" i="2691" s="1"/>
  <c r="A545" i="2691"/>
  <c r="D545" i="2691" s="1"/>
  <c r="A546" i="2691"/>
  <c r="D546" i="2691" s="1"/>
  <c r="A547" i="2691"/>
  <c r="D547" i="2691" s="1"/>
  <c r="A548" i="2691"/>
  <c r="D548" i="2691" s="1"/>
  <c r="A549" i="2691"/>
  <c r="D549" i="2691" s="1"/>
  <c r="A550" i="2691"/>
  <c r="D550" i="2691" s="1"/>
  <c r="A551" i="2691"/>
  <c r="D551" i="2691" s="1"/>
  <c r="A552" i="2691"/>
  <c r="D552" i="2691" s="1"/>
  <c r="A553" i="2691"/>
  <c r="D553" i="2691" s="1"/>
  <c r="A554" i="2691"/>
  <c r="D554" i="2691" s="1"/>
  <c r="A555" i="2691"/>
  <c r="D555" i="2691" s="1"/>
  <c r="A556" i="2691"/>
  <c r="D556" i="2691" s="1"/>
  <c r="A557" i="2691"/>
  <c r="D557" i="2691" s="1"/>
  <c r="A558" i="2691"/>
  <c r="D558" i="2691" s="1"/>
  <c r="A559" i="2691"/>
  <c r="D559" i="2691" s="1"/>
  <c r="A560" i="2691"/>
  <c r="D560" i="2691" s="1"/>
  <c r="A561" i="2691"/>
  <c r="D561" i="2691" s="1"/>
  <c r="A562" i="2691"/>
  <c r="D562" i="2691" s="1"/>
  <c r="A563" i="2691"/>
  <c r="D563" i="2691" s="1"/>
  <c r="A564" i="2691"/>
  <c r="D564" i="2691" s="1"/>
  <c r="A565" i="2691"/>
  <c r="D565" i="2691" s="1"/>
  <c r="A566" i="2691"/>
  <c r="D566" i="2691" s="1"/>
  <c r="A567" i="2691"/>
  <c r="D567" i="2691" s="1"/>
  <c r="A568" i="2691"/>
  <c r="D568" i="2691" s="1"/>
  <c r="A569" i="2691"/>
  <c r="D569" i="2691" s="1"/>
  <c r="A570" i="2691"/>
  <c r="D570" i="2691" s="1"/>
  <c r="A571" i="2691"/>
  <c r="D571" i="2691" s="1"/>
  <c r="A572" i="2691"/>
  <c r="D572" i="2691" s="1"/>
  <c r="A573" i="2691"/>
  <c r="D573" i="2691" s="1"/>
  <c r="A574" i="2691"/>
  <c r="D574" i="2691" s="1"/>
  <c r="A575" i="2691"/>
  <c r="D575" i="2691" s="1"/>
  <c r="A576" i="2691"/>
  <c r="D576" i="2691" s="1"/>
  <c r="A577" i="2691"/>
  <c r="D577" i="2691" s="1"/>
  <c r="A578" i="2691"/>
  <c r="D578" i="2691" s="1"/>
  <c r="A579" i="2691"/>
  <c r="D579" i="2691" s="1"/>
  <c r="A580" i="2691"/>
  <c r="D580" i="2691" s="1"/>
  <c r="A581" i="2691"/>
  <c r="D581" i="2691" s="1"/>
  <c r="A582" i="2691"/>
  <c r="D582" i="2691" s="1"/>
  <c r="A583" i="2691"/>
  <c r="D583" i="2691" s="1"/>
  <c r="A584" i="2691"/>
  <c r="D584" i="2691" s="1"/>
  <c r="A585" i="2691"/>
  <c r="D585" i="2691" s="1"/>
  <c r="A586" i="2691"/>
  <c r="D586" i="2691" s="1"/>
  <c r="A587" i="2691"/>
  <c r="D587" i="2691" s="1"/>
  <c r="A588" i="2691"/>
  <c r="D588" i="2691" s="1"/>
  <c r="A589" i="2691"/>
  <c r="D589" i="2691" s="1"/>
  <c r="A590" i="2691"/>
  <c r="D590" i="2691" s="1"/>
  <c r="A591" i="2691"/>
  <c r="D591" i="2691" s="1"/>
  <c r="A592" i="2691"/>
  <c r="D592" i="2691" s="1"/>
  <c r="A593" i="2691"/>
  <c r="D593" i="2691" s="1"/>
  <c r="A594" i="2691"/>
  <c r="D594" i="2691" s="1"/>
  <c r="A595" i="2691"/>
  <c r="D595" i="2691" s="1"/>
  <c r="A596" i="2691"/>
  <c r="D596" i="2691" s="1"/>
  <c r="A597" i="2691"/>
  <c r="D597" i="2691" s="1"/>
  <c r="A598" i="2691"/>
  <c r="D598" i="2691" s="1"/>
  <c r="A599" i="2691"/>
  <c r="D599" i="2691" s="1"/>
  <c r="A600" i="2691"/>
  <c r="D600" i="2691" s="1"/>
  <c r="A601" i="2691"/>
  <c r="D601" i="2691" s="1"/>
  <c r="A602" i="2691"/>
  <c r="D602" i="2691" s="1"/>
  <c r="A603" i="2691"/>
  <c r="D603" i="2691" s="1"/>
  <c r="A604" i="2691"/>
  <c r="D604" i="2691" s="1"/>
  <c r="A605" i="2691"/>
  <c r="D605" i="2691" s="1"/>
  <c r="A606" i="2691"/>
  <c r="D606" i="2691" s="1"/>
  <c r="A607" i="2691"/>
  <c r="D607" i="2691" s="1"/>
  <c r="A608" i="2691"/>
  <c r="D608" i="2691" s="1"/>
  <c r="A609" i="2691"/>
  <c r="D609" i="2691" s="1"/>
  <c r="A610" i="2691"/>
  <c r="D610" i="2691" s="1"/>
  <c r="A611" i="2691"/>
  <c r="D611" i="2691" s="1"/>
  <c r="A612" i="2691"/>
  <c r="D612" i="2691" s="1"/>
  <c r="A613" i="2691"/>
  <c r="D613" i="2691" s="1"/>
  <c r="A614" i="2691"/>
  <c r="D614" i="2691" s="1"/>
  <c r="A615" i="2691"/>
  <c r="D615" i="2691" s="1"/>
  <c r="A616" i="2691"/>
  <c r="D616" i="2691" s="1"/>
  <c r="A617" i="2691"/>
  <c r="D617" i="2691" s="1"/>
  <c r="A618" i="2691"/>
  <c r="D618" i="2691" s="1"/>
  <c r="A619" i="2691"/>
  <c r="D619" i="2691" s="1"/>
  <c r="A620" i="2691"/>
  <c r="D620" i="2691" s="1"/>
  <c r="A621" i="2691"/>
  <c r="D621" i="2691" s="1"/>
  <c r="A622" i="2691"/>
  <c r="D622" i="2691" s="1"/>
  <c r="A623" i="2691"/>
  <c r="D623" i="2691" s="1"/>
  <c r="A624" i="2691"/>
  <c r="D624" i="2691" s="1"/>
  <c r="A625" i="2691"/>
  <c r="D625" i="2691" s="1"/>
  <c r="A626" i="2691"/>
  <c r="D626" i="2691" s="1"/>
  <c r="A627" i="2691"/>
  <c r="D627" i="2691" s="1"/>
  <c r="A628" i="2691"/>
  <c r="D628" i="2691" s="1"/>
  <c r="A629" i="2691"/>
  <c r="D629" i="2691" s="1"/>
  <c r="A630" i="2691"/>
  <c r="D630" i="2691" s="1"/>
  <c r="A631" i="2691"/>
  <c r="D631" i="2691" s="1"/>
  <c r="A632" i="2691"/>
  <c r="D632" i="2691" s="1"/>
  <c r="A633" i="2691"/>
  <c r="D633" i="2691" s="1"/>
  <c r="A634" i="2691"/>
  <c r="D634" i="2691" s="1"/>
  <c r="A635" i="2691"/>
  <c r="D635" i="2691" s="1"/>
  <c r="A636" i="2691"/>
  <c r="D636" i="2691" s="1"/>
  <c r="A637" i="2691"/>
  <c r="D637" i="2691" s="1"/>
  <c r="A638" i="2691"/>
  <c r="D638" i="2691" s="1"/>
  <c r="A639" i="2691"/>
  <c r="D639" i="2691" s="1"/>
  <c r="A640" i="2691"/>
  <c r="D640" i="2691" s="1"/>
  <c r="A641" i="2691"/>
  <c r="D641" i="2691" s="1"/>
  <c r="A642" i="2691"/>
  <c r="D642" i="2691" s="1"/>
  <c r="A643" i="2691"/>
  <c r="D643" i="2691" s="1"/>
  <c r="A644" i="2691"/>
  <c r="D644" i="2691" s="1"/>
  <c r="A645" i="2691"/>
  <c r="D645" i="2691" s="1"/>
  <c r="A646" i="2691"/>
  <c r="D646" i="2691" s="1"/>
  <c r="A647" i="2691"/>
  <c r="D647" i="2691" s="1"/>
  <c r="A648" i="2691"/>
  <c r="D648" i="2691" s="1"/>
  <c r="A649" i="2691"/>
  <c r="D649" i="2691" s="1"/>
  <c r="A650" i="2691"/>
  <c r="D650" i="2691" s="1"/>
  <c r="A651" i="2691"/>
  <c r="D651" i="2691" s="1"/>
  <c r="A652" i="2691"/>
  <c r="D652" i="2691" s="1"/>
  <c r="A653" i="2691"/>
  <c r="D653" i="2691" s="1"/>
  <c r="A654" i="2691"/>
  <c r="D654" i="2691" s="1"/>
  <c r="A655" i="2691"/>
  <c r="D655" i="2691" s="1"/>
  <c r="A656" i="2691"/>
  <c r="D656" i="2691" s="1"/>
  <c r="A657" i="2691"/>
  <c r="D657" i="2691" s="1"/>
  <c r="A658" i="2691"/>
  <c r="D658" i="2691" s="1"/>
  <c r="A659" i="2691"/>
  <c r="D659" i="2691" s="1"/>
  <c r="A660" i="2691"/>
  <c r="D660" i="2691" s="1"/>
  <c r="A661" i="2691"/>
  <c r="D661" i="2691" s="1"/>
  <c r="A662" i="2691"/>
  <c r="D662" i="2691" s="1"/>
  <c r="A663" i="2691"/>
  <c r="D663" i="2691" s="1"/>
  <c r="A664" i="2691"/>
  <c r="D664" i="2691" s="1"/>
  <c r="A665" i="2691"/>
  <c r="D665" i="2691" s="1"/>
  <c r="A666" i="2691"/>
  <c r="D666" i="2691" s="1"/>
  <c r="A667" i="2691"/>
  <c r="D667" i="2691" s="1"/>
  <c r="A668" i="2691"/>
  <c r="D668" i="2691" s="1"/>
  <c r="A669" i="2691"/>
  <c r="D669" i="2691" s="1"/>
  <c r="A670" i="2691"/>
  <c r="D670" i="2691" s="1"/>
  <c r="A671" i="2691"/>
  <c r="D671" i="2691" s="1"/>
  <c r="A672" i="2691"/>
  <c r="D672" i="2691" s="1"/>
  <c r="A673" i="2691"/>
  <c r="D673" i="2691" s="1"/>
  <c r="A674" i="2691"/>
  <c r="D674" i="2691" s="1"/>
  <c r="A675" i="2691"/>
  <c r="D675" i="2691" s="1"/>
  <c r="A676" i="2691"/>
  <c r="D676" i="2691" s="1"/>
  <c r="A677" i="2691"/>
  <c r="D677" i="2691" s="1"/>
  <c r="A678" i="2691"/>
  <c r="D678" i="2691" s="1"/>
  <c r="A679" i="2691"/>
  <c r="D679" i="2691" s="1"/>
  <c r="A680" i="2691"/>
  <c r="D680" i="2691" s="1"/>
  <c r="A681" i="2691"/>
  <c r="D681" i="2691" s="1"/>
  <c r="A682" i="2691"/>
  <c r="D682" i="2691" s="1"/>
  <c r="A683" i="2691"/>
  <c r="D683" i="2691" s="1"/>
  <c r="A684" i="2691"/>
  <c r="D684" i="2691" s="1"/>
  <c r="A685" i="2691"/>
  <c r="D685" i="2691" s="1"/>
  <c r="A686" i="2691"/>
  <c r="D686" i="2691" s="1"/>
  <c r="A687" i="2691"/>
  <c r="D687" i="2691" s="1"/>
  <c r="A688" i="2691"/>
  <c r="D688" i="2691" s="1"/>
  <c r="A689" i="2691"/>
  <c r="D689" i="2691" s="1"/>
  <c r="A690" i="2691"/>
  <c r="D690" i="2691" s="1"/>
  <c r="A691" i="2691"/>
  <c r="D691" i="2691" s="1"/>
  <c r="A692" i="2691"/>
  <c r="D692" i="2691" s="1"/>
  <c r="A693" i="2691"/>
  <c r="D693" i="2691" s="1"/>
  <c r="A694" i="2691"/>
  <c r="D694" i="2691" s="1"/>
  <c r="A695" i="2691"/>
  <c r="D695" i="2691" s="1"/>
  <c r="A696" i="2691"/>
  <c r="D696" i="2691" s="1"/>
  <c r="A697" i="2691"/>
  <c r="D697" i="2691" s="1"/>
  <c r="A698" i="2691"/>
  <c r="D698" i="2691" s="1"/>
  <c r="A699" i="2691"/>
  <c r="D699" i="2691" s="1"/>
  <c r="A700" i="2691"/>
  <c r="D700" i="2691" s="1"/>
  <c r="A701" i="2691"/>
  <c r="D701" i="2691" s="1"/>
  <c r="A702" i="2691"/>
  <c r="D702" i="2691" s="1"/>
  <c r="A703" i="2691"/>
  <c r="D703" i="2691" s="1"/>
  <c r="A704" i="2691"/>
  <c r="D704" i="2691" s="1"/>
  <c r="A705" i="2691"/>
  <c r="D705" i="2691" s="1"/>
  <c r="A706" i="2691"/>
  <c r="D706" i="2691" s="1"/>
  <c r="A707" i="2691"/>
  <c r="D707" i="2691" s="1"/>
  <c r="A708" i="2691"/>
  <c r="D708" i="2691" s="1"/>
  <c r="A709" i="2691"/>
  <c r="D709" i="2691" s="1"/>
  <c r="A710" i="2691"/>
  <c r="D710" i="2691" s="1"/>
  <c r="A711" i="2691"/>
  <c r="D711" i="2691" s="1"/>
  <c r="A712" i="2691"/>
  <c r="D712" i="2691" s="1"/>
  <c r="A713" i="2691"/>
  <c r="D713" i="2691" s="1"/>
  <c r="A714" i="2691"/>
  <c r="D714" i="2691" s="1"/>
  <c r="A715" i="2691"/>
  <c r="D715" i="2691" s="1"/>
  <c r="A716" i="2691"/>
  <c r="D716" i="2691" s="1"/>
  <c r="A717" i="2691"/>
  <c r="D717" i="2691" s="1"/>
  <c r="A718" i="2691"/>
  <c r="D718" i="2691" s="1"/>
  <c r="A719" i="2691"/>
  <c r="D719" i="2691" s="1"/>
  <c r="A720" i="2691"/>
  <c r="D720" i="2691" s="1"/>
  <c r="A721" i="2691"/>
  <c r="D721" i="2691" s="1"/>
  <c r="A722" i="2691"/>
  <c r="D722" i="2691" s="1"/>
  <c r="A723" i="2691"/>
  <c r="D723" i="2691" s="1"/>
  <c r="A724" i="2691"/>
  <c r="D724" i="2691" s="1"/>
  <c r="A725" i="2691"/>
  <c r="D725" i="2691" s="1"/>
  <c r="A726" i="2691"/>
  <c r="D726" i="2691" s="1"/>
  <c r="A727" i="2691"/>
  <c r="D727" i="2691" s="1"/>
  <c r="A728" i="2691"/>
  <c r="D728" i="2691" s="1"/>
  <c r="A729" i="2691"/>
  <c r="D729" i="2691" s="1"/>
  <c r="A730" i="2691"/>
  <c r="D730" i="2691" s="1"/>
  <c r="A731" i="2691"/>
  <c r="D731" i="2691" s="1"/>
  <c r="A732" i="2691"/>
  <c r="D732" i="2691" s="1"/>
  <c r="A733" i="2691"/>
  <c r="D733" i="2691" s="1"/>
  <c r="A734" i="2691"/>
  <c r="D734" i="2691" s="1"/>
  <c r="A735" i="2691"/>
  <c r="D735" i="2691" s="1"/>
  <c r="A736" i="2691"/>
  <c r="D736" i="2691" s="1"/>
  <c r="A737" i="2691"/>
  <c r="D737" i="2691" s="1"/>
  <c r="A738" i="2691"/>
  <c r="D738" i="2691" s="1"/>
  <c r="A739" i="2691"/>
  <c r="D739" i="2691" s="1"/>
  <c r="A740" i="2691"/>
  <c r="D740" i="2691" s="1"/>
  <c r="A741" i="2691"/>
  <c r="D741" i="2691" s="1"/>
  <c r="A742" i="2691"/>
  <c r="D742" i="2691" s="1"/>
  <c r="A743" i="2691"/>
  <c r="D743" i="2691" s="1"/>
  <c r="A744" i="2691"/>
  <c r="D744" i="2691" s="1"/>
  <c r="A745" i="2691"/>
  <c r="D745" i="2691" s="1"/>
  <c r="A746" i="2691"/>
  <c r="D746" i="2691" s="1"/>
  <c r="A747" i="2691"/>
  <c r="D747" i="2691" s="1"/>
  <c r="A748" i="2691"/>
  <c r="D748" i="2691" s="1"/>
  <c r="A749" i="2691"/>
  <c r="D749" i="2691" s="1"/>
  <c r="A750" i="2691"/>
  <c r="D750" i="2691" s="1"/>
  <c r="A751" i="2691"/>
  <c r="D751" i="2691" s="1"/>
  <c r="A752" i="2691"/>
  <c r="D752" i="2691" s="1"/>
  <c r="A753" i="2691"/>
  <c r="D753" i="2691" s="1"/>
  <c r="A754" i="2691"/>
  <c r="D754" i="2691" s="1"/>
  <c r="A755" i="2691"/>
  <c r="D755" i="2691" s="1"/>
  <c r="A756" i="2691"/>
  <c r="D756" i="2691" s="1"/>
  <c r="A757" i="2691"/>
  <c r="D757" i="2691" s="1"/>
  <c r="A758" i="2691"/>
  <c r="D758" i="2691" s="1"/>
  <c r="A759" i="2691"/>
  <c r="D759" i="2691" s="1"/>
  <c r="A760" i="2691"/>
  <c r="D760" i="2691" s="1"/>
  <c r="A761" i="2691"/>
  <c r="D761" i="2691" s="1"/>
  <c r="A762" i="2691"/>
  <c r="D762" i="2691" s="1"/>
  <c r="A763" i="2691"/>
  <c r="D763" i="2691" s="1"/>
  <c r="A764" i="2691"/>
  <c r="D764" i="2691" s="1"/>
  <c r="A765" i="2691"/>
  <c r="D765" i="2691" s="1"/>
  <c r="A766" i="2691"/>
  <c r="D766" i="2691" s="1"/>
  <c r="A767" i="2691"/>
  <c r="D767" i="2691" s="1"/>
  <c r="A768" i="2691"/>
  <c r="D768" i="2691" s="1"/>
  <c r="A769" i="2691"/>
  <c r="D769" i="2691" s="1"/>
  <c r="A770" i="2691"/>
  <c r="D770" i="2691" s="1"/>
  <c r="A771" i="2691"/>
  <c r="D771" i="2691" s="1"/>
  <c r="A772" i="2691"/>
  <c r="D772" i="2691" s="1"/>
  <c r="A773" i="2691"/>
  <c r="D773" i="2691" s="1"/>
  <c r="A774" i="2691"/>
  <c r="D774" i="2691" s="1"/>
  <c r="A775" i="2691"/>
  <c r="D775" i="2691" s="1"/>
  <c r="A776" i="2691"/>
  <c r="D776" i="2691" s="1"/>
  <c r="A777" i="2691"/>
  <c r="D777" i="2691" s="1"/>
  <c r="A778" i="2691"/>
  <c r="D778" i="2691" s="1"/>
  <c r="A779" i="2691"/>
  <c r="D779" i="2691" s="1"/>
  <c r="A780" i="2691"/>
  <c r="D780" i="2691" s="1"/>
  <c r="A781" i="2691"/>
  <c r="D781" i="2691" s="1"/>
  <c r="A782" i="2691"/>
  <c r="D782" i="2691" s="1"/>
  <c r="A783" i="2691"/>
  <c r="D783" i="2691" s="1"/>
  <c r="A784" i="2691"/>
  <c r="D784" i="2691" s="1"/>
  <c r="A785" i="2691"/>
  <c r="D785" i="2691" s="1"/>
  <c r="A786" i="2691"/>
  <c r="D786" i="2691" s="1"/>
  <c r="A787" i="2691"/>
  <c r="D787" i="2691" s="1"/>
  <c r="A788" i="2691"/>
  <c r="D788" i="2691" s="1"/>
  <c r="A789" i="2691"/>
  <c r="D789" i="2691" s="1"/>
  <c r="A790" i="2691"/>
  <c r="D790" i="2691" s="1"/>
  <c r="A791" i="2691"/>
  <c r="D791" i="2691" s="1"/>
  <c r="A792" i="2691"/>
  <c r="D792" i="2691" s="1"/>
  <c r="A793" i="2691"/>
  <c r="D793" i="2691" s="1"/>
  <c r="A794" i="2691"/>
  <c r="D794" i="2691" s="1"/>
  <c r="A795" i="2691"/>
  <c r="D795" i="2691" s="1"/>
  <c r="A796" i="2691"/>
  <c r="D796" i="2691" s="1"/>
  <c r="A797" i="2691"/>
  <c r="D797" i="2691" s="1"/>
  <c r="A798" i="2691"/>
  <c r="D798" i="2691" s="1"/>
  <c r="A799" i="2691"/>
  <c r="D799" i="2691" s="1"/>
  <c r="A800" i="2691"/>
  <c r="D800" i="2691" s="1"/>
  <c r="A801" i="2691"/>
  <c r="D801" i="2691" s="1"/>
  <c r="A802" i="2691"/>
  <c r="D802" i="2691" s="1"/>
  <c r="A803" i="2691"/>
  <c r="D803" i="2691" s="1"/>
  <c r="A804" i="2691"/>
  <c r="D804" i="2691" s="1"/>
  <c r="A805" i="2691"/>
  <c r="D805" i="2691" s="1"/>
  <c r="A806" i="2691"/>
  <c r="D806" i="2691" s="1"/>
  <c r="A807" i="2691"/>
  <c r="D807" i="2691" s="1"/>
  <c r="A808" i="2691"/>
  <c r="D808" i="2691" s="1"/>
  <c r="A809" i="2691"/>
  <c r="D809" i="2691" s="1"/>
  <c r="A810" i="2691"/>
  <c r="D810" i="2691" s="1"/>
  <c r="A811" i="2691"/>
  <c r="D811" i="2691" s="1"/>
  <c r="A812" i="2691"/>
  <c r="D812" i="2691" s="1"/>
  <c r="A813" i="2691"/>
  <c r="D813" i="2691" s="1"/>
  <c r="A814" i="2691"/>
  <c r="D814" i="2691" s="1"/>
  <c r="A815" i="2691"/>
  <c r="D815" i="2691" s="1"/>
  <c r="A816" i="2691"/>
  <c r="D816" i="2691" s="1"/>
  <c r="A817" i="2691"/>
  <c r="D817" i="2691" s="1"/>
  <c r="A818" i="2691"/>
  <c r="D818" i="2691" s="1"/>
  <c r="A819" i="2691"/>
  <c r="D819" i="2691" s="1"/>
  <c r="A820" i="2691"/>
  <c r="D820" i="2691" s="1"/>
  <c r="A821" i="2691"/>
  <c r="D821" i="2691" s="1"/>
  <c r="A822" i="2691"/>
  <c r="D822" i="2691" s="1"/>
  <c r="A823" i="2691"/>
  <c r="D823" i="2691" s="1"/>
  <c r="A824" i="2691"/>
  <c r="D824" i="2691" s="1"/>
  <c r="A825" i="2691"/>
  <c r="D825" i="2691" s="1"/>
  <c r="A826" i="2691"/>
  <c r="D826" i="2691" s="1"/>
  <c r="A827" i="2691"/>
  <c r="D827" i="2691" s="1"/>
  <c r="A828" i="2691"/>
  <c r="D828" i="2691" s="1"/>
  <c r="A829" i="2691"/>
  <c r="D829" i="2691" s="1"/>
  <c r="A830" i="2691"/>
  <c r="D830" i="2691" s="1"/>
  <c r="A831" i="2691"/>
  <c r="D831" i="2691" s="1"/>
  <c r="A832" i="2691"/>
  <c r="D832" i="2691" s="1"/>
  <c r="A833" i="2691"/>
  <c r="D833" i="2691" s="1"/>
  <c r="A834" i="2691"/>
  <c r="D834" i="2691" s="1"/>
  <c r="A835" i="2691"/>
  <c r="D835" i="2691" s="1"/>
  <c r="A836" i="2691"/>
  <c r="D836" i="2691" s="1"/>
  <c r="A837" i="2691"/>
  <c r="D837" i="2691" s="1"/>
  <c r="A838" i="2691"/>
  <c r="D838" i="2691" s="1"/>
  <c r="A839" i="2691"/>
  <c r="D839" i="2691" s="1"/>
  <c r="A840" i="2691"/>
  <c r="D840" i="2691" s="1"/>
  <c r="A841" i="2691"/>
  <c r="D841" i="2691" s="1"/>
  <c r="A842" i="2691"/>
  <c r="D842" i="2691" s="1"/>
  <c r="A843" i="2691"/>
  <c r="D843" i="2691" s="1"/>
  <c r="A844" i="2691"/>
  <c r="D844" i="2691" s="1"/>
  <c r="A845" i="2691"/>
  <c r="D845" i="2691" s="1"/>
  <c r="A846" i="2691"/>
  <c r="D846" i="2691" s="1"/>
  <c r="A847" i="2691"/>
  <c r="D847" i="2691" s="1"/>
  <c r="A848" i="2691"/>
  <c r="D848" i="2691" s="1"/>
  <c r="A849" i="2691"/>
  <c r="D849" i="2691" s="1"/>
  <c r="A850" i="2691"/>
  <c r="D850" i="2691" s="1"/>
  <c r="A851" i="2691"/>
  <c r="D851" i="2691" s="1"/>
  <c r="A852" i="2691"/>
  <c r="D852" i="2691" s="1"/>
  <c r="A853" i="2691"/>
  <c r="D853" i="2691" s="1"/>
  <c r="A854" i="2691"/>
  <c r="D854" i="2691" s="1"/>
  <c r="A855" i="2691"/>
  <c r="D855" i="2691" s="1"/>
  <c r="A856" i="2691"/>
  <c r="D856" i="2691" s="1"/>
  <c r="A857" i="2691"/>
  <c r="D857" i="2691" s="1"/>
  <c r="A858" i="2691"/>
  <c r="D858" i="2691" s="1"/>
  <c r="A859" i="2691"/>
  <c r="D859" i="2691" s="1"/>
  <c r="A860" i="2691"/>
  <c r="D860" i="2691" s="1"/>
  <c r="A861" i="2691"/>
  <c r="D861" i="2691" s="1"/>
  <c r="A862" i="2691"/>
  <c r="D862" i="2691" s="1"/>
  <c r="A863" i="2691"/>
  <c r="D863" i="2691" s="1"/>
  <c r="A864" i="2691"/>
  <c r="D864" i="2691" s="1"/>
  <c r="A865" i="2691"/>
  <c r="D865" i="2691" s="1"/>
  <c r="A866" i="2691"/>
  <c r="D866" i="2691" s="1"/>
  <c r="A867" i="2691"/>
  <c r="D867" i="2691" s="1"/>
  <c r="A868" i="2691"/>
  <c r="D868" i="2691" s="1"/>
  <c r="A869" i="2691"/>
  <c r="D869" i="2691" s="1"/>
  <c r="A870" i="2691"/>
  <c r="D870" i="2691" s="1"/>
  <c r="A871" i="2691"/>
  <c r="D871" i="2691" s="1"/>
  <c r="A872" i="2691"/>
  <c r="D872" i="2691" s="1"/>
  <c r="A873" i="2691"/>
  <c r="D873" i="2691" s="1"/>
  <c r="A874" i="2691"/>
  <c r="D874" i="2691" s="1"/>
  <c r="A875" i="2691"/>
  <c r="D875" i="2691" s="1"/>
  <c r="A876" i="2691"/>
  <c r="D876" i="2691" s="1"/>
  <c r="A877" i="2691"/>
  <c r="D877" i="2691" s="1"/>
  <c r="A878" i="2691"/>
  <c r="D878" i="2691" s="1"/>
  <c r="A879" i="2691"/>
  <c r="D879" i="2691" s="1"/>
  <c r="A880" i="2691"/>
  <c r="D880" i="2691" s="1"/>
  <c r="A881" i="2691"/>
  <c r="D881" i="2691" s="1"/>
  <c r="A882" i="2691"/>
  <c r="D882" i="2691" s="1"/>
  <c r="A883" i="2691"/>
  <c r="D883" i="2691" s="1"/>
  <c r="A884" i="2691"/>
  <c r="D884" i="2691" s="1"/>
  <c r="A885" i="2691"/>
  <c r="D885" i="2691" s="1"/>
  <c r="A886" i="2691"/>
  <c r="D886" i="2691" s="1"/>
  <c r="A887" i="2691"/>
  <c r="D887" i="2691" s="1"/>
  <c r="A888" i="2691"/>
  <c r="D888" i="2691" s="1"/>
  <c r="A889" i="2691"/>
  <c r="D889" i="2691" s="1"/>
  <c r="A890" i="2691"/>
  <c r="D890" i="2691" s="1"/>
  <c r="A891" i="2691"/>
  <c r="D891" i="2691" s="1"/>
  <c r="A892" i="2691"/>
  <c r="D892" i="2691" s="1"/>
  <c r="A893" i="2691"/>
  <c r="D893" i="2691" s="1"/>
  <c r="A894" i="2691"/>
  <c r="D894" i="2691" s="1"/>
  <c r="A895" i="2691"/>
  <c r="D895" i="2691" s="1"/>
  <c r="A896" i="2691"/>
  <c r="D896" i="2691" s="1"/>
  <c r="A897" i="2691"/>
  <c r="D897" i="2691" s="1"/>
  <c r="A898" i="2691"/>
  <c r="D898" i="2691" s="1"/>
  <c r="A899" i="2691"/>
  <c r="D899" i="2691" s="1"/>
  <c r="A900" i="2691"/>
  <c r="D900" i="2691" s="1"/>
  <c r="A901" i="2691"/>
  <c r="D901" i="2691" s="1"/>
  <c r="A902" i="2691"/>
  <c r="D902" i="2691" s="1"/>
  <c r="A903" i="2691"/>
  <c r="D903" i="2691" s="1"/>
  <c r="A904" i="2691"/>
  <c r="D904" i="2691" s="1"/>
  <c r="A905" i="2691"/>
  <c r="D905" i="2691" s="1"/>
  <c r="A906" i="2691"/>
  <c r="D906" i="2691" s="1"/>
  <c r="A907" i="2691"/>
  <c r="D907" i="2691" s="1"/>
  <c r="A908" i="2691"/>
  <c r="D908" i="2691" s="1"/>
  <c r="A909" i="2691"/>
  <c r="D909" i="2691" s="1"/>
  <c r="A910" i="2691"/>
  <c r="D910" i="2691" s="1"/>
  <c r="A911" i="2691"/>
  <c r="D911" i="2691" s="1"/>
  <c r="A912" i="2691"/>
  <c r="D912" i="2691" s="1"/>
  <c r="A913" i="2691"/>
  <c r="D913" i="2691" s="1"/>
  <c r="A914" i="2691"/>
  <c r="D914" i="2691" s="1"/>
  <c r="A915" i="2691"/>
  <c r="D915" i="2691" s="1"/>
  <c r="A916" i="2691"/>
  <c r="D916" i="2691" s="1"/>
  <c r="A917" i="2691"/>
  <c r="D917" i="2691" s="1"/>
  <c r="A918" i="2691"/>
  <c r="D918" i="2691" s="1"/>
  <c r="A919" i="2691"/>
  <c r="D919" i="2691" s="1"/>
  <c r="A920" i="2691"/>
  <c r="D920" i="2691" s="1"/>
  <c r="A921" i="2691"/>
  <c r="D921" i="2691" s="1"/>
  <c r="A922" i="2691"/>
  <c r="D922" i="2691" s="1"/>
  <c r="A923" i="2691"/>
  <c r="D923" i="2691" s="1"/>
  <c r="A924" i="2691"/>
  <c r="D924" i="2691" s="1"/>
  <c r="A925" i="2691"/>
  <c r="D925" i="2691" s="1"/>
  <c r="A926" i="2691"/>
  <c r="D926" i="2691" s="1"/>
  <c r="A927" i="2691"/>
  <c r="D927" i="2691" s="1"/>
  <c r="A928" i="2691"/>
  <c r="D928" i="2691" s="1"/>
  <c r="A929" i="2691"/>
  <c r="D929" i="2691" s="1"/>
  <c r="A930" i="2691"/>
  <c r="D930" i="2691" s="1"/>
  <c r="A931" i="2691"/>
  <c r="D931" i="2691" s="1"/>
  <c r="A932" i="2691"/>
  <c r="D932" i="2691" s="1"/>
  <c r="A933" i="2691"/>
  <c r="D933" i="2691" s="1"/>
  <c r="A934" i="2691"/>
  <c r="D934" i="2691" s="1"/>
  <c r="A935" i="2691"/>
  <c r="D935" i="2691" s="1"/>
  <c r="A936" i="2691"/>
  <c r="D936" i="2691" s="1"/>
  <c r="A937" i="2691"/>
  <c r="D937" i="2691" s="1"/>
  <c r="A938" i="2691"/>
  <c r="D938" i="2691" s="1"/>
  <c r="A939" i="2691"/>
  <c r="D939" i="2691" s="1"/>
  <c r="A940" i="2691"/>
  <c r="D940" i="2691" s="1"/>
  <c r="A941" i="2691"/>
  <c r="D941" i="2691" s="1"/>
  <c r="A942" i="2691"/>
  <c r="D942" i="2691" s="1"/>
  <c r="A943" i="2691"/>
  <c r="D943" i="2691" s="1"/>
  <c r="A944" i="2691"/>
  <c r="D944" i="2691" s="1"/>
  <c r="A945" i="2691"/>
  <c r="D945" i="2691" s="1"/>
  <c r="A946" i="2691"/>
  <c r="D946" i="2691" s="1"/>
  <c r="A947" i="2691"/>
  <c r="D947" i="2691" s="1"/>
  <c r="A948" i="2691"/>
  <c r="D948" i="2691" s="1"/>
  <c r="A949" i="2691"/>
  <c r="D949" i="2691" s="1"/>
  <c r="A950" i="2691"/>
  <c r="D950" i="2691" s="1"/>
  <c r="A951" i="2691"/>
  <c r="D951" i="2691" s="1"/>
  <c r="A952" i="2691"/>
  <c r="D952" i="2691" s="1"/>
  <c r="A953" i="2691"/>
  <c r="D953" i="2691" s="1"/>
  <c r="A954" i="2691"/>
  <c r="D954" i="2691" s="1"/>
  <c r="A955" i="2691"/>
  <c r="D955" i="2691" s="1"/>
  <c r="A956" i="2691"/>
  <c r="D956" i="2691" s="1"/>
  <c r="A957" i="2691"/>
  <c r="D957" i="2691" s="1"/>
  <c r="A958" i="2691"/>
  <c r="D958" i="2691" s="1"/>
  <c r="A959" i="2691"/>
  <c r="D959" i="2691" s="1"/>
  <c r="A960" i="2691"/>
  <c r="D960" i="2691" s="1"/>
  <c r="A961" i="2691"/>
  <c r="D961" i="2691" s="1"/>
  <c r="A962" i="2691"/>
  <c r="D962" i="2691" s="1"/>
  <c r="A963" i="2691"/>
  <c r="D963" i="2691" s="1"/>
  <c r="A964" i="2691"/>
  <c r="D964" i="2691" s="1"/>
  <c r="A965" i="2691"/>
  <c r="D965" i="2691" s="1"/>
  <c r="A966" i="2691"/>
  <c r="D966" i="2691" s="1"/>
  <c r="A967" i="2691"/>
  <c r="D967" i="2691" s="1"/>
  <c r="A968" i="2691"/>
  <c r="D968" i="2691" s="1"/>
  <c r="A969" i="2691"/>
  <c r="D969" i="2691" s="1"/>
  <c r="A970" i="2691"/>
  <c r="D970" i="2691" s="1"/>
  <c r="A971" i="2691"/>
  <c r="D971" i="2691" s="1"/>
  <c r="A972" i="2691"/>
  <c r="D972" i="2691" s="1"/>
  <c r="A973" i="2691"/>
  <c r="D973" i="2691" s="1"/>
  <c r="A974" i="2691"/>
  <c r="D974" i="2691" s="1"/>
  <c r="A975" i="2691"/>
  <c r="D975" i="2691" s="1"/>
  <c r="A976" i="2691"/>
  <c r="D976" i="2691" s="1"/>
  <c r="A977" i="2691"/>
  <c r="D977" i="2691" s="1"/>
  <c r="A978" i="2691"/>
  <c r="D978" i="2691" s="1"/>
  <c r="A979" i="2691"/>
  <c r="D979" i="2691" s="1"/>
  <c r="A980" i="2691"/>
  <c r="D980" i="2691" s="1"/>
  <c r="A981" i="2691"/>
  <c r="D981" i="2691" s="1"/>
  <c r="A982" i="2691"/>
  <c r="D982" i="2691" s="1"/>
  <c r="A983" i="2691"/>
  <c r="D983" i="2691" s="1"/>
  <c r="A984" i="2691"/>
  <c r="D984" i="2691" s="1"/>
  <c r="A985" i="2691"/>
  <c r="D985" i="2691" s="1"/>
  <c r="A986" i="2691"/>
  <c r="D986" i="2691" s="1"/>
  <c r="A987" i="2691"/>
  <c r="D987" i="2691" s="1"/>
  <c r="A988" i="2691"/>
  <c r="D988" i="2691" s="1"/>
  <c r="A989" i="2691"/>
  <c r="D989" i="2691" s="1"/>
  <c r="A990" i="2691"/>
  <c r="D990" i="2691" s="1"/>
  <c r="A991" i="2691"/>
  <c r="D991" i="2691" s="1"/>
  <c r="A992" i="2691"/>
  <c r="D992" i="2691" s="1"/>
  <c r="A993" i="2691"/>
  <c r="D993" i="2691" s="1"/>
  <c r="A994" i="2691"/>
  <c r="D994" i="2691" s="1"/>
  <c r="A995" i="2691"/>
  <c r="D995" i="2691" s="1"/>
  <c r="A996" i="2691"/>
  <c r="D996" i="2691" s="1"/>
  <c r="A997" i="2691"/>
  <c r="D997" i="2691" s="1"/>
  <c r="A998" i="2691"/>
  <c r="D998" i="2691" s="1"/>
  <c r="A999" i="2691"/>
  <c r="D999" i="2691" s="1"/>
  <c r="A1000" i="2691"/>
  <c r="D1000" i="2691" s="1"/>
  <c r="A1001" i="2691"/>
  <c r="D1001" i="2691" s="1"/>
  <c r="A1002" i="2691"/>
  <c r="D1002" i="2691" s="1"/>
  <c r="A1003" i="2691"/>
  <c r="D1003" i="2691" s="1"/>
  <c r="A1004" i="2691"/>
  <c r="D1004" i="2691" s="1"/>
  <c r="A1005" i="2691"/>
  <c r="D1005" i="2691" s="1"/>
  <c r="A1006" i="2691"/>
  <c r="D1006" i="2691" s="1"/>
  <c r="A1007" i="2691"/>
  <c r="D1007" i="2691" s="1"/>
  <c r="A1008" i="2691"/>
  <c r="D1008" i="2691" s="1"/>
  <c r="A1009" i="2691"/>
  <c r="D1009" i="2691" s="1"/>
  <c r="A1010" i="2691"/>
  <c r="D1010" i="2691" s="1"/>
  <c r="A1011" i="2691"/>
  <c r="D1011" i="2691" s="1"/>
  <c r="A1012" i="2691"/>
  <c r="D1012" i="2691" s="1"/>
  <c r="A1013" i="2691"/>
  <c r="D1013" i="2691" s="1"/>
  <c r="A1014" i="2691"/>
  <c r="D1014" i="2691" s="1"/>
  <c r="A1015" i="2691"/>
  <c r="D1015" i="2691" s="1"/>
  <c r="A1016" i="2691"/>
  <c r="D1016" i="2691" s="1"/>
  <c r="A1017" i="2691"/>
  <c r="D1017" i="2691" s="1"/>
  <c r="A1018" i="2691"/>
  <c r="D1018" i="2691" s="1"/>
  <c r="A1019" i="2691"/>
  <c r="D1019" i="2691" s="1"/>
  <c r="A1020" i="2691"/>
  <c r="D1020" i="2691" s="1"/>
  <c r="A1021" i="2691"/>
  <c r="D1021" i="2691" s="1"/>
  <c r="A1022" i="2691"/>
  <c r="D1022" i="2691" s="1"/>
  <c r="A1023" i="2691"/>
  <c r="D1023" i="2691" s="1"/>
  <c r="A1024" i="2691"/>
  <c r="D1024" i="2691" s="1"/>
  <c r="A1025" i="2691"/>
  <c r="D1025" i="2691" s="1"/>
  <c r="A1026" i="2691"/>
  <c r="D1026" i="2691" s="1"/>
  <c r="A1027" i="2691"/>
  <c r="D1027" i="2691" s="1"/>
  <c r="A1028" i="2691"/>
  <c r="D1028" i="2691" s="1"/>
  <c r="A1029" i="2691"/>
  <c r="D1029" i="2691" s="1"/>
  <c r="A1030" i="2691"/>
  <c r="D1030" i="2691" s="1"/>
  <c r="A1031" i="2691"/>
  <c r="D1031" i="2691" s="1"/>
  <c r="A1032" i="2691"/>
  <c r="D1032" i="2691" s="1"/>
  <c r="A1033" i="2691"/>
  <c r="D1033" i="2691" s="1"/>
  <c r="A1034" i="2691"/>
  <c r="D1034" i="2691" s="1"/>
  <c r="A1035" i="2691"/>
  <c r="D1035" i="2691" s="1"/>
  <c r="A1036" i="2691"/>
  <c r="D1036" i="2691" s="1"/>
  <c r="A1037" i="2691"/>
  <c r="D1037" i="2691" s="1"/>
  <c r="A1038" i="2691"/>
  <c r="D1038" i="2691" s="1"/>
  <c r="A1039" i="2691"/>
  <c r="D1039" i="2691" s="1"/>
  <c r="A1040" i="2691"/>
  <c r="D1040" i="2691" s="1"/>
  <c r="A1041" i="2691"/>
  <c r="D1041" i="2691" s="1"/>
  <c r="A1042" i="2691"/>
  <c r="D1042" i="2691" s="1"/>
  <c r="A1043" i="2691"/>
  <c r="D1043" i="2691" s="1"/>
  <c r="A1044" i="2691"/>
  <c r="D1044" i="2691" s="1"/>
  <c r="A1045" i="2691"/>
  <c r="D1045" i="2691" s="1"/>
  <c r="A1046" i="2691"/>
  <c r="D1046" i="2691" s="1"/>
  <c r="A1047" i="2691"/>
  <c r="D1047" i="2691" s="1"/>
  <c r="A1048" i="2691"/>
  <c r="D1048" i="2691" s="1"/>
  <c r="A1049" i="2691"/>
  <c r="D1049" i="2691" s="1"/>
  <c r="A1050" i="2691"/>
  <c r="D1050" i="2691" s="1"/>
  <c r="A1051" i="2691"/>
  <c r="D1051" i="2691" s="1"/>
  <c r="A1052" i="2691"/>
  <c r="D1052" i="2691" s="1"/>
  <c r="A1053" i="2691"/>
  <c r="D1053" i="2691" s="1"/>
  <c r="A1054" i="2691"/>
  <c r="D1054" i="2691" s="1"/>
  <c r="A1055" i="2691"/>
  <c r="D1055" i="2691" s="1"/>
  <c r="A1056" i="2691"/>
  <c r="D1056" i="2691" s="1"/>
  <c r="A1057" i="2691"/>
  <c r="D1057" i="2691" s="1"/>
  <c r="A1058" i="2691"/>
  <c r="D1058" i="2691" s="1"/>
  <c r="A1059" i="2691"/>
  <c r="D1059" i="2691" s="1"/>
  <c r="A1060" i="2691"/>
  <c r="D1060" i="2691" s="1"/>
  <c r="A1061" i="2691"/>
  <c r="D1061" i="2691" s="1"/>
  <c r="A1062" i="2691"/>
  <c r="D1062" i="2691" s="1"/>
  <c r="A1063" i="2691"/>
  <c r="D1063" i="2691" s="1"/>
  <c r="A1064" i="2691"/>
  <c r="D1064" i="2691" s="1"/>
  <c r="A1065" i="2691"/>
  <c r="D1065" i="2691" s="1"/>
  <c r="A1066" i="2691"/>
  <c r="D1066" i="2691" s="1"/>
  <c r="A1067" i="2691"/>
  <c r="D1067" i="2691" s="1"/>
  <c r="A1068" i="2691"/>
  <c r="D1068" i="2691" s="1"/>
  <c r="A1069" i="2691"/>
  <c r="D1069" i="2691" s="1"/>
  <c r="A1070" i="2691"/>
  <c r="D1070" i="2691" s="1"/>
  <c r="A1071" i="2691"/>
  <c r="D1071" i="2691" s="1"/>
  <c r="A1072" i="2691"/>
  <c r="D1072" i="2691" s="1"/>
  <c r="A1073" i="2691"/>
  <c r="D1073" i="2691" s="1"/>
  <c r="A1074" i="2691"/>
  <c r="D1074" i="2691" s="1"/>
  <c r="A1075" i="2691"/>
  <c r="D1075" i="2691" s="1"/>
  <c r="A1076" i="2691"/>
  <c r="D1076" i="2691" s="1"/>
  <c r="A1077" i="2691"/>
  <c r="D1077" i="2691" s="1"/>
  <c r="A1078" i="2691"/>
  <c r="D1078" i="2691" s="1"/>
  <c r="A1079" i="2691"/>
  <c r="D1079" i="2691" s="1"/>
  <c r="A1080" i="2691"/>
  <c r="D1080" i="2691" s="1"/>
  <c r="A1081" i="2691"/>
  <c r="D1081" i="2691" s="1"/>
  <c r="A1082" i="2691"/>
  <c r="D1082" i="2691" s="1"/>
  <c r="A1083" i="2691"/>
  <c r="D1083" i="2691" s="1"/>
  <c r="A1084" i="2691"/>
  <c r="D1084" i="2691" s="1"/>
  <c r="A1085" i="2691"/>
  <c r="D1085" i="2691" s="1"/>
  <c r="A1086" i="2691"/>
  <c r="D1086" i="2691" s="1"/>
  <c r="A1087" i="2691"/>
  <c r="D1087" i="2691" s="1"/>
  <c r="A1088" i="2691"/>
  <c r="D1088" i="2691" s="1"/>
  <c r="A1089" i="2691"/>
  <c r="D1089" i="2691" s="1"/>
  <c r="A1090" i="2691"/>
  <c r="D1090" i="2691" s="1"/>
  <c r="A1091" i="2691"/>
  <c r="D1091" i="2691" s="1"/>
  <c r="A1092" i="2691"/>
  <c r="D1092" i="2691" s="1"/>
  <c r="A1093" i="2691"/>
  <c r="D1093" i="2691" s="1"/>
  <c r="A1094" i="2691"/>
  <c r="D1094" i="2691" s="1"/>
  <c r="A1095" i="2691"/>
  <c r="D1095" i="2691" s="1"/>
  <c r="A1096" i="2691"/>
  <c r="D1096" i="2691" s="1"/>
  <c r="A1097" i="2691"/>
  <c r="D1097" i="2691" s="1"/>
  <c r="A1098" i="2691"/>
  <c r="D1098" i="2691" s="1"/>
  <c r="A1099" i="2691"/>
  <c r="D1099" i="2691" s="1"/>
  <c r="A1100" i="2691"/>
  <c r="D1100" i="2691" s="1"/>
  <c r="A1101" i="2691"/>
  <c r="D1101" i="2691" s="1"/>
  <c r="A1102" i="2691"/>
  <c r="D1102" i="2691" s="1"/>
  <c r="A1103" i="2691"/>
  <c r="D1103" i="2691" s="1"/>
  <c r="A1104" i="2691"/>
  <c r="D1104" i="2691" s="1"/>
  <c r="A1105" i="2691"/>
  <c r="D1105" i="2691" s="1"/>
  <c r="A1106" i="2691"/>
  <c r="D1106" i="2691" s="1"/>
  <c r="A1107" i="2691"/>
  <c r="D1107" i="2691" s="1"/>
  <c r="A1108" i="2691"/>
  <c r="D1108" i="2691" s="1"/>
  <c r="A1109" i="2691"/>
  <c r="D1109" i="2691" s="1"/>
  <c r="A1110" i="2691"/>
  <c r="D1110" i="2691" s="1"/>
  <c r="A1111" i="2691"/>
  <c r="D1111" i="2691" s="1"/>
  <c r="A1112" i="2691"/>
  <c r="D1112" i="2691" s="1"/>
  <c r="A1113" i="2691"/>
  <c r="D1113" i="2691" s="1"/>
  <c r="A1114" i="2691"/>
  <c r="D1114" i="2691" s="1"/>
  <c r="A1115" i="2691"/>
  <c r="D1115" i="2691" s="1"/>
  <c r="A1116" i="2691"/>
  <c r="D1116" i="2691" s="1"/>
  <c r="A1117" i="2691"/>
  <c r="D1117" i="2691" s="1"/>
  <c r="A1118" i="2691"/>
  <c r="D1118" i="2691" s="1"/>
  <c r="A1119" i="2691"/>
  <c r="D1119" i="2691" s="1"/>
  <c r="A1120" i="2691"/>
  <c r="D1120" i="2691" s="1"/>
  <c r="A1121" i="2691"/>
  <c r="D1121" i="2691" s="1"/>
  <c r="A1122" i="2691"/>
  <c r="D1122" i="2691" s="1"/>
  <c r="A1123" i="2691"/>
  <c r="D1123" i="2691" s="1"/>
  <c r="A1124" i="2691"/>
  <c r="D1124" i="2691" s="1"/>
  <c r="A1125" i="2691"/>
  <c r="D1125" i="2691" s="1"/>
  <c r="A1126" i="2691"/>
  <c r="D1126" i="2691" s="1"/>
  <c r="A1127" i="2691"/>
  <c r="D1127" i="2691" s="1"/>
  <c r="A1128" i="2691"/>
  <c r="D1128" i="2691" s="1"/>
  <c r="A1129" i="2691"/>
  <c r="D1129" i="2691" s="1"/>
  <c r="A1130" i="2691"/>
  <c r="D1130" i="2691" s="1"/>
  <c r="A1131" i="2691"/>
  <c r="D1131" i="2691" s="1"/>
  <c r="A1132" i="2691"/>
  <c r="D1132" i="2691" s="1"/>
  <c r="A1133" i="2691"/>
  <c r="D1133" i="2691" s="1"/>
  <c r="A1134" i="2691"/>
  <c r="D1134" i="2691" s="1"/>
  <c r="A1135" i="2691"/>
  <c r="D1135" i="2691" s="1"/>
  <c r="A1136" i="2691"/>
  <c r="D1136" i="2691" s="1"/>
  <c r="A1137" i="2691"/>
  <c r="D1137" i="2691" s="1"/>
  <c r="A1138" i="2691"/>
  <c r="D1138" i="2691" s="1"/>
  <c r="A1139" i="2691"/>
  <c r="D1139" i="2691" s="1"/>
  <c r="A1140" i="2691"/>
  <c r="D1140" i="2691" s="1"/>
  <c r="A1141" i="2691"/>
  <c r="D1141" i="2691" s="1"/>
  <c r="A1142" i="2691"/>
  <c r="D1142" i="2691" s="1"/>
  <c r="A1143" i="2691"/>
  <c r="D1143" i="2691" s="1"/>
  <c r="A1144" i="2691"/>
  <c r="D1144" i="2691" s="1"/>
  <c r="A1145" i="2691"/>
  <c r="D1145" i="2691" s="1"/>
  <c r="A1146" i="2691"/>
  <c r="D1146" i="2691" s="1"/>
  <c r="A1147" i="2691"/>
  <c r="D1147" i="2691" s="1"/>
  <c r="A1148" i="2691"/>
  <c r="D1148" i="2691" s="1"/>
  <c r="A1149" i="2691"/>
  <c r="D1149" i="2691" s="1"/>
  <c r="A1150" i="2691"/>
  <c r="D1150" i="2691" s="1"/>
  <c r="A1151" i="2691"/>
  <c r="D1151" i="2691" s="1"/>
  <c r="A1152" i="2691"/>
  <c r="D1152" i="2691" s="1"/>
  <c r="A1153" i="2691"/>
  <c r="D1153" i="2691" s="1"/>
  <c r="A1154" i="2691"/>
  <c r="D1154" i="2691" s="1"/>
  <c r="A1155" i="2691"/>
  <c r="D1155" i="2691" s="1"/>
  <c r="A1156" i="2691"/>
  <c r="D1156" i="2691" s="1"/>
  <c r="A1157" i="2691"/>
  <c r="D1157" i="2691" s="1"/>
  <c r="A1158" i="2691"/>
  <c r="D1158" i="2691" s="1"/>
  <c r="A1159" i="2691"/>
  <c r="D1159" i="2691" s="1"/>
  <c r="A1160" i="2691"/>
  <c r="D1160" i="2691" s="1"/>
  <c r="A1161" i="2691"/>
  <c r="D1161" i="2691" s="1"/>
  <c r="A1162" i="2691"/>
  <c r="D1162" i="2691" s="1"/>
  <c r="A1163" i="2691"/>
  <c r="D1163" i="2691" s="1"/>
  <c r="A1164" i="2691"/>
  <c r="D1164" i="2691" s="1"/>
  <c r="A1165" i="2691"/>
  <c r="D1165" i="2691" s="1"/>
  <c r="A1166" i="2691"/>
  <c r="D1166" i="2691" s="1"/>
  <c r="A1167" i="2691"/>
  <c r="D1167" i="2691" s="1"/>
  <c r="A1168" i="2691"/>
  <c r="D1168" i="2691" s="1"/>
  <c r="A1169" i="2691"/>
  <c r="D1169" i="2691" s="1"/>
  <c r="A1170" i="2691"/>
  <c r="D1170" i="2691" s="1"/>
  <c r="A1171" i="2691"/>
  <c r="D1171" i="2691" s="1"/>
  <c r="A1172" i="2691"/>
  <c r="D1172" i="2691" s="1"/>
  <c r="A1173" i="2691"/>
  <c r="D1173" i="2691" s="1"/>
  <c r="A1174" i="2691"/>
  <c r="D1174" i="2691" s="1"/>
  <c r="A1175" i="2691"/>
  <c r="D1175" i="2691" s="1"/>
  <c r="A1176" i="2691"/>
  <c r="D1176" i="2691" s="1"/>
  <c r="A1177" i="2691"/>
  <c r="D1177" i="2691" s="1"/>
  <c r="A1178" i="2691"/>
  <c r="D1178" i="2691" s="1"/>
  <c r="A1179" i="2691"/>
  <c r="D1179" i="2691" s="1"/>
  <c r="A1180" i="2691"/>
  <c r="D1180" i="2691" s="1"/>
  <c r="A1181" i="2691"/>
  <c r="D1181" i="2691" s="1"/>
  <c r="A1182" i="2691"/>
  <c r="D1182" i="2691" s="1"/>
  <c r="A1183" i="2691"/>
  <c r="D1183" i="2691" s="1"/>
  <c r="A1184" i="2691"/>
  <c r="D1184" i="2691" s="1"/>
  <c r="A1185" i="2691"/>
  <c r="D1185" i="2691" s="1"/>
  <c r="A1186" i="2691"/>
  <c r="D1186" i="2691" s="1"/>
  <c r="A1187" i="2691"/>
  <c r="D1187" i="2691" s="1"/>
  <c r="A1188" i="2691"/>
  <c r="D1188" i="2691" s="1"/>
  <c r="A1189" i="2691"/>
  <c r="D1189" i="2691" s="1"/>
  <c r="A1190" i="2691"/>
  <c r="D1190" i="2691" s="1"/>
  <c r="A1191" i="2691"/>
  <c r="D1191" i="2691" s="1"/>
  <c r="A1192" i="2691"/>
  <c r="D1192" i="2691" s="1"/>
  <c r="A1193" i="2691"/>
  <c r="D1193" i="2691" s="1"/>
  <c r="A1194" i="2691"/>
  <c r="D1194" i="2691" s="1"/>
  <c r="A1195" i="2691"/>
  <c r="D1195" i="2691" s="1"/>
  <c r="A1196" i="2691"/>
  <c r="D1196" i="2691" s="1"/>
  <c r="A1197" i="2691"/>
  <c r="D1197" i="2691" s="1"/>
  <c r="A1198" i="2691"/>
  <c r="D1198" i="2691" s="1"/>
  <c r="A1199" i="2691"/>
  <c r="D1199" i="2691" s="1"/>
  <c r="A1200" i="2691"/>
  <c r="D1200" i="2691" s="1"/>
  <c r="A1201" i="2691"/>
  <c r="D1201" i="2691" s="1"/>
  <c r="A1202" i="2691"/>
  <c r="D1202" i="2691" s="1"/>
  <c r="A1203" i="2691"/>
  <c r="D1203" i="2691" s="1"/>
  <c r="A1204" i="2691"/>
  <c r="D1204" i="2691" s="1"/>
  <c r="A1205" i="2691"/>
  <c r="D1205" i="2691" s="1"/>
  <c r="A1206" i="2691"/>
  <c r="D1206" i="2691" s="1"/>
  <c r="A1207" i="2691"/>
  <c r="D1207" i="2691" s="1"/>
  <c r="A1208" i="2691"/>
  <c r="D1208" i="2691" s="1"/>
  <c r="A1209" i="2691"/>
  <c r="D1209" i="2691" s="1"/>
  <c r="A1210" i="2691"/>
  <c r="D1210" i="2691" s="1"/>
  <c r="A1211" i="2691"/>
  <c r="D1211" i="2691" s="1"/>
  <c r="A1212" i="2691"/>
  <c r="D1212" i="2691" s="1"/>
  <c r="A1213" i="2691"/>
  <c r="D1213" i="2691" s="1"/>
  <c r="A1214" i="2691"/>
  <c r="D1214" i="2691" s="1"/>
  <c r="A1215" i="2691"/>
  <c r="D1215" i="2691" s="1"/>
  <c r="A1216" i="2691"/>
  <c r="D1216" i="2691" s="1"/>
  <c r="A1217" i="2691"/>
  <c r="D1217" i="2691" s="1"/>
  <c r="A1218" i="2691"/>
  <c r="D1218" i="2691" s="1"/>
  <c r="A1219" i="2691"/>
  <c r="D1219" i="2691" s="1"/>
  <c r="A1220" i="2691"/>
  <c r="D1220" i="2691" s="1"/>
  <c r="A1221" i="2691"/>
  <c r="D1221" i="2691" s="1"/>
  <c r="A1222" i="2691"/>
  <c r="D1222" i="2691" s="1"/>
  <c r="A1223" i="2691"/>
  <c r="D1223" i="2691" s="1"/>
  <c r="A1224" i="2691"/>
  <c r="D1224" i="2691" s="1"/>
  <c r="A1225" i="2691"/>
  <c r="D1225" i="2691" s="1"/>
  <c r="A1226" i="2691"/>
  <c r="D1226" i="2691" s="1"/>
  <c r="A1227" i="2691"/>
  <c r="D1227" i="2691" s="1"/>
  <c r="A1228" i="2691"/>
  <c r="D1228" i="2691" s="1"/>
  <c r="A1229" i="2691"/>
  <c r="D1229" i="2691" s="1"/>
  <c r="A1230" i="2691"/>
  <c r="D1230" i="2691" s="1"/>
  <c r="A1231" i="2691"/>
  <c r="D1231" i="2691" s="1"/>
  <c r="A1232" i="2691"/>
  <c r="D1232" i="2691" s="1"/>
  <c r="A1233" i="2691"/>
  <c r="D1233" i="2691" s="1"/>
  <c r="A1234" i="2691"/>
  <c r="D1234" i="2691" s="1"/>
  <c r="A1235" i="2691"/>
  <c r="D1235" i="2691" s="1"/>
  <c r="A1236" i="2691"/>
  <c r="D1236" i="2691" s="1"/>
  <c r="A1237" i="2691"/>
  <c r="D1237" i="2691" s="1"/>
  <c r="A1238" i="2691"/>
  <c r="D1238" i="2691" s="1"/>
  <c r="A1239" i="2691"/>
  <c r="D1239" i="2691" s="1"/>
  <c r="A1240" i="2691"/>
  <c r="D1240" i="2691" s="1"/>
  <c r="A1241" i="2691"/>
  <c r="D1241" i="2691" s="1"/>
  <c r="A1242" i="2691"/>
  <c r="D1242" i="2691" s="1"/>
  <c r="A1243" i="2691"/>
  <c r="D1243" i="2691" s="1"/>
  <c r="A1244" i="2691"/>
  <c r="D1244" i="2691" s="1"/>
  <c r="A1245" i="2691"/>
  <c r="D1245" i="2691" s="1"/>
  <c r="A1246" i="2691"/>
  <c r="D1246" i="2691" s="1"/>
  <c r="A1247" i="2691"/>
  <c r="D1247" i="2691" s="1"/>
  <c r="A1248" i="2691"/>
  <c r="D1248" i="2691" s="1"/>
  <c r="A1249" i="2691"/>
  <c r="D1249" i="2691" s="1"/>
  <c r="A1250" i="2691"/>
  <c r="D1250" i="2691" s="1"/>
  <c r="A1251" i="2691"/>
  <c r="D1251" i="2691" s="1"/>
  <c r="A1252" i="2691"/>
  <c r="D1252" i="2691" s="1"/>
  <c r="A1253" i="2691"/>
  <c r="D1253" i="2691" s="1"/>
  <c r="A1254" i="2691"/>
  <c r="D1254" i="2691" s="1"/>
  <c r="A1255" i="2691"/>
  <c r="D1255" i="2691" s="1"/>
  <c r="A1256" i="2691"/>
  <c r="D1256" i="2691" s="1"/>
  <c r="A1257" i="2691"/>
  <c r="D1257" i="2691" s="1"/>
  <c r="A1258" i="2691"/>
  <c r="D1258" i="2691" s="1"/>
  <c r="A1259" i="2691"/>
  <c r="D1259" i="2691" s="1"/>
  <c r="A1260" i="2691"/>
  <c r="D1260" i="2691" s="1"/>
  <c r="A1261" i="2691"/>
  <c r="D1261" i="2691" s="1"/>
  <c r="A1262" i="2691"/>
  <c r="D1262" i="2691" s="1"/>
  <c r="A1263" i="2691"/>
  <c r="D1263" i="2691" s="1"/>
  <c r="A1264" i="2691"/>
  <c r="D1264" i="2691" s="1"/>
  <c r="A1265" i="2691"/>
  <c r="D1265" i="2691" s="1"/>
  <c r="A1266" i="2691"/>
  <c r="D1266" i="2691" s="1"/>
  <c r="A1267" i="2691"/>
  <c r="D1267" i="2691" s="1"/>
  <c r="A1268" i="2691"/>
  <c r="D1268" i="2691" s="1"/>
  <c r="A1269" i="2691"/>
  <c r="D1269" i="2691" s="1"/>
  <c r="A1270" i="2691"/>
  <c r="D1270" i="2691" s="1"/>
  <c r="A1271" i="2691"/>
  <c r="D1271" i="2691" s="1"/>
  <c r="A1272" i="2691"/>
  <c r="D1272" i="2691" s="1"/>
  <c r="A1273" i="2691"/>
  <c r="D1273" i="2691" s="1"/>
  <c r="A1274" i="2691"/>
  <c r="D1274" i="2691" s="1"/>
  <c r="A1275" i="2691"/>
  <c r="D1275" i="2691" s="1"/>
  <c r="A1276" i="2691"/>
  <c r="D1276" i="2691" s="1"/>
  <c r="A1277" i="2691"/>
  <c r="D1277" i="2691" s="1"/>
  <c r="A1278" i="2691"/>
  <c r="D1278" i="2691" s="1"/>
  <c r="A1279" i="2691"/>
  <c r="D1279" i="2691" s="1"/>
  <c r="A1280" i="2691"/>
  <c r="D1280" i="2691" s="1"/>
  <c r="A1281" i="2691"/>
  <c r="D1281" i="2691" s="1"/>
  <c r="A1282" i="2691"/>
  <c r="D1282" i="2691" s="1"/>
  <c r="A1283" i="2691"/>
  <c r="D1283" i="2691" s="1"/>
  <c r="A1284" i="2691"/>
  <c r="D1284" i="2691" s="1"/>
  <c r="A1285" i="2691"/>
  <c r="D1285" i="2691" s="1"/>
  <c r="A1286" i="2691"/>
  <c r="D1286" i="2691" s="1"/>
  <c r="A1287" i="2691"/>
  <c r="D1287" i="2691" s="1"/>
  <c r="A1288" i="2691"/>
  <c r="D1288" i="2691" s="1"/>
  <c r="A1289" i="2691"/>
  <c r="D1289" i="2691" s="1"/>
  <c r="A1290" i="2691"/>
  <c r="D1290" i="2691" s="1"/>
  <c r="A1291" i="2691"/>
  <c r="D1291" i="2691" s="1"/>
  <c r="A1292" i="2691"/>
  <c r="D1292" i="2691" s="1"/>
  <c r="A1293" i="2691"/>
  <c r="D1293" i="2691" s="1"/>
  <c r="A1294" i="2691"/>
  <c r="D1294" i="2691" s="1"/>
  <c r="A1295" i="2691"/>
  <c r="D1295" i="2691" s="1"/>
  <c r="A1296" i="2691"/>
  <c r="D1296" i="2691" s="1"/>
  <c r="A1297" i="2691"/>
  <c r="D1297" i="2691" s="1"/>
  <c r="A1298" i="2691"/>
  <c r="D1298" i="2691" s="1"/>
  <c r="A1299" i="2691"/>
  <c r="D1299" i="2691" s="1"/>
  <c r="A1300" i="2691"/>
  <c r="D1300" i="2691" s="1"/>
  <c r="A1301" i="2691"/>
  <c r="D1301" i="2691" s="1"/>
  <c r="A1302" i="2691"/>
  <c r="D1302" i="2691" s="1"/>
  <c r="A1303" i="2691"/>
  <c r="D1303" i="2691" s="1"/>
  <c r="A1304" i="2691"/>
  <c r="D1304" i="2691" s="1"/>
  <c r="A1305" i="2691"/>
  <c r="D1305" i="2691" s="1"/>
  <c r="A1306" i="2691"/>
  <c r="D1306" i="2691" s="1"/>
  <c r="A1307" i="2691"/>
  <c r="D1307" i="2691" s="1"/>
  <c r="A1308" i="2691"/>
  <c r="D1308" i="2691" s="1"/>
  <c r="A1309" i="2691"/>
  <c r="D1309" i="2691" s="1"/>
  <c r="A1310" i="2691"/>
  <c r="D1310" i="2691" s="1"/>
  <c r="A1311" i="2691"/>
  <c r="D1311" i="2691" s="1"/>
  <c r="A1312" i="2691"/>
  <c r="D1312" i="2691" s="1"/>
  <c r="A1313" i="2691"/>
  <c r="D1313" i="2691" s="1"/>
  <c r="A1314" i="2691"/>
  <c r="D1314" i="2691" s="1"/>
  <c r="A1315" i="2691"/>
  <c r="D1315" i="2691" s="1"/>
  <c r="A1316" i="2691"/>
  <c r="D1316" i="2691" s="1"/>
  <c r="A1317" i="2691"/>
  <c r="D1317" i="2691" s="1"/>
  <c r="A1318" i="2691"/>
  <c r="D1318" i="2691" s="1"/>
  <c r="A1319" i="2691"/>
  <c r="D1319" i="2691" s="1"/>
  <c r="A1320" i="2691"/>
  <c r="D1320" i="2691" s="1"/>
  <c r="A1321" i="2691"/>
  <c r="D1321" i="2691" s="1"/>
  <c r="A1322" i="2691"/>
  <c r="D1322" i="2691" s="1"/>
  <c r="A1323" i="2691"/>
  <c r="D1323" i="2691" s="1"/>
  <c r="A1324" i="2691"/>
  <c r="D1324" i="2691" s="1"/>
  <c r="A1325" i="2691"/>
  <c r="D1325" i="2691" s="1"/>
  <c r="A1326" i="2691"/>
  <c r="D1326" i="2691" s="1"/>
  <c r="A1327" i="2691"/>
  <c r="D1327" i="2691" s="1"/>
  <c r="A1328" i="2691"/>
  <c r="D1328" i="2691" s="1"/>
  <c r="A1329" i="2691"/>
  <c r="D1329" i="2691" s="1"/>
  <c r="A1330" i="2691"/>
  <c r="D1330" i="2691" s="1"/>
  <c r="A1331" i="2691"/>
  <c r="D1331" i="2691" s="1"/>
  <c r="A1332" i="2691"/>
  <c r="D1332" i="2691" s="1"/>
  <c r="A1333" i="2691"/>
  <c r="D1333" i="2691" s="1"/>
  <c r="A1334" i="2691"/>
  <c r="D1334" i="2691" s="1"/>
  <c r="A1335" i="2691"/>
  <c r="D1335" i="2691" s="1"/>
  <c r="A1336" i="2691"/>
  <c r="D1336" i="2691" s="1"/>
  <c r="A1337" i="2691"/>
  <c r="D1337" i="2691" s="1"/>
  <c r="A1338" i="2691"/>
  <c r="D1338" i="2691" s="1"/>
  <c r="A1339" i="2691"/>
  <c r="D1339" i="2691" s="1"/>
  <c r="A1340" i="2691"/>
  <c r="D1340" i="2691" s="1"/>
  <c r="A1341" i="2691"/>
  <c r="D1341" i="2691" s="1"/>
  <c r="A1342" i="2691"/>
  <c r="D1342" i="2691" s="1"/>
  <c r="A1343" i="2691"/>
  <c r="D1343" i="2691" s="1"/>
  <c r="A1344" i="2691"/>
  <c r="D1344" i="2691" s="1"/>
  <c r="A1345" i="2691"/>
  <c r="D1345" i="2691" s="1"/>
  <c r="A1346" i="2691"/>
  <c r="D1346" i="2691" s="1"/>
  <c r="A1347" i="2691"/>
  <c r="D1347" i="2691" s="1"/>
  <c r="A1348" i="2691"/>
  <c r="D1348" i="2691" s="1"/>
  <c r="A1349" i="2691"/>
  <c r="D1349" i="2691" s="1"/>
  <c r="A1350" i="2691"/>
  <c r="D1350" i="2691" s="1"/>
  <c r="A1351" i="2691"/>
  <c r="D1351" i="2691" s="1"/>
  <c r="A1352" i="2691"/>
  <c r="D1352" i="2691" s="1"/>
  <c r="A1353" i="2691"/>
  <c r="D1353" i="2691" s="1"/>
  <c r="A1354" i="2691"/>
  <c r="D1354" i="2691" s="1"/>
  <c r="A1355" i="2691"/>
  <c r="D1355" i="2691" s="1"/>
  <c r="A1356" i="2691"/>
  <c r="D1356" i="2691" s="1"/>
  <c r="A1357" i="2691"/>
  <c r="D1357" i="2691" s="1"/>
  <c r="A1358" i="2691"/>
  <c r="D1358" i="2691" s="1"/>
  <c r="A1359" i="2691"/>
  <c r="D1359" i="2691" s="1"/>
  <c r="A1360" i="2691"/>
  <c r="D1360" i="2691" s="1"/>
  <c r="A1361" i="2691"/>
  <c r="D1361" i="2691" s="1"/>
  <c r="A1362" i="2691"/>
  <c r="D1362" i="2691" s="1"/>
  <c r="A1363" i="2691"/>
  <c r="D1363" i="2691" s="1"/>
  <c r="A1364" i="2691"/>
  <c r="D1364" i="2691" s="1"/>
  <c r="A1365" i="2691"/>
  <c r="D1365" i="2691" s="1"/>
  <c r="A1366" i="2691"/>
  <c r="D1366" i="2691" s="1"/>
  <c r="A1367" i="2691"/>
  <c r="D1367" i="2691" s="1"/>
  <c r="A1368" i="2691"/>
  <c r="D1368" i="2691" s="1"/>
  <c r="A1369" i="2691"/>
  <c r="D1369" i="2691" s="1"/>
  <c r="A1370" i="2691"/>
  <c r="D1370" i="2691" s="1"/>
  <c r="A1371" i="2691"/>
  <c r="D1371" i="2691" s="1"/>
  <c r="A1372" i="2691"/>
  <c r="D1372" i="2691" s="1"/>
  <c r="A1373" i="2691"/>
  <c r="D1373" i="2691" s="1"/>
  <c r="A1374" i="2691"/>
  <c r="D1374" i="2691" s="1"/>
  <c r="A1375" i="2691"/>
  <c r="D1375" i="2691" s="1"/>
  <c r="A1376" i="2691"/>
  <c r="D1376" i="2691" s="1"/>
  <c r="A1377" i="2691"/>
  <c r="D1377" i="2691" s="1"/>
  <c r="A1378" i="2691"/>
  <c r="D1378" i="2691" s="1"/>
  <c r="A1379" i="2691"/>
  <c r="D1379" i="2691" s="1"/>
  <c r="A1380" i="2691"/>
  <c r="D1380" i="2691" s="1"/>
  <c r="A1381" i="2691"/>
  <c r="D1381" i="2691" s="1"/>
  <c r="A1382" i="2691"/>
  <c r="D1382" i="2691" s="1"/>
  <c r="A1383" i="2691"/>
  <c r="D1383" i="2691" s="1"/>
  <c r="A1384" i="2691"/>
  <c r="D1384" i="2691" s="1"/>
  <c r="A1385" i="2691"/>
  <c r="D1385" i="2691" s="1"/>
  <c r="A1386" i="2691"/>
  <c r="D1386" i="2691" s="1"/>
  <c r="A1387" i="2691"/>
  <c r="D1387" i="2691" s="1"/>
  <c r="A1388" i="2691"/>
  <c r="D1388" i="2691" s="1"/>
  <c r="A1389" i="2691"/>
  <c r="D1389" i="2691" s="1"/>
  <c r="A1390" i="2691"/>
  <c r="D1390" i="2691" s="1"/>
  <c r="A1391" i="2691"/>
  <c r="D1391" i="2691" s="1"/>
  <c r="A1392" i="2691"/>
  <c r="D1392" i="2691" s="1"/>
  <c r="A1393" i="2691"/>
  <c r="D1393" i="2691" s="1"/>
  <c r="A1394" i="2691"/>
  <c r="D1394" i="2691" s="1"/>
  <c r="A1395" i="2691"/>
  <c r="D1395" i="2691" s="1"/>
  <c r="A1396" i="2691"/>
  <c r="D1396" i="2691" s="1"/>
  <c r="A1397" i="2691"/>
  <c r="D1397" i="2691" s="1"/>
  <c r="A1398" i="2691"/>
  <c r="D1398" i="2691" s="1"/>
  <c r="A1399" i="2691"/>
  <c r="D1399" i="2691" s="1"/>
  <c r="A1400" i="2691"/>
  <c r="D1400" i="2691" s="1"/>
  <c r="A1401" i="2691"/>
  <c r="D1401" i="2691" s="1"/>
  <c r="A1402" i="2691"/>
  <c r="D1402" i="2691" s="1"/>
  <c r="A1403" i="2691"/>
  <c r="D1403" i="2691" s="1"/>
  <c r="A1404" i="2691"/>
  <c r="D1404" i="2691" s="1"/>
  <c r="A1405" i="2691"/>
  <c r="D1405" i="2691" s="1"/>
  <c r="A1406" i="2691"/>
  <c r="D1406" i="2691" s="1"/>
  <c r="A1407" i="2691"/>
  <c r="D1407" i="2691" s="1"/>
  <c r="A1408" i="2691"/>
  <c r="D1408" i="2691" s="1"/>
  <c r="A1409" i="2691"/>
  <c r="D1409" i="2691" s="1"/>
  <c r="A1410" i="2691"/>
  <c r="D1410" i="2691" s="1"/>
  <c r="A1411" i="2691"/>
  <c r="D1411" i="2691" s="1"/>
  <c r="A1412" i="2691"/>
  <c r="D1412" i="2691" s="1"/>
  <c r="A1413" i="2691"/>
  <c r="D1413" i="2691" s="1"/>
  <c r="A1414" i="2691"/>
  <c r="D1414" i="2691" s="1"/>
  <c r="A1415" i="2691"/>
  <c r="D1415" i="2691" s="1"/>
  <c r="A1416" i="2691"/>
  <c r="D1416" i="2691" s="1"/>
  <c r="A1417" i="2691"/>
  <c r="D1417" i="2691" s="1"/>
  <c r="A1418" i="2691"/>
  <c r="D1418" i="2691" s="1"/>
  <c r="A1419" i="2691"/>
  <c r="D1419" i="2691" s="1"/>
  <c r="A1420" i="2691"/>
  <c r="D1420" i="2691" s="1"/>
  <c r="A1421" i="2691"/>
  <c r="D1421" i="2691" s="1"/>
  <c r="A1422" i="2691"/>
  <c r="D1422" i="2691" s="1"/>
  <c r="A1423" i="2691"/>
  <c r="D1423" i="2691" s="1"/>
  <c r="A1424" i="2691"/>
  <c r="D1424" i="2691" s="1"/>
  <c r="A1425" i="2691"/>
  <c r="D1425" i="2691" s="1"/>
  <c r="A1426" i="2691"/>
  <c r="D1426" i="2691" s="1"/>
  <c r="A1427" i="2691"/>
  <c r="D1427" i="2691" s="1"/>
  <c r="A1428" i="2691"/>
  <c r="D1428" i="2691" s="1"/>
  <c r="A1429" i="2691"/>
  <c r="D1429" i="2691" s="1"/>
  <c r="A1430" i="2691"/>
  <c r="D1430" i="2691" s="1"/>
  <c r="A1431" i="2691"/>
  <c r="D1431" i="2691" s="1"/>
  <c r="A1432" i="2691"/>
  <c r="D1432" i="2691" s="1"/>
  <c r="A1433" i="2691"/>
  <c r="D1433" i="2691" s="1"/>
  <c r="A1434" i="2691"/>
  <c r="D1434" i="2691" s="1"/>
  <c r="A1435" i="2691"/>
  <c r="D1435" i="2691" s="1"/>
  <c r="A1436" i="2691"/>
  <c r="D1436" i="2691" s="1"/>
  <c r="A1437" i="2691"/>
  <c r="D1437" i="2691" s="1"/>
  <c r="A1438" i="2691"/>
  <c r="D1438" i="2691" s="1"/>
  <c r="A1439" i="2691"/>
  <c r="D1439" i="2691" s="1"/>
  <c r="A1440" i="2691"/>
  <c r="D1440" i="2691" s="1"/>
  <c r="A1441" i="2691"/>
  <c r="D1441" i="2691" s="1"/>
  <c r="A1442" i="2691"/>
  <c r="D1442" i="2691" s="1"/>
  <c r="A1443" i="2691"/>
  <c r="D1443" i="2691" s="1"/>
  <c r="A1444" i="2691"/>
  <c r="D1444" i="2691" s="1"/>
  <c r="A1445" i="2691"/>
  <c r="D1445" i="2691" s="1"/>
  <c r="A1446" i="2691"/>
  <c r="D1446" i="2691" s="1"/>
  <c r="A1447" i="2691"/>
  <c r="D1447" i="2691" s="1"/>
  <c r="A1448" i="2691"/>
  <c r="D1448" i="2691" s="1"/>
  <c r="A1449" i="2691"/>
  <c r="D1449" i="2691" s="1"/>
  <c r="A1450" i="2691"/>
  <c r="D1450" i="2691" s="1"/>
  <c r="A1451" i="2691"/>
  <c r="D1451" i="2691" s="1"/>
  <c r="A1452" i="2691"/>
  <c r="D1452" i="2691" s="1"/>
  <c r="A1453" i="2691"/>
  <c r="D1453" i="2691" s="1"/>
  <c r="A1454" i="2691"/>
  <c r="D1454" i="2691" s="1"/>
  <c r="A1455" i="2691"/>
  <c r="D1455" i="2691" s="1"/>
  <c r="A1456" i="2691"/>
  <c r="D1456" i="2691" s="1"/>
  <c r="A1457" i="2691"/>
  <c r="D1457" i="2691" s="1"/>
  <c r="A1458" i="2691"/>
  <c r="D1458" i="2691" s="1"/>
  <c r="A1459" i="2691"/>
  <c r="D1459" i="2691" s="1"/>
  <c r="A1460" i="2691"/>
  <c r="D1460" i="2691" s="1"/>
  <c r="A1461" i="2691"/>
  <c r="D1461" i="2691" s="1"/>
  <c r="A1462" i="2691"/>
  <c r="D1462" i="2691" s="1"/>
  <c r="A1463" i="2691"/>
  <c r="D1463" i="2691" s="1"/>
  <c r="A1464" i="2691"/>
  <c r="D1464" i="2691" s="1"/>
  <c r="A1465" i="2691"/>
  <c r="D1465" i="2691" s="1"/>
  <c r="A1466" i="2691"/>
  <c r="D1466" i="2691" s="1"/>
  <c r="A1467" i="2691"/>
  <c r="D1467" i="2691" s="1"/>
  <c r="A1468" i="2691"/>
  <c r="D1468" i="2691" s="1"/>
  <c r="A1469" i="2691"/>
  <c r="D1469" i="2691" s="1"/>
  <c r="A1470" i="2691"/>
  <c r="D1470" i="2691" s="1"/>
  <c r="A1471" i="2691"/>
  <c r="D1471" i="2691" s="1"/>
  <c r="A1472" i="2691"/>
  <c r="D1472" i="2691" s="1"/>
  <c r="A1473" i="2691"/>
  <c r="D1473" i="2691" s="1"/>
  <c r="A1474" i="2691"/>
  <c r="D1474" i="2691" s="1"/>
  <c r="A1475" i="2691"/>
  <c r="D1475" i="2691" s="1"/>
  <c r="A1476" i="2691"/>
  <c r="D1476" i="2691" s="1"/>
  <c r="A1477" i="2691"/>
  <c r="D1477" i="2691" s="1"/>
  <c r="A1478" i="2691"/>
  <c r="D1478" i="2691" s="1"/>
  <c r="A1479" i="2691"/>
  <c r="D1479" i="2691" s="1"/>
  <c r="A1480" i="2691"/>
  <c r="D1480" i="2691" s="1"/>
  <c r="A1481" i="2691"/>
  <c r="D1481" i="2691" s="1"/>
  <c r="A1482" i="2691"/>
  <c r="D1482" i="2691" s="1"/>
  <c r="A1483" i="2691"/>
  <c r="D1483" i="2691" s="1"/>
  <c r="A1484" i="2691"/>
  <c r="D1484" i="2691" s="1"/>
  <c r="A1485" i="2691"/>
  <c r="D1485" i="2691" s="1"/>
  <c r="A1486" i="2691"/>
  <c r="D1486" i="2691" s="1"/>
  <c r="A1487" i="2691"/>
  <c r="D1487" i="2691" s="1"/>
  <c r="A1488" i="2691"/>
  <c r="D1488" i="2691" s="1"/>
  <c r="A1489" i="2691"/>
  <c r="D1489" i="2691" s="1"/>
  <c r="A1490" i="2691"/>
  <c r="D1490" i="2691" s="1"/>
  <c r="A1491" i="2691"/>
  <c r="D1491" i="2691" s="1"/>
  <c r="A1492" i="2691"/>
  <c r="D1492" i="2691" s="1"/>
  <c r="A1493" i="2691"/>
  <c r="D1493" i="2691" s="1"/>
  <c r="A1494" i="2691"/>
  <c r="D1494" i="2691" s="1"/>
  <c r="A1495" i="2691"/>
  <c r="D1495" i="2691" s="1"/>
  <c r="A1496" i="2691"/>
  <c r="D1496" i="2691" s="1"/>
  <c r="A1497" i="2691"/>
  <c r="D1497" i="2691" s="1"/>
  <c r="A1498" i="2691"/>
  <c r="D1498" i="2691" s="1"/>
  <c r="A1499" i="2691"/>
  <c r="D1499" i="2691" s="1"/>
  <c r="A1500" i="2691"/>
  <c r="D1500" i="2691" s="1"/>
  <c r="A1501" i="2691"/>
  <c r="D1501" i="2691" s="1"/>
  <c r="A1502" i="2691"/>
  <c r="D1502" i="2691" s="1"/>
  <c r="A1503" i="2691"/>
  <c r="D1503" i="2691" s="1"/>
  <c r="A1504" i="2691"/>
  <c r="D1504" i="2691" s="1"/>
  <c r="A1505" i="2691"/>
  <c r="D1505" i="2691" s="1"/>
  <c r="A1506" i="2691"/>
  <c r="D1506" i="2691" s="1"/>
  <c r="A1507" i="2691"/>
  <c r="D1507" i="2691" s="1"/>
  <c r="A1508" i="2691"/>
  <c r="D1508" i="2691" s="1"/>
  <c r="A1509" i="2691"/>
  <c r="D1509" i="2691" s="1"/>
  <c r="A1510" i="2691"/>
  <c r="D1510" i="2691" s="1"/>
  <c r="A1511" i="2691"/>
  <c r="D1511" i="2691" s="1"/>
  <c r="A1512" i="2691"/>
  <c r="D1512" i="2691" s="1"/>
  <c r="A1513" i="2691"/>
  <c r="D1513" i="2691" s="1"/>
  <c r="A1514" i="2691"/>
  <c r="D1514" i="2691" s="1"/>
  <c r="A1515" i="2691"/>
  <c r="D1515" i="2691" s="1"/>
  <c r="A1516" i="2691"/>
  <c r="D1516" i="2691" s="1"/>
  <c r="A1517" i="2691"/>
  <c r="D1517" i="2691" s="1"/>
  <c r="A1518" i="2691"/>
  <c r="D1518" i="2691" s="1"/>
  <c r="A1519" i="2691"/>
  <c r="D1519" i="2691" s="1"/>
  <c r="A1520" i="2691"/>
  <c r="D1520" i="2691" s="1"/>
  <c r="A1521" i="2691"/>
  <c r="D1521" i="2691" s="1"/>
  <c r="A1522" i="2691"/>
  <c r="D1522" i="2691" s="1"/>
  <c r="A1523" i="2691"/>
  <c r="D1523" i="2691" s="1"/>
  <c r="A1524" i="2691"/>
  <c r="D1524" i="2691" s="1"/>
  <c r="A1525" i="2691"/>
  <c r="D1525" i="2691" s="1"/>
  <c r="A1526" i="2691"/>
  <c r="D1526" i="2691" s="1"/>
  <c r="A1527" i="2691"/>
  <c r="D1527" i="2691" s="1"/>
  <c r="A1528" i="2691"/>
  <c r="D1528" i="2691" s="1"/>
  <c r="A1529" i="2691"/>
  <c r="D1529" i="2691" s="1"/>
  <c r="A1530" i="2691"/>
  <c r="D1530" i="2691" s="1"/>
  <c r="A1531" i="2691"/>
  <c r="D1531" i="2691" s="1"/>
  <c r="A1532" i="2691"/>
  <c r="D1532" i="2691" s="1"/>
  <c r="A1533" i="2691"/>
  <c r="D1533" i="2691" s="1"/>
  <c r="A1534" i="2691"/>
  <c r="D1534" i="2691" s="1"/>
  <c r="A1535" i="2691"/>
  <c r="D1535" i="2691" s="1"/>
  <c r="A1536" i="2691"/>
  <c r="D1536" i="2691" s="1"/>
  <c r="A1537" i="2691"/>
  <c r="D1537" i="2691" s="1"/>
  <c r="A1538" i="2691"/>
  <c r="D1538" i="2691" s="1"/>
  <c r="A1539" i="2691"/>
  <c r="D1539" i="2691" s="1"/>
  <c r="A1540" i="2691"/>
  <c r="D1540" i="2691" s="1"/>
  <c r="A1541" i="2691"/>
  <c r="D1541" i="2691" s="1"/>
  <c r="A1542" i="2691"/>
  <c r="D1542" i="2691" s="1"/>
  <c r="A1543" i="2691"/>
  <c r="D1543" i="2691" s="1"/>
  <c r="A1544" i="2691"/>
  <c r="D1544" i="2691" s="1"/>
  <c r="A1545" i="2691"/>
  <c r="D1545" i="2691" s="1"/>
  <c r="A1546" i="2691"/>
  <c r="D1546" i="2691" s="1"/>
  <c r="A1547" i="2691"/>
  <c r="D1547" i="2691" s="1"/>
  <c r="A1548" i="2691"/>
  <c r="D1548" i="2691" s="1"/>
  <c r="A1549" i="2691"/>
  <c r="D1549" i="2691" s="1"/>
  <c r="A1550" i="2691"/>
  <c r="D1550" i="2691" s="1"/>
  <c r="A1551" i="2691"/>
  <c r="D1551" i="2691" s="1"/>
  <c r="A1552" i="2691"/>
  <c r="D1552" i="2691" s="1"/>
  <c r="A1553" i="2691"/>
  <c r="D1553" i="2691" s="1"/>
  <c r="A1554" i="2691"/>
  <c r="D1554" i="2691" s="1"/>
  <c r="A1555" i="2691"/>
  <c r="D1555" i="2691" s="1"/>
  <c r="A1556" i="2691"/>
  <c r="D1556" i="2691" s="1"/>
  <c r="A1557" i="2691"/>
  <c r="D1557" i="2691" s="1"/>
  <c r="A1558" i="2691"/>
  <c r="D1558" i="2691" s="1"/>
  <c r="A1559" i="2691"/>
  <c r="D1559" i="2691" s="1"/>
  <c r="A1560" i="2691"/>
  <c r="D1560" i="2691" s="1"/>
  <c r="A1561" i="2691"/>
  <c r="D1561" i="2691" s="1"/>
  <c r="A1562" i="2691"/>
  <c r="D1562" i="2691" s="1"/>
  <c r="A1563" i="2691"/>
  <c r="D1563" i="2691" s="1"/>
  <c r="A1564" i="2691"/>
  <c r="D1564" i="2691" s="1"/>
  <c r="A1565" i="2691"/>
  <c r="D1565" i="2691" s="1"/>
  <c r="A1566" i="2691"/>
  <c r="D1566" i="2691" s="1"/>
  <c r="A1567" i="2691"/>
  <c r="D1567" i="2691" s="1"/>
  <c r="A1568" i="2691"/>
  <c r="D1568" i="2691" s="1"/>
  <c r="A1569" i="2691"/>
  <c r="D1569" i="2691" s="1"/>
  <c r="A1570" i="2691"/>
  <c r="D1570" i="2691" s="1"/>
  <c r="A1571" i="2691"/>
  <c r="D1571" i="2691" s="1"/>
  <c r="A1572" i="2691"/>
  <c r="D1572" i="2691" s="1"/>
  <c r="A1573" i="2691"/>
  <c r="D1573" i="2691" s="1"/>
  <c r="A1574" i="2691"/>
  <c r="D1574" i="2691" s="1"/>
  <c r="A1575" i="2691"/>
  <c r="D1575" i="2691" s="1"/>
  <c r="A1576" i="2691"/>
  <c r="D1576" i="2691" s="1"/>
  <c r="A1577" i="2691"/>
  <c r="D1577" i="2691" s="1"/>
  <c r="A1578" i="2691"/>
  <c r="D1578" i="2691" s="1"/>
  <c r="A1579" i="2691"/>
  <c r="D1579" i="2691" s="1"/>
  <c r="A1580" i="2691"/>
  <c r="D1580" i="2691" s="1"/>
  <c r="A1581" i="2691"/>
  <c r="D1581" i="2691" s="1"/>
  <c r="A1582" i="2691"/>
  <c r="D1582" i="2691" s="1"/>
  <c r="A1583" i="2691"/>
  <c r="D1583" i="2691" s="1"/>
  <c r="A1584" i="2691"/>
  <c r="D1584" i="2691" s="1"/>
  <c r="A1585" i="2691"/>
  <c r="D1585" i="2691" s="1"/>
  <c r="A1586" i="2691"/>
  <c r="D1586" i="2691" s="1"/>
  <c r="A1587" i="2691"/>
  <c r="D1587" i="2691" s="1"/>
  <c r="A1588" i="2691"/>
  <c r="D1588" i="2691" s="1"/>
  <c r="A1589" i="2691"/>
  <c r="D1589" i="2691" s="1"/>
  <c r="A1590" i="2691"/>
  <c r="D1590" i="2691" s="1"/>
  <c r="A1591" i="2691"/>
  <c r="D1591" i="2691" s="1"/>
  <c r="A1592" i="2691"/>
  <c r="D1592" i="2691" s="1"/>
  <c r="A1593" i="2691"/>
  <c r="D1593" i="2691" s="1"/>
  <c r="A1594" i="2691"/>
  <c r="D1594" i="2691" s="1"/>
  <c r="A1595" i="2691"/>
  <c r="D1595" i="2691" s="1"/>
  <c r="A1596" i="2691"/>
  <c r="D1596" i="2691" s="1"/>
  <c r="A1597" i="2691"/>
  <c r="D1597" i="2691" s="1"/>
  <c r="A1598" i="2691"/>
  <c r="D1598" i="2691" s="1"/>
  <c r="A1599" i="2691"/>
  <c r="D1599" i="2691" s="1"/>
  <c r="A1600" i="2691"/>
  <c r="D1600" i="2691" s="1"/>
  <c r="A1601" i="2691"/>
  <c r="D1601" i="2691" s="1"/>
  <c r="A1602" i="2691"/>
  <c r="D1602" i="2691" s="1"/>
  <c r="A1603" i="2691"/>
  <c r="D1603" i="2691" s="1"/>
  <c r="A1604" i="2691"/>
  <c r="D1604" i="2691" s="1"/>
  <c r="A1605" i="2691"/>
  <c r="D1605" i="2691" s="1"/>
  <c r="A1606" i="2691"/>
  <c r="D1606" i="2691" s="1"/>
  <c r="A1607" i="2691"/>
  <c r="D1607" i="2691" s="1"/>
  <c r="A1608" i="2691"/>
  <c r="D1608" i="2691" s="1"/>
  <c r="A1609" i="2691"/>
  <c r="D1609" i="2691" s="1"/>
  <c r="A1610" i="2691"/>
  <c r="D1610" i="2691" s="1"/>
  <c r="A1611" i="2691"/>
  <c r="D1611" i="2691" s="1"/>
  <c r="A1612" i="2691"/>
  <c r="D1612" i="2691" s="1"/>
  <c r="A1613" i="2691"/>
  <c r="D1613" i="2691" s="1"/>
  <c r="A1614" i="2691"/>
  <c r="D1614" i="2691" s="1"/>
  <c r="A1615" i="2691"/>
  <c r="D1615" i="2691" s="1"/>
  <c r="A1616" i="2691"/>
  <c r="D1616" i="2691" s="1"/>
  <c r="A1617" i="2691"/>
  <c r="D1617" i="2691" s="1"/>
  <c r="A1618" i="2691"/>
  <c r="D1618" i="2691" s="1"/>
  <c r="A1619" i="2691"/>
  <c r="D1619" i="2691" s="1"/>
  <c r="A1620" i="2691"/>
  <c r="D1620" i="2691" s="1"/>
  <c r="A1621" i="2691"/>
  <c r="D1621" i="2691" s="1"/>
  <c r="A1622" i="2691"/>
  <c r="D1622" i="2691" s="1"/>
  <c r="A1623" i="2691"/>
  <c r="D1623" i="2691" s="1"/>
  <c r="A1624" i="2691"/>
  <c r="D1624" i="2691" s="1"/>
  <c r="A1625" i="2691"/>
  <c r="D1625" i="2691" s="1"/>
  <c r="A1626" i="2691"/>
  <c r="D1626" i="2691" s="1"/>
  <c r="A1627" i="2691"/>
  <c r="D1627" i="2691" s="1"/>
  <c r="A1628" i="2691"/>
  <c r="D1628" i="2691" s="1"/>
  <c r="A1629" i="2691"/>
  <c r="D1629" i="2691" s="1"/>
  <c r="A1630" i="2691"/>
  <c r="D1630" i="2691" s="1"/>
  <c r="A1631" i="2691"/>
  <c r="D1631" i="2691" s="1"/>
  <c r="A1632" i="2691"/>
  <c r="D1632" i="2691" s="1"/>
  <c r="A1633" i="2691"/>
  <c r="D1633" i="2691" s="1"/>
  <c r="A1634" i="2691"/>
  <c r="D1634" i="2691" s="1"/>
  <c r="A1635" i="2691"/>
  <c r="D1635" i="2691" s="1"/>
  <c r="A1636" i="2691"/>
  <c r="D1636" i="2691" s="1"/>
  <c r="A1637" i="2691"/>
  <c r="D1637" i="2691" s="1"/>
  <c r="A1638" i="2691"/>
  <c r="D1638" i="2691" s="1"/>
  <c r="A1639" i="2691"/>
  <c r="D1639" i="2691" s="1"/>
  <c r="A1640" i="2691"/>
  <c r="D1640" i="2691" s="1"/>
  <c r="A1641" i="2691"/>
  <c r="D1641" i="2691" s="1"/>
  <c r="A1642" i="2691"/>
  <c r="D1642" i="2691" s="1"/>
  <c r="A1643" i="2691"/>
  <c r="D1643" i="2691" s="1"/>
  <c r="A1644" i="2691"/>
  <c r="D1644" i="2691" s="1"/>
  <c r="A1645" i="2691"/>
  <c r="D1645" i="2691" s="1"/>
  <c r="A1646" i="2691"/>
  <c r="D1646" i="2691" s="1"/>
  <c r="A1647" i="2691"/>
  <c r="D1647" i="2691" s="1"/>
  <c r="A1648" i="2691"/>
  <c r="D1648" i="2691" s="1"/>
  <c r="A1649" i="2691"/>
  <c r="D1649" i="2691" s="1"/>
  <c r="A1650" i="2691"/>
  <c r="D1650" i="2691" s="1"/>
  <c r="A1651" i="2691"/>
  <c r="D1651" i="2691" s="1"/>
  <c r="A1652" i="2691"/>
  <c r="D1652" i="2691" s="1"/>
  <c r="A1653" i="2691"/>
  <c r="D1653" i="2691" s="1"/>
  <c r="A1654" i="2691"/>
  <c r="D1654" i="2691" s="1"/>
  <c r="A1655" i="2691"/>
  <c r="D1655" i="2691" s="1"/>
  <c r="A1656" i="2691"/>
  <c r="D1656" i="2691" s="1"/>
  <c r="A1657" i="2691"/>
  <c r="D1657" i="2691" s="1"/>
  <c r="A1658" i="2691"/>
  <c r="D1658" i="2691" s="1"/>
  <c r="A1659" i="2691"/>
  <c r="D1659" i="2691" s="1"/>
  <c r="A1660" i="2691"/>
  <c r="D1660" i="2691" s="1"/>
  <c r="A1661" i="2691"/>
  <c r="D1661" i="2691" s="1"/>
  <c r="A1662" i="2691"/>
  <c r="D1662" i="2691" s="1"/>
  <c r="A1663" i="2691"/>
  <c r="D1663" i="2691" s="1"/>
  <c r="A1664" i="2691"/>
  <c r="D1664" i="2691" s="1"/>
  <c r="A1665" i="2691"/>
  <c r="D1665" i="2691" s="1"/>
  <c r="A1666" i="2691"/>
  <c r="D1666" i="2691" s="1"/>
  <c r="A1667" i="2691"/>
  <c r="D1667" i="2691" s="1"/>
  <c r="A1668" i="2691"/>
  <c r="D1668" i="2691" s="1"/>
  <c r="A1669" i="2691"/>
  <c r="D1669" i="2691" s="1"/>
  <c r="A1670" i="2691"/>
  <c r="D1670" i="2691" s="1"/>
  <c r="A1671" i="2691"/>
  <c r="D1671" i="2691" s="1"/>
  <c r="A1672" i="2691"/>
  <c r="D1672" i="2691" s="1"/>
  <c r="A1673" i="2691"/>
  <c r="D1673" i="2691" s="1"/>
  <c r="A1674" i="2691"/>
  <c r="D1674" i="2691" s="1"/>
  <c r="A1675" i="2691"/>
  <c r="D1675" i="2691" s="1"/>
  <c r="A1676" i="2691"/>
  <c r="D1676" i="2691" s="1"/>
  <c r="A1677" i="2691"/>
  <c r="D1677" i="2691" s="1"/>
  <c r="A1678" i="2691"/>
  <c r="D1678" i="2691" s="1"/>
  <c r="A1679" i="2691"/>
  <c r="D1679" i="2691" s="1"/>
  <c r="A1680" i="2691"/>
  <c r="D1680" i="2691" s="1"/>
  <c r="A1681" i="2691"/>
  <c r="D1681" i="2691" s="1"/>
  <c r="A1682" i="2691"/>
  <c r="D1682" i="2691" s="1"/>
  <c r="A1683" i="2691"/>
  <c r="D1683" i="2691" s="1"/>
  <c r="A1684" i="2691"/>
  <c r="D1684" i="2691" s="1"/>
  <c r="A1685" i="2691"/>
  <c r="D1685" i="2691" s="1"/>
  <c r="A1686" i="2691"/>
  <c r="D1686" i="2691" s="1"/>
  <c r="A1687" i="2691"/>
  <c r="D1687" i="2691" s="1"/>
  <c r="A1688" i="2691"/>
  <c r="D1688" i="2691" s="1"/>
  <c r="A1689" i="2691"/>
  <c r="D1689" i="2691" s="1"/>
  <c r="A1690" i="2691"/>
  <c r="D1690" i="2691" s="1"/>
  <c r="A1691" i="2691"/>
  <c r="D1691" i="2691" s="1"/>
  <c r="A1692" i="2691"/>
  <c r="D1692" i="2691" s="1"/>
  <c r="A1693" i="2691"/>
  <c r="D1693" i="2691" s="1"/>
  <c r="A1694" i="2691"/>
  <c r="D1694" i="2691" s="1"/>
  <c r="A1695" i="2691"/>
  <c r="D1695" i="2691" s="1"/>
  <c r="A1696" i="2691"/>
  <c r="D1696" i="2691" s="1"/>
  <c r="A1697" i="2691"/>
  <c r="D1697" i="2691" s="1"/>
  <c r="A1698" i="2691"/>
  <c r="D1698" i="2691" s="1"/>
  <c r="A1699" i="2691"/>
  <c r="D1699" i="2691" s="1"/>
  <c r="A1700" i="2691"/>
  <c r="D1700" i="2691" s="1"/>
  <c r="A1701" i="2691"/>
  <c r="D1701" i="2691" s="1"/>
  <c r="A1702" i="2691"/>
  <c r="D1702" i="2691" s="1"/>
  <c r="A1703" i="2691"/>
  <c r="D1703" i="2691" s="1"/>
  <c r="A1704" i="2691"/>
  <c r="D1704" i="2691" s="1"/>
  <c r="A1705" i="2691"/>
  <c r="D1705" i="2691" s="1"/>
  <c r="A1706" i="2691"/>
  <c r="D1706" i="2691" s="1"/>
  <c r="A1707" i="2691"/>
  <c r="D1707" i="2691" s="1"/>
  <c r="A1708" i="2691"/>
  <c r="D1708" i="2691" s="1"/>
  <c r="A1709" i="2691"/>
  <c r="D1709" i="2691" s="1"/>
  <c r="A1710" i="2691"/>
  <c r="D1710" i="2691" s="1"/>
  <c r="A1711" i="2691"/>
  <c r="D1711" i="2691" s="1"/>
  <c r="A1712" i="2691"/>
  <c r="D1712" i="2691" s="1"/>
  <c r="A1713" i="2691"/>
  <c r="D1713" i="2691" s="1"/>
  <c r="A1714" i="2691"/>
  <c r="D1714" i="2691" s="1"/>
  <c r="A1715" i="2691"/>
  <c r="D1715" i="2691" s="1"/>
  <c r="A1716" i="2691"/>
  <c r="D1716" i="2691" s="1"/>
  <c r="A1717" i="2691"/>
  <c r="D1717" i="2691" s="1"/>
  <c r="A1718" i="2691"/>
  <c r="D1718" i="2691" s="1"/>
  <c r="A1719" i="2691"/>
  <c r="D1719" i="2691" s="1"/>
  <c r="A1720" i="2691"/>
  <c r="D1720" i="2691" s="1"/>
  <c r="A1721" i="2691"/>
  <c r="D1721" i="2691" s="1"/>
  <c r="A1722" i="2691"/>
  <c r="D1722" i="2691" s="1"/>
  <c r="A1723" i="2691"/>
  <c r="D1723" i="2691" s="1"/>
  <c r="A1724" i="2691"/>
  <c r="D1724" i="2691" s="1"/>
  <c r="A1725" i="2691"/>
  <c r="D1725" i="2691" s="1"/>
  <c r="A1726" i="2691"/>
  <c r="D1726" i="2691" s="1"/>
  <c r="A1727" i="2691"/>
  <c r="D1727" i="2691" s="1"/>
  <c r="A1728" i="2691"/>
  <c r="D1728" i="2691" s="1"/>
  <c r="A1729" i="2691"/>
  <c r="D1729" i="2691" s="1"/>
  <c r="A1730" i="2691"/>
  <c r="D1730" i="2691" s="1"/>
  <c r="A1731" i="2691"/>
  <c r="D1731" i="2691" s="1"/>
  <c r="A1732" i="2691"/>
  <c r="D1732" i="2691" s="1"/>
  <c r="A1733" i="2691"/>
  <c r="D1733" i="2691" s="1"/>
  <c r="A1734" i="2691"/>
  <c r="D1734" i="2691" s="1"/>
  <c r="A1735" i="2691"/>
  <c r="D1735" i="2691" s="1"/>
  <c r="A1736" i="2691"/>
  <c r="D1736" i="2691" s="1"/>
  <c r="A1737" i="2691"/>
  <c r="D1737" i="2691" s="1"/>
  <c r="A1738" i="2691"/>
  <c r="D1738" i="2691" s="1"/>
  <c r="A1739" i="2691"/>
  <c r="D1739" i="2691" s="1"/>
  <c r="A1740" i="2691"/>
  <c r="D1740" i="2691" s="1"/>
  <c r="A1741" i="2691"/>
  <c r="D1741" i="2691" s="1"/>
  <c r="A1742" i="2691"/>
  <c r="D1742" i="2691" s="1"/>
  <c r="A1743" i="2691"/>
  <c r="D1743" i="2691" s="1"/>
  <c r="A1744" i="2691"/>
  <c r="D1744" i="2691" s="1"/>
  <c r="A1745" i="2691"/>
  <c r="D1745" i="2691" s="1"/>
  <c r="A1746" i="2691"/>
  <c r="D1746" i="2691" s="1"/>
  <c r="A1747" i="2691"/>
  <c r="D1747" i="2691" s="1"/>
  <c r="A1748" i="2691"/>
  <c r="D1748" i="2691" s="1"/>
  <c r="A1749" i="2691"/>
  <c r="D1749" i="2691" s="1"/>
  <c r="A1750" i="2691"/>
  <c r="D1750" i="2691" s="1"/>
  <c r="A1751" i="2691"/>
  <c r="D1751" i="2691" s="1"/>
  <c r="A1752" i="2691"/>
  <c r="D1752" i="2691" s="1"/>
  <c r="A1753" i="2691"/>
  <c r="D1753" i="2691" s="1"/>
  <c r="A1754" i="2691"/>
  <c r="D1754" i="2691" s="1"/>
  <c r="A1755" i="2691"/>
  <c r="D1755" i="2691" s="1"/>
  <c r="A1756" i="2691"/>
  <c r="D1756" i="2691" s="1"/>
  <c r="A1757" i="2691"/>
  <c r="D1757" i="2691" s="1"/>
  <c r="A1758" i="2691"/>
  <c r="D1758" i="2691" s="1"/>
  <c r="A1759" i="2691"/>
  <c r="D1759" i="2691" s="1"/>
  <c r="A1760" i="2691"/>
  <c r="D1760" i="2691" s="1"/>
  <c r="A1761" i="2691"/>
  <c r="D1761" i="2691" s="1"/>
  <c r="A1762" i="2691"/>
  <c r="D1762" i="2691" s="1"/>
  <c r="A1763" i="2691"/>
  <c r="D1763" i="2691" s="1"/>
  <c r="A1764" i="2691"/>
  <c r="D1764" i="2691" s="1"/>
  <c r="A1765" i="2691"/>
  <c r="D1765" i="2691" s="1"/>
  <c r="A1766" i="2691"/>
  <c r="D1766" i="2691" s="1"/>
  <c r="A1767" i="2691"/>
  <c r="D1767" i="2691" s="1"/>
  <c r="A1768" i="2691"/>
  <c r="D1768" i="2691" s="1"/>
  <c r="A1769" i="2691"/>
  <c r="D1769" i="2691" s="1"/>
  <c r="A1770" i="2691"/>
  <c r="D1770" i="2691" s="1"/>
  <c r="A1771" i="2691"/>
  <c r="D1771" i="2691" s="1"/>
  <c r="A1772" i="2691"/>
  <c r="D1772" i="2691" s="1"/>
  <c r="A1773" i="2691"/>
  <c r="D1773" i="2691" s="1"/>
  <c r="A1774" i="2691"/>
  <c r="D1774" i="2691" s="1"/>
  <c r="A1775" i="2691"/>
  <c r="D1775" i="2691" s="1"/>
  <c r="A1776" i="2691"/>
  <c r="D1776" i="2691" s="1"/>
  <c r="A1777" i="2691"/>
  <c r="D1777" i="2691" s="1"/>
  <c r="A1778" i="2691"/>
  <c r="D1778" i="2691" s="1"/>
  <c r="A1779" i="2691"/>
  <c r="D1779" i="2691" s="1"/>
  <c r="A1780" i="2691"/>
  <c r="D1780" i="2691" s="1"/>
  <c r="A1781" i="2691"/>
  <c r="D1781" i="2691" s="1"/>
  <c r="A1782" i="2691"/>
  <c r="D1782" i="2691" s="1"/>
  <c r="A1783" i="2691"/>
  <c r="D1783" i="2691" s="1"/>
  <c r="A1784" i="2691"/>
  <c r="D1784" i="2691" s="1"/>
  <c r="A1785" i="2691"/>
  <c r="D1785" i="2691" s="1"/>
  <c r="A1786" i="2691"/>
  <c r="D1786" i="2691" s="1"/>
  <c r="A1787" i="2691"/>
  <c r="D1787" i="2691" s="1"/>
  <c r="A1788" i="2691"/>
  <c r="D1788" i="2691" s="1"/>
  <c r="A1789" i="2691"/>
  <c r="D1789" i="2691" s="1"/>
  <c r="A1790" i="2691"/>
  <c r="D1790" i="2691" s="1"/>
  <c r="A1791" i="2691"/>
  <c r="D1791" i="2691" s="1"/>
  <c r="A1792" i="2691"/>
  <c r="D1792" i="2691" s="1"/>
  <c r="A1793" i="2691"/>
  <c r="D1793" i="2691" s="1"/>
  <c r="A1794" i="2691"/>
  <c r="D1794" i="2691" s="1"/>
  <c r="A1795" i="2691"/>
  <c r="D1795" i="2691" s="1"/>
  <c r="A1796" i="2691"/>
  <c r="D1796" i="2691" s="1"/>
  <c r="A1797" i="2691"/>
  <c r="D1797" i="2691" s="1"/>
  <c r="A1798" i="2691"/>
  <c r="D1798" i="2691" s="1"/>
  <c r="A1799" i="2691"/>
  <c r="D1799" i="2691" s="1"/>
  <c r="A1800" i="2691"/>
  <c r="D1800" i="2691" s="1"/>
  <c r="A1801" i="2691"/>
  <c r="D1801" i="2691" s="1"/>
  <c r="A1802" i="2691"/>
  <c r="D1802" i="2691" s="1"/>
  <c r="A1803" i="2691"/>
  <c r="D1803" i="2691" s="1"/>
  <c r="A1804" i="2691"/>
  <c r="D1804" i="2691" s="1"/>
  <c r="A1805" i="2691"/>
  <c r="D1805" i="2691" s="1"/>
  <c r="A1806" i="2691"/>
  <c r="D1806" i="2691" s="1"/>
  <c r="A1807" i="2691"/>
  <c r="D1807" i="2691" s="1"/>
  <c r="A1808" i="2691"/>
  <c r="D1808" i="2691" s="1"/>
  <c r="A1809" i="2691"/>
  <c r="D1809" i="2691" s="1"/>
  <c r="A1810" i="2691"/>
  <c r="D1810" i="2691" s="1"/>
  <c r="A1811" i="2691"/>
  <c r="D1811" i="2691" s="1"/>
  <c r="A1812" i="2691"/>
  <c r="D1812" i="2691" s="1"/>
  <c r="A1813" i="2691"/>
  <c r="D1813" i="2691" s="1"/>
  <c r="A1814" i="2691"/>
  <c r="D1814" i="2691" s="1"/>
  <c r="A1815" i="2691"/>
  <c r="D1815" i="2691" s="1"/>
  <c r="A1816" i="2691"/>
  <c r="D1816" i="2691" s="1"/>
  <c r="A1817" i="2691"/>
  <c r="D1817" i="2691" s="1"/>
  <c r="A1818" i="2691"/>
  <c r="D1818" i="2691" s="1"/>
  <c r="A1819" i="2691"/>
  <c r="D1819" i="2691" s="1"/>
  <c r="A1820" i="2691"/>
  <c r="D1820" i="2691" s="1"/>
  <c r="A1821" i="2691"/>
  <c r="D1821" i="2691" s="1"/>
  <c r="A1822" i="2691"/>
  <c r="D1822" i="2691" s="1"/>
  <c r="A1823" i="2691"/>
  <c r="D1823" i="2691" s="1"/>
  <c r="A1824" i="2691"/>
  <c r="D1824" i="2691" s="1"/>
  <c r="A1825" i="2691"/>
  <c r="D1825" i="2691" s="1"/>
  <c r="A1826" i="2691"/>
  <c r="D1826" i="2691" s="1"/>
  <c r="A1827" i="2691"/>
  <c r="D1827" i="2691" s="1"/>
  <c r="A1828" i="2691"/>
  <c r="D1828" i="2691" s="1"/>
  <c r="A1829" i="2691"/>
  <c r="D1829" i="2691" s="1"/>
  <c r="A1830" i="2691"/>
  <c r="D1830" i="2691" s="1"/>
  <c r="A1831" i="2691"/>
  <c r="D1831" i="2691" s="1"/>
  <c r="A1832" i="2691"/>
  <c r="D1832" i="2691" s="1"/>
  <c r="A1833" i="2691"/>
  <c r="D1833" i="2691" s="1"/>
  <c r="A1834" i="2691"/>
  <c r="D1834" i="2691" s="1"/>
  <c r="A1835" i="2691"/>
  <c r="D1835" i="2691" s="1"/>
  <c r="A1836" i="2691"/>
  <c r="D1836" i="2691" s="1"/>
  <c r="A1837" i="2691"/>
  <c r="D1837" i="2691" s="1"/>
  <c r="A1838" i="2691"/>
  <c r="D1838" i="2691" s="1"/>
  <c r="A1839" i="2691"/>
  <c r="D1839" i="2691" s="1"/>
  <c r="A1840" i="2691"/>
  <c r="D1840" i="2691" s="1"/>
  <c r="A1841" i="2691"/>
  <c r="D1841" i="2691" s="1"/>
  <c r="A1842" i="2691"/>
  <c r="D1842" i="2691" s="1"/>
  <c r="A1843" i="2691"/>
  <c r="D1843" i="2691" s="1"/>
  <c r="A1844" i="2691"/>
  <c r="D1844" i="2691" s="1"/>
  <c r="A1845" i="2691"/>
  <c r="D1845" i="2691" s="1"/>
  <c r="A1846" i="2691"/>
  <c r="D1846" i="2691" s="1"/>
  <c r="A1847" i="2691"/>
  <c r="D1847" i="2691" s="1"/>
  <c r="A1848" i="2691"/>
  <c r="D1848" i="2691" s="1"/>
  <c r="A1849" i="2691"/>
  <c r="D1849" i="2691" s="1"/>
  <c r="A1850" i="2691"/>
  <c r="D1850" i="2691" s="1"/>
  <c r="A1851" i="2691"/>
  <c r="D1851" i="2691" s="1"/>
  <c r="A1852" i="2691"/>
  <c r="D1852" i="2691" s="1"/>
  <c r="A1853" i="2691"/>
  <c r="D1853" i="2691" s="1"/>
  <c r="A1854" i="2691"/>
  <c r="D1854" i="2691" s="1"/>
  <c r="A1855" i="2691"/>
  <c r="D1855" i="2691" s="1"/>
  <c r="A1856" i="2691"/>
  <c r="D1856" i="2691" s="1"/>
  <c r="A1857" i="2691"/>
  <c r="D1857" i="2691" s="1"/>
  <c r="A1858" i="2691"/>
  <c r="D1858" i="2691" s="1"/>
  <c r="A1859" i="2691"/>
  <c r="D1859" i="2691" s="1"/>
  <c r="A1860" i="2691"/>
  <c r="D1860" i="2691" s="1"/>
  <c r="A1861" i="2691"/>
  <c r="D1861" i="2691" s="1"/>
  <c r="A1862" i="2691"/>
  <c r="D1862" i="2691" s="1"/>
  <c r="A1863" i="2691"/>
  <c r="D1863" i="2691" s="1"/>
  <c r="A1864" i="2691"/>
  <c r="D1864" i="2691" s="1"/>
  <c r="A1865" i="2691"/>
  <c r="D1865" i="2691" s="1"/>
  <c r="A1866" i="2691"/>
  <c r="D1866" i="2691" s="1"/>
  <c r="A1867" i="2691"/>
  <c r="D1867" i="2691" s="1"/>
  <c r="A1868" i="2691"/>
  <c r="D1868" i="2691" s="1"/>
  <c r="A1869" i="2691"/>
  <c r="D1869" i="2691" s="1"/>
  <c r="A1870" i="2691"/>
  <c r="D1870" i="2691" s="1"/>
  <c r="A1871" i="2691"/>
  <c r="D1871" i="2691" s="1"/>
  <c r="A1872" i="2691"/>
  <c r="D1872" i="2691" s="1"/>
  <c r="A1873" i="2691"/>
  <c r="D1873" i="2691" s="1"/>
  <c r="A1874" i="2691"/>
  <c r="D1874" i="2691" s="1"/>
  <c r="A1875" i="2691"/>
  <c r="D1875" i="2691" s="1"/>
  <c r="A1876" i="2691"/>
  <c r="D1876" i="2691" s="1"/>
  <c r="A1877" i="2691"/>
  <c r="D1877" i="2691" s="1"/>
  <c r="A1878" i="2691"/>
  <c r="D1878" i="2691" s="1"/>
  <c r="A1879" i="2691"/>
  <c r="D1879" i="2691" s="1"/>
  <c r="A1880" i="2691"/>
  <c r="D1880" i="2691" s="1"/>
  <c r="A1881" i="2691"/>
  <c r="D1881" i="2691" s="1"/>
  <c r="A1882" i="2691"/>
  <c r="D1882" i="2691" s="1"/>
  <c r="A1883" i="2691"/>
  <c r="D1883" i="2691" s="1"/>
  <c r="A1884" i="2691"/>
  <c r="D1884" i="2691" s="1"/>
  <c r="A1885" i="2691"/>
  <c r="D1885" i="2691" s="1"/>
  <c r="A1886" i="2691"/>
  <c r="D1886" i="2691" s="1"/>
  <c r="A1887" i="2691"/>
  <c r="D1887" i="2691" s="1"/>
  <c r="A1888" i="2691"/>
  <c r="D1888" i="2691" s="1"/>
  <c r="A1889" i="2691"/>
  <c r="D1889" i="2691" s="1"/>
  <c r="A1890" i="2691"/>
  <c r="D1890" i="2691" s="1"/>
  <c r="A1891" i="2691"/>
  <c r="D1891" i="2691" s="1"/>
  <c r="A1892" i="2691"/>
  <c r="D1892" i="2691" s="1"/>
  <c r="A1893" i="2691"/>
  <c r="D1893" i="2691" s="1"/>
  <c r="A1894" i="2691"/>
  <c r="D1894" i="2691" s="1"/>
  <c r="A1895" i="2691"/>
  <c r="D1895" i="2691" s="1"/>
  <c r="A1896" i="2691"/>
  <c r="D1896" i="2691" s="1"/>
  <c r="A1897" i="2691"/>
  <c r="D1897" i="2691" s="1"/>
  <c r="A1898" i="2691"/>
  <c r="D1898" i="2691" s="1"/>
  <c r="A1899" i="2691"/>
  <c r="D1899" i="2691" s="1"/>
  <c r="A1900" i="2691"/>
  <c r="D1900" i="2691" s="1"/>
  <c r="A1901" i="2691"/>
  <c r="D1901" i="2691" s="1"/>
  <c r="A1902" i="2691"/>
  <c r="D1902" i="2691" s="1"/>
  <c r="A1903" i="2691"/>
  <c r="D1903" i="2691" s="1"/>
  <c r="A1904" i="2691"/>
  <c r="D1904" i="2691" s="1"/>
  <c r="A1905" i="2691"/>
  <c r="D1905" i="2691" s="1"/>
  <c r="A1906" i="2691"/>
  <c r="D1906" i="2691" s="1"/>
  <c r="A1907" i="2691"/>
  <c r="D1907" i="2691" s="1"/>
  <c r="A1908" i="2691"/>
  <c r="D1908" i="2691" s="1"/>
  <c r="A1909" i="2691"/>
  <c r="D1909" i="2691" s="1"/>
  <c r="A1910" i="2691"/>
  <c r="D1910" i="2691" s="1"/>
  <c r="A1911" i="2691"/>
  <c r="D1911" i="2691" s="1"/>
  <c r="A1912" i="2691"/>
  <c r="D1912" i="2691" s="1"/>
  <c r="A1913" i="2691"/>
  <c r="D1913" i="2691" s="1"/>
  <c r="A1914" i="2691"/>
  <c r="D1914" i="2691" s="1"/>
  <c r="A1915" i="2691"/>
  <c r="D1915" i="2691" s="1"/>
  <c r="A1916" i="2691"/>
  <c r="D1916" i="2691" s="1"/>
  <c r="A1917" i="2691"/>
  <c r="D1917" i="2691" s="1"/>
  <c r="A1918" i="2691"/>
  <c r="D1918" i="2691" s="1"/>
  <c r="A1919" i="2691"/>
  <c r="D1919" i="2691" s="1"/>
  <c r="A1920" i="2691"/>
  <c r="D1920" i="2691" s="1"/>
  <c r="A1921" i="2691"/>
  <c r="D1921" i="2691" s="1"/>
  <c r="A1922" i="2691"/>
  <c r="D1922" i="2691" s="1"/>
  <c r="A1923" i="2691"/>
  <c r="D1923" i="2691" s="1"/>
  <c r="A1924" i="2691"/>
  <c r="D1924" i="2691" s="1"/>
  <c r="A1925" i="2691"/>
  <c r="D1925" i="2691" s="1"/>
  <c r="A1926" i="2691"/>
  <c r="D1926" i="2691" s="1"/>
  <c r="A1927" i="2691"/>
  <c r="D1927" i="2691" s="1"/>
  <c r="A1928" i="2691"/>
  <c r="D1928" i="2691" s="1"/>
  <c r="A1929" i="2691"/>
  <c r="D1929" i="2691" s="1"/>
  <c r="A1930" i="2691"/>
  <c r="D1930" i="2691" s="1"/>
  <c r="A1931" i="2691"/>
  <c r="D1931" i="2691" s="1"/>
  <c r="A1932" i="2691"/>
  <c r="D1932" i="2691" s="1"/>
  <c r="A1933" i="2691"/>
  <c r="D1933" i="2691" s="1"/>
  <c r="A1934" i="2691"/>
  <c r="D1934" i="2691" s="1"/>
  <c r="A1935" i="2691"/>
  <c r="D1935" i="2691" s="1"/>
  <c r="A1936" i="2691"/>
  <c r="D1936" i="2691" s="1"/>
  <c r="A1937" i="2691"/>
  <c r="D1937" i="2691" s="1"/>
  <c r="A1938" i="2691"/>
  <c r="D1938" i="2691" s="1"/>
  <c r="A1939" i="2691"/>
  <c r="D1939" i="2691" s="1"/>
  <c r="A1940" i="2691"/>
  <c r="D1940" i="2691" s="1"/>
  <c r="A1941" i="2691"/>
  <c r="D1941" i="2691" s="1"/>
  <c r="A1942" i="2691"/>
  <c r="D1942" i="2691" s="1"/>
  <c r="C5" i="2691"/>
  <c r="B5" i="2691"/>
  <c r="AT5" i="2691" s="1"/>
  <c r="A5" i="2691"/>
  <c r="AU1932" i="2691" l="1"/>
  <c r="AT1932" i="2691"/>
  <c r="AT1908" i="2691"/>
  <c r="AU1908" i="2691"/>
  <c r="AU1884" i="2691"/>
  <c r="AT1884" i="2691"/>
  <c r="AU1860" i="2691"/>
  <c r="AT1860" i="2691"/>
  <c r="AT1836" i="2691"/>
  <c r="AU1836" i="2691"/>
  <c r="AU1812" i="2691"/>
  <c r="AT1812" i="2691"/>
  <c r="AT1788" i="2691"/>
  <c r="AU1788" i="2691"/>
  <c r="AT1764" i="2691"/>
  <c r="AU1764" i="2691"/>
  <c r="AU1740" i="2691"/>
  <c r="AT1740" i="2691"/>
  <c r="AT1716" i="2691"/>
  <c r="AU1716" i="2691"/>
  <c r="AU1692" i="2691"/>
  <c r="AT1692" i="2691"/>
  <c r="AU1668" i="2691"/>
  <c r="AT1668" i="2691"/>
  <c r="AU1644" i="2691"/>
  <c r="AT1644" i="2691"/>
  <c r="AT1620" i="2691"/>
  <c r="AU1620" i="2691"/>
  <c r="AU1596" i="2691"/>
  <c r="AT1596" i="2691"/>
  <c r="AU1572" i="2691"/>
  <c r="AT1572" i="2691"/>
  <c r="AU1548" i="2691"/>
  <c r="AT1548" i="2691"/>
  <c r="AU1524" i="2691"/>
  <c r="AT1524" i="2691"/>
  <c r="AT1500" i="2691"/>
  <c r="AU1500" i="2691"/>
  <c r="AT1476" i="2691"/>
  <c r="AU1476" i="2691"/>
  <c r="AT1452" i="2691"/>
  <c r="AU1452" i="2691"/>
  <c r="AU1428" i="2691"/>
  <c r="AT1428" i="2691"/>
  <c r="AT1404" i="2691"/>
  <c r="AU1404" i="2691"/>
  <c r="AU1380" i="2691"/>
  <c r="AT1380" i="2691"/>
  <c r="AU1356" i="2691"/>
  <c r="AT1356" i="2691"/>
  <c r="AT1332" i="2691"/>
  <c r="AU1332" i="2691"/>
  <c r="AT1308" i="2691"/>
  <c r="AU1308" i="2691"/>
  <c r="AU1284" i="2691"/>
  <c r="AT1284" i="2691"/>
  <c r="AT1260" i="2691"/>
  <c r="AU1260" i="2691"/>
  <c r="AU1236" i="2691"/>
  <c r="AT1236" i="2691"/>
  <c r="AT1212" i="2691"/>
  <c r="AU1212" i="2691"/>
  <c r="AU1188" i="2691"/>
  <c r="AT1188" i="2691"/>
  <c r="AT1164" i="2691"/>
  <c r="AU1164" i="2691"/>
  <c r="AT1140" i="2691"/>
  <c r="AU1140" i="2691"/>
  <c r="AT1116" i="2691"/>
  <c r="AU1116" i="2691"/>
  <c r="AU1092" i="2691"/>
  <c r="AT1092" i="2691"/>
  <c r="AU1068" i="2691"/>
  <c r="AT1068" i="2691"/>
  <c r="AT1044" i="2691"/>
  <c r="AU1044" i="2691"/>
  <c r="AU1020" i="2691"/>
  <c r="AT1020" i="2691"/>
  <c r="AT996" i="2691"/>
  <c r="AU996" i="2691"/>
  <c r="AU972" i="2691"/>
  <c r="AT972" i="2691"/>
  <c r="AU948" i="2691"/>
  <c r="AT948" i="2691"/>
  <c r="AU924" i="2691"/>
  <c r="AT924" i="2691"/>
  <c r="AU1931" i="2691"/>
  <c r="AT1931" i="2691"/>
  <c r="AT1907" i="2691"/>
  <c r="AU1907" i="2691"/>
  <c r="AU1883" i="2691"/>
  <c r="AT1883" i="2691"/>
  <c r="AT1859" i="2691"/>
  <c r="AU1859" i="2691"/>
  <c r="AU1835" i="2691"/>
  <c r="AT1835" i="2691"/>
  <c r="AT1811" i="2691"/>
  <c r="AU1811" i="2691"/>
  <c r="AU1787" i="2691"/>
  <c r="AT1787" i="2691"/>
  <c r="AT1763" i="2691"/>
  <c r="AU1763" i="2691"/>
  <c r="AU1739" i="2691"/>
  <c r="AT1739" i="2691"/>
  <c r="AT1715" i="2691"/>
  <c r="AU1715" i="2691"/>
  <c r="AT1691" i="2691"/>
  <c r="AU1691" i="2691"/>
  <c r="AT1667" i="2691"/>
  <c r="AU1667" i="2691"/>
  <c r="AU1643" i="2691"/>
  <c r="AT1643" i="2691"/>
  <c r="AT1619" i="2691"/>
  <c r="AU1619" i="2691"/>
  <c r="AU1595" i="2691"/>
  <c r="AT1595" i="2691"/>
  <c r="AU1571" i="2691"/>
  <c r="AT1571" i="2691"/>
  <c r="AU1547" i="2691"/>
  <c r="AT1547" i="2691"/>
  <c r="AU1523" i="2691"/>
  <c r="AT1523" i="2691"/>
  <c r="AU1499" i="2691"/>
  <c r="AT1499" i="2691"/>
  <c r="AT1475" i="2691"/>
  <c r="AU1475" i="2691"/>
  <c r="AT1451" i="2691"/>
  <c r="AU1451" i="2691"/>
  <c r="AU1427" i="2691"/>
  <c r="AT1427" i="2691"/>
  <c r="AT1403" i="2691"/>
  <c r="AU1403" i="2691"/>
  <c r="AU1379" i="2691"/>
  <c r="AT1379" i="2691"/>
  <c r="AU1355" i="2691"/>
  <c r="AT1355" i="2691"/>
  <c r="AU1331" i="2691"/>
  <c r="AT1331" i="2691"/>
  <c r="AT1307" i="2691"/>
  <c r="AU1307" i="2691"/>
  <c r="AU1283" i="2691"/>
  <c r="AT1283" i="2691"/>
  <c r="AT1259" i="2691"/>
  <c r="AU1259" i="2691"/>
  <c r="AT1235" i="2691"/>
  <c r="AU1235" i="2691"/>
  <c r="AT1211" i="2691"/>
  <c r="AU1211" i="2691"/>
  <c r="AU1187" i="2691"/>
  <c r="AT1187" i="2691"/>
  <c r="AT1163" i="2691"/>
  <c r="AU1163" i="2691"/>
  <c r="AU1139" i="2691"/>
  <c r="AT1139" i="2691"/>
  <c r="AU1115" i="2691"/>
  <c r="AT1115" i="2691"/>
  <c r="AU1091" i="2691"/>
  <c r="AT1091" i="2691"/>
  <c r="AU1067" i="2691"/>
  <c r="AT1067" i="2691"/>
  <c r="AT1043" i="2691"/>
  <c r="AU1043" i="2691"/>
  <c r="AT1019" i="2691"/>
  <c r="AU1019" i="2691"/>
  <c r="AU995" i="2691"/>
  <c r="AT995" i="2691"/>
  <c r="AU971" i="2691"/>
  <c r="AT971" i="2691"/>
  <c r="AT947" i="2691"/>
  <c r="AU947" i="2691"/>
  <c r="AU923" i="2691"/>
  <c r="AT923" i="2691"/>
  <c r="AU899" i="2691"/>
  <c r="AT899" i="2691"/>
  <c r="AT875" i="2691"/>
  <c r="AU875" i="2691"/>
  <c r="AT851" i="2691"/>
  <c r="AU851" i="2691"/>
  <c r="AU827" i="2691"/>
  <c r="AT827" i="2691"/>
  <c r="AT803" i="2691"/>
  <c r="AU803" i="2691"/>
  <c r="AU779" i="2691"/>
  <c r="AT779" i="2691"/>
  <c r="AT755" i="2691"/>
  <c r="AU755" i="2691"/>
  <c r="AU731" i="2691"/>
  <c r="AT731" i="2691"/>
  <c r="AT707" i="2691"/>
  <c r="AU707" i="2691"/>
  <c r="AT683" i="2691"/>
  <c r="AU683" i="2691"/>
  <c r="AT659" i="2691"/>
  <c r="AU659" i="2691"/>
  <c r="AU635" i="2691"/>
  <c r="AT635" i="2691"/>
  <c r="AT1929" i="2691"/>
  <c r="AU1929" i="2691"/>
  <c r="AT1905" i="2691"/>
  <c r="AU1905" i="2691"/>
  <c r="AT1881" i="2691"/>
  <c r="AU1881" i="2691"/>
  <c r="AT1857" i="2691"/>
  <c r="AU1857" i="2691"/>
  <c r="AT1833" i="2691"/>
  <c r="AU1833" i="2691"/>
  <c r="AT1809" i="2691"/>
  <c r="AU1809" i="2691"/>
  <c r="AT1785" i="2691"/>
  <c r="AU1785" i="2691"/>
  <c r="AT1761" i="2691"/>
  <c r="AU1761" i="2691"/>
  <c r="AT1737" i="2691"/>
  <c r="AU1737" i="2691"/>
  <c r="AT1713" i="2691"/>
  <c r="AU1713" i="2691"/>
  <c r="AT1689" i="2691"/>
  <c r="AU1689" i="2691"/>
  <c r="AT1665" i="2691"/>
  <c r="AU1665" i="2691"/>
  <c r="AT1641" i="2691"/>
  <c r="AU1641" i="2691"/>
  <c r="AT1617" i="2691"/>
  <c r="AU1617" i="2691"/>
  <c r="AT1593" i="2691"/>
  <c r="AU1593" i="2691"/>
  <c r="AT1569" i="2691"/>
  <c r="AU1569" i="2691"/>
  <c r="AT1545" i="2691"/>
  <c r="AU1545" i="2691"/>
  <c r="AT1521" i="2691"/>
  <c r="AU1521" i="2691"/>
  <c r="AT1497" i="2691"/>
  <c r="AU1497" i="2691"/>
  <c r="AT1928" i="2691"/>
  <c r="AU1928" i="2691"/>
  <c r="AU1904" i="2691"/>
  <c r="AT1904" i="2691"/>
  <c r="AU1880" i="2691"/>
  <c r="AT1880" i="2691"/>
  <c r="AU1927" i="2691"/>
  <c r="AT1927" i="2691"/>
  <c r="AT1903" i="2691"/>
  <c r="AU1903" i="2691"/>
  <c r="AU1879" i="2691"/>
  <c r="AT1879" i="2691"/>
  <c r="AT1855" i="2691"/>
  <c r="AU1855" i="2691"/>
  <c r="AU1831" i="2691"/>
  <c r="AT1831" i="2691"/>
  <c r="AU1807" i="2691"/>
  <c r="AT1807" i="2691"/>
  <c r="AT1783" i="2691"/>
  <c r="AU1783" i="2691"/>
  <c r="AT1759" i="2691"/>
  <c r="AU1759" i="2691"/>
  <c r="AT1735" i="2691"/>
  <c r="AU1735" i="2691"/>
  <c r="AU1711" i="2691"/>
  <c r="AT1711" i="2691"/>
  <c r="AT1687" i="2691"/>
  <c r="AU1687" i="2691"/>
  <c r="AU1663" i="2691"/>
  <c r="AT1663" i="2691"/>
  <c r="AU1639" i="2691"/>
  <c r="AT1639" i="2691"/>
  <c r="AT1615" i="2691"/>
  <c r="AU1615" i="2691"/>
  <c r="AU1591" i="2691"/>
  <c r="AT1591" i="2691"/>
  <c r="AU1567" i="2691"/>
  <c r="AT1567" i="2691"/>
  <c r="AU1543" i="2691"/>
  <c r="AT1543" i="2691"/>
  <c r="AT1519" i="2691"/>
  <c r="AU1519" i="2691"/>
  <c r="AU1495" i="2691"/>
  <c r="AT1495" i="2691"/>
  <c r="AT1471" i="2691"/>
  <c r="AU1471" i="2691"/>
  <c r="AU1447" i="2691"/>
  <c r="AT1447" i="2691"/>
  <c r="AT1423" i="2691"/>
  <c r="AU1423" i="2691"/>
  <c r="AU1399" i="2691"/>
  <c r="AT1399" i="2691"/>
  <c r="AU1375" i="2691"/>
  <c r="AT1375" i="2691"/>
  <c r="AU1351" i="2691"/>
  <c r="AT1351" i="2691"/>
  <c r="AT1327" i="2691"/>
  <c r="AU1327" i="2691"/>
  <c r="AU1303" i="2691"/>
  <c r="AT1303" i="2691"/>
  <c r="AT1279" i="2691"/>
  <c r="AU1279" i="2691"/>
  <c r="AU1255" i="2691"/>
  <c r="AT1255" i="2691"/>
  <c r="AU1231" i="2691"/>
  <c r="AT1231" i="2691"/>
  <c r="AU1207" i="2691"/>
  <c r="AT1207" i="2691"/>
  <c r="AT1183" i="2691"/>
  <c r="AU1183" i="2691"/>
  <c r="AT1159" i="2691"/>
  <c r="AU1159" i="2691"/>
  <c r="AT1135" i="2691"/>
  <c r="AU1135" i="2691"/>
  <c r="AU1111" i="2691"/>
  <c r="AT1111" i="2691"/>
  <c r="AU1087" i="2691"/>
  <c r="AT1087" i="2691"/>
  <c r="AT1063" i="2691"/>
  <c r="AU1063" i="2691"/>
  <c r="AT1039" i="2691"/>
  <c r="AU1039" i="2691"/>
  <c r="AU1015" i="2691"/>
  <c r="AT1015" i="2691"/>
  <c r="AT991" i="2691"/>
  <c r="AU991" i="2691"/>
  <c r="AT967" i="2691"/>
  <c r="AU967" i="2691"/>
  <c r="AU943" i="2691"/>
  <c r="AT943" i="2691"/>
  <c r="AU919" i="2691"/>
  <c r="AT919" i="2691"/>
  <c r="AU895" i="2691"/>
  <c r="AT895" i="2691"/>
  <c r="AT871" i="2691"/>
  <c r="AU871" i="2691"/>
  <c r="AU847" i="2691"/>
  <c r="AT847" i="2691"/>
  <c r="AU823" i="2691"/>
  <c r="AT823" i="2691"/>
  <c r="AU799" i="2691"/>
  <c r="AT799" i="2691"/>
  <c r="AT775" i="2691"/>
  <c r="AU775" i="2691"/>
  <c r="AU751" i="2691"/>
  <c r="AT751" i="2691"/>
  <c r="AU727" i="2691"/>
  <c r="AT727" i="2691"/>
  <c r="AU703" i="2691"/>
  <c r="AT703" i="2691"/>
  <c r="AT679" i="2691"/>
  <c r="AU679" i="2691"/>
  <c r="AU1926" i="2691"/>
  <c r="AT1926" i="2691"/>
  <c r="AT1902" i="2691"/>
  <c r="AU1902" i="2691"/>
  <c r="AT1878" i="2691"/>
  <c r="AU1878" i="2691"/>
  <c r="AU1854" i="2691"/>
  <c r="AT1854" i="2691"/>
  <c r="AU1830" i="2691"/>
  <c r="AT1830" i="2691"/>
  <c r="AU1806" i="2691"/>
  <c r="AT1806" i="2691"/>
  <c r="AT1782" i="2691"/>
  <c r="AU1782" i="2691"/>
  <c r="AT1758" i="2691"/>
  <c r="AU1758" i="2691"/>
  <c r="AT1734" i="2691"/>
  <c r="AU1734" i="2691"/>
  <c r="AT1710" i="2691"/>
  <c r="AU1710" i="2691"/>
  <c r="AU1686" i="2691"/>
  <c r="AT1686" i="2691"/>
  <c r="AU1662" i="2691"/>
  <c r="AT1662" i="2691"/>
  <c r="AT1638" i="2691"/>
  <c r="AU1638" i="2691"/>
  <c r="AU1614" i="2691"/>
  <c r="AT1614" i="2691"/>
  <c r="AT1590" i="2691"/>
  <c r="AU1590" i="2691"/>
  <c r="AU1566" i="2691"/>
  <c r="AT1566" i="2691"/>
  <c r="AU1542" i="2691"/>
  <c r="AT1542" i="2691"/>
  <c r="AT1518" i="2691"/>
  <c r="AU1518" i="2691"/>
  <c r="AT1494" i="2691"/>
  <c r="AU1494" i="2691"/>
  <c r="AU1470" i="2691"/>
  <c r="AT1470" i="2691"/>
  <c r="AU1446" i="2691"/>
  <c r="AT1446" i="2691"/>
  <c r="AT1422" i="2691"/>
  <c r="AU1422" i="2691"/>
  <c r="AT1398" i="2691"/>
  <c r="AU1398" i="2691"/>
  <c r="AT1374" i="2691"/>
  <c r="AU1374" i="2691"/>
  <c r="AT1350" i="2691"/>
  <c r="AU1350" i="2691"/>
  <c r="AT1326" i="2691"/>
  <c r="AU1326" i="2691"/>
  <c r="AT1302" i="2691"/>
  <c r="AU1302" i="2691"/>
  <c r="AU1278" i="2691"/>
  <c r="AT1278" i="2691"/>
  <c r="AU1254" i="2691"/>
  <c r="AT1254" i="2691"/>
  <c r="AT1230" i="2691"/>
  <c r="AU1230" i="2691"/>
  <c r="AU1206" i="2691"/>
  <c r="AT1206" i="2691"/>
  <c r="AU1182" i="2691"/>
  <c r="AT1182" i="2691"/>
  <c r="AU1158" i="2691"/>
  <c r="AT1158" i="2691"/>
  <c r="AT1134" i="2691"/>
  <c r="AU1134" i="2691"/>
  <c r="AT1110" i="2691"/>
  <c r="AU1110" i="2691"/>
  <c r="AU1086" i="2691"/>
  <c r="AT1086" i="2691"/>
  <c r="AU1062" i="2691"/>
  <c r="AT1062" i="2691"/>
  <c r="AU1038" i="2691"/>
  <c r="AT1038" i="2691"/>
  <c r="AU1014" i="2691"/>
  <c r="AT1014" i="2691"/>
  <c r="AU990" i="2691"/>
  <c r="AT990" i="2691"/>
  <c r="AU966" i="2691"/>
  <c r="AT966" i="2691"/>
  <c r="AU942" i="2691"/>
  <c r="AT942" i="2691"/>
  <c r="AT918" i="2691"/>
  <c r="AU918" i="2691"/>
  <c r="AU894" i="2691"/>
  <c r="AT894" i="2691"/>
  <c r="AT870" i="2691"/>
  <c r="AU870" i="2691"/>
  <c r="AT846" i="2691"/>
  <c r="AU846" i="2691"/>
  <c r="AT822" i="2691"/>
  <c r="AU822" i="2691"/>
  <c r="AU798" i="2691"/>
  <c r="AT798" i="2691"/>
  <c r="AT774" i="2691"/>
  <c r="AU774" i="2691"/>
  <c r="AT750" i="2691"/>
  <c r="AU750" i="2691"/>
  <c r="AT726" i="2691"/>
  <c r="AU726" i="2691"/>
  <c r="AU702" i="2691"/>
  <c r="AT702" i="2691"/>
  <c r="AT678" i="2691"/>
  <c r="AU678" i="2691"/>
  <c r="AU1924" i="2691"/>
  <c r="AT1924" i="2691"/>
  <c r="AU1900" i="2691"/>
  <c r="AT1900" i="2691"/>
  <c r="AT1876" i="2691"/>
  <c r="AU1876" i="2691"/>
  <c r="AU1852" i="2691"/>
  <c r="AT1852" i="2691"/>
  <c r="AU1828" i="2691"/>
  <c r="AT1828" i="2691"/>
  <c r="AU1804" i="2691"/>
  <c r="AT1804" i="2691"/>
  <c r="AT1780" i="2691"/>
  <c r="AU1780" i="2691"/>
  <c r="AT1756" i="2691"/>
  <c r="AU1756" i="2691"/>
  <c r="AT1732" i="2691"/>
  <c r="AU1732" i="2691"/>
  <c r="AU1708" i="2691"/>
  <c r="AT1708" i="2691"/>
  <c r="AT1684" i="2691"/>
  <c r="AU1684" i="2691"/>
  <c r="AT1660" i="2691"/>
  <c r="AU1660" i="2691"/>
  <c r="AT1636" i="2691"/>
  <c r="AU1636" i="2691"/>
  <c r="AT1612" i="2691"/>
  <c r="AU1612" i="2691"/>
  <c r="AU1588" i="2691"/>
  <c r="AT1588" i="2691"/>
  <c r="AT1564" i="2691"/>
  <c r="AU1564" i="2691"/>
  <c r="AU1540" i="2691"/>
  <c r="AT1540" i="2691"/>
  <c r="AU1516" i="2691"/>
  <c r="AT1516" i="2691"/>
  <c r="AT1492" i="2691"/>
  <c r="AU1492" i="2691"/>
  <c r="AU1468" i="2691"/>
  <c r="AT1468" i="2691"/>
  <c r="AU1444" i="2691"/>
  <c r="AT1444" i="2691"/>
  <c r="AU1420" i="2691"/>
  <c r="AT1420" i="2691"/>
  <c r="AT1396" i="2691"/>
  <c r="AU1396" i="2691"/>
  <c r="AT1372" i="2691"/>
  <c r="AU1372" i="2691"/>
  <c r="AU1348" i="2691"/>
  <c r="AT1348" i="2691"/>
  <c r="AT1324" i="2691"/>
  <c r="AU1324" i="2691"/>
  <c r="AU1300" i="2691"/>
  <c r="AT1300" i="2691"/>
  <c r="AU1276" i="2691"/>
  <c r="AT1276" i="2691"/>
  <c r="AU1252" i="2691"/>
  <c r="AT1252" i="2691"/>
  <c r="AU1228" i="2691"/>
  <c r="AT1228" i="2691"/>
  <c r="AU1204" i="2691"/>
  <c r="AT1204" i="2691"/>
  <c r="AT1180" i="2691"/>
  <c r="AU1180" i="2691"/>
  <c r="AU1156" i="2691"/>
  <c r="AT1156" i="2691"/>
  <c r="AT1132" i="2691"/>
  <c r="AU1132" i="2691"/>
  <c r="AU1922" i="2691"/>
  <c r="AT1922" i="2691"/>
  <c r="AT1898" i="2691"/>
  <c r="AU1898" i="2691"/>
  <c r="AT1874" i="2691"/>
  <c r="AU1874" i="2691"/>
  <c r="AU1850" i="2691"/>
  <c r="AT1850" i="2691"/>
  <c r="AT1826" i="2691"/>
  <c r="AU1826" i="2691"/>
  <c r="AU1802" i="2691"/>
  <c r="AT1802" i="2691"/>
  <c r="AU1778" i="2691"/>
  <c r="AT1778" i="2691"/>
  <c r="AU1754" i="2691"/>
  <c r="AT1754" i="2691"/>
  <c r="AT1730" i="2691"/>
  <c r="AU1730" i="2691"/>
  <c r="AU1706" i="2691"/>
  <c r="AT1706" i="2691"/>
  <c r="AU1682" i="2691"/>
  <c r="AT1682" i="2691"/>
  <c r="AU1658" i="2691"/>
  <c r="AT1658" i="2691"/>
  <c r="AT1634" i="2691"/>
  <c r="AU1634" i="2691"/>
  <c r="AT1610" i="2691"/>
  <c r="AU1610" i="2691"/>
  <c r="AT1586" i="2691"/>
  <c r="AU1586" i="2691"/>
  <c r="AU1562" i="2691"/>
  <c r="AT1562" i="2691"/>
  <c r="AU1538" i="2691"/>
  <c r="AT1538" i="2691"/>
  <c r="AU1514" i="2691"/>
  <c r="AT1514" i="2691"/>
  <c r="AU1490" i="2691"/>
  <c r="AT1490" i="2691"/>
  <c r="AU1466" i="2691"/>
  <c r="AT1466" i="2691"/>
  <c r="AU1442" i="2691"/>
  <c r="AT1442" i="2691"/>
  <c r="AT1418" i="2691"/>
  <c r="AU1418" i="2691"/>
  <c r="AU1394" i="2691"/>
  <c r="AT1394" i="2691"/>
  <c r="AT1370" i="2691"/>
  <c r="AU1370" i="2691"/>
  <c r="AU1346" i="2691"/>
  <c r="AT1346" i="2691"/>
  <c r="AT1322" i="2691"/>
  <c r="AU1322" i="2691"/>
  <c r="AU1298" i="2691"/>
  <c r="AT1298" i="2691"/>
  <c r="AT1274" i="2691"/>
  <c r="AU1274" i="2691"/>
  <c r="AU1250" i="2691"/>
  <c r="AT1250" i="2691"/>
  <c r="AU1226" i="2691"/>
  <c r="AT1226" i="2691"/>
  <c r="AU1202" i="2691"/>
  <c r="AT1202" i="2691"/>
  <c r="AT1178" i="2691"/>
  <c r="AU1178" i="2691"/>
  <c r="AU1154" i="2691"/>
  <c r="AT1154" i="2691"/>
  <c r="AU1921" i="2691"/>
  <c r="AT1921" i="2691"/>
  <c r="AU1897" i="2691"/>
  <c r="AT1897" i="2691"/>
  <c r="AT1873" i="2691"/>
  <c r="AU1873" i="2691"/>
  <c r="AT1849" i="2691"/>
  <c r="AU1849" i="2691"/>
  <c r="AU1825" i="2691"/>
  <c r="AT1825" i="2691"/>
  <c r="AU1801" i="2691"/>
  <c r="AT1801" i="2691"/>
  <c r="AT1777" i="2691"/>
  <c r="AU1777" i="2691"/>
  <c r="AU1753" i="2691"/>
  <c r="AT1753" i="2691"/>
  <c r="AT1729" i="2691"/>
  <c r="AU1729" i="2691"/>
  <c r="AU1705" i="2691"/>
  <c r="AT1705" i="2691"/>
  <c r="AU1681" i="2691"/>
  <c r="AT1681" i="2691"/>
  <c r="AU1657" i="2691"/>
  <c r="AT1657" i="2691"/>
  <c r="AT1633" i="2691"/>
  <c r="AU1633" i="2691"/>
  <c r="AU1609" i="2691"/>
  <c r="AT1609" i="2691"/>
  <c r="AT1585" i="2691"/>
  <c r="AU1585" i="2691"/>
  <c r="AT1561" i="2691"/>
  <c r="AU1561" i="2691"/>
  <c r="AT1537" i="2691"/>
  <c r="AU1537" i="2691"/>
  <c r="AU1513" i="2691"/>
  <c r="AT1513" i="2691"/>
  <c r="AT1489" i="2691"/>
  <c r="AU1489" i="2691"/>
  <c r="AU1465" i="2691"/>
  <c r="AT1465" i="2691"/>
  <c r="AU1441" i="2691"/>
  <c r="AT1441" i="2691"/>
  <c r="AT1417" i="2691"/>
  <c r="AU1417" i="2691"/>
  <c r="AT1393" i="2691"/>
  <c r="AU1393" i="2691"/>
  <c r="AT1369" i="2691"/>
  <c r="AU1369" i="2691"/>
  <c r="AT1345" i="2691"/>
  <c r="AU1345" i="2691"/>
  <c r="AU1919" i="2691"/>
  <c r="AT1919" i="2691"/>
  <c r="AT1895" i="2691"/>
  <c r="AU1895" i="2691"/>
  <c r="AU1871" i="2691"/>
  <c r="AT1871" i="2691"/>
  <c r="AT1847" i="2691"/>
  <c r="AU1847" i="2691"/>
  <c r="AU1940" i="2691"/>
  <c r="AT1940" i="2691"/>
  <c r="AU1916" i="2691"/>
  <c r="AT1916" i="2691"/>
  <c r="AU1892" i="2691"/>
  <c r="AT1892" i="2691"/>
  <c r="AU1868" i="2691"/>
  <c r="AT1868" i="2691"/>
  <c r="AU1844" i="2691"/>
  <c r="AT1844" i="2691"/>
  <c r="AU1820" i="2691"/>
  <c r="AT1820" i="2691"/>
  <c r="AU1796" i="2691"/>
  <c r="AT1796" i="2691"/>
  <c r="AU1772" i="2691"/>
  <c r="AT1772" i="2691"/>
  <c r="AU1748" i="2691"/>
  <c r="AT1748" i="2691"/>
  <c r="AU1724" i="2691"/>
  <c r="AT1724" i="2691"/>
  <c r="AU1700" i="2691"/>
  <c r="AT1700" i="2691"/>
  <c r="AU1676" i="2691"/>
  <c r="AT1676" i="2691"/>
  <c r="AU1652" i="2691"/>
  <c r="AT1652" i="2691"/>
  <c r="AU1628" i="2691"/>
  <c r="AT1628" i="2691"/>
  <c r="AU1604" i="2691"/>
  <c r="AT1604" i="2691"/>
  <c r="AU1580" i="2691"/>
  <c r="AT1580" i="2691"/>
  <c r="AE11" i="2691"/>
  <c r="AE59" i="2691"/>
  <c r="AE40" i="2691"/>
  <c r="AE88" i="2691"/>
  <c r="AE203" i="2691"/>
  <c r="AE90" i="2691"/>
  <c r="AU1939" i="2691"/>
  <c r="AT1939" i="2691"/>
  <c r="AT1915" i="2691"/>
  <c r="AU1915" i="2691"/>
  <c r="AT1891" i="2691"/>
  <c r="AU1891" i="2691"/>
  <c r="AU1867" i="2691"/>
  <c r="AT1867" i="2691"/>
  <c r="AT1843" i="2691"/>
  <c r="AU1843" i="2691"/>
  <c r="AT1819" i="2691"/>
  <c r="AU1819" i="2691"/>
  <c r="AU1795" i="2691"/>
  <c r="AT1795" i="2691"/>
  <c r="AU1771" i="2691"/>
  <c r="AT1771" i="2691"/>
  <c r="AU1747" i="2691"/>
  <c r="AT1747" i="2691"/>
  <c r="AU1723" i="2691"/>
  <c r="AT1723" i="2691"/>
  <c r="AU1699" i="2691"/>
  <c r="AT1699" i="2691"/>
  <c r="AT1675" i="2691"/>
  <c r="AU1675" i="2691"/>
  <c r="AU1651" i="2691"/>
  <c r="AT1651" i="2691"/>
  <c r="AU1627" i="2691"/>
  <c r="AT1627" i="2691"/>
  <c r="AT1603" i="2691"/>
  <c r="AU1603" i="2691"/>
  <c r="AU1579" i="2691"/>
  <c r="AT1579" i="2691"/>
  <c r="AT1555" i="2691"/>
  <c r="AU1555" i="2691"/>
  <c r="AT1531" i="2691"/>
  <c r="AU1531" i="2691"/>
  <c r="AT1507" i="2691"/>
  <c r="AU1507" i="2691"/>
  <c r="AU1483" i="2691"/>
  <c r="AT1483" i="2691"/>
  <c r="AT1459" i="2691"/>
  <c r="AU1459" i="2691"/>
  <c r="AU1435" i="2691"/>
  <c r="AT1435" i="2691"/>
  <c r="AU1411" i="2691"/>
  <c r="AT1411" i="2691"/>
  <c r="AU1387" i="2691"/>
  <c r="AT1387" i="2691"/>
  <c r="AT1363" i="2691"/>
  <c r="AU1363" i="2691"/>
  <c r="AU1339" i="2691"/>
  <c r="AT1339" i="2691"/>
  <c r="AU1315" i="2691"/>
  <c r="AT1315" i="2691"/>
  <c r="AU1291" i="2691"/>
  <c r="AT1291" i="2691"/>
  <c r="AT1267" i="2691"/>
  <c r="AU1267" i="2691"/>
  <c r="AU1243" i="2691"/>
  <c r="AT1243" i="2691"/>
  <c r="AT1219" i="2691"/>
  <c r="AU1219" i="2691"/>
  <c r="AT1195" i="2691"/>
  <c r="AU1195" i="2691"/>
  <c r="AU1171" i="2691"/>
  <c r="AT1171" i="2691"/>
  <c r="AU1147" i="2691"/>
  <c r="AT1147" i="2691"/>
  <c r="AU1123" i="2691"/>
  <c r="AT1123" i="2691"/>
  <c r="AT1099" i="2691"/>
  <c r="AU1099" i="2691"/>
  <c r="AT1075" i="2691"/>
  <c r="AU1075" i="2691"/>
  <c r="AT1051" i="2691"/>
  <c r="AU1051" i="2691"/>
  <c r="AU1027" i="2691"/>
  <c r="AT1027" i="2691"/>
  <c r="AU1003" i="2691"/>
  <c r="AT1003" i="2691"/>
  <c r="AT979" i="2691"/>
  <c r="AU979" i="2691"/>
  <c r="AT955" i="2691"/>
  <c r="AU955" i="2691"/>
  <c r="AU931" i="2691"/>
  <c r="AT931" i="2691"/>
  <c r="AT907" i="2691"/>
  <c r="AU907" i="2691"/>
  <c r="AU883" i="2691"/>
  <c r="AT883" i="2691"/>
  <c r="AU859" i="2691"/>
  <c r="AT859" i="2691"/>
  <c r="AU835" i="2691"/>
  <c r="AT835" i="2691"/>
  <c r="AT811" i="2691"/>
  <c r="AU811" i="2691"/>
  <c r="AU787" i="2691"/>
  <c r="AT787" i="2691"/>
  <c r="AU763" i="2691"/>
  <c r="AT763" i="2691"/>
  <c r="AT739" i="2691"/>
  <c r="AU739" i="2691"/>
  <c r="AU715" i="2691"/>
  <c r="AT715" i="2691"/>
  <c r="AU691" i="2691"/>
  <c r="AT691" i="2691"/>
  <c r="AU667" i="2691"/>
  <c r="AT667" i="2691"/>
  <c r="AT643" i="2691"/>
  <c r="AU643" i="2691"/>
  <c r="AT619" i="2691"/>
  <c r="AU619" i="2691"/>
  <c r="AT595" i="2691"/>
  <c r="AU595" i="2691"/>
  <c r="AU571" i="2691"/>
  <c r="AT571" i="2691"/>
  <c r="AT547" i="2691"/>
  <c r="AU547" i="2691"/>
  <c r="AU523" i="2691"/>
  <c r="AT523" i="2691"/>
  <c r="AU499" i="2691"/>
  <c r="AT499" i="2691"/>
  <c r="AU475" i="2691"/>
  <c r="AT475" i="2691"/>
  <c r="AU451" i="2691"/>
  <c r="AT451" i="2691"/>
  <c r="AU427" i="2691"/>
  <c r="AT427" i="2691"/>
  <c r="AU403" i="2691"/>
  <c r="AT403" i="2691"/>
  <c r="AT379" i="2691"/>
  <c r="AU379" i="2691"/>
  <c r="AT355" i="2691"/>
  <c r="AU355" i="2691"/>
  <c r="AU331" i="2691"/>
  <c r="AT331" i="2691"/>
  <c r="AT307" i="2691"/>
  <c r="AU307" i="2691"/>
  <c r="AU283" i="2691"/>
  <c r="AT283" i="2691"/>
  <c r="AT259" i="2691"/>
  <c r="AU259" i="2691"/>
  <c r="AT235" i="2691"/>
  <c r="AU235" i="2691"/>
  <c r="AU211" i="2691"/>
  <c r="AT211" i="2691"/>
  <c r="AT187" i="2691"/>
  <c r="AU187" i="2691"/>
  <c r="AU163" i="2691"/>
  <c r="AT163" i="2691"/>
  <c r="AT139" i="2691"/>
  <c r="AU139" i="2691"/>
  <c r="AT115" i="2691"/>
  <c r="AU115" i="2691"/>
  <c r="AT91" i="2691"/>
  <c r="AU91" i="2691"/>
  <c r="AT67" i="2691"/>
  <c r="AU67" i="2691"/>
  <c r="AT43" i="2691"/>
  <c r="AU43" i="2691"/>
  <c r="AU19" i="2691"/>
  <c r="AT19" i="2691"/>
  <c r="D5" i="2691"/>
  <c r="AU1935" i="2691"/>
  <c r="AT1935" i="2691"/>
  <c r="AU1911" i="2691"/>
  <c r="AT1911" i="2691"/>
  <c r="AU1887" i="2691"/>
  <c r="AT1887" i="2691"/>
  <c r="AU1863" i="2691"/>
  <c r="AT1863" i="2691"/>
  <c r="AU1839" i="2691"/>
  <c r="AT1839" i="2691"/>
  <c r="AU1815" i="2691"/>
  <c r="AT1815" i="2691"/>
  <c r="AU1791" i="2691"/>
  <c r="AT1791" i="2691"/>
  <c r="AU1767" i="2691"/>
  <c r="AT1767" i="2691"/>
  <c r="AU1743" i="2691"/>
  <c r="AT1743" i="2691"/>
  <c r="AU1719" i="2691"/>
  <c r="AT1719" i="2691"/>
  <c r="AU1695" i="2691"/>
  <c r="AT1695" i="2691"/>
  <c r="AU1671" i="2691"/>
  <c r="AT1671" i="2691"/>
  <c r="AU1647" i="2691"/>
  <c r="AT1647" i="2691"/>
  <c r="AU1623" i="2691"/>
  <c r="AT1623" i="2691"/>
  <c r="AU1599" i="2691"/>
  <c r="AT1599" i="2691"/>
  <c r="AU1575" i="2691"/>
  <c r="AT1575" i="2691"/>
  <c r="AU1551" i="2691"/>
  <c r="AT1551" i="2691"/>
  <c r="AU1527" i="2691"/>
  <c r="AT1527" i="2691"/>
  <c r="AU1503" i="2691"/>
  <c r="AT1503" i="2691"/>
  <c r="AU1479" i="2691"/>
  <c r="AT1479" i="2691"/>
  <c r="AU1455" i="2691"/>
  <c r="AT1455" i="2691"/>
  <c r="AU1431" i="2691"/>
  <c r="AT1431" i="2691"/>
  <c r="AU1407" i="2691"/>
  <c r="AT1407" i="2691"/>
  <c r="AU1383" i="2691"/>
  <c r="AT1383" i="2691"/>
  <c r="AU1359" i="2691"/>
  <c r="AT1359" i="2691"/>
  <c r="AU1335" i="2691"/>
  <c r="AT1335" i="2691"/>
  <c r="AU1311" i="2691"/>
  <c r="AT1311" i="2691"/>
  <c r="AU1287" i="2691"/>
  <c r="AT1287" i="2691"/>
  <c r="AU1263" i="2691"/>
  <c r="AT1263" i="2691"/>
  <c r="AU1239" i="2691"/>
  <c r="AT1239" i="2691"/>
  <c r="AU1215" i="2691"/>
  <c r="AT1215" i="2691"/>
  <c r="AU1191" i="2691"/>
  <c r="AT1191" i="2691"/>
  <c r="AU1167" i="2691"/>
  <c r="AT1167" i="2691"/>
  <c r="AU1143" i="2691"/>
  <c r="AT1143" i="2691"/>
  <c r="AU1119" i="2691"/>
  <c r="AT1119" i="2691"/>
  <c r="AU1095" i="2691"/>
  <c r="AT1095" i="2691"/>
  <c r="AU1071" i="2691"/>
  <c r="AT1071" i="2691"/>
  <c r="AU1047" i="2691"/>
  <c r="AT1047" i="2691"/>
  <c r="AU1023" i="2691"/>
  <c r="AT1023" i="2691"/>
  <c r="AU999" i="2691"/>
  <c r="AT999" i="2691"/>
  <c r="AU975" i="2691"/>
  <c r="AT975" i="2691"/>
  <c r="AU951" i="2691"/>
  <c r="AT951" i="2691"/>
  <c r="AU927" i="2691"/>
  <c r="AT927" i="2691"/>
  <c r="AU903" i="2691"/>
  <c r="AT903" i="2691"/>
  <c r="AU879" i="2691"/>
  <c r="AT879" i="2691"/>
  <c r="AU855" i="2691"/>
  <c r="AT855" i="2691"/>
  <c r="AU831" i="2691"/>
  <c r="AT831" i="2691"/>
  <c r="AU807" i="2691"/>
  <c r="AT807" i="2691"/>
  <c r="AU783" i="2691"/>
  <c r="AT783" i="2691"/>
  <c r="AU759" i="2691"/>
  <c r="AT759" i="2691"/>
  <c r="AU735" i="2691"/>
  <c r="AT735" i="2691"/>
  <c r="AU711" i="2691"/>
  <c r="AT711" i="2691"/>
  <c r="AU687" i="2691"/>
  <c r="AT687" i="2691"/>
  <c r="AU663" i="2691"/>
  <c r="AT663" i="2691"/>
  <c r="AU639" i="2691"/>
  <c r="AT639" i="2691"/>
  <c r="AU615" i="2691"/>
  <c r="AT615" i="2691"/>
  <c r="AU591" i="2691"/>
  <c r="AT591" i="2691"/>
  <c r="AU567" i="2691"/>
  <c r="AT567" i="2691"/>
  <c r="AU543" i="2691"/>
  <c r="AT543" i="2691"/>
  <c r="AU519" i="2691"/>
  <c r="AT519" i="2691"/>
  <c r="AU495" i="2691"/>
  <c r="AT495" i="2691"/>
  <c r="AU471" i="2691"/>
  <c r="AT471" i="2691"/>
  <c r="AU447" i="2691"/>
  <c r="AT447" i="2691"/>
  <c r="AU423" i="2691"/>
  <c r="AT423" i="2691"/>
  <c r="AU399" i="2691"/>
  <c r="AT399" i="2691"/>
  <c r="AU375" i="2691"/>
  <c r="AT375" i="2691"/>
  <c r="AU351" i="2691"/>
  <c r="AT351" i="2691"/>
  <c r="AU327" i="2691"/>
  <c r="AT327" i="2691"/>
  <c r="AU303" i="2691"/>
  <c r="AT303" i="2691"/>
  <c r="AU279" i="2691"/>
  <c r="AT279" i="2691"/>
  <c r="AU255" i="2691"/>
  <c r="AT255" i="2691"/>
  <c r="AU231" i="2691"/>
  <c r="AT231" i="2691"/>
  <c r="AU207" i="2691"/>
  <c r="AT207" i="2691"/>
  <c r="AU183" i="2691"/>
  <c r="AT183" i="2691"/>
  <c r="AU159" i="2691"/>
  <c r="AT159" i="2691"/>
  <c r="AU135" i="2691"/>
  <c r="AT135" i="2691"/>
  <c r="AU111" i="2691"/>
  <c r="AT111" i="2691"/>
  <c r="AU87" i="2691"/>
  <c r="AT87" i="2691"/>
  <c r="AU63" i="2691"/>
  <c r="AT63" i="2691"/>
  <c r="AU39" i="2691"/>
  <c r="AT39" i="2691"/>
  <c r="AU15" i="2691"/>
  <c r="AT15" i="2691"/>
  <c r="AU1933" i="2691"/>
  <c r="AT1933" i="2691"/>
  <c r="AT1909" i="2691"/>
  <c r="AU1909" i="2691"/>
  <c r="AU1885" i="2691"/>
  <c r="AT1885" i="2691"/>
  <c r="AT1861" i="2691"/>
  <c r="AU1861" i="2691"/>
  <c r="AU1837" i="2691"/>
  <c r="AT1837" i="2691"/>
  <c r="AU1813" i="2691"/>
  <c r="AT1813" i="2691"/>
  <c r="AU1789" i="2691"/>
  <c r="AT1789" i="2691"/>
  <c r="AT1765" i="2691"/>
  <c r="AU1765" i="2691"/>
  <c r="AU1741" i="2691"/>
  <c r="AT1741" i="2691"/>
  <c r="AU1717" i="2691"/>
  <c r="AT1717" i="2691"/>
  <c r="AU1693" i="2691"/>
  <c r="AT1693" i="2691"/>
  <c r="AT1669" i="2691"/>
  <c r="AU1669" i="2691"/>
  <c r="AU1645" i="2691"/>
  <c r="AT1645" i="2691"/>
  <c r="AU1621" i="2691"/>
  <c r="AT1621" i="2691"/>
  <c r="AU1597" i="2691"/>
  <c r="AT1597" i="2691"/>
  <c r="AU1573" i="2691"/>
  <c r="AT1573" i="2691"/>
  <c r="AU1549" i="2691"/>
  <c r="AT1549" i="2691"/>
  <c r="AU1525" i="2691"/>
  <c r="AT1525" i="2691"/>
  <c r="AU1501" i="2691"/>
  <c r="AT1501" i="2691"/>
  <c r="AU1477" i="2691"/>
  <c r="AT1477" i="2691"/>
  <c r="AT1453" i="2691"/>
  <c r="AU1453" i="2691"/>
  <c r="AT1429" i="2691"/>
  <c r="AU1429" i="2691"/>
  <c r="AT1405" i="2691"/>
  <c r="AU1405" i="2691"/>
  <c r="AU1381" i="2691"/>
  <c r="AT1381" i="2691"/>
  <c r="AU1357" i="2691"/>
  <c r="AT1357" i="2691"/>
  <c r="AT1333" i="2691"/>
  <c r="AU1333" i="2691"/>
  <c r="AT1309" i="2691"/>
  <c r="AU1309" i="2691"/>
  <c r="AT1285" i="2691"/>
  <c r="AU1285" i="2691"/>
  <c r="AT1261" i="2691"/>
  <c r="AU1261" i="2691"/>
  <c r="AU1237" i="2691"/>
  <c r="AT1237" i="2691"/>
  <c r="AU1213" i="2691"/>
  <c r="AT1213" i="2691"/>
  <c r="AT1189" i="2691"/>
  <c r="AU1189" i="2691"/>
  <c r="AT1165" i="2691"/>
  <c r="AU1165" i="2691"/>
  <c r="AT1141" i="2691"/>
  <c r="AU1141" i="2691"/>
  <c r="AT1117" i="2691"/>
  <c r="AU1117" i="2691"/>
  <c r="AU1093" i="2691"/>
  <c r="AT1093" i="2691"/>
  <c r="AU1069" i="2691"/>
  <c r="AT1069" i="2691"/>
  <c r="AT1045" i="2691"/>
  <c r="AU1045" i="2691"/>
  <c r="AU1021" i="2691"/>
  <c r="AT1021" i="2691"/>
  <c r="AU997" i="2691"/>
  <c r="AT997" i="2691"/>
  <c r="AU973" i="2691"/>
  <c r="AT973" i="2691"/>
  <c r="AT949" i="2691"/>
  <c r="AU949" i="2691"/>
  <c r="AU925" i="2691"/>
  <c r="AT925" i="2691"/>
  <c r="AT901" i="2691"/>
  <c r="AU901" i="2691"/>
  <c r="AT877" i="2691"/>
  <c r="AU877" i="2691"/>
  <c r="AT853" i="2691"/>
  <c r="AU853" i="2691"/>
  <c r="AU829" i="2691"/>
  <c r="AT829" i="2691"/>
  <c r="AU805" i="2691"/>
  <c r="AT805" i="2691"/>
  <c r="AU781" i="2691"/>
  <c r="AT781" i="2691"/>
  <c r="AU757" i="2691"/>
  <c r="AT757" i="2691"/>
  <c r="AT733" i="2691"/>
  <c r="AU733" i="2691"/>
  <c r="AT709" i="2691"/>
  <c r="AU709" i="2691"/>
  <c r="AT685" i="2691"/>
  <c r="AU685" i="2691"/>
  <c r="AT1936" i="2691"/>
  <c r="AU1936" i="2691"/>
  <c r="AT1912" i="2691"/>
  <c r="AU1912" i="2691"/>
  <c r="AU1888" i="2691"/>
  <c r="AT1888" i="2691"/>
  <c r="AU1864" i="2691"/>
  <c r="AT1864" i="2691"/>
  <c r="AU1840" i="2691"/>
  <c r="AT1840" i="2691"/>
  <c r="AT1816" i="2691"/>
  <c r="AU1816" i="2691"/>
  <c r="AT1792" i="2691"/>
  <c r="AU1792" i="2691"/>
  <c r="AU1768" i="2691"/>
  <c r="AT1768" i="2691"/>
  <c r="AU1744" i="2691"/>
  <c r="AT1744" i="2691"/>
  <c r="AU1720" i="2691"/>
  <c r="AT1720" i="2691"/>
  <c r="AU1696" i="2691"/>
  <c r="AT1696" i="2691"/>
  <c r="AU1672" i="2691"/>
  <c r="AT1672" i="2691"/>
  <c r="AT1648" i="2691"/>
  <c r="AU1648" i="2691"/>
  <c r="AU1624" i="2691"/>
  <c r="AT1624" i="2691"/>
  <c r="AT1600" i="2691"/>
  <c r="AU1600" i="2691"/>
  <c r="AU1576" i="2691"/>
  <c r="AT1576" i="2691"/>
  <c r="AU1552" i="2691"/>
  <c r="AT1552" i="2691"/>
  <c r="AT1528" i="2691"/>
  <c r="AU1528" i="2691"/>
  <c r="AT1504" i="2691"/>
  <c r="AU1504" i="2691"/>
  <c r="AU1480" i="2691"/>
  <c r="AT1480" i="2691"/>
  <c r="AU1456" i="2691"/>
  <c r="AT1456" i="2691"/>
  <c r="AU1432" i="2691"/>
  <c r="AT1432" i="2691"/>
  <c r="AU1408" i="2691"/>
  <c r="AT1408" i="2691"/>
  <c r="AU1384" i="2691"/>
  <c r="AT1384" i="2691"/>
  <c r="AT1360" i="2691"/>
  <c r="AU1360" i="2691"/>
  <c r="AT1336" i="2691"/>
  <c r="AU1336" i="2691"/>
  <c r="AU1312" i="2691"/>
  <c r="AT1312" i="2691"/>
  <c r="AU1288" i="2691"/>
  <c r="AT1288" i="2691"/>
  <c r="AU1264" i="2691"/>
  <c r="AT1264" i="2691"/>
  <c r="AU1240" i="2691"/>
  <c r="AT1240" i="2691"/>
  <c r="AU1216" i="2691"/>
  <c r="AT1216" i="2691"/>
  <c r="AT1192" i="2691"/>
  <c r="AU1192" i="2691"/>
  <c r="AT1168" i="2691"/>
  <c r="AU1168" i="2691"/>
  <c r="AT1144" i="2691"/>
  <c r="AU1144" i="2691"/>
  <c r="AU1120" i="2691"/>
  <c r="AT1120" i="2691"/>
  <c r="AU1096" i="2691"/>
  <c r="AT1096" i="2691"/>
  <c r="AU1072" i="2691"/>
  <c r="AT1072" i="2691"/>
  <c r="AT1048" i="2691"/>
  <c r="AU1048" i="2691"/>
  <c r="AU1024" i="2691"/>
  <c r="AT1024" i="2691"/>
  <c r="AU1000" i="2691"/>
  <c r="AT1000" i="2691"/>
  <c r="AU976" i="2691"/>
  <c r="AT976" i="2691"/>
  <c r="AT952" i="2691"/>
  <c r="AU952" i="2691"/>
  <c r="AU928" i="2691"/>
  <c r="AT928" i="2691"/>
  <c r="AT904" i="2691"/>
  <c r="AU904" i="2691"/>
  <c r="AT880" i="2691"/>
  <c r="AU880" i="2691"/>
  <c r="AU856" i="2691"/>
  <c r="AT856" i="2691"/>
  <c r="AU832" i="2691"/>
  <c r="AT832" i="2691"/>
  <c r="AU808" i="2691"/>
  <c r="AT808" i="2691"/>
  <c r="AT784" i="2691"/>
  <c r="AU784" i="2691"/>
  <c r="AU760" i="2691"/>
  <c r="AT760" i="2691"/>
  <c r="AT736" i="2691"/>
  <c r="AU736" i="2691"/>
  <c r="AU712" i="2691"/>
  <c r="AT712" i="2691"/>
  <c r="AT688" i="2691"/>
  <c r="AU688" i="2691"/>
  <c r="AU664" i="2691"/>
  <c r="AT664" i="2691"/>
  <c r="AT640" i="2691"/>
  <c r="AU640" i="2691"/>
  <c r="AT616" i="2691"/>
  <c r="AU616" i="2691"/>
  <c r="AT592" i="2691"/>
  <c r="AU592" i="2691"/>
  <c r="AU568" i="2691"/>
  <c r="AT568" i="2691"/>
  <c r="AT544" i="2691"/>
  <c r="AU544" i="2691"/>
  <c r="AU520" i="2691"/>
  <c r="AT520" i="2691"/>
  <c r="AU496" i="2691"/>
  <c r="AT496" i="2691"/>
  <c r="AU472" i="2691"/>
  <c r="AT472" i="2691"/>
  <c r="AT448" i="2691"/>
  <c r="AU448" i="2691"/>
  <c r="AU424" i="2691"/>
  <c r="AT424" i="2691"/>
  <c r="AT400" i="2691"/>
  <c r="AU400" i="2691"/>
  <c r="AT376" i="2691"/>
  <c r="AU376" i="2691"/>
  <c r="AU352" i="2691"/>
  <c r="AT352" i="2691"/>
  <c r="AU328" i="2691"/>
  <c r="AT328" i="2691"/>
  <c r="AU304" i="2691"/>
  <c r="AT304" i="2691"/>
  <c r="AU280" i="2691"/>
  <c r="AT280" i="2691"/>
  <c r="AT256" i="2691"/>
  <c r="AU256" i="2691"/>
  <c r="AU232" i="2691"/>
  <c r="AT232" i="2691"/>
  <c r="AT208" i="2691"/>
  <c r="AU208" i="2691"/>
  <c r="AT184" i="2691"/>
  <c r="AU184" i="2691"/>
  <c r="AU160" i="2691"/>
  <c r="AT160" i="2691"/>
  <c r="AU136" i="2691"/>
  <c r="AT136" i="2691"/>
  <c r="AU112" i="2691"/>
  <c r="AT112" i="2691"/>
  <c r="AU88" i="2691"/>
  <c r="AT88" i="2691"/>
  <c r="AT64" i="2691"/>
  <c r="AU64" i="2691"/>
  <c r="AT40" i="2691"/>
  <c r="AU40" i="2691"/>
  <c r="AU16" i="2691"/>
  <c r="AT16" i="2691"/>
  <c r="AE245" i="2691"/>
  <c r="AE221" i="2691"/>
  <c r="AE197" i="2691"/>
  <c r="AE173" i="2691"/>
  <c r="AE149" i="2691"/>
  <c r="AE125" i="2691"/>
  <c r="AE101" i="2691"/>
  <c r="AE77" i="2691"/>
  <c r="AE53" i="2691"/>
  <c r="AE29" i="2691"/>
  <c r="AE155" i="2691"/>
  <c r="AE244" i="2691"/>
  <c r="AE220" i="2691"/>
  <c r="AE196" i="2691"/>
  <c r="AE172" i="2691"/>
  <c r="AE148" i="2691"/>
  <c r="AE124" i="2691"/>
  <c r="AE100" i="2691"/>
  <c r="AE76" i="2691"/>
  <c r="AE52" i="2691"/>
  <c r="AE28" i="2691"/>
  <c r="AE263" i="2691"/>
  <c r="AE239" i="2691"/>
  <c r="AE215" i="2691"/>
  <c r="AE191" i="2691"/>
  <c r="AE167" i="2691"/>
  <c r="AE143" i="2691"/>
  <c r="AE119" i="2691"/>
  <c r="AE95" i="2691"/>
  <c r="AE71" i="2691"/>
  <c r="AE23" i="2691"/>
  <c r="AE131" i="2691"/>
  <c r="AU1934" i="2691"/>
  <c r="AT1934" i="2691"/>
  <c r="AT1910" i="2691"/>
  <c r="AU1910" i="2691"/>
  <c r="AT1886" i="2691"/>
  <c r="AU1886" i="2691"/>
  <c r="AT1862" i="2691"/>
  <c r="AU1862" i="2691"/>
  <c r="AU1838" i="2691"/>
  <c r="AT1838" i="2691"/>
  <c r="AT1814" i="2691"/>
  <c r="AU1814" i="2691"/>
  <c r="AT1790" i="2691"/>
  <c r="AU1790" i="2691"/>
  <c r="AT1766" i="2691"/>
  <c r="AU1766" i="2691"/>
  <c r="AU1742" i="2691"/>
  <c r="AT1742" i="2691"/>
  <c r="AT1718" i="2691"/>
  <c r="AU1718" i="2691"/>
  <c r="AU1694" i="2691"/>
  <c r="AT1694" i="2691"/>
  <c r="AU1670" i="2691"/>
  <c r="AT1670" i="2691"/>
  <c r="AT1646" i="2691"/>
  <c r="AU1646" i="2691"/>
  <c r="AT1622" i="2691"/>
  <c r="AU1622" i="2691"/>
  <c r="AU1598" i="2691"/>
  <c r="AT1598" i="2691"/>
  <c r="AU1574" i="2691"/>
  <c r="AT1574" i="2691"/>
  <c r="AT1550" i="2691"/>
  <c r="AU1550" i="2691"/>
  <c r="AU1526" i="2691"/>
  <c r="AT1526" i="2691"/>
  <c r="AU1502" i="2691"/>
  <c r="AT1502" i="2691"/>
  <c r="AU1478" i="2691"/>
  <c r="AT1478" i="2691"/>
  <c r="AT1454" i="2691"/>
  <c r="AU1454" i="2691"/>
  <c r="AU1430" i="2691"/>
  <c r="AT1430" i="2691"/>
  <c r="AU1406" i="2691"/>
  <c r="AT1406" i="2691"/>
  <c r="AU1382" i="2691"/>
  <c r="AT1382" i="2691"/>
  <c r="AU1358" i="2691"/>
  <c r="AT1358" i="2691"/>
  <c r="AT1334" i="2691"/>
  <c r="AU1334" i="2691"/>
  <c r="AT1310" i="2691"/>
  <c r="AU1310" i="2691"/>
  <c r="AU1286" i="2691"/>
  <c r="AT1286" i="2691"/>
  <c r="AT1262" i="2691"/>
  <c r="AU1262" i="2691"/>
  <c r="AU1238" i="2691"/>
  <c r="AT1238" i="2691"/>
  <c r="AT1214" i="2691"/>
  <c r="AU1214" i="2691"/>
  <c r="AT1190" i="2691"/>
  <c r="AU1190" i="2691"/>
  <c r="AU1166" i="2691"/>
  <c r="AT1166" i="2691"/>
  <c r="AT1142" i="2691"/>
  <c r="AU1142" i="2691"/>
  <c r="AU1118" i="2691"/>
  <c r="AT1118" i="2691"/>
  <c r="AU1094" i="2691"/>
  <c r="AT1094" i="2691"/>
  <c r="AU1070" i="2691"/>
  <c r="AT1070" i="2691"/>
  <c r="AT1046" i="2691"/>
  <c r="AU1046" i="2691"/>
  <c r="AU1022" i="2691"/>
  <c r="AT1022" i="2691"/>
  <c r="AT998" i="2691"/>
  <c r="AU998" i="2691"/>
  <c r="AU974" i="2691"/>
  <c r="AT974" i="2691"/>
  <c r="AT950" i="2691"/>
  <c r="AU950" i="2691"/>
  <c r="AU926" i="2691"/>
  <c r="AT926" i="2691"/>
  <c r="AT902" i="2691"/>
  <c r="AU902" i="2691"/>
  <c r="AT878" i="2691"/>
  <c r="AU878" i="2691"/>
  <c r="AT854" i="2691"/>
  <c r="AU854" i="2691"/>
  <c r="AU830" i="2691"/>
  <c r="AT830" i="2691"/>
  <c r="AU806" i="2691"/>
  <c r="AT806" i="2691"/>
  <c r="AU782" i="2691"/>
  <c r="AT782" i="2691"/>
  <c r="AU758" i="2691"/>
  <c r="AT758" i="2691"/>
  <c r="AT734" i="2691"/>
  <c r="AU734" i="2691"/>
  <c r="AT710" i="2691"/>
  <c r="AU710" i="2691"/>
  <c r="AT686" i="2691"/>
  <c r="AU686" i="2691"/>
  <c r="AU662" i="2691"/>
  <c r="AT662" i="2691"/>
  <c r="AT638" i="2691"/>
  <c r="AU638" i="2691"/>
  <c r="AU614" i="2691"/>
  <c r="AT614" i="2691"/>
  <c r="AU590" i="2691"/>
  <c r="AT590" i="2691"/>
  <c r="AU566" i="2691"/>
  <c r="AT566" i="2691"/>
  <c r="AT542" i="2691"/>
  <c r="AU542" i="2691"/>
  <c r="AU518" i="2691"/>
  <c r="AT518" i="2691"/>
  <c r="AT494" i="2691"/>
  <c r="AU494" i="2691"/>
  <c r="AU470" i="2691"/>
  <c r="AT470" i="2691"/>
  <c r="AT446" i="2691"/>
  <c r="AU446" i="2691"/>
  <c r="AU422" i="2691"/>
  <c r="AT422" i="2691"/>
  <c r="AU398" i="2691"/>
  <c r="AT398" i="2691"/>
  <c r="AT374" i="2691"/>
  <c r="AU374" i="2691"/>
  <c r="AT350" i="2691"/>
  <c r="AU350" i="2691"/>
  <c r="AU326" i="2691"/>
  <c r="AT326" i="2691"/>
  <c r="AT302" i="2691"/>
  <c r="AU302" i="2691"/>
  <c r="AU278" i="2691"/>
  <c r="AT278" i="2691"/>
  <c r="AT254" i="2691"/>
  <c r="AU254" i="2691"/>
  <c r="AU230" i="2691"/>
  <c r="AT230" i="2691"/>
  <c r="AT206" i="2691"/>
  <c r="AU206" i="2691"/>
  <c r="AU182" i="2691"/>
  <c r="AT182" i="2691"/>
  <c r="AU158" i="2691"/>
  <c r="AT158" i="2691"/>
  <c r="AU134" i="2691"/>
  <c r="AT134" i="2691"/>
  <c r="AT110" i="2691"/>
  <c r="AU110" i="2691"/>
  <c r="AU86" i="2691"/>
  <c r="AT86" i="2691"/>
  <c r="AT62" i="2691"/>
  <c r="AU62" i="2691"/>
  <c r="AT38" i="2691"/>
  <c r="AU38" i="2691"/>
  <c r="AU14" i="2691"/>
  <c r="AT14" i="2691"/>
  <c r="AE107" i="2691"/>
  <c r="AU661" i="2691"/>
  <c r="AT661" i="2691"/>
  <c r="AU637" i="2691"/>
  <c r="AT637" i="2691"/>
  <c r="AU613" i="2691"/>
  <c r="AT613" i="2691"/>
  <c r="AT589" i="2691"/>
  <c r="AU589" i="2691"/>
  <c r="AU565" i="2691"/>
  <c r="AT565" i="2691"/>
  <c r="AT541" i="2691"/>
  <c r="AU541" i="2691"/>
  <c r="AU517" i="2691"/>
  <c r="AT517" i="2691"/>
  <c r="AT493" i="2691"/>
  <c r="AU493" i="2691"/>
  <c r="AU469" i="2691"/>
  <c r="AT469" i="2691"/>
  <c r="AU445" i="2691"/>
  <c r="AT445" i="2691"/>
  <c r="AT421" i="2691"/>
  <c r="AU421" i="2691"/>
  <c r="AU397" i="2691"/>
  <c r="AT397" i="2691"/>
  <c r="AT373" i="2691"/>
  <c r="AU373" i="2691"/>
  <c r="AU349" i="2691"/>
  <c r="AT349" i="2691"/>
  <c r="AU325" i="2691"/>
  <c r="AT325" i="2691"/>
  <c r="AU301" i="2691"/>
  <c r="AT301" i="2691"/>
  <c r="AU277" i="2691"/>
  <c r="AT277" i="2691"/>
  <c r="AU253" i="2691"/>
  <c r="AT253" i="2691"/>
  <c r="AU229" i="2691"/>
  <c r="AT229" i="2691"/>
  <c r="AT205" i="2691"/>
  <c r="AU205" i="2691"/>
  <c r="AT181" i="2691"/>
  <c r="AU181" i="2691"/>
  <c r="AU157" i="2691"/>
  <c r="AT157" i="2691"/>
  <c r="AT133" i="2691"/>
  <c r="AU133" i="2691"/>
  <c r="AT109" i="2691"/>
  <c r="AU109" i="2691"/>
  <c r="AU85" i="2691"/>
  <c r="AT85" i="2691"/>
  <c r="AT61" i="2691"/>
  <c r="AU61" i="2691"/>
  <c r="AU37" i="2691"/>
  <c r="AT37" i="2691"/>
  <c r="AU13" i="2691"/>
  <c r="AT13" i="2691"/>
  <c r="AU5" i="2691"/>
  <c r="AE242" i="2691"/>
  <c r="AE218" i="2691"/>
  <c r="AE194" i="2691"/>
  <c r="AE170" i="2691"/>
  <c r="AE146" i="2691"/>
  <c r="AE122" i="2691"/>
  <c r="AE98" i="2691"/>
  <c r="AE74" i="2691"/>
  <c r="AE50" i="2691"/>
  <c r="AE26" i="2691"/>
  <c r="AE93" i="2691"/>
  <c r="AT900" i="2691"/>
  <c r="AU900" i="2691"/>
  <c r="AU876" i="2691"/>
  <c r="AT876" i="2691"/>
  <c r="AU852" i="2691"/>
  <c r="AT852" i="2691"/>
  <c r="AT828" i="2691"/>
  <c r="AU828" i="2691"/>
  <c r="AT804" i="2691"/>
  <c r="AU804" i="2691"/>
  <c r="AU780" i="2691"/>
  <c r="AT780" i="2691"/>
  <c r="AT756" i="2691"/>
  <c r="AU756" i="2691"/>
  <c r="AU732" i="2691"/>
  <c r="AT732" i="2691"/>
  <c r="AT708" i="2691"/>
  <c r="AU708" i="2691"/>
  <c r="AT684" i="2691"/>
  <c r="AU684" i="2691"/>
  <c r="AU660" i="2691"/>
  <c r="AT660" i="2691"/>
  <c r="AU636" i="2691"/>
  <c r="AT636" i="2691"/>
  <c r="AT612" i="2691"/>
  <c r="AU612" i="2691"/>
  <c r="AT588" i="2691"/>
  <c r="AU588" i="2691"/>
  <c r="AU564" i="2691"/>
  <c r="AT564" i="2691"/>
  <c r="AT540" i="2691"/>
  <c r="AU540" i="2691"/>
  <c r="AU516" i="2691"/>
  <c r="AT516" i="2691"/>
  <c r="AU492" i="2691"/>
  <c r="AT492" i="2691"/>
  <c r="AU468" i="2691"/>
  <c r="AT468" i="2691"/>
  <c r="AU444" i="2691"/>
  <c r="AT444" i="2691"/>
  <c r="AT420" i="2691"/>
  <c r="AU420" i="2691"/>
  <c r="AU396" i="2691"/>
  <c r="AT396" i="2691"/>
  <c r="AT372" i="2691"/>
  <c r="AU372" i="2691"/>
  <c r="AU348" i="2691"/>
  <c r="AT348" i="2691"/>
  <c r="AT324" i="2691"/>
  <c r="AU324" i="2691"/>
  <c r="AT300" i="2691"/>
  <c r="AU300" i="2691"/>
  <c r="AU276" i="2691"/>
  <c r="AT276" i="2691"/>
  <c r="AT252" i="2691"/>
  <c r="AU252" i="2691"/>
  <c r="AU228" i="2691"/>
  <c r="AT228" i="2691"/>
  <c r="AU204" i="2691"/>
  <c r="AT204" i="2691"/>
  <c r="AU180" i="2691"/>
  <c r="AT180" i="2691"/>
  <c r="AT156" i="2691"/>
  <c r="AU156" i="2691"/>
  <c r="AT132" i="2691"/>
  <c r="AU132" i="2691"/>
  <c r="AU108" i="2691"/>
  <c r="AT108" i="2691"/>
  <c r="AT84" i="2691"/>
  <c r="AU84" i="2691"/>
  <c r="AT60" i="2691"/>
  <c r="AU60" i="2691"/>
  <c r="AU36" i="2691"/>
  <c r="AT36" i="2691"/>
  <c r="AT12" i="2691"/>
  <c r="AU12" i="2691"/>
  <c r="AE265" i="2691"/>
  <c r="AE241" i="2691"/>
  <c r="AE217" i="2691"/>
  <c r="AE193" i="2691"/>
  <c r="AE169" i="2691"/>
  <c r="AE145" i="2691"/>
  <c r="AE121" i="2691"/>
  <c r="AE97" i="2691"/>
  <c r="AE73" i="2691"/>
  <c r="AE49" i="2691"/>
  <c r="AE25" i="2691"/>
  <c r="AT611" i="2691"/>
  <c r="AU611" i="2691"/>
  <c r="AU587" i="2691"/>
  <c r="AT587" i="2691"/>
  <c r="AT563" i="2691"/>
  <c r="AU563" i="2691"/>
  <c r="AU539" i="2691"/>
  <c r="AT539" i="2691"/>
  <c r="AT515" i="2691"/>
  <c r="AU515" i="2691"/>
  <c r="AU491" i="2691"/>
  <c r="AT491" i="2691"/>
  <c r="AU467" i="2691"/>
  <c r="AT467" i="2691"/>
  <c r="AT443" i="2691"/>
  <c r="AU443" i="2691"/>
  <c r="AT419" i="2691"/>
  <c r="AU419" i="2691"/>
  <c r="AT395" i="2691"/>
  <c r="AU395" i="2691"/>
  <c r="AT371" i="2691"/>
  <c r="AU371" i="2691"/>
  <c r="AT347" i="2691"/>
  <c r="AU347" i="2691"/>
  <c r="AT323" i="2691"/>
  <c r="AU323" i="2691"/>
  <c r="AU299" i="2691"/>
  <c r="AT299" i="2691"/>
  <c r="AU275" i="2691"/>
  <c r="AT275" i="2691"/>
  <c r="AU251" i="2691"/>
  <c r="AT251" i="2691"/>
  <c r="AT227" i="2691"/>
  <c r="AU227" i="2691"/>
  <c r="AT203" i="2691"/>
  <c r="AU203" i="2691"/>
  <c r="AT179" i="2691"/>
  <c r="AU179" i="2691"/>
  <c r="AU155" i="2691"/>
  <c r="AT155" i="2691"/>
  <c r="AU131" i="2691"/>
  <c r="AT131" i="2691"/>
  <c r="AT107" i="2691"/>
  <c r="AU107" i="2691"/>
  <c r="AU83" i="2691"/>
  <c r="AT83" i="2691"/>
  <c r="AU59" i="2691"/>
  <c r="AT59" i="2691"/>
  <c r="AU35" i="2691"/>
  <c r="AT35" i="2691"/>
  <c r="AU11" i="2691"/>
  <c r="AT11" i="2691"/>
  <c r="AE264" i="2691"/>
  <c r="AE240" i="2691"/>
  <c r="AE216" i="2691"/>
  <c r="AE192" i="2691"/>
  <c r="AE168" i="2691"/>
  <c r="AE144" i="2691"/>
  <c r="AE120" i="2691"/>
  <c r="AE96" i="2691"/>
  <c r="AE72" i="2691"/>
  <c r="AE48" i="2691"/>
  <c r="AE24" i="2691"/>
  <c r="AE51" i="2691"/>
  <c r="AU1930" i="2691"/>
  <c r="AT1930" i="2691"/>
  <c r="AU1906" i="2691"/>
  <c r="AT1906" i="2691"/>
  <c r="AU1882" i="2691"/>
  <c r="AT1882" i="2691"/>
  <c r="AT1858" i="2691"/>
  <c r="AU1858" i="2691"/>
  <c r="AU1834" i="2691"/>
  <c r="AT1834" i="2691"/>
  <c r="AU1810" i="2691"/>
  <c r="AT1810" i="2691"/>
  <c r="AT1786" i="2691"/>
  <c r="AU1786" i="2691"/>
  <c r="AU1762" i="2691"/>
  <c r="AT1762" i="2691"/>
  <c r="AT1738" i="2691"/>
  <c r="AU1738" i="2691"/>
  <c r="AT1714" i="2691"/>
  <c r="AU1714" i="2691"/>
  <c r="AT1690" i="2691"/>
  <c r="AU1690" i="2691"/>
  <c r="AT1666" i="2691"/>
  <c r="AU1666" i="2691"/>
  <c r="AU1642" i="2691"/>
  <c r="AT1642" i="2691"/>
  <c r="AU1618" i="2691"/>
  <c r="AT1618" i="2691"/>
  <c r="AT1594" i="2691"/>
  <c r="AU1594" i="2691"/>
  <c r="AU1570" i="2691"/>
  <c r="AT1570" i="2691"/>
  <c r="AU1546" i="2691"/>
  <c r="AT1546" i="2691"/>
  <c r="AU1522" i="2691"/>
  <c r="AT1522" i="2691"/>
  <c r="AU1498" i="2691"/>
  <c r="AT1498" i="2691"/>
  <c r="AT1474" i="2691"/>
  <c r="AU1474" i="2691"/>
  <c r="AT1450" i="2691"/>
  <c r="AU1450" i="2691"/>
  <c r="AT1426" i="2691"/>
  <c r="AU1426" i="2691"/>
  <c r="AU1402" i="2691"/>
  <c r="AT1402" i="2691"/>
  <c r="AU1378" i="2691"/>
  <c r="AT1378" i="2691"/>
  <c r="AU1354" i="2691"/>
  <c r="AT1354" i="2691"/>
  <c r="AU1330" i="2691"/>
  <c r="AT1330" i="2691"/>
  <c r="AT1306" i="2691"/>
  <c r="AU1306" i="2691"/>
  <c r="AU1282" i="2691"/>
  <c r="AT1282" i="2691"/>
  <c r="AT1258" i="2691"/>
  <c r="AU1258" i="2691"/>
  <c r="AU1234" i="2691"/>
  <c r="AT1234" i="2691"/>
  <c r="AT1210" i="2691"/>
  <c r="AU1210" i="2691"/>
  <c r="AU1186" i="2691"/>
  <c r="AT1186" i="2691"/>
  <c r="AT1162" i="2691"/>
  <c r="AU1162" i="2691"/>
  <c r="AT1138" i="2691"/>
  <c r="AU1138" i="2691"/>
  <c r="AU1114" i="2691"/>
  <c r="AT1114" i="2691"/>
  <c r="AT1090" i="2691"/>
  <c r="AU1090" i="2691"/>
  <c r="AU1066" i="2691"/>
  <c r="AT1066" i="2691"/>
  <c r="AU1042" i="2691"/>
  <c r="AT1042" i="2691"/>
  <c r="AU1018" i="2691"/>
  <c r="AT1018" i="2691"/>
  <c r="AT994" i="2691"/>
  <c r="AU994" i="2691"/>
  <c r="AU970" i="2691"/>
  <c r="AT970" i="2691"/>
  <c r="AU946" i="2691"/>
  <c r="AT946" i="2691"/>
  <c r="AU922" i="2691"/>
  <c r="AT922" i="2691"/>
  <c r="AU898" i="2691"/>
  <c r="AT898" i="2691"/>
  <c r="AT874" i="2691"/>
  <c r="AU874" i="2691"/>
  <c r="AT850" i="2691"/>
  <c r="AU850" i="2691"/>
  <c r="AU826" i="2691"/>
  <c r="AT826" i="2691"/>
  <c r="AT802" i="2691"/>
  <c r="AU802" i="2691"/>
  <c r="AU778" i="2691"/>
  <c r="AT778" i="2691"/>
  <c r="AU754" i="2691"/>
  <c r="AT754" i="2691"/>
  <c r="AU730" i="2691"/>
  <c r="AT730" i="2691"/>
  <c r="AT706" i="2691"/>
  <c r="AU706" i="2691"/>
  <c r="AT682" i="2691"/>
  <c r="AU682" i="2691"/>
  <c r="AT658" i="2691"/>
  <c r="AU658" i="2691"/>
  <c r="AT634" i="2691"/>
  <c r="AU634" i="2691"/>
  <c r="AT610" i="2691"/>
  <c r="AU610" i="2691"/>
  <c r="AU586" i="2691"/>
  <c r="AT586" i="2691"/>
  <c r="AT562" i="2691"/>
  <c r="AU562" i="2691"/>
  <c r="AT538" i="2691"/>
  <c r="AU538" i="2691"/>
  <c r="AU514" i="2691"/>
  <c r="AT514" i="2691"/>
  <c r="AT490" i="2691"/>
  <c r="AU490" i="2691"/>
  <c r="AU466" i="2691"/>
  <c r="AT466" i="2691"/>
  <c r="AU442" i="2691"/>
  <c r="AT442" i="2691"/>
  <c r="AT418" i="2691"/>
  <c r="AU418" i="2691"/>
  <c r="AU394" i="2691"/>
  <c r="AT394" i="2691"/>
  <c r="AT370" i="2691"/>
  <c r="AU370" i="2691"/>
  <c r="AT346" i="2691"/>
  <c r="AU346" i="2691"/>
  <c r="AT322" i="2691"/>
  <c r="AU322" i="2691"/>
  <c r="AU298" i="2691"/>
  <c r="AT298" i="2691"/>
  <c r="AU274" i="2691"/>
  <c r="AT274" i="2691"/>
  <c r="AU250" i="2691"/>
  <c r="AT250" i="2691"/>
  <c r="AU226" i="2691"/>
  <c r="AT226" i="2691"/>
  <c r="AT202" i="2691"/>
  <c r="AU202" i="2691"/>
  <c r="AU178" i="2691"/>
  <c r="AT178" i="2691"/>
  <c r="AT154" i="2691"/>
  <c r="AU154" i="2691"/>
  <c r="AT130" i="2691"/>
  <c r="AU130" i="2691"/>
  <c r="AT106" i="2691"/>
  <c r="AU106" i="2691"/>
  <c r="AU82" i="2691"/>
  <c r="AT82" i="2691"/>
  <c r="AU58" i="2691"/>
  <c r="AT58" i="2691"/>
  <c r="AU34" i="2691"/>
  <c r="AT34" i="2691"/>
  <c r="AU10" i="2691"/>
  <c r="AT10" i="2691"/>
  <c r="AT1473" i="2691"/>
  <c r="AU1473" i="2691"/>
  <c r="AT1449" i="2691"/>
  <c r="AU1449" i="2691"/>
  <c r="AT1425" i="2691"/>
  <c r="AU1425" i="2691"/>
  <c r="AT1401" i="2691"/>
  <c r="AU1401" i="2691"/>
  <c r="AT1377" i="2691"/>
  <c r="AU1377" i="2691"/>
  <c r="AT1353" i="2691"/>
  <c r="AU1353" i="2691"/>
  <c r="AT1329" i="2691"/>
  <c r="AU1329" i="2691"/>
  <c r="AT1305" i="2691"/>
  <c r="AU1305" i="2691"/>
  <c r="AT1281" i="2691"/>
  <c r="AU1281" i="2691"/>
  <c r="AT1257" i="2691"/>
  <c r="AU1257" i="2691"/>
  <c r="AT1233" i="2691"/>
  <c r="AU1233" i="2691"/>
  <c r="AT1209" i="2691"/>
  <c r="AU1209" i="2691"/>
  <c r="AT1185" i="2691"/>
  <c r="AU1185" i="2691"/>
  <c r="AT1161" i="2691"/>
  <c r="AU1161" i="2691"/>
  <c r="AT1137" i="2691"/>
  <c r="AU1137" i="2691"/>
  <c r="AT1113" i="2691"/>
  <c r="AU1113" i="2691"/>
  <c r="AT1089" i="2691"/>
  <c r="AU1089" i="2691"/>
  <c r="AT1065" i="2691"/>
  <c r="AU1065" i="2691"/>
  <c r="AT1041" i="2691"/>
  <c r="AU1041" i="2691"/>
  <c r="AT1017" i="2691"/>
  <c r="AU1017" i="2691"/>
  <c r="AT993" i="2691"/>
  <c r="AU993" i="2691"/>
  <c r="AT969" i="2691"/>
  <c r="AU969" i="2691"/>
  <c r="AT945" i="2691"/>
  <c r="AU945" i="2691"/>
  <c r="AT921" i="2691"/>
  <c r="AU921" i="2691"/>
  <c r="AT897" i="2691"/>
  <c r="AU897" i="2691"/>
  <c r="AT873" i="2691"/>
  <c r="AU873" i="2691"/>
  <c r="AT849" i="2691"/>
  <c r="AU849" i="2691"/>
  <c r="AT825" i="2691"/>
  <c r="AU825" i="2691"/>
  <c r="AT801" i="2691"/>
  <c r="AU801" i="2691"/>
  <c r="AT777" i="2691"/>
  <c r="AU777" i="2691"/>
  <c r="AT753" i="2691"/>
  <c r="AU753" i="2691"/>
  <c r="AT729" i="2691"/>
  <c r="AU729" i="2691"/>
  <c r="AT705" i="2691"/>
  <c r="AU705" i="2691"/>
  <c r="AT681" i="2691"/>
  <c r="AU681" i="2691"/>
  <c r="AT657" i="2691"/>
  <c r="AU657" i="2691"/>
  <c r="AT633" i="2691"/>
  <c r="AU633" i="2691"/>
  <c r="AT609" i="2691"/>
  <c r="AU609" i="2691"/>
  <c r="AT585" i="2691"/>
  <c r="AU585" i="2691"/>
  <c r="AT561" i="2691"/>
  <c r="AU561" i="2691"/>
  <c r="AT537" i="2691"/>
  <c r="AU537" i="2691"/>
  <c r="AT513" i="2691"/>
  <c r="AU513" i="2691"/>
  <c r="AT489" i="2691"/>
  <c r="AU489" i="2691"/>
  <c r="AT465" i="2691"/>
  <c r="AU465" i="2691"/>
  <c r="AT441" i="2691"/>
  <c r="AU441" i="2691"/>
  <c r="AU417" i="2691"/>
  <c r="AT417" i="2691"/>
  <c r="AU393" i="2691"/>
  <c r="AT393" i="2691"/>
  <c r="AU369" i="2691"/>
  <c r="AT369" i="2691"/>
  <c r="AT345" i="2691"/>
  <c r="AU345" i="2691"/>
  <c r="AT321" i="2691"/>
  <c r="AU321" i="2691"/>
  <c r="AU297" i="2691"/>
  <c r="AT297" i="2691"/>
  <c r="AU273" i="2691"/>
  <c r="AT273" i="2691"/>
  <c r="AU249" i="2691"/>
  <c r="AT249" i="2691"/>
  <c r="AU225" i="2691"/>
  <c r="AT225" i="2691"/>
  <c r="AT201" i="2691"/>
  <c r="AU201" i="2691"/>
  <c r="AU177" i="2691"/>
  <c r="AT177" i="2691"/>
  <c r="AT153" i="2691"/>
  <c r="AU153" i="2691"/>
  <c r="AT129" i="2691"/>
  <c r="AU129" i="2691"/>
  <c r="AT105" i="2691"/>
  <c r="AU105" i="2691"/>
  <c r="AU81" i="2691"/>
  <c r="AT81" i="2691"/>
  <c r="AU57" i="2691"/>
  <c r="AT57" i="2691"/>
  <c r="AT33" i="2691"/>
  <c r="AU33" i="2691"/>
  <c r="AU9" i="2691"/>
  <c r="AT9" i="2691"/>
  <c r="AE262" i="2691"/>
  <c r="AE238" i="2691"/>
  <c r="AE214" i="2691"/>
  <c r="AE190" i="2691"/>
  <c r="AE166" i="2691"/>
  <c r="AE142" i="2691"/>
  <c r="AE118" i="2691"/>
  <c r="AE94" i="2691"/>
  <c r="AE70" i="2691"/>
  <c r="AE46" i="2691"/>
  <c r="AE22" i="2691"/>
  <c r="AE35" i="2691"/>
  <c r="AU1856" i="2691"/>
  <c r="AT1856" i="2691"/>
  <c r="AU1832" i="2691"/>
  <c r="AT1832" i="2691"/>
  <c r="AU1808" i="2691"/>
  <c r="AT1808" i="2691"/>
  <c r="AT1784" i="2691"/>
  <c r="AU1784" i="2691"/>
  <c r="AT1760" i="2691"/>
  <c r="AU1760" i="2691"/>
  <c r="AU1736" i="2691"/>
  <c r="AT1736" i="2691"/>
  <c r="AT1712" i="2691"/>
  <c r="AU1712" i="2691"/>
  <c r="AU1688" i="2691"/>
  <c r="AT1688" i="2691"/>
  <c r="AT1664" i="2691"/>
  <c r="AU1664" i="2691"/>
  <c r="AU1640" i="2691"/>
  <c r="AT1640" i="2691"/>
  <c r="AU1616" i="2691"/>
  <c r="AT1616" i="2691"/>
  <c r="AU1592" i="2691"/>
  <c r="AT1592" i="2691"/>
  <c r="AU1568" i="2691"/>
  <c r="AT1568" i="2691"/>
  <c r="AU1544" i="2691"/>
  <c r="AT1544" i="2691"/>
  <c r="AT1520" i="2691"/>
  <c r="AU1520" i="2691"/>
  <c r="AU1496" i="2691"/>
  <c r="AT1496" i="2691"/>
  <c r="AU1472" i="2691"/>
  <c r="AT1472" i="2691"/>
  <c r="AU1448" i="2691"/>
  <c r="AT1448" i="2691"/>
  <c r="AU1424" i="2691"/>
  <c r="AT1424" i="2691"/>
  <c r="AT1400" i="2691"/>
  <c r="AU1400" i="2691"/>
  <c r="AT1376" i="2691"/>
  <c r="AU1376" i="2691"/>
  <c r="AU1352" i="2691"/>
  <c r="AT1352" i="2691"/>
  <c r="AT1328" i="2691"/>
  <c r="AU1328" i="2691"/>
  <c r="AU1304" i="2691"/>
  <c r="AT1304" i="2691"/>
  <c r="AU1280" i="2691"/>
  <c r="AT1280" i="2691"/>
  <c r="AU1256" i="2691"/>
  <c r="AT1256" i="2691"/>
  <c r="AT1232" i="2691"/>
  <c r="AU1232" i="2691"/>
  <c r="AU1208" i="2691"/>
  <c r="AT1208" i="2691"/>
  <c r="AT1184" i="2691"/>
  <c r="AU1184" i="2691"/>
  <c r="AT1160" i="2691"/>
  <c r="AU1160" i="2691"/>
  <c r="AT1136" i="2691"/>
  <c r="AU1136" i="2691"/>
  <c r="AU1112" i="2691"/>
  <c r="AT1112" i="2691"/>
  <c r="AU1088" i="2691"/>
  <c r="AT1088" i="2691"/>
  <c r="AU1064" i="2691"/>
  <c r="AT1064" i="2691"/>
  <c r="AT1040" i="2691"/>
  <c r="AU1040" i="2691"/>
  <c r="AU1016" i="2691"/>
  <c r="AT1016" i="2691"/>
  <c r="AT992" i="2691"/>
  <c r="AU992" i="2691"/>
  <c r="AU968" i="2691"/>
  <c r="AT968" i="2691"/>
  <c r="AT944" i="2691"/>
  <c r="AU944" i="2691"/>
  <c r="AU920" i="2691"/>
  <c r="AT920" i="2691"/>
  <c r="AU896" i="2691"/>
  <c r="AT896" i="2691"/>
  <c r="AT872" i="2691"/>
  <c r="AU872" i="2691"/>
  <c r="AT848" i="2691"/>
  <c r="AU848" i="2691"/>
  <c r="AU824" i="2691"/>
  <c r="AT824" i="2691"/>
  <c r="AU800" i="2691"/>
  <c r="AT800" i="2691"/>
  <c r="AU776" i="2691"/>
  <c r="AT776" i="2691"/>
  <c r="AT752" i="2691"/>
  <c r="AU752" i="2691"/>
  <c r="AU728" i="2691"/>
  <c r="AT728" i="2691"/>
  <c r="AT704" i="2691"/>
  <c r="AU704" i="2691"/>
  <c r="AT680" i="2691"/>
  <c r="AU680" i="2691"/>
  <c r="AU656" i="2691"/>
  <c r="AT656" i="2691"/>
  <c r="AU632" i="2691"/>
  <c r="AT632" i="2691"/>
  <c r="AT608" i="2691"/>
  <c r="AU608" i="2691"/>
  <c r="AU584" i="2691"/>
  <c r="AT584" i="2691"/>
  <c r="AU560" i="2691"/>
  <c r="AT560" i="2691"/>
  <c r="AU536" i="2691"/>
  <c r="AT536" i="2691"/>
  <c r="AU512" i="2691"/>
  <c r="AT512" i="2691"/>
  <c r="AT488" i="2691"/>
  <c r="AU488" i="2691"/>
  <c r="AU464" i="2691"/>
  <c r="AT464" i="2691"/>
  <c r="AU440" i="2691"/>
  <c r="AT440" i="2691"/>
  <c r="AT416" i="2691"/>
  <c r="AU416" i="2691"/>
  <c r="AU392" i="2691"/>
  <c r="AT392" i="2691"/>
  <c r="AU368" i="2691"/>
  <c r="AT368" i="2691"/>
  <c r="AU344" i="2691"/>
  <c r="AT344" i="2691"/>
  <c r="AU320" i="2691"/>
  <c r="AT320" i="2691"/>
  <c r="AT296" i="2691"/>
  <c r="AU296" i="2691"/>
  <c r="AU272" i="2691"/>
  <c r="AT272" i="2691"/>
  <c r="AT248" i="2691"/>
  <c r="AU248" i="2691"/>
  <c r="AT224" i="2691"/>
  <c r="AU224" i="2691"/>
  <c r="AT200" i="2691"/>
  <c r="AU200" i="2691"/>
  <c r="AU176" i="2691"/>
  <c r="AT176" i="2691"/>
  <c r="AU152" i="2691"/>
  <c r="AT152" i="2691"/>
  <c r="AT128" i="2691"/>
  <c r="AU128" i="2691"/>
  <c r="AT104" i="2691"/>
  <c r="AU104" i="2691"/>
  <c r="AU80" i="2691"/>
  <c r="AT80" i="2691"/>
  <c r="AU56" i="2691"/>
  <c r="AT56" i="2691"/>
  <c r="AT32" i="2691"/>
  <c r="AU32" i="2691"/>
  <c r="AU8" i="2691"/>
  <c r="AT8" i="2691"/>
  <c r="AE261" i="2691"/>
  <c r="AE237" i="2691"/>
  <c r="AE213" i="2691"/>
  <c r="AE189" i="2691"/>
  <c r="AE165" i="2691"/>
  <c r="AE141" i="2691"/>
  <c r="AE69" i="2691"/>
  <c r="AE21" i="2691"/>
  <c r="AE256" i="2691"/>
  <c r="AE232" i="2691"/>
  <c r="AE208" i="2691"/>
  <c r="AE184" i="2691"/>
  <c r="AE136" i="2691"/>
  <c r="AE112" i="2691"/>
  <c r="AE64" i="2691"/>
  <c r="AU655" i="2691"/>
  <c r="AT655" i="2691"/>
  <c r="AU631" i="2691"/>
  <c r="AT631" i="2691"/>
  <c r="AU607" i="2691"/>
  <c r="AT607" i="2691"/>
  <c r="AT583" i="2691"/>
  <c r="AU583" i="2691"/>
  <c r="AU559" i="2691"/>
  <c r="AT559" i="2691"/>
  <c r="AT535" i="2691"/>
  <c r="AU535" i="2691"/>
  <c r="AU511" i="2691"/>
  <c r="AT511" i="2691"/>
  <c r="AU487" i="2691"/>
  <c r="AT487" i="2691"/>
  <c r="AU463" i="2691"/>
  <c r="AT463" i="2691"/>
  <c r="AT439" i="2691"/>
  <c r="AU439" i="2691"/>
  <c r="AT415" i="2691"/>
  <c r="AU415" i="2691"/>
  <c r="AT391" i="2691"/>
  <c r="AU391" i="2691"/>
  <c r="AU367" i="2691"/>
  <c r="AT367" i="2691"/>
  <c r="AT343" i="2691"/>
  <c r="AU343" i="2691"/>
  <c r="AT319" i="2691"/>
  <c r="AU319" i="2691"/>
  <c r="AU295" i="2691"/>
  <c r="AT295" i="2691"/>
  <c r="AU271" i="2691"/>
  <c r="AT271" i="2691"/>
  <c r="AT247" i="2691"/>
  <c r="AU247" i="2691"/>
  <c r="AT223" i="2691"/>
  <c r="AU223" i="2691"/>
  <c r="AU199" i="2691"/>
  <c r="AT199" i="2691"/>
  <c r="AU175" i="2691"/>
  <c r="AT175" i="2691"/>
  <c r="AT151" i="2691"/>
  <c r="AU151" i="2691"/>
  <c r="AT127" i="2691"/>
  <c r="AU127" i="2691"/>
  <c r="AU103" i="2691"/>
  <c r="AT103" i="2691"/>
  <c r="AU79" i="2691"/>
  <c r="AT79" i="2691"/>
  <c r="AT55" i="2691"/>
  <c r="AU55" i="2691"/>
  <c r="AT31" i="2691"/>
  <c r="AU31" i="2691"/>
  <c r="AU7" i="2691"/>
  <c r="AT7" i="2691"/>
  <c r="AE260" i="2691"/>
  <c r="AE236" i="2691"/>
  <c r="AE212" i="2691"/>
  <c r="AE188" i="2691"/>
  <c r="AE164" i="2691"/>
  <c r="AE116" i="2691"/>
  <c r="AE92" i="2691"/>
  <c r="AE68" i="2691"/>
  <c r="AE44" i="2691"/>
  <c r="AE16" i="2691"/>
  <c r="AU654" i="2691"/>
  <c r="AT654" i="2691"/>
  <c r="AT630" i="2691"/>
  <c r="AU630" i="2691"/>
  <c r="AU606" i="2691"/>
  <c r="AT606" i="2691"/>
  <c r="AU582" i="2691"/>
  <c r="AT582" i="2691"/>
  <c r="AT558" i="2691"/>
  <c r="AU558" i="2691"/>
  <c r="AT534" i="2691"/>
  <c r="AU534" i="2691"/>
  <c r="AT510" i="2691"/>
  <c r="AU510" i="2691"/>
  <c r="AU486" i="2691"/>
  <c r="AT486" i="2691"/>
  <c r="AT462" i="2691"/>
  <c r="AU462" i="2691"/>
  <c r="AU438" i="2691"/>
  <c r="AT438" i="2691"/>
  <c r="AU414" i="2691"/>
  <c r="AT414" i="2691"/>
  <c r="AT390" i="2691"/>
  <c r="AU390" i="2691"/>
  <c r="AU366" i="2691"/>
  <c r="AT366" i="2691"/>
  <c r="AU342" i="2691"/>
  <c r="AT342" i="2691"/>
  <c r="AT318" i="2691"/>
  <c r="AU318" i="2691"/>
  <c r="AU294" i="2691"/>
  <c r="AT294" i="2691"/>
  <c r="AU270" i="2691"/>
  <c r="AT270" i="2691"/>
  <c r="AT246" i="2691"/>
  <c r="AU246" i="2691"/>
  <c r="AU222" i="2691"/>
  <c r="AT222" i="2691"/>
  <c r="AT198" i="2691"/>
  <c r="AU198" i="2691"/>
  <c r="AU174" i="2691"/>
  <c r="AT174" i="2691"/>
  <c r="AT150" i="2691"/>
  <c r="AU150" i="2691"/>
  <c r="AU126" i="2691"/>
  <c r="AT126" i="2691"/>
  <c r="AU102" i="2691"/>
  <c r="AT102" i="2691"/>
  <c r="AT78" i="2691"/>
  <c r="AU78" i="2691"/>
  <c r="AU54" i="2691"/>
  <c r="AT54" i="2691"/>
  <c r="AT30" i="2691"/>
  <c r="AU30" i="2691"/>
  <c r="AU6" i="2691"/>
  <c r="AT6" i="2691"/>
  <c r="AE259" i="2691"/>
  <c r="AE235" i="2691"/>
  <c r="AE211" i="2691"/>
  <c r="AE187" i="2691"/>
  <c r="AE163" i="2691"/>
  <c r="AE139" i="2691"/>
  <c r="AE115" i="2691"/>
  <c r="AE91" i="2691"/>
  <c r="AE67" i="2691"/>
  <c r="AE43" i="2691"/>
  <c r="AE19" i="2691"/>
  <c r="AU1925" i="2691"/>
  <c r="AT1925" i="2691"/>
  <c r="AU1901" i="2691"/>
  <c r="AT1901" i="2691"/>
  <c r="AU1877" i="2691"/>
  <c r="AT1877" i="2691"/>
  <c r="AT1853" i="2691"/>
  <c r="AU1853" i="2691"/>
  <c r="AU1829" i="2691"/>
  <c r="AT1829" i="2691"/>
  <c r="AU1805" i="2691"/>
  <c r="AT1805" i="2691"/>
  <c r="AU1781" i="2691"/>
  <c r="AT1781" i="2691"/>
  <c r="AU1757" i="2691"/>
  <c r="AT1757" i="2691"/>
  <c r="AT1733" i="2691"/>
  <c r="AU1733" i="2691"/>
  <c r="AU1709" i="2691"/>
  <c r="AT1709" i="2691"/>
  <c r="AT1685" i="2691"/>
  <c r="AU1685" i="2691"/>
  <c r="AU1661" i="2691"/>
  <c r="AT1661" i="2691"/>
  <c r="AU1637" i="2691"/>
  <c r="AT1637" i="2691"/>
  <c r="AU1613" i="2691"/>
  <c r="AT1613" i="2691"/>
  <c r="AT1589" i="2691"/>
  <c r="AU1589" i="2691"/>
  <c r="AT1565" i="2691"/>
  <c r="AU1565" i="2691"/>
  <c r="AT1541" i="2691"/>
  <c r="AU1541" i="2691"/>
  <c r="AU1517" i="2691"/>
  <c r="AT1517" i="2691"/>
  <c r="AU1493" i="2691"/>
  <c r="AT1493" i="2691"/>
  <c r="AU1469" i="2691"/>
  <c r="AT1469" i="2691"/>
  <c r="AU1445" i="2691"/>
  <c r="AT1445" i="2691"/>
  <c r="AT1421" i="2691"/>
  <c r="AU1421" i="2691"/>
  <c r="AT1397" i="2691"/>
  <c r="AU1397" i="2691"/>
  <c r="AT1373" i="2691"/>
  <c r="AU1373" i="2691"/>
  <c r="AU1349" i="2691"/>
  <c r="AT1349" i="2691"/>
  <c r="AU1325" i="2691"/>
  <c r="AT1325" i="2691"/>
  <c r="AT1301" i="2691"/>
  <c r="AU1301" i="2691"/>
  <c r="AT1277" i="2691"/>
  <c r="AU1277" i="2691"/>
  <c r="AU1253" i="2691"/>
  <c r="AT1253" i="2691"/>
  <c r="AU1229" i="2691"/>
  <c r="AT1229" i="2691"/>
  <c r="AU1205" i="2691"/>
  <c r="AT1205" i="2691"/>
  <c r="AU1181" i="2691"/>
  <c r="AT1181" i="2691"/>
  <c r="AU1157" i="2691"/>
  <c r="AT1157" i="2691"/>
  <c r="AT1133" i="2691"/>
  <c r="AU1133" i="2691"/>
  <c r="AT1109" i="2691"/>
  <c r="AU1109" i="2691"/>
  <c r="AU1085" i="2691"/>
  <c r="AT1085" i="2691"/>
  <c r="AU1061" i="2691"/>
  <c r="AT1061" i="2691"/>
  <c r="AT1037" i="2691"/>
  <c r="AU1037" i="2691"/>
  <c r="AU1013" i="2691"/>
  <c r="AT1013" i="2691"/>
  <c r="AU989" i="2691"/>
  <c r="AT989" i="2691"/>
  <c r="AT965" i="2691"/>
  <c r="AU965" i="2691"/>
  <c r="AU941" i="2691"/>
  <c r="AT941" i="2691"/>
  <c r="AT917" i="2691"/>
  <c r="AU917" i="2691"/>
  <c r="AU893" i="2691"/>
  <c r="AT893" i="2691"/>
  <c r="AT869" i="2691"/>
  <c r="AU869" i="2691"/>
  <c r="AT845" i="2691"/>
  <c r="AU845" i="2691"/>
  <c r="AT821" i="2691"/>
  <c r="AU821" i="2691"/>
  <c r="AU797" i="2691"/>
  <c r="AT797" i="2691"/>
  <c r="AT773" i="2691"/>
  <c r="AU773" i="2691"/>
  <c r="AT749" i="2691"/>
  <c r="AU749" i="2691"/>
  <c r="AU725" i="2691"/>
  <c r="AT725" i="2691"/>
  <c r="AU701" i="2691"/>
  <c r="AT701" i="2691"/>
  <c r="AT677" i="2691"/>
  <c r="AU677" i="2691"/>
  <c r="AU653" i="2691"/>
  <c r="AT653" i="2691"/>
  <c r="AU629" i="2691"/>
  <c r="AT629" i="2691"/>
  <c r="AU605" i="2691"/>
  <c r="AT605" i="2691"/>
  <c r="AT581" i="2691"/>
  <c r="AU581" i="2691"/>
  <c r="AU557" i="2691"/>
  <c r="AT557" i="2691"/>
  <c r="AT533" i="2691"/>
  <c r="AU533" i="2691"/>
  <c r="AT509" i="2691"/>
  <c r="AU509" i="2691"/>
  <c r="AU485" i="2691"/>
  <c r="AT485" i="2691"/>
  <c r="AU461" i="2691"/>
  <c r="AT461" i="2691"/>
  <c r="AU437" i="2691"/>
  <c r="AT437" i="2691"/>
  <c r="AT413" i="2691"/>
  <c r="AU413" i="2691"/>
  <c r="AT389" i="2691"/>
  <c r="AU389" i="2691"/>
  <c r="AU365" i="2691"/>
  <c r="AT365" i="2691"/>
  <c r="AT341" i="2691"/>
  <c r="AU341" i="2691"/>
  <c r="AT317" i="2691"/>
  <c r="AU317" i="2691"/>
  <c r="AU293" i="2691"/>
  <c r="AT293" i="2691"/>
  <c r="AT269" i="2691"/>
  <c r="AU269" i="2691"/>
  <c r="AU245" i="2691"/>
  <c r="AT245" i="2691"/>
  <c r="AU221" i="2691"/>
  <c r="AT221" i="2691"/>
  <c r="AU197" i="2691"/>
  <c r="AT197" i="2691"/>
  <c r="AU173" i="2691"/>
  <c r="AT173" i="2691"/>
  <c r="AU149" i="2691"/>
  <c r="AT149" i="2691"/>
  <c r="AU125" i="2691"/>
  <c r="AT125" i="2691"/>
  <c r="AT101" i="2691"/>
  <c r="AU101" i="2691"/>
  <c r="AU77" i="2691"/>
  <c r="AT77" i="2691"/>
  <c r="AU53" i="2691"/>
  <c r="AT53" i="2691"/>
  <c r="AT29" i="2691"/>
  <c r="AU29" i="2691"/>
  <c r="AE234" i="2691"/>
  <c r="AE210" i="2691"/>
  <c r="AE186" i="2691"/>
  <c r="AE138" i="2691"/>
  <c r="AE114" i="2691"/>
  <c r="AE66" i="2691"/>
  <c r="AE42" i="2691"/>
  <c r="AU1108" i="2691"/>
  <c r="AT1108" i="2691"/>
  <c r="AT1084" i="2691"/>
  <c r="AU1084" i="2691"/>
  <c r="AU1060" i="2691"/>
  <c r="AT1060" i="2691"/>
  <c r="AU1036" i="2691"/>
  <c r="AT1036" i="2691"/>
  <c r="AU1012" i="2691"/>
  <c r="AT1012" i="2691"/>
  <c r="AU988" i="2691"/>
  <c r="AT988" i="2691"/>
  <c r="AU964" i="2691"/>
  <c r="AT964" i="2691"/>
  <c r="AU940" i="2691"/>
  <c r="AT940" i="2691"/>
  <c r="AU916" i="2691"/>
  <c r="AT916" i="2691"/>
  <c r="AU892" i="2691"/>
  <c r="AT892" i="2691"/>
  <c r="AT868" i="2691"/>
  <c r="AU868" i="2691"/>
  <c r="AT844" i="2691"/>
  <c r="AU844" i="2691"/>
  <c r="AT820" i="2691"/>
  <c r="AU820" i="2691"/>
  <c r="AT796" i="2691"/>
  <c r="AU796" i="2691"/>
  <c r="AT772" i="2691"/>
  <c r="AU772" i="2691"/>
  <c r="AU748" i="2691"/>
  <c r="AT748" i="2691"/>
  <c r="AU724" i="2691"/>
  <c r="AT724" i="2691"/>
  <c r="AU700" i="2691"/>
  <c r="AT700" i="2691"/>
  <c r="AU676" i="2691"/>
  <c r="AT676" i="2691"/>
  <c r="AT652" i="2691"/>
  <c r="AU652" i="2691"/>
  <c r="AT628" i="2691"/>
  <c r="AU628" i="2691"/>
  <c r="AU604" i="2691"/>
  <c r="AT604" i="2691"/>
  <c r="AU580" i="2691"/>
  <c r="AT580" i="2691"/>
  <c r="AU556" i="2691"/>
  <c r="AT556" i="2691"/>
  <c r="AU532" i="2691"/>
  <c r="AT532" i="2691"/>
  <c r="AU508" i="2691"/>
  <c r="AT508" i="2691"/>
  <c r="AU484" i="2691"/>
  <c r="AT484" i="2691"/>
  <c r="AU460" i="2691"/>
  <c r="AT460" i="2691"/>
  <c r="AT436" i="2691"/>
  <c r="AU436" i="2691"/>
  <c r="AT412" i="2691"/>
  <c r="AU412" i="2691"/>
  <c r="AU388" i="2691"/>
  <c r="AT388" i="2691"/>
  <c r="AU364" i="2691"/>
  <c r="AT364" i="2691"/>
  <c r="AU340" i="2691"/>
  <c r="AT340" i="2691"/>
  <c r="AU316" i="2691"/>
  <c r="AT316" i="2691"/>
  <c r="AT292" i="2691"/>
  <c r="AU292" i="2691"/>
  <c r="AU268" i="2691"/>
  <c r="AT268" i="2691"/>
  <c r="AT244" i="2691"/>
  <c r="AU244" i="2691"/>
  <c r="AT220" i="2691"/>
  <c r="AU220" i="2691"/>
  <c r="AU196" i="2691"/>
  <c r="AT196" i="2691"/>
  <c r="AU172" i="2691"/>
  <c r="AT172" i="2691"/>
  <c r="AT148" i="2691"/>
  <c r="AU148" i="2691"/>
  <c r="AU124" i="2691"/>
  <c r="AT124" i="2691"/>
  <c r="AU100" i="2691"/>
  <c r="AT100" i="2691"/>
  <c r="AU76" i="2691"/>
  <c r="AT76" i="2691"/>
  <c r="AU52" i="2691"/>
  <c r="AT52" i="2691"/>
  <c r="AU28" i="2691"/>
  <c r="AT28" i="2691"/>
  <c r="AE257" i="2691"/>
  <c r="AE233" i="2691"/>
  <c r="AE209" i="2691"/>
  <c r="AE185" i="2691"/>
  <c r="AE161" i="2691"/>
  <c r="AE137" i="2691"/>
  <c r="AE113" i="2691"/>
  <c r="AE89" i="2691"/>
  <c r="AE65" i="2691"/>
  <c r="AE41" i="2691"/>
  <c r="AE17" i="2691"/>
  <c r="AU1923" i="2691"/>
  <c r="AT1923" i="2691"/>
  <c r="AU1899" i="2691"/>
  <c r="AT1899" i="2691"/>
  <c r="AT1875" i="2691"/>
  <c r="AU1875" i="2691"/>
  <c r="AT1851" i="2691"/>
  <c r="AU1851" i="2691"/>
  <c r="AU1827" i="2691"/>
  <c r="AT1827" i="2691"/>
  <c r="AU1803" i="2691"/>
  <c r="AT1803" i="2691"/>
  <c r="AT1779" i="2691"/>
  <c r="AU1779" i="2691"/>
  <c r="AU1755" i="2691"/>
  <c r="AT1755" i="2691"/>
  <c r="AT1731" i="2691"/>
  <c r="AU1731" i="2691"/>
  <c r="AU1707" i="2691"/>
  <c r="AT1707" i="2691"/>
  <c r="AT1683" i="2691"/>
  <c r="AU1683" i="2691"/>
  <c r="AU1659" i="2691"/>
  <c r="AT1659" i="2691"/>
  <c r="AT1635" i="2691"/>
  <c r="AU1635" i="2691"/>
  <c r="AU1611" i="2691"/>
  <c r="AT1611" i="2691"/>
  <c r="AT1587" i="2691"/>
  <c r="AU1587" i="2691"/>
  <c r="AT1563" i="2691"/>
  <c r="AU1563" i="2691"/>
  <c r="AU1539" i="2691"/>
  <c r="AT1539" i="2691"/>
  <c r="AU1515" i="2691"/>
  <c r="AT1515" i="2691"/>
  <c r="AT1491" i="2691"/>
  <c r="AU1491" i="2691"/>
  <c r="AU1467" i="2691"/>
  <c r="AT1467" i="2691"/>
  <c r="AT1443" i="2691"/>
  <c r="AU1443" i="2691"/>
  <c r="AT1419" i="2691"/>
  <c r="AU1419" i="2691"/>
  <c r="AU1395" i="2691"/>
  <c r="AT1395" i="2691"/>
  <c r="AT1371" i="2691"/>
  <c r="AU1371" i="2691"/>
  <c r="AU1347" i="2691"/>
  <c r="AT1347" i="2691"/>
  <c r="AU1323" i="2691"/>
  <c r="AT1323" i="2691"/>
  <c r="AU1299" i="2691"/>
  <c r="AT1299" i="2691"/>
  <c r="AT1275" i="2691"/>
  <c r="AU1275" i="2691"/>
  <c r="AU1251" i="2691"/>
  <c r="AT1251" i="2691"/>
  <c r="AU1227" i="2691"/>
  <c r="AT1227" i="2691"/>
  <c r="AU1203" i="2691"/>
  <c r="AT1203" i="2691"/>
  <c r="AT1179" i="2691"/>
  <c r="AU1179" i="2691"/>
  <c r="AU1155" i="2691"/>
  <c r="AT1155" i="2691"/>
  <c r="AT1131" i="2691"/>
  <c r="AU1131" i="2691"/>
  <c r="AU1107" i="2691"/>
  <c r="AT1107" i="2691"/>
  <c r="AT1083" i="2691"/>
  <c r="AU1083" i="2691"/>
  <c r="AT1059" i="2691"/>
  <c r="AU1059" i="2691"/>
  <c r="AU1035" i="2691"/>
  <c r="AT1035" i="2691"/>
  <c r="AT1011" i="2691"/>
  <c r="AU1011" i="2691"/>
  <c r="AT987" i="2691"/>
  <c r="AU987" i="2691"/>
  <c r="AT963" i="2691"/>
  <c r="AU963" i="2691"/>
  <c r="AU939" i="2691"/>
  <c r="AT939" i="2691"/>
  <c r="AT915" i="2691"/>
  <c r="AU915" i="2691"/>
  <c r="AT891" i="2691"/>
  <c r="AU891" i="2691"/>
  <c r="AU867" i="2691"/>
  <c r="AT867" i="2691"/>
  <c r="AU843" i="2691"/>
  <c r="AT843" i="2691"/>
  <c r="AT819" i="2691"/>
  <c r="AU819" i="2691"/>
  <c r="AU795" i="2691"/>
  <c r="AT795" i="2691"/>
  <c r="AT771" i="2691"/>
  <c r="AU771" i="2691"/>
  <c r="AU747" i="2691"/>
  <c r="AT747" i="2691"/>
  <c r="AT723" i="2691"/>
  <c r="AU723" i="2691"/>
  <c r="AU699" i="2691"/>
  <c r="AT699" i="2691"/>
  <c r="AU675" i="2691"/>
  <c r="AT675" i="2691"/>
  <c r="AT651" i="2691"/>
  <c r="AU651" i="2691"/>
  <c r="AT627" i="2691"/>
  <c r="AU627" i="2691"/>
  <c r="AU603" i="2691"/>
  <c r="AT603" i="2691"/>
  <c r="AU579" i="2691"/>
  <c r="AT579" i="2691"/>
  <c r="AU555" i="2691"/>
  <c r="AT555" i="2691"/>
  <c r="AU531" i="2691"/>
  <c r="AT531" i="2691"/>
  <c r="AT507" i="2691"/>
  <c r="AU507" i="2691"/>
  <c r="AT483" i="2691"/>
  <c r="AU483" i="2691"/>
  <c r="AT459" i="2691"/>
  <c r="AU459" i="2691"/>
  <c r="AT435" i="2691"/>
  <c r="AU435" i="2691"/>
  <c r="AT411" i="2691"/>
  <c r="AU411" i="2691"/>
  <c r="AT387" i="2691"/>
  <c r="AU387" i="2691"/>
  <c r="AT363" i="2691"/>
  <c r="AU363" i="2691"/>
  <c r="AT339" i="2691"/>
  <c r="AU339" i="2691"/>
  <c r="AT315" i="2691"/>
  <c r="AU315" i="2691"/>
  <c r="AT291" i="2691"/>
  <c r="AU291" i="2691"/>
  <c r="AT267" i="2691"/>
  <c r="AU267" i="2691"/>
  <c r="AT243" i="2691"/>
  <c r="AU243" i="2691"/>
  <c r="AT219" i="2691"/>
  <c r="AU219" i="2691"/>
  <c r="AT195" i="2691"/>
  <c r="AU195" i="2691"/>
  <c r="AT171" i="2691"/>
  <c r="AU171" i="2691"/>
  <c r="AT147" i="2691"/>
  <c r="AU147" i="2691"/>
  <c r="AT123" i="2691"/>
  <c r="AU123" i="2691"/>
  <c r="AT99" i="2691"/>
  <c r="AU99" i="2691"/>
  <c r="AT75" i="2691"/>
  <c r="AU75" i="2691"/>
  <c r="AT51" i="2691"/>
  <c r="AU51" i="2691"/>
  <c r="AT27" i="2691"/>
  <c r="AU27" i="2691"/>
  <c r="AT1130" i="2691"/>
  <c r="AU1130" i="2691"/>
  <c r="AT1106" i="2691"/>
  <c r="AU1106" i="2691"/>
  <c r="AT1082" i="2691"/>
  <c r="AU1082" i="2691"/>
  <c r="AU1058" i="2691"/>
  <c r="AT1058" i="2691"/>
  <c r="AT1034" i="2691"/>
  <c r="AU1034" i="2691"/>
  <c r="AU1010" i="2691"/>
  <c r="AT1010" i="2691"/>
  <c r="AU986" i="2691"/>
  <c r="AT986" i="2691"/>
  <c r="AT962" i="2691"/>
  <c r="AU962" i="2691"/>
  <c r="AU938" i="2691"/>
  <c r="AT938" i="2691"/>
  <c r="AT914" i="2691"/>
  <c r="AU914" i="2691"/>
  <c r="AU890" i="2691"/>
  <c r="AT890" i="2691"/>
  <c r="AU866" i="2691"/>
  <c r="AT866" i="2691"/>
  <c r="AU842" i="2691"/>
  <c r="AT842" i="2691"/>
  <c r="AU818" i="2691"/>
  <c r="AT818" i="2691"/>
  <c r="AU794" i="2691"/>
  <c r="AT794" i="2691"/>
  <c r="AT770" i="2691"/>
  <c r="AU770" i="2691"/>
  <c r="AU746" i="2691"/>
  <c r="AT746" i="2691"/>
  <c r="AT722" i="2691"/>
  <c r="AU722" i="2691"/>
  <c r="AU698" i="2691"/>
  <c r="AT698" i="2691"/>
  <c r="AU674" i="2691"/>
  <c r="AT674" i="2691"/>
  <c r="AU650" i="2691"/>
  <c r="AT650" i="2691"/>
  <c r="AT626" i="2691"/>
  <c r="AU626" i="2691"/>
  <c r="AU602" i="2691"/>
  <c r="AT602" i="2691"/>
  <c r="AT578" i="2691"/>
  <c r="AU578" i="2691"/>
  <c r="AU554" i="2691"/>
  <c r="AT554" i="2691"/>
  <c r="AT530" i="2691"/>
  <c r="AU530" i="2691"/>
  <c r="AT506" i="2691"/>
  <c r="AU506" i="2691"/>
  <c r="AT482" i="2691"/>
  <c r="AU482" i="2691"/>
  <c r="AT458" i="2691"/>
  <c r="AU458" i="2691"/>
  <c r="AU434" i="2691"/>
  <c r="AT434" i="2691"/>
  <c r="AU410" i="2691"/>
  <c r="AT410" i="2691"/>
  <c r="AT386" i="2691"/>
  <c r="AU386" i="2691"/>
  <c r="AU362" i="2691"/>
  <c r="AT362" i="2691"/>
  <c r="AU338" i="2691"/>
  <c r="AT338" i="2691"/>
  <c r="AU314" i="2691"/>
  <c r="AT314" i="2691"/>
  <c r="AT290" i="2691"/>
  <c r="AU290" i="2691"/>
  <c r="AU266" i="2691"/>
  <c r="AT266" i="2691"/>
  <c r="AU242" i="2691"/>
  <c r="AT242" i="2691"/>
  <c r="AU218" i="2691"/>
  <c r="AT218" i="2691"/>
  <c r="AU194" i="2691"/>
  <c r="AT194" i="2691"/>
  <c r="AU170" i="2691"/>
  <c r="AT170" i="2691"/>
  <c r="AT146" i="2691"/>
  <c r="AU146" i="2691"/>
  <c r="AU122" i="2691"/>
  <c r="AT122" i="2691"/>
  <c r="AT98" i="2691"/>
  <c r="AU98" i="2691"/>
  <c r="AU74" i="2691"/>
  <c r="AT74" i="2691"/>
  <c r="AT50" i="2691"/>
  <c r="AU50" i="2691"/>
  <c r="AU26" i="2691"/>
  <c r="AT26" i="2691"/>
  <c r="AE255" i="2691"/>
  <c r="AE231" i="2691"/>
  <c r="AE207" i="2691"/>
  <c r="AE183" i="2691"/>
  <c r="AE159" i="2691"/>
  <c r="AE135" i="2691"/>
  <c r="AE111" i="2691"/>
  <c r="AE87" i="2691"/>
  <c r="AE63" i="2691"/>
  <c r="AE39" i="2691"/>
  <c r="AT1321" i="2691"/>
  <c r="AU1321" i="2691"/>
  <c r="AU1297" i="2691"/>
  <c r="AT1297" i="2691"/>
  <c r="AT1273" i="2691"/>
  <c r="AU1273" i="2691"/>
  <c r="AU1249" i="2691"/>
  <c r="AT1249" i="2691"/>
  <c r="AT1225" i="2691"/>
  <c r="AU1225" i="2691"/>
  <c r="AU1201" i="2691"/>
  <c r="AT1201" i="2691"/>
  <c r="AT1177" i="2691"/>
  <c r="AU1177" i="2691"/>
  <c r="AU1153" i="2691"/>
  <c r="AT1153" i="2691"/>
  <c r="AT1129" i="2691"/>
  <c r="AU1129" i="2691"/>
  <c r="AT1105" i="2691"/>
  <c r="AU1105" i="2691"/>
  <c r="AT1081" i="2691"/>
  <c r="AU1081" i="2691"/>
  <c r="AT1057" i="2691"/>
  <c r="AU1057" i="2691"/>
  <c r="AU1033" i="2691"/>
  <c r="AT1033" i="2691"/>
  <c r="AT1009" i="2691"/>
  <c r="AU1009" i="2691"/>
  <c r="AT985" i="2691"/>
  <c r="AU985" i="2691"/>
  <c r="AU961" i="2691"/>
  <c r="AT961" i="2691"/>
  <c r="AT937" i="2691"/>
  <c r="AU937" i="2691"/>
  <c r="AU913" i="2691"/>
  <c r="AT913" i="2691"/>
  <c r="AU889" i="2691"/>
  <c r="AT889" i="2691"/>
  <c r="AU865" i="2691"/>
  <c r="AT865" i="2691"/>
  <c r="AU841" i="2691"/>
  <c r="AT841" i="2691"/>
  <c r="AU817" i="2691"/>
  <c r="AT817" i="2691"/>
  <c r="AT793" i="2691"/>
  <c r="AU793" i="2691"/>
  <c r="AU769" i="2691"/>
  <c r="AT769" i="2691"/>
  <c r="AU745" i="2691"/>
  <c r="AT745" i="2691"/>
  <c r="AT721" i="2691"/>
  <c r="AU721" i="2691"/>
  <c r="AU697" i="2691"/>
  <c r="AT697" i="2691"/>
  <c r="AU673" i="2691"/>
  <c r="AT673" i="2691"/>
  <c r="AT649" i="2691"/>
  <c r="AU649" i="2691"/>
  <c r="AT625" i="2691"/>
  <c r="AU625" i="2691"/>
  <c r="AU601" i="2691"/>
  <c r="AT601" i="2691"/>
  <c r="AT577" i="2691"/>
  <c r="AU577" i="2691"/>
  <c r="AU553" i="2691"/>
  <c r="AT553" i="2691"/>
  <c r="AU529" i="2691"/>
  <c r="AT529" i="2691"/>
  <c r="AT505" i="2691"/>
  <c r="AU505" i="2691"/>
  <c r="AU481" i="2691"/>
  <c r="AT481" i="2691"/>
  <c r="AU457" i="2691"/>
  <c r="AT457" i="2691"/>
  <c r="AU433" i="2691"/>
  <c r="AT433" i="2691"/>
  <c r="AU409" i="2691"/>
  <c r="AT409" i="2691"/>
  <c r="AT385" i="2691"/>
  <c r="AU385" i="2691"/>
  <c r="AU361" i="2691"/>
  <c r="AT361" i="2691"/>
  <c r="AU337" i="2691"/>
  <c r="AT337" i="2691"/>
  <c r="AU313" i="2691"/>
  <c r="AT313" i="2691"/>
  <c r="AT289" i="2691"/>
  <c r="AU289" i="2691"/>
  <c r="AU265" i="2691"/>
  <c r="AT265" i="2691"/>
  <c r="AT241" i="2691"/>
  <c r="AU241" i="2691"/>
  <c r="AU217" i="2691"/>
  <c r="AT217" i="2691"/>
  <c r="AU193" i="2691"/>
  <c r="AT193" i="2691"/>
  <c r="AU169" i="2691"/>
  <c r="AT169" i="2691"/>
  <c r="AU145" i="2691"/>
  <c r="AT145" i="2691"/>
  <c r="AU121" i="2691"/>
  <c r="AT121" i="2691"/>
  <c r="AU97" i="2691"/>
  <c r="AT97" i="2691"/>
  <c r="AU73" i="2691"/>
  <c r="AT73" i="2691"/>
  <c r="AT49" i="2691"/>
  <c r="AU49" i="2691"/>
  <c r="AU25" i="2691"/>
  <c r="AT25" i="2691"/>
  <c r="AE254" i="2691"/>
  <c r="AE230" i="2691"/>
  <c r="AE206" i="2691"/>
  <c r="AE182" i="2691"/>
  <c r="AE158" i="2691"/>
  <c r="AE134" i="2691"/>
  <c r="AE110" i="2691"/>
  <c r="AE86" i="2691"/>
  <c r="AE62" i="2691"/>
  <c r="AE38" i="2691"/>
  <c r="AE14" i="2691"/>
  <c r="AU1920" i="2691"/>
  <c r="AT1920" i="2691"/>
  <c r="AU1896" i="2691"/>
  <c r="AT1896" i="2691"/>
  <c r="AU1872" i="2691"/>
  <c r="AT1872" i="2691"/>
  <c r="AT1848" i="2691"/>
  <c r="AU1848" i="2691"/>
  <c r="AU1824" i="2691"/>
  <c r="AT1824" i="2691"/>
  <c r="AU1800" i="2691"/>
  <c r="AT1800" i="2691"/>
  <c r="AU1776" i="2691"/>
  <c r="AT1776" i="2691"/>
  <c r="AU1752" i="2691"/>
  <c r="AT1752" i="2691"/>
  <c r="AT1728" i="2691"/>
  <c r="AU1728" i="2691"/>
  <c r="AU1704" i="2691"/>
  <c r="AT1704" i="2691"/>
  <c r="AT1680" i="2691"/>
  <c r="AU1680" i="2691"/>
  <c r="AU1656" i="2691"/>
  <c r="AT1656" i="2691"/>
  <c r="AU1632" i="2691"/>
  <c r="AT1632" i="2691"/>
  <c r="AU1608" i="2691"/>
  <c r="AT1608" i="2691"/>
  <c r="AT1584" i="2691"/>
  <c r="AU1584" i="2691"/>
  <c r="AT1560" i="2691"/>
  <c r="AU1560" i="2691"/>
  <c r="AT1536" i="2691"/>
  <c r="AU1536" i="2691"/>
  <c r="AU1512" i="2691"/>
  <c r="AT1512" i="2691"/>
  <c r="AU1488" i="2691"/>
  <c r="AT1488" i="2691"/>
  <c r="AT1464" i="2691"/>
  <c r="AU1464" i="2691"/>
  <c r="AT1440" i="2691"/>
  <c r="AU1440" i="2691"/>
  <c r="AU1416" i="2691"/>
  <c r="AT1416" i="2691"/>
  <c r="AT1392" i="2691"/>
  <c r="AU1392" i="2691"/>
  <c r="AT1368" i="2691"/>
  <c r="AU1368" i="2691"/>
  <c r="AU1344" i="2691"/>
  <c r="AT1344" i="2691"/>
  <c r="AU1320" i="2691"/>
  <c r="AT1320" i="2691"/>
  <c r="AU1296" i="2691"/>
  <c r="AT1296" i="2691"/>
  <c r="AT1272" i="2691"/>
  <c r="AU1272" i="2691"/>
  <c r="AT1248" i="2691"/>
  <c r="AU1248" i="2691"/>
  <c r="AU1224" i="2691"/>
  <c r="AT1224" i="2691"/>
  <c r="AU1200" i="2691"/>
  <c r="AT1200" i="2691"/>
  <c r="AU1176" i="2691"/>
  <c r="AT1176" i="2691"/>
  <c r="AU1152" i="2691"/>
  <c r="AT1152" i="2691"/>
  <c r="AU1128" i="2691"/>
  <c r="AT1128" i="2691"/>
  <c r="AT1104" i="2691"/>
  <c r="AU1104" i="2691"/>
  <c r="AU1080" i="2691"/>
  <c r="AT1080" i="2691"/>
  <c r="AU1056" i="2691"/>
  <c r="AT1056" i="2691"/>
  <c r="AT1032" i="2691"/>
  <c r="AU1032" i="2691"/>
  <c r="AU1008" i="2691"/>
  <c r="AT1008" i="2691"/>
  <c r="AT984" i="2691"/>
  <c r="AU984" i="2691"/>
  <c r="AU960" i="2691"/>
  <c r="AT960" i="2691"/>
  <c r="AU936" i="2691"/>
  <c r="AT936" i="2691"/>
  <c r="AU912" i="2691"/>
  <c r="AT912" i="2691"/>
  <c r="AU888" i="2691"/>
  <c r="AT888" i="2691"/>
  <c r="AU864" i="2691"/>
  <c r="AT864" i="2691"/>
  <c r="AU840" i="2691"/>
  <c r="AT840" i="2691"/>
  <c r="AT816" i="2691"/>
  <c r="AU816" i="2691"/>
  <c r="AT792" i="2691"/>
  <c r="AU792" i="2691"/>
  <c r="AU768" i="2691"/>
  <c r="AT768" i="2691"/>
  <c r="AT744" i="2691"/>
  <c r="AU744" i="2691"/>
  <c r="AT720" i="2691"/>
  <c r="AU720" i="2691"/>
  <c r="AU696" i="2691"/>
  <c r="AT696" i="2691"/>
  <c r="AT672" i="2691"/>
  <c r="AU672" i="2691"/>
  <c r="AU648" i="2691"/>
  <c r="AT648" i="2691"/>
  <c r="AU624" i="2691"/>
  <c r="AT624" i="2691"/>
  <c r="AU600" i="2691"/>
  <c r="AT600" i="2691"/>
  <c r="AT576" i="2691"/>
  <c r="AU576" i="2691"/>
  <c r="AU552" i="2691"/>
  <c r="AT552" i="2691"/>
  <c r="AT528" i="2691"/>
  <c r="AU528" i="2691"/>
  <c r="AT504" i="2691"/>
  <c r="AU504" i="2691"/>
  <c r="AU480" i="2691"/>
  <c r="AT480" i="2691"/>
  <c r="AT456" i="2691"/>
  <c r="AU456" i="2691"/>
  <c r="AT432" i="2691"/>
  <c r="AU432" i="2691"/>
  <c r="AT408" i="2691"/>
  <c r="AU408" i="2691"/>
  <c r="AU384" i="2691"/>
  <c r="AT384" i="2691"/>
  <c r="AU360" i="2691"/>
  <c r="AT360" i="2691"/>
  <c r="AU336" i="2691"/>
  <c r="AT336" i="2691"/>
  <c r="AU312" i="2691"/>
  <c r="AT312" i="2691"/>
  <c r="AT288" i="2691"/>
  <c r="AU288" i="2691"/>
  <c r="AU264" i="2691"/>
  <c r="AT264" i="2691"/>
  <c r="AT240" i="2691"/>
  <c r="AU240" i="2691"/>
  <c r="AU216" i="2691"/>
  <c r="AT216" i="2691"/>
  <c r="AT192" i="2691"/>
  <c r="AU192" i="2691"/>
  <c r="AT168" i="2691"/>
  <c r="AU168" i="2691"/>
  <c r="AT144" i="2691"/>
  <c r="AU144" i="2691"/>
  <c r="AU120" i="2691"/>
  <c r="AT120" i="2691"/>
  <c r="AU96" i="2691"/>
  <c r="AT96" i="2691"/>
  <c r="AT72" i="2691"/>
  <c r="AU72" i="2691"/>
  <c r="AU48" i="2691"/>
  <c r="AT48" i="2691"/>
  <c r="AU24" i="2691"/>
  <c r="AT24" i="2691"/>
  <c r="AE253" i="2691"/>
  <c r="AE229" i="2691"/>
  <c r="AE205" i="2691"/>
  <c r="AE181" i="2691"/>
  <c r="AE157" i="2691"/>
  <c r="AE133" i="2691"/>
  <c r="AE109" i="2691"/>
  <c r="AE85" i="2691"/>
  <c r="AE61" i="2691"/>
  <c r="AE37" i="2691"/>
  <c r="AU1823" i="2691"/>
  <c r="AT1823" i="2691"/>
  <c r="AU1799" i="2691"/>
  <c r="AT1799" i="2691"/>
  <c r="AU1775" i="2691"/>
  <c r="AT1775" i="2691"/>
  <c r="AU1751" i="2691"/>
  <c r="AT1751" i="2691"/>
  <c r="AT1727" i="2691"/>
  <c r="AU1727" i="2691"/>
  <c r="AT1703" i="2691"/>
  <c r="AU1703" i="2691"/>
  <c r="AT1679" i="2691"/>
  <c r="AU1679" i="2691"/>
  <c r="AU1655" i="2691"/>
  <c r="AT1655" i="2691"/>
  <c r="AT1631" i="2691"/>
  <c r="AU1631" i="2691"/>
  <c r="AU1607" i="2691"/>
  <c r="AT1607" i="2691"/>
  <c r="AU1583" i="2691"/>
  <c r="AT1583" i="2691"/>
  <c r="AT1559" i="2691"/>
  <c r="AU1559" i="2691"/>
  <c r="AT1535" i="2691"/>
  <c r="AU1535" i="2691"/>
  <c r="AU1511" i="2691"/>
  <c r="AT1511" i="2691"/>
  <c r="AT1487" i="2691"/>
  <c r="AU1487" i="2691"/>
  <c r="AU1463" i="2691"/>
  <c r="AT1463" i="2691"/>
  <c r="AT1439" i="2691"/>
  <c r="AU1439" i="2691"/>
  <c r="AU1415" i="2691"/>
  <c r="AT1415" i="2691"/>
  <c r="AU1391" i="2691"/>
  <c r="AT1391" i="2691"/>
  <c r="AT1367" i="2691"/>
  <c r="AU1367" i="2691"/>
  <c r="AU1343" i="2691"/>
  <c r="AT1343" i="2691"/>
  <c r="AT1319" i="2691"/>
  <c r="AU1319" i="2691"/>
  <c r="AU1295" i="2691"/>
  <c r="AT1295" i="2691"/>
  <c r="AU1271" i="2691"/>
  <c r="AT1271" i="2691"/>
  <c r="AT1247" i="2691"/>
  <c r="AU1247" i="2691"/>
  <c r="AU1223" i="2691"/>
  <c r="AT1223" i="2691"/>
  <c r="AU1199" i="2691"/>
  <c r="AT1199" i="2691"/>
  <c r="AT1175" i="2691"/>
  <c r="AU1175" i="2691"/>
  <c r="AU1151" i="2691"/>
  <c r="AT1151" i="2691"/>
  <c r="AU1127" i="2691"/>
  <c r="AT1127" i="2691"/>
  <c r="AT1103" i="2691"/>
  <c r="AU1103" i="2691"/>
  <c r="AT1079" i="2691"/>
  <c r="AU1079" i="2691"/>
  <c r="AU1055" i="2691"/>
  <c r="AT1055" i="2691"/>
  <c r="AU1031" i="2691"/>
  <c r="AT1031" i="2691"/>
  <c r="AU1007" i="2691"/>
  <c r="AT1007" i="2691"/>
  <c r="AT983" i="2691"/>
  <c r="AU983" i="2691"/>
  <c r="AT959" i="2691"/>
  <c r="AU959" i="2691"/>
  <c r="AT935" i="2691"/>
  <c r="AU935" i="2691"/>
  <c r="AT911" i="2691"/>
  <c r="AU911" i="2691"/>
  <c r="AU887" i="2691"/>
  <c r="AT887" i="2691"/>
  <c r="AU863" i="2691"/>
  <c r="AT863" i="2691"/>
  <c r="AU839" i="2691"/>
  <c r="AT839" i="2691"/>
  <c r="AU815" i="2691"/>
  <c r="AT815" i="2691"/>
  <c r="AT791" i="2691"/>
  <c r="AU791" i="2691"/>
  <c r="AU767" i="2691"/>
  <c r="AT767" i="2691"/>
  <c r="AU743" i="2691"/>
  <c r="AT743" i="2691"/>
  <c r="AU719" i="2691"/>
  <c r="AT719" i="2691"/>
  <c r="AU695" i="2691"/>
  <c r="AT695" i="2691"/>
  <c r="AT671" i="2691"/>
  <c r="AU671" i="2691"/>
  <c r="AT647" i="2691"/>
  <c r="AU647" i="2691"/>
  <c r="AT623" i="2691"/>
  <c r="AU623" i="2691"/>
  <c r="AU599" i="2691"/>
  <c r="AT599" i="2691"/>
  <c r="AT575" i="2691"/>
  <c r="AU575" i="2691"/>
  <c r="AU551" i="2691"/>
  <c r="AT551" i="2691"/>
  <c r="AT527" i="2691"/>
  <c r="AU527" i="2691"/>
  <c r="AU503" i="2691"/>
  <c r="AT503" i="2691"/>
  <c r="AT479" i="2691"/>
  <c r="AU479" i="2691"/>
  <c r="AU455" i="2691"/>
  <c r="AT455" i="2691"/>
  <c r="AU431" i="2691"/>
  <c r="AT431" i="2691"/>
  <c r="AT407" i="2691"/>
  <c r="AU407" i="2691"/>
  <c r="AU383" i="2691"/>
  <c r="AT383" i="2691"/>
  <c r="AU359" i="2691"/>
  <c r="AT359" i="2691"/>
  <c r="AU335" i="2691"/>
  <c r="AT335" i="2691"/>
  <c r="AT311" i="2691"/>
  <c r="AU311" i="2691"/>
  <c r="AT287" i="2691"/>
  <c r="AU287" i="2691"/>
  <c r="AT263" i="2691"/>
  <c r="AU263" i="2691"/>
  <c r="AU239" i="2691"/>
  <c r="AT239" i="2691"/>
  <c r="AU215" i="2691"/>
  <c r="AT215" i="2691"/>
  <c r="AT191" i="2691"/>
  <c r="AU191" i="2691"/>
  <c r="AT167" i="2691"/>
  <c r="AU167" i="2691"/>
  <c r="AU143" i="2691"/>
  <c r="AT143" i="2691"/>
  <c r="AU119" i="2691"/>
  <c r="AT119" i="2691"/>
  <c r="AU95" i="2691"/>
  <c r="AT95" i="2691"/>
  <c r="AT71" i="2691"/>
  <c r="AU71" i="2691"/>
  <c r="AU47" i="2691"/>
  <c r="AT47" i="2691"/>
  <c r="AT23" i="2691"/>
  <c r="AU23" i="2691"/>
  <c r="AE252" i="2691"/>
  <c r="AE228" i="2691"/>
  <c r="AE204" i="2691"/>
  <c r="AE180" i="2691"/>
  <c r="AE156" i="2691"/>
  <c r="AE132" i="2691"/>
  <c r="AE108" i="2691"/>
  <c r="AE84" i="2691"/>
  <c r="AE60" i="2691"/>
  <c r="AE36" i="2691"/>
  <c r="AE12" i="2691"/>
  <c r="AT1942" i="2691"/>
  <c r="AU1942" i="2691"/>
  <c r="AU1918" i="2691"/>
  <c r="AT1918" i="2691"/>
  <c r="AT1894" i="2691"/>
  <c r="AU1894" i="2691"/>
  <c r="AU1870" i="2691"/>
  <c r="AT1870" i="2691"/>
  <c r="AT1846" i="2691"/>
  <c r="AU1846" i="2691"/>
  <c r="AT1822" i="2691"/>
  <c r="AU1822" i="2691"/>
  <c r="AU1798" i="2691"/>
  <c r="AT1798" i="2691"/>
  <c r="AU1774" i="2691"/>
  <c r="AT1774" i="2691"/>
  <c r="AU1750" i="2691"/>
  <c r="AT1750" i="2691"/>
  <c r="AT1726" i="2691"/>
  <c r="AU1726" i="2691"/>
  <c r="AT1702" i="2691"/>
  <c r="AU1702" i="2691"/>
  <c r="AT1678" i="2691"/>
  <c r="AU1678" i="2691"/>
  <c r="AU1654" i="2691"/>
  <c r="AT1654" i="2691"/>
  <c r="AU1630" i="2691"/>
  <c r="AT1630" i="2691"/>
  <c r="AT1606" i="2691"/>
  <c r="AU1606" i="2691"/>
  <c r="AU1582" i="2691"/>
  <c r="AT1582" i="2691"/>
  <c r="AT1558" i="2691"/>
  <c r="AU1558" i="2691"/>
  <c r="AT1534" i="2691"/>
  <c r="AU1534" i="2691"/>
  <c r="AT1510" i="2691"/>
  <c r="AU1510" i="2691"/>
  <c r="AT1486" i="2691"/>
  <c r="AU1486" i="2691"/>
  <c r="AU1462" i="2691"/>
  <c r="AT1462" i="2691"/>
  <c r="AU1438" i="2691"/>
  <c r="AT1438" i="2691"/>
  <c r="AU1414" i="2691"/>
  <c r="AT1414" i="2691"/>
  <c r="AT1390" i="2691"/>
  <c r="AU1390" i="2691"/>
  <c r="AU1366" i="2691"/>
  <c r="AT1366" i="2691"/>
  <c r="AU1342" i="2691"/>
  <c r="AT1342" i="2691"/>
  <c r="AU1318" i="2691"/>
  <c r="AT1318" i="2691"/>
  <c r="AU1294" i="2691"/>
  <c r="AT1294" i="2691"/>
  <c r="AU1270" i="2691"/>
  <c r="AT1270" i="2691"/>
  <c r="AT1246" i="2691"/>
  <c r="AU1246" i="2691"/>
  <c r="AU1222" i="2691"/>
  <c r="AT1222" i="2691"/>
  <c r="AT1198" i="2691"/>
  <c r="AU1198" i="2691"/>
  <c r="AU1174" i="2691"/>
  <c r="AT1174" i="2691"/>
  <c r="AU1150" i="2691"/>
  <c r="AT1150" i="2691"/>
  <c r="AU1126" i="2691"/>
  <c r="AT1126" i="2691"/>
  <c r="AT1102" i="2691"/>
  <c r="AU1102" i="2691"/>
  <c r="AT1078" i="2691"/>
  <c r="AU1078" i="2691"/>
  <c r="AU1054" i="2691"/>
  <c r="AT1054" i="2691"/>
  <c r="AT1030" i="2691"/>
  <c r="AU1030" i="2691"/>
  <c r="AU1006" i="2691"/>
  <c r="AT1006" i="2691"/>
  <c r="AT982" i="2691"/>
  <c r="AU982" i="2691"/>
  <c r="AT958" i="2691"/>
  <c r="AU958" i="2691"/>
  <c r="AT934" i="2691"/>
  <c r="AU934" i="2691"/>
  <c r="AT910" i="2691"/>
  <c r="AU910" i="2691"/>
  <c r="AU886" i="2691"/>
  <c r="AT886" i="2691"/>
  <c r="AU862" i="2691"/>
  <c r="AT862" i="2691"/>
  <c r="AU838" i="2691"/>
  <c r="AT838" i="2691"/>
  <c r="AU814" i="2691"/>
  <c r="AT814" i="2691"/>
  <c r="AT790" i="2691"/>
  <c r="AU790" i="2691"/>
  <c r="AU766" i="2691"/>
  <c r="AT766" i="2691"/>
  <c r="AU742" i="2691"/>
  <c r="AT742" i="2691"/>
  <c r="AT718" i="2691"/>
  <c r="AU718" i="2691"/>
  <c r="AU694" i="2691"/>
  <c r="AT694" i="2691"/>
  <c r="AU670" i="2691"/>
  <c r="AT670" i="2691"/>
  <c r="AT646" i="2691"/>
  <c r="AU646" i="2691"/>
  <c r="AT622" i="2691"/>
  <c r="AU622" i="2691"/>
  <c r="AU598" i="2691"/>
  <c r="AT598" i="2691"/>
  <c r="AU574" i="2691"/>
  <c r="AT574" i="2691"/>
  <c r="AU550" i="2691"/>
  <c r="AT550" i="2691"/>
  <c r="AT526" i="2691"/>
  <c r="AU526" i="2691"/>
  <c r="AU502" i="2691"/>
  <c r="AT502" i="2691"/>
  <c r="AT478" i="2691"/>
  <c r="AU478" i="2691"/>
  <c r="AU454" i="2691"/>
  <c r="AT454" i="2691"/>
  <c r="AT430" i="2691"/>
  <c r="AU430" i="2691"/>
  <c r="AT406" i="2691"/>
  <c r="AU406" i="2691"/>
  <c r="AT382" i="2691"/>
  <c r="AU382" i="2691"/>
  <c r="AT358" i="2691"/>
  <c r="AU358" i="2691"/>
  <c r="AT334" i="2691"/>
  <c r="AU334" i="2691"/>
  <c r="AT310" i="2691"/>
  <c r="AU310" i="2691"/>
  <c r="AT286" i="2691"/>
  <c r="AU286" i="2691"/>
  <c r="AT262" i="2691"/>
  <c r="AU262" i="2691"/>
  <c r="AT238" i="2691"/>
  <c r="AU238" i="2691"/>
  <c r="AT214" i="2691"/>
  <c r="AU214" i="2691"/>
  <c r="AT190" i="2691"/>
  <c r="AU190" i="2691"/>
  <c r="AT166" i="2691"/>
  <c r="AU166" i="2691"/>
  <c r="AT142" i="2691"/>
  <c r="AU142" i="2691"/>
  <c r="AT118" i="2691"/>
  <c r="AU118" i="2691"/>
  <c r="AT94" i="2691"/>
  <c r="AU94" i="2691"/>
  <c r="AT70" i="2691"/>
  <c r="AU70" i="2691"/>
  <c r="AT46" i="2691"/>
  <c r="AU46" i="2691"/>
  <c r="AT22" i="2691"/>
  <c r="AU22" i="2691"/>
  <c r="AE251" i="2691"/>
  <c r="AT1941" i="2691"/>
  <c r="AU1941" i="2691"/>
  <c r="AU1917" i="2691"/>
  <c r="AT1917" i="2691"/>
  <c r="AU1893" i="2691"/>
  <c r="AT1893" i="2691"/>
  <c r="AU1869" i="2691"/>
  <c r="AT1869" i="2691"/>
  <c r="AU1845" i="2691"/>
  <c r="AT1845" i="2691"/>
  <c r="AT1821" i="2691"/>
  <c r="AU1821" i="2691"/>
  <c r="AT1797" i="2691"/>
  <c r="AU1797" i="2691"/>
  <c r="AU1773" i="2691"/>
  <c r="AT1773" i="2691"/>
  <c r="AU1749" i="2691"/>
  <c r="AT1749" i="2691"/>
  <c r="AT1725" i="2691"/>
  <c r="AU1725" i="2691"/>
  <c r="AU1701" i="2691"/>
  <c r="AT1701" i="2691"/>
  <c r="AT1677" i="2691"/>
  <c r="AU1677" i="2691"/>
  <c r="AT1653" i="2691"/>
  <c r="AU1653" i="2691"/>
  <c r="AU1629" i="2691"/>
  <c r="AT1629" i="2691"/>
  <c r="AU1605" i="2691"/>
  <c r="AT1605" i="2691"/>
  <c r="AU1581" i="2691"/>
  <c r="AT1581" i="2691"/>
  <c r="AT1557" i="2691"/>
  <c r="AU1557" i="2691"/>
  <c r="AT1533" i="2691"/>
  <c r="AU1533" i="2691"/>
  <c r="AU1509" i="2691"/>
  <c r="AT1509" i="2691"/>
  <c r="AT1485" i="2691"/>
  <c r="AU1485" i="2691"/>
  <c r="AU1461" i="2691"/>
  <c r="AT1461" i="2691"/>
  <c r="AU1437" i="2691"/>
  <c r="AT1437" i="2691"/>
  <c r="AU1413" i="2691"/>
  <c r="AT1413" i="2691"/>
  <c r="AT1389" i="2691"/>
  <c r="AU1389" i="2691"/>
  <c r="AT1365" i="2691"/>
  <c r="AU1365" i="2691"/>
  <c r="AU1341" i="2691"/>
  <c r="AT1341" i="2691"/>
  <c r="AU1317" i="2691"/>
  <c r="AT1317" i="2691"/>
  <c r="AT1293" i="2691"/>
  <c r="AU1293" i="2691"/>
  <c r="AT1269" i="2691"/>
  <c r="AU1269" i="2691"/>
  <c r="AU1245" i="2691"/>
  <c r="AT1245" i="2691"/>
  <c r="AT1221" i="2691"/>
  <c r="AU1221" i="2691"/>
  <c r="AU1197" i="2691"/>
  <c r="AT1197" i="2691"/>
  <c r="AU1173" i="2691"/>
  <c r="AT1173" i="2691"/>
  <c r="AU1149" i="2691"/>
  <c r="AT1149" i="2691"/>
  <c r="AU1125" i="2691"/>
  <c r="AT1125" i="2691"/>
  <c r="AT1101" i="2691"/>
  <c r="AU1101" i="2691"/>
  <c r="AT1077" i="2691"/>
  <c r="AU1077" i="2691"/>
  <c r="AU1053" i="2691"/>
  <c r="AT1053" i="2691"/>
  <c r="AU1029" i="2691"/>
  <c r="AT1029" i="2691"/>
  <c r="AT1005" i="2691"/>
  <c r="AU1005" i="2691"/>
  <c r="AT981" i="2691"/>
  <c r="AU981" i="2691"/>
  <c r="AU957" i="2691"/>
  <c r="AT957" i="2691"/>
  <c r="AT933" i="2691"/>
  <c r="AU933" i="2691"/>
  <c r="AT909" i="2691"/>
  <c r="AU909" i="2691"/>
  <c r="AU885" i="2691"/>
  <c r="AT885" i="2691"/>
  <c r="AU861" i="2691"/>
  <c r="AT861" i="2691"/>
  <c r="AU837" i="2691"/>
  <c r="AT837" i="2691"/>
  <c r="AU813" i="2691"/>
  <c r="AT813" i="2691"/>
  <c r="AU789" i="2691"/>
  <c r="AT789" i="2691"/>
  <c r="AU765" i="2691"/>
  <c r="AT765" i="2691"/>
  <c r="AT741" i="2691"/>
  <c r="AU741" i="2691"/>
  <c r="AT717" i="2691"/>
  <c r="AU717" i="2691"/>
  <c r="AU693" i="2691"/>
  <c r="AT693" i="2691"/>
  <c r="AU669" i="2691"/>
  <c r="AT669" i="2691"/>
  <c r="AU645" i="2691"/>
  <c r="AT645" i="2691"/>
  <c r="AU621" i="2691"/>
  <c r="AT621" i="2691"/>
  <c r="AU597" i="2691"/>
  <c r="AT597" i="2691"/>
  <c r="AU573" i="2691"/>
  <c r="AT573" i="2691"/>
  <c r="AU549" i="2691"/>
  <c r="AT549" i="2691"/>
  <c r="AU525" i="2691"/>
  <c r="AT525" i="2691"/>
  <c r="AU501" i="2691"/>
  <c r="AT501" i="2691"/>
  <c r="AT477" i="2691"/>
  <c r="AU477" i="2691"/>
  <c r="AU453" i="2691"/>
  <c r="AT453" i="2691"/>
  <c r="AT429" i="2691"/>
  <c r="AU429" i="2691"/>
  <c r="AT405" i="2691"/>
  <c r="AU405" i="2691"/>
  <c r="AU381" i="2691"/>
  <c r="AT381" i="2691"/>
  <c r="AU357" i="2691"/>
  <c r="AT357" i="2691"/>
  <c r="AU333" i="2691"/>
  <c r="AT333" i="2691"/>
  <c r="AT309" i="2691"/>
  <c r="AU309" i="2691"/>
  <c r="AT285" i="2691"/>
  <c r="AU285" i="2691"/>
  <c r="AU261" i="2691"/>
  <c r="AT261" i="2691"/>
  <c r="AU237" i="2691"/>
  <c r="AT237" i="2691"/>
  <c r="AT213" i="2691"/>
  <c r="AU213" i="2691"/>
  <c r="AU189" i="2691"/>
  <c r="AT189" i="2691"/>
  <c r="AU165" i="2691"/>
  <c r="AT165" i="2691"/>
  <c r="AU141" i="2691"/>
  <c r="AT141" i="2691"/>
  <c r="AT117" i="2691"/>
  <c r="AU117" i="2691"/>
  <c r="AU93" i="2691"/>
  <c r="AT93" i="2691"/>
  <c r="AU69" i="2691"/>
  <c r="AT69" i="2691"/>
  <c r="AT45" i="2691"/>
  <c r="AU45" i="2691"/>
  <c r="AT21" i="2691"/>
  <c r="AU21" i="2691"/>
  <c r="AE250" i="2691"/>
  <c r="AE226" i="2691"/>
  <c r="AE202" i="2691"/>
  <c r="AE178" i="2691"/>
  <c r="AE154" i="2691"/>
  <c r="AE130" i="2691"/>
  <c r="AE106" i="2691"/>
  <c r="AE82" i="2691"/>
  <c r="AE58" i="2691"/>
  <c r="AE34" i="2691"/>
  <c r="AE10" i="2691"/>
  <c r="AU1556" i="2691"/>
  <c r="AT1556" i="2691"/>
  <c r="AU1532" i="2691"/>
  <c r="AT1532" i="2691"/>
  <c r="AU1508" i="2691"/>
  <c r="AT1508" i="2691"/>
  <c r="AU1484" i="2691"/>
  <c r="AT1484" i="2691"/>
  <c r="AU1460" i="2691"/>
  <c r="AT1460" i="2691"/>
  <c r="AU1436" i="2691"/>
  <c r="AT1436" i="2691"/>
  <c r="AU1412" i="2691"/>
  <c r="AT1412" i="2691"/>
  <c r="AU1388" i="2691"/>
  <c r="AT1388" i="2691"/>
  <c r="AU1364" i="2691"/>
  <c r="AT1364" i="2691"/>
  <c r="AU1340" i="2691"/>
  <c r="AT1340" i="2691"/>
  <c r="AU1316" i="2691"/>
  <c r="AT1316" i="2691"/>
  <c r="AU1292" i="2691"/>
  <c r="AT1292" i="2691"/>
  <c r="AU1268" i="2691"/>
  <c r="AT1268" i="2691"/>
  <c r="AU1244" i="2691"/>
  <c r="AT1244" i="2691"/>
  <c r="AU1220" i="2691"/>
  <c r="AT1220" i="2691"/>
  <c r="AU1196" i="2691"/>
  <c r="AT1196" i="2691"/>
  <c r="AU1172" i="2691"/>
  <c r="AT1172" i="2691"/>
  <c r="AU1148" i="2691"/>
  <c r="AT1148" i="2691"/>
  <c r="AU1124" i="2691"/>
  <c r="AT1124" i="2691"/>
  <c r="AU1100" i="2691"/>
  <c r="AT1100" i="2691"/>
  <c r="AU1076" i="2691"/>
  <c r="AT1076" i="2691"/>
  <c r="AU1052" i="2691"/>
  <c r="AT1052" i="2691"/>
  <c r="AU1028" i="2691"/>
  <c r="AT1028" i="2691"/>
  <c r="AU1004" i="2691"/>
  <c r="AT1004" i="2691"/>
  <c r="AU980" i="2691"/>
  <c r="AT980" i="2691"/>
  <c r="AU956" i="2691"/>
  <c r="AT956" i="2691"/>
  <c r="AU932" i="2691"/>
  <c r="AT932" i="2691"/>
  <c r="AU908" i="2691"/>
  <c r="AT908" i="2691"/>
  <c r="AU884" i="2691"/>
  <c r="AT884" i="2691"/>
  <c r="AU860" i="2691"/>
  <c r="AT860" i="2691"/>
  <c r="AU836" i="2691"/>
  <c r="AT836" i="2691"/>
  <c r="AU812" i="2691"/>
  <c r="AT812" i="2691"/>
  <c r="AU788" i="2691"/>
  <c r="AT788" i="2691"/>
  <c r="AU764" i="2691"/>
  <c r="AT764" i="2691"/>
  <c r="AU740" i="2691"/>
  <c r="AT740" i="2691"/>
  <c r="AU716" i="2691"/>
  <c r="AT716" i="2691"/>
  <c r="AU692" i="2691"/>
  <c r="AT692" i="2691"/>
  <c r="AU668" i="2691"/>
  <c r="AT668" i="2691"/>
  <c r="AU644" i="2691"/>
  <c r="AT644" i="2691"/>
  <c r="AU620" i="2691"/>
  <c r="AT620" i="2691"/>
  <c r="AU596" i="2691"/>
  <c r="AT596" i="2691"/>
  <c r="AU572" i="2691"/>
  <c r="AT572" i="2691"/>
  <c r="AU548" i="2691"/>
  <c r="AT548" i="2691"/>
  <c r="AU524" i="2691"/>
  <c r="AT524" i="2691"/>
  <c r="AU500" i="2691"/>
  <c r="AT500" i="2691"/>
  <c r="AU476" i="2691"/>
  <c r="AT476" i="2691"/>
  <c r="AU452" i="2691"/>
  <c r="AT452" i="2691"/>
  <c r="AU428" i="2691"/>
  <c r="AT428" i="2691"/>
  <c r="AU404" i="2691"/>
  <c r="AT404" i="2691"/>
  <c r="AU380" i="2691"/>
  <c r="AT380" i="2691"/>
  <c r="AU356" i="2691"/>
  <c r="AT356" i="2691"/>
  <c r="AU332" i="2691"/>
  <c r="AT332" i="2691"/>
  <c r="AU308" i="2691"/>
  <c r="AT308" i="2691"/>
  <c r="AU284" i="2691"/>
  <c r="AT284" i="2691"/>
  <c r="AU260" i="2691"/>
  <c r="AT260" i="2691"/>
  <c r="AU236" i="2691"/>
  <c r="AT236" i="2691"/>
  <c r="AU212" i="2691"/>
  <c r="AT212" i="2691"/>
  <c r="AU188" i="2691"/>
  <c r="AT188" i="2691"/>
  <c r="AU164" i="2691"/>
  <c r="AT164" i="2691"/>
  <c r="AU140" i="2691"/>
  <c r="AT140" i="2691"/>
  <c r="AU116" i="2691"/>
  <c r="AT116" i="2691"/>
  <c r="AU92" i="2691"/>
  <c r="AT92" i="2691"/>
  <c r="AU68" i="2691"/>
  <c r="AT68" i="2691"/>
  <c r="AU44" i="2691"/>
  <c r="AT44" i="2691"/>
  <c r="AU20" i="2691"/>
  <c r="AT20" i="2691"/>
  <c r="AE6" i="2691"/>
  <c r="AE249" i="2691"/>
  <c r="AE225" i="2691"/>
  <c r="AE201" i="2691"/>
  <c r="AE177" i="2691"/>
  <c r="AE153" i="2691"/>
  <c r="AE129" i="2691"/>
  <c r="AE105" i="2691"/>
  <c r="AE81" i="2691"/>
  <c r="AE57" i="2691"/>
  <c r="AE33" i="2691"/>
  <c r="AE9" i="2691"/>
  <c r="AE248" i="2691"/>
  <c r="AE224" i="2691"/>
  <c r="AE200" i="2691"/>
  <c r="AE176" i="2691"/>
  <c r="AE152" i="2691"/>
  <c r="AE128" i="2691"/>
  <c r="AE104" i="2691"/>
  <c r="AE80" i="2691"/>
  <c r="AE56" i="2691"/>
  <c r="AE32" i="2691"/>
  <c r="AE8" i="2691"/>
  <c r="AE243" i="2691"/>
  <c r="AE219" i="2691"/>
  <c r="AE171" i="2691"/>
  <c r="AE123" i="2691"/>
  <c r="AE99" i="2691"/>
  <c r="AE75" i="2691"/>
  <c r="AE27" i="2691"/>
  <c r="AU1938" i="2691"/>
  <c r="AT1938" i="2691"/>
  <c r="AU1914" i="2691"/>
  <c r="AT1914" i="2691"/>
  <c r="AU1890" i="2691"/>
  <c r="AT1890" i="2691"/>
  <c r="AU1866" i="2691"/>
  <c r="AT1866" i="2691"/>
  <c r="AT1842" i="2691"/>
  <c r="AU1842" i="2691"/>
  <c r="AT1818" i="2691"/>
  <c r="AU1818" i="2691"/>
  <c r="AT1794" i="2691"/>
  <c r="AU1794" i="2691"/>
  <c r="AU1770" i="2691"/>
  <c r="AT1770" i="2691"/>
  <c r="AU1746" i="2691"/>
  <c r="AT1746" i="2691"/>
  <c r="AU1722" i="2691"/>
  <c r="AT1722" i="2691"/>
  <c r="AU1698" i="2691"/>
  <c r="AT1698" i="2691"/>
  <c r="AT1674" i="2691"/>
  <c r="AU1674" i="2691"/>
  <c r="AT1650" i="2691"/>
  <c r="AU1650" i="2691"/>
  <c r="AU1626" i="2691"/>
  <c r="AT1626" i="2691"/>
  <c r="AT1602" i="2691"/>
  <c r="AU1602" i="2691"/>
  <c r="AU1578" i="2691"/>
  <c r="AT1578" i="2691"/>
  <c r="AT1554" i="2691"/>
  <c r="AU1554" i="2691"/>
  <c r="AT1530" i="2691"/>
  <c r="AU1530" i="2691"/>
  <c r="AT1506" i="2691"/>
  <c r="AU1506" i="2691"/>
  <c r="AU1482" i="2691"/>
  <c r="AT1482" i="2691"/>
  <c r="AU1458" i="2691"/>
  <c r="AT1458" i="2691"/>
  <c r="AU1434" i="2691"/>
  <c r="AT1434" i="2691"/>
  <c r="AT1410" i="2691"/>
  <c r="AU1410" i="2691"/>
  <c r="AU1386" i="2691"/>
  <c r="AT1386" i="2691"/>
  <c r="AT1362" i="2691"/>
  <c r="AU1362" i="2691"/>
  <c r="AU1338" i="2691"/>
  <c r="AT1338" i="2691"/>
  <c r="AU1314" i="2691"/>
  <c r="AT1314" i="2691"/>
  <c r="AT1290" i="2691"/>
  <c r="AU1290" i="2691"/>
  <c r="AT1266" i="2691"/>
  <c r="AU1266" i="2691"/>
  <c r="AU1242" i="2691"/>
  <c r="AT1242" i="2691"/>
  <c r="AT1218" i="2691"/>
  <c r="AU1218" i="2691"/>
  <c r="AU1194" i="2691"/>
  <c r="AT1194" i="2691"/>
  <c r="AU1170" i="2691"/>
  <c r="AT1170" i="2691"/>
  <c r="AT1146" i="2691"/>
  <c r="AU1146" i="2691"/>
  <c r="AU1122" i="2691"/>
  <c r="AT1122" i="2691"/>
  <c r="AT1098" i="2691"/>
  <c r="AU1098" i="2691"/>
  <c r="AT1074" i="2691"/>
  <c r="AU1074" i="2691"/>
  <c r="AT1050" i="2691"/>
  <c r="AU1050" i="2691"/>
  <c r="AU1026" i="2691"/>
  <c r="AT1026" i="2691"/>
  <c r="AU1002" i="2691"/>
  <c r="AT1002" i="2691"/>
  <c r="AU978" i="2691"/>
  <c r="AT978" i="2691"/>
  <c r="AU954" i="2691"/>
  <c r="AT954" i="2691"/>
  <c r="AU930" i="2691"/>
  <c r="AT930" i="2691"/>
  <c r="AT906" i="2691"/>
  <c r="AU906" i="2691"/>
  <c r="AU882" i="2691"/>
  <c r="AT882" i="2691"/>
  <c r="AU858" i="2691"/>
  <c r="AT858" i="2691"/>
  <c r="AT834" i="2691"/>
  <c r="AU834" i="2691"/>
  <c r="AU810" i="2691"/>
  <c r="AT810" i="2691"/>
  <c r="AU786" i="2691"/>
  <c r="AT786" i="2691"/>
  <c r="AU762" i="2691"/>
  <c r="AT762" i="2691"/>
  <c r="AT738" i="2691"/>
  <c r="AU738" i="2691"/>
  <c r="AU714" i="2691"/>
  <c r="AT714" i="2691"/>
  <c r="AU690" i="2691"/>
  <c r="AT690" i="2691"/>
  <c r="AT666" i="2691"/>
  <c r="AU666" i="2691"/>
  <c r="AU642" i="2691"/>
  <c r="AT642" i="2691"/>
  <c r="AU618" i="2691"/>
  <c r="AT618" i="2691"/>
  <c r="AT594" i="2691"/>
  <c r="AU594" i="2691"/>
  <c r="AU570" i="2691"/>
  <c r="AT570" i="2691"/>
  <c r="AT546" i="2691"/>
  <c r="AU546" i="2691"/>
  <c r="AU522" i="2691"/>
  <c r="AT522" i="2691"/>
  <c r="AU498" i="2691"/>
  <c r="AT498" i="2691"/>
  <c r="AU474" i="2691"/>
  <c r="AT474" i="2691"/>
  <c r="AT450" i="2691"/>
  <c r="AU450" i="2691"/>
  <c r="AU426" i="2691"/>
  <c r="AT426" i="2691"/>
  <c r="AU402" i="2691"/>
  <c r="AT402" i="2691"/>
  <c r="AT378" i="2691"/>
  <c r="AU378" i="2691"/>
  <c r="AT354" i="2691"/>
  <c r="AU354" i="2691"/>
  <c r="AU330" i="2691"/>
  <c r="AT330" i="2691"/>
  <c r="AT306" i="2691"/>
  <c r="AU306" i="2691"/>
  <c r="AT282" i="2691"/>
  <c r="AU282" i="2691"/>
  <c r="AT258" i="2691"/>
  <c r="AU258" i="2691"/>
  <c r="AU234" i="2691"/>
  <c r="AT234" i="2691"/>
  <c r="AU210" i="2691"/>
  <c r="AT210" i="2691"/>
  <c r="AT186" i="2691"/>
  <c r="AU186" i="2691"/>
  <c r="AT162" i="2691"/>
  <c r="AU162" i="2691"/>
  <c r="AT138" i="2691"/>
  <c r="AU138" i="2691"/>
  <c r="AT114" i="2691"/>
  <c r="AU114" i="2691"/>
  <c r="AU90" i="2691"/>
  <c r="AT90" i="2691"/>
  <c r="AT66" i="2691"/>
  <c r="AU66" i="2691"/>
  <c r="AU42" i="2691"/>
  <c r="AT42" i="2691"/>
  <c r="AT18" i="2691"/>
  <c r="AU18" i="2691"/>
  <c r="AE247" i="2691"/>
  <c r="AE223" i="2691"/>
  <c r="AE199" i="2691"/>
  <c r="AE175" i="2691"/>
  <c r="AE151" i="2691"/>
  <c r="AE127" i="2691"/>
  <c r="AE103" i="2691"/>
  <c r="AE79" i="2691"/>
  <c r="AD55" i="2691"/>
  <c r="AE55" i="2691" s="1"/>
  <c r="AE31" i="2691"/>
  <c r="AE7" i="2691"/>
  <c r="AU1937" i="2691"/>
  <c r="AT1937" i="2691"/>
  <c r="AU1913" i="2691"/>
  <c r="AT1913" i="2691"/>
  <c r="AU1889" i="2691"/>
  <c r="AT1889" i="2691"/>
  <c r="AT1865" i="2691"/>
  <c r="AU1865" i="2691"/>
  <c r="AU1841" i="2691"/>
  <c r="AT1841" i="2691"/>
  <c r="AU1817" i="2691"/>
  <c r="AT1817" i="2691"/>
  <c r="AT1793" i="2691"/>
  <c r="AU1793" i="2691"/>
  <c r="AT1769" i="2691"/>
  <c r="AU1769" i="2691"/>
  <c r="AU1745" i="2691"/>
  <c r="AT1745" i="2691"/>
  <c r="AT1721" i="2691"/>
  <c r="AU1721" i="2691"/>
  <c r="AU1697" i="2691"/>
  <c r="AT1697" i="2691"/>
  <c r="AU1673" i="2691"/>
  <c r="AT1673" i="2691"/>
  <c r="AT1649" i="2691"/>
  <c r="AU1649" i="2691"/>
  <c r="AU1625" i="2691"/>
  <c r="AT1625" i="2691"/>
  <c r="AT1601" i="2691"/>
  <c r="AU1601" i="2691"/>
  <c r="AU1577" i="2691"/>
  <c r="AT1577" i="2691"/>
  <c r="AT1553" i="2691"/>
  <c r="AU1553" i="2691"/>
  <c r="AT1529" i="2691"/>
  <c r="AU1529" i="2691"/>
  <c r="AT1505" i="2691"/>
  <c r="AU1505" i="2691"/>
  <c r="AT1481" i="2691"/>
  <c r="AU1481" i="2691"/>
  <c r="AU1457" i="2691"/>
  <c r="AT1457" i="2691"/>
  <c r="AU1433" i="2691"/>
  <c r="AT1433" i="2691"/>
  <c r="AU1409" i="2691"/>
  <c r="AT1409" i="2691"/>
  <c r="AT1385" i="2691"/>
  <c r="AU1385" i="2691"/>
  <c r="AU1361" i="2691"/>
  <c r="AT1361" i="2691"/>
  <c r="AT1337" i="2691"/>
  <c r="AU1337" i="2691"/>
  <c r="AU1313" i="2691"/>
  <c r="AT1313" i="2691"/>
  <c r="AU1289" i="2691"/>
  <c r="AT1289" i="2691"/>
  <c r="AT1265" i="2691"/>
  <c r="AU1265" i="2691"/>
  <c r="AT1241" i="2691"/>
  <c r="AU1241" i="2691"/>
  <c r="AU1217" i="2691"/>
  <c r="AT1217" i="2691"/>
  <c r="AT1193" i="2691"/>
  <c r="AU1193" i="2691"/>
  <c r="AU1169" i="2691"/>
  <c r="AT1169" i="2691"/>
  <c r="AU1145" i="2691"/>
  <c r="AT1145" i="2691"/>
  <c r="AU1121" i="2691"/>
  <c r="AT1121" i="2691"/>
  <c r="AT1097" i="2691"/>
  <c r="AU1097" i="2691"/>
  <c r="AT1073" i="2691"/>
  <c r="AU1073" i="2691"/>
  <c r="AT1049" i="2691"/>
  <c r="AU1049" i="2691"/>
  <c r="AU1025" i="2691"/>
  <c r="AT1025" i="2691"/>
  <c r="AU1001" i="2691"/>
  <c r="AT1001" i="2691"/>
  <c r="AU977" i="2691"/>
  <c r="AT977" i="2691"/>
  <c r="AT953" i="2691"/>
  <c r="AU953" i="2691"/>
  <c r="AU929" i="2691"/>
  <c r="AT929" i="2691"/>
  <c r="AT905" i="2691"/>
  <c r="AU905" i="2691"/>
  <c r="AT881" i="2691"/>
  <c r="AU881" i="2691"/>
  <c r="AT857" i="2691"/>
  <c r="AU857" i="2691"/>
  <c r="AU833" i="2691"/>
  <c r="AT833" i="2691"/>
  <c r="AT809" i="2691"/>
  <c r="AU809" i="2691"/>
  <c r="AU785" i="2691"/>
  <c r="AT785" i="2691"/>
  <c r="AT761" i="2691"/>
  <c r="AU761" i="2691"/>
  <c r="AT737" i="2691"/>
  <c r="AU737" i="2691"/>
  <c r="AU713" i="2691"/>
  <c r="AT713" i="2691"/>
  <c r="AU689" i="2691"/>
  <c r="AT689" i="2691"/>
  <c r="AU665" i="2691"/>
  <c r="AT665" i="2691"/>
  <c r="AU641" i="2691"/>
  <c r="AT641" i="2691"/>
  <c r="AT617" i="2691"/>
  <c r="AU617" i="2691"/>
  <c r="AU593" i="2691"/>
  <c r="AT593" i="2691"/>
  <c r="AU569" i="2691"/>
  <c r="AT569" i="2691"/>
  <c r="AU545" i="2691"/>
  <c r="AT545" i="2691"/>
  <c r="AU521" i="2691"/>
  <c r="AT521" i="2691"/>
  <c r="AT497" i="2691"/>
  <c r="AU497" i="2691"/>
  <c r="AU473" i="2691"/>
  <c r="AT473" i="2691"/>
  <c r="AT449" i="2691"/>
  <c r="AU449" i="2691"/>
  <c r="AT425" i="2691"/>
  <c r="AU425" i="2691"/>
  <c r="AU401" i="2691"/>
  <c r="AT401" i="2691"/>
  <c r="AT377" i="2691"/>
  <c r="AU377" i="2691"/>
  <c r="AT353" i="2691"/>
  <c r="AU353" i="2691"/>
  <c r="AU329" i="2691"/>
  <c r="AT329" i="2691"/>
  <c r="AU305" i="2691"/>
  <c r="AT305" i="2691"/>
  <c r="AT281" i="2691"/>
  <c r="AU281" i="2691"/>
  <c r="AU257" i="2691"/>
  <c r="AT257" i="2691"/>
  <c r="AU233" i="2691"/>
  <c r="AT233" i="2691"/>
  <c r="AT209" i="2691"/>
  <c r="AU209" i="2691"/>
  <c r="AU185" i="2691"/>
  <c r="AT185" i="2691"/>
  <c r="AU161" i="2691"/>
  <c r="AT161" i="2691"/>
  <c r="AU137" i="2691"/>
  <c r="AT137" i="2691"/>
  <c r="AT113" i="2691"/>
  <c r="AU113" i="2691"/>
  <c r="AT89" i="2691"/>
  <c r="AU89" i="2691"/>
  <c r="AT65" i="2691"/>
  <c r="AU65" i="2691"/>
  <c r="AT41" i="2691"/>
  <c r="AU41" i="2691"/>
  <c r="AU17" i="2691"/>
  <c r="AT17" i="2691"/>
  <c r="AE246" i="2691"/>
  <c r="AE222" i="2691"/>
  <c r="AE198" i="2691"/>
  <c r="AE174" i="2691"/>
  <c r="AE150" i="2691"/>
  <c r="AE126" i="2691"/>
  <c r="AE102" i="2691"/>
  <c r="AE78" i="2691"/>
  <c r="AE54" i="2691"/>
  <c r="AE30" i="2691"/>
  <c r="AE18" i="2691"/>
  <c r="AE227" i="2691"/>
  <c r="AE162" i="2691"/>
  <c r="AE160" i="2691"/>
  <c r="AE83" i="2691"/>
  <c r="AE47" i="2691"/>
  <c r="AD147" i="2691"/>
  <c r="AE147" i="2691" s="1"/>
  <c r="AE179" i="2691"/>
  <c r="AD117" i="2691"/>
  <c r="AE117" i="2691" s="1"/>
  <c r="AD45" i="2691"/>
  <c r="AE45" i="2691" s="1"/>
  <c r="AE140" i="2691"/>
  <c r="AE20" i="2691"/>
  <c r="AE258" i="2691"/>
  <c r="AE15" i="2691"/>
  <c r="AE13" i="2691"/>
  <c r="G49" i="2697"/>
  <c r="G77" i="2697"/>
  <c r="G50" i="2697"/>
  <c r="G78" i="2697"/>
  <c r="G194" i="2697"/>
  <c r="G23" i="2697"/>
  <c r="G53" i="2697"/>
  <c r="G29" i="2697"/>
  <c r="G145" i="2697"/>
  <c r="G121" i="2697"/>
  <c r="G97" i="2697"/>
  <c r="G125" i="2697"/>
  <c r="G98" i="2697"/>
  <c r="G126" i="2697"/>
  <c r="G241" i="2697"/>
  <c r="G14" i="2697"/>
  <c r="G42" i="2697"/>
  <c r="G71" i="2697"/>
  <c r="G99" i="2697"/>
  <c r="G127" i="2697"/>
  <c r="G242" i="2697"/>
  <c r="G271" i="2697"/>
  <c r="G385" i="2697"/>
  <c r="G45" i="2697"/>
  <c r="G73" i="2697"/>
  <c r="G101" i="2697"/>
  <c r="G129" i="2697"/>
  <c r="G216" i="2697"/>
  <c r="G273" i="2697"/>
  <c r="G46" i="2697"/>
  <c r="G74" i="2697"/>
  <c r="G102" i="2697"/>
  <c r="G131" i="2697"/>
  <c r="G189" i="2697"/>
  <c r="G217" i="2697"/>
  <c r="G246" i="2697"/>
  <c r="G275" i="2697"/>
  <c r="G360" i="2697"/>
  <c r="G19" i="2697"/>
  <c r="G47" i="2697"/>
  <c r="G75" i="2697"/>
  <c r="G103" i="2697"/>
  <c r="G132" i="2697"/>
  <c r="G190" i="2697"/>
  <c r="G219" i="2697"/>
  <c r="G247" i="2697"/>
  <c r="G361" i="2697"/>
  <c r="G6" i="2697"/>
  <c r="D5" i="2694"/>
  <c r="AT5" i="2694"/>
  <c r="AU5" i="2694"/>
  <c r="AD195" i="2691"/>
  <c r="AE195" i="2691" s="1"/>
  <c r="AT1243" i="2694"/>
  <c r="AU1243" i="2694"/>
  <c r="AU1219" i="2694"/>
  <c r="AT1219" i="2694"/>
  <c r="AU1195" i="2694"/>
  <c r="AT1195" i="2694"/>
  <c r="AU1171" i="2694"/>
  <c r="AT1171" i="2694"/>
  <c r="AU1147" i="2694"/>
  <c r="AT1147" i="2694"/>
  <c r="AU1123" i="2694"/>
  <c r="AT1123" i="2694"/>
  <c r="AU1099" i="2694"/>
  <c r="AT1099" i="2694"/>
  <c r="AU1075" i="2694"/>
  <c r="AT1075" i="2694"/>
  <c r="AU1051" i="2694"/>
  <c r="AT1051" i="2694"/>
  <c r="AU1027" i="2694"/>
  <c r="AT1027" i="2694"/>
  <c r="AT1003" i="2694"/>
  <c r="AU1003" i="2694"/>
  <c r="AU979" i="2694"/>
  <c r="AT979" i="2694"/>
  <c r="AU955" i="2694"/>
  <c r="AT955" i="2694"/>
  <c r="AU931" i="2694"/>
  <c r="AT931" i="2694"/>
  <c r="AU907" i="2694"/>
  <c r="AT907" i="2694"/>
  <c r="AU883" i="2694"/>
  <c r="AT883" i="2694"/>
  <c r="AT859" i="2694"/>
  <c r="AU859" i="2694"/>
  <c r="AT835" i="2694"/>
  <c r="AU835" i="2694"/>
  <c r="AU811" i="2694"/>
  <c r="AT811" i="2694"/>
  <c r="AT787" i="2694"/>
  <c r="AU787" i="2694"/>
  <c r="AU763" i="2694"/>
  <c r="AT763" i="2694"/>
  <c r="AU739" i="2694"/>
  <c r="AT739" i="2694"/>
  <c r="AU715" i="2694"/>
  <c r="AT715" i="2694"/>
  <c r="AU691" i="2694"/>
  <c r="AT691" i="2694"/>
  <c r="AU667" i="2694"/>
  <c r="AT667" i="2694"/>
  <c r="AU643" i="2694"/>
  <c r="AT643" i="2694"/>
  <c r="AU619" i="2694"/>
  <c r="AT619" i="2694"/>
  <c r="AU595" i="2694"/>
  <c r="AT595" i="2694"/>
  <c r="AT571" i="2694"/>
  <c r="AU571" i="2694"/>
  <c r="AU547" i="2694"/>
  <c r="AT547" i="2694"/>
  <c r="AU523" i="2694"/>
  <c r="AT523" i="2694"/>
  <c r="AU499" i="2694"/>
  <c r="AT499" i="2694"/>
  <c r="AU475" i="2694"/>
  <c r="AT475" i="2694"/>
  <c r="AT451" i="2694"/>
  <c r="AU451" i="2694"/>
  <c r="AT1242" i="2694"/>
  <c r="AU1242" i="2694"/>
  <c r="AU1218" i="2694"/>
  <c r="AT1218" i="2694"/>
  <c r="AU1194" i="2694"/>
  <c r="AT1194" i="2694"/>
  <c r="AT1170" i="2694"/>
  <c r="AU1170" i="2694"/>
  <c r="AU1146" i="2694"/>
  <c r="AT1146" i="2694"/>
  <c r="AU1122" i="2694"/>
  <c r="AT1122" i="2694"/>
  <c r="AU1098" i="2694"/>
  <c r="AT1098" i="2694"/>
  <c r="AU1074" i="2694"/>
  <c r="AT1074" i="2694"/>
  <c r="AU1050" i="2694"/>
  <c r="AT1050" i="2694"/>
  <c r="AU1026" i="2694"/>
  <c r="AT1026" i="2694"/>
  <c r="AU1002" i="2694"/>
  <c r="AT1002" i="2694"/>
  <c r="AU978" i="2694"/>
  <c r="AT978" i="2694"/>
  <c r="AT954" i="2694"/>
  <c r="AU954" i="2694"/>
  <c r="AU930" i="2694"/>
  <c r="AT930" i="2694"/>
  <c r="AT906" i="2694"/>
  <c r="AU906" i="2694"/>
  <c r="AU1240" i="2694"/>
  <c r="AT1240" i="2694"/>
  <c r="AT1216" i="2694"/>
  <c r="AU1216" i="2694"/>
  <c r="AU1192" i="2694"/>
  <c r="AT1192" i="2694"/>
  <c r="AT1168" i="2694"/>
  <c r="AU1168" i="2694"/>
  <c r="AU1144" i="2694"/>
  <c r="AT1144" i="2694"/>
  <c r="AU1120" i="2694"/>
  <c r="AT1120" i="2694"/>
  <c r="AU1096" i="2694"/>
  <c r="AT1096" i="2694"/>
  <c r="AU1072" i="2694"/>
  <c r="AT1072" i="2694"/>
  <c r="AU1048" i="2694"/>
  <c r="AT1048" i="2694"/>
  <c r="AU1024" i="2694"/>
  <c r="AT1024" i="2694"/>
  <c r="AT1239" i="2694"/>
  <c r="AU1239" i="2694"/>
  <c r="AT1215" i="2694"/>
  <c r="AU1215" i="2694"/>
  <c r="AU1191" i="2694"/>
  <c r="AT1191" i="2694"/>
  <c r="AU1167" i="2694"/>
  <c r="AT1167" i="2694"/>
  <c r="AU1143" i="2694"/>
  <c r="AT1143" i="2694"/>
  <c r="AU1119" i="2694"/>
  <c r="AT1119" i="2694"/>
  <c r="AU1095" i="2694"/>
  <c r="AT1095" i="2694"/>
  <c r="AU1071" i="2694"/>
  <c r="AT1071" i="2694"/>
  <c r="AU1047" i="2694"/>
  <c r="AT1047" i="2694"/>
  <c r="AU1023" i="2694"/>
  <c r="AT1023" i="2694"/>
  <c r="AU999" i="2694"/>
  <c r="AT999" i="2694"/>
  <c r="AU975" i="2694"/>
  <c r="AT975" i="2694"/>
  <c r="AT951" i="2694"/>
  <c r="AU951" i="2694"/>
  <c r="AT927" i="2694"/>
  <c r="AU927" i="2694"/>
  <c r="AT903" i="2694"/>
  <c r="AU903" i="2694"/>
  <c r="AU879" i="2694"/>
  <c r="AT879" i="2694"/>
  <c r="AU855" i="2694"/>
  <c r="AT855" i="2694"/>
  <c r="AU831" i="2694"/>
  <c r="AT831" i="2694"/>
  <c r="AT807" i="2694"/>
  <c r="AU807" i="2694"/>
  <c r="AU783" i="2694"/>
  <c r="AT783" i="2694"/>
  <c r="AT759" i="2694"/>
  <c r="AU759" i="2694"/>
  <c r="AT735" i="2694"/>
  <c r="AU735" i="2694"/>
  <c r="AU711" i="2694"/>
  <c r="AT711" i="2694"/>
  <c r="AT687" i="2694"/>
  <c r="AU687" i="2694"/>
  <c r="AU663" i="2694"/>
  <c r="AT663" i="2694"/>
  <c r="AU1238" i="2694"/>
  <c r="AT1238" i="2694"/>
  <c r="AU1214" i="2694"/>
  <c r="AT1214" i="2694"/>
  <c r="AU1190" i="2694"/>
  <c r="AT1190" i="2694"/>
  <c r="AU1166" i="2694"/>
  <c r="AT1166" i="2694"/>
  <c r="AU1142" i="2694"/>
  <c r="AT1142" i="2694"/>
  <c r="AU1118" i="2694"/>
  <c r="AT1118" i="2694"/>
  <c r="AU1094" i="2694"/>
  <c r="AT1094" i="2694"/>
  <c r="AU1070" i="2694"/>
  <c r="AT1070" i="2694"/>
  <c r="AU1046" i="2694"/>
  <c r="AT1046" i="2694"/>
  <c r="AU1022" i="2694"/>
  <c r="AT1022" i="2694"/>
  <c r="AU998" i="2694"/>
  <c r="AT998" i="2694"/>
  <c r="AT974" i="2694"/>
  <c r="AU974" i="2694"/>
  <c r="AT950" i="2694"/>
  <c r="AU950" i="2694"/>
  <c r="AU926" i="2694"/>
  <c r="AT926" i="2694"/>
  <c r="AT902" i="2694"/>
  <c r="AU902" i="2694"/>
  <c r="AU878" i="2694"/>
  <c r="AT878" i="2694"/>
  <c r="AT854" i="2694"/>
  <c r="AU854" i="2694"/>
  <c r="AU830" i="2694"/>
  <c r="AT830" i="2694"/>
  <c r="AT806" i="2694"/>
  <c r="AU806" i="2694"/>
  <c r="AU782" i="2694"/>
  <c r="AT782" i="2694"/>
  <c r="AU758" i="2694"/>
  <c r="AT758" i="2694"/>
  <c r="AT734" i="2694"/>
  <c r="AU734" i="2694"/>
  <c r="AT710" i="2694"/>
  <c r="AU710" i="2694"/>
  <c r="AU686" i="2694"/>
  <c r="AT686" i="2694"/>
  <c r="AT662" i="2694"/>
  <c r="AU662" i="2694"/>
  <c r="AU638" i="2694"/>
  <c r="AT638" i="2694"/>
  <c r="AU614" i="2694"/>
  <c r="AT614" i="2694"/>
  <c r="AU590" i="2694"/>
  <c r="AT590" i="2694"/>
  <c r="AT566" i="2694"/>
  <c r="AU566" i="2694"/>
  <c r="AU542" i="2694"/>
  <c r="AT542" i="2694"/>
  <c r="AU1235" i="2694"/>
  <c r="AT1235" i="2694"/>
  <c r="AU1211" i="2694"/>
  <c r="AT1211" i="2694"/>
  <c r="AU1187" i="2694"/>
  <c r="AT1187" i="2694"/>
  <c r="AT1163" i="2694"/>
  <c r="AU1163" i="2694"/>
  <c r="AU1139" i="2694"/>
  <c r="AT1139" i="2694"/>
  <c r="AU1115" i="2694"/>
  <c r="AT1115" i="2694"/>
  <c r="AU1091" i="2694"/>
  <c r="AT1091" i="2694"/>
  <c r="AU1067" i="2694"/>
  <c r="AT1067" i="2694"/>
  <c r="AU1043" i="2694"/>
  <c r="AT1043" i="2694"/>
  <c r="AU1019" i="2694"/>
  <c r="AT1019" i="2694"/>
  <c r="AU995" i="2694"/>
  <c r="AT995" i="2694"/>
  <c r="AU971" i="2694"/>
  <c r="AT971" i="2694"/>
  <c r="AU947" i="2694"/>
  <c r="AT947" i="2694"/>
  <c r="AU923" i="2694"/>
  <c r="AT923" i="2694"/>
  <c r="AU899" i="2694"/>
  <c r="AT899" i="2694"/>
  <c r="AT875" i="2694"/>
  <c r="AU875" i="2694"/>
  <c r="AT851" i="2694"/>
  <c r="AU851" i="2694"/>
  <c r="AU827" i="2694"/>
  <c r="AT827" i="2694"/>
  <c r="AU803" i="2694"/>
  <c r="AT803" i="2694"/>
  <c r="AU779" i="2694"/>
  <c r="AT779" i="2694"/>
  <c r="AU755" i="2694"/>
  <c r="AT755" i="2694"/>
  <c r="AU731" i="2694"/>
  <c r="AT731" i="2694"/>
  <c r="AU707" i="2694"/>
  <c r="AT707" i="2694"/>
  <c r="AU683" i="2694"/>
  <c r="AT683" i="2694"/>
  <c r="AT659" i="2694"/>
  <c r="AU659" i="2694"/>
  <c r="AT635" i="2694"/>
  <c r="AU635" i="2694"/>
  <c r="AU611" i="2694"/>
  <c r="AT611" i="2694"/>
  <c r="AT587" i="2694"/>
  <c r="AU587" i="2694"/>
  <c r="AU563" i="2694"/>
  <c r="AT563" i="2694"/>
  <c r="AU539" i="2694"/>
  <c r="AT539" i="2694"/>
  <c r="AU515" i="2694"/>
  <c r="AT515" i="2694"/>
  <c r="AU491" i="2694"/>
  <c r="AT491" i="2694"/>
  <c r="AU1244" i="2694"/>
  <c r="AT1244" i="2694"/>
  <c r="AU1220" i="2694"/>
  <c r="AT1220" i="2694"/>
  <c r="AU1196" i="2694"/>
  <c r="AT1196" i="2694"/>
  <c r="AT1172" i="2694"/>
  <c r="AU1172" i="2694"/>
  <c r="AU1148" i="2694"/>
  <c r="AT1148" i="2694"/>
  <c r="AU1124" i="2694"/>
  <c r="AT1124" i="2694"/>
  <c r="AU1100" i="2694"/>
  <c r="AT1100" i="2694"/>
  <c r="AT1076" i="2694"/>
  <c r="AU1076" i="2694"/>
  <c r="AU1052" i="2694"/>
  <c r="AT1052" i="2694"/>
  <c r="AU1028" i="2694"/>
  <c r="AT1028" i="2694"/>
  <c r="AU1004" i="2694"/>
  <c r="AT1004" i="2694"/>
  <c r="AU980" i="2694"/>
  <c r="AT980" i="2694"/>
  <c r="AU956" i="2694"/>
  <c r="AT956" i="2694"/>
  <c r="AU932" i="2694"/>
  <c r="AT932" i="2694"/>
  <c r="AT908" i="2694"/>
  <c r="AU908" i="2694"/>
  <c r="AT884" i="2694"/>
  <c r="AU884" i="2694"/>
  <c r="AT860" i="2694"/>
  <c r="AU860" i="2694"/>
  <c r="AU836" i="2694"/>
  <c r="AT836" i="2694"/>
  <c r="AT812" i="2694"/>
  <c r="AU812" i="2694"/>
  <c r="AU788" i="2694"/>
  <c r="AT788" i="2694"/>
  <c r="AU764" i="2694"/>
  <c r="AT764" i="2694"/>
  <c r="AU740" i="2694"/>
  <c r="AT740" i="2694"/>
  <c r="AU716" i="2694"/>
  <c r="AT716" i="2694"/>
  <c r="AU692" i="2694"/>
  <c r="AT692" i="2694"/>
  <c r="AU668" i="2694"/>
  <c r="AT668" i="2694"/>
  <c r="AT644" i="2694"/>
  <c r="AU644" i="2694"/>
  <c r="AT620" i="2694"/>
  <c r="AU620" i="2694"/>
  <c r="AT427" i="2694"/>
  <c r="AU427" i="2694"/>
  <c r="AU403" i="2694"/>
  <c r="AT403" i="2694"/>
  <c r="AU379" i="2694"/>
  <c r="AT379" i="2694"/>
  <c r="AT355" i="2694"/>
  <c r="AU355" i="2694"/>
  <c r="AU331" i="2694"/>
  <c r="AT331" i="2694"/>
  <c r="AU307" i="2694"/>
  <c r="AT307" i="2694"/>
  <c r="AT283" i="2694"/>
  <c r="AU283" i="2694"/>
  <c r="AT259" i="2694"/>
  <c r="AU259" i="2694"/>
  <c r="AU235" i="2694"/>
  <c r="AT235" i="2694"/>
  <c r="AU882" i="2694"/>
  <c r="AT882" i="2694"/>
  <c r="AT858" i="2694"/>
  <c r="AU858" i="2694"/>
  <c r="AT834" i="2694"/>
  <c r="AU834" i="2694"/>
  <c r="AT810" i="2694"/>
  <c r="AU810" i="2694"/>
  <c r="AU786" i="2694"/>
  <c r="AT786" i="2694"/>
  <c r="AT762" i="2694"/>
  <c r="AU762" i="2694"/>
  <c r="AU738" i="2694"/>
  <c r="AT738" i="2694"/>
  <c r="AU714" i="2694"/>
  <c r="AT714" i="2694"/>
  <c r="AU690" i="2694"/>
  <c r="AT690" i="2694"/>
  <c r="AU666" i="2694"/>
  <c r="AT666" i="2694"/>
  <c r="AU642" i="2694"/>
  <c r="AT642" i="2694"/>
  <c r="AT618" i="2694"/>
  <c r="AU618" i="2694"/>
  <c r="AT594" i="2694"/>
  <c r="AU594" i="2694"/>
  <c r="AT570" i="2694"/>
  <c r="AU570" i="2694"/>
  <c r="AU546" i="2694"/>
  <c r="AT546" i="2694"/>
  <c r="AU522" i="2694"/>
  <c r="AT522" i="2694"/>
  <c r="AU498" i="2694"/>
  <c r="AT498" i="2694"/>
  <c r="AU474" i="2694"/>
  <c r="AT474" i="2694"/>
  <c r="AT450" i="2694"/>
  <c r="AU450" i="2694"/>
  <c r="AT1241" i="2694"/>
  <c r="AU1241" i="2694"/>
  <c r="AT1217" i="2694"/>
  <c r="AU1217" i="2694"/>
  <c r="AU1193" i="2694"/>
  <c r="AT1193" i="2694"/>
  <c r="AU1169" i="2694"/>
  <c r="AT1169" i="2694"/>
  <c r="AU1145" i="2694"/>
  <c r="AT1145" i="2694"/>
  <c r="AU1121" i="2694"/>
  <c r="AT1121" i="2694"/>
  <c r="AU1097" i="2694"/>
  <c r="AT1097" i="2694"/>
  <c r="AU1073" i="2694"/>
  <c r="AT1073" i="2694"/>
  <c r="AU1049" i="2694"/>
  <c r="AT1049" i="2694"/>
  <c r="AU1025" i="2694"/>
  <c r="AT1025" i="2694"/>
  <c r="AU1001" i="2694"/>
  <c r="AT1001" i="2694"/>
  <c r="AU977" i="2694"/>
  <c r="AT977" i="2694"/>
  <c r="AT953" i="2694"/>
  <c r="AU953" i="2694"/>
  <c r="AU929" i="2694"/>
  <c r="AT929" i="2694"/>
  <c r="AU905" i="2694"/>
  <c r="AT905" i="2694"/>
  <c r="AU881" i="2694"/>
  <c r="AT881" i="2694"/>
  <c r="AU857" i="2694"/>
  <c r="AT857" i="2694"/>
  <c r="AU833" i="2694"/>
  <c r="AT833" i="2694"/>
  <c r="AT809" i="2694"/>
  <c r="AU809" i="2694"/>
  <c r="AT785" i="2694"/>
  <c r="AU785" i="2694"/>
  <c r="AU761" i="2694"/>
  <c r="AT761" i="2694"/>
  <c r="AT737" i="2694"/>
  <c r="AU737" i="2694"/>
  <c r="AU713" i="2694"/>
  <c r="AT713" i="2694"/>
  <c r="AU689" i="2694"/>
  <c r="AT689" i="2694"/>
  <c r="AU665" i="2694"/>
  <c r="AT665" i="2694"/>
  <c r="AU641" i="2694"/>
  <c r="AT641" i="2694"/>
  <c r="AU617" i="2694"/>
  <c r="AT617" i="2694"/>
  <c r="AU593" i="2694"/>
  <c r="AT593" i="2694"/>
  <c r="AU569" i="2694"/>
  <c r="AT569" i="2694"/>
  <c r="AT545" i="2694"/>
  <c r="AU545" i="2694"/>
  <c r="AU521" i="2694"/>
  <c r="AT521" i="2694"/>
  <c r="AU497" i="2694"/>
  <c r="AT497" i="2694"/>
  <c r="AU473" i="2694"/>
  <c r="AT473" i="2694"/>
  <c r="AU1000" i="2694"/>
  <c r="AT1000" i="2694"/>
  <c r="AU976" i="2694"/>
  <c r="AT976" i="2694"/>
  <c r="AT952" i="2694"/>
  <c r="AU952" i="2694"/>
  <c r="AU928" i="2694"/>
  <c r="AT928" i="2694"/>
  <c r="AU904" i="2694"/>
  <c r="AT904" i="2694"/>
  <c r="AU880" i="2694"/>
  <c r="AT880" i="2694"/>
  <c r="AT856" i="2694"/>
  <c r="AU856" i="2694"/>
  <c r="AU832" i="2694"/>
  <c r="AT832" i="2694"/>
  <c r="AU808" i="2694"/>
  <c r="AT808" i="2694"/>
  <c r="AT784" i="2694"/>
  <c r="AU784" i="2694"/>
  <c r="AT760" i="2694"/>
  <c r="AU760" i="2694"/>
  <c r="AU736" i="2694"/>
  <c r="AT736" i="2694"/>
  <c r="AT712" i="2694"/>
  <c r="AU712" i="2694"/>
  <c r="AU688" i="2694"/>
  <c r="AT688" i="2694"/>
  <c r="AU664" i="2694"/>
  <c r="AT664" i="2694"/>
  <c r="AU640" i="2694"/>
  <c r="AT640" i="2694"/>
  <c r="AU616" i="2694"/>
  <c r="AT616" i="2694"/>
  <c r="AU592" i="2694"/>
  <c r="AT592" i="2694"/>
  <c r="AT568" i="2694"/>
  <c r="AU568" i="2694"/>
  <c r="AT544" i="2694"/>
  <c r="AU544" i="2694"/>
  <c r="AU520" i="2694"/>
  <c r="AT520" i="2694"/>
  <c r="AU496" i="2694"/>
  <c r="AT496" i="2694"/>
  <c r="AU472" i="2694"/>
  <c r="AT472" i="2694"/>
  <c r="AU448" i="2694"/>
  <c r="AT448" i="2694"/>
  <c r="AT424" i="2694"/>
  <c r="AU424" i="2694"/>
  <c r="AT400" i="2694"/>
  <c r="AU400" i="2694"/>
  <c r="AU376" i="2694"/>
  <c r="AT376" i="2694"/>
  <c r="AU639" i="2694"/>
  <c r="AT639" i="2694"/>
  <c r="AU615" i="2694"/>
  <c r="AT615" i="2694"/>
  <c r="AU591" i="2694"/>
  <c r="AT591" i="2694"/>
  <c r="AU567" i="2694"/>
  <c r="AT567" i="2694"/>
  <c r="AU543" i="2694"/>
  <c r="AT543" i="2694"/>
  <c r="AT519" i="2694"/>
  <c r="AU519" i="2694"/>
  <c r="AU495" i="2694"/>
  <c r="AT495" i="2694"/>
  <c r="AU471" i="2694"/>
  <c r="AT471" i="2694"/>
  <c r="AT447" i="2694"/>
  <c r="AU447" i="2694"/>
  <c r="AU423" i="2694"/>
  <c r="AT423" i="2694"/>
  <c r="AT399" i="2694"/>
  <c r="AU399" i="2694"/>
  <c r="AT375" i="2694"/>
  <c r="AU375" i="2694"/>
  <c r="AT351" i="2694"/>
  <c r="AU351" i="2694"/>
  <c r="AU327" i="2694"/>
  <c r="AT327" i="2694"/>
  <c r="AU303" i="2694"/>
  <c r="AT303" i="2694"/>
  <c r="AT518" i="2694"/>
  <c r="AU518" i="2694"/>
  <c r="AU494" i="2694"/>
  <c r="AT494" i="2694"/>
  <c r="AU470" i="2694"/>
  <c r="AT470" i="2694"/>
  <c r="AU446" i="2694"/>
  <c r="AT446" i="2694"/>
  <c r="AT422" i="2694"/>
  <c r="AU422" i="2694"/>
  <c r="AU398" i="2694"/>
  <c r="AT398" i="2694"/>
  <c r="AT374" i="2694"/>
  <c r="AU374" i="2694"/>
  <c r="AU350" i="2694"/>
  <c r="AT350" i="2694"/>
  <c r="AT326" i="2694"/>
  <c r="AU326" i="2694"/>
  <c r="AT302" i="2694"/>
  <c r="AU302" i="2694"/>
  <c r="AU278" i="2694"/>
  <c r="AT278" i="2694"/>
  <c r="AU254" i="2694"/>
  <c r="AT254" i="2694"/>
  <c r="AT230" i="2694"/>
  <c r="AU230" i="2694"/>
  <c r="AU206" i="2694"/>
  <c r="AT206" i="2694"/>
  <c r="AU1237" i="2694"/>
  <c r="AT1237" i="2694"/>
  <c r="AT1213" i="2694"/>
  <c r="AU1213" i="2694"/>
  <c r="AU1189" i="2694"/>
  <c r="AT1189" i="2694"/>
  <c r="AT1165" i="2694"/>
  <c r="AU1165" i="2694"/>
  <c r="AU1141" i="2694"/>
  <c r="AT1141" i="2694"/>
  <c r="AU1117" i="2694"/>
  <c r="AT1117" i="2694"/>
  <c r="AU1093" i="2694"/>
  <c r="AT1093" i="2694"/>
  <c r="AU1069" i="2694"/>
  <c r="AT1069" i="2694"/>
  <c r="AU1045" i="2694"/>
  <c r="AT1045" i="2694"/>
  <c r="AU1021" i="2694"/>
  <c r="AT1021" i="2694"/>
  <c r="AU997" i="2694"/>
  <c r="AT997" i="2694"/>
  <c r="AU973" i="2694"/>
  <c r="AT973" i="2694"/>
  <c r="AU949" i="2694"/>
  <c r="AT949" i="2694"/>
  <c r="AT925" i="2694"/>
  <c r="AU925" i="2694"/>
  <c r="AU901" i="2694"/>
  <c r="AT901" i="2694"/>
  <c r="AT877" i="2694"/>
  <c r="AU877" i="2694"/>
  <c r="AU853" i="2694"/>
  <c r="AT853" i="2694"/>
  <c r="AU829" i="2694"/>
  <c r="AT829" i="2694"/>
  <c r="AU805" i="2694"/>
  <c r="AT805" i="2694"/>
  <c r="AU781" i="2694"/>
  <c r="AT781" i="2694"/>
  <c r="AU757" i="2694"/>
  <c r="AT757" i="2694"/>
  <c r="AU733" i="2694"/>
  <c r="AT733" i="2694"/>
  <c r="AT709" i="2694"/>
  <c r="AU709" i="2694"/>
  <c r="AT685" i="2694"/>
  <c r="AU685" i="2694"/>
  <c r="AU661" i="2694"/>
  <c r="AT661" i="2694"/>
  <c r="AT637" i="2694"/>
  <c r="AU637" i="2694"/>
  <c r="AU613" i="2694"/>
  <c r="AT613" i="2694"/>
  <c r="AU589" i="2694"/>
  <c r="AT589" i="2694"/>
  <c r="AU565" i="2694"/>
  <c r="AT565" i="2694"/>
  <c r="AU541" i="2694"/>
  <c r="AT541" i="2694"/>
  <c r="AU517" i="2694"/>
  <c r="AT517" i="2694"/>
  <c r="AU467" i="2694"/>
  <c r="AT467" i="2694"/>
  <c r="AU443" i="2694"/>
  <c r="AT443" i="2694"/>
  <c r="AT419" i="2694"/>
  <c r="AU419" i="2694"/>
  <c r="AT395" i="2694"/>
  <c r="AU395" i="2694"/>
  <c r="AU371" i="2694"/>
  <c r="AT371" i="2694"/>
  <c r="AT347" i="2694"/>
  <c r="AU347" i="2694"/>
  <c r="AU323" i="2694"/>
  <c r="AT323" i="2694"/>
  <c r="AT299" i="2694"/>
  <c r="AU299" i="2694"/>
  <c r="AT275" i="2694"/>
  <c r="AU275" i="2694"/>
  <c r="AU251" i="2694"/>
  <c r="AT251" i="2694"/>
  <c r="AU227" i="2694"/>
  <c r="AT227" i="2694"/>
  <c r="AU1233" i="2694"/>
  <c r="AT1233" i="2694"/>
  <c r="AU1209" i="2694"/>
  <c r="AT1209" i="2694"/>
  <c r="AU1185" i="2694"/>
  <c r="AT1185" i="2694"/>
  <c r="AU1161" i="2694"/>
  <c r="AT1161" i="2694"/>
  <c r="AU1137" i="2694"/>
  <c r="AT1137" i="2694"/>
  <c r="AU1113" i="2694"/>
  <c r="AT1113" i="2694"/>
  <c r="AU1089" i="2694"/>
  <c r="AT1089" i="2694"/>
  <c r="AU1065" i="2694"/>
  <c r="AT1065" i="2694"/>
  <c r="AU1041" i="2694"/>
  <c r="AT1041" i="2694"/>
  <c r="AU1017" i="2694"/>
  <c r="AT1017" i="2694"/>
  <c r="AU993" i="2694"/>
  <c r="AT993" i="2694"/>
  <c r="AU969" i="2694"/>
  <c r="AT969" i="2694"/>
  <c r="AU945" i="2694"/>
  <c r="AT945" i="2694"/>
  <c r="AU921" i="2694"/>
  <c r="AT921" i="2694"/>
  <c r="AU897" i="2694"/>
  <c r="AT897" i="2694"/>
  <c r="AU873" i="2694"/>
  <c r="AT873" i="2694"/>
  <c r="AU849" i="2694"/>
  <c r="AT849" i="2694"/>
  <c r="AU825" i="2694"/>
  <c r="AT825" i="2694"/>
  <c r="AU801" i="2694"/>
  <c r="AT801" i="2694"/>
  <c r="AU777" i="2694"/>
  <c r="AT777" i="2694"/>
  <c r="AU753" i="2694"/>
  <c r="AT753" i="2694"/>
  <c r="AU729" i="2694"/>
  <c r="AT729" i="2694"/>
  <c r="AU705" i="2694"/>
  <c r="AT705" i="2694"/>
  <c r="AU681" i="2694"/>
  <c r="AT681" i="2694"/>
  <c r="AU657" i="2694"/>
  <c r="AT657" i="2694"/>
  <c r="AU633" i="2694"/>
  <c r="AT633" i="2694"/>
  <c r="AU609" i="2694"/>
  <c r="AT609" i="2694"/>
  <c r="AU585" i="2694"/>
  <c r="AT585" i="2694"/>
  <c r="AU561" i="2694"/>
  <c r="AT561" i="2694"/>
  <c r="AU537" i="2694"/>
  <c r="AT537" i="2694"/>
  <c r="AU513" i="2694"/>
  <c r="AT513" i="2694"/>
  <c r="AT1232" i="2694"/>
  <c r="AU1232" i="2694"/>
  <c r="AU1208" i="2694"/>
  <c r="AT1208" i="2694"/>
  <c r="AU1184" i="2694"/>
  <c r="AT1184" i="2694"/>
  <c r="AU1160" i="2694"/>
  <c r="AT1160" i="2694"/>
  <c r="AU1136" i="2694"/>
  <c r="AT1136" i="2694"/>
  <c r="AU1112" i="2694"/>
  <c r="AT1112" i="2694"/>
  <c r="AT1088" i="2694"/>
  <c r="AU1088" i="2694"/>
  <c r="AU1064" i="2694"/>
  <c r="AT1064" i="2694"/>
  <c r="AU1040" i="2694"/>
  <c r="AT1040" i="2694"/>
  <c r="AU1016" i="2694"/>
  <c r="AT1016" i="2694"/>
  <c r="AU992" i="2694"/>
  <c r="AT992" i="2694"/>
  <c r="AU968" i="2694"/>
  <c r="AT968" i="2694"/>
  <c r="AT596" i="2694"/>
  <c r="AU596" i="2694"/>
  <c r="AU572" i="2694"/>
  <c r="AT572" i="2694"/>
  <c r="AU548" i="2694"/>
  <c r="AT548" i="2694"/>
  <c r="AU524" i="2694"/>
  <c r="AT524" i="2694"/>
  <c r="AU500" i="2694"/>
  <c r="AT500" i="2694"/>
  <c r="AU476" i="2694"/>
  <c r="AT476" i="2694"/>
  <c r="AT452" i="2694"/>
  <c r="AU452" i="2694"/>
  <c r="AU428" i="2694"/>
  <c r="AT428" i="2694"/>
  <c r="AU404" i="2694"/>
  <c r="AT404" i="2694"/>
  <c r="AU380" i="2694"/>
  <c r="AT380" i="2694"/>
  <c r="AT356" i="2694"/>
  <c r="AU356" i="2694"/>
  <c r="AU211" i="2694"/>
  <c r="AT211" i="2694"/>
  <c r="AU187" i="2694"/>
  <c r="AT187" i="2694"/>
  <c r="AT163" i="2694"/>
  <c r="AU163" i="2694"/>
  <c r="AU139" i="2694"/>
  <c r="AT139" i="2694"/>
  <c r="AU115" i="2694"/>
  <c r="AT115" i="2694"/>
  <c r="AU91" i="2694"/>
  <c r="AT91" i="2694"/>
  <c r="AU67" i="2694"/>
  <c r="AT67" i="2694"/>
  <c r="AU43" i="2694"/>
  <c r="AT43" i="2694"/>
  <c r="AU19" i="2694"/>
  <c r="AT19" i="2694"/>
  <c r="AT426" i="2694"/>
  <c r="AU426" i="2694"/>
  <c r="AT402" i="2694"/>
  <c r="AU402" i="2694"/>
  <c r="AU378" i="2694"/>
  <c r="AT378" i="2694"/>
  <c r="AT449" i="2694"/>
  <c r="AU449" i="2694"/>
  <c r="AT425" i="2694"/>
  <c r="AU425" i="2694"/>
  <c r="AT401" i="2694"/>
  <c r="AU401" i="2694"/>
  <c r="AU377" i="2694"/>
  <c r="AT377" i="2694"/>
  <c r="AT353" i="2694"/>
  <c r="AU353" i="2694"/>
  <c r="AU329" i="2694"/>
  <c r="AT329" i="2694"/>
  <c r="AU305" i="2694"/>
  <c r="AT305" i="2694"/>
  <c r="AU281" i="2694"/>
  <c r="AT281" i="2694"/>
  <c r="AT257" i="2694"/>
  <c r="AU257" i="2694"/>
  <c r="AT233" i="2694"/>
  <c r="AU233" i="2694"/>
  <c r="AU209" i="2694"/>
  <c r="AT209" i="2694"/>
  <c r="AU352" i="2694"/>
  <c r="AT352" i="2694"/>
  <c r="AU328" i="2694"/>
  <c r="AT328" i="2694"/>
  <c r="AU304" i="2694"/>
  <c r="AT304" i="2694"/>
  <c r="AU280" i="2694"/>
  <c r="AT280" i="2694"/>
  <c r="AT256" i="2694"/>
  <c r="AU256" i="2694"/>
  <c r="AU232" i="2694"/>
  <c r="AT232" i="2694"/>
  <c r="AU208" i="2694"/>
  <c r="AT208" i="2694"/>
  <c r="AU184" i="2694"/>
  <c r="AT184" i="2694"/>
  <c r="AU160" i="2694"/>
  <c r="AT160" i="2694"/>
  <c r="AT136" i="2694"/>
  <c r="AU136" i="2694"/>
  <c r="AU112" i="2694"/>
  <c r="AT112" i="2694"/>
  <c r="AU88" i="2694"/>
  <c r="AT88" i="2694"/>
  <c r="AU64" i="2694"/>
  <c r="AT64" i="2694"/>
  <c r="AU40" i="2694"/>
  <c r="AT40" i="2694"/>
  <c r="AU279" i="2694"/>
  <c r="AT279" i="2694"/>
  <c r="AU255" i="2694"/>
  <c r="AT255" i="2694"/>
  <c r="AT231" i="2694"/>
  <c r="AU231" i="2694"/>
  <c r="AT207" i="2694"/>
  <c r="AU207" i="2694"/>
  <c r="AU183" i="2694"/>
  <c r="AT183" i="2694"/>
  <c r="AU159" i="2694"/>
  <c r="AT159" i="2694"/>
  <c r="AU135" i="2694"/>
  <c r="AT135" i="2694"/>
  <c r="AU182" i="2694"/>
  <c r="AT182" i="2694"/>
  <c r="AU158" i="2694"/>
  <c r="AT158" i="2694"/>
  <c r="AU134" i="2694"/>
  <c r="AT134" i="2694"/>
  <c r="AT110" i="2694"/>
  <c r="AU110" i="2694"/>
  <c r="AU86" i="2694"/>
  <c r="AT86" i="2694"/>
  <c r="AU62" i="2694"/>
  <c r="AT62" i="2694"/>
  <c r="AU38" i="2694"/>
  <c r="AT38" i="2694"/>
  <c r="AU493" i="2694"/>
  <c r="AT493" i="2694"/>
  <c r="AU469" i="2694"/>
  <c r="AT469" i="2694"/>
  <c r="AT445" i="2694"/>
  <c r="AU445" i="2694"/>
  <c r="AU421" i="2694"/>
  <c r="AT421" i="2694"/>
  <c r="AT397" i="2694"/>
  <c r="AU397" i="2694"/>
  <c r="AU373" i="2694"/>
  <c r="AT373" i="2694"/>
  <c r="AU349" i="2694"/>
  <c r="AT349" i="2694"/>
  <c r="AU325" i="2694"/>
  <c r="AT325" i="2694"/>
  <c r="AT301" i="2694"/>
  <c r="AU301" i="2694"/>
  <c r="AU277" i="2694"/>
  <c r="AT277" i="2694"/>
  <c r="AU253" i="2694"/>
  <c r="AT253" i="2694"/>
  <c r="AU229" i="2694"/>
  <c r="AT229" i="2694"/>
  <c r="AT205" i="2694"/>
  <c r="AU205" i="2694"/>
  <c r="AU1236" i="2694"/>
  <c r="AT1236" i="2694"/>
  <c r="AU1212" i="2694"/>
  <c r="AT1212" i="2694"/>
  <c r="AU1188" i="2694"/>
  <c r="AT1188" i="2694"/>
  <c r="AT1164" i="2694"/>
  <c r="AU1164" i="2694"/>
  <c r="AU1140" i="2694"/>
  <c r="AT1140" i="2694"/>
  <c r="AU1116" i="2694"/>
  <c r="AT1116" i="2694"/>
  <c r="AT1092" i="2694"/>
  <c r="AU1092" i="2694"/>
  <c r="AU1068" i="2694"/>
  <c r="AT1068" i="2694"/>
  <c r="AU1044" i="2694"/>
  <c r="AT1044" i="2694"/>
  <c r="AU1020" i="2694"/>
  <c r="AT1020" i="2694"/>
  <c r="AU996" i="2694"/>
  <c r="AT996" i="2694"/>
  <c r="AU972" i="2694"/>
  <c r="AT972" i="2694"/>
  <c r="AU948" i="2694"/>
  <c r="AT948" i="2694"/>
  <c r="AU924" i="2694"/>
  <c r="AT924" i="2694"/>
  <c r="AT900" i="2694"/>
  <c r="AU900" i="2694"/>
  <c r="AU876" i="2694"/>
  <c r="AT876" i="2694"/>
  <c r="AU852" i="2694"/>
  <c r="AT852" i="2694"/>
  <c r="AU828" i="2694"/>
  <c r="AT828" i="2694"/>
  <c r="AT804" i="2694"/>
  <c r="AU804" i="2694"/>
  <c r="AU780" i="2694"/>
  <c r="AT780" i="2694"/>
  <c r="AU756" i="2694"/>
  <c r="AT756" i="2694"/>
  <c r="AU732" i="2694"/>
  <c r="AT732" i="2694"/>
  <c r="AU708" i="2694"/>
  <c r="AT708" i="2694"/>
  <c r="AU203" i="2694"/>
  <c r="AT203" i="2694"/>
  <c r="AT179" i="2694"/>
  <c r="AU179" i="2694"/>
  <c r="AT155" i="2694"/>
  <c r="AU155" i="2694"/>
  <c r="AU131" i="2694"/>
  <c r="AT131" i="2694"/>
  <c r="AT107" i="2694"/>
  <c r="AU107" i="2694"/>
  <c r="AT83" i="2694"/>
  <c r="AU83" i="2694"/>
  <c r="AU59" i="2694"/>
  <c r="AT59" i="2694"/>
  <c r="AU1234" i="2694"/>
  <c r="AT1234" i="2694"/>
  <c r="AU1210" i="2694"/>
  <c r="AT1210" i="2694"/>
  <c r="AU1186" i="2694"/>
  <c r="AT1186" i="2694"/>
  <c r="AU1162" i="2694"/>
  <c r="AT1162" i="2694"/>
  <c r="AU1138" i="2694"/>
  <c r="AT1138" i="2694"/>
  <c r="AU1114" i="2694"/>
  <c r="AT1114" i="2694"/>
  <c r="AU1090" i="2694"/>
  <c r="AT1090" i="2694"/>
  <c r="AU1066" i="2694"/>
  <c r="AT1066" i="2694"/>
  <c r="AU1042" i="2694"/>
  <c r="AT1042" i="2694"/>
  <c r="AU1018" i="2694"/>
  <c r="AT1018" i="2694"/>
  <c r="AU994" i="2694"/>
  <c r="AT994" i="2694"/>
  <c r="AU970" i="2694"/>
  <c r="AT970" i="2694"/>
  <c r="AU946" i="2694"/>
  <c r="AT946" i="2694"/>
  <c r="AU922" i="2694"/>
  <c r="AT922" i="2694"/>
  <c r="AU898" i="2694"/>
  <c r="AT898" i="2694"/>
  <c r="AU874" i="2694"/>
  <c r="AT874" i="2694"/>
  <c r="AU850" i="2694"/>
  <c r="AT850" i="2694"/>
  <c r="AU826" i="2694"/>
  <c r="AT826" i="2694"/>
  <c r="AU802" i="2694"/>
  <c r="AT802" i="2694"/>
  <c r="AU778" i="2694"/>
  <c r="AT778" i="2694"/>
  <c r="AU754" i="2694"/>
  <c r="AT754" i="2694"/>
  <c r="AU730" i="2694"/>
  <c r="AT730" i="2694"/>
  <c r="AU706" i="2694"/>
  <c r="AT706" i="2694"/>
  <c r="AU682" i="2694"/>
  <c r="AT682" i="2694"/>
  <c r="AU658" i="2694"/>
  <c r="AT658" i="2694"/>
  <c r="AU634" i="2694"/>
  <c r="AT634" i="2694"/>
  <c r="AU610" i="2694"/>
  <c r="AT610" i="2694"/>
  <c r="AU586" i="2694"/>
  <c r="AT586" i="2694"/>
  <c r="AU489" i="2694"/>
  <c r="AT489" i="2694"/>
  <c r="AU465" i="2694"/>
  <c r="AT465" i="2694"/>
  <c r="AU441" i="2694"/>
  <c r="AT441" i="2694"/>
  <c r="AU417" i="2694"/>
  <c r="AT417" i="2694"/>
  <c r="AU393" i="2694"/>
  <c r="AT393" i="2694"/>
  <c r="AU369" i="2694"/>
  <c r="AT369" i="2694"/>
  <c r="AU345" i="2694"/>
  <c r="AT345" i="2694"/>
  <c r="AU321" i="2694"/>
  <c r="AT321" i="2694"/>
  <c r="AU297" i="2694"/>
  <c r="AT297" i="2694"/>
  <c r="AU273" i="2694"/>
  <c r="AT273" i="2694"/>
  <c r="AU249" i="2694"/>
  <c r="AT249" i="2694"/>
  <c r="AU225" i="2694"/>
  <c r="AT225" i="2694"/>
  <c r="AU201" i="2694"/>
  <c r="AT201" i="2694"/>
  <c r="AU177" i="2694"/>
  <c r="AT177" i="2694"/>
  <c r="AU153" i="2694"/>
  <c r="AT153" i="2694"/>
  <c r="AU129" i="2694"/>
  <c r="AT129" i="2694"/>
  <c r="AU105" i="2694"/>
  <c r="AT105" i="2694"/>
  <c r="AU81" i="2694"/>
  <c r="AT81" i="2694"/>
  <c r="AT944" i="2694"/>
  <c r="AU944" i="2694"/>
  <c r="AT920" i="2694"/>
  <c r="AU920" i="2694"/>
  <c r="AT896" i="2694"/>
  <c r="AU896" i="2694"/>
  <c r="AT872" i="2694"/>
  <c r="AU872" i="2694"/>
  <c r="AT848" i="2694"/>
  <c r="AU848" i="2694"/>
  <c r="AT824" i="2694"/>
  <c r="AU824" i="2694"/>
  <c r="AT800" i="2694"/>
  <c r="AU800" i="2694"/>
  <c r="AT776" i="2694"/>
  <c r="AU776" i="2694"/>
  <c r="AT752" i="2694"/>
  <c r="AU752" i="2694"/>
  <c r="AT728" i="2694"/>
  <c r="AU728" i="2694"/>
  <c r="AT704" i="2694"/>
  <c r="AU704" i="2694"/>
  <c r="AT680" i="2694"/>
  <c r="AU680" i="2694"/>
  <c r="AT656" i="2694"/>
  <c r="AU656" i="2694"/>
  <c r="AT632" i="2694"/>
  <c r="AU632" i="2694"/>
  <c r="AT608" i="2694"/>
  <c r="AU608" i="2694"/>
  <c r="AT584" i="2694"/>
  <c r="AU584" i="2694"/>
  <c r="AT560" i="2694"/>
  <c r="AU560" i="2694"/>
  <c r="AT536" i="2694"/>
  <c r="AU536" i="2694"/>
  <c r="AT512" i="2694"/>
  <c r="AU512" i="2694"/>
  <c r="AU1255" i="2694"/>
  <c r="AT1255" i="2694"/>
  <c r="AU1231" i="2694"/>
  <c r="AT1231" i="2694"/>
  <c r="AU1207" i="2694"/>
  <c r="AT1207" i="2694"/>
  <c r="AU1183" i="2694"/>
  <c r="AT1183" i="2694"/>
  <c r="AT1159" i="2694"/>
  <c r="AU1159" i="2694"/>
  <c r="AU1135" i="2694"/>
  <c r="AT1135" i="2694"/>
  <c r="AU1111" i="2694"/>
  <c r="AT1111" i="2694"/>
  <c r="AU1087" i="2694"/>
  <c r="AT1087" i="2694"/>
  <c r="AU1063" i="2694"/>
  <c r="AT1063" i="2694"/>
  <c r="AU1039" i="2694"/>
  <c r="AT1039" i="2694"/>
  <c r="AU1015" i="2694"/>
  <c r="AT1015" i="2694"/>
  <c r="AU991" i="2694"/>
  <c r="AT991" i="2694"/>
  <c r="AU967" i="2694"/>
  <c r="AT967" i="2694"/>
  <c r="AU943" i="2694"/>
  <c r="AT943" i="2694"/>
  <c r="AU919" i="2694"/>
  <c r="AT919" i="2694"/>
  <c r="AU895" i="2694"/>
  <c r="AT895" i="2694"/>
  <c r="AU871" i="2694"/>
  <c r="AT871" i="2694"/>
  <c r="AU847" i="2694"/>
  <c r="AT847" i="2694"/>
  <c r="AU823" i="2694"/>
  <c r="AT823" i="2694"/>
  <c r="AU799" i="2694"/>
  <c r="AT799" i="2694"/>
  <c r="AU775" i="2694"/>
  <c r="AT775" i="2694"/>
  <c r="AU751" i="2694"/>
  <c r="AT751" i="2694"/>
  <c r="AT727" i="2694"/>
  <c r="AU727" i="2694"/>
  <c r="AU703" i="2694"/>
  <c r="AT703" i="2694"/>
  <c r="AU679" i="2694"/>
  <c r="AT679" i="2694"/>
  <c r="AU1254" i="2694"/>
  <c r="AT1254" i="2694"/>
  <c r="AU1230" i="2694"/>
  <c r="AT1230" i="2694"/>
  <c r="AT1206" i="2694"/>
  <c r="AU1206" i="2694"/>
  <c r="AU1253" i="2694"/>
  <c r="AT1253" i="2694"/>
  <c r="AU1229" i="2694"/>
  <c r="AT1229" i="2694"/>
  <c r="AU1205" i="2694"/>
  <c r="AT1205" i="2694"/>
  <c r="AU1181" i="2694"/>
  <c r="AT1181" i="2694"/>
  <c r="AU1157" i="2694"/>
  <c r="AT1157" i="2694"/>
  <c r="AT1133" i="2694"/>
  <c r="AU1133" i="2694"/>
  <c r="AU1109" i="2694"/>
  <c r="AT1109" i="2694"/>
  <c r="AT1085" i="2694"/>
  <c r="AU1085" i="2694"/>
  <c r="AU1061" i="2694"/>
  <c r="AT1061" i="2694"/>
  <c r="AU1037" i="2694"/>
  <c r="AT1037" i="2694"/>
  <c r="AU1013" i="2694"/>
  <c r="AT1013" i="2694"/>
  <c r="AU989" i="2694"/>
  <c r="AT989" i="2694"/>
  <c r="AU965" i="2694"/>
  <c r="AT965" i="2694"/>
  <c r="AU941" i="2694"/>
  <c r="AT941" i="2694"/>
  <c r="AU1250" i="2694"/>
  <c r="AT1250" i="2694"/>
  <c r="AU1226" i="2694"/>
  <c r="AT1226" i="2694"/>
  <c r="AU1202" i="2694"/>
  <c r="AT1202" i="2694"/>
  <c r="AU1178" i="2694"/>
  <c r="AT1178" i="2694"/>
  <c r="AT1154" i="2694"/>
  <c r="AU1154" i="2694"/>
  <c r="AU1130" i="2694"/>
  <c r="AT1130" i="2694"/>
  <c r="AU1106" i="2694"/>
  <c r="AT1106" i="2694"/>
  <c r="AU1082" i="2694"/>
  <c r="AT1082" i="2694"/>
  <c r="AU1058" i="2694"/>
  <c r="AT1058" i="2694"/>
  <c r="AU1034" i="2694"/>
  <c r="AT1034" i="2694"/>
  <c r="AT1010" i="2694"/>
  <c r="AU1010" i="2694"/>
  <c r="AU986" i="2694"/>
  <c r="AT986" i="2694"/>
  <c r="AT962" i="2694"/>
  <c r="AU962" i="2694"/>
  <c r="AU938" i="2694"/>
  <c r="AT938" i="2694"/>
  <c r="AU914" i="2694"/>
  <c r="AT914" i="2694"/>
  <c r="AU890" i="2694"/>
  <c r="AT890" i="2694"/>
  <c r="AU866" i="2694"/>
  <c r="AT866" i="2694"/>
  <c r="AU1249" i="2694"/>
  <c r="AT1249" i="2694"/>
  <c r="AU1225" i="2694"/>
  <c r="AT1225" i="2694"/>
  <c r="AU1201" i="2694"/>
  <c r="AT1201" i="2694"/>
  <c r="AU1177" i="2694"/>
  <c r="AT1177" i="2694"/>
  <c r="AU1153" i="2694"/>
  <c r="AT1153" i="2694"/>
  <c r="AU1129" i="2694"/>
  <c r="AT1129" i="2694"/>
  <c r="AU1105" i="2694"/>
  <c r="AT1105" i="2694"/>
  <c r="AT1081" i="2694"/>
  <c r="AU1081" i="2694"/>
  <c r="AU1057" i="2694"/>
  <c r="AT1057" i="2694"/>
  <c r="AU1033" i="2694"/>
  <c r="AT1033" i="2694"/>
  <c r="AU1009" i="2694"/>
  <c r="AT1009" i="2694"/>
  <c r="AU985" i="2694"/>
  <c r="AT985" i="2694"/>
  <c r="AU961" i="2694"/>
  <c r="AT961" i="2694"/>
  <c r="AT937" i="2694"/>
  <c r="AU937" i="2694"/>
  <c r="AU913" i="2694"/>
  <c r="AT913" i="2694"/>
  <c r="AU889" i="2694"/>
  <c r="AT889" i="2694"/>
  <c r="AU865" i="2694"/>
  <c r="AT865" i="2694"/>
  <c r="AU841" i="2694"/>
  <c r="AT841" i="2694"/>
  <c r="AU817" i="2694"/>
  <c r="AT817" i="2694"/>
  <c r="AU793" i="2694"/>
  <c r="AT793" i="2694"/>
  <c r="AT769" i="2694"/>
  <c r="AU769" i="2694"/>
  <c r="AT745" i="2694"/>
  <c r="AU745" i="2694"/>
  <c r="AU721" i="2694"/>
  <c r="AT721" i="2694"/>
  <c r="AU697" i="2694"/>
  <c r="AT697" i="2694"/>
  <c r="AU673" i="2694"/>
  <c r="AT673" i="2694"/>
  <c r="AT649" i="2694"/>
  <c r="AU649" i="2694"/>
  <c r="AU625" i="2694"/>
  <c r="AT625" i="2694"/>
  <c r="AU601" i="2694"/>
  <c r="AT601" i="2694"/>
  <c r="AU577" i="2694"/>
  <c r="AT577" i="2694"/>
  <c r="AU553" i="2694"/>
  <c r="AT553" i="2694"/>
  <c r="AU529" i="2694"/>
  <c r="AT529" i="2694"/>
  <c r="AU505" i="2694"/>
  <c r="AT505" i="2694"/>
  <c r="AU481" i="2694"/>
  <c r="AT481" i="2694"/>
  <c r="AU457" i="2694"/>
  <c r="AT457" i="2694"/>
  <c r="AT433" i="2694"/>
  <c r="AU433" i="2694"/>
  <c r="AT409" i="2694"/>
  <c r="AU409" i="2694"/>
  <c r="AU385" i="2694"/>
  <c r="AT385" i="2694"/>
  <c r="AT361" i="2694"/>
  <c r="AU361" i="2694"/>
  <c r="AT1248" i="2694"/>
  <c r="AU1248" i="2694"/>
  <c r="AT1224" i="2694"/>
  <c r="AU1224" i="2694"/>
  <c r="AT1200" i="2694"/>
  <c r="AU1200" i="2694"/>
  <c r="AT1176" i="2694"/>
  <c r="AU1176" i="2694"/>
  <c r="AT1152" i="2694"/>
  <c r="AU1152" i="2694"/>
  <c r="AT1128" i="2694"/>
  <c r="AU1128" i="2694"/>
  <c r="AT1104" i="2694"/>
  <c r="AU1104" i="2694"/>
  <c r="AT1080" i="2694"/>
  <c r="AU1080" i="2694"/>
  <c r="AT1056" i="2694"/>
  <c r="AU1056" i="2694"/>
  <c r="AT1032" i="2694"/>
  <c r="AU1032" i="2694"/>
  <c r="AU1008" i="2694"/>
  <c r="AT1008" i="2694"/>
  <c r="AT984" i="2694"/>
  <c r="AU984" i="2694"/>
  <c r="AT960" i="2694"/>
  <c r="AU960" i="2694"/>
  <c r="AT936" i="2694"/>
  <c r="AU936" i="2694"/>
  <c r="AT912" i="2694"/>
  <c r="AU912" i="2694"/>
  <c r="AU888" i="2694"/>
  <c r="AT888" i="2694"/>
  <c r="AU864" i="2694"/>
  <c r="AT864" i="2694"/>
  <c r="AU840" i="2694"/>
  <c r="AT840" i="2694"/>
  <c r="AU816" i="2694"/>
  <c r="AT816" i="2694"/>
  <c r="AU792" i="2694"/>
  <c r="AT792" i="2694"/>
  <c r="AU768" i="2694"/>
  <c r="AT768" i="2694"/>
  <c r="AT744" i="2694"/>
  <c r="AU744" i="2694"/>
  <c r="AU720" i="2694"/>
  <c r="AT720" i="2694"/>
  <c r="AU696" i="2694"/>
  <c r="AT696" i="2694"/>
  <c r="AT672" i="2694"/>
  <c r="AU672" i="2694"/>
  <c r="AU648" i="2694"/>
  <c r="AT648" i="2694"/>
  <c r="AU624" i="2694"/>
  <c r="AT624" i="2694"/>
  <c r="AU600" i="2694"/>
  <c r="AT600" i="2694"/>
  <c r="AU576" i="2694"/>
  <c r="AT576" i="2694"/>
  <c r="AU552" i="2694"/>
  <c r="AT552" i="2694"/>
  <c r="AU528" i="2694"/>
  <c r="AT528" i="2694"/>
  <c r="AU504" i="2694"/>
  <c r="AT504" i="2694"/>
  <c r="AU480" i="2694"/>
  <c r="AT480" i="2694"/>
  <c r="AU456" i="2694"/>
  <c r="AT456" i="2694"/>
  <c r="AT432" i="2694"/>
  <c r="AU432" i="2694"/>
  <c r="AT408" i="2694"/>
  <c r="AU408" i="2694"/>
  <c r="AT384" i="2694"/>
  <c r="AU384" i="2694"/>
  <c r="AU360" i="2694"/>
  <c r="AT360" i="2694"/>
  <c r="AT336" i="2694"/>
  <c r="AU336" i="2694"/>
  <c r="AU1246" i="2694"/>
  <c r="AT1246" i="2694"/>
  <c r="AU1222" i="2694"/>
  <c r="AT1222" i="2694"/>
  <c r="AU1198" i="2694"/>
  <c r="AT1198" i="2694"/>
  <c r="AU1174" i="2694"/>
  <c r="AT1174" i="2694"/>
  <c r="AU1150" i="2694"/>
  <c r="AT1150" i="2694"/>
  <c r="AU1245" i="2694"/>
  <c r="AT1245" i="2694"/>
  <c r="AU1221" i="2694"/>
  <c r="AT1221" i="2694"/>
  <c r="AU1197" i="2694"/>
  <c r="AT1197" i="2694"/>
  <c r="AU1173" i="2694"/>
  <c r="AT1173" i="2694"/>
  <c r="AU1149" i="2694"/>
  <c r="AT1149" i="2694"/>
  <c r="AU1125" i="2694"/>
  <c r="AT1125" i="2694"/>
  <c r="AU1101" i="2694"/>
  <c r="AT1101" i="2694"/>
  <c r="AU1077" i="2694"/>
  <c r="AT1077" i="2694"/>
  <c r="AU1053" i="2694"/>
  <c r="AT1053" i="2694"/>
  <c r="AU332" i="2694"/>
  <c r="AT332" i="2694"/>
  <c r="AT308" i="2694"/>
  <c r="AU308" i="2694"/>
  <c r="AU284" i="2694"/>
  <c r="AT284" i="2694"/>
  <c r="AU260" i="2694"/>
  <c r="AT260" i="2694"/>
  <c r="AU236" i="2694"/>
  <c r="AT236" i="2694"/>
  <c r="AU212" i="2694"/>
  <c r="AT212" i="2694"/>
  <c r="AT188" i="2694"/>
  <c r="AU188" i="2694"/>
  <c r="AT164" i="2694"/>
  <c r="AU164" i="2694"/>
  <c r="AU140" i="2694"/>
  <c r="AT140" i="2694"/>
  <c r="AU116" i="2694"/>
  <c r="AT116" i="2694"/>
  <c r="AU92" i="2694"/>
  <c r="AT92" i="2694"/>
  <c r="AU68" i="2694"/>
  <c r="AT68" i="2694"/>
  <c r="AU44" i="2694"/>
  <c r="AT44" i="2694"/>
  <c r="AT20" i="2694"/>
  <c r="AU20" i="2694"/>
  <c r="AU354" i="2694"/>
  <c r="AT354" i="2694"/>
  <c r="AU330" i="2694"/>
  <c r="AT330" i="2694"/>
  <c r="AU306" i="2694"/>
  <c r="AT306" i="2694"/>
  <c r="AT282" i="2694"/>
  <c r="AU282" i="2694"/>
  <c r="AU258" i="2694"/>
  <c r="AT258" i="2694"/>
  <c r="AU234" i="2694"/>
  <c r="AT234" i="2694"/>
  <c r="AU210" i="2694"/>
  <c r="AT210" i="2694"/>
  <c r="AU186" i="2694"/>
  <c r="AT186" i="2694"/>
  <c r="AU162" i="2694"/>
  <c r="AT162" i="2694"/>
  <c r="AU138" i="2694"/>
  <c r="AT138" i="2694"/>
  <c r="AU114" i="2694"/>
  <c r="AT114" i="2694"/>
  <c r="AU90" i="2694"/>
  <c r="AT90" i="2694"/>
  <c r="AU66" i="2694"/>
  <c r="AT66" i="2694"/>
  <c r="AU42" i="2694"/>
  <c r="AT42" i="2694"/>
  <c r="AU18" i="2694"/>
  <c r="AT18" i="2694"/>
  <c r="AU185" i="2694"/>
  <c r="AT185" i="2694"/>
  <c r="AT161" i="2694"/>
  <c r="AU161" i="2694"/>
  <c r="AT137" i="2694"/>
  <c r="AU137" i="2694"/>
  <c r="AU113" i="2694"/>
  <c r="AT113" i="2694"/>
  <c r="AU89" i="2694"/>
  <c r="AT89" i="2694"/>
  <c r="AU65" i="2694"/>
  <c r="AT65" i="2694"/>
  <c r="AU41" i="2694"/>
  <c r="AT41" i="2694"/>
  <c r="AU17" i="2694"/>
  <c r="AT17" i="2694"/>
  <c r="AT16" i="2694"/>
  <c r="AU16" i="2694"/>
  <c r="AU111" i="2694"/>
  <c r="AT111" i="2694"/>
  <c r="AU87" i="2694"/>
  <c r="AT87" i="2694"/>
  <c r="AU63" i="2694"/>
  <c r="AT63" i="2694"/>
  <c r="AU39" i="2694"/>
  <c r="AT39" i="2694"/>
  <c r="AU15" i="2694"/>
  <c r="AT15" i="2694"/>
  <c r="AT14" i="2694"/>
  <c r="AU14" i="2694"/>
  <c r="AT181" i="2694"/>
  <c r="AU181" i="2694"/>
  <c r="AU157" i="2694"/>
  <c r="AT157" i="2694"/>
  <c r="AU133" i="2694"/>
  <c r="AT133" i="2694"/>
  <c r="AT109" i="2694"/>
  <c r="AU109" i="2694"/>
  <c r="AU85" i="2694"/>
  <c r="AT85" i="2694"/>
  <c r="AU61" i="2694"/>
  <c r="AT61" i="2694"/>
  <c r="AU37" i="2694"/>
  <c r="AT37" i="2694"/>
  <c r="AT13" i="2694"/>
  <c r="AU13" i="2694"/>
  <c r="AT684" i="2694"/>
  <c r="AU684" i="2694"/>
  <c r="AT660" i="2694"/>
  <c r="AU660" i="2694"/>
  <c r="AU636" i="2694"/>
  <c r="AT636" i="2694"/>
  <c r="AT612" i="2694"/>
  <c r="AU612" i="2694"/>
  <c r="AU588" i="2694"/>
  <c r="AT588" i="2694"/>
  <c r="AU564" i="2694"/>
  <c r="AT564" i="2694"/>
  <c r="AU540" i="2694"/>
  <c r="AT540" i="2694"/>
  <c r="AT516" i="2694"/>
  <c r="AU516" i="2694"/>
  <c r="AU492" i="2694"/>
  <c r="AT492" i="2694"/>
  <c r="AU468" i="2694"/>
  <c r="AT468" i="2694"/>
  <c r="AT444" i="2694"/>
  <c r="AU444" i="2694"/>
  <c r="AT420" i="2694"/>
  <c r="AU420" i="2694"/>
  <c r="AU396" i="2694"/>
  <c r="AT396" i="2694"/>
  <c r="AT372" i="2694"/>
  <c r="AU372" i="2694"/>
  <c r="AU348" i="2694"/>
  <c r="AT348" i="2694"/>
  <c r="AT324" i="2694"/>
  <c r="AU324" i="2694"/>
  <c r="AU300" i="2694"/>
  <c r="AT300" i="2694"/>
  <c r="AU276" i="2694"/>
  <c r="AT276" i="2694"/>
  <c r="AU252" i="2694"/>
  <c r="AT252" i="2694"/>
  <c r="AU228" i="2694"/>
  <c r="AT228" i="2694"/>
  <c r="AT204" i="2694"/>
  <c r="AU204" i="2694"/>
  <c r="AU180" i="2694"/>
  <c r="AT180" i="2694"/>
  <c r="AU156" i="2694"/>
  <c r="AT156" i="2694"/>
  <c r="AT132" i="2694"/>
  <c r="AU132" i="2694"/>
  <c r="AU108" i="2694"/>
  <c r="AT108" i="2694"/>
  <c r="AU35" i="2694"/>
  <c r="AT35" i="2694"/>
  <c r="AT11" i="2694"/>
  <c r="AU11" i="2694"/>
  <c r="AU562" i="2694"/>
  <c r="AT562" i="2694"/>
  <c r="AU538" i="2694"/>
  <c r="AT538" i="2694"/>
  <c r="AU514" i="2694"/>
  <c r="AT514" i="2694"/>
  <c r="AU490" i="2694"/>
  <c r="AT490" i="2694"/>
  <c r="AU466" i="2694"/>
  <c r="AT466" i="2694"/>
  <c r="AU442" i="2694"/>
  <c r="AT442" i="2694"/>
  <c r="AU418" i="2694"/>
  <c r="AT418" i="2694"/>
  <c r="AU394" i="2694"/>
  <c r="AT394" i="2694"/>
  <c r="AU370" i="2694"/>
  <c r="AT370" i="2694"/>
  <c r="AU346" i="2694"/>
  <c r="AT346" i="2694"/>
  <c r="AU322" i="2694"/>
  <c r="AT322" i="2694"/>
  <c r="AU298" i="2694"/>
  <c r="AT298" i="2694"/>
  <c r="AU274" i="2694"/>
  <c r="AT274" i="2694"/>
  <c r="AU250" i="2694"/>
  <c r="AT250" i="2694"/>
  <c r="AU226" i="2694"/>
  <c r="AT226" i="2694"/>
  <c r="AU202" i="2694"/>
  <c r="AT202" i="2694"/>
  <c r="AU178" i="2694"/>
  <c r="AT178" i="2694"/>
  <c r="AU154" i="2694"/>
  <c r="AT154" i="2694"/>
  <c r="AU130" i="2694"/>
  <c r="AT130" i="2694"/>
  <c r="AU106" i="2694"/>
  <c r="AT106" i="2694"/>
  <c r="AU82" i="2694"/>
  <c r="AT82" i="2694"/>
  <c r="AU58" i="2694"/>
  <c r="AT58" i="2694"/>
  <c r="AU34" i="2694"/>
  <c r="AT34" i="2694"/>
  <c r="AU10" i="2694"/>
  <c r="AT10" i="2694"/>
  <c r="AU57" i="2694"/>
  <c r="AT57" i="2694"/>
  <c r="AU33" i="2694"/>
  <c r="AT33" i="2694"/>
  <c r="AU9" i="2694"/>
  <c r="AT9" i="2694"/>
  <c r="AT488" i="2694"/>
  <c r="AU488" i="2694"/>
  <c r="AT464" i="2694"/>
  <c r="AU464" i="2694"/>
  <c r="AT440" i="2694"/>
  <c r="AU440" i="2694"/>
  <c r="AT416" i="2694"/>
  <c r="AU416" i="2694"/>
  <c r="AT392" i="2694"/>
  <c r="AU392" i="2694"/>
  <c r="AT368" i="2694"/>
  <c r="AU368" i="2694"/>
  <c r="AT344" i="2694"/>
  <c r="AU344" i="2694"/>
  <c r="AT320" i="2694"/>
  <c r="AU320" i="2694"/>
  <c r="AT296" i="2694"/>
  <c r="AU296" i="2694"/>
  <c r="AT272" i="2694"/>
  <c r="AU272" i="2694"/>
  <c r="AT248" i="2694"/>
  <c r="AU248" i="2694"/>
  <c r="AT224" i="2694"/>
  <c r="AU224" i="2694"/>
  <c r="AT200" i="2694"/>
  <c r="AU200" i="2694"/>
  <c r="AT176" i="2694"/>
  <c r="AU176" i="2694"/>
  <c r="AT152" i="2694"/>
  <c r="AU152" i="2694"/>
  <c r="AT128" i="2694"/>
  <c r="AU128" i="2694"/>
  <c r="AT104" i="2694"/>
  <c r="AU104" i="2694"/>
  <c r="AT80" i="2694"/>
  <c r="AU80" i="2694"/>
  <c r="AT56" i="2694"/>
  <c r="AU56" i="2694"/>
  <c r="AT32" i="2694"/>
  <c r="AU32" i="2694"/>
  <c r="AT8" i="2694"/>
  <c r="AU8" i="2694"/>
  <c r="AU655" i="2694"/>
  <c r="AT655" i="2694"/>
  <c r="AU631" i="2694"/>
  <c r="AT631" i="2694"/>
  <c r="AU607" i="2694"/>
  <c r="AT607" i="2694"/>
  <c r="AT583" i="2694"/>
  <c r="AU583" i="2694"/>
  <c r="AT559" i="2694"/>
  <c r="AU559" i="2694"/>
  <c r="AU535" i="2694"/>
  <c r="AT535" i="2694"/>
  <c r="AU511" i="2694"/>
  <c r="AT511" i="2694"/>
  <c r="AU487" i="2694"/>
  <c r="AT487" i="2694"/>
  <c r="AU463" i="2694"/>
  <c r="AT463" i="2694"/>
  <c r="AU439" i="2694"/>
  <c r="AT439" i="2694"/>
  <c r="AU415" i="2694"/>
  <c r="AT415" i="2694"/>
  <c r="AU391" i="2694"/>
  <c r="AT391" i="2694"/>
  <c r="AU367" i="2694"/>
  <c r="AT367" i="2694"/>
  <c r="AU343" i="2694"/>
  <c r="AT343" i="2694"/>
  <c r="AU319" i="2694"/>
  <c r="AT319" i="2694"/>
  <c r="AU295" i="2694"/>
  <c r="AT295" i="2694"/>
  <c r="AU271" i="2694"/>
  <c r="AT271" i="2694"/>
  <c r="AU247" i="2694"/>
  <c r="AT247" i="2694"/>
  <c r="AU223" i="2694"/>
  <c r="AT223" i="2694"/>
  <c r="AU199" i="2694"/>
  <c r="AT199" i="2694"/>
  <c r="AU175" i="2694"/>
  <c r="AT175" i="2694"/>
  <c r="AU151" i="2694"/>
  <c r="AT151" i="2694"/>
  <c r="AU127" i="2694"/>
  <c r="AT127" i="2694"/>
  <c r="AU103" i="2694"/>
  <c r="AT103" i="2694"/>
  <c r="AU79" i="2694"/>
  <c r="AT79" i="2694"/>
  <c r="AU55" i="2694"/>
  <c r="AT55" i="2694"/>
  <c r="AU31" i="2694"/>
  <c r="AT31" i="2694"/>
  <c r="AU7" i="2694"/>
  <c r="AT7" i="2694"/>
  <c r="AU1182" i="2694"/>
  <c r="AT1182" i="2694"/>
  <c r="AU1158" i="2694"/>
  <c r="AT1158" i="2694"/>
  <c r="AU1134" i="2694"/>
  <c r="AT1134" i="2694"/>
  <c r="AU1110" i="2694"/>
  <c r="AT1110" i="2694"/>
  <c r="AU1086" i="2694"/>
  <c r="AT1086" i="2694"/>
  <c r="AU1062" i="2694"/>
  <c r="AT1062" i="2694"/>
  <c r="AU1038" i="2694"/>
  <c r="AT1038" i="2694"/>
  <c r="AT1014" i="2694"/>
  <c r="AU1014" i="2694"/>
  <c r="AU990" i="2694"/>
  <c r="AT990" i="2694"/>
  <c r="AU966" i="2694"/>
  <c r="AT966" i="2694"/>
  <c r="AU942" i="2694"/>
  <c r="AT942" i="2694"/>
  <c r="AU918" i="2694"/>
  <c r="AT918" i="2694"/>
  <c r="AU894" i="2694"/>
  <c r="AT894" i="2694"/>
  <c r="AU870" i="2694"/>
  <c r="AT870" i="2694"/>
  <c r="AU846" i="2694"/>
  <c r="AT846" i="2694"/>
  <c r="AU822" i="2694"/>
  <c r="AT822" i="2694"/>
  <c r="AU798" i="2694"/>
  <c r="AT798" i="2694"/>
  <c r="AT774" i="2694"/>
  <c r="AU774" i="2694"/>
  <c r="AT750" i="2694"/>
  <c r="AU750" i="2694"/>
  <c r="AT726" i="2694"/>
  <c r="AU726" i="2694"/>
  <c r="AU702" i="2694"/>
  <c r="AT702" i="2694"/>
  <c r="AU678" i="2694"/>
  <c r="AT678" i="2694"/>
  <c r="AU654" i="2694"/>
  <c r="AT654" i="2694"/>
  <c r="AU630" i="2694"/>
  <c r="AT630" i="2694"/>
  <c r="AU606" i="2694"/>
  <c r="AT606" i="2694"/>
  <c r="AU582" i="2694"/>
  <c r="AT582" i="2694"/>
  <c r="AT558" i="2694"/>
  <c r="AU558" i="2694"/>
  <c r="AT534" i="2694"/>
  <c r="AU534" i="2694"/>
  <c r="AU510" i="2694"/>
  <c r="AT510" i="2694"/>
  <c r="AT486" i="2694"/>
  <c r="AU486" i="2694"/>
  <c r="AU462" i="2694"/>
  <c r="AT462" i="2694"/>
  <c r="AU438" i="2694"/>
  <c r="AT438" i="2694"/>
  <c r="AU414" i="2694"/>
  <c r="AT414" i="2694"/>
  <c r="AU917" i="2694"/>
  <c r="AT917" i="2694"/>
  <c r="AU893" i="2694"/>
  <c r="AT893" i="2694"/>
  <c r="AT869" i="2694"/>
  <c r="AU869" i="2694"/>
  <c r="AT845" i="2694"/>
  <c r="AU845" i="2694"/>
  <c r="AU821" i="2694"/>
  <c r="AT821" i="2694"/>
  <c r="AU797" i="2694"/>
  <c r="AT797" i="2694"/>
  <c r="AU773" i="2694"/>
  <c r="AT773" i="2694"/>
  <c r="AU749" i="2694"/>
  <c r="AT749" i="2694"/>
  <c r="AU725" i="2694"/>
  <c r="AT725" i="2694"/>
  <c r="AT701" i="2694"/>
  <c r="AU701" i="2694"/>
  <c r="AU677" i="2694"/>
  <c r="AT677" i="2694"/>
  <c r="AU653" i="2694"/>
  <c r="AT653" i="2694"/>
  <c r="AU629" i="2694"/>
  <c r="AT629" i="2694"/>
  <c r="AU605" i="2694"/>
  <c r="AT605" i="2694"/>
  <c r="AU581" i="2694"/>
  <c r="AT581" i="2694"/>
  <c r="AU557" i="2694"/>
  <c r="AT557" i="2694"/>
  <c r="AT533" i="2694"/>
  <c r="AU533" i="2694"/>
  <c r="AT509" i="2694"/>
  <c r="AU509" i="2694"/>
  <c r="AU485" i="2694"/>
  <c r="AT485" i="2694"/>
  <c r="AT461" i="2694"/>
  <c r="AU461" i="2694"/>
  <c r="AT437" i="2694"/>
  <c r="AU437" i="2694"/>
  <c r="AU413" i="2694"/>
  <c r="AT413" i="2694"/>
  <c r="AU389" i="2694"/>
  <c r="AT389" i="2694"/>
  <c r="AU365" i="2694"/>
  <c r="AT365" i="2694"/>
  <c r="AU341" i="2694"/>
  <c r="AT341" i="2694"/>
  <c r="AU317" i="2694"/>
  <c r="AT317" i="2694"/>
  <c r="AU293" i="2694"/>
  <c r="AT293" i="2694"/>
  <c r="AT269" i="2694"/>
  <c r="AU269" i="2694"/>
  <c r="AT245" i="2694"/>
  <c r="AU245" i="2694"/>
  <c r="AU221" i="2694"/>
  <c r="AT221" i="2694"/>
  <c r="AU1251" i="2694"/>
  <c r="AT1251" i="2694"/>
  <c r="AU1227" i="2694"/>
  <c r="AT1227" i="2694"/>
  <c r="AU1203" i="2694"/>
  <c r="AT1203" i="2694"/>
  <c r="AU1179" i="2694"/>
  <c r="AT1179" i="2694"/>
  <c r="AU1155" i="2694"/>
  <c r="AT1155" i="2694"/>
  <c r="AU1131" i="2694"/>
  <c r="AT1131" i="2694"/>
  <c r="AT1107" i="2694"/>
  <c r="AU1107" i="2694"/>
  <c r="AT1083" i="2694"/>
  <c r="AU1083" i="2694"/>
  <c r="AU1059" i="2694"/>
  <c r="AT1059" i="2694"/>
  <c r="AU1035" i="2694"/>
  <c r="AT1035" i="2694"/>
  <c r="AU1011" i="2694"/>
  <c r="AT1011" i="2694"/>
  <c r="AU987" i="2694"/>
  <c r="AT987" i="2694"/>
  <c r="AU963" i="2694"/>
  <c r="AT963" i="2694"/>
  <c r="AU939" i="2694"/>
  <c r="AT939" i="2694"/>
  <c r="AU915" i="2694"/>
  <c r="AT915" i="2694"/>
  <c r="AU891" i="2694"/>
  <c r="AT891" i="2694"/>
  <c r="AU867" i="2694"/>
  <c r="AT867" i="2694"/>
  <c r="AU843" i="2694"/>
  <c r="AT843" i="2694"/>
  <c r="AT819" i="2694"/>
  <c r="AU819" i="2694"/>
  <c r="AU795" i="2694"/>
  <c r="AT795" i="2694"/>
  <c r="AU842" i="2694"/>
  <c r="AT842" i="2694"/>
  <c r="AU818" i="2694"/>
  <c r="AT818" i="2694"/>
  <c r="AT794" i="2694"/>
  <c r="AU794" i="2694"/>
  <c r="AU770" i="2694"/>
  <c r="AT770" i="2694"/>
  <c r="AU746" i="2694"/>
  <c r="AT746" i="2694"/>
  <c r="AT722" i="2694"/>
  <c r="AU722" i="2694"/>
  <c r="AU698" i="2694"/>
  <c r="AT698" i="2694"/>
  <c r="AT674" i="2694"/>
  <c r="AU674" i="2694"/>
  <c r="AU650" i="2694"/>
  <c r="AT650" i="2694"/>
  <c r="AU626" i="2694"/>
  <c r="AT626" i="2694"/>
  <c r="AU602" i="2694"/>
  <c r="AT602" i="2694"/>
  <c r="AU578" i="2694"/>
  <c r="AT578" i="2694"/>
  <c r="AU554" i="2694"/>
  <c r="AT554" i="2694"/>
  <c r="AU530" i="2694"/>
  <c r="AT530" i="2694"/>
  <c r="AU506" i="2694"/>
  <c r="AT506" i="2694"/>
  <c r="AU482" i="2694"/>
  <c r="AT482" i="2694"/>
  <c r="AT458" i="2694"/>
  <c r="AU458" i="2694"/>
  <c r="AT434" i="2694"/>
  <c r="AU434" i="2694"/>
  <c r="AT410" i="2694"/>
  <c r="AU410" i="2694"/>
  <c r="AT386" i="2694"/>
  <c r="AU386" i="2694"/>
  <c r="AU362" i="2694"/>
  <c r="AT362" i="2694"/>
  <c r="AU338" i="2694"/>
  <c r="AT338" i="2694"/>
  <c r="AU314" i="2694"/>
  <c r="AT314" i="2694"/>
  <c r="AU290" i="2694"/>
  <c r="AT290" i="2694"/>
  <c r="AU266" i="2694"/>
  <c r="AT266" i="2694"/>
  <c r="AU242" i="2694"/>
  <c r="AT242" i="2694"/>
  <c r="AT218" i="2694"/>
  <c r="AU218" i="2694"/>
  <c r="AU194" i="2694"/>
  <c r="AT194" i="2694"/>
  <c r="AU170" i="2694"/>
  <c r="AT170" i="2694"/>
  <c r="AU146" i="2694"/>
  <c r="AT146" i="2694"/>
  <c r="AU122" i="2694"/>
  <c r="AT122" i="2694"/>
  <c r="AT98" i="2694"/>
  <c r="AU98" i="2694"/>
  <c r="AU74" i="2694"/>
  <c r="AT74" i="2694"/>
  <c r="AU50" i="2694"/>
  <c r="AT50" i="2694"/>
  <c r="AU26" i="2694"/>
  <c r="AT26" i="2694"/>
  <c r="AU337" i="2694"/>
  <c r="AT337" i="2694"/>
  <c r="AU313" i="2694"/>
  <c r="AT313" i="2694"/>
  <c r="AU289" i="2694"/>
  <c r="AT289" i="2694"/>
  <c r="AU265" i="2694"/>
  <c r="AT265" i="2694"/>
  <c r="AU241" i="2694"/>
  <c r="AT241" i="2694"/>
  <c r="AT217" i="2694"/>
  <c r="AU217" i="2694"/>
  <c r="AU193" i="2694"/>
  <c r="AT193" i="2694"/>
  <c r="AU169" i="2694"/>
  <c r="AT169" i="2694"/>
  <c r="AU145" i="2694"/>
  <c r="AT145" i="2694"/>
  <c r="AU121" i="2694"/>
  <c r="AT121" i="2694"/>
  <c r="AU97" i="2694"/>
  <c r="AT97" i="2694"/>
  <c r="AU73" i="2694"/>
  <c r="AT73" i="2694"/>
  <c r="AU49" i="2694"/>
  <c r="AT49" i="2694"/>
  <c r="AT25" i="2694"/>
  <c r="AU25" i="2694"/>
  <c r="AU312" i="2694"/>
  <c r="AT312" i="2694"/>
  <c r="AU288" i="2694"/>
  <c r="AT288" i="2694"/>
  <c r="AU264" i="2694"/>
  <c r="AT264" i="2694"/>
  <c r="AT240" i="2694"/>
  <c r="AU240" i="2694"/>
  <c r="AU216" i="2694"/>
  <c r="AT216" i="2694"/>
  <c r="AU192" i="2694"/>
  <c r="AT192" i="2694"/>
  <c r="AU168" i="2694"/>
  <c r="AT168" i="2694"/>
  <c r="AU144" i="2694"/>
  <c r="AT144" i="2694"/>
  <c r="AU120" i="2694"/>
  <c r="AT120" i="2694"/>
  <c r="AU96" i="2694"/>
  <c r="AT96" i="2694"/>
  <c r="AT72" i="2694"/>
  <c r="AU72" i="2694"/>
  <c r="AU48" i="2694"/>
  <c r="AT48" i="2694"/>
  <c r="AU24" i="2694"/>
  <c r="AT24" i="2694"/>
  <c r="AE264" i="2694"/>
  <c r="AE240" i="2694"/>
  <c r="AE216" i="2694"/>
  <c r="AE192" i="2694"/>
  <c r="AE168" i="2694"/>
  <c r="AE144" i="2694"/>
  <c r="AE120" i="2694"/>
  <c r="AE96" i="2694"/>
  <c r="AE72" i="2694"/>
  <c r="AE48" i="2694"/>
  <c r="AE24" i="2694"/>
  <c r="AE263" i="2694"/>
  <c r="AE239" i="2694"/>
  <c r="AE215" i="2694"/>
  <c r="AE191" i="2694"/>
  <c r="AE167" i="2694"/>
  <c r="AE143" i="2694"/>
  <c r="AE119" i="2694"/>
  <c r="AE95" i="2694"/>
  <c r="AE71" i="2694"/>
  <c r="AE47" i="2694"/>
  <c r="AE23" i="2694"/>
  <c r="AE262" i="2694"/>
  <c r="AE238" i="2694"/>
  <c r="AE214" i="2694"/>
  <c r="AE190" i="2694"/>
  <c r="AE166" i="2694"/>
  <c r="AE142" i="2694"/>
  <c r="AE118" i="2694"/>
  <c r="AE94" i="2694"/>
  <c r="AE70" i="2694"/>
  <c r="AE46" i="2694"/>
  <c r="AE22" i="2694"/>
  <c r="AE261" i="2694"/>
  <c r="AE237" i="2694"/>
  <c r="AE213" i="2694"/>
  <c r="AE189" i="2694"/>
  <c r="AE165" i="2694"/>
  <c r="AE141" i="2694"/>
  <c r="AE117" i="2694"/>
  <c r="AE93" i="2694"/>
  <c r="AE69" i="2694"/>
  <c r="AE45" i="2694"/>
  <c r="AE21" i="2694"/>
  <c r="AE260" i="2694"/>
  <c r="AE236" i="2694"/>
  <c r="AE212" i="2694"/>
  <c r="AE188" i="2694"/>
  <c r="AE164" i="2694"/>
  <c r="AE140" i="2694"/>
  <c r="AE116" i="2694"/>
  <c r="AE92" i="2694"/>
  <c r="AE68" i="2694"/>
  <c r="AE44" i="2694"/>
  <c r="AE20" i="2694"/>
  <c r="AD259" i="2694"/>
  <c r="AE259" i="2694" s="1"/>
  <c r="AD235" i="2694"/>
  <c r="AE235" i="2694" s="1"/>
  <c r="AE211" i="2694"/>
  <c r="AE187" i="2694"/>
  <c r="AE163" i="2694"/>
  <c r="AE139" i="2694"/>
  <c r="AE115" i="2694"/>
  <c r="AE91" i="2694"/>
  <c r="AE67" i="2694"/>
  <c r="AE43" i="2694"/>
  <c r="AE19" i="2694"/>
  <c r="AE258" i="2694"/>
  <c r="AE234" i="2694"/>
  <c r="AE210" i="2694"/>
  <c r="AE186" i="2694"/>
  <c r="AE162" i="2694"/>
  <c r="AE138" i="2694"/>
  <c r="AE114" i="2694"/>
  <c r="AE90" i="2694"/>
  <c r="AE66" i="2694"/>
  <c r="AE42" i="2694"/>
  <c r="AE18" i="2694"/>
  <c r="AU84" i="2694"/>
  <c r="AT84" i="2694"/>
  <c r="AU60" i="2694"/>
  <c r="AT60" i="2694"/>
  <c r="AU36" i="2694"/>
  <c r="AT36" i="2694"/>
  <c r="AT12" i="2694"/>
  <c r="AU12" i="2694"/>
  <c r="AE257" i="2694"/>
  <c r="AE233" i="2694"/>
  <c r="AE209" i="2694"/>
  <c r="AE185" i="2694"/>
  <c r="AE161" i="2694"/>
  <c r="AE137" i="2694"/>
  <c r="AE113" i="2694"/>
  <c r="AE89" i="2694"/>
  <c r="AE65" i="2694"/>
  <c r="AE41" i="2694"/>
  <c r="AE17" i="2694"/>
  <c r="AE256" i="2694"/>
  <c r="AE232" i="2694"/>
  <c r="AE208" i="2694"/>
  <c r="AE184" i="2694"/>
  <c r="AE160" i="2694"/>
  <c r="AE136" i="2694"/>
  <c r="AE112" i="2694"/>
  <c r="AE88" i="2694"/>
  <c r="AE64" i="2694"/>
  <c r="AE40" i="2694"/>
  <c r="AE16" i="2694"/>
  <c r="AE255" i="2694"/>
  <c r="AE231" i="2694"/>
  <c r="AE207" i="2694"/>
  <c r="AE183" i="2694"/>
  <c r="AE159" i="2694"/>
  <c r="AE135" i="2694"/>
  <c r="AE111" i="2694"/>
  <c r="AE87" i="2694"/>
  <c r="AE63" i="2694"/>
  <c r="AE39" i="2694"/>
  <c r="AE15" i="2694"/>
  <c r="AE254" i="2694"/>
  <c r="AE230" i="2694"/>
  <c r="AE206" i="2694"/>
  <c r="AE182" i="2694"/>
  <c r="AE158" i="2694"/>
  <c r="AE134" i="2694"/>
  <c r="AE110" i="2694"/>
  <c r="AE86" i="2694"/>
  <c r="AE62" i="2694"/>
  <c r="AE38" i="2694"/>
  <c r="AE14" i="2694"/>
  <c r="AE253" i="2694"/>
  <c r="AE229" i="2694"/>
  <c r="AE205" i="2694"/>
  <c r="AE181" i="2694"/>
  <c r="AE157" i="2694"/>
  <c r="AE133" i="2694"/>
  <c r="AE109" i="2694"/>
  <c r="AE85" i="2694"/>
  <c r="AE61" i="2694"/>
  <c r="AE37" i="2694"/>
  <c r="AE13" i="2694"/>
  <c r="AE252" i="2694"/>
  <c r="AE228" i="2694"/>
  <c r="AE204" i="2694"/>
  <c r="AE180" i="2694"/>
  <c r="AE156" i="2694"/>
  <c r="AE132" i="2694"/>
  <c r="AE108" i="2694"/>
  <c r="AE84" i="2694"/>
  <c r="AE60" i="2694"/>
  <c r="AE36" i="2694"/>
  <c r="AE12" i="2694"/>
  <c r="AU390" i="2694"/>
  <c r="AT390" i="2694"/>
  <c r="AU366" i="2694"/>
  <c r="AT366" i="2694"/>
  <c r="AU342" i="2694"/>
  <c r="AT342" i="2694"/>
  <c r="AT318" i="2694"/>
  <c r="AU318" i="2694"/>
  <c r="AT294" i="2694"/>
  <c r="AU294" i="2694"/>
  <c r="AU270" i="2694"/>
  <c r="AT270" i="2694"/>
  <c r="AU246" i="2694"/>
  <c r="AT246" i="2694"/>
  <c r="AU222" i="2694"/>
  <c r="AT222" i="2694"/>
  <c r="AU198" i="2694"/>
  <c r="AT198" i="2694"/>
  <c r="AU174" i="2694"/>
  <c r="AT174" i="2694"/>
  <c r="AT150" i="2694"/>
  <c r="AU150" i="2694"/>
  <c r="AU126" i="2694"/>
  <c r="AT126" i="2694"/>
  <c r="AT102" i="2694"/>
  <c r="AU102" i="2694"/>
  <c r="AU78" i="2694"/>
  <c r="AT78" i="2694"/>
  <c r="AU54" i="2694"/>
  <c r="AT54" i="2694"/>
  <c r="AT30" i="2694"/>
  <c r="AU30" i="2694"/>
  <c r="AT6" i="2694"/>
  <c r="AU6" i="2694"/>
  <c r="AE251" i="2694"/>
  <c r="AE227" i="2694"/>
  <c r="AE203" i="2694"/>
  <c r="AE179" i="2694"/>
  <c r="AE155" i="2694"/>
  <c r="AE131" i="2694"/>
  <c r="AE107" i="2694"/>
  <c r="AE83" i="2694"/>
  <c r="AE59" i="2694"/>
  <c r="AE35" i="2694"/>
  <c r="AE11" i="2694"/>
  <c r="AE154" i="2694"/>
  <c r="AU197" i="2694"/>
  <c r="AT197" i="2694"/>
  <c r="AU173" i="2694"/>
  <c r="AT173" i="2694"/>
  <c r="AU149" i="2694"/>
  <c r="AT149" i="2694"/>
  <c r="AT125" i="2694"/>
  <c r="AU125" i="2694"/>
  <c r="AU101" i="2694"/>
  <c r="AT101" i="2694"/>
  <c r="AT77" i="2694"/>
  <c r="AU77" i="2694"/>
  <c r="AU53" i="2694"/>
  <c r="AT53" i="2694"/>
  <c r="AT29" i="2694"/>
  <c r="AU29" i="2694"/>
  <c r="AE250" i="2694"/>
  <c r="AE226" i="2694"/>
  <c r="AE202" i="2694"/>
  <c r="AE178" i="2694"/>
  <c r="AE130" i="2694"/>
  <c r="AE106" i="2694"/>
  <c r="AE82" i="2694"/>
  <c r="AE58" i="2694"/>
  <c r="AE34" i="2694"/>
  <c r="AE10" i="2694"/>
  <c r="AE76" i="2694"/>
  <c r="AU1252" i="2694"/>
  <c r="AT1252" i="2694"/>
  <c r="AU1228" i="2694"/>
  <c r="AT1228" i="2694"/>
  <c r="AU1204" i="2694"/>
  <c r="AT1204" i="2694"/>
  <c r="AU1180" i="2694"/>
  <c r="AT1180" i="2694"/>
  <c r="AU1156" i="2694"/>
  <c r="AT1156" i="2694"/>
  <c r="AU1132" i="2694"/>
  <c r="AT1132" i="2694"/>
  <c r="AU1108" i="2694"/>
  <c r="AT1108" i="2694"/>
  <c r="AT1084" i="2694"/>
  <c r="AU1084" i="2694"/>
  <c r="AU1060" i="2694"/>
  <c r="AT1060" i="2694"/>
  <c r="AU1036" i="2694"/>
  <c r="AT1036" i="2694"/>
  <c r="AT1012" i="2694"/>
  <c r="AU1012" i="2694"/>
  <c r="AU988" i="2694"/>
  <c r="AT988" i="2694"/>
  <c r="AU964" i="2694"/>
  <c r="AT964" i="2694"/>
  <c r="AU940" i="2694"/>
  <c r="AT940" i="2694"/>
  <c r="AU916" i="2694"/>
  <c r="AT916" i="2694"/>
  <c r="AU892" i="2694"/>
  <c r="AT892" i="2694"/>
  <c r="AU868" i="2694"/>
  <c r="AT868" i="2694"/>
  <c r="AT844" i="2694"/>
  <c r="AU844" i="2694"/>
  <c r="AU820" i="2694"/>
  <c r="AT820" i="2694"/>
  <c r="AU796" i="2694"/>
  <c r="AT796" i="2694"/>
  <c r="AU772" i="2694"/>
  <c r="AT772" i="2694"/>
  <c r="AT748" i="2694"/>
  <c r="AU748" i="2694"/>
  <c r="AT724" i="2694"/>
  <c r="AU724" i="2694"/>
  <c r="AU700" i="2694"/>
  <c r="AT700" i="2694"/>
  <c r="AU676" i="2694"/>
  <c r="AT676" i="2694"/>
  <c r="AU652" i="2694"/>
  <c r="AT652" i="2694"/>
  <c r="AU628" i="2694"/>
  <c r="AT628" i="2694"/>
  <c r="AU604" i="2694"/>
  <c r="AT604" i="2694"/>
  <c r="AU580" i="2694"/>
  <c r="AT580" i="2694"/>
  <c r="AU556" i="2694"/>
  <c r="AT556" i="2694"/>
  <c r="AU532" i="2694"/>
  <c r="AT532" i="2694"/>
  <c r="AT508" i="2694"/>
  <c r="AU508" i="2694"/>
  <c r="AU484" i="2694"/>
  <c r="AT484" i="2694"/>
  <c r="AU460" i="2694"/>
  <c r="AT460" i="2694"/>
  <c r="AT436" i="2694"/>
  <c r="AU436" i="2694"/>
  <c r="AU412" i="2694"/>
  <c r="AT412" i="2694"/>
  <c r="AU388" i="2694"/>
  <c r="AT388" i="2694"/>
  <c r="AU364" i="2694"/>
  <c r="AT364" i="2694"/>
  <c r="AU340" i="2694"/>
  <c r="AT340" i="2694"/>
  <c r="AU316" i="2694"/>
  <c r="AT316" i="2694"/>
  <c r="AU292" i="2694"/>
  <c r="AT292" i="2694"/>
  <c r="AU268" i="2694"/>
  <c r="AT268" i="2694"/>
  <c r="AU244" i="2694"/>
  <c r="AT244" i="2694"/>
  <c r="AU220" i="2694"/>
  <c r="AT220" i="2694"/>
  <c r="AU196" i="2694"/>
  <c r="AT196" i="2694"/>
  <c r="AU172" i="2694"/>
  <c r="AT172" i="2694"/>
  <c r="AU148" i="2694"/>
  <c r="AT148" i="2694"/>
  <c r="AT124" i="2694"/>
  <c r="AU124" i="2694"/>
  <c r="AU100" i="2694"/>
  <c r="AT100" i="2694"/>
  <c r="AU76" i="2694"/>
  <c r="AT76" i="2694"/>
  <c r="AU52" i="2694"/>
  <c r="AT52" i="2694"/>
  <c r="AT28" i="2694"/>
  <c r="AU28" i="2694"/>
  <c r="AE249" i="2694"/>
  <c r="AE225" i="2694"/>
  <c r="AE201" i="2694"/>
  <c r="AE177" i="2694"/>
  <c r="AE153" i="2694"/>
  <c r="AE129" i="2694"/>
  <c r="AE105" i="2694"/>
  <c r="AE81" i="2694"/>
  <c r="AE57" i="2694"/>
  <c r="AE33" i="2694"/>
  <c r="AE9" i="2694"/>
  <c r="AE53" i="2694"/>
  <c r="AT771" i="2694"/>
  <c r="AU771" i="2694"/>
  <c r="AU747" i="2694"/>
  <c r="AT747" i="2694"/>
  <c r="AU723" i="2694"/>
  <c r="AT723" i="2694"/>
  <c r="AU699" i="2694"/>
  <c r="AT699" i="2694"/>
  <c r="AT675" i="2694"/>
  <c r="AU675" i="2694"/>
  <c r="AU651" i="2694"/>
  <c r="AT651" i="2694"/>
  <c r="AU627" i="2694"/>
  <c r="AT627" i="2694"/>
  <c r="AU603" i="2694"/>
  <c r="AT603" i="2694"/>
  <c r="AU579" i="2694"/>
  <c r="AT579" i="2694"/>
  <c r="AU555" i="2694"/>
  <c r="AT555" i="2694"/>
  <c r="AU531" i="2694"/>
  <c r="AT531" i="2694"/>
  <c r="AU507" i="2694"/>
  <c r="AT507" i="2694"/>
  <c r="AT483" i="2694"/>
  <c r="AU483" i="2694"/>
  <c r="AT459" i="2694"/>
  <c r="AU459" i="2694"/>
  <c r="AU435" i="2694"/>
  <c r="AT435" i="2694"/>
  <c r="AT411" i="2694"/>
  <c r="AU411" i="2694"/>
  <c r="AU387" i="2694"/>
  <c r="AT387" i="2694"/>
  <c r="AU363" i="2694"/>
  <c r="AT363" i="2694"/>
  <c r="AU339" i="2694"/>
  <c r="AT339" i="2694"/>
  <c r="AU315" i="2694"/>
  <c r="AT315" i="2694"/>
  <c r="AU291" i="2694"/>
  <c r="AT291" i="2694"/>
  <c r="AT267" i="2694"/>
  <c r="AU267" i="2694"/>
  <c r="AU243" i="2694"/>
  <c r="AT243" i="2694"/>
  <c r="AU219" i="2694"/>
  <c r="AT219" i="2694"/>
  <c r="AU195" i="2694"/>
  <c r="AT195" i="2694"/>
  <c r="AU171" i="2694"/>
  <c r="AT171" i="2694"/>
  <c r="AU147" i="2694"/>
  <c r="AT147" i="2694"/>
  <c r="AU123" i="2694"/>
  <c r="AT123" i="2694"/>
  <c r="AT99" i="2694"/>
  <c r="AU99" i="2694"/>
  <c r="AT75" i="2694"/>
  <c r="AU75" i="2694"/>
  <c r="AU51" i="2694"/>
  <c r="AT51" i="2694"/>
  <c r="AU27" i="2694"/>
  <c r="AT27" i="2694"/>
  <c r="AE248" i="2694"/>
  <c r="AE224" i="2694"/>
  <c r="AE200" i="2694"/>
  <c r="AE176" i="2694"/>
  <c r="AE152" i="2694"/>
  <c r="AE128" i="2694"/>
  <c r="AE104" i="2694"/>
  <c r="AE80" i="2694"/>
  <c r="AE56" i="2694"/>
  <c r="AE32" i="2694"/>
  <c r="AE8" i="2694"/>
  <c r="AE52" i="2694"/>
  <c r="AE247" i="2694"/>
  <c r="AE223" i="2694"/>
  <c r="AE199" i="2694"/>
  <c r="AE175" i="2694"/>
  <c r="AE151" i="2694"/>
  <c r="AE127" i="2694"/>
  <c r="AE103" i="2694"/>
  <c r="AE79" i="2694"/>
  <c r="AE55" i="2694"/>
  <c r="AE31" i="2694"/>
  <c r="AE7" i="2694"/>
  <c r="AE28" i="2694"/>
  <c r="AE6" i="2694"/>
  <c r="AE246" i="2694"/>
  <c r="AE222" i="2694"/>
  <c r="AE198" i="2694"/>
  <c r="AE174" i="2694"/>
  <c r="AE150" i="2694"/>
  <c r="AE126" i="2694"/>
  <c r="AE102" i="2694"/>
  <c r="AE78" i="2694"/>
  <c r="AE54" i="2694"/>
  <c r="AE30" i="2694"/>
  <c r="AE245" i="2694"/>
  <c r="AE221" i="2694"/>
  <c r="AE197" i="2694"/>
  <c r="AE173" i="2694"/>
  <c r="AE149" i="2694"/>
  <c r="AE125" i="2694"/>
  <c r="AE101" i="2694"/>
  <c r="AE77" i="2694"/>
  <c r="AE29" i="2694"/>
  <c r="AT1247" i="2694"/>
  <c r="AU1247" i="2694"/>
  <c r="AT1223" i="2694"/>
  <c r="AU1223" i="2694"/>
  <c r="AT1199" i="2694"/>
  <c r="AU1199" i="2694"/>
  <c r="AT1175" i="2694"/>
  <c r="AU1175" i="2694"/>
  <c r="AT1151" i="2694"/>
  <c r="AU1151" i="2694"/>
  <c r="AT1127" i="2694"/>
  <c r="AU1127" i="2694"/>
  <c r="AT1103" i="2694"/>
  <c r="AU1103" i="2694"/>
  <c r="AT1079" i="2694"/>
  <c r="AU1079" i="2694"/>
  <c r="AT1055" i="2694"/>
  <c r="AU1055" i="2694"/>
  <c r="AT1031" i="2694"/>
  <c r="AU1031" i="2694"/>
  <c r="AT1007" i="2694"/>
  <c r="AU1007" i="2694"/>
  <c r="AT983" i="2694"/>
  <c r="AU983" i="2694"/>
  <c r="AT959" i="2694"/>
  <c r="AU959" i="2694"/>
  <c r="AT935" i="2694"/>
  <c r="AU935" i="2694"/>
  <c r="AT911" i="2694"/>
  <c r="AU911" i="2694"/>
  <c r="AT887" i="2694"/>
  <c r="AU887" i="2694"/>
  <c r="AU863" i="2694"/>
  <c r="AT863" i="2694"/>
  <c r="AU839" i="2694"/>
  <c r="AT839" i="2694"/>
  <c r="AU815" i="2694"/>
  <c r="AT815" i="2694"/>
  <c r="AU791" i="2694"/>
  <c r="AT791" i="2694"/>
  <c r="AU767" i="2694"/>
  <c r="AT767" i="2694"/>
  <c r="AU743" i="2694"/>
  <c r="AT743" i="2694"/>
  <c r="AT719" i="2694"/>
  <c r="AU719" i="2694"/>
  <c r="AU695" i="2694"/>
  <c r="AT695" i="2694"/>
  <c r="AU671" i="2694"/>
  <c r="AT671" i="2694"/>
  <c r="AU647" i="2694"/>
  <c r="AT647" i="2694"/>
  <c r="AU623" i="2694"/>
  <c r="AT623" i="2694"/>
  <c r="AU599" i="2694"/>
  <c r="AT599" i="2694"/>
  <c r="AU575" i="2694"/>
  <c r="AT575" i="2694"/>
  <c r="AU551" i="2694"/>
  <c r="AT551" i="2694"/>
  <c r="AU527" i="2694"/>
  <c r="AT527" i="2694"/>
  <c r="AU503" i="2694"/>
  <c r="AT503" i="2694"/>
  <c r="AU479" i="2694"/>
  <c r="AT479" i="2694"/>
  <c r="AU455" i="2694"/>
  <c r="AT455" i="2694"/>
  <c r="AU431" i="2694"/>
  <c r="AT431" i="2694"/>
  <c r="AT407" i="2694"/>
  <c r="AU407" i="2694"/>
  <c r="AT383" i="2694"/>
  <c r="AU383" i="2694"/>
  <c r="AT359" i="2694"/>
  <c r="AU359" i="2694"/>
  <c r="AU335" i="2694"/>
  <c r="AT335" i="2694"/>
  <c r="AT311" i="2694"/>
  <c r="AU311" i="2694"/>
  <c r="AU287" i="2694"/>
  <c r="AT287" i="2694"/>
  <c r="AU263" i="2694"/>
  <c r="AT263" i="2694"/>
  <c r="AU239" i="2694"/>
  <c r="AT239" i="2694"/>
  <c r="AT215" i="2694"/>
  <c r="AU215" i="2694"/>
  <c r="AT191" i="2694"/>
  <c r="AU191" i="2694"/>
  <c r="AU167" i="2694"/>
  <c r="AT167" i="2694"/>
  <c r="AU143" i="2694"/>
  <c r="AT143" i="2694"/>
  <c r="AU119" i="2694"/>
  <c r="AT119" i="2694"/>
  <c r="AU95" i="2694"/>
  <c r="AT95" i="2694"/>
  <c r="AU71" i="2694"/>
  <c r="AT71" i="2694"/>
  <c r="AU47" i="2694"/>
  <c r="AT47" i="2694"/>
  <c r="AT23" i="2694"/>
  <c r="AU23" i="2694"/>
  <c r="AE244" i="2694"/>
  <c r="AE220" i="2694"/>
  <c r="AE196" i="2694"/>
  <c r="AE172" i="2694"/>
  <c r="AE148" i="2694"/>
  <c r="AE124" i="2694"/>
  <c r="AE100" i="2694"/>
  <c r="AU1126" i="2694"/>
  <c r="AT1126" i="2694"/>
  <c r="AT1102" i="2694"/>
  <c r="AU1102" i="2694"/>
  <c r="AU1078" i="2694"/>
  <c r="AT1078" i="2694"/>
  <c r="AU1054" i="2694"/>
  <c r="AT1054" i="2694"/>
  <c r="AU1030" i="2694"/>
  <c r="AT1030" i="2694"/>
  <c r="AT1006" i="2694"/>
  <c r="AU1006" i="2694"/>
  <c r="AU982" i="2694"/>
  <c r="AT982" i="2694"/>
  <c r="AU958" i="2694"/>
  <c r="AT958" i="2694"/>
  <c r="AT934" i="2694"/>
  <c r="AU934" i="2694"/>
  <c r="AT910" i="2694"/>
  <c r="AU910" i="2694"/>
  <c r="AU886" i="2694"/>
  <c r="AT886" i="2694"/>
  <c r="AT862" i="2694"/>
  <c r="AU862" i="2694"/>
  <c r="AU838" i="2694"/>
  <c r="AT838" i="2694"/>
  <c r="AU814" i="2694"/>
  <c r="AT814" i="2694"/>
  <c r="AU790" i="2694"/>
  <c r="AT790" i="2694"/>
  <c r="AU766" i="2694"/>
  <c r="AT766" i="2694"/>
  <c r="AU742" i="2694"/>
  <c r="AT742" i="2694"/>
  <c r="AU718" i="2694"/>
  <c r="AT718" i="2694"/>
  <c r="AU694" i="2694"/>
  <c r="AT694" i="2694"/>
  <c r="AT670" i="2694"/>
  <c r="AU670" i="2694"/>
  <c r="AU646" i="2694"/>
  <c r="AT646" i="2694"/>
  <c r="AU622" i="2694"/>
  <c r="AT622" i="2694"/>
  <c r="AU598" i="2694"/>
  <c r="AT598" i="2694"/>
  <c r="AU574" i="2694"/>
  <c r="AT574" i="2694"/>
  <c r="AU550" i="2694"/>
  <c r="AT550" i="2694"/>
  <c r="AU526" i="2694"/>
  <c r="AT526" i="2694"/>
  <c r="AU502" i="2694"/>
  <c r="AT502" i="2694"/>
  <c r="AU478" i="2694"/>
  <c r="AT478" i="2694"/>
  <c r="AU454" i="2694"/>
  <c r="AT454" i="2694"/>
  <c r="AU430" i="2694"/>
  <c r="AT430" i="2694"/>
  <c r="AU406" i="2694"/>
  <c r="AT406" i="2694"/>
  <c r="AU382" i="2694"/>
  <c r="AT382" i="2694"/>
  <c r="AT358" i="2694"/>
  <c r="AU358" i="2694"/>
  <c r="AT334" i="2694"/>
  <c r="AU334" i="2694"/>
  <c r="AU310" i="2694"/>
  <c r="AT310" i="2694"/>
  <c r="AU286" i="2694"/>
  <c r="AT286" i="2694"/>
  <c r="AU262" i="2694"/>
  <c r="AT262" i="2694"/>
  <c r="AU238" i="2694"/>
  <c r="AT238" i="2694"/>
  <c r="AU214" i="2694"/>
  <c r="AT214" i="2694"/>
  <c r="AU190" i="2694"/>
  <c r="AT190" i="2694"/>
  <c r="AU166" i="2694"/>
  <c r="AT166" i="2694"/>
  <c r="AU142" i="2694"/>
  <c r="AT142" i="2694"/>
  <c r="AU118" i="2694"/>
  <c r="AT118" i="2694"/>
  <c r="AU94" i="2694"/>
  <c r="AT94" i="2694"/>
  <c r="AU70" i="2694"/>
  <c r="AT70" i="2694"/>
  <c r="AU46" i="2694"/>
  <c r="AT46" i="2694"/>
  <c r="AU22" i="2694"/>
  <c r="AT22" i="2694"/>
  <c r="AE243" i="2694"/>
  <c r="AE219" i="2694"/>
  <c r="AE195" i="2694"/>
  <c r="AE171" i="2694"/>
  <c r="AE147" i="2694"/>
  <c r="AE123" i="2694"/>
  <c r="AE99" i="2694"/>
  <c r="AE75" i="2694"/>
  <c r="AE51" i="2694"/>
  <c r="AE27" i="2694"/>
  <c r="AT1029" i="2694"/>
  <c r="AU1029" i="2694"/>
  <c r="AT1005" i="2694"/>
  <c r="AU1005" i="2694"/>
  <c r="AU981" i="2694"/>
  <c r="AT981" i="2694"/>
  <c r="AU957" i="2694"/>
  <c r="AT957" i="2694"/>
  <c r="AU933" i="2694"/>
  <c r="AT933" i="2694"/>
  <c r="AT909" i="2694"/>
  <c r="AU909" i="2694"/>
  <c r="AT885" i="2694"/>
  <c r="AU885" i="2694"/>
  <c r="AU861" i="2694"/>
  <c r="AT861" i="2694"/>
  <c r="AT837" i="2694"/>
  <c r="AU837" i="2694"/>
  <c r="AU813" i="2694"/>
  <c r="AT813" i="2694"/>
  <c r="AU789" i="2694"/>
  <c r="AT789" i="2694"/>
  <c r="AU765" i="2694"/>
  <c r="AT765" i="2694"/>
  <c r="AU741" i="2694"/>
  <c r="AT741" i="2694"/>
  <c r="AU717" i="2694"/>
  <c r="AT717" i="2694"/>
  <c r="AU693" i="2694"/>
  <c r="AT693" i="2694"/>
  <c r="AU669" i="2694"/>
  <c r="AT669" i="2694"/>
  <c r="AU645" i="2694"/>
  <c r="AT645" i="2694"/>
  <c r="AU621" i="2694"/>
  <c r="AT621" i="2694"/>
  <c r="AT597" i="2694"/>
  <c r="AU597" i="2694"/>
  <c r="AU573" i="2694"/>
  <c r="AT573" i="2694"/>
  <c r="AU549" i="2694"/>
  <c r="AT549" i="2694"/>
  <c r="AU525" i="2694"/>
  <c r="AT525" i="2694"/>
  <c r="AU501" i="2694"/>
  <c r="AT501" i="2694"/>
  <c r="AU477" i="2694"/>
  <c r="AT477" i="2694"/>
  <c r="AU453" i="2694"/>
  <c r="AT453" i="2694"/>
  <c r="AU429" i="2694"/>
  <c r="AT429" i="2694"/>
  <c r="AT405" i="2694"/>
  <c r="AU405" i="2694"/>
  <c r="AU381" i="2694"/>
  <c r="AT381" i="2694"/>
  <c r="AU357" i="2694"/>
  <c r="AT357" i="2694"/>
  <c r="AT333" i="2694"/>
  <c r="AU333" i="2694"/>
  <c r="AT309" i="2694"/>
  <c r="AU309" i="2694"/>
  <c r="AT285" i="2694"/>
  <c r="AU285" i="2694"/>
  <c r="AU261" i="2694"/>
  <c r="AT261" i="2694"/>
  <c r="AU237" i="2694"/>
  <c r="AT237" i="2694"/>
  <c r="AT213" i="2694"/>
  <c r="AU213" i="2694"/>
  <c r="AU189" i="2694"/>
  <c r="AT189" i="2694"/>
  <c r="AU165" i="2694"/>
  <c r="AT165" i="2694"/>
  <c r="AU141" i="2694"/>
  <c r="AT141" i="2694"/>
  <c r="AU117" i="2694"/>
  <c r="AT117" i="2694"/>
  <c r="AU93" i="2694"/>
  <c r="AT93" i="2694"/>
  <c r="AU69" i="2694"/>
  <c r="AT69" i="2694"/>
  <c r="AU45" i="2694"/>
  <c r="AT45" i="2694"/>
  <c r="AT21" i="2694"/>
  <c r="AU21" i="2694"/>
  <c r="AE242" i="2694"/>
  <c r="AE218" i="2694"/>
  <c r="AE194" i="2694"/>
  <c r="AE170" i="2694"/>
  <c r="AE146" i="2694"/>
  <c r="AE122" i="2694"/>
  <c r="AE98" i="2694"/>
  <c r="AE74" i="2694"/>
  <c r="AE50" i="2694"/>
  <c r="AE26" i="2694"/>
  <c r="AE265" i="2694"/>
  <c r="AE241" i="2694"/>
  <c r="AE217" i="2694"/>
  <c r="AE193" i="2694"/>
  <c r="AE169" i="2694"/>
  <c r="AE145" i="2694"/>
  <c r="AE121" i="2694"/>
  <c r="AE97" i="2694"/>
  <c r="AE73" i="2694"/>
  <c r="AE49" i="2694"/>
  <c r="AE25" i="2694"/>
  <c r="G519" i="2697"/>
  <c r="G495" i="2697"/>
  <c r="G471" i="2697"/>
  <c r="G447" i="2697"/>
  <c r="G423" i="2697"/>
  <c r="G399" i="2697"/>
  <c r="G375" i="2697"/>
  <c r="G351" i="2697"/>
  <c r="G518" i="2697"/>
  <c r="G494" i="2697"/>
  <c r="G470" i="2697"/>
  <c r="G446" i="2697"/>
  <c r="G516" i="2697"/>
  <c r="G492" i="2697"/>
  <c r="G468" i="2697"/>
  <c r="G444" i="2697"/>
  <c r="G420" i="2697"/>
  <c r="G538" i="2697"/>
  <c r="G535" i="2697"/>
  <c r="G511" i="2697"/>
  <c r="G487" i="2697"/>
  <c r="G463" i="2697"/>
  <c r="G439" i="2697"/>
  <c r="G415" i="2697"/>
  <c r="G391" i="2697"/>
  <c r="G367" i="2697"/>
  <c r="G319" i="2697"/>
  <c r="G295" i="2697"/>
  <c r="G223" i="2697"/>
  <c r="G199" i="2697"/>
  <c r="G175" i="2697"/>
  <c r="G151" i="2697"/>
  <c r="G79" i="2697"/>
  <c r="G55" i="2697"/>
  <c r="G31" i="2697"/>
  <c r="G7" i="2697"/>
  <c r="G534" i="2697"/>
  <c r="G510" i="2697"/>
  <c r="G486" i="2697"/>
  <c r="G462" i="2697"/>
  <c r="G438" i="2697"/>
  <c r="G414" i="2697"/>
  <c r="G390" i="2697"/>
  <c r="G366" i="2697"/>
  <c r="G342" i="2697"/>
  <c r="G294" i="2697"/>
  <c r="G270" i="2697"/>
  <c r="G222" i="2697"/>
  <c r="G198" i="2697"/>
  <c r="G174" i="2697"/>
  <c r="G150" i="2697"/>
  <c r="G54" i="2697"/>
  <c r="G30" i="2697"/>
  <c r="G533" i="2697"/>
  <c r="G509" i="2697"/>
  <c r="G485" i="2697"/>
  <c r="G461" i="2697"/>
  <c r="G437" i="2697"/>
  <c r="G389" i="2697"/>
  <c r="G365" i="2697"/>
  <c r="G341" i="2697"/>
  <c r="G317" i="2697"/>
  <c r="G269" i="2697"/>
  <c r="G245" i="2697"/>
  <c r="G221" i="2697"/>
  <c r="G197" i="2697"/>
  <c r="G173" i="2697"/>
  <c r="G149" i="2697"/>
  <c r="G532" i="2697"/>
  <c r="G508" i="2697"/>
  <c r="G484" i="2697"/>
  <c r="G460" i="2697"/>
  <c r="G436" i="2697"/>
  <c r="G412" i="2697"/>
  <c r="G388" i="2697"/>
  <c r="G364" i="2697"/>
  <c r="G340" i="2697"/>
  <c r="G316" i="2697"/>
  <c r="G292" i="2697"/>
  <c r="G244" i="2697"/>
  <c r="G220" i="2697"/>
  <c r="G196" i="2697"/>
  <c r="G172" i="2697"/>
  <c r="G148" i="2697"/>
  <c r="G124" i="2697"/>
  <c r="G100" i="2697"/>
  <c r="G76" i="2697"/>
  <c r="G52" i="2697"/>
  <c r="G28" i="2697"/>
  <c r="G531" i="2697"/>
  <c r="G507" i="2697"/>
  <c r="G483" i="2697"/>
  <c r="G459" i="2697"/>
  <c r="G435" i="2697"/>
  <c r="G411" i="2697"/>
  <c r="G387" i="2697"/>
  <c r="G339" i="2697"/>
  <c r="G315" i="2697"/>
  <c r="G291" i="2697"/>
  <c r="G267" i="2697"/>
  <c r="G195" i="2697"/>
  <c r="G171" i="2697"/>
  <c r="G147" i="2697"/>
  <c r="G123" i="2697"/>
  <c r="G51" i="2697"/>
  <c r="G27" i="2697"/>
  <c r="G530" i="2697"/>
  <c r="G506" i="2697"/>
  <c r="G482" i="2697"/>
  <c r="G458" i="2697"/>
  <c r="G410" i="2697"/>
  <c r="G386" i="2697"/>
  <c r="G362" i="2697"/>
  <c r="G314" i="2697"/>
  <c r="G290" i="2697"/>
  <c r="G266" i="2697"/>
  <c r="G170" i="2697"/>
  <c r="G146" i="2697"/>
  <c r="G122" i="2697"/>
  <c r="G26" i="2697"/>
  <c r="G529" i="2697"/>
  <c r="G505" i="2697"/>
  <c r="G481" i="2697"/>
  <c r="G457" i="2697"/>
  <c r="G433" i="2697"/>
  <c r="G337" i="2697"/>
  <c r="G289" i="2697"/>
  <c r="G265" i="2697"/>
  <c r="G169" i="2697"/>
  <c r="G25" i="2697"/>
  <c r="G528" i="2697"/>
  <c r="G504" i="2697"/>
  <c r="G480" i="2697"/>
  <c r="G456" i="2697"/>
  <c r="G432" i="2697"/>
  <c r="G408" i="2697"/>
  <c r="G336" i="2697"/>
  <c r="G312" i="2697"/>
  <c r="G264" i="2697"/>
  <c r="G240" i="2697"/>
  <c r="G192" i="2697"/>
  <c r="G144" i="2697"/>
  <c r="G120" i="2697"/>
  <c r="G96" i="2697"/>
  <c r="G72" i="2697"/>
  <c r="G48" i="2697"/>
  <c r="G24" i="2697"/>
  <c r="G527" i="2697"/>
  <c r="G503" i="2697"/>
  <c r="G479" i="2697"/>
  <c r="G455" i="2697"/>
  <c r="G431" i="2697"/>
  <c r="G407" i="2697"/>
  <c r="G383" i="2697"/>
  <c r="G335" i="2697"/>
  <c r="G311" i="2697"/>
  <c r="G287" i="2697"/>
  <c r="G239" i="2697"/>
  <c r="G215" i="2697"/>
  <c r="G191" i="2697"/>
  <c r="G167" i="2697"/>
  <c r="G119" i="2697"/>
  <c r="G95" i="2697"/>
  <c r="G526" i="2697"/>
  <c r="G502" i="2697"/>
  <c r="G478" i="2697"/>
  <c r="G454" i="2697"/>
  <c r="G430" i="2697"/>
  <c r="G406" i="2697"/>
  <c r="G382" i="2697"/>
  <c r="G358" i="2697"/>
  <c r="G334" i="2697"/>
  <c r="G310" i="2697"/>
  <c r="G286" i="2697"/>
  <c r="G262" i="2697"/>
  <c r="G214" i="2697"/>
  <c r="G166" i="2697"/>
  <c r="G142" i="2697"/>
  <c r="G94" i="2697"/>
  <c r="G70" i="2697"/>
  <c r="G22" i="2697"/>
  <c r="G525" i="2697"/>
  <c r="G501" i="2697"/>
  <c r="G477" i="2697"/>
  <c r="G453" i="2697"/>
  <c r="G429" i="2697"/>
  <c r="G405" i="2697"/>
  <c r="G381" i="2697"/>
  <c r="G357" i="2697"/>
  <c r="G333" i="2697"/>
  <c r="G285" i="2697"/>
  <c r="G261" i="2697"/>
  <c r="G237" i="2697"/>
  <c r="G165" i="2697"/>
  <c r="G141" i="2697"/>
  <c r="G117" i="2697"/>
  <c r="G69" i="2697"/>
  <c r="G21" i="2697"/>
  <c r="G524" i="2697"/>
  <c r="G500" i="2697"/>
  <c r="G476" i="2697"/>
  <c r="G452" i="2697"/>
  <c r="G428" i="2697"/>
  <c r="G404" i="2697"/>
  <c r="G380" i="2697"/>
  <c r="G356" i="2697"/>
  <c r="G332" i="2697"/>
  <c r="G308" i="2697"/>
  <c r="G260" i="2697"/>
  <c r="G236" i="2697"/>
  <c r="G212" i="2697"/>
  <c r="G164" i="2697"/>
  <c r="G140" i="2697"/>
  <c r="G116" i="2697"/>
  <c r="G92" i="2697"/>
  <c r="G44" i="2697"/>
  <c r="G20" i="2697"/>
  <c r="G523" i="2697"/>
  <c r="G499" i="2697"/>
  <c r="G475" i="2697"/>
  <c r="G451" i="2697"/>
  <c r="G427" i="2697"/>
  <c r="G403" i="2697"/>
  <c r="G379" i="2697"/>
  <c r="G355" i="2697"/>
  <c r="G331" i="2697"/>
  <c r="G307" i="2697"/>
  <c r="G283" i="2697"/>
  <c r="G235" i="2697"/>
  <c r="G211" i="2697"/>
  <c r="G187" i="2697"/>
  <c r="G139" i="2697"/>
  <c r="G115" i="2697"/>
  <c r="G91" i="2697"/>
  <c r="G67" i="2697"/>
  <c r="G522" i="2697"/>
  <c r="G498" i="2697"/>
  <c r="G474" i="2697"/>
  <c r="G450" i="2697"/>
  <c r="G426" i="2697"/>
  <c r="G402" i="2697"/>
  <c r="G378" i="2697"/>
  <c r="G354" i="2697"/>
  <c r="G330" i="2697"/>
  <c r="G306" i="2697"/>
  <c r="G282" i="2697"/>
  <c r="G258" i="2697"/>
  <c r="G210" i="2697"/>
  <c r="G186" i="2697"/>
  <c r="G162" i="2697"/>
  <c r="G114" i="2697"/>
  <c r="G90" i="2697"/>
  <c r="G66" i="2697"/>
  <c r="G521" i="2697"/>
  <c r="G497" i="2697"/>
  <c r="G473" i="2697"/>
  <c r="G449" i="2697"/>
  <c r="G425" i="2697"/>
  <c r="G401" i="2697"/>
  <c r="G377" i="2697"/>
  <c r="G353" i="2697"/>
  <c r="G329" i="2697"/>
  <c r="G305" i="2697"/>
  <c r="G281" i="2697"/>
  <c r="G257" i="2697"/>
  <c r="G233" i="2697"/>
  <c r="G209" i="2697"/>
  <c r="G185" i="2697"/>
  <c r="G161" i="2697"/>
  <c r="G137" i="2697"/>
  <c r="G89" i="2697"/>
  <c r="G65" i="2697"/>
  <c r="G41" i="2697"/>
  <c r="G17" i="2697"/>
  <c r="G520" i="2697"/>
  <c r="G496" i="2697"/>
  <c r="G472" i="2697"/>
  <c r="G448" i="2697"/>
  <c r="G424" i="2697"/>
  <c r="G400" i="2697"/>
  <c r="G376" i="2697"/>
  <c r="G352" i="2697"/>
  <c r="G328" i="2697"/>
  <c r="G304" i="2697"/>
  <c r="G280" i="2697"/>
  <c r="G256" i="2697"/>
  <c r="G232" i="2697"/>
  <c r="G208" i="2697"/>
  <c r="G184" i="2697"/>
  <c r="G160" i="2697"/>
  <c r="G136" i="2697"/>
  <c r="G112" i="2697"/>
  <c r="G64" i="2697"/>
  <c r="G40" i="2697"/>
  <c r="G16" i="2697"/>
  <c r="G327" i="2697"/>
  <c r="G303" i="2697"/>
  <c r="G279" i="2697"/>
  <c r="G255" i="2697"/>
  <c r="G231" i="2697"/>
  <c r="G207" i="2697"/>
  <c r="G183" i="2697"/>
  <c r="G135" i="2697"/>
  <c r="G111" i="2697"/>
  <c r="G87" i="2697"/>
  <c r="G39" i="2697"/>
  <c r="G15" i="2697"/>
  <c r="G422" i="2697"/>
  <c r="G398" i="2697"/>
  <c r="G374" i="2697"/>
  <c r="G350" i="2697"/>
  <c r="G326" i="2697"/>
  <c r="G302" i="2697"/>
  <c r="G278" i="2697"/>
  <c r="G254" i="2697"/>
  <c r="G230" i="2697"/>
  <c r="G206" i="2697"/>
  <c r="G182" i="2697"/>
  <c r="G158" i="2697"/>
  <c r="G110" i="2697"/>
  <c r="G86" i="2697"/>
  <c r="G62" i="2697"/>
  <c r="G517" i="2697"/>
  <c r="G493" i="2697"/>
  <c r="G469" i="2697"/>
  <c r="G445" i="2697"/>
  <c r="G421" i="2697"/>
  <c r="G397" i="2697"/>
  <c r="G373" i="2697"/>
  <c r="G349" i="2697"/>
  <c r="G325" i="2697"/>
  <c r="G301" i="2697"/>
  <c r="G277" i="2697"/>
  <c r="G253" i="2697"/>
  <c r="G229" i="2697"/>
  <c r="G205" i="2697"/>
  <c r="G181" i="2697"/>
  <c r="G157" i="2697"/>
  <c r="G133" i="2697"/>
  <c r="G85" i="2697"/>
  <c r="G61" i="2697"/>
  <c r="G37" i="2697"/>
  <c r="G396" i="2697"/>
  <c r="G372" i="2697"/>
  <c r="G348" i="2697"/>
  <c r="G324" i="2697"/>
  <c r="G300" i="2697"/>
  <c r="G276" i="2697"/>
  <c r="G252" i="2697"/>
  <c r="G228" i="2697"/>
  <c r="G204" i="2697"/>
  <c r="G180" i="2697"/>
  <c r="G156" i="2697"/>
  <c r="G108" i="2697"/>
  <c r="G60" i="2697"/>
  <c r="G36" i="2697"/>
  <c r="G12" i="2697"/>
  <c r="G515" i="2697"/>
  <c r="G491" i="2697"/>
  <c r="G467" i="2697"/>
  <c r="G443" i="2697"/>
  <c r="G419" i="2697"/>
  <c r="G395" i="2697"/>
  <c r="G371" i="2697"/>
  <c r="G347" i="2697"/>
  <c r="G323" i="2697"/>
  <c r="G299" i="2697"/>
  <c r="G251" i="2697"/>
  <c r="G227" i="2697"/>
  <c r="G203" i="2697"/>
  <c r="G179" i="2697"/>
  <c r="G155" i="2697"/>
  <c r="G107" i="2697"/>
  <c r="G83" i="2697"/>
  <c r="G35" i="2697"/>
  <c r="G11" i="2697"/>
  <c r="G514" i="2697"/>
  <c r="G490" i="2697"/>
  <c r="G466" i="2697"/>
  <c r="G442" i="2697"/>
  <c r="G418" i="2697"/>
  <c r="G394" i="2697"/>
  <c r="G370" i="2697"/>
  <c r="G346" i="2697"/>
  <c r="G322" i="2697"/>
  <c r="G298" i="2697"/>
  <c r="G274" i="2697"/>
  <c r="G250" i="2697"/>
  <c r="G226" i="2697"/>
  <c r="G537" i="2697"/>
  <c r="G513" i="2697"/>
  <c r="G489" i="2697"/>
  <c r="G465" i="2697"/>
  <c r="G441" i="2697"/>
  <c r="G417" i="2697"/>
  <c r="G393" i="2697"/>
  <c r="G369" i="2697"/>
  <c r="G345" i="2697"/>
  <c r="G321" i="2697"/>
  <c r="G297" i="2697"/>
  <c r="G249" i="2697"/>
  <c r="G225" i="2697"/>
  <c r="G201" i="2697"/>
  <c r="G177" i="2697"/>
  <c r="G153" i="2697"/>
  <c r="G105" i="2697"/>
  <c r="G81" i="2697"/>
  <c r="G57" i="2697"/>
  <c r="G9" i="2697"/>
  <c r="G536" i="2697"/>
  <c r="G512" i="2697"/>
  <c r="G488" i="2697"/>
  <c r="G464" i="2697"/>
  <c r="G440" i="2697"/>
  <c r="G416" i="2697"/>
  <c r="G392" i="2697"/>
  <c r="G368" i="2697"/>
  <c r="G344" i="2697"/>
  <c r="G320" i="2697"/>
  <c r="G296" i="2697"/>
  <c r="G272" i="2697"/>
  <c r="G248" i="2697"/>
  <c r="G224" i="2697"/>
  <c r="G200" i="2697"/>
  <c r="G176" i="2697"/>
  <c r="G152" i="2697"/>
  <c r="G128" i="2697"/>
  <c r="G104" i="2697"/>
  <c r="G80" i="2697"/>
  <c r="G56" i="2697"/>
  <c r="G32" i="2697"/>
  <c r="G113" i="2697"/>
  <c r="G88" i="2697"/>
  <c r="G159" i="2697"/>
  <c r="G63" i="2697"/>
  <c r="G134" i="2697"/>
  <c r="G38" i="2697"/>
  <c r="G109" i="2697"/>
  <c r="G13" i="2697"/>
  <c r="G84" i="2697"/>
  <c r="G59" i="2697"/>
  <c r="G202" i="2697"/>
  <c r="G178" i="2697"/>
  <c r="G154" i="2697"/>
  <c r="G130" i="2697"/>
  <c r="G106" i="2697"/>
  <c r="G82" i="2697"/>
  <c r="G58" i="2697"/>
  <c r="G34" i="2697"/>
  <c r="G10" i="2697"/>
  <c r="G33" i="2697"/>
  <c r="G8" i="2697"/>
  <c r="G343" i="2697"/>
  <c r="G318" i="2697"/>
  <c r="G413" i="2697"/>
  <c r="G293" i="2697"/>
  <c r="G268" i="2697"/>
  <c r="G363" i="2697"/>
  <c r="G243" i="2697"/>
  <c r="G434" i="2697"/>
  <c r="G338" i="2697"/>
  <c r="G218" i="2697"/>
  <c r="G409" i="2697"/>
  <c r="G313" i="2697"/>
  <c r="G193" i="2697"/>
  <c r="G384" i="2697"/>
  <c r="G288" i="2697"/>
  <c r="G168" i="2697"/>
  <c r="G359" i="2697"/>
  <c r="G263" i="2697"/>
  <c r="G143" i="2697"/>
  <c r="G238" i="2697"/>
  <c r="G118" i="2697"/>
  <c r="G309" i="2697"/>
  <c r="G213" i="2697"/>
  <c r="G93" i="2697"/>
  <c r="G284" i="2697"/>
  <c r="G188" i="2697"/>
  <c r="G68" i="2697"/>
  <c r="G259" i="2697"/>
  <c r="G163" i="2697"/>
  <c r="G43" i="2697"/>
  <c r="G234" i="2697"/>
  <c r="G138" i="2697"/>
  <c r="G18" i="2697"/>
  <c r="F7" i="189"/>
  <c r="G7" i="189"/>
  <c r="E7" i="189"/>
  <c r="D7" i="189"/>
  <c r="T263" i="2697" l="1"/>
  <c r="J263" i="2697"/>
  <c r="I263" i="2697"/>
  <c r="H263" i="2697"/>
  <c r="T106" i="2697"/>
  <c r="J106" i="2697"/>
  <c r="I106" i="2697"/>
  <c r="H106" i="2697"/>
  <c r="T248" i="2697"/>
  <c r="J248" i="2697"/>
  <c r="I248" i="2697"/>
  <c r="H248" i="2697"/>
  <c r="T345" i="2697"/>
  <c r="H345" i="2697"/>
  <c r="I345" i="2697"/>
  <c r="J345" i="2697"/>
  <c r="T83" i="2697"/>
  <c r="J83" i="2697"/>
  <c r="I83" i="2697"/>
  <c r="H83" i="2697"/>
  <c r="T228" i="2697"/>
  <c r="J228" i="2697"/>
  <c r="I228" i="2697"/>
  <c r="H228" i="2697"/>
  <c r="T445" i="2697"/>
  <c r="H445" i="2697"/>
  <c r="J445" i="2697"/>
  <c r="I445" i="2697"/>
  <c r="T183" i="2697"/>
  <c r="J183" i="2697"/>
  <c r="H183" i="2697"/>
  <c r="I183" i="2697"/>
  <c r="T448" i="2697"/>
  <c r="H448" i="2697"/>
  <c r="J448" i="2697"/>
  <c r="I448" i="2697"/>
  <c r="T521" i="2697"/>
  <c r="I521" i="2697"/>
  <c r="J521" i="2697"/>
  <c r="H521" i="2697"/>
  <c r="T211" i="2697"/>
  <c r="H211" i="2697"/>
  <c r="J211" i="2697"/>
  <c r="I211" i="2697"/>
  <c r="T356" i="2697"/>
  <c r="J356" i="2697"/>
  <c r="I356" i="2697"/>
  <c r="H356" i="2697"/>
  <c r="T525" i="2697"/>
  <c r="I525" i="2697"/>
  <c r="H525" i="2697"/>
  <c r="J525" i="2697"/>
  <c r="T239" i="2697"/>
  <c r="I239" i="2697"/>
  <c r="H239" i="2697"/>
  <c r="J239" i="2697"/>
  <c r="T456" i="2697"/>
  <c r="J456" i="2697"/>
  <c r="I456" i="2697"/>
  <c r="H456" i="2697"/>
  <c r="T359" i="2697"/>
  <c r="I359" i="2697"/>
  <c r="H359" i="2697"/>
  <c r="J359" i="2697"/>
  <c r="T130" i="2697"/>
  <c r="J130" i="2697"/>
  <c r="I130" i="2697"/>
  <c r="H130" i="2697"/>
  <c r="T272" i="2697"/>
  <c r="J272" i="2697"/>
  <c r="H272" i="2697"/>
  <c r="I272" i="2697"/>
  <c r="T369" i="2697"/>
  <c r="I369" i="2697"/>
  <c r="H369" i="2697"/>
  <c r="J369" i="2697"/>
  <c r="T107" i="2697"/>
  <c r="J107" i="2697"/>
  <c r="I107" i="2697"/>
  <c r="H107" i="2697"/>
  <c r="T252" i="2697"/>
  <c r="J252" i="2697"/>
  <c r="I252" i="2697"/>
  <c r="H252" i="2697"/>
  <c r="T469" i="2697"/>
  <c r="H469" i="2697"/>
  <c r="J469" i="2697"/>
  <c r="I469" i="2697"/>
  <c r="J207" i="2697"/>
  <c r="T207" i="2697"/>
  <c r="I207" i="2697"/>
  <c r="H207" i="2697"/>
  <c r="T472" i="2697"/>
  <c r="J472" i="2697"/>
  <c r="H472" i="2697"/>
  <c r="I472" i="2697"/>
  <c r="T66" i="2697"/>
  <c r="J66" i="2697"/>
  <c r="H66" i="2697"/>
  <c r="I66" i="2697"/>
  <c r="T235" i="2697"/>
  <c r="J235" i="2697"/>
  <c r="I235" i="2697"/>
  <c r="H235" i="2697"/>
  <c r="T380" i="2697"/>
  <c r="H380" i="2697"/>
  <c r="I380" i="2697"/>
  <c r="J380" i="2697"/>
  <c r="T22" i="2697"/>
  <c r="J22" i="2697"/>
  <c r="I22" i="2697"/>
  <c r="H22" i="2697"/>
  <c r="T287" i="2697"/>
  <c r="I287" i="2697"/>
  <c r="J287" i="2697"/>
  <c r="H287" i="2697"/>
  <c r="T480" i="2697"/>
  <c r="I480" i="2697"/>
  <c r="J480" i="2697"/>
  <c r="H480" i="2697"/>
  <c r="T482" i="2697"/>
  <c r="J482" i="2697"/>
  <c r="H482" i="2697"/>
  <c r="I482" i="2697"/>
  <c r="T124" i="2697"/>
  <c r="J124" i="2697"/>
  <c r="H124" i="2697"/>
  <c r="I124" i="2697"/>
  <c r="T341" i="2697"/>
  <c r="H341" i="2697"/>
  <c r="I341" i="2697"/>
  <c r="J341" i="2697"/>
  <c r="T534" i="2697"/>
  <c r="I534" i="2697"/>
  <c r="H534" i="2697"/>
  <c r="J534" i="2697"/>
  <c r="T516" i="2697"/>
  <c r="J516" i="2697"/>
  <c r="I516" i="2697"/>
  <c r="H516" i="2697"/>
  <c r="AM26" i="2694"/>
  <c r="AG26" i="2694"/>
  <c r="AG27" i="2694"/>
  <c r="AM27" i="2694"/>
  <c r="AM77" i="2694"/>
  <c r="AG77" i="2694"/>
  <c r="AG103" i="2694"/>
  <c r="AM103" i="2694"/>
  <c r="AM133" i="2694"/>
  <c r="AG133" i="2694"/>
  <c r="AM183" i="2694"/>
  <c r="AG183" i="2694"/>
  <c r="AM233" i="2694"/>
  <c r="AG233" i="2694"/>
  <c r="AM91" i="2694"/>
  <c r="AG91" i="2694"/>
  <c r="AM141" i="2694"/>
  <c r="AG141" i="2694"/>
  <c r="AM191" i="2694"/>
  <c r="AG191" i="2694"/>
  <c r="T75" i="2697"/>
  <c r="J75" i="2697"/>
  <c r="H75" i="2697"/>
  <c r="I75" i="2697"/>
  <c r="T42" i="2697"/>
  <c r="J42" i="2697"/>
  <c r="H42" i="2697"/>
  <c r="I42" i="2697"/>
  <c r="AJ179" i="2691"/>
  <c r="AL179" i="2691" s="1"/>
  <c r="AF179" i="2691"/>
  <c r="AI179" i="2691"/>
  <c r="AK179" i="2691"/>
  <c r="AI8" i="2691"/>
  <c r="AK8" i="2691"/>
  <c r="AJ8" i="2691"/>
  <c r="AL8" i="2691" s="1"/>
  <c r="AF8" i="2691"/>
  <c r="AJ216" i="2691"/>
  <c r="AL216" i="2691" s="1"/>
  <c r="AK216" i="2691"/>
  <c r="AI216" i="2691"/>
  <c r="AF216" i="2691"/>
  <c r="AK50" i="2691"/>
  <c r="AJ50" i="2691"/>
  <c r="AL50" i="2691" s="1"/>
  <c r="AI50" i="2691"/>
  <c r="AF50" i="2691"/>
  <c r="AI28" i="2691"/>
  <c r="AJ28" i="2691"/>
  <c r="AL28" i="2691" s="1"/>
  <c r="AF28" i="2691"/>
  <c r="AK28" i="2691"/>
  <c r="T493" i="2697"/>
  <c r="J493" i="2697"/>
  <c r="H493" i="2697"/>
  <c r="I493" i="2697"/>
  <c r="T231" i="2697"/>
  <c r="J231" i="2697"/>
  <c r="I231" i="2697"/>
  <c r="H231" i="2697"/>
  <c r="T496" i="2697"/>
  <c r="I496" i="2697"/>
  <c r="H496" i="2697"/>
  <c r="J496" i="2697"/>
  <c r="T90" i="2697"/>
  <c r="H90" i="2697"/>
  <c r="I90" i="2697"/>
  <c r="J90" i="2697"/>
  <c r="T283" i="2697"/>
  <c r="J283" i="2697"/>
  <c r="I283" i="2697"/>
  <c r="H283" i="2697"/>
  <c r="T404" i="2697"/>
  <c r="J404" i="2697"/>
  <c r="I404" i="2697"/>
  <c r="H404" i="2697"/>
  <c r="T70" i="2697"/>
  <c r="J70" i="2697"/>
  <c r="H70" i="2697"/>
  <c r="I70" i="2697"/>
  <c r="T311" i="2697"/>
  <c r="J311" i="2697"/>
  <c r="H311" i="2697"/>
  <c r="I311" i="2697"/>
  <c r="T504" i="2697"/>
  <c r="J504" i="2697"/>
  <c r="H504" i="2697"/>
  <c r="I504" i="2697"/>
  <c r="T506" i="2697"/>
  <c r="I506" i="2697"/>
  <c r="J506" i="2697"/>
  <c r="H506" i="2697"/>
  <c r="T148" i="2697"/>
  <c r="H148" i="2697"/>
  <c r="J148" i="2697"/>
  <c r="I148" i="2697"/>
  <c r="T365" i="2697"/>
  <c r="H365" i="2697"/>
  <c r="J365" i="2697"/>
  <c r="I365" i="2697"/>
  <c r="T7" i="2697"/>
  <c r="I7" i="2697"/>
  <c r="J7" i="2697"/>
  <c r="H7" i="2697"/>
  <c r="H446" i="2697"/>
  <c r="T446" i="2697"/>
  <c r="I446" i="2697"/>
  <c r="J446" i="2697"/>
  <c r="AM50" i="2694"/>
  <c r="AG50" i="2694"/>
  <c r="AG51" i="2694"/>
  <c r="AM51" i="2694"/>
  <c r="AM101" i="2694"/>
  <c r="AG101" i="2694"/>
  <c r="AM127" i="2694"/>
  <c r="AG127" i="2694"/>
  <c r="AM157" i="2694"/>
  <c r="AG157" i="2694"/>
  <c r="AG207" i="2694"/>
  <c r="AM207" i="2694"/>
  <c r="AM257" i="2694"/>
  <c r="AG257" i="2694"/>
  <c r="AG115" i="2694"/>
  <c r="AM115" i="2694"/>
  <c r="AM165" i="2694"/>
  <c r="AG165" i="2694"/>
  <c r="AG215" i="2694"/>
  <c r="AM215" i="2694"/>
  <c r="T47" i="2697"/>
  <c r="J47" i="2697"/>
  <c r="H47" i="2697"/>
  <c r="I47" i="2697"/>
  <c r="H14" i="2697"/>
  <c r="T14" i="2697"/>
  <c r="I14" i="2697"/>
  <c r="J14" i="2697"/>
  <c r="AJ147" i="2691"/>
  <c r="AL147" i="2691" s="1"/>
  <c r="AF147" i="2691"/>
  <c r="AI147" i="2691"/>
  <c r="AK147" i="2691"/>
  <c r="AI32" i="2691"/>
  <c r="AF32" i="2691"/>
  <c r="AK32" i="2691"/>
  <c r="AJ32" i="2691"/>
  <c r="AL32" i="2691" s="1"/>
  <c r="AJ240" i="2691"/>
  <c r="AL240" i="2691" s="1"/>
  <c r="AI240" i="2691"/>
  <c r="AF240" i="2691"/>
  <c r="AK240" i="2691"/>
  <c r="AI74" i="2691"/>
  <c r="AJ74" i="2691"/>
  <c r="AL74" i="2691" s="1"/>
  <c r="AK74" i="2691"/>
  <c r="AF74" i="2691"/>
  <c r="AK52" i="2691"/>
  <c r="AI52" i="2691"/>
  <c r="AJ52" i="2691"/>
  <c r="AL52" i="2691" s="1"/>
  <c r="AF52" i="2691"/>
  <c r="T393" i="2697"/>
  <c r="I393" i="2697"/>
  <c r="J393" i="2697"/>
  <c r="H393" i="2697"/>
  <c r="T288" i="2697"/>
  <c r="I288" i="2697"/>
  <c r="J288" i="2697"/>
  <c r="H288" i="2697"/>
  <c r="T178" i="2697"/>
  <c r="H178" i="2697"/>
  <c r="I178" i="2697"/>
  <c r="J178" i="2697"/>
  <c r="T320" i="2697"/>
  <c r="I320" i="2697"/>
  <c r="J320" i="2697"/>
  <c r="H320" i="2697"/>
  <c r="T417" i="2697"/>
  <c r="J417" i="2697"/>
  <c r="H417" i="2697"/>
  <c r="I417" i="2697"/>
  <c r="T179" i="2697"/>
  <c r="H179" i="2697"/>
  <c r="I179" i="2697"/>
  <c r="J179" i="2697"/>
  <c r="T300" i="2697"/>
  <c r="J300" i="2697"/>
  <c r="I300" i="2697"/>
  <c r="H300" i="2697"/>
  <c r="T517" i="2697"/>
  <c r="J517" i="2697"/>
  <c r="I517" i="2697"/>
  <c r="H517" i="2697"/>
  <c r="J255" i="2697"/>
  <c r="T255" i="2697"/>
  <c r="I255" i="2697"/>
  <c r="H255" i="2697"/>
  <c r="T520" i="2697"/>
  <c r="H520" i="2697"/>
  <c r="J520" i="2697"/>
  <c r="I520" i="2697"/>
  <c r="T114" i="2697"/>
  <c r="J114" i="2697"/>
  <c r="I114" i="2697"/>
  <c r="H114" i="2697"/>
  <c r="J307" i="2697"/>
  <c r="T307" i="2697"/>
  <c r="I307" i="2697"/>
  <c r="H307" i="2697"/>
  <c r="T428" i="2697"/>
  <c r="I428" i="2697"/>
  <c r="J428" i="2697"/>
  <c r="H428" i="2697"/>
  <c r="T94" i="2697"/>
  <c r="J94" i="2697"/>
  <c r="H94" i="2697"/>
  <c r="I94" i="2697"/>
  <c r="T335" i="2697"/>
  <c r="J335" i="2697"/>
  <c r="I335" i="2697"/>
  <c r="H335" i="2697"/>
  <c r="T528" i="2697"/>
  <c r="I528" i="2697"/>
  <c r="H528" i="2697"/>
  <c r="J528" i="2697"/>
  <c r="T530" i="2697"/>
  <c r="I530" i="2697"/>
  <c r="H530" i="2697"/>
  <c r="J530" i="2697"/>
  <c r="T172" i="2697"/>
  <c r="I172" i="2697"/>
  <c r="J172" i="2697"/>
  <c r="H172" i="2697"/>
  <c r="T389" i="2697"/>
  <c r="J389" i="2697"/>
  <c r="H389" i="2697"/>
  <c r="I389" i="2697"/>
  <c r="T31" i="2697"/>
  <c r="J31" i="2697"/>
  <c r="H31" i="2697"/>
  <c r="I31" i="2697"/>
  <c r="H470" i="2697"/>
  <c r="T470" i="2697"/>
  <c r="J470" i="2697"/>
  <c r="I470" i="2697"/>
  <c r="AM74" i="2694"/>
  <c r="AG74" i="2694"/>
  <c r="AG75" i="2694"/>
  <c r="AM75" i="2694"/>
  <c r="AM125" i="2694"/>
  <c r="AG125" i="2694"/>
  <c r="AM151" i="2694"/>
  <c r="AG151" i="2694"/>
  <c r="AG181" i="2694"/>
  <c r="AM181" i="2694"/>
  <c r="AM231" i="2694"/>
  <c r="AG231" i="2694"/>
  <c r="AM139" i="2694"/>
  <c r="AG139" i="2694"/>
  <c r="AM189" i="2694"/>
  <c r="AG189" i="2694"/>
  <c r="AG239" i="2694"/>
  <c r="AM239" i="2694"/>
  <c r="T19" i="2697"/>
  <c r="H19" i="2697"/>
  <c r="I19" i="2697"/>
  <c r="J19" i="2697"/>
  <c r="T241" i="2697"/>
  <c r="J241" i="2697"/>
  <c r="I241" i="2697"/>
  <c r="H241" i="2697"/>
  <c r="AI47" i="2691"/>
  <c r="AK47" i="2691"/>
  <c r="AJ47" i="2691"/>
  <c r="AL47" i="2691" s="1"/>
  <c r="AF47" i="2691"/>
  <c r="AI56" i="2691"/>
  <c r="AK56" i="2691"/>
  <c r="AF56" i="2691"/>
  <c r="AJ56" i="2691"/>
  <c r="AL56" i="2691" s="1"/>
  <c r="AK64" i="2691"/>
  <c r="AF64" i="2691"/>
  <c r="AI64" i="2691"/>
  <c r="AJ64" i="2691"/>
  <c r="AL64" i="2691" s="1"/>
  <c r="AK264" i="2691"/>
  <c r="AJ264" i="2691"/>
  <c r="AL264" i="2691" s="1"/>
  <c r="AI264" i="2691"/>
  <c r="AF264" i="2691"/>
  <c r="AJ98" i="2691"/>
  <c r="AL98" i="2691" s="1"/>
  <c r="AK98" i="2691"/>
  <c r="AI98" i="2691"/>
  <c r="AF98" i="2691"/>
  <c r="AI76" i="2691"/>
  <c r="AK76" i="2691"/>
  <c r="AJ76" i="2691"/>
  <c r="AL76" i="2691" s="1"/>
  <c r="AF76" i="2691"/>
  <c r="T155" i="2697"/>
  <c r="J155" i="2697"/>
  <c r="H155" i="2697"/>
  <c r="I155" i="2697"/>
  <c r="T384" i="2697"/>
  <c r="J384" i="2697"/>
  <c r="H384" i="2697"/>
  <c r="I384" i="2697"/>
  <c r="T202" i="2697"/>
  <c r="H202" i="2697"/>
  <c r="I202" i="2697"/>
  <c r="J202" i="2697"/>
  <c r="T344" i="2697"/>
  <c r="H344" i="2697"/>
  <c r="I344" i="2697"/>
  <c r="J344" i="2697"/>
  <c r="T441" i="2697"/>
  <c r="J441" i="2697"/>
  <c r="H441" i="2697"/>
  <c r="I441" i="2697"/>
  <c r="T203" i="2697"/>
  <c r="I203" i="2697"/>
  <c r="H203" i="2697"/>
  <c r="J203" i="2697"/>
  <c r="T324" i="2697"/>
  <c r="H324" i="2697"/>
  <c r="I324" i="2697"/>
  <c r="J324" i="2697"/>
  <c r="H62" i="2697"/>
  <c r="T62" i="2697"/>
  <c r="J62" i="2697"/>
  <c r="I62" i="2697"/>
  <c r="T279" i="2697"/>
  <c r="J279" i="2697"/>
  <c r="H279" i="2697"/>
  <c r="I279" i="2697"/>
  <c r="T17" i="2697"/>
  <c r="I17" i="2697"/>
  <c r="J17" i="2697"/>
  <c r="H17" i="2697"/>
  <c r="T162" i="2697"/>
  <c r="J162" i="2697"/>
  <c r="H162" i="2697"/>
  <c r="I162" i="2697"/>
  <c r="T331" i="2697"/>
  <c r="J331" i="2697"/>
  <c r="H331" i="2697"/>
  <c r="I331" i="2697"/>
  <c r="T452" i="2697"/>
  <c r="H452" i="2697"/>
  <c r="J452" i="2697"/>
  <c r="I452" i="2697"/>
  <c r="T142" i="2697"/>
  <c r="I142" i="2697"/>
  <c r="H142" i="2697"/>
  <c r="J142" i="2697"/>
  <c r="T383" i="2697"/>
  <c r="J383" i="2697"/>
  <c r="H383" i="2697"/>
  <c r="I383" i="2697"/>
  <c r="T25" i="2697"/>
  <c r="J25" i="2697"/>
  <c r="H25" i="2697"/>
  <c r="I25" i="2697"/>
  <c r="T27" i="2697"/>
  <c r="H27" i="2697"/>
  <c r="I27" i="2697"/>
  <c r="J27" i="2697"/>
  <c r="T196" i="2697"/>
  <c r="J196" i="2697"/>
  <c r="I196" i="2697"/>
  <c r="H196" i="2697"/>
  <c r="T437" i="2697"/>
  <c r="J437" i="2697"/>
  <c r="I437" i="2697"/>
  <c r="H437" i="2697"/>
  <c r="T55" i="2697"/>
  <c r="H55" i="2697"/>
  <c r="I55" i="2697"/>
  <c r="J55" i="2697"/>
  <c r="H494" i="2697"/>
  <c r="T494" i="2697"/>
  <c r="I494" i="2697"/>
  <c r="J494" i="2697"/>
  <c r="AM98" i="2694"/>
  <c r="AG98" i="2694"/>
  <c r="AG99" i="2694"/>
  <c r="AM99" i="2694"/>
  <c r="AM149" i="2694"/>
  <c r="AG149" i="2694"/>
  <c r="AM175" i="2694"/>
  <c r="AG175" i="2694"/>
  <c r="AM205" i="2694"/>
  <c r="AG205" i="2694"/>
  <c r="AM255" i="2694"/>
  <c r="AG255" i="2694"/>
  <c r="AM163" i="2694"/>
  <c r="AG163" i="2694"/>
  <c r="AG213" i="2694"/>
  <c r="AM213" i="2694"/>
  <c r="AG263" i="2694"/>
  <c r="AM263" i="2694"/>
  <c r="T360" i="2697"/>
  <c r="I360" i="2697"/>
  <c r="H360" i="2697"/>
  <c r="J360" i="2697"/>
  <c r="T126" i="2697"/>
  <c r="I126" i="2697"/>
  <c r="J126" i="2697"/>
  <c r="H126" i="2697"/>
  <c r="AJ83" i="2691"/>
  <c r="AL83" i="2691" s="1"/>
  <c r="AI83" i="2691"/>
  <c r="AK83" i="2691"/>
  <c r="AF83" i="2691"/>
  <c r="AI80" i="2691"/>
  <c r="AK80" i="2691"/>
  <c r="AJ80" i="2691"/>
  <c r="AL80" i="2691" s="1"/>
  <c r="AF80" i="2691"/>
  <c r="AI112" i="2691"/>
  <c r="AF112" i="2691"/>
  <c r="AJ112" i="2691"/>
  <c r="AL112" i="2691" s="1"/>
  <c r="AK112" i="2691"/>
  <c r="AJ122" i="2691"/>
  <c r="AL122" i="2691" s="1"/>
  <c r="AI122" i="2691"/>
  <c r="AF122" i="2691"/>
  <c r="AK122" i="2691"/>
  <c r="AK100" i="2691"/>
  <c r="AF100" i="2691"/>
  <c r="AI100" i="2691"/>
  <c r="AJ100" i="2691"/>
  <c r="AL100" i="2691" s="1"/>
  <c r="T296" i="2697"/>
  <c r="J296" i="2697"/>
  <c r="I296" i="2697"/>
  <c r="H296" i="2697"/>
  <c r="T193" i="2697"/>
  <c r="J193" i="2697"/>
  <c r="H193" i="2697"/>
  <c r="I193" i="2697"/>
  <c r="T59" i="2697"/>
  <c r="I59" i="2697"/>
  <c r="H59" i="2697"/>
  <c r="J59" i="2697"/>
  <c r="T368" i="2697"/>
  <c r="I368" i="2697"/>
  <c r="J368" i="2697"/>
  <c r="H368" i="2697"/>
  <c r="T465" i="2697"/>
  <c r="H465" i="2697"/>
  <c r="J465" i="2697"/>
  <c r="I465" i="2697"/>
  <c r="T227" i="2697"/>
  <c r="J227" i="2697"/>
  <c r="I227" i="2697"/>
  <c r="H227" i="2697"/>
  <c r="T348" i="2697"/>
  <c r="I348" i="2697"/>
  <c r="J348" i="2697"/>
  <c r="H348" i="2697"/>
  <c r="T86" i="2697"/>
  <c r="H86" i="2697"/>
  <c r="I86" i="2697"/>
  <c r="J86" i="2697"/>
  <c r="T303" i="2697"/>
  <c r="J303" i="2697"/>
  <c r="H303" i="2697"/>
  <c r="I303" i="2697"/>
  <c r="T41" i="2697"/>
  <c r="I41" i="2697"/>
  <c r="J41" i="2697"/>
  <c r="H41" i="2697"/>
  <c r="T186" i="2697"/>
  <c r="I186" i="2697"/>
  <c r="J186" i="2697"/>
  <c r="H186" i="2697"/>
  <c r="T355" i="2697"/>
  <c r="J355" i="2697"/>
  <c r="I355" i="2697"/>
  <c r="H355" i="2697"/>
  <c r="T476" i="2697"/>
  <c r="I476" i="2697"/>
  <c r="J476" i="2697"/>
  <c r="H476" i="2697"/>
  <c r="T166" i="2697"/>
  <c r="I166" i="2697"/>
  <c r="J166" i="2697"/>
  <c r="H166" i="2697"/>
  <c r="T407" i="2697"/>
  <c r="J407" i="2697"/>
  <c r="I407" i="2697"/>
  <c r="H407" i="2697"/>
  <c r="T169" i="2697"/>
  <c r="J169" i="2697"/>
  <c r="H169" i="2697"/>
  <c r="I169" i="2697"/>
  <c r="T51" i="2697"/>
  <c r="I51" i="2697"/>
  <c r="J51" i="2697"/>
  <c r="H51" i="2697"/>
  <c r="T220" i="2697"/>
  <c r="J220" i="2697"/>
  <c r="I220" i="2697"/>
  <c r="H220" i="2697"/>
  <c r="T461" i="2697"/>
  <c r="J461" i="2697"/>
  <c r="I461" i="2697"/>
  <c r="H461" i="2697"/>
  <c r="T79" i="2697"/>
  <c r="J79" i="2697"/>
  <c r="I79" i="2697"/>
  <c r="H79" i="2697"/>
  <c r="H518" i="2697"/>
  <c r="T518" i="2697"/>
  <c r="J518" i="2697"/>
  <c r="I518" i="2697"/>
  <c r="AM122" i="2694"/>
  <c r="AG122" i="2694"/>
  <c r="AG123" i="2694"/>
  <c r="AM123" i="2694"/>
  <c r="AM173" i="2694"/>
  <c r="AG173" i="2694"/>
  <c r="AM199" i="2694"/>
  <c r="AG199" i="2694"/>
  <c r="AM229" i="2694"/>
  <c r="AG229" i="2694"/>
  <c r="AM16" i="2694"/>
  <c r="AG16" i="2694"/>
  <c r="AM187" i="2694"/>
  <c r="AG187" i="2694"/>
  <c r="AG237" i="2694"/>
  <c r="AM237" i="2694"/>
  <c r="AM24" i="2694"/>
  <c r="AG24" i="2694"/>
  <c r="T275" i="2697"/>
  <c r="J275" i="2697"/>
  <c r="H275" i="2697"/>
  <c r="I275" i="2697"/>
  <c r="T98" i="2697"/>
  <c r="J98" i="2697"/>
  <c r="I98" i="2697"/>
  <c r="H98" i="2697"/>
  <c r="AJ160" i="2691"/>
  <c r="AL160" i="2691" s="1"/>
  <c r="AK160" i="2691"/>
  <c r="AF160" i="2691"/>
  <c r="AI160" i="2691"/>
  <c r="AI104" i="2691"/>
  <c r="AK104" i="2691"/>
  <c r="AF104" i="2691"/>
  <c r="AJ104" i="2691"/>
  <c r="AL104" i="2691" s="1"/>
  <c r="AF37" i="2691"/>
  <c r="AI37" i="2691"/>
  <c r="AK37" i="2691"/>
  <c r="AJ37" i="2691"/>
  <c r="AL37" i="2691" s="1"/>
  <c r="AI136" i="2691"/>
  <c r="AK136" i="2691"/>
  <c r="AF136" i="2691"/>
  <c r="AJ136" i="2691"/>
  <c r="AL136" i="2691" s="1"/>
  <c r="AF146" i="2691"/>
  <c r="AI146" i="2691"/>
  <c r="AK146" i="2691"/>
  <c r="AJ146" i="2691"/>
  <c r="AL146" i="2691" s="1"/>
  <c r="AJ124" i="2691"/>
  <c r="AL124" i="2691" s="1"/>
  <c r="AK124" i="2691"/>
  <c r="AI124" i="2691"/>
  <c r="AF124" i="2691"/>
  <c r="T276" i="2697"/>
  <c r="I276" i="2697"/>
  <c r="J276" i="2697"/>
  <c r="H276" i="2697"/>
  <c r="T313" i="2697"/>
  <c r="J313" i="2697"/>
  <c r="H313" i="2697"/>
  <c r="I313" i="2697"/>
  <c r="T84" i="2697"/>
  <c r="J84" i="2697"/>
  <c r="I84" i="2697"/>
  <c r="H84" i="2697"/>
  <c r="T392" i="2697"/>
  <c r="I392" i="2697"/>
  <c r="J392" i="2697"/>
  <c r="H392" i="2697"/>
  <c r="T489" i="2697"/>
  <c r="J489" i="2697"/>
  <c r="H489" i="2697"/>
  <c r="I489" i="2697"/>
  <c r="I251" i="2697"/>
  <c r="T251" i="2697"/>
  <c r="H251" i="2697"/>
  <c r="J251" i="2697"/>
  <c r="T372" i="2697"/>
  <c r="I372" i="2697"/>
  <c r="J372" i="2697"/>
  <c r="H372" i="2697"/>
  <c r="H110" i="2697"/>
  <c r="T110" i="2697"/>
  <c r="J110" i="2697"/>
  <c r="I110" i="2697"/>
  <c r="T327" i="2697"/>
  <c r="I327" i="2697"/>
  <c r="H327" i="2697"/>
  <c r="J327" i="2697"/>
  <c r="T65" i="2697"/>
  <c r="H65" i="2697"/>
  <c r="J65" i="2697"/>
  <c r="I65" i="2697"/>
  <c r="T210" i="2697"/>
  <c r="H210" i="2697"/>
  <c r="J210" i="2697"/>
  <c r="I210" i="2697"/>
  <c r="T379" i="2697"/>
  <c r="I379" i="2697"/>
  <c r="J379" i="2697"/>
  <c r="H379" i="2697"/>
  <c r="T500" i="2697"/>
  <c r="I500" i="2697"/>
  <c r="H500" i="2697"/>
  <c r="J500" i="2697"/>
  <c r="T214" i="2697"/>
  <c r="J214" i="2697"/>
  <c r="I214" i="2697"/>
  <c r="H214" i="2697"/>
  <c r="T431" i="2697"/>
  <c r="I431" i="2697"/>
  <c r="J431" i="2697"/>
  <c r="H431" i="2697"/>
  <c r="T265" i="2697"/>
  <c r="J265" i="2697"/>
  <c r="I265" i="2697"/>
  <c r="H265" i="2697"/>
  <c r="T123" i="2697"/>
  <c r="J123" i="2697"/>
  <c r="H123" i="2697"/>
  <c r="I123" i="2697"/>
  <c r="T244" i="2697"/>
  <c r="H244" i="2697"/>
  <c r="I244" i="2697"/>
  <c r="J244" i="2697"/>
  <c r="T485" i="2697"/>
  <c r="J485" i="2697"/>
  <c r="H485" i="2697"/>
  <c r="I485" i="2697"/>
  <c r="T151" i="2697"/>
  <c r="I151" i="2697"/>
  <c r="H151" i="2697"/>
  <c r="J151" i="2697"/>
  <c r="I351" i="2697"/>
  <c r="T351" i="2697"/>
  <c r="J351" i="2697"/>
  <c r="H351" i="2697"/>
  <c r="AM146" i="2694"/>
  <c r="AG146" i="2694"/>
  <c r="AG147" i="2694"/>
  <c r="AM147" i="2694"/>
  <c r="AM197" i="2694"/>
  <c r="AG197" i="2694"/>
  <c r="AM223" i="2694"/>
  <c r="AG223" i="2694"/>
  <c r="AM253" i="2694"/>
  <c r="AG253" i="2694"/>
  <c r="AM40" i="2694"/>
  <c r="AG40" i="2694"/>
  <c r="AM211" i="2694"/>
  <c r="AG211" i="2694"/>
  <c r="AG261" i="2694"/>
  <c r="AM261" i="2694"/>
  <c r="AM48" i="2694"/>
  <c r="AG48" i="2694"/>
  <c r="T246" i="2697"/>
  <c r="J246" i="2697"/>
  <c r="I246" i="2697"/>
  <c r="H246" i="2697"/>
  <c r="T125" i="2697"/>
  <c r="H125" i="2697"/>
  <c r="J125" i="2697"/>
  <c r="I125" i="2697"/>
  <c r="AK162" i="2691"/>
  <c r="AF162" i="2691"/>
  <c r="AJ162" i="2691"/>
  <c r="AL162" i="2691" s="1"/>
  <c r="AI162" i="2691"/>
  <c r="AI128" i="2691"/>
  <c r="AK128" i="2691"/>
  <c r="AF128" i="2691"/>
  <c r="AJ128" i="2691"/>
  <c r="AL128" i="2691" s="1"/>
  <c r="AF61" i="2691"/>
  <c r="AK61" i="2691"/>
  <c r="AJ61" i="2691"/>
  <c r="AL61" i="2691" s="1"/>
  <c r="AI61" i="2691"/>
  <c r="AJ184" i="2691"/>
  <c r="AL184" i="2691" s="1"/>
  <c r="AI184" i="2691"/>
  <c r="AK184" i="2691"/>
  <c r="AF184" i="2691"/>
  <c r="AJ35" i="2691"/>
  <c r="AL35" i="2691" s="1"/>
  <c r="AF35" i="2691"/>
  <c r="AK35" i="2691"/>
  <c r="AI35" i="2691"/>
  <c r="AI170" i="2691"/>
  <c r="AF170" i="2691"/>
  <c r="AK170" i="2691"/>
  <c r="AJ170" i="2691"/>
  <c r="AL170" i="2691" s="1"/>
  <c r="AJ148" i="2691"/>
  <c r="AL148" i="2691" s="1"/>
  <c r="AF148" i="2691"/>
  <c r="AK148" i="2691"/>
  <c r="AI148" i="2691"/>
  <c r="T409" i="2697"/>
  <c r="J409" i="2697"/>
  <c r="H409" i="2697"/>
  <c r="I409" i="2697"/>
  <c r="T13" i="2697"/>
  <c r="I13" i="2697"/>
  <c r="J13" i="2697"/>
  <c r="H13" i="2697"/>
  <c r="T416" i="2697"/>
  <c r="H416" i="2697"/>
  <c r="J416" i="2697"/>
  <c r="I416" i="2697"/>
  <c r="T513" i="2697"/>
  <c r="J513" i="2697"/>
  <c r="I513" i="2697"/>
  <c r="H513" i="2697"/>
  <c r="T299" i="2697"/>
  <c r="I299" i="2697"/>
  <c r="H299" i="2697"/>
  <c r="J299" i="2697"/>
  <c r="T396" i="2697"/>
  <c r="I396" i="2697"/>
  <c r="J396" i="2697"/>
  <c r="H396" i="2697"/>
  <c r="H158" i="2697"/>
  <c r="T158" i="2697"/>
  <c r="J158" i="2697"/>
  <c r="I158" i="2697"/>
  <c r="T16" i="2697"/>
  <c r="I16" i="2697"/>
  <c r="J16" i="2697"/>
  <c r="H16" i="2697"/>
  <c r="T89" i="2697"/>
  <c r="J89" i="2697"/>
  <c r="I89" i="2697"/>
  <c r="H89" i="2697"/>
  <c r="T258" i="2697"/>
  <c r="I258" i="2697"/>
  <c r="H258" i="2697"/>
  <c r="J258" i="2697"/>
  <c r="T403" i="2697"/>
  <c r="I403" i="2697"/>
  <c r="J403" i="2697"/>
  <c r="H403" i="2697"/>
  <c r="T524" i="2697"/>
  <c r="I524" i="2697"/>
  <c r="H524" i="2697"/>
  <c r="J524" i="2697"/>
  <c r="T262" i="2697"/>
  <c r="J262" i="2697"/>
  <c r="I262" i="2697"/>
  <c r="H262" i="2697"/>
  <c r="T455" i="2697"/>
  <c r="I455" i="2697"/>
  <c r="H455" i="2697"/>
  <c r="J455" i="2697"/>
  <c r="T289" i="2697"/>
  <c r="J289" i="2697"/>
  <c r="I289" i="2697"/>
  <c r="H289" i="2697"/>
  <c r="T147" i="2697"/>
  <c r="J147" i="2697"/>
  <c r="I147" i="2697"/>
  <c r="H147" i="2697"/>
  <c r="T292" i="2697"/>
  <c r="I292" i="2697"/>
  <c r="J292" i="2697"/>
  <c r="H292" i="2697"/>
  <c r="T509" i="2697"/>
  <c r="J509" i="2697"/>
  <c r="I509" i="2697"/>
  <c r="H509" i="2697"/>
  <c r="T175" i="2697"/>
  <c r="I175" i="2697"/>
  <c r="J175" i="2697"/>
  <c r="H175" i="2697"/>
  <c r="T375" i="2697"/>
  <c r="H375" i="2697"/>
  <c r="I375" i="2697"/>
  <c r="J375" i="2697"/>
  <c r="AM170" i="2694"/>
  <c r="AG170" i="2694"/>
  <c r="AG171" i="2694"/>
  <c r="AM171" i="2694"/>
  <c r="AM221" i="2694"/>
  <c r="AG221" i="2694"/>
  <c r="AM247" i="2694"/>
  <c r="AG247" i="2694"/>
  <c r="AG14" i="2694"/>
  <c r="AM14" i="2694"/>
  <c r="AM64" i="2694"/>
  <c r="AG64" i="2694"/>
  <c r="AM235" i="2694"/>
  <c r="AG235" i="2694"/>
  <c r="AM22" i="2694"/>
  <c r="AG22" i="2694"/>
  <c r="AM72" i="2694"/>
  <c r="AG72" i="2694"/>
  <c r="T217" i="2697"/>
  <c r="J217" i="2697"/>
  <c r="I217" i="2697"/>
  <c r="H217" i="2697"/>
  <c r="T97" i="2697"/>
  <c r="J97" i="2697"/>
  <c r="I97" i="2697"/>
  <c r="H97" i="2697"/>
  <c r="AI227" i="2691"/>
  <c r="AF227" i="2691"/>
  <c r="AJ227" i="2691"/>
  <c r="AL227" i="2691" s="1"/>
  <c r="AK227" i="2691"/>
  <c r="AJ152" i="2691"/>
  <c r="AL152" i="2691" s="1"/>
  <c r="AK152" i="2691"/>
  <c r="AI152" i="2691"/>
  <c r="AF152" i="2691"/>
  <c r="AJ85" i="2691"/>
  <c r="AL85" i="2691" s="1"/>
  <c r="AI85" i="2691"/>
  <c r="AF85" i="2691"/>
  <c r="AK85" i="2691"/>
  <c r="AJ14" i="2691"/>
  <c r="AL14" i="2691" s="1"/>
  <c r="AK14" i="2691"/>
  <c r="AI14" i="2691"/>
  <c r="AF14" i="2691"/>
  <c r="AI208" i="2691"/>
  <c r="AK208" i="2691"/>
  <c r="AJ208" i="2691"/>
  <c r="AL208" i="2691" s="1"/>
  <c r="AF208" i="2691"/>
  <c r="AK22" i="2691"/>
  <c r="AI22" i="2691"/>
  <c r="AF22" i="2691"/>
  <c r="AJ22" i="2691"/>
  <c r="AL22" i="2691" s="1"/>
  <c r="AK194" i="2691"/>
  <c r="AI194" i="2691"/>
  <c r="AF194" i="2691"/>
  <c r="AJ194" i="2691"/>
  <c r="AL194" i="2691" s="1"/>
  <c r="AF172" i="2691"/>
  <c r="AI172" i="2691"/>
  <c r="AK172" i="2691"/>
  <c r="AJ172" i="2691"/>
  <c r="AL172" i="2691" s="1"/>
  <c r="T218" i="2697"/>
  <c r="J218" i="2697"/>
  <c r="I218" i="2697"/>
  <c r="H218" i="2697"/>
  <c r="T109" i="2697"/>
  <c r="J109" i="2697"/>
  <c r="I109" i="2697"/>
  <c r="H109" i="2697"/>
  <c r="T440" i="2697"/>
  <c r="H440" i="2697"/>
  <c r="J440" i="2697"/>
  <c r="I440" i="2697"/>
  <c r="T537" i="2697"/>
  <c r="I537" i="2697"/>
  <c r="H537" i="2697"/>
  <c r="J537" i="2697"/>
  <c r="T323" i="2697"/>
  <c r="H323" i="2697"/>
  <c r="I323" i="2697"/>
  <c r="J323" i="2697"/>
  <c r="T37" i="2697"/>
  <c r="J37" i="2697"/>
  <c r="H37" i="2697"/>
  <c r="I37" i="2697"/>
  <c r="J182" i="2697"/>
  <c r="H182" i="2697"/>
  <c r="T182" i="2697"/>
  <c r="I182" i="2697"/>
  <c r="T40" i="2697"/>
  <c r="H40" i="2697"/>
  <c r="J40" i="2697"/>
  <c r="I40" i="2697"/>
  <c r="T137" i="2697"/>
  <c r="I137" i="2697"/>
  <c r="J137" i="2697"/>
  <c r="H137" i="2697"/>
  <c r="T282" i="2697"/>
  <c r="J282" i="2697"/>
  <c r="I282" i="2697"/>
  <c r="H282" i="2697"/>
  <c r="T427" i="2697"/>
  <c r="I427" i="2697"/>
  <c r="J427" i="2697"/>
  <c r="H427" i="2697"/>
  <c r="I21" i="2697"/>
  <c r="T21" i="2697"/>
  <c r="J21" i="2697"/>
  <c r="H21" i="2697"/>
  <c r="T286" i="2697"/>
  <c r="I286" i="2697"/>
  <c r="J286" i="2697"/>
  <c r="H286" i="2697"/>
  <c r="T479" i="2697"/>
  <c r="J479" i="2697"/>
  <c r="H479" i="2697"/>
  <c r="I479" i="2697"/>
  <c r="T337" i="2697"/>
  <c r="J337" i="2697"/>
  <c r="I337" i="2697"/>
  <c r="H337" i="2697"/>
  <c r="T171" i="2697"/>
  <c r="J171" i="2697"/>
  <c r="I171" i="2697"/>
  <c r="H171" i="2697"/>
  <c r="T316" i="2697"/>
  <c r="I316" i="2697"/>
  <c r="J316" i="2697"/>
  <c r="H316" i="2697"/>
  <c r="T533" i="2697"/>
  <c r="J533" i="2697"/>
  <c r="I533" i="2697"/>
  <c r="H533" i="2697"/>
  <c r="T199" i="2697"/>
  <c r="J199" i="2697"/>
  <c r="H199" i="2697"/>
  <c r="I199" i="2697"/>
  <c r="T399" i="2697"/>
  <c r="I399" i="2697"/>
  <c r="J399" i="2697"/>
  <c r="H399" i="2697"/>
  <c r="AM194" i="2694"/>
  <c r="AG194" i="2694"/>
  <c r="AG195" i="2694"/>
  <c r="AM195" i="2694"/>
  <c r="AM245" i="2694"/>
  <c r="AG245" i="2694"/>
  <c r="AM52" i="2694"/>
  <c r="AG52" i="2694"/>
  <c r="AM76" i="2694"/>
  <c r="AG76" i="2694"/>
  <c r="AM38" i="2694"/>
  <c r="AG38" i="2694"/>
  <c r="AM88" i="2694"/>
  <c r="AG88" i="2694"/>
  <c r="AM259" i="2694"/>
  <c r="AG259" i="2694"/>
  <c r="AM46" i="2694"/>
  <c r="AG46" i="2694"/>
  <c r="AM96" i="2694"/>
  <c r="AG96" i="2694"/>
  <c r="I189" i="2697"/>
  <c r="T189" i="2697"/>
  <c r="J189" i="2697"/>
  <c r="H189" i="2697"/>
  <c r="T121" i="2697"/>
  <c r="J121" i="2697"/>
  <c r="H121" i="2697"/>
  <c r="I121" i="2697"/>
  <c r="AK18" i="2691"/>
  <c r="AJ18" i="2691"/>
  <c r="AL18" i="2691" s="1"/>
  <c r="AI18" i="2691"/>
  <c r="AF18" i="2691"/>
  <c r="AK176" i="2691"/>
  <c r="AF176" i="2691"/>
  <c r="AI176" i="2691"/>
  <c r="AJ176" i="2691"/>
  <c r="AL176" i="2691" s="1"/>
  <c r="AK109" i="2691"/>
  <c r="AJ109" i="2691"/>
  <c r="AL109" i="2691" s="1"/>
  <c r="AI109" i="2691"/>
  <c r="AF109" i="2691"/>
  <c r="AK38" i="2691"/>
  <c r="AJ38" i="2691"/>
  <c r="AL38" i="2691" s="1"/>
  <c r="AF38" i="2691"/>
  <c r="AI38" i="2691"/>
  <c r="AF39" i="2691"/>
  <c r="AK39" i="2691"/>
  <c r="AI39" i="2691"/>
  <c r="AJ39" i="2691"/>
  <c r="AL39" i="2691" s="1"/>
  <c r="AJ17" i="2691"/>
  <c r="AL17" i="2691" s="1"/>
  <c r="AI17" i="2691"/>
  <c r="AF17" i="2691"/>
  <c r="AK17" i="2691"/>
  <c r="AJ232" i="2691"/>
  <c r="AL232" i="2691" s="1"/>
  <c r="AF232" i="2691"/>
  <c r="AI232" i="2691"/>
  <c r="AK232" i="2691"/>
  <c r="AK46" i="2691"/>
  <c r="AI46" i="2691"/>
  <c r="AJ46" i="2691"/>
  <c r="AL46" i="2691" s="1"/>
  <c r="AF46" i="2691"/>
  <c r="AK25" i="2691"/>
  <c r="AJ25" i="2691"/>
  <c r="AL25" i="2691" s="1"/>
  <c r="AF25" i="2691"/>
  <c r="AI25" i="2691"/>
  <c r="AK218" i="2691"/>
  <c r="AJ218" i="2691"/>
  <c r="AL218" i="2691" s="1"/>
  <c r="AF218" i="2691"/>
  <c r="AI218" i="2691"/>
  <c r="AI196" i="2691"/>
  <c r="AF196" i="2691"/>
  <c r="AK196" i="2691"/>
  <c r="AJ196" i="2691"/>
  <c r="AL196" i="2691" s="1"/>
  <c r="T168" i="2697"/>
  <c r="H168" i="2697"/>
  <c r="I168" i="2697"/>
  <c r="J168" i="2697"/>
  <c r="T18" i="2697"/>
  <c r="J18" i="2697"/>
  <c r="H18" i="2697"/>
  <c r="I18" i="2697"/>
  <c r="T338" i="2697"/>
  <c r="I338" i="2697"/>
  <c r="H338" i="2697"/>
  <c r="J338" i="2697"/>
  <c r="H38" i="2697"/>
  <c r="T38" i="2697"/>
  <c r="I38" i="2697"/>
  <c r="J38" i="2697"/>
  <c r="T464" i="2697"/>
  <c r="J464" i="2697"/>
  <c r="H464" i="2697"/>
  <c r="I464" i="2697"/>
  <c r="T226" i="2697"/>
  <c r="I226" i="2697"/>
  <c r="J226" i="2697"/>
  <c r="H226" i="2697"/>
  <c r="T347" i="2697"/>
  <c r="I347" i="2697"/>
  <c r="J347" i="2697"/>
  <c r="H347" i="2697"/>
  <c r="T61" i="2697"/>
  <c r="I61" i="2697"/>
  <c r="H61" i="2697"/>
  <c r="J61" i="2697"/>
  <c r="H206" i="2697"/>
  <c r="T206" i="2697"/>
  <c r="I206" i="2697"/>
  <c r="J206" i="2697"/>
  <c r="T64" i="2697"/>
  <c r="I64" i="2697"/>
  <c r="H64" i="2697"/>
  <c r="J64" i="2697"/>
  <c r="T161" i="2697"/>
  <c r="J161" i="2697"/>
  <c r="H161" i="2697"/>
  <c r="I161" i="2697"/>
  <c r="T306" i="2697"/>
  <c r="J306" i="2697"/>
  <c r="H306" i="2697"/>
  <c r="I306" i="2697"/>
  <c r="T451" i="2697"/>
  <c r="I451" i="2697"/>
  <c r="H451" i="2697"/>
  <c r="J451" i="2697"/>
  <c r="I69" i="2697"/>
  <c r="T69" i="2697"/>
  <c r="H69" i="2697"/>
  <c r="J69" i="2697"/>
  <c r="T310" i="2697"/>
  <c r="J310" i="2697"/>
  <c r="H310" i="2697"/>
  <c r="I310" i="2697"/>
  <c r="T503" i="2697"/>
  <c r="J503" i="2697"/>
  <c r="H503" i="2697"/>
  <c r="I503" i="2697"/>
  <c r="T433" i="2697"/>
  <c r="J433" i="2697"/>
  <c r="I433" i="2697"/>
  <c r="H433" i="2697"/>
  <c r="T195" i="2697"/>
  <c r="I195" i="2697"/>
  <c r="J195" i="2697"/>
  <c r="H195" i="2697"/>
  <c r="T340" i="2697"/>
  <c r="H340" i="2697"/>
  <c r="I340" i="2697"/>
  <c r="J340" i="2697"/>
  <c r="T30" i="2697"/>
  <c r="J30" i="2697"/>
  <c r="I30" i="2697"/>
  <c r="H30" i="2697"/>
  <c r="T223" i="2697"/>
  <c r="J223" i="2697"/>
  <c r="I223" i="2697"/>
  <c r="H223" i="2697"/>
  <c r="T423" i="2697"/>
  <c r="I423" i="2697"/>
  <c r="H423" i="2697"/>
  <c r="J423" i="2697"/>
  <c r="AM218" i="2694"/>
  <c r="AG218" i="2694"/>
  <c r="AG219" i="2694"/>
  <c r="AM219" i="2694"/>
  <c r="AM100" i="2694"/>
  <c r="AG100" i="2694"/>
  <c r="AM30" i="2694"/>
  <c r="AG30" i="2694"/>
  <c r="AM8" i="2694"/>
  <c r="AG8" i="2694"/>
  <c r="AM10" i="2694"/>
  <c r="AG10" i="2694"/>
  <c r="AM12" i="2694"/>
  <c r="AG12" i="2694"/>
  <c r="AM62" i="2694"/>
  <c r="AG62" i="2694"/>
  <c r="AM112" i="2694"/>
  <c r="AG112" i="2694"/>
  <c r="AM20" i="2694"/>
  <c r="AG20" i="2694"/>
  <c r="AM70" i="2694"/>
  <c r="AG70" i="2694"/>
  <c r="AM120" i="2694"/>
  <c r="AG120" i="2694"/>
  <c r="T131" i="2697"/>
  <c r="I131" i="2697"/>
  <c r="H131" i="2697"/>
  <c r="J131" i="2697"/>
  <c r="T145" i="2697"/>
  <c r="J145" i="2697"/>
  <c r="I145" i="2697"/>
  <c r="H145" i="2697"/>
  <c r="AI30" i="2691"/>
  <c r="AJ30" i="2691"/>
  <c r="AL30" i="2691" s="1"/>
  <c r="AF30" i="2691"/>
  <c r="AK30" i="2691"/>
  <c r="AK200" i="2691"/>
  <c r="AI200" i="2691"/>
  <c r="AF200" i="2691"/>
  <c r="AJ200" i="2691"/>
  <c r="AL200" i="2691" s="1"/>
  <c r="AI133" i="2691"/>
  <c r="AK133" i="2691"/>
  <c r="AJ133" i="2691"/>
  <c r="AL133" i="2691" s="1"/>
  <c r="AF133" i="2691"/>
  <c r="AF62" i="2691"/>
  <c r="AJ62" i="2691"/>
  <c r="AL62" i="2691" s="1"/>
  <c r="AK62" i="2691"/>
  <c r="AI62" i="2691"/>
  <c r="AF63" i="2691"/>
  <c r="AK63" i="2691"/>
  <c r="AJ63" i="2691"/>
  <c r="AL63" i="2691" s="1"/>
  <c r="AI63" i="2691"/>
  <c r="AK41" i="2691"/>
  <c r="AJ41" i="2691"/>
  <c r="AL41" i="2691" s="1"/>
  <c r="AI41" i="2691"/>
  <c r="AF41" i="2691"/>
  <c r="AK16" i="2691"/>
  <c r="AJ16" i="2691"/>
  <c r="AL16" i="2691" s="1"/>
  <c r="AF16" i="2691"/>
  <c r="AI16" i="2691"/>
  <c r="AJ256" i="2691"/>
  <c r="AL256" i="2691" s="1"/>
  <c r="AI256" i="2691"/>
  <c r="AF256" i="2691"/>
  <c r="AK256" i="2691"/>
  <c r="AK70" i="2691"/>
  <c r="AJ70" i="2691"/>
  <c r="AL70" i="2691" s="1"/>
  <c r="AF70" i="2691"/>
  <c r="AI70" i="2691"/>
  <c r="AJ49" i="2691"/>
  <c r="AL49" i="2691" s="1"/>
  <c r="AK49" i="2691"/>
  <c r="AI49" i="2691"/>
  <c r="AF49" i="2691"/>
  <c r="AK242" i="2691"/>
  <c r="AI242" i="2691"/>
  <c r="AJ242" i="2691"/>
  <c r="AL242" i="2691" s="1"/>
  <c r="AF242" i="2691"/>
  <c r="AK220" i="2691"/>
  <c r="AJ220" i="2691"/>
  <c r="AL220" i="2691" s="1"/>
  <c r="AF220" i="2691"/>
  <c r="AI220" i="2691"/>
  <c r="T138" i="2697"/>
  <c r="I138" i="2697"/>
  <c r="H138" i="2697"/>
  <c r="J138" i="2697"/>
  <c r="T434" i="2697"/>
  <c r="I434" i="2697"/>
  <c r="J434" i="2697"/>
  <c r="H434" i="2697"/>
  <c r="T134" i="2697"/>
  <c r="H134" i="2697"/>
  <c r="I134" i="2697"/>
  <c r="J134" i="2697"/>
  <c r="T488" i="2697"/>
  <c r="J488" i="2697"/>
  <c r="H488" i="2697"/>
  <c r="I488" i="2697"/>
  <c r="T250" i="2697"/>
  <c r="J250" i="2697"/>
  <c r="I250" i="2697"/>
  <c r="H250" i="2697"/>
  <c r="T371" i="2697"/>
  <c r="I371" i="2697"/>
  <c r="J371" i="2697"/>
  <c r="H371" i="2697"/>
  <c r="T85" i="2697"/>
  <c r="I85" i="2697"/>
  <c r="H85" i="2697"/>
  <c r="J85" i="2697"/>
  <c r="J230" i="2697"/>
  <c r="H230" i="2697"/>
  <c r="T230" i="2697"/>
  <c r="I230" i="2697"/>
  <c r="T112" i="2697"/>
  <c r="I112" i="2697"/>
  <c r="J112" i="2697"/>
  <c r="H112" i="2697"/>
  <c r="T185" i="2697"/>
  <c r="H185" i="2697"/>
  <c r="I185" i="2697"/>
  <c r="J185" i="2697"/>
  <c r="T330" i="2697"/>
  <c r="J330" i="2697"/>
  <c r="H330" i="2697"/>
  <c r="I330" i="2697"/>
  <c r="T475" i="2697"/>
  <c r="I475" i="2697"/>
  <c r="H475" i="2697"/>
  <c r="J475" i="2697"/>
  <c r="I117" i="2697"/>
  <c r="T117" i="2697"/>
  <c r="H117" i="2697"/>
  <c r="J117" i="2697"/>
  <c r="T334" i="2697"/>
  <c r="I334" i="2697"/>
  <c r="H334" i="2697"/>
  <c r="J334" i="2697"/>
  <c r="T527" i="2697"/>
  <c r="I527" i="2697"/>
  <c r="H527" i="2697"/>
  <c r="J527" i="2697"/>
  <c r="T457" i="2697"/>
  <c r="J457" i="2697"/>
  <c r="H457" i="2697"/>
  <c r="I457" i="2697"/>
  <c r="T267" i="2697"/>
  <c r="H267" i="2697"/>
  <c r="J267" i="2697"/>
  <c r="I267" i="2697"/>
  <c r="T364" i="2697"/>
  <c r="I364" i="2697"/>
  <c r="J364" i="2697"/>
  <c r="H364" i="2697"/>
  <c r="T54" i="2697"/>
  <c r="J54" i="2697"/>
  <c r="H54" i="2697"/>
  <c r="I54" i="2697"/>
  <c r="T295" i="2697"/>
  <c r="I295" i="2697"/>
  <c r="H295" i="2697"/>
  <c r="J295" i="2697"/>
  <c r="T447" i="2697"/>
  <c r="J447" i="2697"/>
  <c r="H447" i="2697"/>
  <c r="I447" i="2697"/>
  <c r="AM242" i="2694"/>
  <c r="AG242" i="2694"/>
  <c r="AG243" i="2694"/>
  <c r="AM243" i="2694"/>
  <c r="AM124" i="2694"/>
  <c r="AG124" i="2694"/>
  <c r="AM54" i="2694"/>
  <c r="AG54" i="2694"/>
  <c r="AM32" i="2694"/>
  <c r="AG32" i="2694"/>
  <c r="AM34" i="2694"/>
  <c r="AG34" i="2694"/>
  <c r="AM36" i="2694"/>
  <c r="AG36" i="2694"/>
  <c r="AM86" i="2694"/>
  <c r="AG86" i="2694"/>
  <c r="AM136" i="2694"/>
  <c r="AG136" i="2694"/>
  <c r="AM44" i="2694"/>
  <c r="AG44" i="2694"/>
  <c r="AM94" i="2694"/>
  <c r="AG94" i="2694"/>
  <c r="AM144" i="2694"/>
  <c r="AG144" i="2694"/>
  <c r="T102" i="2697"/>
  <c r="J102" i="2697"/>
  <c r="I102" i="2697"/>
  <c r="H102" i="2697"/>
  <c r="T29" i="2697"/>
  <c r="J29" i="2697"/>
  <c r="H29" i="2697"/>
  <c r="I29" i="2697"/>
  <c r="AK54" i="2691"/>
  <c r="AJ54" i="2691"/>
  <c r="AL54" i="2691" s="1"/>
  <c r="AI54" i="2691"/>
  <c r="AF54" i="2691"/>
  <c r="AK224" i="2691"/>
  <c r="AF224" i="2691"/>
  <c r="AJ224" i="2691"/>
  <c r="AL224" i="2691" s="1"/>
  <c r="AI224" i="2691"/>
  <c r="AJ10" i="2691"/>
  <c r="AL10" i="2691" s="1"/>
  <c r="AK10" i="2691"/>
  <c r="AF10" i="2691"/>
  <c r="AI10" i="2691"/>
  <c r="AK12" i="2691"/>
  <c r="AF12" i="2691"/>
  <c r="AJ12" i="2691"/>
  <c r="AL12" i="2691" s="1"/>
  <c r="AI12" i="2691"/>
  <c r="AF157" i="2691"/>
  <c r="AJ157" i="2691"/>
  <c r="AL157" i="2691" s="1"/>
  <c r="AI157" i="2691"/>
  <c r="AK157" i="2691"/>
  <c r="AI86" i="2691"/>
  <c r="AK86" i="2691"/>
  <c r="AJ86" i="2691"/>
  <c r="AL86" i="2691" s="1"/>
  <c r="AF86" i="2691"/>
  <c r="AF87" i="2691"/>
  <c r="AK87" i="2691"/>
  <c r="AJ87" i="2691"/>
  <c r="AL87" i="2691" s="1"/>
  <c r="AI87" i="2691"/>
  <c r="AJ65" i="2691"/>
  <c r="AL65" i="2691" s="1"/>
  <c r="AF65" i="2691"/>
  <c r="AI65" i="2691"/>
  <c r="AK65" i="2691"/>
  <c r="AK44" i="2691"/>
  <c r="AJ44" i="2691"/>
  <c r="AL44" i="2691" s="1"/>
  <c r="AI44" i="2691"/>
  <c r="AF44" i="2691"/>
  <c r="AK21" i="2691"/>
  <c r="AI21" i="2691"/>
  <c r="AJ21" i="2691"/>
  <c r="AL21" i="2691" s="1"/>
  <c r="AF21" i="2691"/>
  <c r="AK94" i="2691"/>
  <c r="AI94" i="2691"/>
  <c r="AF94" i="2691"/>
  <c r="AJ94" i="2691"/>
  <c r="AL94" i="2691" s="1"/>
  <c r="AI73" i="2691"/>
  <c r="AJ73" i="2691"/>
  <c r="AL73" i="2691" s="1"/>
  <c r="AK73" i="2691"/>
  <c r="AF73" i="2691"/>
  <c r="AK244" i="2691"/>
  <c r="AI244" i="2691"/>
  <c r="AF244" i="2691"/>
  <c r="AJ244" i="2691"/>
  <c r="AL244" i="2691" s="1"/>
  <c r="T154" i="2697"/>
  <c r="J154" i="2697"/>
  <c r="H154" i="2697"/>
  <c r="I154" i="2697"/>
  <c r="T234" i="2697"/>
  <c r="J234" i="2697"/>
  <c r="I234" i="2697"/>
  <c r="H234" i="2697"/>
  <c r="T243" i="2697"/>
  <c r="J243" i="2697"/>
  <c r="I243" i="2697"/>
  <c r="H243" i="2697"/>
  <c r="T63" i="2697"/>
  <c r="J63" i="2697"/>
  <c r="H63" i="2697"/>
  <c r="I63" i="2697"/>
  <c r="T512" i="2697"/>
  <c r="I512" i="2697"/>
  <c r="J512" i="2697"/>
  <c r="H512" i="2697"/>
  <c r="T274" i="2697"/>
  <c r="I274" i="2697"/>
  <c r="H274" i="2697"/>
  <c r="J274" i="2697"/>
  <c r="T395" i="2697"/>
  <c r="I395" i="2697"/>
  <c r="J395" i="2697"/>
  <c r="H395" i="2697"/>
  <c r="T133" i="2697"/>
  <c r="J133" i="2697"/>
  <c r="I133" i="2697"/>
  <c r="H133" i="2697"/>
  <c r="H254" i="2697"/>
  <c r="T254" i="2697"/>
  <c r="I254" i="2697"/>
  <c r="J254" i="2697"/>
  <c r="T136" i="2697"/>
  <c r="J136" i="2697"/>
  <c r="I136" i="2697"/>
  <c r="H136" i="2697"/>
  <c r="T209" i="2697"/>
  <c r="H209" i="2697"/>
  <c r="J209" i="2697"/>
  <c r="I209" i="2697"/>
  <c r="T354" i="2697"/>
  <c r="H354" i="2697"/>
  <c r="J354" i="2697"/>
  <c r="I354" i="2697"/>
  <c r="T499" i="2697"/>
  <c r="J499" i="2697"/>
  <c r="H499" i="2697"/>
  <c r="I499" i="2697"/>
  <c r="I141" i="2697"/>
  <c r="T141" i="2697"/>
  <c r="H141" i="2697"/>
  <c r="J141" i="2697"/>
  <c r="T358" i="2697"/>
  <c r="J358" i="2697"/>
  <c r="I358" i="2697"/>
  <c r="H358" i="2697"/>
  <c r="T24" i="2697"/>
  <c r="H24" i="2697"/>
  <c r="I24" i="2697"/>
  <c r="J24" i="2697"/>
  <c r="T481" i="2697"/>
  <c r="J481" i="2697"/>
  <c r="I481" i="2697"/>
  <c r="H481" i="2697"/>
  <c r="T291" i="2697"/>
  <c r="I291" i="2697"/>
  <c r="J291" i="2697"/>
  <c r="H291" i="2697"/>
  <c r="T388" i="2697"/>
  <c r="J388" i="2697"/>
  <c r="H388" i="2697"/>
  <c r="I388" i="2697"/>
  <c r="T150" i="2697"/>
  <c r="I150" i="2697"/>
  <c r="H150" i="2697"/>
  <c r="J150" i="2697"/>
  <c r="T319" i="2697"/>
  <c r="H319" i="2697"/>
  <c r="I319" i="2697"/>
  <c r="J319" i="2697"/>
  <c r="T471" i="2697"/>
  <c r="I471" i="2697"/>
  <c r="J471" i="2697"/>
  <c r="H471" i="2697"/>
  <c r="AM148" i="2694"/>
  <c r="AG148" i="2694"/>
  <c r="AG78" i="2694"/>
  <c r="AM78" i="2694"/>
  <c r="AM56" i="2694"/>
  <c r="AG56" i="2694"/>
  <c r="AM58" i="2694"/>
  <c r="AG58" i="2694"/>
  <c r="AM154" i="2694"/>
  <c r="AG154" i="2694"/>
  <c r="AM60" i="2694"/>
  <c r="AG60" i="2694"/>
  <c r="AM110" i="2694"/>
  <c r="AG110" i="2694"/>
  <c r="AM160" i="2694"/>
  <c r="AG160" i="2694"/>
  <c r="AG18" i="2694"/>
  <c r="AM18" i="2694"/>
  <c r="AM68" i="2694"/>
  <c r="AG68" i="2694"/>
  <c r="AM118" i="2694"/>
  <c r="AG118" i="2694"/>
  <c r="AM168" i="2694"/>
  <c r="AG168" i="2694"/>
  <c r="T74" i="2697"/>
  <c r="J74" i="2697"/>
  <c r="H74" i="2697"/>
  <c r="I74" i="2697"/>
  <c r="T53" i="2697"/>
  <c r="I53" i="2697"/>
  <c r="J53" i="2697"/>
  <c r="H53" i="2697"/>
  <c r="AK78" i="2691"/>
  <c r="AI78" i="2691"/>
  <c r="AJ78" i="2691"/>
  <c r="AL78" i="2691" s="1"/>
  <c r="AF78" i="2691"/>
  <c r="AK248" i="2691"/>
  <c r="AJ248" i="2691"/>
  <c r="AL248" i="2691" s="1"/>
  <c r="AI248" i="2691"/>
  <c r="AF248" i="2691"/>
  <c r="AF34" i="2691"/>
  <c r="AI34" i="2691"/>
  <c r="AJ34" i="2691"/>
  <c r="AL34" i="2691" s="1"/>
  <c r="AK34" i="2691"/>
  <c r="AF36" i="2691"/>
  <c r="AI36" i="2691"/>
  <c r="AK36" i="2691"/>
  <c r="AJ36" i="2691"/>
  <c r="AL36" i="2691" s="1"/>
  <c r="AK181" i="2691"/>
  <c r="AJ181" i="2691"/>
  <c r="AL181" i="2691" s="1"/>
  <c r="AF181" i="2691"/>
  <c r="AI181" i="2691"/>
  <c r="AJ110" i="2691"/>
  <c r="AL110" i="2691" s="1"/>
  <c r="AI110" i="2691"/>
  <c r="AK110" i="2691"/>
  <c r="AF110" i="2691"/>
  <c r="AI111" i="2691"/>
  <c r="AJ111" i="2691"/>
  <c r="AL111" i="2691" s="1"/>
  <c r="AK111" i="2691"/>
  <c r="AF111" i="2691"/>
  <c r="AF89" i="2691"/>
  <c r="AK89" i="2691"/>
  <c r="AJ89" i="2691"/>
  <c r="AL89" i="2691" s="1"/>
  <c r="AI89" i="2691"/>
  <c r="AJ68" i="2691"/>
  <c r="AL68" i="2691" s="1"/>
  <c r="AF68" i="2691"/>
  <c r="AK68" i="2691"/>
  <c r="AI68" i="2691"/>
  <c r="AJ69" i="2691"/>
  <c r="AL69" i="2691" s="1"/>
  <c r="AI69" i="2691"/>
  <c r="AK69" i="2691"/>
  <c r="AF69" i="2691"/>
  <c r="AK118" i="2691"/>
  <c r="AJ118" i="2691"/>
  <c r="AL118" i="2691" s="1"/>
  <c r="AF118" i="2691"/>
  <c r="AI118" i="2691"/>
  <c r="AK97" i="2691"/>
  <c r="AJ97" i="2691"/>
  <c r="AL97" i="2691" s="1"/>
  <c r="AF97" i="2691"/>
  <c r="AI97" i="2691"/>
  <c r="AJ155" i="2691"/>
  <c r="AL155" i="2691" s="1"/>
  <c r="AK155" i="2691"/>
  <c r="AF155" i="2691"/>
  <c r="AI155" i="2691"/>
  <c r="T43" i="2697"/>
  <c r="H43" i="2697"/>
  <c r="J43" i="2697"/>
  <c r="I43" i="2697"/>
  <c r="T363" i="2697"/>
  <c r="J363" i="2697"/>
  <c r="I363" i="2697"/>
  <c r="H363" i="2697"/>
  <c r="T159" i="2697"/>
  <c r="J159" i="2697"/>
  <c r="H159" i="2697"/>
  <c r="I159" i="2697"/>
  <c r="T536" i="2697"/>
  <c r="J536" i="2697"/>
  <c r="I536" i="2697"/>
  <c r="H536" i="2697"/>
  <c r="T298" i="2697"/>
  <c r="H298" i="2697"/>
  <c r="I298" i="2697"/>
  <c r="J298" i="2697"/>
  <c r="T419" i="2697"/>
  <c r="H419" i="2697"/>
  <c r="J419" i="2697"/>
  <c r="I419" i="2697"/>
  <c r="J157" i="2697"/>
  <c r="T157" i="2697"/>
  <c r="H157" i="2697"/>
  <c r="I157" i="2697"/>
  <c r="H278" i="2697"/>
  <c r="T278" i="2697"/>
  <c r="J278" i="2697"/>
  <c r="I278" i="2697"/>
  <c r="T160" i="2697"/>
  <c r="I160" i="2697"/>
  <c r="J160" i="2697"/>
  <c r="H160" i="2697"/>
  <c r="T233" i="2697"/>
  <c r="J233" i="2697"/>
  <c r="I233" i="2697"/>
  <c r="H233" i="2697"/>
  <c r="T378" i="2697"/>
  <c r="J378" i="2697"/>
  <c r="I378" i="2697"/>
  <c r="H378" i="2697"/>
  <c r="T523" i="2697"/>
  <c r="I523" i="2697"/>
  <c r="H523" i="2697"/>
  <c r="J523" i="2697"/>
  <c r="I165" i="2697"/>
  <c r="T165" i="2697"/>
  <c r="H165" i="2697"/>
  <c r="J165" i="2697"/>
  <c r="J382" i="2697"/>
  <c r="T382" i="2697"/>
  <c r="H382" i="2697"/>
  <c r="I382" i="2697"/>
  <c r="T48" i="2697"/>
  <c r="J48" i="2697"/>
  <c r="H48" i="2697"/>
  <c r="I48" i="2697"/>
  <c r="T505" i="2697"/>
  <c r="J505" i="2697"/>
  <c r="H505" i="2697"/>
  <c r="I505" i="2697"/>
  <c r="T315" i="2697"/>
  <c r="H315" i="2697"/>
  <c r="I315" i="2697"/>
  <c r="J315" i="2697"/>
  <c r="T412" i="2697"/>
  <c r="I412" i="2697"/>
  <c r="H412" i="2697"/>
  <c r="J412" i="2697"/>
  <c r="T174" i="2697"/>
  <c r="J174" i="2697"/>
  <c r="H174" i="2697"/>
  <c r="I174" i="2697"/>
  <c r="T367" i="2697"/>
  <c r="I367" i="2697"/>
  <c r="J367" i="2697"/>
  <c r="H367" i="2697"/>
  <c r="T495" i="2697"/>
  <c r="H495" i="2697"/>
  <c r="J495" i="2697"/>
  <c r="I495" i="2697"/>
  <c r="AM172" i="2694"/>
  <c r="AG172" i="2694"/>
  <c r="AM102" i="2694"/>
  <c r="AG102" i="2694"/>
  <c r="AG80" i="2694"/>
  <c r="AM80" i="2694"/>
  <c r="AM53" i="2694"/>
  <c r="AG53" i="2694"/>
  <c r="AG82" i="2694"/>
  <c r="AM82" i="2694"/>
  <c r="AM11" i="2694"/>
  <c r="AG11" i="2694"/>
  <c r="AM84" i="2694"/>
  <c r="AG84" i="2694"/>
  <c r="AM134" i="2694"/>
  <c r="AG134" i="2694"/>
  <c r="AM184" i="2694"/>
  <c r="AG184" i="2694"/>
  <c r="AG42" i="2694"/>
  <c r="AM42" i="2694"/>
  <c r="AM92" i="2694"/>
  <c r="AG92" i="2694"/>
  <c r="AM142" i="2694"/>
  <c r="AG142" i="2694"/>
  <c r="AM192" i="2694"/>
  <c r="AG192" i="2694"/>
  <c r="T46" i="2697"/>
  <c r="I46" i="2697"/>
  <c r="J46" i="2697"/>
  <c r="H46" i="2697"/>
  <c r="T23" i="2697"/>
  <c r="H23" i="2697"/>
  <c r="I23" i="2697"/>
  <c r="J23" i="2697"/>
  <c r="AK102" i="2691"/>
  <c r="AF102" i="2691"/>
  <c r="AI102" i="2691"/>
  <c r="AJ102" i="2691"/>
  <c r="AL102" i="2691" s="1"/>
  <c r="AK9" i="2691"/>
  <c r="AJ9" i="2691"/>
  <c r="AL9" i="2691" s="1"/>
  <c r="AF9" i="2691"/>
  <c r="AI9" i="2691"/>
  <c r="AJ58" i="2691"/>
  <c r="AL58" i="2691" s="1"/>
  <c r="AK58" i="2691"/>
  <c r="AF58" i="2691"/>
  <c r="AI58" i="2691"/>
  <c r="AJ60" i="2691"/>
  <c r="AL60" i="2691" s="1"/>
  <c r="AF60" i="2691"/>
  <c r="AK60" i="2691"/>
  <c r="AI60" i="2691"/>
  <c r="AJ205" i="2691"/>
  <c r="AL205" i="2691" s="1"/>
  <c r="AK205" i="2691"/>
  <c r="AI205" i="2691"/>
  <c r="AF205" i="2691"/>
  <c r="AK134" i="2691"/>
  <c r="AF134" i="2691"/>
  <c r="AI134" i="2691"/>
  <c r="AJ134" i="2691"/>
  <c r="AL134" i="2691" s="1"/>
  <c r="AJ135" i="2691"/>
  <c r="AL135" i="2691" s="1"/>
  <c r="AK135" i="2691"/>
  <c r="AF135" i="2691"/>
  <c r="AI135" i="2691"/>
  <c r="AI113" i="2691"/>
  <c r="AJ113" i="2691"/>
  <c r="AL113" i="2691" s="1"/>
  <c r="AK113" i="2691"/>
  <c r="AF113" i="2691"/>
  <c r="AK92" i="2691"/>
  <c r="AF92" i="2691"/>
  <c r="AI92" i="2691"/>
  <c r="AJ92" i="2691"/>
  <c r="AL92" i="2691" s="1"/>
  <c r="AK141" i="2691"/>
  <c r="AI141" i="2691"/>
  <c r="AJ141" i="2691"/>
  <c r="AL141" i="2691" s="1"/>
  <c r="AF141" i="2691"/>
  <c r="AK142" i="2691"/>
  <c r="AF142" i="2691"/>
  <c r="AI142" i="2691"/>
  <c r="AJ142" i="2691"/>
  <c r="AL142" i="2691" s="1"/>
  <c r="AJ121" i="2691"/>
  <c r="AL121" i="2691" s="1"/>
  <c r="AI121" i="2691"/>
  <c r="AK121" i="2691"/>
  <c r="AF121" i="2691"/>
  <c r="AK29" i="2691"/>
  <c r="AF29" i="2691"/>
  <c r="AI29" i="2691"/>
  <c r="AJ29" i="2691"/>
  <c r="AL29" i="2691" s="1"/>
  <c r="T163" i="2697"/>
  <c r="I163" i="2697"/>
  <c r="J163" i="2697"/>
  <c r="H163" i="2697"/>
  <c r="T268" i="2697"/>
  <c r="I268" i="2697"/>
  <c r="H268" i="2697"/>
  <c r="J268" i="2697"/>
  <c r="T88" i="2697"/>
  <c r="I88" i="2697"/>
  <c r="H88" i="2697"/>
  <c r="J88" i="2697"/>
  <c r="T9" i="2697"/>
  <c r="I9" i="2697"/>
  <c r="J9" i="2697"/>
  <c r="H9" i="2697"/>
  <c r="T322" i="2697"/>
  <c r="I322" i="2697"/>
  <c r="H322" i="2697"/>
  <c r="J322" i="2697"/>
  <c r="T443" i="2697"/>
  <c r="J443" i="2697"/>
  <c r="H443" i="2697"/>
  <c r="I443" i="2697"/>
  <c r="T181" i="2697"/>
  <c r="H181" i="2697"/>
  <c r="I181" i="2697"/>
  <c r="J181" i="2697"/>
  <c r="H302" i="2697"/>
  <c r="T302" i="2697"/>
  <c r="I302" i="2697"/>
  <c r="J302" i="2697"/>
  <c r="T184" i="2697"/>
  <c r="J184" i="2697"/>
  <c r="H184" i="2697"/>
  <c r="I184" i="2697"/>
  <c r="J257" i="2697"/>
  <c r="T257" i="2697"/>
  <c r="I257" i="2697"/>
  <c r="H257" i="2697"/>
  <c r="T402" i="2697"/>
  <c r="I402" i="2697"/>
  <c r="J402" i="2697"/>
  <c r="H402" i="2697"/>
  <c r="T20" i="2697"/>
  <c r="I20" i="2697"/>
  <c r="J20" i="2697"/>
  <c r="H20" i="2697"/>
  <c r="I237" i="2697"/>
  <c r="T237" i="2697"/>
  <c r="H237" i="2697"/>
  <c r="J237" i="2697"/>
  <c r="T406" i="2697"/>
  <c r="I406" i="2697"/>
  <c r="J406" i="2697"/>
  <c r="H406" i="2697"/>
  <c r="T72" i="2697"/>
  <c r="J72" i="2697"/>
  <c r="I72" i="2697"/>
  <c r="H72" i="2697"/>
  <c r="T529" i="2697"/>
  <c r="J529" i="2697"/>
  <c r="I529" i="2697"/>
  <c r="H529" i="2697"/>
  <c r="T339" i="2697"/>
  <c r="J339" i="2697"/>
  <c r="I339" i="2697"/>
  <c r="H339" i="2697"/>
  <c r="T436" i="2697"/>
  <c r="J436" i="2697"/>
  <c r="H436" i="2697"/>
  <c r="I436" i="2697"/>
  <c r="T198" i="2697"/>
  <c r="I198" i="2697"/>
  <c r="H198" i="2697"/>
  <c r="J198" i="2697"/>
  <c r="T391" i="2697"/>
  <c r="J391" i="2697"/>
  <c r="I391" i="2697"/>
  <c r="H391" i="2697"/>
  <c r="T519" i="2697"/>
  <c r="J519" i="2697"/>
  <c r="H519" i="2697"/>
  <c r="I519" i="2697"/>
  <c r="AM196" i="2694"/>
  <c r="AG196" i="2694"/>
  <c r="AM126" i="2694"/>
  <c r="AG126" i="2694"/>
  <c r="AM104" i="2694"/>
  <c r="AG104" i="2694"/>
  <c r="AM9" i="2694"/>
  <c r="AG9" i="2694"/>
  <c r="AG106" i="2694"/>
  <c r="AM106" i="2694"/>
  <c r="AM35" i="2694"/>
  <c r="AG35" i="2694"/>
  <c r="AM108" i="2694"/>
  <c r="AG108" i="2694"/>
  <c r="AM158" i="2694"/>
  <c r="AG158" i="2694"/>
  <c r="AM208" i="2694"/>
  <c r="AG208" i="2694"/>
  <c r="AG66" i="2694"/>
  <c r="AM66" i="2694"/>
  <c r="AM116" i="2694"/>
  <c r="AG116" i="2694"/>
  <c r="AM166" i="2694"/>
  <c r="AG166" i="2694"/>
  <c r="AM216" i="2694"/>
  <c r="AG216" i="2694"/>
  <c r="T273" i="2697"/>
  <c r="J273" i="2697"/>
  <c r="I273" i="2697"/>
  <c r="H273" i="2697"/>
  <c r="T194" i="2697"/>
  <c r="H194" i="2697"/>
  <c r="I194" i="2697"/>
  <c r="J194" i="2697"/>
  <c r="AJ126" i="2691"/>
  <c r="AL126" i="2691" s="1"/>
  <c r="AK126" i="2691"/>
  <c r="AF126" i="2691"/>
  <c r="AI126" i="2691"/>
  <c r="AF7" i="2691"/>
  <c r="AJ7" i="2691"/>
  <c r="AL7" i="2691" s="1"/>
  <c r="AI7" i="2691"/>
  <c r="AK7" i="2691"/>
  <c r="AF33" i="2691"/>
  <c r="AJ33" i="2691"/>
  <c r="AL33" i="2691" s="1"/>
  <c r="AK33" i="2691"/>
  <c r="AI33" i="2691"/>
  <c r="AI82" i="2691"/>
  <c r="AK82" i="2691"/>
  <c r="AF82" i="2691"/>
  <c r="AJ82" i="2691"/>
  <c r="AL82" i="2691" s="1"/>
  <c r="AI84" i="2691"/>
  <c r="AJ84" i="2691"/>
  <c r="AL84" i="2691" s="1"/>
  <c r="AF84" i="2691"/>
  <c r="AK84" i="2691"/>
  <c r="AJ229" i="2691"/>
  <c r="AL229" i="2691" s="1"/>
  <c r="AI229" i="2691"/>
  <c r="AF229" i="2691"/>
  <c r="AK229" i="2691"/>
  <c r="AI158" i="2691"/>
  <c r="AK158" i="2691"/>
  <c r="AF158" i="2691"/>
  <c r="AJ158" i="2691"/>
  <c r="AL158" i="2691" s="1"/>
  <c r="AK159" i="2691"/>
  <c r="AJ159" i="2691"/>
  <c r="AL159" i="2691" s="1"/>
  <c r="AF159" i="2691"/>
  <c r="AI159" i="2691"/>
  <c r="AK137" i="2691"/>
  <c r="AF137" i="2691"/>
  <c r="AI137" i="2691"/>
  <c r="AJ137" i="2691"/>
  <c r="AL137" i="2691" s="1"/>
  <c r="AK116" i="2691"/>
  <c r="AJ116" i="2691"/>
  <c r="AL116" i="2691" s="1"/>
  <c r="AF116" i="2691"/>
  <c r="AI116" i="2691"/>
  <c r="AJ165" i="2691"/>
  <c r="AL165" i="2691" s="1"/>
  <c r="AK165" i="2691"/>
  <c r="AI165" i="2691"/>
  <c r="AF165" i="2691"/>
  <c r="AK166" i="2691"/>
  <c r="AJ166" i="2691"/>
  <c r="AL166" i="2691" s="1"/>
  <c r="AI166" i="2691"/>
  <c r="AF166" i="2691"/>
  <c r="AF145" i="2691"/>
  <c r="AI145" i="2691"/>
  <c r="AJ145" i="2691"/>
  <c r="AL145" i="2691" s="1"/>
  <c r="AK145" i="2691"/>
  <c r="AK53" i="2691"/>
  <c r="AJ53" i="2691"/>
  <c r="AL53" i="2691" s="1"/>
  <c r="AI53" i="2691"/>
  <c r="AF53" i="2691"/>
  <c r="T259" i="2697"/>
  <c r="I259" i="2697"/>
  <c r="H259" i="2697"/>
  <c r="J259" i="2697"/>
  <c r="T293" i="2697"/>
  <c r="H293" i="2697"/>
  <c r="I293" i="2697"/>
  <c r="J293" i="2697"/>
  <c r="T113" i="2697"/>
  <c r="I113" i="2697"/>
  <c r="J113" i="2697"/>
  <c r="H113" i="2697"/>
  <c r="T57" i="2697"/>
  <c r="H57" i="2697"/>
  <c r="I57" i="2697"/>
  <c r="J57" i="2697"/>
  <c r="T346" i="2697"/>
  <c r="I346" i="2697"/>
  <c r="J346" i="2697"/>
  <c r="H346" i="2697"/>
  <c r="T467" i="2697"/>
  <c r="J467" i="2697"/>
  <c r="H467" i="2697"/>
  <c r="I467" i="2697"/>
  <c r="J205" i="2697"/>
  <c r="T205" i="2697"/>
  <c r="H205" i="2697"/>
  <c r="I205" i="2697"/>
  <c r="I326" i="2697"/>
  <c r="H326" i="2697"/>
  <c r="T326" i="2697"/>
  <c r="J326" i="2697"/>
  <c r="T208" i="2697"/>
  <c r="H208" i="2697"/>
  <c r="J208" i="2697"/>
  <c r="I208" i="2697"/>
  <c r="T281" i="2697"/>
  <c r="J281" i="2697"/>
  <c r="I281" i="2697"/>
  <c r="H281" i="2697"/>
  <c r="I426" i="2697"/>
  <c r="T426" i="2697"/>
  <c r="J426" i="2697"/>
  <c r="H426" i="2697"/>
  <c r="T44" i="2697"/>
  <c r="J44" i="2697"/>
  <c r="H44" i="2697"/>
  <c r="I44" i="2697"/>
  <c r="I261" i="2697"/>
  <c r="T261" i="2697"/>
  <c r="J261" i="2697"/>
  <c r="H261" i="2697"/>
  <c r="T430" i="2697"/>
  <c r="J430" i="2697"/>
  <c r="I430" i="2697"/>
  <c r="H430" i="2697"/>
  <c r="T96" i="2697"/>
  <c r="J96" i="2697"/>
  <c r="I96" i="2697"/>
  <c r="H96" i="2697"/>
  <c r="T26" i="2697"/>
  <c r="I26" i="2697"/>
  <c r="H26" i="2697"/>
  <c r="J26" i="2697"/>
  <c r="T387" i="2697"/>
  <c r="J387" i="2697"/>
  <c r="H387" i="2697"/>
  <c r="I387" i="2697"/>
  <c r="T460" i="2697"/>
  <c r="I460" i="2697"/>
  <c r="H460" i="2697"/>
  <c r="J460" i="2697"/>
  <c r="T222" i="2697"/>
  <c r="J222" i="2697"/>
  <c r="I222" i="2697"/>
  <c r="H222" i="2697"/>
  <c r="T415" i="2697"/>
  <c r="H415" i="2697"/>
  <c r="J415" i="2697"/>
  <c r="I415" i="2697"/>
  <c r="AG25" i="2694"/>
  <c r="AM25" i="2694"/>
  <c r="AM220" i="2694"/>
  <c r="AG220" i="2694"/>
  <c r="AM150" i="2694"/>
  <c r="AG150" i="2694"/>
  <c r="AG128" i="2694"/>
  <c r="AM128" i="2694"/>
  <c r="AM33" i="2694"/>
  <c r="AG33" i="2694"/>
  <c r="AG130" i="2694"/>
  <c r="AM130" i="2694"/>
  <c r="AM59" i="2694"/>
  <c r="AG59" i="2694"/>
  <c r="AG132" i="2694"/>
  <c r="AM132" i="2694"/>
  <c r="AG182" i="2694"/>
  <c r="AM182" i="2694"/>
  <c r="AM232" i="2694"/>
  <c r="AG232" i="2694"/>
  <c r="AG90" i="2694"/>
  <c r="AM90" i="2694"/>
  <c r="AM140" i="2694"/>
  <c r="AG140" i="2694"/>
  <c r="AM190" i="2694"/>
  <c r="AG190" i="2694"/>
  <c r="AM240" i="2694"/>
  <c r="AG240" i="2694"/>
  <c r="AJ195" i="2691"/>
  <c r="AL195" i="2691" s="1"/>
  <c r="AF195" i="2691"/>
  <c r="AK195" i="2691"/>
  <c r="AI195" i="2691"/>
  <c r="T216" i="2697"/>
  <c r="I216" i="2697"/>
  <c r="J216" i="2697"/>
  <c r="H216" i="2697"/>
  <c r="T78" i="2697"/>
  <c r="J78" i="2697"/>
  <c r="I78" i="2697"/>
  <c r="H78" i="2697"/>
  <c r="AJ150" i="2691"/>
  <c r="AL150" i="2691" s="1"/>
  <c r="AK150" i="2691"/>
  <c r="AI150" i="2691"/>
  <c r="AF150" i="2691"/>
  <c r="AI31" i="2691"/>
  <c r="AJ31" i="2691"/>
  <c r="AL31" i="2691" s="1"/>
  <c r="AK31" i="2691"/>
  <c r="AF31" i="2691"/>
  <c r="AI57" i="2691"/>
  <c r="AF57" i="2691"/>
  <c r="AK57" i="2691"/>
  <c r="AJ57" i="2691"/>
  <c r="AL57" i="2691" s="1"/>
  <c r="AK106" i="2691"/>
  <c r="AI106" i="2691"/>
  <c r="AF106" i="2691"/>
  <c r="AJ106" i="2691"/>
  <c r="AL106" i="2691" s="1"/>
  <c r="AK108" i="2691"/>
  <c r="AJ108" i="2691"/>
  <c r="AL108" i="2691" s="1"/>
  <c r="AF108" i="2691"/>
  <c r="AI108" i="2691"/>
  <c r="AF253" i="2691"/>
  <c r="AK253" i="2691"/>
  <c r="AJ253" i="2691"/>
  <c r="AL253" i="2691" s="1"/>
  <c r="AI253" i="2691"/>
  <c r="AF182" i="2691"/>
  <c r="AI182" i="2691"/>
  <c r="AK182" i="2691"/>
  <c r="AJ182" i="2691"/>
  <c r="AL182" i="2691" s="1"/>
  <c r="AI183" i="2691"/>
  <c r="AJ183" i="2691"/>
  <c r="AL183" i="2691" s="1"/>
  <c r="AK183" i="2691"/>
  <c r="AF183" i="2691"/>
  <c r="AI161" i="2691"/>
  <c r="AK161" i="2691"/>
  <c r="AJ161" i="2691"/>
  <c r="AL161" i="2691" s="1"/>
  <c r="AF161" i="2691"/>
  <c r="AK19" i="2691"/>
  <c r="AI19" i="2691"/>
  <c r="AJ19" i="2691"/>
  <c r="AL19" i="2691" s="1"/>
  <c r="AF19" i="2691"/>
  <c r="AK164" i="2691"/>
  <c r="AJ164" i="2691"/>
  <c r="AL164" i="2691" s="1"/>
  <c r="AI164" i="2691"/>
  <c r="AF164" i="2691"/>
  <c r="AK189" i="2691"/>
  <c r="AJ189" i="2691"/>
  <c r="AL189" i="2691" s="1"/>
  <c r="AI189" i="2691"/>
  <c r="AF189" i="2691"/>
  <c r="AK190" i="2691"/>
  <c r="AJ190" i="2691"/>
  <c r="AL190" i="2691" s="1"/>
  <c r="AI190" i="2691"/>
  <c r="AF190" i="2691"/>
  <c r="AK169" i="2691"/>
  <c r="AI169" i="2691"/>
  <c r="AF169" i="2691"/>
  <c r="AJ169" i="2691"/>
  <c r="AL169" i="2691" s="1"/>
  <c r="AF131" i="2691"/>
  <c r="AI131" i="2691"/>
  <c r="AJ131" i="2691"/>
  <c r="AL131" i="2691" s="1"/>
  <c r="AK131" i="2691"/>
  <c r="AI77" i="2691"/>
  <c r="AJ77" i="2691"/>
  <c r="AL77" i="2691" s="1"/>
  <c r="AF77" i="2691"/>
  <c r="AK77" i="2691"/>
  <c r="T68" i="2697"/>
  <c r="H68" i="2697"/>
  <c r="J68" i="2697"/>
  <c r="I68" i="2697"/>
  <c r="T413" i="2697"/>
  <c r="H413" i="2697"/>
  <c r="I413" i="2697"/>
  <c r="J413" i="2697"/>
  <c r="T32" i="2697"/>
  <c r="J32" i="2697"/>
  <c r="H32" i="2697"/>
  <c r="I32" i="2697"/>
  <c r="T81" i="2697"/>
  <c r="J81" i="2697"/>
  <c r="H81" i="2697"/>
  <c r="I81" i="2697"/>
  <c r="T370" i="2697"/>
  <c r="I370" i="2697"/>
  <c r="J370" i="2697"/>
  <c r="H370" i="2697"/>
  <c r="T491" i="2697"/>
  <c r="I491" i="2697"/>
  <c r="J491" i="2697"/>
  <c r="H491" i="2697"/>
  <c r="T229" i="2697"/>
  <c r="I229" i="2697"/>
  <c r="J229" i="2697"/>
  <c r="H229" i="2697"/>
  <c r="H350" i="2697"/>
  <c r="T350" i="2697"/>
  <c r="J350" i="2697"/>
  <c r="I350" i="2697"/>
  <c r="T232" i="2697"/>
  <c r="J232" i="2697"/>
  <c r="I232" i="2697"/>
  <c r="H232" i="2697"/>
  <c r="T305" i="2697"/>
  <c r="J305" i="2697"/>
  <c r="H305" i="2697"/>
  <c r="I305" i="2697"/>
  <c r="I450" i="2697"/>
  <c r="T450" i="2697"/>
  <c r="H450" i="2697"/>
  <c r="J450" i="2697"/>
  <c r="T92" i="2697"/>
  <c r="J92" i="2697"/>
  <c r="I92" i="2697"/>
  <c r="H92" i="2697"/>
  <c r="I285" i="2697"/>
  <c r="T285" i="2697"/>
  <c r="J285" i="2697"/>
  <c r="H285" i="2697"/>
  <c r="T454" i="2697"/>
  <c r="H454" i="2697"/>
  <c r="J454" i="2697"/>
  <c r="I454" i="2697"/>
  <c r="J120" i="2697"/>
  <c r="T120" i="2697"/>
  <c r="I120" i="2697"/>
  <c r="H120" i="2697"/>
  <c r="T122" i="2697"/>
  <c r="J122" i="2697"/>
  <c r="H122" i="2697"/>
  <c r="I122" i="2697"/>
  <c r="T411" i="2697"/>
  <c r="J411" i="2697"/>
  <c r="H411" i="2697"/>
  <c r="I411" i="2697"/>
  <c r="T484" i="2697"/>
  <c r="J484" i="2697"/>
  <c r="H484" i="2697"/>
  <c r="I484" i="2697"/>
  <c r="T270" i="2697"/>
  <c r="I270" i="2697"/>
  <c r="H270" i="2697"/>
  <c r="J270" i="2697"/>
  <c r="T439" i="2697"/>
  <c r="H439" i="2697"/>
  <c r="J439" i="2697"/>
  <c r="I439" i="2697"/>
  <c r="AG49" i="2694"/>
  <c r="AM49" i="2694"/>
  <c r="AM244" i="2694"/>
  <c r="AG244" i="2694"/>
  <c r="AM174" i="2694"/>
  <c r="AG174" i="2694"/>
  <c r="AM152" i="2694"/>
  <c r="AG152" i="2694"/>
  <c r="AM57" i="2694"/>
  <c r="AG57" i="2694"/>
  <c r="AM178" i="2694"/>
  <c r="AG178" i="2694"/>
  <c r="AM83" i="2694"/>
  <c r="AG83" i="2694"/>
  <c r="AM156" i="2694"/>
  <c r="AG156" i="2694"/>
  <c r="AG206" i="2694"/>
  <c r="AM206" i="2694"/>
  <c r="AM256" i="2694"/>
  <c r="AG256" i="2694"/>
  <c r="AG114" i="2694"/>
  <c r="AM114" i="2694"/>
  <c r="AM164" i="2694"/>
  <c r="AG164" i="2694"/>
  <c r="AM214" i="2694"/>
  <c r="AG214" i="2694"/>
  <c r="AM264" i="2694"/>
  <c r="AG264" i="2694"/>
  <c r="T129" i="2697"/>
  <c r="J129" i="2697"/>
  <c r="I129" i="2697"/>
  <c r="H129" i="2697"/>
  <c r="T50" i="2697"/>
  <c r="J50" i="2697"/>
  <c r="I50" i="2697"/>
  <c r="H50" i="2697"/>
  <c r="AK174" i="2691"/>
  <c r="AF174" i="2691"/>
  <c r="AI174" i="2691"/>
  <c r="AJ174" i="2691"/>
  <c r="AL174" i="2691" s="1"/>
  <c r="AI55" i="2691"/>
  <c r="AK55" i="2691"/>
  <c r="AJ55" i="2691"/>
  <c r="AL55" i="2691" s="1"/>
  <c r="AF55" i="2691"/>
  <c r="AK81" i="2691"/>
  <c r="AI81" i="2691"/>
  <c r="AJ81" i="2691"/>
  <c r="AL81" i="2691" s="1"/>
  <c r="AF81" i="2691"/>
  <c r="AJ130" i="2691"/>
  <c r="AL130" i="2691" s="1"/>
  <c r="AF130" i="2691"/>
  <c r="AI130" i="2691"/>
  <c r="AK130" i="2691"/>
  <c r="AF251" i="2691"/>
  <c r="AJ251" i="2691"/>
  <c r="AL251" i="2691" s="1"/>
  <c r="AK251" i="2691"/>
  <c r="AI251" i="2691"/>
  <c r="AI132" i="2691"/>
  <c r="AK132" i="2691"/>
  <c r="AF132" i="2691"/>
  <c r="AJ132" i="2691"/>
  <c r="AL132" i="2691" s="1"/>
  <c r="AJ206" i="2691"/>
  <c r="AL206" i="2691" s="1"/>
  <c r="AI206" i="2691"/>
  <c r="AK206" i="2691"/>
  <c r="AF206" i="2691"/>
  <c r="AJ207" i="2691"/>
  <c r="AL207" i="2691" s="1"/>
  <c r="AF207" i="2691"/>
  <c r="AK207" i="2691"/>
  <c r="AI207" i="2691"/>
  <c r="AJ185" i="2691"/>
  <c r="AL185" i="2691" s="1"/>
  <c r="AI185" i="2691"/>
  <c r="AK185" i="2691"/>
  <c r="AF185" i="2691"/>
  <c r="AJ42" i="2691"/>
  <c r="AL42" i="2691" s="1"/>
  <c r="AK42" i="2691"/>
  <c r="AI42" i="2691"/>
  <c r="AF42" i="2691"/>
  <c r="AJ43" i="2691"/>
  <c r="AL43" i="2691" s="1"/>
  <c r="AK43" i="2691"/>
  <c r="AI43" i="2691"/>
  <c r="AF43" i="2691"/>
  <c r="AI188" i="2691"/>
  <c r="AJ188" i="2691"/>
  <c r="AL188" i="2691" s="1"/>
  <c r="AK188" i="2691"/>
  <c r="AF188" i="2691"/>
  <c r="AI213" i="2691"/>
  <c r="AK213" i="2691"/>
  <c r="AJ213" i="2691"/>
  <c r="AL213" i="2691" s="1"/>
  <c r="AF213" i="2691"/>
  <c r="AK214" i="2691"/>
  <c r="AJ214" i="2691"/>
  <c r="AL214" i="2691" s="1"/>
  <c r="AI214" i="2691"/>
  <c r="AF214" i="2691"/>
  <c r="AK193" i="2691"/>
  <c r="AJ193" i="2691"/>
  <c r="AL193" i="2691" s="1"/>
  <c r="AI193" i="2691"/>
  <c r="AF193" i="2691"/>
  <c r="AK23" i="2691"/>
  <c r="AF23" i="2691"/>
  <c r="AJ23" i="2691"/>
  <c r="AL23" i="2691" s="1"/>
  <c r="AI23" i="2691"/>
  <c r="AK101" i="2691"/>
  <c r="AJ101" i="2691"/>
  <c r="AL101" i="2691" s="1"/>
  <c r="AF101" i="2691"/>
  <c r="AI101" i="2691"/>
  <c r="AJ90" i="2691"/>
  <c r="AL90" i="2691" s="1"/>
  <c r="AK90" i="2691"/>
  <c r="AF90" i="2691"/>
  <c r="AI90" i="2691"/>
  <c r="T188" i="2697"/>
  <c r="J188" i="2697"/>
  <c r="H188" i="2697"/>
  <c r="I188" i="2697"/>
  <c r="T318" i="2697"/>
  <c r="I318" i="2697"/>
  <c r="J318" i="2697"/>
  <c r="H318" i="2697"/>
  <c r="T56" i="2697"/>
  <c r="J56" i="2697"/>
  <c r="I56" i="2697"/>
  <c r="H56" i="2697"/>
  <c r="J105" i="2697"/>
  <c r="T105" i="2697"/>
  <c r="H105" i="2697"/>
  <c r="I105" i="2697"/>
  <c r="T394" i="2697"/>
  <c r="H394" i="2697"/>
  <c r="I394" i="2697"/>
  <c r="J394" i="2697"/>
  <c r="T515" i="2697"/>
  <c r="H515" i="2697"/>
  <c r="J515" i="2697"/>
  <c r="I515" i="2697"/>
  <c r="T253" i="2697"/>
  <c r="J253" i="2697"/>
  <c r="I253" i="2697"/>
  <c r="H253" i="2697"/>
  <c r="T374" i="2697"/>
  <c r="H374" i="2697"/>
  <c r="I374" i="2697"/>
  <c r="J374" i="2697"/>
  <c r="T256" i="2697"/>
  <c r="J256" i="2697"/>
  <c r="I256" i="2697"/>
  <c r="H256" i="2697"/>
  <c r="T329" i="2697"/>
  <c r="J329" i="2697"/>
  <c r="H329" i="2697"/>
  <c r="I329" i="2697"/>
  <c r="I474" i="2697"/>
  <c r="T474" i="2697"/>
  <c r="J474" i="2697"/>
  <c r="H474" i="2697"/>
  <c r="T116" i="2697"/>
  <c r="I116" i="2697"/>
  <c r="J116" i="2697"/>
  <c r="H116" i="2697"/>
  <c r="I333" i="2697"/>
  <c r="T333" i="2697"/>
  <c r="H333" i="2697"/>
  <c r="J333" i="2697"/>
  <c r="T478" i="2697"/>
  <c r="J478" i="2697"/>
  <c r="H478" i="2697"/>
  <c r="I478" i="2697"/>
  <c r="T144" i="2697"/>
  <c r="H144" i="2697"/>
  <c r="I144" i="2697"/>
  <c r="J144" i="2697"/>
  <c r="T146" i="2697"/>
  <c r="J146" i="2697"/>
  <c r="I146" i="2697"/>
  <c r="H146" i="2697"/>
  <c r="T435" i="2697"/>
  <c r="J435" i="2697"/>
  <c r="I435" i="2697"/>
  <c r="H435" i="2697"/>
  <c r="T508" i="2697"/>
  <c r="J508" i="2697"/>
  <c r="I508" i="2697"/>
  <c r="H508" i="2697"/>
  <c r="T294" i="2697"/>
  <c r="I294" i="2697"/>
  <c r="H294" i="2697"/>
  <c r="J294" i="2697"/>
  <c r="T463" i="2697"/>
  <c r="J463" i="2697"/>
  <c r="I463" i="2697"/>
  <c r="H463" i="2697"/>
  <c r="AG73" i="2694"/>
  <c r="AM73" i="2694"/>
  <c r="AM198" i="2694"/>
  <c r="AG198" i="2694"/>
  <c r="AM176" i="2694"/>
  <c r="AG176" i="2694"/>
  <c r="AG81" i="2694"/>
  <c r="AM81" i="2694"/>
  <c r="AM202" i="2694"/>
  <c r="AG202" i="2694"/>
  <c r="AG107" i="2694"/>
  <c r="AM107" i="2694"/>
  <c r="AG180" i="2694"/>
  <c r="AM180" i="2694"/>
  <c r="AM230" i="2694"/>
  <c r="AG230" i="2694"/>
  <c r="AM17" i="2694"/>
  <c r="AG17" i="2694"/>
  <c r="AG138" i="2694"/>
  <c r="AM138" i="2694"/>
  <c r="AM188" i="2694"/>
  <c r="AG188" i="2694"/>
  <c r="AM238" i="2694"/>
  <c r="AG238" i="2694"/>
  <c r="T101" i="2697"/>
  <c r="I101" i="2697"/>
  <c r="J101" i="2697"/>
  <c r="H101" i="2697"/>
  <c r="T77" i="2697"/>
  <c r="J77" i="2697"/>
  <c r="I77" i="2697"/>
  <c r="H77" i="2697"/>
  <c r="AI198" i="2691"/>
  <c r="AF198" i="2691"/>
  <c r="AJ198" i="2691"/>
  <c r="AL198" i="2691" s="1"/>
  <c r="AK198" i="2691"/>
  <c r="AK79" i="2691"/>
  <c r="AI79" i="2691"/>
  <c r="AF79" i="2691"/>
  <c r="AJ79" i="2691"/>
  <c r="AL79" i="2691" s="1"/>
  <c r="AK105" i="2691"/>
  <c r="AF105" i="2691"/>
  <c r="AI105" i="2691"/>
  <c r="AJ105" i="2691"/>
  <c r="AL105" i="2691" s="1"/>
  <c r="AJ154" i="2691"/>
  <c r="AL154" i="2691" s="1"/>
  <c r="AK154" i="2691"/>
  <c r="AF154" i="2691"/>
  <c r="AI154" i="2691"/>
  <c r="AI156" i="2691"/>
  <c r="AJ156" i="2691"/>
  <c r="AL156" i="2691" s="1"/>
  <c r="AK156" i="2691"/>
  <c r="AF156" i="2691"/>
  <c r="AI230" i="2691"/>
  <c r="AK230" i="2691"/>
  <c r="AJ230" i="2691"/>
  <c r="AL230" i="2691" s="1"/>
  <c r="AF230" i="2691"/>
  <c r="AI231" i="2691"/>
  <c r="AK231" i="2691"/>
  <c r="AJ231" i="2691"/>
  <c r="AL231" i="2691" s="1"/>
  <c r="AF231" i="2691"/>
  <c r="AK209" i="2691"/>
  <c r="AJ209" i="2691"/>
  <c r="AL209" i="2691" s="1"/>
  <c r="AI209" i="2691"/>
  <c r="AF209" i="2691"/>
  <c r="AK66" i="2691"/>
  <c r="AJ66" i="2691"/>
  <c r="AL66" i="2691" s="1"/>
  <c r="AF66" i="2691"/>
  <c r="AI66" i="2691"/>
  <c r="AJ67" i="2691"/>
  <c r="AL67" i="2691" s="1"/>
  <c r="AF67" i="2691"/>
  <c r="AK67" i="2691"/>
  <c r="AI67" i="2691"/>
  <c r="AF212" i="2691"/>
  <c r="AK212" i="2691"/>
  <c r="AJ212" i="2691"/>
  <c r="AL212" i="2691" s="1"/>
  <c r="AI212" i="2691"/>
  <c r="AF237" i="2691"/>
  <c r="AK237" i="2691"/>
  <c r="AI237" i="2691"/>
  <c r="AJ237" i="2691"/>
  <c r="AL237" i="2691" s="1"/>
  <c r="AK238" i="2691"/>
  <c r="AI238" i="2691"/>
  <c r="AF238" i="2691"/>
  <c r="AJ238" i="2691"/>
  <c r="AL238" i="2691" s="1"/>
  <c r="AJ51" i="2691"/>
  <c r="AL51" i="2691" s="1"/>
  <c r="AF51" i="2691"/>
  <c r="AI51" i="2691"/>
  <c r="AK51" i="2691"/>
  <c r="AK217" i="2691"/>
  <c r="AJ217" i="2691"/>
  <c r="AL217" i="2691" s="1"/>
  <c r="AI217" i="2691"/>
  <c r="AF217" i="2691"/>
  <c r="AK71" i="2691"/>
  <c r="AJ71" i="2691"/>
  <c r="AL71" i="2691" s="1"/>
  <c r="AI71" i="2691"/>
  <c r="AF71" i="2691"/>
  <c r="AK125" i="2691"/>
  <c r="AJ125" i="2691"/>
  <c r="AL125" i="2691" s="1"/>
  <c r="AF125" i="2691"/>
  <c r="AI125" i="2691"/>
  <c r="AK203" i="2691"/>
  <c r="AJ203" i="2691"/>
  <c r="AL203" i="2691" s="1"/>
  <c r="AI203" i="2691"/>
  <c r="AF203" i="2691"/>
  <c r="T284" i="2697"/>
  <c r="I284" i="2697"/>
  <c r="J284" i="2697"/>
  <c r="H284" i="2697"/>
  <c r="T343" i="2697"/>
  <c r="I343" i="2697"/>
  <c r="J343" i="2697"/>
  <c r="H343" i="2697"/>
  <c r="T80" i="2697"/>
  <c r="J80" i="2697"/>
  <c r="H80" i="2697"/>
  <c r="I80" i="2697"/>
  <c r="T153" i="2697"/>
  <c r="J153" i="2697"/>
  <c r="H153" i="2697"/>
  <c r="I153" i="2697"/>
  <c r="T418" i="2697"/>
  <c r="H418" i="2697"/>
  <c r="J418" i="2697"/>
  <c r="I418" i="2697"/>
  <c r="T12" i="2697"/>
  <c r="J12" i="2697"/>
  <c r="I12" i="2697"/>
  <c r="H12" i="2697"/>
  <c r="T277" i="2697"/>
  <c r="J277" i="2697"/>
  <c r="H277" i="2697"/>
  <c r="I277" i="2697"/>
  <c r="H398" i="2697"/>
  <c r="T398" i="2697"/>
  <c r="I398" i="2697"/>
  <c r="J398" i="2697"/>
  <c r="T280" i="2697"/>
  <c r="J280" i="2697"/>
  <c r="I280" i="2697"/>
  <c r="H280" i="2697"/>
  <c r="T353" i="2697"/>
  <c r="I353" i="2697"/>
  <c r="H353" i="2697"/>
  <c r="J353" i="2697"/>
  <c r="T498" i="2697"/>
  <c r="I498" i="2697"/>
  <c r="H498" i="2697"/>
  <c r="J498" i="2697"/>
  <c r="T140" i="2697"/>
  <c r="H140" i="2697"/>
  <c r="J140" i="2697"/>
  <c r="I140" i="2697"/>
  <c r="I357" i="2697"/>
  <c r="T357" i="2697"/>
  <c r="J357" i="2697"/>
  <c r="H357" i="2697"/>
  <c r="T502" i="2697"/>
  <c r="J502" i="2697"/>
  <c r="H502" i="2697"/>
  <c r="I502" i="2697"/>
  <c r="T192" i="2697"/>
  <c r="I192" i="2697"/>
  <c r="J192" i="2697"/>
  <c r="H192" i="2697"/>
  <c r="T170" i="2697"/>
  <c r="I170" i="2697"/>
  <c r="J170" i="2697"/>
  <c r="H170" i="2697"/>
  <c r="T459" i="2697"/>
  <c r="I459" i="2697"/>
  <c r="H459" i="2697"/>
  <c r="J459" i="2697"/>
  <c r="T532" i="2697"/>
  <c r="I532" i="2697"/>
  <c r="H532" i="2697"/>
  <c r="J532" i="2697"/>
  <c r="T342" i="2697"/>
  <c r="H342" i="2697"/>
  <c r="I342" i="2697"/>
  <c r="J342" i="2697"/>
  <c r="T487" i="2697"/>
  <c r="J487" i="2697"/>
  <c r="I487" i="2697"/>
  <c r="H487" i="2697"/>
  <c r="AG97" i="2694"/>
  <c r="AM97" i="2694"/>
  <c r="AM222" i="2694"/>
  <c r="AG222" i="2694"/>
  <c r="AM200" i="2694"/>
  <c r="AG200" i="2694"/>
  <c r="AG105" i="2694"/>
  <c r="AM105" i="2694"/>
  <c r="AM226" i="2694"/>
  <c r="AG226" i="2694"/>
  <c r="AG131" i="2694"/>
  <c r="AM131" i="2694"/>
  <c r="AM204" i="2694"/>
  <c r="AG204" i="2694"/>
  <c r="AM254" i="2694"/>
  <c r="AG254" i="2694"/>
  <c r="AM41" i="2694"/>
  <c r="AG41" i="2694"/>
  <c r="AG162" i="2694"/>
  <c r="AM162" i="2694"/>
  <c r="AM212" i="2694"/>
  <c r="AG212" i="2694"/>
  <c r="AM262" i="2694"/>
  <c r="AG262" i="2694"/>
  <c r="T73" i="2697"/>
  <c r="J73" i="2697"/>
  <c r="I73" i="2697"/>
  <c r="H73" i="2697"/>
  <c r="T49" i="2697"/>
  <c r="J49" i="2697"/>
  <c r="H49" i="2697"/>
  <c r="I49" i="2697"/>
  <c r="AK222" i="2691"/>
  <c r="AJ222" i="2691"/>
  <c r="AL222" i="2691" s="1"/>
  <c r="AF222" i="2691"/>
  <c r="AI222" i="2691"/>
  <c r="AK103" i="2691"/>
  <c r="AJ103" i="2691"/>
  <c r="AL103" i="2691" s="1"/>
  <c r="AF103" i="2691"/>
  <c r="AI103" i="2691"/>
  <c r="AK129" i="2691"/>
  <c r="AF129" i="2691"/>
  <c r="AI129" i="2691"/>
  <c r="AJ129" i="2691"/>
  <c r="AL129" i="2691" s="1"/>
  <c r="AJ178" i="2691"/>
  <c r="AL178" i="2691" s="1"/>
  <c r="AK178" i="2691"/>
  <c r="AI178" i="2691"/>
  <c r="AF178" i="2691"/>
  <c r="AI180" i="2691"/>
  <c r="AJ180" i="2691"/>
  <c r="AL180" i="2691" s="1"/>
  <c r="AK180" i="2691"/>
  <c r="AF180" i="2691"/>
  <c r="AI254" i="2691"/>
  <c r="AF254" i="2691"/>
  <c r="AJ254" i="2691"/>
  <c r="AL254" i="2691" s="1"/>
  <c r="AK254" i="2691"/>
  <c r="AI255" i="2691"/>
  <c r="AF255" i="2691"/>
  <c r="AJ255" i="2691"/>
  <c r="AL255" i="2691" s="1"/>
  <c r="AK255" i="2691"/>
  <c r="AI233" i="2691"/>
  <c r="AK233" i="2691"/>
  <c r="AJ233" i="2691"/>
  <c r="AL233" i="2691" s="1"/>
  <c r="AF233" i="2691"/>
  <c r="AI114" i="2691"/>
  <c r="AJ114" i="2691"/>
  <c r="AL114" i="2691" s="1"/>
  <c r="AK114" i="2691"/>
  <c r="AF114" i="2691"/>
  <c r="AK91" i="2691"/>
  <c r="AF91" i="2691"/>
  <c r="AI91" i="2691"/>
  <c r="AJ91" i="2691"/>
  <c r="AL91" i="2691" s="1"/>
  <c r="AI236" i="2691"/>
  <c r="AK236" i="2691"/>
  <c r="AF236" i="2691"/>
  <c r="AJ236" i="2691"/>
  <c r="AL236" i="2691" s="1"/>
  <c r="AI261" i="2691"/>
  <c r="AK261" i="2691"/>
  <c r="AJ261" i="2691"/>
  <c r="AL261" i="2691" s="1"/>
  <c r="AF261" i="2691"/>
  <c r="AK262" i="2691"/>
  <c r="AJ262" i="2691"/>
  <c r="AL262" i="2691" s="1"/>
  <c r="AF262" i="2691"/>
  <c r="AI262" i="2691"/>
  <c r="AK24" i="2691"/>
  <c r="AI24" i="2691"/>
  <c r="AF24" i="2691"/>
  <c r="AJ24" i="2691"/>
  <c r="AL24" i="2691" s="1"/>
  <c r="AI241" i="2691"/>
  <c r="AJ241" i="2691"/>
  <c r="AL241" i="2691" s="1"/>
  <c r="AF241" i="2691"/>
  <c r="AK241" i="2691"/>
  <c r="AJ95" i="2691"/>
  <c r="AL95" i="2691" s="1"/>
  <c r="AF95" i="2691"/>
  <c r="AI95" i="2691"/>
  <c r="AK95" i="2691"/>
  <c r="AK149" i="2691"/>
  <c r="AJ149" i="2691"/>
  <c r="AL149" i="2691" s="1"/>
  <c r="AI149" i="2691"/>
  <c r="AF149" i="2691"/>
  <c r="AF88" i="2691"/>
  <c r="AK88" i="2691"/>
  <c r="AJ88" i="2691"/>
  <c r="AL88" i="2691" s="1"/>
  <c r="AI88" i="2691"/>
  <c r="I93" i="2697"/>
  <c r="T93" i="2697"/>
  <c r="H93" i="2697"/>
  <c r="J93" i="2697"/>
  <c r="T8" i="2697"/>
  <c r="I8" i="2697"/>
  <c r="J8" i="2697"/>
  <c r="H8" i="2697"/>
  <c r="T104" i="2697"/>
  <c r="J104" i="2697"/>
  <c r="I104" i="2697"/>
  <c r="H104" i="2697"/>
  <c r="T177" i="2697"/>
  <c r="I177" i="2697"/>
  <c r="J177" i="2697"/>
  <c r="H177" i="2697"/>
  <c r="T442" i="2697"/>
  <c r="H442" i="2697"/>
  <c r="J442" i="2697"/>
  <c r="I442" i="2697"/>
  <c r="T36" i="2697"/>
  <c r="J36" i="2697"/>
  <c r="H36" i="2697"/>
  <c r="I36" i="2697"/>
  <c r="I301" i="2697"/>
  <c r="T301" i="2697"/>
  <c r="J301" i="2697"/>
  <c r="H301" i="2697"/>
  <c r="T422" i="2697"/>
  <c r="H422" i="2697"/>
  <c r="J422" i="2697"/>
  <c r="I422" i="2697"/>
  <c r="T304" i="2697"/>
  <c r="J304" i="2697"/>
  <c r="H304" i="2697"/>
  <c r="I304" i="2697"/>
  <c r="T377" i="2697"/>
  <c r="I377" i="2697"/>
  <c r="J377" i="2697"/>
  <c r="H377" i="2697"/>
  <c r="I522" i="2697"/>
  <c r="T522" i="2697"/>
  <c r="J522" i="2697"/>
  <c r="H522" i="2697"/>
  <c r="T164" i="2697"/>
  <c r="I164" i="2697"/>
  <c r="J164" i="2697"/>
  <c r="H164" i="2697"/>
  <c r="I381" i="2697"/>
  <c r="T381" i="2697"/>
  <c r="J381" i="2697"/>
  <c r="H381" i="2697"/>
  <c r="T526" i="2697"/>
  <c r="I526" i="2697"/>
  <c r="H526" i="2697"/>
  <c r="J526" i="2697"/>
  <c r="T240" i="2697"/>
  <c r="H240" i="2697"/>
  <c r="J240" i="2697"/>
  <c r="I240" i="2697"/>
  <c r="T266" i="2697"/>
  <c r="H266" i="2697"/>
  <c r="J266" i="2697"/>
  <c r="I266" i="2697"/>
  <c r="T483" i="2697"/>
  <c r="J483" i="2697"/>
  <c r="H483" i="2697"/>
  <c r="I483" i="2697"/>
  <c r="T149" i="2697"/>
  <c r="J149" i="2697"/>
  <c r="H149" i="2697"/>
  <c r="I149" i="2697"/>
  <c r="T366" i="2697"/>
  <c r="I366" i="2697"/>
  <c r="J366" i="2697"/>
  <c r="H366" i="2697"/>
  <c r="T511" i="2697"/>
  <c r="J511" i="2697"/>
  <c r="I511" i="2697"/>
  <c r="H511" i="2697"/>
  <c r="AG121" i="2694"/>
  <c r="AM121" i="2694"/>
  <c r="AM246" i="2694"/>
  <c r="AG246" i="2694"/>
  <c r="AM224" i="2694"/>
  <c r="AG224" i="2694"/>
  <c r="AM129" i="2694"/>
  <c r="AG129" i="2694"/>
  <c r="AM250" i="2694"/>
  <c r="AG250" i="2694"/>
  <c r="AM155" i="2694"/>
  <c r="AG155" i="2694"/>
  <c r="AM228" i="2694"/>
  <c r="AG228" i="2694"/>
  <c r="AM15" i="2694"/>
  <c r="AG15" i="2694"/>
  <c r="AM65" i="2694"/>
  <c r="AG65" i="2694"/>
  <c r="AG186" i="2694"/>
  <c r="AM186" i="2694"/>
  <c r="AM236" i="2694"/>
  <c r="AG236" i="2694"/>
  <c r="AM23" i="2694"/>
  <c r="AG23" i="2694"/>
  <c r="T6" i="2697"/>
  <c r="J6" i="2697"/>
  <c r="I6" i="2697"/>
  <c r="H6" i="2697"/>
  <c r="I45" i="2697"/>
  <c r="T45" i="2697"/>
  <c r="J45" i="2697"/>
  <c r="H45" i="2697"/>
  <c r="AJ13" i="2691"/>
  <c r="AL13" i="2691" s="1"/>
  <c r="AK13" i="2691"/>
  <c r="AF13" i="2691"/>
  <c r="AI13" i="2691"/>
  <c r="AK246" i="2691"/>
  <c r="AJ246" i="2691"/>
  <c r="AL246" i="2691" s="1"/>
  <c r="AI246" i="2691"/>
  <c r="AF246" i="2691"/>
  <c r="AK127" i="2691"/>
  <c r="AF127" i="2691"/>
  <c r="AI127" i="2691"/>
  <c r="AJ127" i="2691"/>
  <c r="AL127" i="2691" s="1"/>
  <c r="AJ27" i="2691"/>
  <c r="AL27" i="2691" s="1"/>
  <c r="AF27" i="2691"/>
  <c r="AK27" i="2691"/>
  <c r="AI27" i="2691"/>
  <c r="AJ153" i="2691"/>
  <c r="AL153" i="2691" s="1"/>
  <c r="AK153" i="2691"/>
  <c r="AI153" i="2691"/>
  <c r="AF153" i="2691"/>
  <c r="AJ202" i="2691"/>
  <c r="AL202" i="2691" s="1"/>
  <c r="AK202" i="2691"/>
  <c r="AI202" i="2691"/>
  <c r="AF202" i="2691"/>
  <c r="AI204" i="2691"/>
  <c r="AK204" i="2691"/>
  <c r="AJ204" i="2691"/>
  <c r="AL204" i="2691" s="1"/>
  <c r="AF204" i="2691"/>
  <c r="AF257" i="2691"/>
  <c r="AI257" i="2691"/>
  <c r="AJ257" i="2691"/>
  <c r="AL257" i="2691" s="1"/>
  <c r="AK257" i="2691"/>
  <c r="AI138" i="2691"/>
  <c r="AK138" i="2691"/>
  <c r="AJ138" i="2691"/>
  <c r="AL138" i="2691" s="1"/>
  <c r="AF138" i="2691"/>
  <c r="AJ115" i="2691"/>
  <c r="AL115" i="2691" s="1"/>
  <c r="AF115" i="2691"/>
  <c r="AI115" i="2691"/>
  <c r="AK115" i="2691"/>
  <c r="AJ260" i="2691"/>
  <c r="AL260" i="2691" s="1"/>
  <c r="AI260" i="2691"/>
  <c r="AK260" i="2691"/>
  <c r="AF260" i="2691"/>
  <c r="AK48" i="2691"/>
  <c r="AI48" i="2691"/>
  <c r="AJ48" i="2691"/>
  <c r="AL48" i="2691" s="1"/>
  <c r="AF48" i="2691"/>
  <c r="AJ265" i="2691"/>
  <c r="AL265" i="2691" s="1"/>
  <c r="AK265" i="2691"/>
  <c r="AF265" i="2691"/>
  <c r="AI265" i="2691"/>
  <c r="AJ119" i="2691"/>
  <c r="AL119" i="2691" s="1"/>
  <c r="AF119" i="2691"/>
  <c r="AI119" i="2691"/>
  <c r="AK119" i="2691"/>
  <c r="AF173" i="2691"/>
  <c r="AI173" i="2691"/>
  <c r="AK173" i="2691"/>
  <c r="AJ173" i="2691"/>
  <c r="AL173" i="2691" s="1"/>
  <c r="AJ40" i="2691"/>
  <c r="AL40" i="2691" s="1"/>
  <c r="AK40" i="2691"/>
  <c r="AI40" i="2691"/>
  <c r="AF40" i="2691"/>
  <c r="I213" i="2697"/>
  <c r="T213" i="2697"/>
  <c r="J213" i="2697"/>
  <c r="H213" i="2697"/>
  <c r="T33" i="2697"/>
  <c r="J33" i="2697"/>
  <c r="I33" i="2697"/>
  <c r="H33" i="2697"/>
  <c r="T128" i="2697"/>
  <c r="J128" i="2697"/>
  <c r="I128" i="2697"/>
  <c r="H128" i="2697"/>
  <c r="I201" i="2697"/>
  <c r="T201" i="2697"/>
  <c r="J201" i="2697"/>
  <c r="H201" i="2697"/>
  <c r="T466" i="2697"/>
  <c r="J466" i="2697"/>
  <c r="H466" i="2697"/>
  <c r="I466" i="2697"/>
  <c r="T60" i="2697"/>
  <c r="J60" i="2697"/>
  <c r="I60" i="2697"/>
  <c r="H60" i="2697"/>
  <c r="T325" i="2697"/>
  <c r="I325" i="2697"/>
  <c r="H325" i="2697"/>
  <c r="J325" i="2697"/>
  <c r="T15" i="2697"/>
  <c r="H15" i="2697"/>
  <c r="I15" i="2697"/>
  <c r="J15" i="2697"/>
  <c r="T328" i="2697"/>
  <c r="H328" i="2697"/>
  <c r="I328" i="2697"/>
  <c r="J328" i="2697"/>
  <c r="I401" i="2697"/>
  <c r="T401" i="2697"/>
  <c r="J401" i="2697"/>
  <c r="H401" i="2697"/>
  <c r="T67" i="2697"/>
  <c r="J67" i="2697"/>
  <c r="I67" i="2697"/>
  <c r="H67" i="2697"/>
  <c r="T212" i="2697"/>
  <c r="J212" i="2697"/>
  <c r="I212" i="2697"/>
  <c r="H212" i="2697"/>
  <c r="I405" i="2697"/>
  <c r="T405" i="2697"/>
  <c r="J405" i="2697"/>
  <c r="H405" i="2697"/>
  <c r="T95" i="2697"/>
  <c r="J95" i="2697"/>
  <c r="I95" i="2697"/>
  <c r="H95" i="2697"/>
  <c r="T264" i="2697"/>
  <c r="H264" i="2697"/>
  <c r="J264" i="2697"/>
  <c r="I264" i="2697"/>
  <c r="T290" i="2697"/>
  <c r="H290" i="2697"/>
  <c r="J290" i="2697"/>
  <c r="I290" i="2697"/>
  <c r="T507" i="2697"/>
  <c r="J507" i="2697"/>
  <c r="I507" i="2697"/>
  <c r="H507" i="2697"/>
  <c r="T173" i="2697"/>
  <c r="I173" i="2697"/>
  <c r="J173" i="2697"/>
  <c r="H173" i="2697"/>
  <c r="T390" i="2697"/>
  <c r="H390" i="2697"/>
  <c r="I390" i="2697"/>
  <c r="J390" i="2697"/>
  <c r="T535" i="2697"/>
  <c r="I535" i="2697"/>
  <c r="H535" i="2697"/>
  <c r="J535" i="2697"/>
  <c r="AG145" i="2694"/>
  <c r="AM145" i="2694"/>
  <c r="AM6" i="2694"/>
  <c r="AG6" i="2694"/>
  <c r="AM248" i="2694"/>
  <c r="AG248" i="2694"/>
  <c r="AM153" i="2694"/>
  <c r="AG153" i="2694"/>
  <c r="AM179" i="2694"/>
  <c r="AG179" i="2694"/>
  <c r="AM252" i="2694"/>
  <c r="AG252" i="2694"/>
  <c r="AM39" i="2694"/>
  <c r="AG39" i="2694"/>
  <c r="AM89" i="2694"/>
  <c r="AG89" i="2694"/>
  <c r="AG210" i="2694"/>
  <c r="AM210" i="2694"/>
  <c r="AM260" i="2694"/>
  <c r="AG260" i="2694"/>
  <c r="AM47" i="2694"/>
  <c r="AG47" i="2694"/>
  <c r="T361" i="2697"/>
  <c r="J361" i="2697"/>
  <c r="I361" i="2697"/>
  <c r="H361" i="2697"/>
  <c r="T385" i="2697"/>
  <c r="J385" i="2697"/>
  <c r="H385" i="2697"/>
  <c r="I385" i="2697"/>
  <c r="AJ15" i="2691"/>
  <c r="AL15" i="2691" s="1"/>
  <c r="AK15" i="2691"/>
  <c r="AF15" i="2691"/>
  <c r="AI15" i="2691"/>
  <c r="AJ151" i="2691"/>
  <c r="AL151" i="2691" s="1"/>
  <c r="AK151" i="2691"/>
  <c r="AI151" i="2691"/>
  <c r="AF151" i="2691"/>
  <c r="AJ75" i="2691"/>
  <c r="AL75" i="2691" s="1"/>
  <c r="AF75" i="2691"/>
  <c r="AI75" i="2691"/>
  <c r="AK75" i="2691"/>
  <c r="AJ177" i="2691"/>
  <c r="AL177" i="2691" s="1"/>
  <c r="AK177" i="2691"/>
  <c r="AF177" i="2691"/>
  <c r="AI177" i="2691"/>
  <c r="AI226" i="2691"/>
  <c r="AF226" i="2691"/>
  <c r="AK226" i="2691"/>
  <c r="AJ226" i="2691"/>
  <c r="AL226" i="2691" s="1"/>
  <c r="AI228" i="2691"/>
  <c r="AF228" i="2691"/>
  <c r="AK228" i="2691"/>
  <c r="AJ228" i="2691"/>
  <c r="AL228" i="2691" s="1"/>
  <c r="AI186" i="2691"/>
  <c r="AJ186" i="2691"/>
  <c r="AL186" i="2691" s="1"/>
  <c r="AK186" i="2691"/>
  <c r="AF186" i="2691"/>
  <c r="AK139" i="2691"/>
  <c r="AF139" i="2691"/>
  <c r="AI139" i="2691"/>
  <c r="AJ139" i="2691"/>
  <c r="AL139" i="2691" s="1"/>
  <c r="AJ72" i="2691"/>
  <c r="AL72" i="2691" s="1"/>
  <c r="AK72" i="2691"/>
  <c r="AI72" i="2691"/>
  <c r="AF72" i="2691"/>
  <c r="AI107" i="2691"/>
  <c r="AK107" i="2691"/>
  <c r="AF107" i="2691"/>
  <c r="AJ107" i="2691"/>
  <c r="AL107" i="2691" s="1"/>
  <c r="AF143" i="2691"/>
  <c r="AI143" i="2691"/>
  <c r="AK143" i="2691"/>
  <c r="AJ143" i="2691"/>
  <c r="AL143" i="2691" s="1"/>
  <c r="AI197" i="2691"/>
  <c r="AF197" i="2691"/>
  <c r="AJ197" i="2691"/>
  <c r="AL197" i="2691" s="1"/>
  <c r="AK197" i="2691"/>
  <c r="AI59" i="2691"/>
  <c r="AJ59" i="2691"/>
  <c r="AL59" i="2691" s="1"/>
  <c r="AK59" i="2691"/>
  <c r="AF59" i="2691"/>
  <c r="I309" i="2697"/>
  <c r="T309" i="2697"/>
  <c r="J309" i="2697"/>
  <c r="H309" i="2697"/>
  <c r="T10" i="2697"/>
  <c r="J10" i="2697"/>
  <c r="I10" i="2697"/>
  <c r="H10" i="2697"/>
  <c r="T152" i="2697"/>
  <c r="J152" i="2697"/>
  <c r="H152" i="2697"/>
  <c r="I152" i="2697"/>
  <c r="T225" i="2697"/>
  <c r="J225" i="2697"/>
  <c r="I225" i="2697"/>
  <c r="H225" i="2697"/>
  <c r="T490" i="2697"/>
  <c r="H490" i="2697"/>
  <c r="J490" i="2697"/>
  <c r="I490" i="2697"/>
  <c r="T108" i="2697"/>
  <c r="I108" i="2697"/>
  <c r="J108" i="2697"/>
  <c r="H108" i="2697"/>
  <c r="T349" i="2697"/>
  <c r="H349" i="2697"/>
  <c r="J349" i="2697"/>
  <c r="I349" i="2697"/>
  <c r="T39" i="2697"/>
  <c r="J39" i="2697"/>
  <c r="I39" i="2697"/>
  <c r="H39" i="2697"/>
  <c r="T352" i="2697"/>
  <c r="J352" i="2697"/>
  <c r="I352" i="2697"/>
  <c r="H352" i="2697"/>
  <c r="T425" i="2697"/>
  <c r="I425" i="2697"/>
  <c r="H425" i="2697"/>
  <c r="J425" i="2697"/>
  <c r="T91" i="2697"/>
  <c r="J91" i="2697"/>
  <c r="I91" i="2697"/>
  <c r="H91" i="2697"/>
  <c r="T236" i="2697"/>
  <c r="H236" i="2697"/>
  <c r="J236" i="2697"/>
  <c r="I236" i="2697"/>
  <c r="T429" i="2697"/>
  <c r="I429" i="2697"/>
  <c r="J429" i="2697"/>
  <c r="H429" i="2697"/>
  <c r="T119" i="2697"/>
  <c r="H119" i="2697"/>
  <c r="J119" i="2697"/>
  <c r="I119" i="2697"/>
  <c r="T312" i="2697"/>
  <c r="J312" i="2697"/>
  <c r="H312" i="2697"/>
  <c r="I312" i="2697"/>
  <c r="T314" i="2697"/>
  <c r="J314" i="2697"/>
  <c r="H314" i="2697"/>
  <c r="I314" i="2697"/>
  <c r="T531" i="2697"/>
  <c r="I531" i="2697"/>
  <c r="H531" i="2697"/>
  <c r="J531" i="2697"/>
  <c r="T197" i="2697"/>
  <c r="J197" i="2697"/>
  <c r="H197" i="2697"/>
  <c r="I197" i="2697"/>
  <c r="T414" i="2697"/>
  <c r="J414" i="2697"/>
  <c r="H414" i="2697"/>
  <c r="I414" i="2697"/>
  <c r="T538" i="2697"/>
  <c r="I538" i="2697"/>
  <c r="H538" i="2697"/>
  <c r="J538" i="2697"/>
  <c r="AG169" i="2694"/>
  <c r="AM169" i="2694"/>
  <c r="AM28" i="2694"/>
  <c r="AG28" i="2694"/>
  <c r="AM177" i="2694"/>
  <c r="AG177" i="2694"/>
  <c r="AM203" i="2694"/>
  <c r="AG203" i="2694"/>
  <c r="AM13" i="2694"/>
  <c r="AG13" i="2694"/>
  <c r="AM63" i="2694"/>
  <c r="AG63" i="2694"/>
  <c r="AM113" i="2694"/>
  <c r="AG113" i="2694"/>
  <c r="AG234" i="2694"/>
  <c r="AM234" i="2694"/>
  <c r="AM21" i="2694"/>
  <c r="AG21" i="2694"/>
  <c r="AM71" i="2694"/>
  <c r="AG71" i="2694"/>
  <c r="T247" i="2697"/>
  <c r="J247" i="2697"/>
  <c r="I247" i="2697"/>
  <c r="H247" i="2697"/>
  <c r="T271" i="2697"/>
  <c r="J271" i="2697"/>
  <c r="H271" i="2697"/>
  <c r="I271" i="2697"/>
  <c r="AI258" i="2691"/>
  <c r="AJ258" i="2691"/>
  <c r="AL258" i="2691" s="1"/>
  <c r="AF258" i="2691"/>
  <c r="AK258" i="2691"/>
  <c r="AJ175" i="2691"/>
  <c r="AL175" i="2691" s="1"/>
  <c r="AF175" i="2691"/>
  <c r="AK175" i="2691"/>
  <c r="AI175" i="2691"/>
  <c r="AJ99" i="2691"/>
  <c r="AL99" i="2691" s="1"/>
  <c r="AF99" i="2691"/>
  <c r="AK99" i="2691"/>
  <c r="AI99" i="2691"/>
  <c r="AK201" i="2691"/>
  <c r="AI201" i="2691"/>
  <c r="AF201" i="2691"/>
  <c r="AJ201" i="2691"/>
  <c r="AL201" i="2691" s="1"/>
  <c r="AK250" i="2691"/>
  <c r="AJ250" i="2691"/>
  <c r="AL250" i="2691" s="1"/>
  <c r="AI250" i="2691"/>
  <c r="AF250" i="2691"/>
  <c r="AI252" i="2691"/>
  <c r="AF252" i="2691"/>
  <c r="AJ252" i="2691"/>
  <c r="AL252" i="2691" s="1"/>
  <c r="AK252" i="2691"/>
  <c r="AJ210" i="2691"/>
  <c r="AL210" i="2691" s="1"/>
  <c r="AK210" i="2691"/>
  <c r="AI210" i="2691"/>
  <c r="AF210" i="2691"/>
  <c r="AK163" i="2691"/>
  <c r="AI163" i="2691"/>
  <c r="AJ163" i="2691"/>
  <c r="AL163" i="2691" s="1"/>
  <c r="AF163" i="2691"/>
  <c r="AJ96" i="2691"/>
  <c r="AL96" i="2691" s="1"/>
  <c r="AK96" i="2691"/>
  <c r="AF96" i="2691"/>
  <c r="AI96" i="2691"/>
  <c r="AK167" i="2691"/>
  <c r="AJ167" i="2691"/>
  <c r="AL167" i="2691" s="1"/>
  <c r="AI167" i="2691"/>
  <c r="AF167" i="2691"/>
  <c r="AK221" i="2691"/>
  <c r="AJ221" i="2691"/>
  <c r="AL221" i="2691" s="1"/>
  <c r="AF221" i="2691"/>
  <c r="AI221" i="2691"/>
  <c r="AJ11" i="2691"/>
  <c r="AL11" i="2691" s="1"/>
  <c r="AK11" i="2691"/>
  <c r="AF11" i="2691"/>
  <c r="AI11" i="2691"/>
  <c r="T118" i="2697"/>
  <c r="H118" i="2697"/>
  <c r="I118" i="2697"/>
  <c r="J118" i="2697"/>
  <c r="T34" i="2697"/>
  <c r="J34" i="2697"/>
  <c r="I34" i="2697"/>
  <c r="H34" i="2697"/>
  <c r="T176" i="2697"/>
  <c r="I176" i="2697"/>
  <c r="J176" i="2697"/>
  <c r="H176" i="2697"/>
  <c r="T249" i="2697"/>
  <c r="J249" i="2697"/>
  <c r="H249" i="2697"/>
  <c r="I249" i="2697"/>
  <c r="T514" i="2697"/>
  <c r="J514" i="2697"/>
  <c r="I514" i="2697"/>
  <c r="H514" i="2697"/>
  <c r="T156" i="2697"/>
  <c r="J156" i="2697"/>
  <c r="H156" i="2697"/>
  <c r="I156" i="2697"/>
  <c r="T373" i="2697"/>
  <c r="I373" i="2697"/>
  <c r="J373" i="2697"/>
  <c r="H373" i="2697"/>
  <c r="T87" i="2697"/>
  <c r="I87" i="2697"/>
  <c r="H87" i="2697"/>
  <c r="J87" i="2697"/>
  <c r="T376" i="2697"/>
  <c r="I376" i="2697"/>
  <c r="J376" i="2697"/>
  <c r="H376" i="2697"/>
  <c r="T449" i="2697"/>
  <c r="I449" i="2697"/>
  <c r="H449" i="2697"/>
  <c r="J449" i="2697"/>
  <c r="T115" i="2697"/>
  <c r="H115" i="2697"/>
  <c r="J115" i="2697"/>
  <c r="I115" i="2697"/>
  <c r="T260" i="2697"/>
  <c r="J260" i="2697"/>
  <c r="I260" i="2697"/>
  <c r="H260" i="2697"/>
  <c r="T453" i="2697"/>
  <c r="H453" i="2697"/>
  <c r="J453" i="2697"/>
  <c r="I453" i="2697"/>
  <c r="T167" i="2697"/>
  <c r="I167" i="2697"/>
  <c r="J167" i="2697"/>
  <c r="H167" i="2697"/>
  <c r="T336" i="2697"/>
  <c r="J336" i="2697"/>
  <c r="I336" i="2697"/>
  <c r="H336" i="2697"/>
  <c r="T362" i="2697"/>
  <c r="J362" i="2697"/>
  <c r="I362" i="2697"/>
  <c r="H362" i="2697"/>
  <c r="T28" i="2697"/>
  <c r="J28" i="2697"/>
  <c r="H28" i="2697"/>
  <c r="I28" i="2697"/>
  <c r="T221" i="2697"/>
  <c r="J221" i="2697"/>
  <c r="I221" i="2697"/>
  <c r="H221" i="2697"/>
  <c r="T438" i="2697"/>
  <c r="H438" i="2697"/>
  <c r="J438" i="2697"/>
  <c r="I438" i="2697"/>
  <c r="T420" i="2697"/>
  <c r="H420" i="2697"/>
  <c r="J420" i="2697"/>
  <c r="I420" i="2697"/>
  <c r="AG193" i="2694"/>
  <c r="AM193" i="2694"/>
  <c r="AM7" i="2694"/>
  <c r="AG7" i="2694"/>
  <c r="AM201" i="2694"/>
  <c r="AG201" i="2694"/>
  <c r="AM227" i="2694"/>
  <c r="AG227" i="2694"/>
  <c r="AM37" i="2694"/>
  <c r="AG37" i="2694"/>
  <c r="AM87" i="2694"/>
  <c r="AG87" i="2694"/>
  <c r="AM137" i="2694"/>
  <c r="AG137" i="2694"/>
  <c r="AG258" i="2694"/>
  <c r="AM258" i="2694"/>
  <c r="AM45" i="2694"/>
  <c r="AG45" i="2694"/>
  <c r="AM95" i="2694"/>
  <c r="AG95" i="2694"/>
  <c r="T219" i="2697"/>
  <c r="H219" i="2697"/>
  <c r="J219" i="2697"/>
  <c r="I219" i="2697"/>
  <c r="T242" i="2697"/>
  <c r="J242" i="2697"/>
  <c r="I242" i="2697"/>
  <c r="H242" i="2697"/>
  <c r="AI20" i="2691"/>
  <c r="AJ20" i="2691"/>
  <c r="AL20" i="2691" s="1"/>
  <c r="AF20" i="2691"/>
  <c r="AK20" i="2691"/>
  <c r="AK199" i="2691"/>
  <c r="AI199" i="2691"/>
  <c r="AF199" i="2691"/>
  <c r="AJ199" i="2691"/>
  <c r="AL199" i="2691" s="1"/>
  <c r="AJ123" i="2691"/>
  <c r="AL123" i="2691" s="1"/>
  <c r="AK123" i="2691"/>
  <c r="AF123" i="2691"/>
  <c r="AI123" i="2691"/>
  <c r="AI225" i="2691"/>
  <c r="AF225" i="2691"/>
  <c r="AK225" i="2691"/>
  <c r="AJ225" i="2691"/>
  <c r="AL225" i="2691" s="1"/>
  <c r="AJ234" i="2691"/>
  <c r="AL234" i="2691" s="1"/>
  <c r="AK234" i="2691"/>
  <c r="AF234" i="2691"/>
  <c r="AI234" i="2691"/>
  <c r="AF187" i="2691"/>
  <c r="AK187" i="2691"/>
  <c r="AJ187" i="2691"/>
  <c r="AL187" i="2691" s="1"/>
  <c r="AI187" i="2691"/>
  <c r="AJ120" i="2691"/>
  <c r="AL120" i="2691" s="1"/>
  <c r="AF120" i="2691"/>
  <c r="AK120" i="2691"/>
  <c r="AI120" i="2691"/>
  <c r="AK191" i="2691"/>
  <c r="AJ191" i="2691"/>
  <c r="AL191" i="2691" s="1"/>
  <c r="AI191" i="2691"/>
  <c r="AF191" i="2691"/>
  <c r="AK245" i="2691"/>
  <c r="AJ245" i="2691"/>
  <c r="AL245" i="2691" s="1"/>
  <c r="AI245" i="2691"/>
  <c r="AF245" i="2691"/>
  <c r="T238" i="2697"/>
  <c r="H238" i="2697"/>
  <c r="J238" i="2697"/>
  <c r="I238" i="2697"/>
  <c r="T58" i="2697"/>
  <c r="H58" i="2697"/>
  <c r="I58" i="2697"/>
  <c r="J58" i="2697"/>
  <c r="T200" i="2697"/>
  <c r="H200" i="2697"/>
  <c r="I200" i="2697"/>
  <c r="J200" i="2697"/>
  <c r="T297" i="2697"/>
  <c r="H297" i="2697"/>
  <c r="I297" i="2697"/>
  <c r="J297" i="2697"/>
  <c r="T11" i="2697"/>
  <c r="J11" i="2697"/>
  <c r="I11" i="2697"/>
  <c r="H11" i="2697"/>
  <c r="T180" i="2697"/>
  <c r="J180" i="2697"/>
  <c r="H180" i="2697"/>
  <c r="I180" i="2697"/>
  <c r="T397" i="2697"/>
  <c r="I397" i="2697"/>
  <c r="J397" i="2697"/>
  <c r="H397" i="2697"/>
  <c r="T111" i="2697"/>
  <c r="I111" i="2697"/>
  <c r="J111" i="2697"/>
  <c r="H111" i="2697"/>
  <c r="T400" i="2697"/>
  <c r="H400" i="2697"/>
  <c r="I400" i="2697"/>
  <c r="J400" i="2697"/>
  <c r="T473" i="2697"/>
  <c r="J473" i="2697"/>
  <c r="H473" i="2697"/>
  <c r="I473" i="2697"/>
  <c r="T139" i="2697"/>
  <c r="I139" i="2697"/>
  <c r="H139" i="2697"/>
  <c r="J139" i="2697"/>
  <c r="T308" i="2697"/>
  <c r="J308" i="2697"/>
  <c r="H308" i="2697"/>
  <c r="I308" i="2697"/>
  <c r="T477" i="2697"/>
  <c r="J477" i="2697"/>
  <c r="H477" i="2697"/>
  <c r="I477" i="2697"/>
  <c r="T191" i="2697"/>
  <c r="I191" i="2697"/>
  <c r="J191" i="2697"/>
  <c r="H191" i="2697"/>
  <c r="T408" i="2697"/>
  <c r="J408" i="2697"/>
  <c r="H408" i="2697"/>
  <c r="I408" i="2697"/>
  <c r="T386" i="2697"/>
  <c r="I386" i="2697"/>
  <c r="J386" i="2697"/>
  <c r="H386" i="2697"/>
  <c r="T52" i="2697"/>
  <c r="I52" i="2697"/>
  <c r="J52" i="2697"/>
  <c r="H52" i="2697"/>
  <c r="T245" i="2697"/>
  <c r="J245" i="2697"/>
  <c r="I245" i="2697"/>
  <c r="H245" i="2697"/>
  <c r="T462" i="2697"/>
  <c r="J462" i="2697"/>
  <c r="I462" i="2697"/>
  <c r="H462" i="2697"/>
  <c r="T444" i="2697"/>
  <c r="H444" i="2697"/>
  <c r="J444" i="2697"/>
  <c r="I444" i="2697"/>
  <c r="AG217" i="2694"/>
  <c r="AM217" i="2694"/>
  <c r="AM31" i="2694"/>
  <c r="AG31" i="2694"/>
  <c r="AM225" i="2694"/>
  <c r="AG225" i="2694"/>
  <c r="AG251" i="2694"/>
  <c r="AM251" i="2694"/>
  <c r="AM61" i="2694"/>
  <c r="AG61" i="2694"/>
  <c r="AM111" i="2694"/>
  <c r="AG111" i="2694"/>
  <c r="AM161" i="2694"/>
  <c r="AG161" i="2694"/>
  <c r="AM19" i="2694"/>
  <c r="AG19" i="2694"/>
  <c r="AM69" i="2694"/>
  <c r="AG69" i="2694"/>
  <c r="AM119" i="2694"/>
  <c r="AG119" i="2694"/>
  <c r="T190" i="2697"/>
  <c r="H190" i="2697"/>
  <c r="I190" i="2697"/>
  <c r="J190" i="2697"/>
  <c r="T127" i="2697"/>
  <c r="J127" i="2697"/>
  <c r="H127" i="2697"/>
  <c r="I127" i="2697"/>
  <c r="AJ140" i="2691"/>
  <c r="AL140" i="2691" s="1"/>
  <c r="AK140" i="2691"/>
  <c r="AI140" i="2691"/>
  <c r="AF140" i="2691"/>
  <c r="AK223" i="2691"/>
  <c r="AJ223" i="2691"/>
  <c r="AL223" i="2691" s="1"/>
  <c r="AF223" i="2691"/>
  <c r="AI223" i="2691"/>
  <c r="AJ171" i="2691"/>
  <c r="AL171" i="2691" s="1"/>
  <c r="AF171" i="2691"/>
  <c r="AI171" i="2691"/>
  <c r="AK171" i="2691"/>
  <c r="AK249" i="2691"/>
  <c r="AJ249" i="2691"/>
  <c r="AL249" i="2691" s="1"/>
  <c r="AI249" i="2691"/>
  <c r="AF249" i="2691"/>
  <c r="AI211" i="2691"/>
  <c r="AK211" i="2691"/>
  <c r="AJ211" i="2691"/>
  <c r="AL211" i="2691" s="1"/>
  <c r="AF211" i="2691"/>
  <c r="AK144" i="2691"/>
  <c r="AF144" i="2691"/>
  <c r="AI144" i="2691"/>
  <c r="AJ144" i="2691"/>
  <c r="AL144" i="2691" s="1"/>
  <c r="AJ215" i="2691"/>
  <c r="AL215" i="2691" s="1"/>
  <c r="AK215" i="2691"/>
  <c r="AI215" i="2691"/>
  <c r="AF215" i="2691"/>
  <c r="T143" i="2697"/>
  <c r="H143" i="2697"/>
  <c r="I143" i="2697"/>
  <c r="J143" i="2697"/>
  <c r="T82" i="2697"/>
  <c r="J82" i="2697"/>
  <c r="I82" i="2697"/>
  <c r="H82" i="2697"/>
  <c r="T224" i="2697"/>
  <c r="J224" i="2697"/>
  <c r="H224" i="2697"/>
  <c r="I224" i="2697"/>
  <c r="T321" i="2697"/>
  <c r="I321" i="2697"/>
  <c r="J321" i="2697"/>
  <c r="H321" i="2697"/>
  <c r="T35" i="2697"/>
  <c r="J35" i="2697"/>
  <c r="I35" i="2697"/>
  <c r="H35" i="2697"/>
  <c r="T204" i="2697"/>
  <c r="J204" i="2697"/>
  <c r="H204" i="2697"/>
  <c r="I204" i="2697"/>
  <c r="T421" i="2697"/>
  <c r="I421" i="2697"/>
  <c r="J421" i="2697"/>
  <c r="H421" i="2697"/>
  <c r="T135" i="2697"/>
  <c r="I135" i="2697"/>
  <c r="H135" i="2697"/>
  <c r="J135" i="2697"/>
  <c r="T424" i="2697"/>
  <c r="I424" i="2697"/>
  <c r="J424" i="2697"/>
  <c r="H424" i="2697"/>
  <c r="T497" i="2697"/>
  <c r="H497" i="2697"/>
  <c r="I497" i="2697"/>
  <c r="J497" i="2697"/>
  <c r="T187" i="2697"/>
  <c r="J187" i="2697"/>
  <c r="H187" i="2697"/>
  <c r="I187" i="2697"/>
  <c r="J332" i="2697"/>
  <c r="T332" i="2697"/>
  <c r="H332" i="2697"/>
  <c r="I332" i="2697"/>
  <c r="T501" i="2697"/>
  <c r="I501" i="2697"/>
  <c r="H501" i="2697"/>
  <c r="J501" i="2697"/>
  <c r="T215" i="2697"/>
  <c r="H215" i="2697"/>
  <c r="J215" i="2697"/>
  <c r="I215" i="2697"/>
  <c r="J432" i="2697"/>
  <c r="T432" i="2697"/>
  <c r="I432" i="2697"/>
  <c r="H432" i="2697"/>
  <c r="T410" i="2697"/>
  <c r="J410" i="2697"/>
  <c r="H410" i="2697"/>
  <c r="I410" i="2697"/>
  <c r="T76" i="2697"/>
  <c r="I76" i="2697"/>
  <c r="J76" i="2697"/>
  <c r="H76" i="2697"/>
  <c r="T269" i="2697"/>
  <c r="I269" i="2697"/>
  <c r="H269" i="2697"/>
  <c r="J269" i="2697"/>
  <c r="T486" i="2697"/>
  <c r="J486" i="2697"/>
  <c r="H486" i="2697"/>
  <c r="I486" i="2697"/>
  <c r="T468" i="2697"/>
  <c r="J468" i="2697"/>
  <c r="H468" i="2697"/>
  <c r="I468" i="2697"/>
  <c r="AG241" i="2694"/>
  <c r="AM241" i="2694"/>
  <c r="AM55" i="2694"/>
  <c r="AG55" i="2694"/>
  <c r="AM249" i="2694"/>
  <c r="AG249" i="2694"/>
  <c r="AM85" i="2694"/>
  <c r="AG85" i="2694"/>
  <c r="AM135" i="2694"/>
  <c r="AG135" i="2694"/>
  <c r="AM185" i="2694"/>
  <c r="AG185" i="2694"/>
  <c r="AM43" i="2694"/>
  <c r="AG43" i="2694"/>
  <c r="AM93" i="2694"/>
  <c r="AG93" i="2694"/>
  <c r="AM143" i="2694"/>
  <c r="AG143" i="2694"/>
  <c r="T132" i="2697"/>
  <c r="J132" i="2697"/>
  <c r="I132" i="2697"/>
  <c r="H132" i="2697"/>
  <c r="T99" i="2697"/>
  <c r="J99" i="2697"/>
  <c r="H99" i="2697"/>
  <c r="I99" i="2697"/>
  <c r="AJ45" i="2691"/>
  <c r="AL45" i="2691" s="1"/>
  <c r="AK45" i="2691"/>
  <c r="AI45" i="2691"/>
  <c r="AF45" i="2691"/>
  <c r="AK247" i="2691"/>
  <c r="AJ247" i="2691"/>
  <c r="AL247" i="2691" s="1"/>
  <c r="AI247" i="2691"/>
  <c r="AF247" i="2691"/>
  <c r="AJ219" i="2691"/>
  <c r="AL219" i="2691" s="1"/>
  <c r="AF219" i="2691"/>
  <c r="AK219" i="2691"/>
  <c r="AI219" i="2691"/>
  <c r="AK6" i="2691"/>
  <c r="AF6" i="2691"/>
  <c r="AJ6" i="2691"/>
  <c r="AL6" i="2691" s="1"/>
  <c r="AI6" i="2691"/>
  <c r="AJ235" i="2691"/>
  <c r="AL235" i="2691" s="1"/>
  <c r="AK235" i="2691"/>
  <c r="AF235" i="2691"/>
  <c r="AI235" i="2691"/>
  <c r="AK168" i="2691"/>
  <c r="AJ168" i="2691"/>
  <c r="AL168" i="2691" s="1"/>
  <c r="AI168" i="2691"/>
  <c r="AF168" i="2691"/>
  <c r="AJ93" i="2691"/>
  <c r="AL93" i="2691" s="1"/>
  <c r="AK93" i="2691"/>
  <c r="AF93" i="2691"/>
  <c r="AI93" i="2691"/>
  <c r="AK239" i="2691"/>
  <c r="AI239" i="2691"/>
  <c r="AF239" i="2691"/>
  <c r="AJ239" i="2691"/>
  <c r="AL239" i="2691" s="1"/>
  <c r="T458" i="2697"/>
  <c r="J458" i="2697"/>
  <c r="H458" i="2697"/>
  <c r="I458" i="2697"/>
  <c r="T100" i="2697"/>
  <c r="J100" i="2697"/>
  <c r="I100" i="2697"/>
  <c r="H100" i="2697"/>
  <c r="T317" i="2697"/>
  <c r="I317" i="2697"/>
  <c r="J317" i="2697"/>
  <c r="H317" i="2697"/>
  <c r="T510" i="2697"/>
  <c r="J510" i="2697"/>
  <c r="I510" i="2697"/>
  <c r="H510" i="2697"/>
  <c r="T492" i="2697"/>
  <c r="J492" i="2697"/>
  <c r="I492" i="2697"/>
  <c r="H492" i="2697"/>
  <c r="AG265" i="2694"/>
  <c r="AM265" i="2694"/>
  <c r="AM29" i="2694"/>
  <c r="AG29" i="2694"/>
  <c r="AM79" i="2694"/>
  <c r="AG79" i="2694"/>
  <c r="AM109" i="2694"/>
  <c r="AG109" i="2694"/>
  <c r="AM159" i="2694"/>
  <c r="AG159" i="2694"/>
  <c r="AM209" i="2694"/>
  <c r="AG209" i="2694"/>
  <c r="AM67" i="2694"/>
  <c r="AG67" i="2694"/>
  <c r="AM117" i="2694"/>
  <c r="AG117" i="2694"/>
  <c r="AM167" i="2694"/>
  <c r="AG167" i="2694"/>
  <c r="T103" i="2697"/>
  <c r="J103" i="2697"/>
  <c r="I103" i="2697"/>
  <c r="H103" i="2697"/>
  <c r="T71" i="2697"/>
  <c r="J71" i="2697"/>
  <c r="H71" i="2697"/>
  <c r="I71" i="2697"/>
  <c r="AK117" i="2691"/>
  <c r="AJ117" i="2691"/>
  <c r="AL117" i="2691" s="1"/>
  <c r="AF117" i="2691"/>
  <c r="AI117" i="2691"/>
  <c r="AJ243" i="2691"/>
  <c r="AL243" i="2691" s="1"/>
  <c r="AF243" i="2691"/>
  <c r="AI243" i="2691"/>
  <c r="AK243" i="2691"/>
  <c r="AJ259" i="2691"/>
  <c r="AL259" i="2691" s="1"/>
  <c r="AI259" i="2691"/>
  <c r="AK259" i="2691"/>
  <c r="AF259" i="2691"/>
  <c r="AK192" i="2691"/>
  <c r="AJ192" i="2691"/>
  <c r="AL192" i="2691" s="1"/>
  <c r="AI192" i="2691"/>
  <c r="AF192" i="2691"/>
  <c r="AI26" i="2691"/>
  <c r="AK26" i="2691"/>
  <c r="AJ26" i="2691"/>
  <c r="AL26" i="2691" s="1"/>
  <c r="AF26" i="2691"/>
  <c r="AI263" i="2691"/>
  <c r="AK263" i="2691"/>
  <c r="AJ263" i="2691"/>
  <c r="AL263" i="2691" s="1"/>
  <c r="AF263" i="2691"/>
  <c r="AH26" i="2691" l="1"/>
  <c r="AG26" i="2691"/>
  <c r="K492" i="2697"/>
  <c r="M492" i="2697" s="1"/>
  <c r="AH55" i="2694"/>
  <c r="AL55" i="2694"/>
  <c r="AI55" i="2694"/>
  <c r="AH249" i="2691"/>
  <c r="AG249" i="2691"/>
  <c r="AL119" i="2694"/>
  <c r="AH119" i="2694"/>
  <c r="AI119" i="2694"/>
  <c r="AL95" i="2694"/>
  <c r="AH95" i="2694"/>
  <c r="AI95" i="2694"/>
  <c r="N118" i="2697"/>
  <c r="K118" i="2697"/>
  <c r="M118" i="2697" s="1"/>
  <c r="AG210" i="2691"/>
  <c r="AH210" i="2691"/>
  <c r="AI203" i="2694"/>
  <c r="AL203" i="2694"/>
  <c r="AH203" i="2694"/>
  <c r="N425" i="2697"/>
  <c r="K425" i="2697"/>
  <c r="M425" i="2697" s="1"/>
  <c r="N128" i="2697"/>
  <c r="K128" i="2697"/>
  <c r="M128" i="2697" s="1"/>
  <c r="AI250" i="2694"/>
  <c r="AL250" i="2694"/>
  <c r="AH250" i="2694"/>
  <c r="K483" i="2697"/>
  <c r="M483" i="2697" s="1"/>
  <c r="N73" i="2697"/>
  <c r="K73" i="2697"/>
  <c r="M73" i="2697" s="1"/>
  <c r="K280" i="2697"/>
  <c r="M280" i="2697" s="1"/>
  <c r="K80" i="2697"/>
  <c r="M80" i="2697" s="1"/>
  <c r="N80" i="2697"/>
  <c r="AG105" i="2691"/>
  <c r="AH105" i="2691"/>
  <c r="AH17" i="2694"/>
  <c r="AI17" i="2694"/>
  <c r="AL17" i="2694"/>
  <c r="N253" i="2697"/>
  <c r="K253" i="2697"/>
  <c r="M253" i="2697" s="1"/>
  <c r="N188" i="2697"/>
  <c r="K188" i="2697"/>
  <c r="M188" i="2697" s="1"/>
  <c r="AH174" i="2691"/>
  <c r="AG174" i="2691"/>
  <c r="AI83" i="2694"/>
  <c r="AL83" i="2694"/>
  <c r="AH83" i="2694"/>
  <c r="N484" i="2697"/>
  <c r="K484" i="2697"/>
  <c r="M484" i="2697" s="1"/>
  <c r="N92" i="2697"/>
  <c r="K92" i="2697"/>
  <c r="M92" i="2697" s="1"/>
  <c r="AH195" i="2691"/>
  <c r="AG195" i="2691"/>
  <c r="AL150" i="2694"/>
  <c r="AI150" i="2694"/>
  <c r="AH150" i="2694"/>
  <c r="K281" i="2697"/>
  <c r="M281" i="2697" s="1"/>
  <c r="AH9" i="2694"/>
  <c r="AL9" i="2694"/>
  <c r="AI9" i="2694"/>
  <c r="N322" i="2697"/>
  <c r="K322" i="2697"/>
  <c r="M322" i="2697" s="1"/>
  <c r="AG121" i="2691"/>
  <c r="AH121" i="2691"/>
  <c r="N23" i="2697"/>
  <c r="K23" i="2697"/>
  <c r="M23" i="2697" s="1"/>
  <c r="AH154" i="2694"/>
  <c r="AI154" i="2694"/>
  <c r="AL154" i="2694"/>
  <c r="K388" i="2697"/>
  <c r="M388" i="2697" s="1"/>
  <c r="N499" i="2697"/>
  <c r="K499" i="2697"/>
  <c r="M499" i="2697" s="1"/>
  <c r="N154" i="2697"/>
  <c r="K154" i="2697"/>
  <c r="M154" i="2697" s="1"/>
  <c r="AH65" i="2691"/>
  <c r="AG65" i="2691"/>
  <c r="AH224" i="2691"/>
  <c r="AG224" i="2691"/>
  <c r="AI36" i="2694"/>
  <c r="AL36" i="2694"/>
  <c r="AH36" i="2694"/>
  <c r="N54" i="2697"/>
  <c r="K54" i="2697"/>
  <c r="M54" i="2697" s="1"/>
  <c r="AH8" i="2694"/>
  <c r="AL8" i="2694"/>
  <c r="AI8" i="2694"/>
  <c r="N121" i="2697"/>
  <c r="K121" i="2697"/>
  <c r="M121" i="2697" s="1"/>
  <c r="AI194" i="2694"/>
  <c r="AL194" i="2694"/>
  <c r="AH194" i="2694"/>
  <c r="N337" i="2697"/>
  <c r="K337" i="2697"/>
  <c r="M337" i="2697" s="1"/>
  <c r="K97" i="2697"/>
  <c r="M97" i="2697" s="1"/>
  <c r="N97" i="2697"/>
  <c r="K375" i="2697"/>
  <c r="M375" i="2697" s="1"/>
  <c r="K455" i="2697"/>
  <c r="M455" i="2697" s="1"/>
  <c r="N455" i="2697"/>
  <c r="AI211" i="2694"/>
  <c r="AL211" i="2694"/>
  <c r="AH211" i="2694"/>
  <c r="K485" i="2697"/>
  <c r="M485" i="2697" s="1"/>
  <c r="N485" i="2697"/>
  <c r="K384" i="2697"/>
  <c r="M384" i="2697" s="1"/>
  <c r="AH151" i="2694"/>
  <c r="AL151" i="2694"/>
  <c r="AI151" i="2694"/>
  <c r="N530" i="2697"/>
  <c r="K530" i="2697"/>
  <c r="M530" i="2697" s="1"/>
  <c r="AH74" i="2691"/>
  <c r="AG74" i="2691"/>
  <c r="AI123" i="2694"/>
  <c r="AL123" i="2694"/>
  <c r="AH123" i="2694"/>
  <c r="N41" i="2697"/>
  <c r="K41" i="2697"/>
  <c r="M41" i="2697" s="1"/>
  <c r="K368" i="2697"/>
  <c r="M368" i="2697" s="1"/>
  <c r="AH122" i="2691"/>
  <c r="AG122" i="2691"/>
  <c r="AL263" i="2694"/>
  <c r="AH263" i="2694"/>
  <c r="AI263" i="2694"/>
  <c r="AL215" i="2694"/>
  <c r="AI215" i="2694"/>
  <c r="AH215" i="2694"/>
  <c r="K7" i="2697"/>
  <c r="M7" i="2697" s="1"/>
  <c r="N7" i="2697"/>
  <c r="AI27" i="2694"/>
  <c r="AL27" i="2694"/>
  <c r="AH27" i="2694"/>
  <c r="N480" i="2697"/>
  <c r="K480" i="2697"/>
  <c r="M480" i="2697" s="1"/>
  <c r="K402" i="2697"/>
  <c r="M402" i="2697" s="1"/>
  <c r="K16" i="2697"/>
  <c r="M16" i="2697" s="1"/>
  <c r="N13" i="2697"/>
  <c r="K13" i="2697"/>
  <c r="M13" i="2697" s="1"/>
  <c r="N103" i="2697"/>
  <c r="K103" i="2697"/>
  <c r="M103" i="2697" s="1"/>
  <c r="AH168" i="2691"/>
  <c r="AG168" i="2691"/>
  <c r="N224" i="2697"/>
  <c r="K224" i="2697"/>
  <c r="M224" i="2697" s="1"/>
  <c r="AL69" i="2694"/>
  <c r="AH69" i="2694"/>
  <c r="AI69" i="2694"/>
  <c r="K462" i="2697"/>
  <c r="M462" i="2697" s="1"/>
  <c r="K477" i="2697"/>
  <c r="M477" i="2697" s="1"/>
  <c r="AH225" i="2691"/>
  <c r="AG225" i="2691"/>
  <c r="AL45" i="2694"/>
  <c r="AH45" i="2694"/>
  <c r="AI45" i="2694"/>
  <c r="AH177" i="2694"/>
  <c r="AL177" i="2694"/>
  <c r="AI177" i="2694"/>
  <c r="K314" i="2697"/>
  <c r="M314" i="2697" s="1"/>
  <c r="N225" i="2697"/>
  <c r="K225" i="2697"/>
  <c r="M225" i="2697" s="1"/>
  <c r="AH226" i="2691"/>
  <c r="AG226" i="2691"/>
  <c r="K361" i="2697"/>
  <c r="M361" i="2697" s="1"/>
  <c r="N535" i="2697"/>
  <c r="K535" i="2697"/>
  <c r="M535" i="2697" s="1"/>
  <c r="N15" i="2697"/>
  <c r="K15" i="2697"/>
  <c r="M15" i="2697" s="1"/>
  <c r="AG48" i="2691"/>
  <c r="AH48" i="2691"/>
  <c r="AG202" i="2691"/>
  <c r="AH202" i="2691"/>
  <c r="AH129" i="2694"/>
  <c r="AL129" i="2694"/>
  <c r="AI129" i="2694"/>
  <c r="AH178" i="2691"/>
  <c r="AG178" i="2691"/>
  <c r="AL262" i="2694"/>
  <c r="AH262" i="2694"/>
  <c r="AI262" i="2694"/>
  <c r="K398" i="2697"/>
  <c r="M398" i="2697" s="1"/>
  <c r="AH209" i="2691"/>
  <c r="AG209" i="2691"/>
  <c r="AI230" i="2694"/>
  <c r="AH230" i="2694"/>
  <c r="AL230" i="2694"/>
  <c r="AG188" i="2691"/>
  <c r="AH188" i="2691"/>
  <c r="AH178" i="2694"/>
  <c r="AI178" i="2694"/>
  <c r="AL178" i="2694"/>
  <c r="N450" i="2697"/>
  <c r="K450" i="2697"/>
  <c r="M450" i="2697" s="1"/>
  <c r="AH161" i="2691"/>
  <c r="AG161" i="2691"/>
  <c r="AL240" i="2694"/>
  <c r="AH240" i="2694"/>
  <c r="AI240" i="2694"/>
  <c r="AI220" i="2694"/>
  <c r="AL220" i="2694"/>
  <c r="AH220" i="2694"/>
  <c r="AG165" i="2691"/>
  <c r="AH165" i="2691"/>
  <c r="AH104" i="2694"/>
  <c r="AL104" i="2694"/>
  <c r="AI104" i="2694"/>
  <c r="K339" i="2697"/>
  <c r="M339" i="2697" s="1"/>
  <c r="AG134" i="2691"/>
  <c r="AH134" i="2691"/>
  <c r="AI53" i="2694"/>
  <c r="AL53" i="2694"/>
  <c r="AH53" i="2694"/>
  <c r="K315" i="2697"/>
  <c r="M315" i="2697" s="1"/>
  <c r="K298" i="2697"/>
  <c r="M298" i="2697" s="1"/>
  <c r="AH110" i="2691"/>
  <c r="AG110" i="2691"/>
  <c r="AH58" i="2694"/>
  <c r="AI58" i="2694"/>
  <c r="AL58" i="2694"/>
  <c r="K274" i="2697"/>
  <c r="M274" i="2697" s="1"/>
  <c r="AH54" i="2691"/>
  <c r="AG54" i="2691"/>
  <c r="AH34" i="2694"/>
  <c r="AI34" i="2694"/>
  <c r="AL34" i="2694"/>
  <c r="K475" i="2697"/>
  <c r="M475" i="2697" s="1"/>
  <c r="N475" i="2697"/>
  <c r="AH41" i="2691"/>
  <c r="AG41" i="2691"/>
  <c r="AI30" i="2694"/>
  <c r="AL30" i="2694"/>
  <c r="AH30" i="2694"/>
  <c r="AH208" i="2691"/>
  <c r="AG208" i="2691"/>
  <c r="AL40" i="2694"/>
  <c r="AH40" i="2694"/>
  <c r="AI40" i="2694"/>
  <c r="N244" i="2697"/>
  <c r="K244" i="2697"/>
  <c r="M244" i="2697" s="1"/>
  <c r="N251" i="2697"/>
  <c r="K251" i="2697"/>
  <c r="M251" i="2697" s="1"/>
  <c r="AH124" i="2691"/>
  <c r="AG124" i="2691"/>
  <c r="AI122" i="2694"/>
  <c r="AL122" i="2694"/>
  <c r="AH122" i="2694"/>
  <c r="K169" i="2697"/>
  <c r="M169" i="2697" s="1"/>
  <c r="N169" i="2697"/>
  <c r="K324" i="2697"/>
  <c r="M324" i="2697" s="1"/>
  <c r="AG47" i="2691"/>
  <c r="AH47" i="2691"/>
  <c r="AI125" i="2694"/>
  <c r="AL125" i="2694"/>
  <c r="AH125" i="2694"/>
  <c r="N114" i="2697"/>
  <c r="K114" i="2697"/>
  <c r="M114" i="2697" s="1"/>
  <c r="K417" i="2697"/>
  <c r="M417" i="2697" s="1"/>
  <c r="AL165" i="2694"/>
  <c r="AH165" i="2694"/>
  <c r="AI165" i="2694"/>
  <c r="K70" i="2697"/>
  <c r="M70" i="2697" s="1"/>
  <c r="N70" i="2697"/>
  <c r="K493" i="2697"/>
  <c r="M493" i="2697" s="1"/>
  <c r="N493" i="2697"/>
  <c r="N42" i="2697"/>
  <c r="K42" i="2697"/>
  <c r="M42" i="2697" s="1"/>
  <c r="AI26" i="2694"/>
  <c r="AH26" i="2694"/>
  <c r="AL26" i="2694"/>
  <c r="K472" i="2697"/>
  <c r="M472" i="2697" s="1"/>
  <c r="N472" i="2697"/>
  <c r="K272" i="2697"/>
  <c r="M272" i="2697" s="1"/>
  <c r="N272" i="2697"/>
  <c r="K356" i="2697"/>
  <c r="M356" i="2697" s="1"/>
  <c r="N228" i="2697"/>
  <c r="K228" i="2697"/>
  <c r="M228" i="2697" s="1"/>
  <c r="AL241" i="2694"/>
  <c r="AH241" i="2694"/>
  <c r="AI241" i="2694"/>
  <c r="K432" i="2697"/>
  <c r="M432" i="2697" s="1"/>
  <c r="AH143" i="2691"/>
  <c r="AG143" i="2691"/>
  <c r="N45" i="2697"/>
  <c r="K45" i="2697"/>
  <c r="M45" i="2697" s="1"/>
  <c r="K266" i="2697"/>
  <c r="M266" i="2697" s="1"/>
  <c r="N377" i="2697"/>
  <c r="K377" i="2697"/>
  <c r="M377" i="2697" s="1"/>
  <c r="N177" i="2697"/>
  <c r="K177" i="2697"/>
  <c r="M177" i="2697" s="1"/>
  <c r="K343" i="2697"/>
  <c r="M343" i="2697" s="1"/>
  <c r="AH79" i="2691"/>
  <c r="AG79" i="2691"/>
  <c r="N116" i="2697"/>
  <c r="K116" i="2697"/>
  <c r="M116" i="2697" s="1"/>
  <c r="K515" i="2697"/>
  <c r="M515" i="2697" s="1"/>
  <c r="N515" i="2697"/>
  <c r="AG90" i="2691"/>
  <c r="AH90" i="2691"/>
  <c r="AG132" i="2691"/>
  <c r="AH132" i="2691"/>
  <c r="K370" i="2697"/>
  <c r="M370" i="2697" s="1"/>
  <c r="N370" i="2697"/>
  <c r="K208" i="2697"/>
  <c r="M208" i="2697" s="1"/>
  <c r="N208" i="2697"/>
  <c r="N113" i="2697"/>
  <c r="K113" i="2697"/>
  <c r="M113" i="2697" s="1"/>
  <c r="AH84" i="2691"/>
  <c r="AG84" i="2691"/>
  <c r="AH97" i="2691"/>
  <c r="AG97" i="2691"/>
  <c r="K53" i="2697"/>
  <c r="M53" i="2697" s="1"/>
  <c r="N53" i="2697"/>
  <c r="N291" i="2697"/>
  <c r="K291" i="2697"/>
  <c r="M291" i="2697" s="1"/>
  <c r="N354" i="2697"/>
  <c r="K354" i="2697"/>
  <c r="M354" i="2697" s="1"/>
  <c r="AG244" i="2691"/>
  <c r="AH244" i="2691"/>
  <c r="K364" i="2697"/>
  <c r="M364" i="2697" s="1"/>
  <c r="K371" i="2697"/>
  <c r="M371" i="2697" s="1"/>
  <c r="AG220" i="2691"/>
  <c r="AH220" i="2691"/>
  <c r="K195" i="2697"/>
  <c r="M195" i="2697" s="1"/>
  <c r="N226" i="2697"/>
  <c r="K226" i="2697"/>
  <c r="M226" i="2697" s="1"/>
  <c r="N189" i="2697"/>
  <c r="K189" i="2697"/>
  <c r="M189" i="2697" s="1"/>
  <c r="K399" i="2697"/>
  <c r="M399" i="2697" s="1"/>
  <c r="K40" i="2697"/>
  <c r="M40" i="2697" s="1"/>
  <c r="N40" i="2697"/>
  <c r="AH61" i="2691"/>
  <c r="AG61" i="2691"/>
  <c r="K379" i="2697"/>
  <c r="M379" i="2697" s="1"/>
  <c r="AL213" i="2694"/>
  <c r="AI213" i="2694"/>
  <c r="AH213" i="2694"/>
  <c r="K452" i="2697"/>
  <c r="M452" i="2697" s="1"/>
  <c r="AG192" i="2691"/>
  <c r="AH192" i="2691"/>
  <c r="AL167" i="2694"/>
  <c r="AI167" i="2694"/>
  <c r="AH167" i="2694"/>
  <c r="K510" i="2697"/>
  <c r="M510" i="2697" s="1"/>
  <c r="N510" i="2697"/>
  <c r="N99" i="2697"/>
  <c r="K99" i="2697"/>
  <c r="M99" i="2697" s="1"/>
  <c r="K135" i="2697"/>
  <c r="M135" i="2697" s="1"/>
  <c r="AH19" i="2694"/>
  <c r="AL19" i="2694"/>
  <c r="AI19" i="2694"/>
  <c r="AG245" i="2691"/>
  <c r="AH245" i="2691"/>
  <c r="AI28" i="2694"/>
  <c r="AH28" i="2694"/>
  <c r="AL28" i="2694"/>
  <c r="AL47" i="2694"/>
  <c r="AI47" i="2694"/>
  <c r="AH47" i="2694"/>
  <c r="K95" i="2697"/>
  <c r="M95" i="2697" s="1"/>
  <c r="K33" i="2697"/>
  <c r="M33" i="2697" s="1"/>
  <c r="N33" i="2697"/>
  <c r="AH224" i="2694"/>
  <c r="AL224" i="2694"/>
  <c r="AI224" i="2694"/>
  <c r="AH95" i="2691"/>
  <c r="AG95" i="2691"/>
  <c r="AG91" i="2691"/>
  <c r="AH91" i="2691"/>
  <c r="AI212" i="2694"/>
  <c r="AL212" i="2694"/>
  <c r="AH212" i="2694"/>
  <c r="N487" i="2697"/>
  <c r="K487" i="2697"/>
  <c r="M487" i="2697" s="1"/>
  <c r="N502" i="2697"/>
  <c r="K502" i="2697"/>
  <c r="M502" i="2697" s="1"/>
  <c r="AG51" i="2691"/>
  <c r="AH51" i="2691"/>
  <c r="K508" i="2697"/>
  <c r="M508" i="2697" s="1"/>
  <c r="N50" i="2697"/>
  <c r="K50" i="2697"/>
  <c r="M50" i="2697" s="1"/>
  <c r="AH57" i="2694"/>
  <c r="AL57" i="2694"/>
  <c r="AI57" i="2694"/>
  <c r="K411" i="2697"/>
  <c r="M411" i="2697" s="1"/>
  <c r="AH57" i="2691"/>
  <c r="AG57" i="2691"/>
  <c r="AL190" i="2694"/>
  <c r="AI190" i="2694"/>
  <c r="AH190" i="2694"/>
  <c r="N96" i="2697"/>
  <c r="K96" i="2697"/>
  <c r="M96" i="2697" s="1"/>
  <c r="K273" i="2697"/>
  <c r="M273" i="2697" s="1"/>
  <c r="AL126" i="2694"/>
  <c r="AI126" i="2694"/>
  <c r="AH126" i="2694"/>
  <c r="AG205" i="2691"/>
  <c r="AH205" i="2691"/>
  <c r="N378" i="2697"/>
  <c r="K378" i="2697"/>
  <c r="M378" i="2697" s="1"/>
  <c r="AH56" i="2694"/>
  <c r="AL56" i="2694"/>
  <c r="AI56" i="2694"/>
  <c r="AH32" i="2694"/>
  <c r="AL32" i="2694"/>
  <c r="AI32" i="2694"/>
  <c r="K145" i="2697"/>
  <c r="M145" i="2697" s="1"/>
  <c r="AI100" i="2694"/>
  <c r="AH100" i="2694"/>
  <c r="AL100" i="2694"/>
  <c r="N306" i="2697"/>
  <c r="K306" i="2697"/>
  <c r="M306" i="2697" s="1"/>
  <c r="AG196" i="2691"/>
  <c r="AH196" i="2691"/>
  <c r="K479" i="2697"/>
  <c r="M479" i="2697" s="1"/>
  <c r="N479" i="2697"/>
  <c r="K109" i="2697"/>
  <c r="M109" i="2697" s="1"/>
  <c r="N109" i="2697"/>
  <c r="K217" i="2697"/>
  <c r="M217" i="2697" s="1"/>
  <c r="AI253" i="2694"/>
  <c r="AL253" i="2694"/>
  <c r="AH253" i="2694"/>
  <c r="N98" i="2697"/>
  <c r="K98" i="2697"/>
  <c r="M98" i="2697" s="1"/>
  <c r="N59" i="2697"/>
  <c r="K59" i="2697"/>
  <c r="M59" i="2697" s="1"/>
  <c r="AH163" i="2694"/>
  <c r="AL163" i="2694"/>
  <c r="AI163" i="2694"/>
  <c r="K437" i="2697"/>
  <c r="M437" i="2697" s="1"/>
  <c r="N437" i="2697"/>
  <c r="N155" i="2697"/>
  <c r="K155" i="2697"/>
  <c r="M155" i="2697" s="1"/>
  <c r="K528" i="2697"/>
  <c r="M528" i="2697" s="1"/>
  <c r="K215" i="2697"/>
  <c r="M215" i="2697" s="1"/>
  <c r="N215" i="2697"/>
  <c r="AH123" i="2691"/>
  <c r="AG123" i="2691"/>
  <c r="AL258" i="2694"/>
  <c r="AI258" i="2694"/>
  <c r="AH258" i="2694"/>
  <c r="AG11" i="2691"/>
  <c r="AH11" i="2691"/>
  <c r="AG107" i="2691"/>
  <c r="AH107" i="2691"/>
  <c r="AH177" i="2691"/>
  <c r="AG177" i="2691"/>
  <c r="AI180" i="2694"/>
  <c r="AL180" i="2694"/>
  <c r="AH180" i="2694"/>
  <c r="AG131" i="2691"/>
  <c r="AH131" i="2691"/>
  <c r="AL25" i="2694"/>
  <c r="AH25" i="2694"/>
  <c r="AI25" i="2694"/>
  <c r="K9" i="2697"/>
  <c r="M9" i="2697" s="1"/>
  <c r="N9" i="2697"/>
  <c r="K46" i="2697"/>
  <c r="M46" i="2697" s="1"/>
  <c r="N46" i="2697"/>
  <c r="AH80" i="2694"/>
  <c r="AL80" i="2694"/>
  <c r="AI80" i="2694"/>
  <c r="AH87" i="2691"/>
  <c r="AG87" i="2691"/>
  <c r="AH39" i="2691"/>
  <c r="AG39" i="2691"/>
  <c r="K175" i="2697"/>
  <c r="M175" i="2697" s="1"/>
  <c r="N158" i="2697"/>
  <c r="K158" i="2697"/>
  <c r="M158" i="2697" s="1"/>
  <c r="AG128" i="2691"/>
  <c r="AH128" i="2691"/>
  <c r="K518" i="2697"/>
  <c r="M518" i="2697" s="1"/>
  <c r="N518" i="2697"/>
  <c r="AI75" i="2694"/>
  <c r="AL75" i="2694"/>
  <c r="AH75" i="2694"/>
  <c r="K520" i="2697"/>
  <c r="M520" i="2697" s="1"/>
  <c r="N520" i="2697"/>
  <c r="K320" i="2697"/>
  <c r="M320" i="2697" s="1"/>
  <c r="AG240" i="2691"/>
  <c r="AH240" i="2691"/>
  <c r="AH115" i="2694"/>
  <c r="AL115" i="2694"/>
  <c r="AI115" i="2694"/>
  <c r="K365" i="2697"/>
  <c r="M365" i="2697" s="1"/>
  <c r="N365" i="2697"/>
  <c r="AH28" i="2691"/>
  <c r="AG28" i="2691"/>
  <c r="N287" i="2697"/>
  <c r="K287" i="2697"/>
  <c r="M287" i="2697" s="1"/>
  <c r="K211" i="2697"/>
  <c r="M211" i="2697" s="1"/>
  <c r="AL97" i="2694"/>
  <c r="AH97" i="2694"/>
  <c r="AI97" i="2694"/>
  <c r="AL117" i="2694"/>
  <c r="AH117" i="2694"/>
  <c r="AI117" i="2694"/>
  <c r="K468" i="2697"/>
  <c r="M468" i="2697" s="1"/>
  <c r="K82" i="2697"/>
  <c r="M82" i="2697" s="1"/>
  <c r="N82" i="2697"/>
  <c r="AG171" i="2691"/>
  <c r="AH171" i="2691"/>
  <c r="AH161" i="2694"/>
  <c r="AL161" i="2694"/>
  <c r="AI161" i="2694"/>
  <c r="K245" i="2697"/>
  <c r="M245" i="2697" s="1"/>
  <c r="N245" i="2697"/>
  <c r="N308" i="2697"/>
  <c r="K308" i="2697"/>
  <c r="M308" i="2697" s="1"/>
  <c r="N180" i="2697"/>
  <c r="K180" i="2697"/>
  <c r="M180" i="2697" s="1"/>
  <c r="AH137" i="2694"/>
  <c r="AL137" i="2694"/>
  <c r="AI137" i="2694"/>
  <c r="K221" i="2697"/>
  <c r="M221" i="2697" s="1"/>
  <c r="N221" i="2697"/>
  <c r="N260" i="2697"/>
  <c r="K260" i="2697"/>
  <c r="M260" i="2697" s="1"/>
  <c r="N156" i="2697"/>
  <c r="K156" i="2697"/>
  <c r="M156" i="2697" s="1"/>
  <c r="AH252" i="2691"/>
  <c r="AG252" i="2691"/>
  <c r="N271" i="2697"/>
  <c r="K271" i="2697"/>
  <c r="M271" i="2697" s="1"/>
  <c r="N312" i="2697"/>
  <c r="K312" i="2697"/>
  <c r="M312" i="2697" s="1"/>
  <c r="K352" i="2697"/>
  <c r="M352" i="2697" s="1"/>
  <c r="N352" i="2697"/>
  <c r="N152" i="2697"/>
  <c r="K152" i="2697"/>
  <c r="M152" i="2697" s="1"/>
  <c r="AH260" i="2694"/>
  <c r="AL260" i="2694"/>
  <c r="AI260" i="2694"/>
  <c r="K390" i="2697"/>
  <c r="M390" i="2697" s="1"/>
  <c r="N325" i="2697"/>
  <c r="K325" i="2697"/>
  <c r="M325" i="2697" s="1"/>
  <c r="AG260" i="2691"/>
  <c r="AH260" i="2691"/>
  <c r="AH153" i="2691"/>
  <c r="AG153" i="2691"/>
  <c r="AL246" i="2694"/>
  <c r="AI246" i="2694"/>
  <c r="AH246" i="2694"/>
  <c r="AH114" i="2691"/>
  <c r="AG114" i="2691"/>
  <c r="N342" i="2697"/>
  <c r="K342" i="2697"/>
  <c r="M342" i="2697" s="1"/>
  <c r="AG231" i="2691"/>
  <c r="AH231" i="2691"/>
  <c r="K394" i="2697"/>
  <c r="M394" i="2697" s="1"/>
  <c r="N394" i="2697"/>
  <c r="AH43" i="2691"/>
  <c r="AG43" i="2691"/>
  <c r="AH152" i="2694"/>
  <c r="AL152" i="2694"/>
  <c r="AI152" i="2694"/>
  <c r="AG183" i="2691"/>
  <c r="AH183" i="2691"/>
  <c r="AH31" i="2691"/>
  <c r="AG31" i="2691"/>
  <c r="AI140" i="2694"/>
  <c r="AH140" i="2694"/>
  <c r="AL140" i="2694"/>
  <c r="K326" i="2697"/>
  <c r="M326" i="2697" s="1"/>
  <c r="N326" i="2697"/>
  <c r="K293" i="2697"/>
  <c r="M293" i="2697" s="1"/>
  <c r="AL216" i="2694"/>
  <c r="AI216" i="2694"/>
  <c r="AH216" i="2694"/>
  <c r="AI196" i="2694"/>
  <c r="AH196" i="2694"/>
  <c r="AL196" i="2694"/>
  <c r="K529" i="2697"/>
  <c r="M529" i="2697" s="1"/>
  <c r="N529" i="2697"/>
  <c r="AG142" i="2691"/>
  <c r="AH142" i="2691"/>
  <c r="AL102" i="2694"/>
  <c r="AI102" i="2694"/>
  <c r="AH102" i="2694"/>
  <c r="AH73" i="2691"/>
  <c r="AG73" i="2691"/>
  <c r="AH86" i="2691"/>
  <c r="AG86" i="2691"/>
  <c r="AI54" i="2694"/>
  <c r="AL54" i="2694"/>
  <c r="AH54" i="2694"/>
  <c r="AG242" i="2691"/>
  <c r="AH242" i="2691"/>
  <c r="K131" i="2697"/>
  <c r="M131" i="2697" s="1"/>
  <c r="N131" i="2697"/>
  <c r="AL96" i="2694"/>
  <c r="AH96" i="2694"/>
  <c r="AI96" i="2694"/>
  <c r="AG14" i="2691"/>
  <c r="AH14" i="2691"/>
  <c r="AL72" i="2694"/>
  <c r="AH72" i="2694"/>
  <c r="AI72" i="2694"/>
  <c r="K262" i="2697"/>
  <c r="M262" i="2697" s="1"/>
  <c r="N262" i="2697"/>
  <c r="K409" i="2697"/>
  <c r="M409" i="2697" s="1"/>
  <c r="AH223" i="2694"/>
  <c r="AL223" i="2694"/>
  <c r="AI223" i="2694"/>
  <c r="N407" i="2697"/>
  <c r="K407" i="2697"/>
  <c r="M407" i="2697" s="1"/>
  <c r="K303" i="2697"/>
  <c r="M303" i="2697" s="1"/>
  <c r="N303" i="2697"/>
  <c r="AH112" i="2691"/>
  <c r="AG112" i="2691"/>
  <c r="AH255" i="2694"/>
  <c r="AI255" i="2694"/>
  <c r="AL255" i="2694"/>
  <c r="K203" i="2697"/>
  <c r="M203" i="2697" s="1"/>
  <c r="N203" i="2697"/>
  <c r="AG76" i="2691"/>
  <c r="AH76" i="2691"/>
  <c r="AI74" i="2694"/>
  <c r="AH74" i="2694"/>
  <c r="AL74" i="2694"/>
  <c r="AH257" i="2694"/>
  <c r="AI257" i="2694"/>
  <c r="AL257" i="2694"/>
  <c r="K404" i="2697"/>
  <c r="M404" i="2697" s="1"/>
  <c r="K75" i="2697"/>
  <c r="M75" i="2697" s="1"/>
  <c r="N75" i="2697"/>
  <c r="N516" i="2697"/>
  <c r="K516" i="2697"/>
  <c r="M516" i="2697" s="1"/>
  <c r="N130" i="2697"/>
  <c r="K130" i="2697"/>
  <c r="M130" i="2697" s="1"/>
  <c r="N83" i="2697"/>
  <c r="K83" i="2697"/>
  <c r="M83" i="2697" s="1"/>
  <c r="K424" i="2697"/>
  <c r="M424" i="2697" s="1"/>
  <c r="N424" i="2697"/>
  <c r="N405" i="2697"/>
  <c r="K405" i="2697"/>
  <c r="M405" i="2697" s="1"/>
  <c r="K240" i="2697"/>
  <c r="M240" i="2697" s="1"/>
  <c r="AG241" i="2691"/>
  <c r="AH241" i="2691"/>
  <c r="AG238" i="2691"/>
  <c r="AH238" i="2691"/>
  <c r="AI107" i="2694"/>
  <c r="AL107" i="2694"/>
  <c r="AH107" i="2694"/>
  <c r="K474" i="2697"/>
  <c r="M474" i="2697" s="1"/>
  <c r="AG101" i="2691"/>
  <c r="AH101" i="2691"/>
  <c r="AH169" i="2691"/>
  <c r="AG169" i="2691"/>
  <c r="N415" i="2697"/>
  <c r="K415" i="2697"/>
  <c r="M415" i="2697" s="1"/>
  <c r="AH116" i="2691"/>
  <c r="AG116" i="2691"/>
  <c r="AH82" i="2691"/>
  <c r="AG82" i="2691"/>
  <c r="N257" i="2697"/>
  <c r="K257" i="2697"/>
  <c r="M257" i="2697" s="1"/>
  <c r="AG118" i="2691"/>
  <c r="AH118" i="2691"/>
  <c r="AH181" i="2691"/>
  <c r="AG181" i="2691"/>
  <c r="AL78" i="2694"/>
  <c r="AI78" i="2694"/>
  <c r="AH78" i="2694"/>
  <c r="N209" i="2697"/>
  <c r="K209" i="2697"/>
  <c r="M209" i="2697" s="1"/>
  <c r="K512" i="2697"/>
  <c r="M512" i="2697" s="1"/>
  <c r="K267" i="2697"/>
  <c r="M267" i="2697" s="1"/>
  <c r="N267" i="2697"/>
  <c r="AI219" i="2694"/>
  <c r="AL219" i="2694"/>
  <c r="AH219" i="2694"/>
  <c r="AG218" i="2691"/>
  <c r="AH218" i="2691"/>
  <c r="AH38" i="2691"/>
  <c r="AG38" i="2691"/>
  <c r="N286" i="2697"/>
  <c r="K286" i="2697"/>
  <c r="M286" i="2697" s="1"/>
  <c r="K210" i="2697"/>
  <c r="M210" i="2697" s="1"/>
  <c r="K207" i="2697"/>
  <c r="M207" i="2697" s="1"/>
  <c r="N207" i="2697"/>
  <c r="K284" i="2697"/>
  <c r="M284" i="2697" s="1"/>
  <c r="AH259" i="2691"/>
  <c r="AG259" i="2691"/>
  <c r="AH67" i="2694"/>
  <c r="AI67" i="2694"/>
  <c r="AL67" i="2694"/>
  <c r="N132" i="2697"/>
  <c r="K132" i="2697"/>
  <c r="M132" i="2697" s="1"/>
  <c r="K501" i="2697"/>
  <c r="M501" i="2697" s="1"/>
  <c r="K143" i="2697"/>
  <c r="M143" i="2697" s="1"/>
  <c r="N143" i="2697"/>
  <c r="AH111" i="2694"/>
  <c r="AL111" i="2694"/>
  <c r="AI111" i="2694"/>
  <c r="K139" i="2697"/>
  <c r="M139" i="2697" s="1"/>
  <c r="N139" i="2697"/>
  <c r="AG191" i="2691"/>
  <c r="AH191" i="2691"/>
  <c r="AH87" i="2694"/>
  <c r="AL87" i="2694"/>
  <c r="AI87" i="2694"/>
  <c r="AH250" i="2691"/>
  <c r="AG250" i="2691"/>
  <c r="N538" i="2697"/>
  <c r="K538" i="2697"/>
  <c r="M538" i="2697" s="1"/>
  <c r="AH72" i="2691"/>
  <c r="AG72" i="2691"/>
  <c r="K6" i="2697"/>
  <c r="M6" i="2697" s="1"/>
  <c r="N6" i="2697"/>
  <c r="K304" i="2697"/>
  <c r="M304" i="2697" s="1"/>
  <c r="N304" i="2697"/>
  <c r="N104" i="2697"/>
  <c r="K104" i="2697"/>
  <c r="M104" i="2697" s="1"/>
  <c r="AH129" i="2691"/>
  <c r="AG129" i="2691"/>
  <c r="AH41" i="2694"/>
  <c r="AI41" i="2694"/>
  <c r="AL41" i="2694"/>
  <c r="K277" i="2697"/>
  <c r="M277" i="2697" s="1"/>
  <c r="AH198" i="2691"/>
  <c r="AG198" i="2691"/>
  <c r="AH202" i="2694"/>
  <c r="AI202" i="2694"/>
  <c r="AL202" i="2694"/>
  <c r="K435" i="2697"/>
  <c r="M435" i="2697" s="1"/>
  <c r="K129" i="2697"/>
  <c r="M129" i="2697" s="1"/>
  <c r="N129" i="2697"/>
  <c r="AL174" i="2694"/>
  <c r="AI174" i="2694"/>
  <c r="AH174" i="2694"/>
  <c r="N122" i="2697"/>
  <c r="K122" i="2697"/>
  <c r="M122" i="2697" s="1"/>
  <c r="K305" i="2697"/>
  <c r="M305" i="2697" s="1"/>
  <c r="K81" i="2697"/>
  <c r="M81" i="2697" s="1"/>
  <c r="N81" i="2697"/>
  <c r="K430" i="2697"/>
  <c r="M430" i="2697" s="1"/>
  <c r="N430" i="2697"/>
  <c r="AL166" i="2694"/>
  <c r="AH166" i="2694"/>
  <c r="AI166" i="2694"/>
  <c r="K88" i="2697"/>
  <c r="M88" i="2697" s="1"/>
  <c r="N88" i="2697"/>
  <c r="AH141" i="2691"/>
  <c r="AG141" i="2691"/>
  <c r="AL192" i="2694"/>
  <c r="AI192" i="2694"/>
  <c r="AH192" i="2694"/>
  <c r="AI172" i="2694"/>
  <c r="AH172" i="2694"/>
  <c r="AL172" i="2694"/>
  <c r="N505" i="2697"/>
  <c r="K505" i="2697"/>
  <c r="M505" i="2697" s="1"/>
  <c r="N233" i="2697"/>
  <c r="K233" i="2697"/>
  <c r="M233" i="2697" s="1"/>
  <c r="K536" i="2697"/>
  <c r="M536" i="2697" s="1"/>
  <c r="N536" i="2697"/>
  <c r="N74" i="2697"/>
  <c r="K74" i="2697"/>
  <c r="M74" i="2697" s="1"/>
  <c r="AI148" i="2694"/>
  <c r="AH148" i="2694"/>
  <c r="AL148" i="2694"/>
  <c r="K481" i="2697"/>
  <c r="M481" i="2697" s="1"/>
  <c r="K29" i="2697"/>
  <c r="M29" i="2697" s="1"/>
  <c r="N29" i="2697"/>
  <c r="AI124" i="2694"/>
  <c r="AL124" i="2694"/>
  <c r="AH124" i="2694"/>
  <c r="N330" i="2697"/>
  <c r="K330" i="2697"/>
  <c r="M330" i="2697" s="1"/>
  <c r="N250" i="2697"/>
  <c r="K250" i="2697"/>
  <c r="M250" i="2697" s="1"/>
  <c r="AI218" i="2694"/>
  <c r="AL218" i="2694"/>
  <c r="AH218" i="2694"/>
  <c r="K433" i="2697"/>
  <c r="M433" i="2697" s="1"/>
  <c r="N161" i="2697"/>
  <c r="K161" i="2697"/>
  <c r="M161" i="2697" s="1"/>
  <c r="K464" i="2697"/>
  <c r="M464" i="2697" s="1"/>
  <c r="AL46" i="2694"/>
  <c r="AH46" i="2694"/>
  <c r="AI46" i="2694"/>
  <c r="K199" i="2697"/>
  <c r="M199" i="2697" s="1"/>
  <c r="N199" i="2697"/>
  <c r="N218" i="2697"/>
  <c r="K218" i="2697"/>
  <c r="M218" i="2697" s="1"/>
  <c r="AL22" i="2694"/>
  <c r="AI22" i="2694"/>
  <c r="AH22" i="2694"/>
  <c r="K524" i="2697"/>
  <c r="M524" i="2697" s="1"/>
  <c r="AI197" i="2694"/>
  <c r="AL197" i="2694"/>
  <c r="AH197" i="2694"/>
  <c r="N123" i="2697"/>
  <c r="K123" i="2697"/>
  <c r="M123" i="2697" s="1"/>
  <c r="N489" i="2697"/>
  <c r="K489" i="2697"/>
  <c r="M489" i="2697" s="1"/>
  <c r="K275" i="2697"/>
  <c r="M275" i="2697" s="1"/>
  <c r="N86" i="2697"/>
  <c r="K86" i="2697"/>
  <c r="M86" i="2697" s="1"/>
  <c r="AG80" i="2691"/>
  <c r="AH80" i="2691"/>
  <c r="AI205" i="2694"/>
  <c r="AH205" i="2694"/>
  <c r="AL205" i="2694"/>
  <c r="N196" i="2697"/>
  <c r="K196" i="2697"/>
  <c r="M196" i="2697" s="1"/>
  <c r="K331" i="2697"/>
  <c r="M331" i="2697" s="1"/>
  <c r="N331" i="2697"/>
  <c r="K241" i="2697"/>
  <c r="M241" i="2697" s="1"/>
  <c r="K178" i="2697"/>
  <c r="M178" i="2697" s="1"/>
  <c r="N178" i="2697"/>
  <c r="AG50" i="2691"/>
  <c r="AH50" i="2691"/>
  <c r="AL191" i="2694"/>
  <c r="AI191" i="2694"/>
  <c r="AH191" i="2694"/>
  <c r="K534" i="2697"/>
  <c r="M534" i="2697" s="1"/>
  <c r="K359" i="2697"/>
  <c r="M359" i="2697" s="1"/>
  <c r="K345" i="2697"/>
  <c r="M345" i="2697" s="1"/>
  <c r="K357" i="2697"/>
  <c r="M357" i="2697" s="1"/>
  <c r="N421" i="2697"/>
  <c r="K421" i="2697"/>
  <c r="M421" i="2697" s="1"/>
  <c r="AH223" i="2691"/>
  <c r="AG223" i="2691"/>
  <c r="N52" i="2697"/>
  <c r="K52" i="2697"/>
  <c r="M52" i="2697" s="1"/>
  <c r="AH199" i="2691"/>
  <c r="AG199" i="2691"/>
  <c r="K115" i="2697"/>
  <c r="M115" i="2697" s="1"/>
  <c r="N115" i="2697"/>
  <c r="AG221" i="2691"/>
  <c r="AH221" i="2691"/>
  <c r="N119" i="2697"/>
  <c r="K119" i="2697"/>
  <c r="M119" i="2697" s="1"/>
  <c r="AI210" i="2694"/>
  <c r="AL210" i="2694"/>
  <c r="AH210" i="2694"/>
  <c r="AL121" i="2694"/>
  <c r="AH121" i="2694"/>
  <c r="AI121" i="2694"/>
  <c r="AH251" i="2691"/>
  <c r="AG251" i="2691"/>
  <c r="AH90" i="2694"/>
  <c r="AL90" i="2694"/>
  <c r="AI90" i="2694"/>
  <c r="AH63" i="2691"/>
  <c r="AG63" i="2691"/>
  <c r="N182" i="2697"/>
  <c r="K182" i="2697"/>
  <c r="M182" i="2697" s="1"/>
  <c r="K396" i="2697"/>
  <c r="M396" i="2697" s="1"/>
  <c r="N396" i="2697"/>
  <c r="AG146" i="2691"/>
  <c r="AH146" i="2691"/>
  <c r="N166" i="2697"/>
  <c r="K166" i="2697"/>
  <c r="M166" i="2697" s="1"/>
  <c r="K470" i="2697"/>
  <c r="M470" i="2697" s="1"/>
  <c r="AH207" i="2694"/>
  <c r="AI207" i="2694"/>
  <c r="AL207" i="2694"/>
  <c r="N148" i="2697"/>
  <c r="K148" i="2697"/>
  <c r="M148" i="2697" s="1"/>
  <c r="K469" i="2697"/>
  <c r="M469" i="2697" s="1"/>
  <c r="K521" i="2697"/>
  <c r="M521" i="2697" s="1"/>
  <c r="K317" i="2697"/>
  <c r="M317" i="2697" s="1"/>
  <c r="N317" i="2697"/>
  <c r="AG235" i="2691"/>
  <c r="AH235" i="2691"/>
  <c r="AL169" i="2694"/>
  <c r="AI169" i="2694"/>
  <c r="AH169" i="2694"/>
  <c r="AL162" i="2694"/>
  <c r="AI162" i="2694"/>
  <c r="AH162" i="2694"/>
  <c r="AH209" i="2694"/>
  <c r="AI209" i="2694"/>
  <c r="AL209" i="2694"/>
  <c r="AL143" i="2694"/>
  <c r="AI143" i="2694"/>
  <c r="AH143" i="2694"/>
  <c r="K486" i="2697"/>
  <c r="M486" i="2697" s="1"/>
  <c r="AI61" i="2694"/>
  <c r="AL61" i="2694"/>
  <c r="AH61" i="2694"/>
  <c r="K11" i="2697"/>
  <c r="M11" i="2697" s="1"/>
  <c r="N11" i="2697"/>
  <c r="AI37" i="2694"/>
  <c r="AL37" i="2694"/>
  <c r="AH37" i="2694"/>
  <c r="N28" i="2697"/>
  <c r="K28" i="2697"/>
  <c r="M28" i="2697" s="1"/>
  <c r="N514" i="2697"/>
  <c r="K514" i="2697"/>
  <c r="M514" i="2697" s="1"/>
  <c r="N247" i="2697"/>
  <c r="K247" i="2697"/>
  <c r="M247" i="2697" s="1"/>
  <c r="K39" i="2697"/>
  <c r="M39" i="2697" s="1"/>
  <c r="K10" i="2697"/>
  <c r="M10" i="2697" s="1"/>
  <c r="N10" i="2697"/>
  <c r="AG75" i="2691"/>
  <c r="AH75" i="2691"/>
  <c r="AH89" i="2694"/>
  <c r="AL89" i="2694"/>
  <c r="AI89" i="2694"/>
  <c r="AG40" i="2691"/>
  <c r="AH40" i="2691"/>
  <c r="AL23" i="2694"/>
  <c r="AH23" i="2694"/>
  <c r="AI23" i="2694"/>
  <c r="K526" i="2697"/>
  <c r="M526" i="2697" s="1"/>
  <c r="AH233" i="2691"/>
  <c r="AG233" i="2691"/>
  <c r="AI254" i="2694"/>
  <c r="AL254" i="2694"/>
  <c r="AH254" i="2694"/>
  <c r="N532" i="2697"/>
  <c r="K532" i="2697"/>
  <c r="M532" i="2697" s="1"/>
  <c r="AG203" i="2691"/>
  <c r="AH203" i="2691"/>
  <c r="AH230" i="2691"/>
  <c r="AG230" i="2691"/>
  <c r="AH42" i="2691"/>
  <c r="AG42" i="2691"/>
  <c r="AL264" i="2694"/>
  <c r="AH264" i="2694"/>
  <c r="AI264" i="2694"/>
  <c r="AI244" i="2694"/>
  <c r="AH244" i="2694"/>
  <c r="AL244" i="2694"/>
  <c r="AG190" i="2691"/>
  <c r="AH190" i="2691"/>
  <c r="AH150" i="2691"/>
  <c r="AG150" i="2691"/>
  <c r="AH232" i="2694"/>
  <c r="AL232" i="2694"/>
  <c r="AI232" i="2694"/>
  <c r="N259" i="2697"/>
  <c r="K259" i="2697"/>
  <c r="M259" i="2697" s="1"/>
  <c r="AL116" i="2694"/>
  <c r="AH116" i="2694"/>
  <c r="AI116" i="2694"/>
  <c r="K519" i="2697"/>
  <c r="M519" i="2697" s="1"/>
  <c r="K72" i="2697"/>
  <c r="M72" i="2697" s="1"/>
  <c r="N72" i="2697"/>
  <c r="K184" i="2697"/>
  <c r="M184" i="2697" s="1"/>
  <c r="N184" i="2697"/>
  <c r="AH60" i="2691"/>
  <c r="AG60" i="2691"/>
  <c r="AL142" i="2694"/>
  <c r="AI142" i="2694"/>
  <c r="AH142" i="2694"/>
  <c r="AG69" i="2691"/>
  <c r="AH69" i="2691"/>
  <c r="AL168" i="2694"/>
  <c r="AI168" i="2694"/>
  <c r="AH168" i="2694"/>
  <c r="N24" i="2697"/>
  <c r="K24" i="2697"/>
  <c r="M24" i="2697" s="1"/>
  <c r="N185" i="2697"/>
  <c r="K185" i="2697"/>
  <c r="M185" i="2697" s="1"/>
  <c r="AH49" i="2691"/>
  <c r="AG49" i="2691"/>
  <c r="AL120" i="2694"/>
  <c r="AH120" i="2694"/>
  <c r="AI120" i="2694"/>
  <c r="K423" i="2697"/>
  <c r="M423" i="2697" s="1"/>
  <c r="K64" i="2697"/>
  <c r="M64" i="2697" s="1"/>
  <c r="N64" i="2697"/>
  <c r="K38" i="2697"/>
  <c r="M38" i="2697" s="1"/>
  <c r="N38" i="2697"/>
  <c r="AG109" i="2691"/>
  <c r="AH109" i="2691"/>
  <c r="AH259" i="2694"/>
  <c r="AL259" i="2694"/>
  <c r="AI259" i="2694"/>
  <c r="AH235" i="2694"/>
  <c r="AL235" i="2694"/>
  <c r="AI235" i="2694"/>
  <c r="K509" i="2697"/>
  <c r="M509" i="2697" s="1"/>
  <c r="N509" i="2697"/>
  <c r="AH148" i="2691"/>
  <c r="AG148" i="2691"/>
  <c r="AH162" i="2691"/>
  <c r="AG162" i="2691"/>
  <c r="AL24" i="2694"/>
  <c r="AH24" i="2694"/>
  <c r="AI24" i="2694"/>
  <c r="K79" i="2697"/>
  <c r="M79" i="2697" s="1"/>
  <c r="N79" i="2697"/>
  <c r="K193" i="2697"/>
  <c r="M193" i="2697" s="1"/>
  <c r="N193" i="2697"/>
  <c r="AH175" i="2694"/>
  <c r="AL175" i="2694"/>
  <c r="AI175" i="2694"/>
  <c r="N27" i="2697"/>
  <c r="K27" i="2697"/>
  <c r="M27" i="2697" s="1"/>
  <c r="AH98" i="2691"/>
  <c r="AG98" i="2691"/>
  <c r="N19" i="2697"/>
  <c r="K19" i="2697"/>
  <c r="M19" i="2697" s="1"/>
  <c r="K335" i="2697"/>
  <c r="M335" i="2697" s="1"/>
  <c r="N335" i="2697"/>
  <c r="AH32" i="2691"/>
  <c r="AG32" i="2691"/>
  <c r="AI157" i="2694"/>
  <c r="AL157" i="2694"/>
  <c r="AH157" i="2694"/>
  <c r="K283" i="2697"/>
  <c r="M283" i="2697" s="1"/>
  <c r="AL141" i="2694"/>
  <c r="AI141" i="2694"/>
  <c r="AH141" i="2694"/>
  <c r="N22" i="2697"/>
  <c r="K22" i="2697"/>
  <c r="M22" i="2697" s="1"/>
  <c r="K173" i="2697"/>
  <c r="M173" i="2697" s="1"/>
  <c r="N173" i="2697"/>
  <c r="K422" i="2697"/>
  <c r="M422" i="2697" s="1"/>
  <c r="N8" i="2697"/>
  <c r="K8" i="2697"/>
  <c r="M8" i="2697" s="1"/>
  <c r="AH24" i="2691"/>
  <c r="AG24" i="2691"/>
  <c r="AG103" i="2691"/>
  <c r="AH103" i="2691"/>
  <c r="N140" i="2697"/>
  <c r="K140" i="2697"/>
  <c r="M140" i="2697" s="1"/>
  <c r="AH81" i="2694"/>
  <c r="AL81" i="2694"/>
  <c r="AI81" i="2694"/>
  <c r="N261" i="2697"/>
  <c r="K261" i="2697"/>
  <c r="M261" i="2697" s="1"/>
  <c r="K495" i="2697"/>
  <c r="M495" i="2697" s="1"/>
  <c r="K160" i="2697"/>
  <c r="M160" i="2697" s="1"/>
  <c r="N160" i="2697"/>
  <c r="K471" i="2697"/>
  <c r="M471" i="2697" s="1"/>
  <c r="N471" i="2697"/>
  <c r="AG94" i="2691"/>
  <c r="AH94" i="2691"/>
  <c r="AI243" i="2694"/>
  <c r="AH243" i="2694"/>
  <c r="AL243" i="2694"/>
  <c r="AH25" i="2691"/>
  <c r="AG25" i="2691"/>
  <c r="N21" i="2697"/>
  <c r="K21" i="2697"/>
  <c r="M21" i="2697" s="1"/>
  <c r="AH85" i="2691"/>
  <c r="AG85" i="2691"/>
  <c r="AI147" i="2694"/>
  <c r="AL147" i="2694"/>
  <c r="AH147" i="2694"/>
  <c r="N65" i="2697"/>
  <c r="K65" i="2697"/>
  <c r="M65" i="2697" s="1"/>
  <c r="N392" i="2697"/>
  <c r="K392" i="2697"/>
  <c r="M392" i="2697" s="1"/>
  <c r="AG136" i="2691"/>
  <c r="AH136" i="2691"/>
  <c r="N255" i="2697"/>
  <c r="K255" i="2697"/>
  <c r="M255" i="2697" s="1"/>
  <c r="AH159" i="2694"/>
  <c r="AL159" i="2694"/>
  <c r="AI159" i="2694"/>
  <c r="N100" i="2697"/>
  <c r="K100" i="2697"/>
  <c r="M100" i="2697" s="1"/>
  <c r="AH6" i="2691"/>
  <c r="AG6" i="2691"/>
  <c r="AL93" i="2694"/>
  <c r="AI93" i="2694"/>
  <c r="AH93" i="2694"/>
  <c r="K269" i="2697"/>
  <c r="M269" i="2697" s="1"/>
  <c r="AG215" i="2691"/>
  <c r="AH215" i="2691"/>
  <c r="AG140" i="2691"/>
  <c r="AH140" i="2691"/>
  <c r="K297" i="2697"/>
  <c r="M297" i="2697" s="1"/>
  <c r="N297" i="2697"/>
  <c r="AI227" i="2694"/>
  <c r="AL227" i="2694"/>
  <c r="AH227" i="2694"/>
  <c r="N449" i="2697"/>
  <c r="K449" i="2697"/>
  <c r="M449" i="2697" s="1"/>
  <c r="AH167" i="2691"/>
  <c r="AG167" i="2691"/>
  <c r="AL71" i="2694"/>
  <c r="AH71" i="2694"/>
  <c r="AI71" i="2694"/>
  <c r="AH151" i="2691"/>
  <c r="AG151" i="2691"/>
  <c r="AH39" i="2694"/>
  <c r="AI39" i="2694"/>
  <c r="AL39" i="2694"/>
  <c r="N212" i="2697"/>
  <c r="K212" i="2697"/>
  <c r="M212" i="2697" s="1"/>
  <c r="N60" i="2697"/>
  <c r="K60" i="2697"/>
  <c r="M60" i="2697" s="1"/>
  <c r="AG115" i="2691"/>
  <c r="AH115" i="2691"/>
  <c r="AH27" i="2691"/>
  <c r="AG27" i="2691"/>
  <c r="AH236" i="2694"/>
  <c r="AL236" i="2694"/>
  <c r="AI236" i="2694"/>
  <c r="K511" i="2697"/>
  <c r="M511" i="2697" s="1"/>
  <c r="N511" i="2697"/>
  <c r="AI204" i="2694"/>
  <c r="AL204" i="2694"/>
  <c r="AH204" i="2694"/>
  <c r="K12" i="2697"/>
  <c r="M12" i="2697" s="1"/>
  <c r="N12" i="2697"/>
  <c r="K77" i="2697"/>
  <c r="M77" i="2697" s="1"/>
  <c r="N77" i="2697"/>
  <c r="AH176" i="2694"/>
  <c r="AL176" i="2694"/>
  <c r="AI176" i="2694"/>
  <c r="N146" i="2697"/>
  <c r="K146" i="2697"/>
  <c r="M146" i="2697" s="1"/>
  <c r="N329" i="2697"/>
  <c r="K329" i="2697"/>
  <c r="M329" i="2697" s="1"/>
  <c r="AH23" i="2691"/>
  <c r="AG23" i="2691"/>
  <c r="AG130" i="2691"/>
  <c r="AH130" i="2691"/>
  <c r="AL214" i="2694"/>
  <c r="AI214" i="2694"/>
  <c r="AH214" i="2694"/>
  <c r="K232" i="2697"/>
  <c r="M232" i="2697" s="1"/>
  <c r="N232" i="2697"/>
  <c r="N32" i="2697"/>
  <c r="K32" i="2697"/>
  <c r="M32" i="2697" s="1"/>
  <c r="K222" i="2697"/>
  <c r="M222" i="2697" s="1"/>
  <c r="N222" i="2697"/>
  <c r="AH137" i="2691"/>
  <c r="AG137" i="2691"/>
  <c r="K302" i="2697"/>
  <c r="M302" i="2697" s="1"/>
  <c r="N302" i="2697"/>
  <c r="N268" i="2697"/>
  <c r="K268" i="2697"/>
  <c r="M268" i="2697" s="1"/>
  <c r="AI92" i="2694"/>
  <c r="AL92" i="2694"/>
  <c r="AH92" i="2694"/>
  <c r="K48" i="2697"/>
  <c r="M48" i="2697" s="1"/>
  <c r="N48" i="2697"/>
  <c r="N159" i="2697"/>
  <c r="K159" i="2697"/>
  <c r="M159" i="2697" s="1"/>
  <c r="AL118" i="2694"/>
  <c r="AH118" i="2694"/>
  <c r="AI118" i="2694"/>
  <c r="K136" i="2697"/>
  <c r="M136" i="2697" s="1"/>
  <c r="N136" i="2697"/>
  <c r="N63" i="2697"/>
  <c r="K63" i="2697"/>
  <c r="M63" i="2697" s="1"/>
  <c r="N102" i="2697"/>
  <c r="K102" i="2697"/>
  <c r="M102" i="2697" s="1"/>
  <c r="AI242" i="2694"/>
  <c r="AH242" i="2694"/>
  <c r="AL242" i="2694"/>
  <c r="K457" i="2697"/>
  <c r="M457" i="2697" s="1"/>
  <c r="K488" i="2697"/>
  <c r="M488" i="2697" s="1"/>
  <c r="AL70" i="2694"/>
  <c r="AH70" i="2694"/>
  <c r="AI70" i="2694"/>
  <c r="K503" i="2697"/>
  <c r="M503" i="2697" s="1"/>
  <c r="N503" i="2697"/>
  <c r="AL88" i="2694"/>
  <c r="AI88" i="2694"/>
  <c r="AH88" i="2694"/>
  <c r="K533" i="2697"/>
  <c r="M533" i="2697" s="1"/>
  <c r="K37" i="2697"/>
  <c r="M37" i="2697" s="1"/>
  <c r="N37" i="2697"/>
  <c r="AH64" i="2694"/>
  <c r="AI64" i="2694"/>
  <c r="AL64" i="2694"/>
  <c r="N299" i="2697"/>
  <c r="K299" i="2697"/>
  <c r="M299" i="2697" s="1"/>
  <c r="AI146" i="2694"/>
  <c r="AH146" i="2694"/>
  <c r="AL146" i="2694"/>
  <c r="K265" i="2697"/>
  <c r="M265" i="2697" s="1"/>
  <c r="N265" i="2697"/>
  <c r="AH83" i="2691"/>
  <c r="AG83" i="2691"/>
  <c r="AI149" i="2694"/>
  <c r="AL149" i="2694"/>
  <c r="AH149" i="2694"/>
  <c r="N162" i="2697"/>
  <c r="K162" i="2697"/>
  <c r="M162" i="2697" s="1"/>
  <c r="K441" i="2697"/>
  <c r="M441" i="2697" s="1"/>
  <c r="AH127" i="2694"/>
  <c r="AL127" i="2694"/>
  <c r="AI127" i="2694"/>
  <c r="N90" i="2697"/>
  <c r="K90" i="2697"/>
  <c r="M90" i="2697" s="1"/>
  <c r="AG216" i="2691"/>
  <c r="AH216" i="2691"/>
  <c r="AH91" i="2694"/>
  <c r="AL91" i="2694"/>
  <c r="AI91" i="2694"/>
  <c r="K341" i="2697"/>
  <c r="M341" i="2697" s="1"/>
  <c r="N341" i="2697"/>
  <c r="N380" i="2697"/>
  <c r="K380" i="2697"/>
  <c r="M380" i="2697" s="1"/>
  <c r="AL251" i="2694"/>
  <c r="AI251" i="2694"/>
  <c r="AH251" i="2694"/>
  <c r="K386" i="2697"/>
  <c r="M386" i="2697" s="1"/>
  <c r="AG20" i="2691"/>
  <c r="AH20" i="2691"/>
  <c r="AH201" i="2691"/>
  <c r="AG201" i="2691"/>
  <c r="N429" i="2697"/>
  <c r="K429" i="2697"/>
  <c r="M429" i="2697" s="1"/>
  <c r="K349" i="2697"/>
  <c r="M349" i="2697" s="1"/>
  <c r="K309" i="2697"/>
  <c r="M309" i="2697" s="1"/>
  <c r="AG237" i="2691"/>
  <c r="AH237" i="2691"/>
  <c r="K105" i="2697"/>
  <c r="M105" i="2697" s="1"/>
  <c r="N105" i="2697"/>
  <c r="AL49" i="2694"/>
  <c r="AI49" i="2694"/>
  <c r="AH49" i="2694"/>
  <c r="N120" i="2697"/>
  <c r="K120" i="2697"/>
  <c r="M120" i="2697" s="1"/>
  <c r="AG182" i="2691"/>
  <c r="AH182" i="2691"/>
  <c r="AI182" i="2694"/>
  <c r="AL182" i="2694"/>
  <c r="AH182" i="2694"/>
  <c r="N205" i="2697"/>
  <c r="K205" i="2697"/>
  <c r="M205" i="2697" s="1"/>
  <c r="AH33" i="2691"/>
  <c r="AG33" i="2691"/>
  <c r="AH66" i="2694"/>
  <c r="AI66" i="2694"/>
  <c r="AL66" i="2694"/>
  <c r="K406" i="2697"/>
  <c r="M406" i="2697" s="1"/>
  <c r="AH58" i="2691"/>
  <c r="AG58" i="2691"/>
  <c r="AH36" i="2691"/>
  <c r="AG36" i="2691"/>
  <c r="AG157" i="2691"/>
  <c r="AH157" i="2691"/>
  <c r="AH62" i="2691"/>
  <c r="AG62" i="2691"/>
  <c r="N292" i="2697"/>
  <c r="K292" i="2697"/>
  <c r="M292" i="2697" s="1"/>
  <c r="K403" i="2697"/>
  <c r="M403" i="2697" s="1"/>
  <c r="N403" i="2697"/>
  <c r="K125" i="2697"/>
  <c r="M125" i="2697" s="1"/>
  <c r="AL237" i="2694"/>
  <c r="AH237" i="2694"/>
  <c r="AI237" i="2694"/>
  <c r="N476" i="2697"/>
  <c r="K476" i="2697"/>
  <c r="M476" i="2697" s="1"/>
  <c r="N348" i="2697"/>
  <c r="K348" i="2697"/>
  <c r="M348" i="2697" s="1"/>
  <c r="N288" i="2697"/>
  <c r="K288" i="2697"/>
  <c r="M288" i="2697" s="1"/>
  <c r="K506" i="2697"/>
  <c r="M506" i="2697" s="1"/>
  <c r="K448" i="2697"/>
  <c r="M448" i="2697" s="1"/>
  <c r="N213" i="2697"/>
  <c r="K213" i="2697"/>
  <c r="M213" i="2697" s="1"/>
  <c r="AG243" i="2691"/>
  <c r="AH243" i="2691"/>
  <c r="AI109" i="2694"/>
  <c r="AL109" i="2694"/>
  <c r="AH109" i="2694"/>
  <c r="AH43" i="2694"/>
  <c r="AL43" i="2694"/>
  <c r="AI43" i="2694"/>
  <c r="K204" i="2697"/>
  <c r="M204" i="2697" s="1"/>
  <c r="N204" i="2697"/>
  <c r="AH225" i="2694"/>
  <c r="AL225" i="2694"/>
  <c r="AI225" i="2694"/>
  <c r="K473" i="2697"/>
  <c r="M473" i="2697" s="1"/>
  <c r="AG120" i="2691"/>
  <c r="AH120" i="2691"/>
  <c r="AH201" i="2694"/>
  <c r="AL201" i="2694"/>
  <c r="AI201" i="2694"/>
  <c r="N362" i="2697"/>
  <c r="K362" i="2697"/>
  <c r="M362" i="2697" s="1"/>
  <c r="N249" i="2697"/>
  <c r="K249" i="2697"/>
  <c r="M249" i="2697" s="1"/>
  <c r="AL21" i="2694"/>
  <c r="AI21" i="2694"/>
  <c r="AH21" i="2694"/>
  <c r="N414" i="2697"/>
  <c r="K414" i="2697"/>
  <c r="M414" i="2697" s="1"/>
  <c r="AH139" i="2691"/>
  <c r="AG139" i="2691"/>
  <c r="AI252" i="2694"/>
  <c r="AL252" i="2694"/>
  <c r="AH252" i="2694"/>
  <c r="AG138" i="2691"/>
  <c r="AH138" i="2691"/>
  <c r="N93" i="2697"/>
  <c r="K93" i="2697"/>
  <c r="M93" i="2697" s="1"/>
  <c r="N459" i="2697"/>
  <c r="K459" i="2697"/>
  <c r="M459" i="2697" s="1"/>
  <c r="N498" i="2697"/>
  <c r="K498" i="2697"/>
  <c r="M498" i="2697" s="1"/>
  <c r="AG156" i="2691"/>
  <c r="AH156" i="2691"/>
  <c r="AL198" i="2694"/>
  <c r="AH198" i="2694"/>
  <c r="AI198" i="2694"/>
  <c r="N144" i="2697"/>
  <c r="K144" i="2697"/>
  <c r="M144" i="2697" s="1"/>
  <c r="AG193" i="2691"/>
  <c r="AH193" i="2691"/>
  <c r="AH185" i="2691"/>
  <c r="AG185" i="2691"/>
  <c r="AH81" i="2691"/>
  <c r="AG81" i="2691"/>
  <c r="AL164" i="2694"/>
  <c r="AI164" i="2694"/>
  <c r="AH164" i="2694"/>
  <c r="K413" i="2697"/>
  <c r="M413" i="2697" s="1"/>
  <c r="N413" i="2697"/>
  <c r="AH189" i="2691"/>
  <c r="AG189" i="2691"/>
  <c r="N460" i="2697"/>
  <c r="K460" i="2697"/>
  <c r="M460" i="2697" s="1"/>
  <c r="AH53" i="2691"/>
  <c r="AG53" i="2691"/>
  <c r="AL208" i="2694"/>
  <c r="AH208" i="2694"/>
  <c r="AI208" i="2694"/>
  <c r="N391" i="2697"/>
  <c r="K391" i="2697"/>
  <c r="M391" i="2697" s="1"/>
  <c r="AH92" i="2691"/>
  <c r="AG92" i="2691"/>
  <c r="AH68" i="2694"/>
  <c r="AI68" i="2694"/>
  <c r="AL68" i="2694"/>
  <c r="K319" i="2697"/>
  <c r="M319" i="2697" s="1"/>
  <c r="N254" i="2697"/>
  <c r="K254" i="2697"/>
  <c r="M254" i="2697" s="1"/>
  <c r="AG21" i="2691"/>
  <c r="AH21" i="2691"/>
  <c r="AL144" i="2694"/>
  <c r="AI144" i="2694"/>
  <c r="AH144" i="2694"/>
  <c r="K527" i="2697"/>
  <c r="M527" i="2697" s="1"/>
  <c r="N527" i="2697"/>
  <c r="K134" i="2697"/>
  <c r="M134" i="2697" s="1"/>
  <c r="N134" i="2697"/>
  <c r="AG133" i="2691"/>
  <c r="AH133" i="2691"/>
  <c r="AL20" i="2694"/>
  <c r="AI20" i="2694"/>
  <c r="AH20" i="2694"/>
  <c r="K206" i="2697"/>
  <c r="M206" i="2697" s="1"/>
  <c r="N206" i="2697"/>
  <c r="N338" i="2697"/>
  <c r="K338" i="2697"/>
  <c r="M338" i="2697" s="1"/>
  <c r="AG46" i="2691"/>
  <c r="AH46" i="2691"/>
  <c r="AI38" i="2694"/>
  <c r="AL38" i="2694"/>
  <c r="AH38" i="2694"/>
  <c r="K323" i="2697"/>
  <c r="M323" i="2697" s="1"/>
  <c r="AH152" i="2691"/>
  <c r="AG152" i="2691"/>
  <c r="AH170" i="2691"/>
  <c r="AG170" i="2691"/>
  <c r="K327" i="2697"/>
  <c r="M327" i="2697" s="1"/>
  <c r="AI187" i="2694"/>
  <c r="AL187" i="2694"/>
  <c r="AH187" i="2694"/>
  <c r="K461" i="2697"/>
  <c r="M461" i="2697" s="1"/>
  <c r="N344" i="2697"/>
  <c r="K344" i="2697"/>
  <c r="M344" i="2697" s="1"/>
  <c r="AG264" i="2691"/>
  <c r="AH264" i="2691"/>
  <c r="K31" i="2697"/>
  <c r="M31" i="2697" s="1"/>
  <c r="N94" i="2697"/>
  <c r="K94" i="2697"/>
  <c r="M94" i="2697" s="1"/>
  <c r="K517" i="2697"/>
  <c r="M517" i="2697" s="1"/>
  <c r="AG147" i="2691"/>
  <c r="AH147" i="2691"/>
  <c r="AI101" i="2694"/>
  <c r="AL101" i="2694"/>
  <c r="AH101" i="2694"/>
  <c r="AH233" i="2694"/>
  <c r="AL233" i="2694"/>
  <c r="AI233" i="2694"/>
  <c r="N252" i="2697"/>
  <c r="K252" i="2697"/>
  <c r="M252" i="2697" s="1"/>
  <c r="N456" i="2697"/>
  <c r="K456" i="2697"/>
  <c r="M456" i="2697" s="1"/>
  <c r="K248" i="2697"/>
  <c r="M248" i="2697" s="1"/>
  <c r="N248" i="2697"/>
  <c r="AI186" i="2694"/>
  <c r="AL186" i="2694"/>
  <c r="AH186" i="2694"/>
  <c r="K366" i="2697"/>
  <c r="M366" i="2697" s="1"/>
  <c r="K381" i="2697"/>
  <c r="M381" i="2697" s="1"/>
  <c r="K301" i="2697"/>
  <c r="M301" i="2697" s="1"/>
  <c r="AG262" i="2691"/>
  <c r="AH262" i="2691"/>
  <c r="AH222" i="2691"/>
  <c r="AG222" i="2691"/>
  <c r="AI131" i="2694"/>
  <c r="AL131" i="2694"/>
  <c r="AH131" i="2694"/>
  <c r="N418" i="2697"/>
  <c r="K418" i="2697"/>
  <c r="M418" i="2697" s="1"/>
  <c r="AG125" i="2691"/>
  <c r="AH125" i="2691"/>
  <c r="K101" i="2697"/>
  <c r="M101" i="2697" s="1"/>
  <c r="N101" i="2697"/>
  <c r="K439" i="2697"/>
  <c r="M439" i="2697" s="1"/>
  <c r="N454" i="2697"/>
  <c r="K454" i="2697"/>
  <c r="M454" i="2697" s="1"/>
  <c r="N350" i="2697"/>
  <c r="K350" i="2697"/>
  <c r="M350" i="2697" s="1"/>
  <c r="AI132" i="2694"/>
  <c r="AL132" i="2694"/>
  <c r="AH132" i="2694"/>
  <c r="AG159" i="2691"/>
  <c r="AH159" i="2691"/>
  <c r="AH42" i="2694"/>
  <c r="AL42" i="2694"/>
  <c r="AI42" i="2694"/>
  <c r="K367" i="2697"/>
  <c r="M367" i="2697" s="1"/>
  <c r="K278" i="2697"/>
  <c r="M278" i="2697" s="1"/>
  <c r="K112" i="2697"/>
  <c r="M112" i="2697" s="1"/>
  <c r="AG70" i="2691"/>
  <c r="AH70" i="2691"/>
  <c r="N316" i="2697"/>
  <c r="K316" i="2697"/>
  <c r="M316" i="2697" s="1"/>
  <c r="N427" i="2697"/>
  <c r="K427" i="2697"/>
  <c r="M427" i="2697" s="1"/>
  <c r="AI14" i="2694"/>
  <c r="AL14" i="2694"/>
  <c r="AH14" i="2694"/>
  <c r="N351" i="2697"/>
  <c r="K351" i="2697"/>
  <c r="M351" i="2697" s="1"/>
  <c r="K431" i="2697"/>
  <c r="M431" i="2697" s="1"/>
  <c r="N431" i="2697"/>
  <c r="AI99" i="2694"/>
  <c r="AL99" i="2694"/>
  <c r="AH99" i="2694"/>
  <c r="N17" i="2697"/>
  <c r="K17" i="2697"/>
  <c r="M17" i="2697" s="1"/>
  <c r="AL239" i="2694"/>
  <c r="AH239" i="2694"/>
  <c r="AI239" i="2694"/>
  <c r="AH79" i="2694"/>
  <c r="AL79" i="2694"/>
  <c r="AI79" i="2694"/>
  <c r="N458" i="2697"/>
  <c r="K458" i="2697"/>
  <c r="M458" i="2697" s="1"/>
  <c r="AH219" i="2691"/>
  <c r="AG219" i="2691"/>
  <c r="AH185" i="2694"/>
  <c r="AI185" i="2694"/>
  <c r="AL185" i="2694"/>
  <c r="AH31" i="2694"/>
  <c r="AL31" i="2694"/>
  <c r="AI31" i="2694"/>
  <c r="K400" i="2697"/>
  <c r="M400" i="2697" s="1"/>
  <c r="N200" i="2697"/>
  <c r="K200" i="2697"/>
  <c r="M200" i="2697" s="1"/>
  <c r="AH7" i="2694"/>
  <c r="AL7" i="2694"/>
  <c r="AI7" i="2694"/>
  <c r="AH59" i="2691"/>
  <c r="AG59" i="2691"/>
  <c r="AG186" i="2691"/>
  <c r="AH186" i="2691"/>
  <c r="AI179" i="2694"/>
  <c r="AL179" i="2694"/>
  <c r="AH179" i="2694"/>
  <c r="K507" i="2697"/>
  <c r="M507" i="2697" s="1"/>
  <c r="K67" i="2697"/>
  <c r="M67" i="2697" s="1"/>
  <c r="N67" i="2697"/>
  <c r="K466" i="2697"/>
  <c r="M466" i="2697" s="1"/>
  <c r="AH127" i="2691"/>
  <c r="AG127" i="2691"/>
  <c r="AH65" i="2694"/>
  <c r="AI65" i="2694"/>
  <c r="AL65" i="2694"/>
  <c r="AH255" i="2691"/>
  <c r="AG255" i="2691"/>
  <c r="AI226" i="2694"/>
  <c r="AL226" i="2694"/>
  <c r="AH226" i="2694"/>
  <c r="K256" i="2697"/>
  <c r="M256" i="2697" s="1"/>
  <c r="N256" i="2697"/>
  <c r="N56" i="2697"/>
  <c r="K56" i="2697"/>
  <c r="M56" i="2697" s="1"/>
  <c r="K78" i="2697"/>
  <c r="M78" i="2697" s="1"/>
  <c r="N78" i="2697"/>
  <c r="AI59" i="2694"/>
  <c r="AL59" i="2694"/>
  <c r="AH59" i="2694"/>
  <c r="K44" i="2697"/>
  <c r="M44" i="2697" s="1"/>
  <c r="K467" i="2697"/>
  <c r="M467" i="2697" s="1"/>
  <c r="AI158" i="2694"/>
  <c r="AL158" i="2694"/>
  <c r="AH158" i="2694"/>
  <c r="K198" i="2697"/>
  <c r="M198" i="2697" s="1"/>
  <c r="N198" i="2697"/>
  <c r="N237" i="2697"/>
  <c r="K237" i="2697"/>
  <c r="M237" i="2697" s="1"/>
  <c r="K181" i="2697"/>
  <c r="M181" i="2697" s="1"/>
  <c r="N181" i="2697"/>
  <c r="AH113" i="2691"/>
  <c r="AG113" i="2691"/>
  <c r="AI184" i="2694"/>
  <c r="AL184" i="2694"/>
  <c r="AH184" i="2694"/>
  <c r="N363" i="2697"/>
  <c r="K363" i="2697"/>
  <c r="M363" i="2697" s="1"/>
  <c r="AH68" i="2691"/>
  <c r="AG68" i="2691"/>
  <c r="K358" i="2697"/>
  <c r="M358" i="2697" s="1"/>
  <c r="N243" i="2697"/>
  <c r="K243" i="2697"/>
  <c r="M243" i="2697" s="1"/>
  <c r="AG12" i="2691"/>
  <c r="AH12" i="2691"/>
  <c r="AL94" i="2694"/>
  <c r="AI94" i="2694"/>
  <c r="AH94" i="2694"/>
  <c r="N447" i="2697"/>
  <c r="K447" i="2697"/>
  <c r="M447" i="2697" s="1"/>
  <c r="AL112" i="2694"/>
  <c r="AI112" i="2694"/>
  <c r="AH112" i="2694"/>
  <c r="N223" i="2697"/>
  <c r="K223" i="2697"/>
  <c r="M223" i="2697" s="1"/>
  <c r="K310" i="2697"/>
  <c r="M310" i="2697" s="1"/>
  <c r="AH176" i="2691"/>
  <c r="AG176" i="2691"/>
  <c r="AI76" i="2694"/>
  <c r="AL76" i="2694"/>
  <c r="AH76" i="2694"/>
  <c r="AH247" i="2694"/>
  <c r="AL247" i="2694"/>
  <c r="AI247" i="2694"/>
  <c r="N258" i="2697"/>
  <c r="K258" i="2697"/>
  <c r="M258" i="2697" s="1"/>
  <c r="N84" i="2697"/>
  <c r="K84" i="2697"/>
  <c r="M84" i="2697" s="1"/>
  <c r="AL16" i="2694"/>
  <c r="AI16" i="2694"/>
  <c r="AH16" i="2694"/>
  <c r="AI98" i="2694"/>
  <c r="AH98" i="2694"/>
  <c r="AL98" i="2694"/>
  <c r="K25" i="2697"/>
  <c r="M25" i="2697" s="1"/>
  <c r="AL189" i="2694"/>
  <c r="AI189" i="2694"/>
  <c r="AH189" i="2694"/>
  <c r="K14" i="2697"/>
  <c r="M14" i="2697" s="1"/>
  <c r="K496" i="2697"/>
  <c r="M496" i="2697" s="1"/>
  <c r="AG8" i="2691"/>
  <c r="AH8" i="2691"/>
  <c r="AH183" i="2694"/>
  <c r="AI183" i="2694"/>
  <c r="AL183" i="2694"/>
  <c r="K239" i="2697"/>
  <c r="M239" i="2697" s="1"/>
  <c r="N239" i="2697"/>
  <c r="N238" i="2697"/>
  <c r="K238" i="2697"/>
  <c r="M238" i="2697" s="1"/>
  <c r="K373" i="2697"/>
  <c r="M373" i="2697" s="1"/>
  <c r="N373" i="2697"/>
  <c r="K332" i="2697"/>
  <c r="M332" i="2697" s="1"/>
  <c r="AH117" i="2691"/>
  <c r="AG117" i="2691"/>
  <c r="N76" i="2697"/>
  <c r="K76" i="2697"/>
  <c r="M76" i="2697" s="1"/>
  <c r="K376" i="2697"/>
  <c r="M376" i="2697" s="1"/>
  <c r="K176" i="2697"/>
  <c r="M176" i="2697" s="1"/>
  <c r="N176" i="2697"/>
  <c r="AG96" i="2691"/>
  <c r="AH96" i="2691"/>
  <c r="AH234" i="2694"/>
  <c r="AL234" i="2694"/>
  <c r="AI234" i="2694"/>
  <c r="N236" i="2697"/>
  <c r="K236" i="2697"/>
  <c r="M236" i="2697" s="1"/>
  <c r="K108" i="2697"/>
  <c r="M108" i="2697" s="1"/>
  <c r="AG15" i="2691"/>
  <c r="AH15" i="2691"/>
  <c r="AH173" i="2691"/>
  <c r="AG173" i="2691"/>
  <c r="AG212" i="2691"/>
  <c r="AH212" i="2691"/>
  <c r="AL73" i="2694"/>
  <c r="AH73" i="2694"/>
  <c r="AI73" i="2694"/>
  <c r="AH114" i="2694"/>
  <c r="AL114" i="2694"/>
  <c r="AI114" i="2694"/>
  <c r="AH253" i="2691"/>
  <c r="AG253" i="2691"/>
  <c r="AG7" i="2691"/>
  <c r="AH7" i="2691"/>
  <c r="N163" i="2697"/>
  <c r="K163" i="2697"/>
  <c r="M163" i="2697" s="1"/>
  <c r="AH9" i="2691"/>
  <c r="AG9" i="2691"/>
  <c r="N382" i="2697"/>
  <c r="K382" i="2697"/>
  <c r="M382" i="2697" s="1"/>
  <c r="AG34" i="2691"/>
  <c r="AH34" i="2691"/>
  <c r="AH18" i="2694"/>
  <c r="AL18" i="2694"/>
  <c r="AI18" i="2694"/>
  <c r="AH172" i="2691"/>
  <c r="AG172" i="2691"/>
  <c r="AG37" i="2691"/>
  <c r="AH37" i="2691"/>
  <c r="N126" i="2697"/>
  <c r="K126" i="2697"/>
  <c r="M126" i="2697" s="1"/>
  <c r="K428" i="2697"/>
  <c r="M428" i="2697" s="1"/>
  <c r="K393" i="2697"/>
  <c r="M393" i="2697" s="1"/>
  <c r="AI51" i="2694"/>
  <c r="AL51" i="2694"/>
  <c r="AH51" i="2694"/>
  <c r="AI29" i="2694"/>
  <c r="AL29" i="2694"/>
  <c r="AH29" i="2694"/>
  <c r="AG247" i="2691"/>
  <c r="AH247" i="2691"/>
  <c r="AH135" i="2694"/>
  <c r="AI135" i="2694"/>
  <c r="AL135" i="2694"/>
  <c r="K187" i="2697"/>
  <c r="M187" i="2697" s="1"/>
  <c r="N187" i="2697"/>
  <c r="K35" i="2697"/>
  <c r="M35" i="2697" s="1"/>
  <c r="N35" i="2697"/>
  <c r="AH144" i="2691"/>
  <c r="AG144" i="2691"/>
  <c r="N127" i="2697"/>
  <c r="K127" i="2697"/>
  <c r="M127" i="2697" s="1"/>
  <c r="N408" i="2697"/>
  <c r="K408" i="2697"/>
  <c r="M408" i="2697" s="1"/>
  <c r="N242" i="2697"/>
  <c r="K242" i="2697"/>
  <c r="M242" i="2697" s="1"/>
  <c r="K336" i="2697"/>
  <c r="M336" i="2697" s="1"/>
  <c r="N336" i="2697"/>
  <c r="AH99" i="2691"/>
  <c r="AG99" i="2691"/>
  <c r="AH113" i="2694"/>
  <c r="AL113" i="2694"/>
  <c r="AI113" i="2694"/>
  <c r="K197" i="2697"/>
  <c r="M197" i="2697" s="1"/>
  <c r="N197" i="2697"/>
  <c r="AH153" i="2694"/>
  <c r="AL153" i="2694"/>
  <c r="AI153" i="2694"/>
  <c r="AG246" i="2691"/>
  <c r="AH246" i="2691"/>
  <c r="AH15" i="2694"/>
  <c r="AI15" i="2694"/>
  <c r="AL15" i="2694"/>
  <c r="AH261" i="2691"/>
  <c r="AG261" i="2691"/>
  <c r="N353" i="2697"/>
  <c r="K353" i="2697"/>
  <c r="M353" i="2697" s="1"/>
  <c r="AG71" i="2691"/>
  <c r="AH71" i="2691"/>
  <c r="AL238" i="2694"/>
  <c r="AH238" i="2694"/>
  <c r="AI238" i="2694"/>
  <c r="K374" i="2697"/>
  <c r="M374" i="2697" s="1"/>
  <c r="AG214" i="2691"/>
  <c r="AH214" i="2691"/>
  <c r="AH55" i="2691"/>
  <c r="AG55" i="2691"/>
  <c r="AI256" i="2694"/>
  <c r="AL256" i="2694"/>
  <c r="AH256" i="2694"/>
  <c r="K270" i="2697"/>
  <c r="M270" i="2697" s="1"/>
  <c r="AH164" i="2691"/>
  <c r="AG164" i="2691"/>
  <c r="AI108" i="2694"/>
  <c r="AL108" i="2694"/>
  <c r="AH108" i="2694"/>
  <c r="AI134" i="2694"/>
  <c r="AH134" i="2694"/>
  <c r="AL134" i="2694"/>
  <c r="K165" i="2697"/>
  <c r="M165" i="2697" s="1"/>
  <c r="AG248" i="2691"/>
  <c r="AH248" i="2691"/>
  <c r="AL160" i="2694"/>
  <c r="AI160" i="2694"/>
  <c r="AH160" i="2694"/>
  <c r="N150" i="2697"/>
  <c r="K150" i="2697"/>
  <c r="M150" i="2697" s="1"/>
  <c r="N141" i="2697"/>
  <c r="K141" i="2697"/>
  <c r="M141" i="2697" s="1"/>
  <c r="AH44" i="2691"/>
  <c r="AG44" i="2691"/>
  <c r="AH44" i="2694"/>
  <c r="AL44" i="2694"/>
  <c r="AI44" i="2694"/>
  <c r="K295" i="2697"/>
  <c r="M295" i="2697" s="1"/>
  <c r="K334" i="2697"/>
  <c r="M334" i="2697" s="1"/>
  <c r="N334" i="2697"/>
  <c r="AI62" i="2694"/>
  <c r="AL62" i="2694"/>
  <c r="AH62" i="2694"/>
  <c r="N69" i="2697"/>
  <c r="K69" i="2697"/>
  <c r="M69" i="2697" s="1"/>
  <c r="N61" i="2697"/>
  <c r="K61" i="2697"/>
  <c r="M61" i="2697" s="1"/>
  <c r="AG18" i="2691"/>
  <c r="AH18" i="2691"/>
  <c r="AI52" i="2694"/>
  <c r="AL52" i="2694"/>
  <c r="AH52" i="2694"/>
  <c r="N537" i="2697"/>
  <c r="K537" i="2697"/>
  <c r="M537" i="2697" s="1"/>
  <c r="AI221" i="2694"/>
  <c r="AL221" i="2694"/>
  <c r="AH221" i="2694"/>
  <c r="N147" i="2697"/>
  <c r="K147" i="2697"/>
  <c r="M147" i="2697" s="1"/>
  <c r="N513" i="2697"/>
  <c r="K513" i="2697"/>
  <c r="M513" i="2697" s="1"/>
  <c r="AH35" i="2691"/>
  <c r="AG35" i="2691"/>
  <c r="K246" i="2697"/>
  <c r="M246" i="2697" s="1"/>
  <c r="N246" i="2697"/>
  <c r="N151" i="2697"/>
  <c r="K151" i="2697"/>
  <c r="M151" i="2697" s="1"/>
  <c r="AI229" i="2694"/>
  <c r="AH229" i="2694"/>
  <c r="AL229" i="2694"/>
  <c r="N220" i="2697"/>
  <c r="K220" i="2697"/>
  <c r="M220" i="2697" s="1"/>
  <c r="N355" i="2697"/>
  <c r="K355" i="2697"/>
  <c r="M355" i="2697" s="1"/>
  <c r="N227" i="2697"/>
  <c r="K227" i="2697"/>
  <c r="M227" i="2697" s="1"/>
  <c r="K296" i="2697"/>
  <c r="M296" i="2697" s="1"/>
  <c r="K494" i="2697"/>
  <c r="M494" i="2697" s="1"/>
  <c r="N494" i="2697"/>
  <c r="K202" i="2697"/>
  <c r="M202" i="2697" s="1"/>
  <c r="N202" i="2697"/>
  <c r="AH139" i="2694"/>
  <c r="AI139" i="2694"/>
  <c r="AL139" i="2694"/>
  <c r="K389" i="2697"/>
  <c r="M389" i="2697" s="1"/>
  <c r="K300" i="2697"/>
  <c r="M300" i="2697" s="1"/>
  <c r="AI50" i="2694"/>
  <c r="AL50" i="2694"/>
  <c r="AH50" i="2694"/>
  <c r="K504" i="2697"/>
  <c r="M504" i="2697" s="1"/>
  <c r="AI133" i="2694"/>
  <c r="AL133" i="2694"/>
  <c r="AH133" i="2694"/>
  <c r="N124" i="2697"/>
  <c r="K124" i="2697"/>
  <c r="M124" i="2697" s="1"/>
  <c r="N235" i="2697"/>
  <c r="K235" i="2697"/>
  <c r="M235" i="2697" s="1"/>
  <c r="K107" i="2697"/>
  <c r="M107" i="2697" s="1"/>
  <c r="K183" i="2697"/>
  <c r="M183" i="2697" s="1"/>
  <c r="N183" i="2697"/>
  <c r="N106" i="2697"/>
  <c r="K106" i="2697"/>
  <c r="M106" i="2697" s="1"/>
  <c r="AG239" i="2691"/>
  <c r="AH239" i="2691"/>
  <c r="AL217" i="2694"/>
  <c r="AI217" i="2694"/>
  <c r="AH217" i="2694"/>
  <c r="AL193" i="2694"/>
  <c r="AI193" i="2694"/>
  <c r="AH193" i="2694"/>
  <c r="N290" i="2697"/>
  <c r="K290" i="2697"/>
  <c r="M290" i="2697" s="1"/>
  <c r="K401" i="2697"/>
  <c r="M401" i="2697" s="1"/>
  <c r="K201" i="2697"/>
  <c r="M201" i="2697" s="1"/>
  <c r="N201" i="2697"/>
  <c r="K164" i="2697"/>
  <c r="M164" i="2697" s="1"/>
  <c r="AH105" i="2694"/>
  <c r="AL105" i="2694"/>
  <c r="AI105" i="2694"/>
  <c r="N170" i="2697"/>
  <c r="K170" i="2697"/>
  <c r="M170" i="2697" s="1"/>
  <c r="AH154" i="2691"/>
  <c r="AG154" i="2691"/>
  <c r="K318" i="2697"/>
  <c r="M318" i="2697" s="1"/>
  <c r="N318" i="2697"/>
  <c r="K285" i="2697"/>
  <c r="M285" i="2697" s="1"/>
  <c r="K229" i="2697"/>
  <c r="M229" i="2697" s="1"/>
  <c r="N229" i="2697"/>
  <c r="K68" i="2697"/>
  <c r="M68" i="2697" s="1"/>
  <c r="AG108" i="2691"/>
  <c r="AH108" i="2691"/>
  <c r="K216" i="2697"/>
  <c r="M216" i="2697" s="1"/>
  <c r="AH130" i="2694"/>
  <c r="AI130" i="2694"/>
  <c r="AL130" i="2694"/>
  <c r="K426" i="2697"/>
  <c r="M426" i="2697" s="1"/>
  <c r="K346" i="2697"/>
  <c r="M346" i="2697" s="1"/>
  <c r="AG158" i="2691"/>
  <c r="AH158" i="2691"/>
  <c r="AG126" i="2691"/>
  <c r="AH126" i="2691"/>
  <c r="K43" i="2697"/>
  <c r="M43" i="2697" s="1"/>
  <c r="N43" i="2697"/>
  <c r="AG10" i="2691"/>
  <c r="AH10" i="2691"/>
  <c r="N434" i="2697"/>
  <c r="K434" i="2697"/>
  <c r="M434" i="2697" s="1"/>
  <c r="AH256" i="2691"/>
  <c r="AG256" i="2691"/>
  <c r="AH200" i="2691"/>
  <c r="AG200" i="2691"/>
  <c r="AH194" i="2691"/>
  <c r="AG194" i="2691"/>
  <c r="K110" i="2697"/>
  <c r="M110" i="2697" s="1"/>
  <c r="AH104" i="2691"/>
  <c r="AG104" i="2691"/>
  <c r="K397" i="2697"/>
  <c r="M397" i="2697" s="1"/>
  <c r="N397" i="2697"/>
  <c r="N438" i="2697"/>
  <c r="K438" i="2697"/>
  <c r="M438" i="2697" s="1"/>
  <c r="K453" i="2697"/>
  <c r="M453" i="2697" s="1"/>
  <c r="AH258" i="2691"/>
  <c r="AG258" i="2691"/>
  <c r="AL145" i="2694"/>
  <c r="AI145" i="2694"/>
  <c r="AH145" i="2694"/>
  <c r="AH82" i="2694"/>
  <c r="AI82" i="2694"/>
  <c r="AL82" i="2694"/>
  <c r="AG263" i="2691"/>
  <c r="AH263" i="2691"/>
  <c r="AI85" i="2694"/>
  <c r="AL85" i="2694"/>
  <c r="AH85" i="2694"/>
  <c r="K497" i="2697"/>
  <c r="M497" i="2697" s="1"/>
  <c r="AG211" i="2691"/>
  <c r="AH211" i="2691"/>
  <c r="N190" i="2697"/>
  <c r="K190" i="2697"/>
  <c r="M190" i="2697" s="1"/>
  <c r="N58" i="2697"/>
  <c r="K58" i="2697"/>
  <c r="M58" i="2697" s="1"/>
  <c r="N87" i="2697"/>
  <c r="K87" i="2697"/>
  <c r="M87" i="2697" s="1"/>
  <c r="AH163" i="2691"/>
  <c r="AG163" i="2691"/>
  <c r="AH63" i="2694"/>
  <c r="AI63" i="2694"/>
  <c r="AL63" i="2694"/>
  <c r="K531" i="2697"/>
  <c r="M531" i="2697" s="1"/>
  <c r="AG119" i="2691"/>
  <c r="AH119" i="2691"/>
  <c r="AI228" i="2694"/>
  <c r="AL228" i="2694"/>
  <c r="AH228" i="2694"/>
  <c r="K149" i="2697"/>
  <c r="M149" i="2697" s="1"/>
  <c r="N149" i="2697"/>
  <c r="K36" i="2697"/>
  <c r="M36" i="2697" s="1"/>
  <c r="N36" i="2697"/>
  <c r="AH254" i="2691"/>
  <c r="AG254" i="2691"/>
  <c r="N49" i="2697"/>
  <c r="K49" i="2697"/>
  <c r="M49" i="2697" s="1"/>
  <c r="AH200" i="2694"/>
  <c r="AL200" i="2694"/>
  <c r="AI200" i="2694"/>
  <c r="N153" i="2697"/>
  <c r="K153" i="2697"/>
  <c r="M153" i="2697" s="1"/>
  <c r="AH67" i="2691"/>
  <c r="AG67" i="2691"/>
  <c r="AI188" i="2694"/>
  <c r="AL188" i="2694"/>
  <c r="AH188" i="2694"/>
  <c r="K463" i="2697"/>
  <c r="M463" i="2697" s="1"/>
  <c r="N463" i="2697"/>
  <c r="K478" i="2697"/>
  <c r="M478" i="2697" s="1"/>
  <c r="N478" i="2697"/>
  <c r="AH207" i="2691"/>
  <c r="AG207" i="2691"/>
  <c r="AH33" i="2694"/>
  <c r="AL33" i="2694"/>
  <c r="AI33" i="2694"/>
  <c r="K387" i="2697"/>
  <c r="M387" i="2697" s="1"/>
  <c r="AI35" i="2694"/>
  <c r="AL35" i="2694"/>
  <c r="AH35" i="2694"/>
  <c r="AI84" i="2694"/>
  <c r="AL84" i="2694"/>
  <c r="AH84" i="2694"/>
  <c r="K174" i="2697"/>
  <c r="M174" i="2697" s="1"/>
  <c r="AI110" i="2694"/>
  <c r="AL110" i="2694"/>
  <c r="AH110" i="2694"/>
  <c r="K133" i="2697"/>
  <c r="M133" i="2697" s="1"/>
  <c r="N133" i="2697"/>
  <c r="K234" i="2697"/>
  <c r="M234" i="2697" s="1"/>
  <c r="AI136" i="2694"/>
  <c r="AH136" i="2694"/>
  <c r="AL136" i="2694"/>
  <c r="AI12" i="2694"/>
  <c r="AL12" i="2694"/>
  <c r="AH12" i="2694"/>
  <c r="K30" i="2697"/>
  <c r="M30" i="2697" s="1"/>
  <c r="N30" i="2697"/>
  <c r="N18" i="2697"/>
  <c r="K18" i="2697"/>
  <c r="M18" i="2697" s="1"/>
  <c r="AG232" i="2691"/>
  <c r="AH232" i="2691"/>
  <c r="AI245" i="2694"/>
  <c r="AL245" i="2694"/>
  <c r="AH245" i="2694"/>
  <c r="K171" i="2697"/>
  <c r="M171" i="2697" s="1"/>
  <c r="N171" i="2697"/>
  <c r="N282" i="2697"/>
  <c r="K282" i="2697"/>
  <c r="M282" i="2697" s="1"/>
  <c r="AH227" i="2691"/>
  <c r="AG227" i="2691"/>
  <c r="AG184" i="2691"/>
  <c r="AH184" i="2691"/>
  <c r="AL48" i="2694"/>
  <c r="AI48" i="2694"/>
  <c r="AH48" i="2694"/>
  <c r="N214" i="2697"/>
  <c r="K214" i="2697"/>
  <c r="M214" i="2697" s="1"/>
  <c r="N313" i="2697"/>
  <c r="K313" i="2697"/>
  <c r="M313" i="2697" s="1"/>
  <c r="AH199" i="2694"/>
  <c r="AL199" i="2694"/>
  <c r="AI199" i="2694"/>
  <c r="K360" i="2697"/>
  <c r="M360" i="2697" s="1"/>
  <c r="K383" i="2697"/>
  <c r="M383" i="2697" s="1"/>
  <c r="N279" i="2697"/>
  <c r="K279" i="2697"/>
  <c r="M279" i="2697" s="1"/>
  <c r="AH64" i="2691"/>
  <c r="AG64" i="2691"/>
  <c r="AH231" i="2694"/>
  <c r="AL231" i="2694"/>
  <c r="AI231" i="2694"/>
  <c r="N179" i="2697"/>
  <c r="K179" i="2697"/>
  <c r="M179" i="2697" s="1"/>
  <c r="AH52" i="2691"/>
  <c r="AG52" i="2691"/>
  <c r="K446" i="2697"/>
  <c r="M446" i="2697" s="1"/>
  <c r="K369" i="2697"/>
  <c r="M369" i="2697" s="1"/>
  <c r="N369" i="2697"/>
  <c r="N525" i="2697"/>
  <c r="K525" i="2697"/>
  <c r="M525" i="2697" s="1"/>
  <c r="AH248" i="2694"/>
  <c r="AL248" i="2694"/>
  <c r="AI248" i="2694"/>
  <c r="AL265" i="2694"/>
  <c r="AH265" i="2694"/>
  <c r="AI265" i="2694"/>
  <c r="N321" i="2697"/>
  <c r="K321" i="2697"/>
  <c r="M321" i="2697" s="1"/>
  <c r="N444" i="2697"/>
  <c r="K444" i="2697"/>
  <c r="M444" i="2697" s="1"/>
  <c r="N191" i="2697"/>
  <c r="K191" i="2697"/>
  <c r="M191" i="2697" s="1"/>
  <c r="K111" i="2697"/>
  <c r="M111" i="2697" s="1"/>
  <c r="AG234" i="2691"/>
  <c r="AH234" i="2691"/>
  <c r="K219" i="2697"/>
  <c r="M219" i="2697" s="1"/>
  <c r="N219" i="2697"/>
  <c r="K420" i="2697"/>
  <c r="M420" i="2697" s="1"/>
  <c r="K167" i="2697"/>
  <c r="M167" i="2697" s="1"/>
  <c r="N167" i="2697"/>
  <c r="K490" i="2697"/>
  <c r="M490" i="2697" s="1"/>
  <c r="AH257" i="2691"/>
  <c r="AG257" i="2691"/>
  <c r="AH88" i="2691"/>
  <c r="AG88" i="2691"/>
  <c r="AI206" i="2694"/>
  <c r="AH206" i="2694"/>
  <c r="AL206" i="2694"/>
  <c r="AH145" i="2691"/>
  <c r="AG145" i="2691"/>
  <c r="K20" i="2697"/>
  <c r="M20" i="2697" s="1"/>
  <c r="AG135" i="2691"/>
  <c r="AH135" i="2691"/>
  <c r="K157" i="2697"/>
  <c r="M157" i="2697" s="1"/>
  <c r="N157" i="2697"/>
  <c r="AH89" i="2691"/>
  <c r="AG89" i="2691"/>
  <c r="K230" i="2697"/>
  <c r="M230" i="2697" s="1"/>
  <c r="N230" i="2697"/>
  <c r="AI171" i="2694"/>
  <c r="AH171" i="2694"/>
  <c r="AL171" i="2694"/>
  <c r="K416" i="2697"/>
  <c r="M416" i="2697" s="1"/>
  <c r="K51" i="2697"/>
  <c r="M51" i="2697" s="1"/>
  <c r="N51" i="2697"/>
  <c r="N186" i="2697"/>
  <c r="K186" i="2697"/>
  <c r="M186" i="2697" s="1"/>
  <c r="K465" i="2697"/>
  <c r="M465" i="2697" s="1"/>
  <c r="N172" i="2697"/>
  <c r="K172" i="2697"/>
  <c r="M172" i="2697" s="1"/>
  <c r="AH103" i="2694"/>
  <c r="AL103" i="2694"/>
  <c r="AI103" i="2694"/>
  <c r="K445" i="2697"/>
  <c r="M445" i="2697" s="1"/>
  <c r="AG187" i="2691"/>
  <c r="AH187" i="2691"/>
  <c r="K71" i="2697"/>
  <c r="M71" i="2697" s="1"/>
  <c r="N71" i="2697"/>
  <c r="AG45" i="2691"/>
  <c r="AH45" i="2691"/>
  <c r="AH249" i="2694"/>
  <c r="AL249" i="2694"/>
  <c r="AI249" i="2694"/>
  <c r="K410" i="2697"/>
  <c r="M410" i="2697" s="1"/>
  <c r="K34" i="2697"/>
  <c r="M34" i="2697" s="1"/>
  <c r="AH175" i="2691"/>
  <c r="AG175" i="2691"/>
  <c r="AI13" i="2694"/>
  <c r="AL13" i="2694"/>
  <c r="AH13" i="2694"/>
  <c r="K91" i="2697"/>
  <c r="M91" i="2697" s="1"/>
  <c r="N91" i="2697"/>
  <c r="AH197" i="2691"/>
  <c r="AG197" i="2691"/>
  <c r="AH228" i="2691"/>
  <c r="AG228" i="2691"/>
  <c r="N385" i="2697"/>
  <c r="K385" i="2697"/>
  <c r="M385" i="2697" s="1"/>
  <c r="AL6" i="2694"/>
  <c r="AI6" i="2694"/>
  <c r="AH6" i="2694"/>
  <c r="K328" i="2697"/>
  <c r="M328" i="2697" s="1"/>
  <c r="N328" i="2697"/>
  <c r="AH204" i="2691"/>
  <c r="AG204" i="2691"/>
  <c r="AI155" i="2694"/>
  <c r="AL155" i="2694"/>
  <c r="AH155" i="2694"/>
  <c r="AH149" i="2691"/>
  <c r="AG149" i="2691"/>
  <c r="AH180" i="2691"/>
  <c r="AG180" i="2691"/>
  <c r="AL222" i="2694"/>
  <c r="AI222" i="2694"/>
  <c r="AH222" i="2694"/>
  <c r="AG217" i="2691"/>
  <c r="AH217" i="2691"/>
  <c r="K294" i="2697"/>
  <c r="M294" i="2697" s="1"/>
  <c r="K333" i="2697"/>
  <c r="M333" i="2697" s="1"/>
  <c r="AG213" i="2691"/>
  <c r="AH213" i="2691"/>
  <c r="AH206" i="2691"/>
  <c r="AG206" i="2691"/>
  <c r="AI156" i="2694"/>
  <c r="AL156" i="2694"/>
  <c r="AH156" i="2694"/>
  <c r="AG19" i="2691"/>
  <c r="AH19" i="2691"/>
  <c r="N26" i="2697"/>
  <c r="K26" i="2697"/>
  <c r="M26" i="2697" s="1"/>
  <c r="N57" i="2697"/>
  <c r="K57" i="2697"/>
  <c r="M57" i="2697" s="1"/>
  <c r="AG166" i="2691"/>
  <c r="AH166" i="2691"/>
  <c r="N194" i="2697"/>
  <c r="K194" i="2697"/>
  <c r="M194" i="2697" s="1"/>
  <c r="K436" i="2697"/>
  <c r="M436" i="2697" s="1"/>
  <c r="K443" i="2697"/>
  <c r="M443" i="2697" s="1"/>
  <c r="AH29" i="2691"/>
  <c r="AG29" i="2691"/>
  <c r="AH102" i="2691"/>
  <c r="AG102" i="2691"/>
  <c r="AI11" i="2694"/>
  <c r="AL11" i="2694"/>
  <c r="AH11" i="2694"/>
  <c r="K412" i="2697"/>
  <c r="M412" i="2697" s="1"/>
  <c r="K523" i="2697"/>
  <c r="M523" i="2697" s="1"/>
  <c r="N523" i="2697"/>
  <c r="AH111" i="2691"/>
  <c r="AG111" i="2691"/>
  <c r="AG78" i="2691"/>
  <c r="AH78" i="2691"/>
  <c r="AI60" i="2694"/>
  <c r="AL60" i="2694"/>
  <c r="AH60" i="2694"/>
  <c r="AI86" i="2694"/>
  <c r="AL86" i="2694"/>
  <c r="AH86" i="2694"/>
  <c r="N117" i="2697"/>
  <c r="K117" i="2697"/>
  <c r="M117" i="2697" s="1"/>
  <c r="K85" i="2697"/>
  <c r="M85" i="2697" s="1"/>
  <c r="N85" i="2697"/>
  <c r="N138" i="2697"/>
  <c r="K138" i="2697"/>
  <c r="M138" i="2697" s="1"/>
  <c r="AH10" i="2694"/>
  <c r="AI10" i="2694"/>
  <c r="AL10" i="2694"/>
  <c r="N340" i="2697"/>
  <c r="K340" i="2697"/>
  <c r="M340" i="2697" s="1"/>
  <c r="N451" i="2697"/>
  <c r="K451" i="2697"/>
  <c r="M451" i="2697" s="1"/>
  <c r="K168" i="2697"/>
  <c r="M168" i="2697" s="1"/>
  <c r="N168" i="2697"/>
  <c r="AI170" i="2694"/>
  <c r="AH170" i="2694"/>
  <c r="AL170" i="2694"/>
  <c r="N289" i="2697"/>
  <c r="K289" i="2697"/>
  <c r="M289" i="2697" s="1"/>
  <c r="N89" i="2697"/>
  <c r="K89" i="2697"/>
  <c r="M89" i="2697" s="1"/>
  <c r="N500" i="2697"/>
  <c r="K500" i="2697"/>
  <c r="M500" i="2697" s="1"/>
  <c r="AI173" i="2694"/>
  <c r="AL173" i="2694"/>
  <c r="AH173" i="2694"/>
  <c r="AH100" i="2691"/>
  <c r="AG100" i="2691"/>
  <c r="N55" i="2697"/>
  <c r="K55" i="2697"/>
  <c r="M55" i="2697" s="1"/>
  <c r="N142" i="2697"/>
  <c r="K142" i="2697"/>
  <c r="M142" i="2697" s="1"/>
  <c r="K47" i="2697"/>
  <c r="M47" i="2697" s="1"/>
  <c r="N47" i="2697"/>
  <c r="K311" i="2697"/>
  <c r="M311" i="2697" s="1"/>
  <c r="N231" i="2697"/>
  <c r="K231" i="2697"/>
  <c r="M231" i="2697" s="1"/>
  <c r="AH179" i="2691"/>
  <c r="AG179" i="2691"/>
  <c r="AI77" i="2694"/>
  <c r="AL77" i="2694"/>
  <c r="AH77" i="2694"/>
  <c r="N482" i="2697"/>
  <c r="K482" i="2697"/>
  <c r="M482" i="2697" s="1"/>
  <c r="N66" i="2697"/>
  <c r="K66" i="2697"/>
  <c r="M66" i="2697" s="1"/>
  <c r="K263" i="2697"/>
  <c r="M263" i="2697" s="1"/>
  <c r="N263" i="2697"/>
  <c r="AH93" i="2691"/>
  <c r="AG93" i="2691"/>
  <c r="K264" i="2697"/>
  <c r="M264" i="2697" s="1"/>
  <c r="N264" i="2697"/>
  <c r="AG265" i="2691"/>
  <c r="AH265" i="2691"/>
  <c r="AH13" i="2691"/>
  <c r="AG13" i="2691"/>
  <c r="K522" i="2697"/>
  <c r="M522" i="2697" s="1"/>
  <c r="K442" i="2697"/>
  <c r="M442" i="2697" s="1"/>
  <c r="AG236" i="2691"/>
  <c r="AH236" i="2691"/>
  <c r="N192" i="2697"/>
  <c r="K192" i="2697"/>
  <c r="M192" i="2697" s="1"/>
  <c r="AH66" i="2691"/>
  <c r="AG66" i="2691"/>
  <c r="AI138" i="2694"/>
  <c r="AH138" i="2694"/>
  <c r="AL138" i="2694"/>
  <c r="K491" i="2697"/>
  <c r="M491" i="2697" s="1"/>
  <c r="AH77" i="2691"/>
  <c r="AG77" i="2691"/>
  <c r="AG106" i="2691"/>
  <c r="AH106" i="2691"/>
  <c r="AH128" i="2694"/>
  <c r="AL128" i="2694"/>
  <c r="AI128" i="2694"/>
  <c r="AH229" i="2691"/>
  <c r="AG229" i="2691"/>
  <c r="AH106" i="2694"/>
  <c r="AI106" i="2694"/>
  <c r="AL106" i="2694"/>
  <c r="K419" i="2697"/>
  <c r="M419" i="2697" s="1"/>
  <c r="AG155" i="2691"/>
  <c r="AH155" i="2691"/>
  <c r="K395" i="2697"/>
  <c r="M395" i="2697" s="1"/>
  <c r="N395" i="2697"/>
  <c r="AG16" i="2691"/>
  <c r="AH16" i="2691"/>
  <c r="AH30" i="2691"/>
  <c r="AG30" i="2691"/>
  <c r="K347" i="2697"/>
  <c r="M347" i="2697" s="1"/>
  <c r="N347" i="2697"/>
  <c r="AH17" i="2691"/>
  <c r="AG17" i="2691"/>
  <c r="AI195" i="2694"/>
  <c r="AH195" i="2694"/>
  <c r="AL195" i="2694"/>
  <c r="N137" i="2697"/>
  <c r="K137" i="2697"/>
  <c r="M137" i="2697" s="1"/>
  <c r="K440" i="2697"/>
  <c r="M440" i="2697" s="1"/>
  <c r="AG22" i="2691"/>
  <c r="AH22" i="2691"/>
  <c r="AL261" i="2694"/>
  <c r="AH261" i="2694"/>
  <c r="AI261" i="2694"/>
  <c r="N372" i="2697"/>
  <c r="K372" i="2697"/>
  <c r="M372" i="2697" s="1"/>
  <c r="K276" i="2697"/>
  <c r="M276" i="2697" s="1"/>
  <c r="AG160" i="2691"/>
  <c r="AH160" i="2691"/>
  <c r="N62" i="2697"/>
  <c r="K62" i="2697"/>
  <c r="M62" i="2697" s="1"/>
  <c r="AH56" i="2691"/>
  <c r="AG56" i="2691"/>
  <c r="AI181" i="2694"/>
  <c r="AL181" i="2694"/>
  <c r="AH181" i="2694"/>
  <c r="K307" i="2697"/>
  <c r="M307" i="2697" s="1"/>
  <c r="AJ12" i="2694" l="1"/>
  <c r="AK12" i="2694"/>
  <c r="AK85" i="2694"/>
  <c r="AJ85" i="2694"/>
  <c r="AJ50" i="2694"/>
  <c r="AK50" i="2694"/>
  <c r="N366" i="2697"/>
  <c r="AJ24" i="2694"/>
  <c r="AK24" i="2694"/>
  <c r="AK116" i="2694"/>
  <c r="AJ116" i="2694"/>
  <c r="AK137" i="2694"/>
  <c r="AJ137" i="2694"/>
  <c r="N175" i="2697"/>
  <c r="AJ28" i="2694"/>
  <c r="AK28" i="2694"/>
  <c r="AJ34" i="2694"/>
  <c r="AK34" i="2694"/>
  <c r="AJ154" i="2694"/>
  <c r="AK154" i="2694"/>
  <c r="N419" i="2697"/>
  <c r="N410" i="2697"/>
  <c r="N416" i="2697"/>
  <c r="N490" i="2697"/>
  <c r="AJ33" i="2694"/>
  <c r="AK33" i="2694"/>
  <c r="AJ193" i="2694"/>
  <c r="AK193" i="2694"/>
  <c r="AK62" i="2694"/>
  <c r="AJ62" i="2694"/>
  <c r="AJ134" i="2694"/>
  <c r="AK134" i="2694"/>
  <c r="AJ73" i="2694"/>
  <c r="AK73" i="2694"/>
  <c r="AJ98" i="2694"/>
  <c r="AK98" i="2694"/>
  <c r="AK254" i="2694"/>
  <c r="AJ254" i="2694"/>
  <c r="AK41" i="2694"/>
  <c r="AJ41" i="2694"/>
  <c r="AK111" i="2694"/>
  <c r="AJ111" i="2694"/>
  <c r="AJ219" i="2694"/>
  <c r="AK219" i="2694"/>
  <c r="AJ26" i="2694"/>
  <c r="AK26" i="2694"/>
  <c r="AJ122" i="2694"/>
  <c r="AK122" i="2694"/>
  <c r="AJ262" i="2694"/>
  <c r="AK262" i="2694"/>
  <c r="AK91" i="2694"/>
  <c r="AJ91" i="2694"/>
  <c r="AK227" i="2694"/>
  <c r="AJ227" i="2694"/>
  <c r="N495" i="2697"/>
  <c r="N283" i="2697"/>
  <c r="AK205" i="2694"/>
  <c r="AJ205" i="2694"/>
  <c r="AJ148" i="2694"/>
  <c r="AK148" i="2694"/>
  <c r="N390" i="2697"/>
  <c r="AJ220" i="2694"/>
  <c r="AK220" i="2694"/>
  <c r="AJ177" i="2694"/>
  <c r="AK177" i="2694"/>
  <c r="N402" i="2697"/>
  <c r="AK203" i="2694"/>
  <c r="AJ203" i="2694"/>
  <c r="AK60" i="2694"/>
  <c r="AJ60" i="2694"/>
  <c r="AK261" i="2694"/>
  <c r="AJ261" i="2694"/>
  <c r="N442" i="2697"/>
  <c r="N311" i="2697"/>
  <c r="AK156" i="2694"/>
  <c r="AJ156" i="2694"/>
  <c r="AJ171" i="2694"/>
  <c r="AK171" i="2694"/>
  <c r="N68" i="2697"/>
  <c r="N300" i="2697"/>
  <c r="AJ108" i="2694"/>
  <c r="AK108" i="2694"/>
  <c r="N332" i="2697"/>
  <c r="AJ16" i="2694"/>
  <c r="AK16" i="2694"/>
  <c r="AJ94" i="2694"/>
  <c r="AK94" i="2694"/>
  <c r="AK158" i="2694"/>
  <c r="AJ158" i="2694"/>
  <c r="AJ31" i="2694"/>
  <c r="AK31" i="2694"/>
  <c r="AK20" i="2694"/>
  <c r="AJ20" i="2694"/>
  <c r="AK198" i="2694"/>
  <c r="AJ198" i="2694"/>
  <c r="N448" i="2697"/>
  <c r="AK157" i="2694"/>
  <c r="AJ157" i="2694"/>
  <c r="AJ46" i="2694"/>
  <c r="AK46" i="2694"/>
  <c r="AJ223" i="2694"/>
  <c r="AK223" i="2694"/>
  <c r="AK102" i="2694"/>
  <c r="AJ102" i="2694"/>
  <c r="AK258" i="2694"/>
  <c r="AJ258" i="2694"/>
  <c r="N217" i="2697"/>
  <c r="AJ126" i="2694"/>
  <c r="AK126" i="2694"/>
  <c r="N274" i="2697"/>
  <c r="AK13" i="2694"/>
  <c r="AJ13" i="2694"/>
  <c r="AK186" i="2694"/>
  <c r="AJ186" i="2694"/>
  <c r="AJ249" i="2694"/>
  <c r="AK249" i="2694"/>
  <c r="AJ48" i="2694"/>
  <c r="AK48" i="2694"/>
  <c r="AK136" i="2694"/>
  <c r="AJ136" i="2694"/>
  <c r="AJ217" i="2694"/>
  <c r="AK217" i="2694"/>
  <c r="AJ64" i="2694"/>
  <c r="AK64" i="2694"/>
  <c r="AJ214" i="2694"/>
  <c r="AK214" i="2694"/>
  <c r="AK37" i="2694"/>
  <c r="AJ37" i="2694"/>
  <c r="AK45" i="2694"/>
  <c r="AJ45" i="2694"/>
  <c r="AK228" i="2694"/>
  <c r="AJ228" i="2694"/>
  <c r="AK65" i="2694"/>
  <c r="AJ65" i="2694"/>
  <c r="AK14" i="2694"/>
  <c r="AJ14" i="2694"/>
  <c r="AJ106" i="2694"/>
  <c r="AK106" i="2694"/>
  <c r="N522" i="2697"/>
  <c r="N412" i="2697"/>
  <c r="N420" i="2697"/>
  <c r="N446" i="2697"/>
  <c r="N389" i="2697"/>
  <c r="N466" i="2697"/>
  <c r="N439" i="2697"/>
  <c r="N461" i="2697"/>
  <c r="AK208" i="2694"/>
  <c r="AJ208" i="2694"/>
  <c r="AK236" i="2694"/>
  <c r="AJ236" i="2694"/>
  <c r="AK90" i="2694"/>
  <c r="AJ90" i="2694"/>
  <c r="N357" i="2697"/>
  <c r="N501" i="2697"/>
  <c r="N404" i="2697"/>
  <c r="N409" i="2697"/>
  <c r="AJ152" i="2694"/>
  <c r="AK152" i="2694"/>
  <c r="AK260" i="2694"/>
  <c r="AJ260" i="2694"/>
  <c r="AJ27" i="2694"/>
  <c r="AK27" i="2694"/>
  <c r="AK11" i="2694"/>
  <c r="AJ11" i="2694"/>
  <c r="AK6" i="2694"/>
  <c r="AJ6" i="2694"/>
  <c r="AJ15" i="2694"/>
  <c r="AK15" i="2694"/>
  <c r="N506" i="2697"/>
  <c r="N309" i="2697"/>
  <c r="AK232" i="2694"/>
  <c r="AJ232" i="2694"/>
  <c r="N464" i="2697"/>
  <c r="N305" i="2697"/>
  <c r="N474" i="2697"/>
  <c r="AK212" i="2694"/>
  <c r="AJ212" i="2694"/>
  <c r="AK19" i="2694"/>
  <c r="AJ19" i="2694"/>
  <c r="N399" i="2697"/>
  <c r="N266" i="2697"/>
  <c r="AJ240" i="2694"/>
  <c r="AK240" i="2694"/>
  <c r="AJ8" i="2694"/>
  <c r="AK8" i="2694"/>
  <c r="AK185" i="2694"/>
  <c r="AJ185" i="2694"/>
  <c r="N440" i="2697"/>
  <c r="N234" i="2697"/>
  <c r="N531" i="2697"/>
  <c r="AJ82" i="2694"/>
  <c r="AK82" i="2694"/>
  <c r="N285" i="2697"/>
  <c r="N295" i="2697"/>
  <c r="N467" i="2697"/>
  <c r="AK187" i="2694"/>
  <c r="AJ187" i="2694"/>
  <c r="AJ201" i="2694"/>
  <c r="AK201" i="2694"/>
  <c r="N406" i="2697"/>
  <c r="N349" i="2697"/>
  <c r="N533" i="2697"/>
  <c r="AJ118" i="2694"/>
  <c r="AK118" i="2694"/>
  <c r="AJ147" i="2694"/>
  <c r="AK147" i="2694"/>
  <c r="AJ81" i="2694"/>
  <c r="AK81" i="2694"/>
  <c r="AJ168" i="2694"/>
  <c r="AK168" i="2694"/>
  <c r="N526" i="2697"/>
  <c r="N521" i="2697"/>
  <c r="N345" i="2697"/>
  <c r="N512" i="2697"/>
  <c r="AK107" i="2694"/>
  <c r="AJ107" i="2694"/>
  <c r="N273" i="2697"/>
  <c r="N135" i="2697"/>
  <c r="AJ58" i="2694"/>
  <c r="AK58" i="2694"/>
  <c r="AJ129" i="2694"/>
  <c r="AK129" i="2694"/>
  <c r="AJ151" i="2694"/>
  <c r="AK151" i="2694"/>
  <c r="AK257" i="2694"/>
  <c r="AJ257" i="2694"/>
  <c r="AK115" i="2694"/>
  <c r="AJ115" i="2694"/>
  <c r="AJ80" i="2694"/>
  <c r="AK80" i="2694"/>
  <c r="AK17" i="2694"/>
  <c r="AJ17" i="2694"/>
  <c r="AK188" i="2694"/>
  <c r="AJ188" i="2694"/>
  <c r="AJ145" i="2694"/>
  <c r="AK145" i="2694"/>
  <c r="AK18" i="2694"/>
  <c r="AJ18" i="2694"/>
  <c r="AJ10" i="2694"/>
  <c r="AK10" i="2694"/>
  <c r="AK139" i="2694"/>
  <c r="AJ139" i="2694"/>
  <c r="N270" i="2697"/>
  <c r="N108" i="2697"/>
  <c r="N44" i="2697"/>
  <c r="N507" i="2697"/>
  <c r="AJ127" i="2694"/>
  <c r="AK127" i="2694"/>
  <c r="AJ88" i="2694"/>
  <c r="AK88" i="2694"/>
  <c r="AJ23" i="2694"/>
  <c r="AK23" i="2694"/>
  <c r="AK61" i="2694"/>
  <c r="AJ61" i="2694"/>
  <c r="N469" i="2697"/>
  <c r="AJ121" i="2694"/>
  <c r="AK121" i="2694"/>
  <c r="N359" i="2697"/>
  <c r="N275" i="2697"/>
  <c r="N433" i="2697"/>
  <c r="AJ174" i="2694"/>
  <c r="AK174" i="2694"/>
  <c r="AJ72" i="2694"/>
  <c r="AK72" i="2694"/>
  <c r="AK161" i="2694"/>
  <c r="AJ161" i="2694"/>
  <c r="N477" i="2697"/>
  <c r="N384" i="2697"/>
  <c r="AK36" i="2694"/>
  <c r="AJ36" i="2694"/>
  <c r="AJ9" i="2694"/>
  <c r="AK9" i="2694"/>
  <c r="AJ128" i="2694"/>
  <c r="AK128" i="2694"/>
  <c r="AK44" i="2694"/>
  <c r="AJ44" i="2694"/>
  <c r="AK66" i="2694"/>
  <c r="AJ66" i="2694"/>
  <c r="AK235" i="2694"/>
  <c r="AJ235" i="2694"/>
  <c r="N534" i="2697"/>
  <c r="AK67" i="2694"/>
  <c r="AJ67" i="2694"/>
  <c r="AK78" i="2694"/>
  <c r="AJ78" i="2694"/>
  <c r="AJ74" i="2694"/>
  <c r="AK74" i="2694"/>
  <c r="N528" i="2697"/>
  <c r="AJ190" i="2694"/>
  <c r="AK190" i="2694"/>
  <c r="AK165" i="2694"/>
  <c r="AJ165" i="2694"/>
  <c r="N298" i="2697"/>
  <c r="N462" i="2697"/>
  <c r="AJ215" i="2694"/>
  <c r="AK215" i="2694"/>
  <c r="AJ95" i="2694"/>
  <c r="AK95" i="2694"/>
  <c r="AJ110" i="2694"/>
  <c r="AK110" i="2694"/>
  <c r="AK256" i="2694"/>
  <c r="AJ256" i="2694"/>
  <c r="AK59" i="2694"/>
  <c r="AJ59" i="2694"/>
  <c r="N307" i="2697"/>
  <c r="AJ195" i="2694"/>
  <c r="AK195" i="2694"/>
  <c r="N333" i="2697"/>
  <c r="N445" i="2697"/>
  <c r="N111" i="2697"/>
  <c r="AK63" i="2694"/>
  <c r="AJ63" i="2694"/>
  <c r="AJ221" i="2694"/>
  <c r="AK221" i="2694"/>
  <c r="AJ153" i="2694"/>
  <c r="AK153" i="2694"/>
  <c r="AK135" i="2694"/>
  <c r="AJ135" i="2694"/>
  <c r="N358" i="2697"/>
  <c r="AK179" i="2694"/>
  <c r="AJ179" i="2694"/>
  <c r="N112" i="2697"/>
  <c r="N327" i="2697"/>
  <c r="N473" i="2697"/>
  <c r="N441" i="2697"/>
  <c r="N269" i="2697"/>
  <c r="AK210" i="2694"/>
  <c r="AJ210" i="2694"/>
  <c r="AJ218" i="2694"/>
  <c r="AK218" i="2694"/>
  <c r="AJ196" i="2694"/>
  <c r="AK196" i="2694"/>
  <c r="AJ40" i="2694"/>
  <c r="AK40" i="2694"/>
  <c r="N281" i="2697"/>
  <c r="AK181" i="2694"/>
  <c r="AJ181" i="2694"/>
  <c r="AK231" i="2694"/>
  <c r="AJ231" i="2694"/>
  <c r="AJ191" i="2694"/>
  <c r="AK191" i="2694"/>
  <c r="N320" i="2697"/>
  <c r="N195" i="2697"/>
  <c r="N432" i="2697"/>
  <c r="AK211" i="2694"/>
  <c r="AJ211" i="2694"/>
  <c r="AJ150" i="2694"/>
  <c r="AK150" i="2694"/>
  <c r="AK183" i="2694"/>
  <c r="AJ183" i="2694"/>
  <c r="AJ247" i="2694"/>
  <c r="AK247" i="2694"/>
  <c r="AJ144" i="2694"/>
  <c r="AK144" i="2694"/>
  <c r="AJ173" i="2694"/>
  <c r="AK173" i="2694"/>
  <c r="N294" i="2697"/>
  <c r="AJ76" i="2694"/>
  <c r="AK76" i="2694"/>
  <c r="AJ79" i="2694"/>
  <c r="AK79" i="2694"/>
  <c r="AK131" i="2694"/>
  <c r="AJ131" i="2694"/>
  <c r="AK233" i="2694"/>
  <c r="AJ233" i="2694"/>
  <c r="AK92" i="2694"/>
  <c r="AJ92" i="2694"/>
  <c r="AK93" i="2694"/>
  <c r="AJ93" i="2694"/>
  <c r="AK259" i="2694"/>
  <c r="AJ259" i="2694"/>
  <c r="N486" i="2697"/>
  <c r="AJ172" i="2694"/>
  <c r="AK172" i="2694"/>
  <c r="AJ216" i="2694"/>
  <c r="AK216" i="2694"/>
  <c r="AJ100" i="2694"/>
  <c r="AK100" i="2694"/>
  <c r="AJ167" i="2694"/>
  <c r="AK167" i="2694"/>
  <c r="N417" i="2697"/>
  <c r="N315" i="2697"/>
  <c r="AK69" i="2694"/>
  <c r="AJ69" i="2694"/>
  <c r="N280" i="2697"/>
  <c r="AJ119" i="2694"/>
  <c r="AK119" i="2694"/>
  <c r="AJ142" i="2694"/>
  <c r="AK142" i="2694"/>
  <c r="AJ244" i="2694"/>
  <c r="AK244" i="2694"/>
  <c r="N443" i="2697"/>
  <c r="N20" i="2697"/>
  <c r="N174" i="2697"/>
  <c r="N453" i="2697"/>
  <c r="N107" i="2697"/>
  <c r="N296" i="2697"/>
  <c r="AJ29" i="2694"/>
  <c r="AK29" i="2694"/>
  <c r="N278" i="2697"/>
  <c r="AJ101" i="2694"/>
  <c r="AK101" i="2694"/>
  <c r="AJ225" i="2694"/>
  <c r="AK225" i="2694"/>
  <c r="AK237" i="2694"/>
  <c r="AJ237" i="2694"/>
  <c r="AJ149" i="2694"/>
  <c r="AK149" i="2694"/>
  <c r="AJ143" i="2694"/>
  <c r="AK143" i="2694"/>
  <c r="AK207" i="2694"/>
  <c r="AJ207" i="2694"/>
  <c r="AJ197" i="2694"/>
  <c r="AK197" i="2694"/>
  <c r="N435" i="2697"/>
  <c r="N284" i="2697"/>
  <c r="N240" i="2697"/>
  <c r="AJ96" i="2694"/>
  <c r="AK96" i="2694"/>
  <c r="AJ25" i="2694"/>
  <c r="AK25" i="2694"/>
  <c r="AJ241" i="2694"/>
  <c r="AK241" i="2694"/>
  <c r="AJ53" i="2694"/>
  <c r="AK53" i="2694"/>
  <c r="AJ178" i="2694"/>
  <c r="AK178" i="2694"/>
  <c r="AJ263" i="2694"/>
  <c r="AK263" i="2694"/>
  <c r="AJ103" i="2694"/>
  <c r="AK103" i="2694"/>
  <c r="AJ245" i="2694"/>
  <c r="AK245" i="2694"/>
  <c r="AK84" i="2694"/>
  <c r="AJ84" i="2694"/>
  <c r="N346" i="2697"/>
  <c r="AK234" i="2694"/>
  <c r="AJ234" i="2694"/>
  <c r="N496" i="2697"/>
  <c r="AJ239" i="2694"/>
  <c r="AK239" i="2694"/>
  <c r="N367" i="2697"/>
  <c r="AK164" i="2694"/>
  <c r="AJ164" i="2694"/>
  <c r="AK252" i="2694"/>
  <c r="AJ252" i="2694"/>
  <c r="AJ182" i="2694"/>
  <c r="AK182" i="2694"/>
  <c r="AJ70" i="2694"/>
  <c r="AK70" i="2694"/>
  <c r="AJ264" i="2694"/>
  <c r="AK264" i="2694"/>
  <c r="AK89" i="2694"/>
  <c r="AJ89" i="2694"/>
  <c r="AJ192" i="2694"/>
  <c r="AK192" i="2694"/>
  <c r="N468" i="2697"/>
  <c r="AJ75" i="2694"/>
  <c r="AK75" i="2694"/>
  <c r="AJ224" i="2694"/>
  <c r="AK224" i="2694"/>
  <c r="AK30" i="2694"/>
  <c r="AJ30" i="2694"/>
  <c r="N491" i="2697"/>
  <c r="AK86" i="2694"/>
  <c r="AJ86" i="2694"/>
  <c r="N436" i="2697"/>
  <c r="AJ222" i="2694"/>
  <c r="AK222" i="2694"/>
  <c r="AJ105" i="2694"/>
  <c r="AK105" i="2694"/>
  <c r="AJ52" i="2694"/>
  <c r="AK52" i="2694"/>
  <c r="AK113" i="2694"/>
  <c r="AJ113" i="2694"/>
  <c r="AK184" i="2694"/>
  <c r="AJ184" i="2694"/>
  <c r="N125" i="2697"/>
  <c r="N386" i="2697"/>
  <c r="AK39" i="2694"/>
  <c r="AJ39" i="2694"/>
  <c r="N422" i="2697"/>
  <c r="N470" i="2697"/>
  <c r="N293" i="2697"/>
  <c r="AK246" i="2694"/>
  <c r="AJ246" i="2694"/>
  <c r="N145" i="2697"/>
  <c r="N411" i="2697"/>
  <c r="N371" i="2697"/>
  <c r="AJ125" i="2694"/>
  <c r="AK125" i="2694"/>
  <c r="N361" i="2697"/>
  <c r="N323" i="2697"/>
  <c r="AK251" i="2694"/>
  <c r="AJ251" i="2694"/>
  <c r="AJ176" i="2694"/>
  <c r="AK176" i="2694"/>
  <c r="AJ243" i="2694"/>
  <c r="AK243" i="2694"/>
  <c r="AK117" i="2694"/>
  <c r="AJ117" i="2694"/>
  <c r="AK160" i="2694"/>
  <c r="AJ160" i="2694"/>
  <c r="AJ51" i="2694"/>
  <c r="AK51" i="2694"/>
  <c r="AK138" i="2694"/>
  <c r="AJ138" i="2694"/>
  <c r="N465" i="2697"/>
  <c r="AK206" i="2694"/>
  <c r="AJ206" i="2694"/>
  <c r="N383" i="2697"/>
  <c r="AK35" i="2694"/>
  <c r="AJ35" i="2694"/>
  <c r="N426" i="2697"/>
  <c r="N164" i="2697"/>
  <c r="N374" i="2697"/>
  <c r="N14" i="2697"/>
  <c r="AK38" i="2694"/>
  <c r="AJ38" i="2694"/>
  <c r="N488" i="2697"/>
  <c r="AJ175" i="2694"/>
  <c r="AK175" i="2694"/>
  <c r="N524" i="2697"/>
  <c r="AJ124" i="2694"/>
  <c r="AK124" i="2694"/>
  <c r="AJ202" i="2694"/>
  <c r="AK202" i="2694"/>
  <c r="AK87" i="2694"/>
  <c r="AJ87" i="2694"/>
  <c r="N210" i="2697"/>
  <c r="AK255" i="2694"/>
  <c r="AJ255" i="2694"/>
  <c r="AJ180" i="2694"/>
  <c r="AK180" i="2694"/>
  <c r="AK163" i="2694"/>
  <c r="AJ163" i="2694"/>
  <c r="N364" i="2697"/>
  <c r="AK230" i="2694"/>
  <c r="AJ230" i="2694"/>
  <c r="N368" i="2697"/>
  <c r="N375" i="2697"/>
  <c r="N483" i="2697"/>
  <c r="AK189" i="2694"/>
  <c r="AJ189" i="2694"/>
  <c r="N310" i="2697"/>
  <c r="AJ226" i="2694"/>
  <c r="AK226" i="2694"/>
  <c r="AJ99" i="2694"/>
  <c r="AK99" i="2694"/>
  <c r="AK42" i="2694"/>
  <c r="AJ42" i="2694"/>
  <c r="N517" i="2697"/>
  <c r="N319" i="2697"/>
  <c r="AK43" i="2694"/>
  <c r="AJ43" i="2694"/>
  <c r="N457" i="2697"/>
  <c r="AK209" i="2694"/>
  <c r="AJ209" i="2694"/>
  <c r="N241" i="2697"/>
  <c r="AJ22" i="2694"/>
  <c r="AK22" i="2694"/>
  <c r="AJ32" i="2694"/>
  <c r="AK32" i="2694"/>
  <c r="AJ57" i="2694"/>
  <c r="AK57" i="2694"/>
  <c r="N95" i="2697"/>
  <c r="N452" i="2697"/>
  <c r="N356" i="2697"/>
  <c r="N339" i="2697"/>
  <c r="AJ250" i="2694"/>
  <c r="AK250" i="2694"/>
  <c r="AJ55" i="2694"/>
  <c r="AK55" i="2694"/>
  <c r="AK133" i="2694"/>
  <c r="AJ133" i="2694"/>
  <c r="AJ77" i="2694"/>
  <c r="AK77" i="2694"/>
  <c r="N360" i="2697"/>
  <c r="AJ238" i="2694"/>
  <c r="AK238" i="2694"/>
  <c r="N393" i="2697"/>
  <c r="N376" i="2697"/>
  <c r="AJ7" i="2694"/>
  <c r="AK7" i="2694"/>
  <c r="N301" i="2697"/>
  <c r="AK109" i="2694"/>
  <c r="AJ109" i="2694"/>
  <c r="AJ71" i="2694"/>
  <c r="AK71" i="2694"/>
  <c r="N423" i="2697"/>
  <c r="N39" i="2697"/>
  <c r="AK162" i="2694"/>
  <c r="AJ162" i="2694"/>
  <c r="AJ54" i="2694"/>
  <c r="AK54" i="2694"/>
  <c r="AJ97" i="2694"/>
  <c r="AK97" i="2694"/>
  <c r="AJ47" i="2694"/>
  <c r="AK47" i="2694"/>
  <c r="AK213" i="2694"/>
  <c r="AJ213" i="2694"/>
  <c r="AK140" i="2694"/>
  <c r="AJ140" i="2694"/>
  <c r="N324" i="2697"/>
  <c r="N388" i="2697"/>
  <c r="AK83" i="2694"/>
  <c r="AJ83" i="2694"/>
  <c r="N492" i="2697"/>
  <c r="N276" i="2697"/>
  <c r="N387" i="2697"/>
  <c r="N110" i="2697"/>
  <c r="N401" i="2697"/>
  <c r="AJ112" i="2694"/>
  <c r="AK112" i="2694"/>
  <c r="AJ132" i="2694"/>
  <c r="AK132" i="2694"/>
  <c r="AK21" i="2694"/>
  <c r="AJ21" i="2694"/>
  <c r="AJ49" i="2694"/>
  <c r="AK49" i="2694"/>
  <c r="AJ146" i="2694"/>
  <c r="AK146" i="2694"/>
  <c r="AJ242" i="2694"/>
  <c r="AK242" i="2694"/>
  <c r="AJ204" i="2694"/>
  <c r="AK204" i="2694"/>
  <c r="AK159" i="2694"/>
  <c r="AJ159" i="2694"/>
  <c r="AK141" i="2694"/>
  <c r="AJ141" i="2694"/>
  <c r="N519" i="2697"/>
  <c r="N277" i="2697"/>
  <c r="AJ56" i="2694"/>
  <c r="AK56" i="2694"/>
  <c r="AJ123" i="2694"/>
  <c r="AK123" i="2694"/>
  <c r="AJ200" i="2694"/>
  <c r="AK200" i="2694"/>
  <c r="AJ265" i="2694"/>
  <c r="AK265" i="2694"/>
  <c r="AJ130" i="2694"/>
  <c r="AK130" i="2694"/>
  <c r="AJ170" i="2694"/>
  <c r="AK170" i="2694"/>
  <c r="AK155" i="2694"/>
  <c r="AJ155" i="2694"/>
  <c r="N34" i="2697"/>
  <c r="AJ248" i="2694"/>
  <c r="AK248" i="2694"/>
  <c r="AJ199" i="2694"/>
  <c r="AK199" i="2694"/>
  <c r="N497" i="2697"/>
  <c r="N216" i="2697"/>
  <c r="N504" i="2697"/>
  <c r="AK229" i="2694"/>
  <c r="AJ229" i="2694"/>
  <c r="N165" i="2697"/>
  <c r="N428" i="2697"/>
  <c r="AK114" i="2694"/>
  <c r="AJ114" i="2694"/>
  <c r="N25" i="2697"/>
  <c r="N400" i="2697"/>
  <c r="N381" i="2697"/>
  <c r="N31" i="2697"/>
  <c r="AK68" i="2694"/>
  <c r="AJ68" i="2694"/>
  <c r="AJ120" i="2694"/>
  <c r="AK120" i="2694"/>
  <c r="AJ169" i="2694"/>
  <c r="AK169" i="2694"/>
  <c r="N481" i="2697"/>
  <c r="AJ166" i="2694"/>
  <c r="AK166" i="2694"/>
  <c r="N211" i="2697"/>
  <c r="AK253" i="2694"/>
  <c r="AJ253" i="2694"/>
  <c r="N508" i="2697"/>
  <c r="N379" i="2697"/>
  <c r="N343" i="2697"/>
  <c r="AJ104" i="2694"/>
  <c r="AK104" i="2694"/>
  <c r="N398" i="2697"/>
  <c r="N314" i="2697"/>
  <c r="N16" i="2697"/>
  <c r="AJ194" i="2694"/>
  <c r="AK194" i="2694"/>
  <c r="B7" i="2038" l="1"/>
  <c r="C4" i="1825" l="1"/>
  <c r="C10" i="1825" l="1"/>
  <c r="C14" i="1825"/>
  <c r="D9" i="1825"/>
  <c r="C8" i="1825"/>
  <c r="C12" i="1825"/>
  <c r="D10" i="1825"/>
  <c r="D16" i="1825"/>
  <c r="E10" i="1825"/>
  <c r="E16" i="1825"/>
  <c r="C23" i="1825"/>
  <c r="C27" i="1825"/>
  <c r="C31" i="1825"/>
  <c r="C35" i="1825"/>
  <c r="C39" i="1825"/>
  <c r="C43" i="1825"/>
  <c r="C47" i="1825"/>
  <c r="C51" i="1825"/>
  <c r="C55" i="1825"/>
  <c r="C59" i="1825"/>
  <c r="C63" i="1825"/>
  <c r="C67" i="1825"/>
  <c r="C71" i="1825"/>
  <c r="C75" i="1825"/>
  <c r="C79" i="1825"/>
  <c r="C19" i="1825"/>
  <c r="D23" i="1825"/>
  <c r="D27" i="1825"/>
  <c r="D31" i="1825"/>
  <c r="D35" i="1825"/>
  <c r="D39" i="1825"/>
  <c r="D43" i="1825"/>
  <c r="D47" i="1825"/>
  <c r="D51" i="1825"/>
  <c r="D55" i="1825"/>
  <c r="D59" i="1825"/>
  <c r="D63" i="1825"/>
  <c r="D67" i="1825"/>
  <c r="D71" i="1825"/>
  <c r="D75" i="1825"/>
  <c r="D79" i="1825"/>
  <c r="D83" i="1825"/>
  <c r="D87" i="1825"/>
  <c r="D91" i="1825"/>
  <c r="D95" i="1825"/>
  <c r="D99" i="1825"/>
  <c r="D103" i="1825"/>
  <c r="D107" i="1825"/>
  <c r="D19" i="1825"/>
  <c r="E23" i="1825"/>
  <c r="E27" i="1825"/>
  <c r="E31" i="1825"/>
  <c r="E35" i="1825"/>
  <c r="E39" i="1825"/>
  <c r="E43" i="1825"/>
  <c r="E47" i="1825"/>
  <c r="E51" i="1825"/>
  <c r="E55" i="1825"/>
  <c r="E59" i="1825"/>
  <c r="E63" i="1825"/>
  <c r="E67" i="1825"/>
  <c r="E71" i="1825"/>
  <c r="E75" i="1825"/>
  <c r="E79" i="1825"/>
  <c r="E83" i="1825"/>
  <c r="E87" i="1825"/>
  <c r="E91" i="1825"/>
  <c r="E95" i="1825"/>
  <c r="E19" i="1825"/>
  <c r="E15" i="1825"/>
  <c r="C22" i="1825"/>
  <c r="C26" i="1825"/>
  <c r="C9" i="1825"/>
  <c r="C18" i="1825"/>
  <c r="E9" i="1825"/>
  <c r="D18" i="1825"/>
  <c r="E22" i="1825"/>
  <c r="E26" i="1825"/>
  <c r="E30" i="1825"/>
  <c r="E18" i="1825"/>
  <c r="D14" i="1825"/>
  <c r="E14" i="1825"/>
  <c r="C21" i="1825"/>
  <c r="C25" i="1825"/>
  <c r="C29" i="1825"/>
  <c r="C33" i="1825"/>
  <c r="C37" i="1825"/>
  <c r="C41" i="1825"/>
  <c r="C45" i="1825"/>
  <c r="C49" i="1825"/>
  <c r="C53" i="1825"/>
  <c r="C57" i="1825"/>
  <c r="C11" i="1825"/>
  <c r="D21" i="1825"/>
  <c r="D25" i="1825"/>
  <c r="D29" i="1825"/>
  <c r="D11" i="1825"/>
  <c r="C17" i="1825"/>
  <c r="D13" i="1825"/>
  <c r="D17" i="1825"/>
  <c r="D41" i="1825"/>
  <c r="C56" i="1825"/>
  <c r="C58" i="1825"/>
  <c r="D65" i="1825"/>
  <c r="D72" i="1825"/>
  <c r="C74" i="1825"/>
  <c r="D81" i="1825"/>
  <c r="E106" i="1825"/>
  <c r="E17" i="1825"/>
  <c r="E41" i="1825"/>
  <c r="D56" i="1825"/>
  <c r="D58" i="1825"/>
  <c r="E65" i="1825"/>
  <c r="E72" i="1825"/>
  <c r="D74" i="1825"/>
  <c r="E81" i="1825"/>
  <c r="C102" i="1825"/>
  <c r="E56" i="1825"/>
  <c r="E58" i="1825"/>
  <c r="E74" i="1825"/>
  <c r="C86" i="1825"/>
  <c r="C89" i="1825"/>
  <c r="C92" i="1825"/>
  <c r="C95" i="1825"/>
  <c r="D102" i="1825"/>
  <c r="C13" i="1825"/>
  <c r="E21" i="1825"/>
  <c r="D45" i="1825"/>
  <c r="D86" i="1825"/>
  <c r="D89" i="1825"/>
  <c r="D92" i="1825"/>
  <c r="E102" i="1825"/>
  <c r="D109" i="1825"/>
  <c r="D113" i="1825"/>
  <c r="E13" i="1825"/>
  <c r="E45" i="1825"/>
  <c r="C83" i="1825"/>
  <c r="E86" i="1825"/>
  <c r="E89" i="1825"/>
  <c r="E92" i="1825"/>
  <c r="C98" i="1825"/>
  <c r="E109" i="1825"/>
  <c r="E113" i="1825"/>
  <c r="E117" i="1825"/>
  <c r="E121" i="1825"/>
  <c r="E125" i="1825"/>
  <c r="E129" i="1825"/>
  <c r="D8" i="1825"/>
  <c r="C24" i="1825"/>
  <c r="C60" i="1825"/>
  <c r="C69" i="1825"/>
  <c r="C76" i="1825"/>
  <c r="D98" i="1825"/>
  <c r="C105" i="1825"/>
  <c r="E8" i="1825"/>
  <c r="D24" i="1825"/>
  <c r="C32" i="1825"/>
  <c r="C34" i="1825"/>
  <c r="D49" i="1825"/>
  <c r="D60" i="1825"/>
  <c r="C62" i="1825"/>
  <c r="D69" i="1825"/>
  <c r="D76" i="1825"/>
  <c r="C78" i="1825"/>
  <c r="E98" i="1825"/>
  <c r="D105" i="1825"/>
  <c r="E24" i="1825"/>
  <c r="D32" i="1825"/>
  <c r="D34" i="1825"/>
  <c r="E49" i="1825"/>
  <c r="E60" i="1825"/>
  <c r="D62" i="1825"/>
  <c r="E69" i="1825"/>
  <c r="E76" i="1825"/>
  <c r="D78" i="1825"/>
  <c r="E105" i="1825"/>
  <c r="E32" i="1825"/>
  <c r="E34" i="1825"/>
  <c r="E62" i="1825"/>
  <c r="E78" i="1825"/>
  <c r="C94" i="1825"/>
  <c r="C101" i="1825"/>
  <c r="C112" i="1825"/>
  <c r="C116" i="1825"/>
  <c r="C30" i="1825"/>
  <c r="C36" i="1825"/>
  <c r="C38" i="1825"/>
  <c r="D53" i="1825"/>
  <c r="D94" i="1825"/>
  <c r="D101" i="1825"/>
  <c r="D30" i="1825"/>
  <c r="D36" i="1825"/>
  <c r="D38" i="1825"/>
  <c r="E53" i="1825"/>
  <c r="C91" i="1825"/>
  <c r="E94" i="1825"/>
  <c r="E101" i="1825"/>
  <c r="D108" i="1825"/>
  <c r="E112" i="1825"/>
  <c r="E116" i="1825"/>
  <c r="E36" i="1825"/>
  <c r="E38" i="1825"/>
  <c r="C64" i="1825"/>
  <c r="C73" i="1825"/>
  <c r="C80" i="1825"/>
  <c r="C85" i="1825"/>
  <c r="C88" i="1825"/>
  <c r="C97" i="1825"/>
  <c r="E25" i="1825"/>
  <c r="C40" i="1825"/>
  <c r="C42" i="1825"/>
  <c r="D57" i="1825"/>
  <c r="D64" i="1825"/>
  <c r="C66" i="1825"/>
  <c r="D73" i="1825"/>
  <c r="D80" i="1825"/>
  <c r="C82" i="1825"/>
  <c r="D85" i="1825"/>
  <c r="D88" i="1825"/>
  <c r="D97" i="1825"/>
  <c r="C104" i="1825"/>
  <c r="D22" i="1825"/>
  <c r="D40" i="1825"/>
  <c r="D42" i="1825"/>
  <c r="E57" i="1825"/>
  <c r="E64" i="1825"/>
  <c r="D66" i="1825"/>
  <c r="E73" i="1825"/>
  <c r="E80" i="1825"/>
  <c r="D82" i="1825"/>
  <c r="E85" i="1825"/>
  <c r="E88" i="1825"/>
  <c r="E97" i="1825"/>
  <c r="D104" i="1825"/>
  <c r="C15" i="1825"/>
  <c r="C28" i="1825"/>
  <c r="E40" i="1825"/>
  <c r="E42" i="1825"/>
  <c r="E66" i="1825"/>
  <c r="E82" i="1825"/>
  <c r="E104" i="1825"/>
  <c r="C111" i="1825"/>
  <c r="D15" i="1825"/>
  <c r="D28" i="1825"/>
  <c r="C44" i="1825"/>
  <c r="C46" i="1825"/>
  <c r="E11" i="1825"/>
  <c r="E28" i="1825"/>
  <c r="D44" i="1825"/>
  <c r="D46" i="1825"/>
  <c r="E44" i="1825"/>
  <c r="E46" i="1825"/>
  <c r="C61" i="1825"/>
  <c r="C68" i="1825"/>
  <c r="C77" i="1825"/>
  <c r="C90" i="1825"/>
  <c r="C93" i="1825"/>
  <c r="E100" i="1825"/>
  <c r="E33" i="1825"/>
  <c r="D48" i="1825"/>
  <c r="D50" i="1825"/>
  <c r="E61" i="1825"/>
  <c r="E68" i="1825"/>
  <c r="D70" i="1825"/>
  <c r="E77" i="1825"/>
  <c r="E48" i="1825"/>
  <c r="E50" i="1825"/>
  <c r="E70" i="1825"/>
  <c r="C84" i="1825"/>
  <c r="D26" i="1825"/>
  <c r="D118" i="1825"/>
  <c r="D132" i="1825"/>
  <c r="D140" i="1825"/>
  <c r="D148" i="1825"/>
  <c r="D151" i="1825"/>
  <c r="D154" i="1825"/>
  <c r="C157" i="1825"/>
  <c r="C72" i="1825"/>
  <c r="E118" i="1825"/>
  <c r="C127" i="1825"/>
  <c r="E132" i="1825"/>
  <c r="E140" i="1825"/>
  <c r="E148" i="1825"/>
  <c r="E151" i="1825"/>
  <c r="E154" i="1825"/>
  <c r="D157" i="1825"/>
  <c r="C106" i="1825"/>
  <c r="D127" i="1825"/>
  <c r="E157" i="1825"/>
  <c r="C160" i="1825"/>
  <c r="C164" i="1825"/>
  <c r="C168" i="1825"/>
  <c r="C172" i="1825"/>
  <c r="C176" i="1825"/>
  <c r="C180" i="1825"/>
  <c r="C184" i="1825"/>
  <c r="C188" i="1825"/>
  <c r="C192" i="1825"/>
  <c r="C196" i="1825"/>
  <c r="C200" i="1825"/>
  <c r="C204" i="1825"/>
  <c r="C208" i="1825"/>
  <c r="C212" i="1825"/>
  <c r="C216" i="1825"/>
  <c r="C52" i="1825"/>
  <c r="C103" i="1825"/>
  <c r="D106" i="1825"/>
  <c r="C109" i="1825"/>
  <c r="C114" i="1825"/>
  <c r="C122" i="1825"/>
  <c r="E127" i="1825"/>
  <c r="C137" i="1825"/>
  <c r="C145" i="1825"/>
  <c r="D160" i="1825"/>
  <c r="D164" i="1825"/>
  <c r="D168" i="1825"/>
  <c r="D172" i="1825"/>
  <c r="D176" i="1825"/>
  <c r="D180" i="1825"/>
  <c r="D184" i="1825"/>
  <c r="D52" i="1825"/>
  <c r="E103" i="1825"/>
  <c r="D114" i="1825"/>
  <c r="D122" i="1825"/>
  <c r="D137" i="1825"/>
  <c r="D145" i="1825"/>
  <c r="E160" i="1825"/>
  <c r="E164" i="1825"/>
  <c r="E168" i="1825"/>
  <c r="E172" i="1825"/>
  <c r="E176" i="1825"/>
  <c r="E180" i="1825"/>
  <c r="E184" i="1825"/>
  <c r="E188" i="1825"/>
  <c r="E192" i="1825"/>
  <c r="E196" i="1825"/>
  <c r="E200" i="1825"/>
  <c r="E204" i="1825"/>
  <c r="E208" i="1825"/>
  <c r="E212" i="1825"/>
  <c r="E216" i="1825"/>
  <c r="E220" i="1825"/>
  <c r="E29" i="1825"/>
  <c r="E52" i="1825"/>
  <c r="E114" i="1825"/>
  <c r="E122" i="1825"/>
  <c r="C124" i="1825"/>
  <c r="E137" i="1825"/>
  <c r="E145" i="1825"/>
  <c r="C99" i="1825"/>
  <c r="D112" i="1825"/>
  <c r="D124" i="1825"/>
  <c r="C129" i="1825"/>
  <c r="C153" i="1825"/>
  <c r="C54" i="1825"/>
  <c r="E99" i="1825"/>
  <c r="C107" i="1825"/>
  <c r="E124" i="1825"/>
  <c r="D129" i="1825"/>
  <c r="C134" i="1825"/>
  <c r="C142" i="1825"/>
  <c r="D153" i="1825"/>
  <c r="C156" i="1825"/>
  <c r="D12" i="1825"/>
  <c r="D54" i="1825"/>
  <c r="D84" i="1825"/>
  <c r="D90" i="1825"/>
  <c r="C100" i="1825"/>
  <c r="E107" i="1825"/>
  <c r="D134" i="1825"/>
  <c r="D142" i="1825"/>
  <c r="E12" i="1825"/>
  <c r="E54" i="1825"/>
  <c r="C65" i="1825"/>
  <c r="E84" i="1825"/>
  <c r="E90" i="1825"/>
  <c r="D100" i="1825"/>
  <c r="C119" i="1825"/>
  <c r="E134" i="1825"/>
  <c r="C139" i="1825"/>
  <c r="E142" i="1825"/>
  <c r="C147" i="1825"/>
  <c r="D150" i="1825"/>
  <c r="E156" i="1825"/>
  <c r="C159" i="1825"/>
  <c r="D163" i="1825"/>
  <c r="D167" i="1825"/>
  <c r="D33" i="1825"/>
  <c r="D77" i="1825"/>
  <c r="D119" i="1825"/>
  <c r="C131" i="1825"/>
  <c r="D139" i="1825"/>
  <c r="D147" i="1825"/>
  <c r="E150" i="1825"/>
  <c r="D159" i="1825"/>
  <c r="E163" i="1825"/>
  <c r="E167" i="1825"/>
  <c r="E171" i="1825"/>
  <c r="E175" i="1825"/>
  <c r="E179" i="1825"/>
  <c r="E183" i="1825"/>
  <c r="C16" i="1825"/>
  <c r="C115" i="1825"/>
  <c r="E119" i="1825"/>
  <c r="D131" i="1825"/>
  <c r="C136" i="1825"/>
  <c r="E139" i="1825"/>
  <c r="C144" i="1825"/>
  <c r="E147" i="1825"/>
  <c r="E159" i="1825"/>
  <c r="C96" i="1825"/>
  <c r="C110" i="1825"/>
  <c r="D115" i="1825"/>
  <c r="C117" i="1825"/>
  <c r="C126" i="1825"/>
  <c r="E131" i="1825"/>
  <c r="D136" i="1825"/>
  <c r="D144" i="1825"/>
  <c r="D96" i="1825"/>
  <c r="D110" i="1825"/>
  <c r="E115" i="1825"/>
  <c r="D117" i="1825"/>
  <c r="C121" i="1825"/>
  <c r="D126" i="1825"/>
  <c r="E136" i="1825"/>
  <c r="E144" i="1825"/>
  <c r="D68" i="1825"/>
  <c r="E96" i="1825"/>
  <c r="E110" i="1825"/>
  <c r="D121" i="1825"/>
  <c r="E126" i="1825"/>
  <c r="C128" i="1825"/>
  <c r="C152" i="1825"/>
  <c r="C162" i="1825"/>
  <c r="C166" i="1825"/>
  <c r="C170" i="1825"/>
  <c r="C20" i="1825"/>
  <c r="C108" i="1825"/>
  <c r="D128" i="1825"/>
  <c r="C133" i="1825"/>
  <c r="C141" i="1825"/>
  <c r="C149" i="1825"/>
  <c r="D152" i="1825"/>
  <c r="C155" i="1825"/>
  <c r="D162" i="1825"/>
  <c r="D166" i="1825"/>
  <c r="D170" i="1825"/>
  <c r="D20" i="1825"/>
  <c r="E108" i="1825"/>
  <c r="C123" i="1825"/>
  <c r="E128" i="1825"/>
  <c r="D133" i="1825"/>
  <c r="D141" i="1825"/>
  <c r="D149" i="1825"/>
  <c r="E152" i="1825"/>
  <c r="D155" i="1825"/>
  <c r="E20" i="1825"/>
  <c r="D123" i="1825"/>
  <c r="E133" i="1825"/>
  <c r="E141" i="1825"/>
  <c r="E149" i="1825"/>
  <c r="C48" i="1825"/>
  <c r="C70" i="1825"/>
  <c r="C113" i="1825"/>
  <c r="E123" i="1825"/>
  <c r="D37" i="1825"/>
  <c r="C87" i="1825"/>
  <c r="C138" i="1825"/>
  <c r="C146" i="1825"/>
  <c r="D93" i="1825"/>
  <c r="D125" i="1825"/>
  <c r="D135" i="1825"/>
  <c r="E143" i="1825"/>
  <c r="C150" i="1825"/>
  <c r="D189" i="1825"/>
  <c r="D197" i="1825"/>
  <c r="D205" i="1825"/>
  <c r="D213" i="1825"/>
  <c r="C225" i="1825"/>
  <c r="C229" i="1825"/>
  <c r="C233" i="1825"/>
  <c r="C237" i="1825"/>
  <c r="C241" i="1825"/>
  <c r="C245" i="1825"/>
  <c r="C249" i="1825"/>
  <c r="C253" i="1825"/>
  <c r="C257" i="1825"/>
  <c r="C261" i="1825"/>
  <c r="C265" i="1825"/>
  <c r="C269" i="1825"/>
  <c r="E93" i="1825"/>
  <c r="E135" i="1825"/>
  <c r="C163" i="1825"/>
  <c r="E189" i="1825"/>
  <c r="C194" i="1825"/>
  <c r="E197" i="1825"/>
  <c r="C202" i="1825"/>
  <c r="E205" i="1825"/>
  <c r="C210" i="1825"/>
  <c r="E213" i="1825"/>
  <c r="D225" i="1825"/>
  <c r="D229" i="1825"/>
  <c r="D233" i="1825"/>
  <c r="D237" i="1825"/>
  <c r="D241" i="1825"/>
  <c r="D245" i="1825"/>
  <c r="D249" i="1825"/>
  <c r="D253" i="1825"/>
  <c r="D257" i="1825"/>
  <c r="D261" i="1825"/>
  <c r="D265" i="1825"/>
  <c r="D269" i="1825"/>
  <c r="D273" i="1825"/>
  <c r="D277" i="1825"/>
  <c r="D281" i="1825"/>
  <c r="D285" i="1825"/>
  <c r="D289" i="1825"/>
  <c r="D293" i="1825"/>
  <c r="D297" i="1825"/>
  <c r="D301" i="1825"/>
  <c r="D305" i="1825"/>
  <c r="E170" i="1825"/>
  <c r="C175" i="1825"/>
  <c r="C177" i="1825"/>
  <c r="D194" i="1825"/>
  <c r="D202" i="1825"/>
  <c r="D210" i="1825"/>
  <c r="C218" i="1825"/>
  <c r="E225" i="1825"/>
  <c r="E229" i="1825"/>
  <c r="E233" i="1825"/>
  <c r="E237" i="1825"/>
  <c r="E241" i="1825"/>
  <c r="E245" i="1825"/>
  <c r="E249" i="1825"/>
  <c r="E253" i="1825"/>
  <c r="E257" i="1825"/>
  <c r="E261" i="1825"/>
  <c r="E265" i="1825"/>
  <c r="E269" i="1825"/>
  <c r="E273" i="1825"/>
  <c r="E277" i="1825"/>
  <c r="D175" i="1825"/>
  <c r="D177" i="1825"/>
  <c r="C186" i="1825"/>
  <c r="C191" i="1825"/>
  <c r="E194" i="1825"/>
  <c r="C199" i="1825"/>
  <c r="E202" i="1825"/>
  <c r="C207" i="1825"/>
  <c r="E210" i="1825"/>
  <c r="C215" i="1825"/>
  <c r="D218" i="1825"/>
  <c r="C50" i="1825"/>
  <c r="C167" i="1825"/>
  <c r="E177" i="1825"/>
  <c r="D186" i="1825"/>
  <c r="D191" i="1825"/>
  <c r="D199" i="1825"/>
  <c r="D207" i="1825"/>
  <c r="D215" i="1825"/>
  <c r="E218" i="1825"/>
  <c r="C221" i="1825"/>
  <c r="D116" i="1825"/>
  <c r="C182" i="1825"/>
  <c r="E186" i="1825"/>
  <c r="E191" i="1825"/>
  <c r="E199" i="1825"/>
  <c r="E207" i="1825"/>
  <c r="E215" i="1825"/>
  <c r="D221" i="1825"/>
  <c r="D138" i="1825"/>
  <c r="C151" i="1825"/>
  <c r="D156" i="1825"/>
  <c r="D182" i="1825"/>
  <c r="E221" i="1825"/>
  <c r="C224" i="1825"/>
  <c r="E138" i="1825"/>
  <c r="E182" i="1825"/>
  <c r="D188" i="1825"/>
  <c r="D196" i="1825"/>
  <c r="D204" i="1825"/>
  <c r="D212" i="1825"/>
  <c r="D224" i="1825"/>
  <c r="D228" i="1825"/>
  <c r="D232" i="1825"/>
  <c r="D236" i="1825"/>
  <c r="D240" i="1825"/>
  <c r="D244" i="1825"/>
  <c r="D248" i="1825"/>
  <c r="D252" i="1825"/>
  <c r="D256" i="1825"/>
  <c r="D260" i="1825"/>
  <c r="D264" i="1825"/>
  <c r="D268" i="1825"/>
  <c r="D272" i="1825"/>
  <c r="D276" i="1825"/>
  <c r="D280" i="1825"/>
  <c r="D61" i="1825"/>
  <c r="D146" i="1825"/>
  <c r="C173" i="1825"/>
  <c r="E224" i="1825"/>
  <c r="E228" i="1825"/>
  <c r="E232" i="1825"/>
  <c r="E236" i="1825"/>
  <c r="E240" i="1825"/>
  <c r="E244" i="1825"/>
  <c r="E248" i="1825"/>
  <c r="E252" i="1825"/>
  <c r="E256" i="1825"/>
  <c r="E260" i="1825"/>
  <c r="E264" i="1825"/>
  <c r="E268" i="1825"/>
  <c r="E272" i="1825"/>
  <c r="E276" i="1825"/>
  <c r="E280" i="1825"/>
  <c r="C118" i="1825"/>
  <c r="E146" i="1825"/>
  <c r="D173" i="1825"/>
  <c r="C171" i="1825"/>
  <c r="E173" i="1825"/>
  <c r="C178" i="1825"/>
  <c r="C120" i="1825"/>
  <c r="C130" i="1825"/>
  <c r="D171" i="1825"/>
  <c r="D178" i="1825"/>
  <c r="C193" i="1825"/>
  <c r="C201" i="1825"/>
  <c r="C209" i="1825"/>
  <c r="C217" i="1825"/>
  <c r="C220" i="1825"/>
  <c r="D120" i="1825"/>
  <c r="D130" i="1825"/>
  <c r="C161" i="1825"/>
  <c r="E178" i="1825"/>
  <c r="D193" i="1825"/>
  <c r="D201" i="1825"/>
  <c r="D209" i="1825"/>
  <c r="D217" i="1825"/>
  <c r="D220" i="1825"/>
  <c r="C227" i="1825"/>
  <c r="C231" i="1825"/>
  <c r="C235" i="1825"/>
  <c r="C239" i="1825"/>
  <c r="C243" i="1825"/>
  <c r="C247" i="1825"/>
  <c r="C251" i="1825"/>
  <c r="C255" i="1825"/>
  <c r="C259" i="1825"/>
  <c r="C263" i="1825"/>
  <c r="E120" i="1825"/>
  <c r="E130" i="1825"/>
  <c r="D161" i="1825"/>
  <c r="C190" i="1825"/>
  <c r="E193" i="1825"/>
  <c r="C198" i="1825"/>
  <c r="E201" i="1825"/>
  <c r="C206" i="1825"/>
  <c r="E209" i="1825"/>
  <c r="C214" i="1825"/>
  <c r="E217" i="1825"/>
  <c r="C223" i="1825"/>
  <c r="C140" i="1825"/>
  <c r="E153" i="1825"/>
  <c r="E161" i="1825"/>
  <c r="D190" i="1825"/>
  <c r="D198" i="1825"/>
  <c r="D206" i="1825"/>
  <c r="D214" i="1825"/>
  <c r="D223" i="1825"/>
  <c r="E227" i="1825"/>
  <c r="E231" i="1825"/>
  <c r="E235" i="1825"/>
  <c r="E239" i="1825"/>
  <c r="E243" i="1825"/>
  <c r="E247" i="1825"/>
  <c r="C158" i="1825"/>
  <c r="C165" i="1825"/>
  <c r="E190" i="1825"/>
  <c r="C195" i="1825"/>
  <c r="E198" i="1825"/>
  <c r="C203" i="1825"/>
  <c r="E206" i="1825"/>
  <c r="C211" i="1825"/>
  <c r="E214" i="1825"/>
  <c r="E223" i="1825"/>
  <c r="C81" i="1825"/>
  <c r="D158" i="1825"/>
  <c r="D165" i="1825"/>
  <c r="C174" i="1825"/>
  <c r="C183" i="1825"/>
  <c r="C187" i="1825"/>
  <c r="D195" i="1825"/>
  <c r="D203" i="1825"/>
  <c r="D211" i="1825"/>
  <c r="C132" i="1825"/>
  <c r="C148" i="1825"/>
  <c r="E158" i="1825"/>
  <c r="E162" i="1825"/>
  <c r="E165" i="1825"/>
  <c r="D174" i="1825"/>
  <c r="D183" i="1825"/>
  <c r="C185" i="1825"/>
  <c r="D187" i="1825"/>
  <c r="E195" i="1825"/>
  <c r="E203" i="1825"/>
  <c r="E211" i="1825"/>
  <c r="E111" i="1825"/>
  <c r="C169" i="1825"/>
  <c r="E185" i="1825"/>
  <c r="D192" i="1825"/>
  <c r="D200" i="1825"/>
  <c r="D208" i="1825"/>
  <c r="D216" i="1825"/>
  <c r="D219" i="1825"/>
  <c r="D226" i="1825"/>
  <c r="D230" i="1825"/>
  <c r="D234" i="1825"/>
  <c r="E37" i="1825"/>
  <c r="C143" i="1825"/>
  <c r="E181" i="1825"/>
  <c r="E222" i="1825"/>
  <c r="C154" i="1825"/>
  <c r="C256" i="1825"/>
  <c r="D278" i="1825"/>
  <c r="E289" i="1825"/>
  <c r="D292" i="1825"/>
  <c r="E305" i="1825"/>
  <c r="E155" i="1825"/>
  <c r="C197" i="1825"/>
  <c r="E278" i="1825"/>
  <c r="C280" i="1825"/>
  <c r="E292" i="1825"/>
  <c r="C295" i="1825"/>
  <c r="D111" i="1825"/>
  <c r="C240" i="1825"/>
  <c r="D243" i="1825"/>
  <c r="C266" i="1825"/>
  <c r="D295" i="1825"/>
  <c r="C226" i="1825"/>
  <c r="C230" i="1825"/>
  <c r="C246" i="1825"/>
  <c r="D266" i="1825"/>
  <c r="E295" i="1825"/>
  <c r="C298" i="1825"/>
  <c r="C308" i="1825"/>
  <c r="C312" i="1825"/>
  <c r="C316" i="1825"/>
  <c r="C320" i="1825"/>
  <c r="C324" i="1825"/>
  <c r="C328" i="1825"/>
  <c r="C332" i="1825"/>
  <c r="C336" i="1825"/>
  <c r="C340" i="1825"/>
  <c r="C344" i="1825"/>
  <c r="C348" i="1825"/>
  <c r="C352" i="1825"/>
  <c r="C356" i="1825"/>
  <c r="C360" i="1825"/>
  <c r="C364" i="1825"/>
  <c r="C368" i="1825"/>
  <c r="C372" i="1825"/>
  <c r="C376" i="1825"/>
  <c r="C380" i="1825"/>
  <c r="C384" i="1825"/>
  <c r="E226" i="1825"/>
  <c r="E230" i="1825"/>
  <c r="D246" i="1825"/>
  <c r="D259" i="1825"/>
  <c r="E266" i="1825"/>
  <c r="D298" i="1825"/>
  <c r="D308" i="1825"/>
  <c r="D312" i="1825"/>
  <c r="D316" i="1825"/>
  <c r="D320" i="1825"/>
  <c r="D324" i="1825"/>
  <c r="D328" i="1825"/>
  <c r="D332" i="1825"/>
  <c r="D336" i="1825"/>
  <c r="D340" i="1825"/>
  <c r="D344" i="1825"/>
  <c r="D348" i="1825"/>
  <c r="D352" i="1825"/>
  <c r="D356" i="1825"/>
  <c r="D360" i="1825"/>
  <c r="D364" i="1825"/>
  <c r="D368" i="1825"/>
  <c r="D372" i="1825"/>
  <c r="D376" i="1825"/>
  <c r="D380" i="1825"/>
  <c r="D384" i="1825"/>
  <c r="D388" i="1825"/>
  <c r="D392" i="1825"/>
  <c r="D396" i="1825"/>
  <c r="D400" i="1825"/>
  <c r="D404" i="1825"/>
  <c r="D408" i="1825"/>
  <c r="D412" i="1825"/>
  <c r="D416" i="1825"/>
  <c r="C189" i="1825"/>
  <c r="C234" i="1825"/>
  <c r="E246" i="1825"/>
  <c r="C254" i="1825"/>
  <c r="E259" i="1825"/>
  <c r="C271" i="1825"/>
  <c r="C288" i="1825"/>
  <c r="E298" i="1825"/>
  <c r="C301" i="1825"/>
  <c r="C304" i="1825"/>
  <c r="E308" i="1825"/>
  <c r="E312" i="1825"/>
  <c r="E316" i="1825"/>
  <c r="E320" i="1825"/>
  <c r="E324" i="1825"/>
  <c r="E328" i="1825"/>
  <c r="E332" i="1825"/>
  <c r="E336" i="1825"/>
  <c r="E340" i="1825"/>
  <c r="E344" i="1825"/>
  <c r="E348" i="1825"/>
  <c r="E352" i="1825"/>
  <c r="E356" i="1825"/>
  <c r="E360" i="1825"/>
  <c r="E364" i="1825"/>
  <c r="C219" i="1825"/>
  <c r="E234" i="1825"/>
  <c r="D254" i="1825"/>
  <c r="C264" i="1825"/>
  <c r="D271" i="1825"/>
  <c r="C282" i="1825"/>
  <c r="C285" i="1825"/>
  <c r="D288" i="1825"/>
  <c r="E301" i="1825"/>
  <c r="D304" i="1825"/>
  <c r="C179" i="1825"/>
  <c r="E219" i="1825"/>
  <c r="E254" i="1825"/>
  <c r="E271" i="1825"/>
  <c r="C275" i="1825"/>
  <c r="D282" i="1825"/>
  <c r="E285" i="1825"/>
  <c r="E288" i="1825"/>
  <c r="C291" i="1825"/>
  <c r="E304" i="1825"/>
  <c r="D179" i="1825"/>
  <c r="D227" i="1825"/>
  <c r="D231" i="1825"/>
  <c r="D275" i="1825"/>
  <c r="E282" i="1825"/>
  <c r="D291" i="1825"/>
  <c r="C125" i="1825"/>
  <c r="C238" i="1825"/>
  <c r="C252" i="1825"/>
  <c r="C273" i="1825"/>
  <c r="E275" i="1825"/>
  <c r="E291" i="1825"/>
  <c r="C294" i="1825"/>
  <c r="C307" i="1825"/>
  <c r="C311" i="1825"/>
  <c r="C315" i="1825"/>
  <c r="C319" i="1825"/>
  <c r="C323" i="1825"/>
  <c r="C327" i="1825"/>
  <c r="C331" i="1825"/>
  <c r="C335" i="1825"/>
  <c r="C339" i="1825"/>
  <c r="C343" i="1825"/>
  <c r="C347" i="1825"/>
  <c r="D238" i="1825"/>
  <c r="C267" i="1825"/>
  <c r="C279" i="1825"/>
  <c r="D294" i="1825"/>
  <c r="D307" i="1825"/>
  <c r="D311" i="1825"/>
  <c r="D315" i="1825"/>
  <c r="D319" i="1825"/>
  <c r="D323" i="1825"/>
  <c r="D327" i="1825"/>
  <c r="D331" i="1825"/>
  <c r="D335" i="1825"/>
  <c r="D339" i="1825"/>
  <c r="D343" i="1825"/>
  <c r="D347" i="1825"/>
  <c r="D351" i="1825"/>
  <c r="D355" i="1825"/>
  <c r="E166" i="1825"/>
  <c r="C181" i="1825"/>
  <c r="D235" i="1825"/>
  <c r="E238" i="1825"/>
  <c r="C244" i="1825"/>
  <c r="D247" i="1825"/>
  <c r="C262" i="1825"/>
  <c r="D267" i="1825"/>
  <c r="D279" i="1825"/>
  <c r="E294" i="1825"/>
  <c r="C297" i="1825"/>
  <c r="C300" i="1825"/>
  <c r="E307" i="1825"/>
  <c r="E311" i="1825"/>
  <c r="E315" i="1825"/>
  <c r="E319" i="1825"/>
  <c r="E323" i="1825"/>
  <c r="E327" i="1825"/>
  <c r="E331" i="1825"/>
  <c r="E335" i="1825"/>
  <c r="E339" i="1825"/>
  <c r="E343" i="1825"/>
  <c r="D181" i="1825"/>
  <c r="D262" i="1825"/>
  <c r="E267" i="1825"/>
  <c r="C277" i="1825"/>
  <c r="E279" i="1825"/>
  <c r="C284" i="1825"/>
  <c r="E297" i="1825"/>
  <c r="D300" i="1825"/>
  <c r="C135" i="1825"/>
  <c r="D255" i="1825"/>
  <c r="E262" i="1825"/>
  <c r="D284" i="1825"/>
  <c r="C287" i="1825"/>
  <c r="E300" i="1825"/>
  <c r="C303" i="1825"/>
  <c r="C250" i="1825"/>
  <c r="E255" i="1825"/>
  <c r="E284" i="1825"/>
  <c r="D287" i="1825"/>
  <c r="D303" i="1825"/>
  <c r="D169" i="1825"/>
  <c r="C222" i="1825"/>
  <c r="C228" i="1825"/>
  <c r="D250" i="1825"/>
  <c r="C260" i="1825"/>
  <c r="E287" i="1825"/>
  <c r="C290" i="1825"/>
  <c r="E303" i="1825"/>
  <c r="C310" i="1825"/>
  <c r="C314" i="1825"/>
  <c r="C318" i="1825"/>
  <c r="C322" i="1825"/>
  <c r="C326" i="1825"/>
  <c r="C330" i="1825"/>
  <c r="E169" i="1825"/>
  <c r="D222" i="1825"/>
  <c r="C232" i="1825"/>
  <c r="E250" i="1825"/>
  <c r="C281" i="1825"/>
  <c r="D290" i="1825"/>
  <c r="C306" i="1825"/>
  <c r="D310" i="1825"/>
  <c r="D314" i="1825"/>
  <c r="D318" i="1825"/>
  <c r="D322" i="1825"/>
  <c r="D326" i="1825"/>
  <c r="D330" i="1825"/>
  <c r="D334" i="1825"/>
  <c r="D338" i="1825"/>
  <c r="D342" i="1825"/>
  <c r="D143" i="1825"/>
  <c r="C213" i="1825"/>
  <c r="D239" i="1825"/>
  <c r="E281" i="1825"/>
  <c r="E290" i="1825"/>
  <c r="C293" i="1825"/>
  <c r="C296" i="1825"/>
  <c r="D306" i="1825"/>
  <c r="E310" i="1825"/>
  <c r="E314" i="1825"/>
  <c r="E318" i="1825"/>
  <c r="D185" i="1825"/>
  <c r="C242" i="1825"/>
  <c r="E242" i="1825"/>
  <c r="C248" i="1825"/>
  <c r="C258" i="1825"/>
  <c r="E263" i="1825"/>
  <c r="C270" i="1825"/>
  <c r="C274" i="1825"/>
  <c r="D299" i="1825"/>
  <c r="C276" i="1825"/>
  <c r="E293" i="1825"/>
  <c r="D353" i="1825"/>
  <c r="E361" i="1825"/>
  <c r="E372" i="1825"/>
  <c r="D382" i="1825"/>
  <c r="D399" i="1825"/>
  <c r="C406" i="1825"/>
  <c r="E417" i="1825"/>
  <c r="E421" i="1825"/>
  <c r="E425" i="1825"/>
  <c r="E429" i="1825"/>
  <c r="E433" i="1825"/>
  <c r="E437" i="1825"/>
  <c r="E441" i="1825"/>
  <c r="E445" i="1825"/>
  <c r="E449" i="1825"/>
  <c r="E453" i="1825"/>
  <c r="E457" i="1825"/>
  <c r="E461" i="1825"/>
  <c r="E465" i="1825"/>
  <c r="E469" i="1825"/>
  <c r="E174" i="1825"/>
  <c r="C286" i="1825"/>
  <c r="C313" i="1825"/>
  <c r="E353" i="1825"/>
  <c r="C365" i="1825"/>
  <c r="C367" i="1825"/>
  <c r="C377" i="1825"/>
  <c r="E382" i="1825"/>
  <c r="E399" i="1825"/>
  <c r="D406" i="1825"/>
  <c r="C413" i="1825"/>
  <c r="D286" i="1825"/>
  <c r="D313" i="1825"/>
  <c r="D365" i="1825"/>
  <c r="D367" i="1825"/>
  <c r="D377" i="1825"/>
  <c r="E406" i="1825"/>
  <c r="D413" i="1825"/>
  <c r="E286" i="1825"/>
  <c r="E313" i="1825"/>
  <c r="E365" i="1825"/>
  <c r="E367" i="1825"/>
  <c r="E377" i="1825"/>
  <c r="C379" i="1825"/>
  <c r="E384" i="1825"/>
  <c r="C395" i="1825"/>
  <c r="C402" i="1825"/>
  <c r="E413" i="1825"/>
  <c r="C349" i="1825"/>
  <c r="D379" i="1825"/>
  <c r="C392" i="1825"/>
  <c r="D395" i="1825"/>
  <c r="D402" i="1825"/>
  <c r="C409" i="1825"/>
  <c r="C420" i="1825"/>
  <c r="C424" i="1825"/>
  <c r="C428" i="1825"/>
  <c r="C432" i="1825"/>
  <c r="C436" i="1825"/>
  <c r="C440" i="1825"/>
  <c r="C444" i="1825"/>
  <c r="C448" i="1825"/>
  <c r="C452" i="1825"/>
  <c r="C456" i="1825"/>
  <c r="C460" i="1825"/>
  <c r="C464" i="1825"/>
  <c r="C468" i="1825"/>
  <c r="C472" i="1825"/>
  <c r="C476" i="1825"/>
  <c r="C480" i="1825"/>
  <c r="C484" i="1825"/>
  <c r="C488" i="1825"/>
  <c r="C492" i="1825"/>
  <c r="E187" i="1825"/>
  <c r="D251" i="1825"/>
  <c r="C333" i="1825"/>
  <c r="D349" i="1825"/>
  <c r="C374" i="1825"/>
  <c r="E379" i="1825"/>
  <c r="E392" i="1825"/>
  <c r="E395" i="1825"/>
  <c r="E402" i="1825"/>
  <c r="D409" i="1825"/>
  <c r="C416" i="1825"/>
  <c r="D420" i="1825"/>
  <c r="D424" i="1825"/>
  <c r="E251" i="1825"/>
  <c r="C278" i="1825"/>
  <c r="D333" i="1825"/>
  <c r="E347" i="1825"/>
  <c r="E349" i="1825"/>
  <c r="C358" i="1825"/>
  <c r="D374" i="1825"/>
  <c r="C389" i="1825"/>
  <c r="C398" i="1825"/>
  <c r="E409" i="1825"/>
  <c r="E416" i="1825"/>
  <c r="E420" i="1825"/>
  <c r="E424" i="1825"/>
  <c r="E428" i="1825"/>
  <c r="E432" i="1825"/>
  <c r="E436" i="1825"/>
  <c r="E440" i="1825"/>
  <c r="E444" i="1825"/>
  <c r="E448" i="1825"/>
  <c r="C236" i="1825"/>
  <c r="E333" i="1825"/>
  <c r="C337" i="1825"/>
  <c r="D358" i="1825"/>
  <c r="C369" i="1825"/>
  <c r="E374" i="1825"/>
  <c r="D389" i="1825"/>
  <c r="D398" i="1825"/>
  <c r="C405" i="1825"/>
  <c r="C302" i="1825"/>
  <c r="C329" i="1825"/>
  <c r="D337" i="1825"/>
  <c r="C354" i="1825"/>
  <c r="E358" i="1825"/>
  <c r="D369" i="1825"/>
  <c r="C386" i="1825"/>
  <c r="E389" i="1825"/>
  <c r="C268" i="1825"/>
  <c r="D302" i="1825"/>
  <c r="C309" i="1825"/>
  <c r="D329" i="1825"/>
  <c r="C334" i="1825"/>
  <c r="E337" i="1825"/>
  <c r="D354" i="1825"/>
  <c r="C362" i="1825"/>
  <c r="E369" i="1825"/>
  <c r="C371" i="1825"/>
  <c r="E376" i="1825"/>
  <c r="D386" i="1825"/>
  <c r="E405" i="1825"/>
  <c r="E412" i="1825"/>
  <c r="D296" i="1825"/>
  <c r="E302" i="1825"/>
  <c r="D309" i="1825"/>
  <c r="E329" i="1825"/>
  <c r="E334" i="1825"/>
  <c r="C341" i="1825"/>
  <c r="E354" i="1825"/>
  <c r="D362" i="1825"/>
  <c r="D371" i="1825"/>
  <c r="C381" i="1825"/>
  <c r="E386" i="1825"/>
  <c r="C401" i="1825"/>
  <c r="E296" i="1825"/>
  <c r="E309" i="1825"/>
  <c r="C325" i="1825"/>
  <c r="C338" i="1825"/>
  <c r="D341" i="1825"/>
  <c r="C350" i="1825"/>
  <c r="E362" i="1825"/>
  <c r="E371" i="1825"/>
  <c r="D381" i="1825"/>
  <c r="D401" i="1825"/>
  <c r="C408" i="1825"/>
  <c r="C415" i="1825"/>
  <c r="D419" i="1825"/>
  <c r="D423" i="1825"/>
  <c r="C205" i="1825"/>
  <c r="D270" i="1825"/>
  <c r="D325" i="1825"/>
  <c r="E330" i="1825"/>
  <c r="E338" i="1825"/>
  <c r="E341" i="1825"/>
  <c r="D350" i="1825"/>
  <c r="E381" i="1825"/>
  <c r="C383" i="1825"/>
  <c r="C391" i="1825"/>
  <c r="C394" i="1825"/>
  <c r="E401" i="1825"/>
  <c r="E408" i="1825"/>
  <c r="D415" i="1825"/>
  <c r="E419" i="1825"/>
  <c r="E423" i="1825"/>
  <c r="E427" i="1825"/>
  <c r="E270" i="1825"/>
  <c r="C289" i="1825"/>
  <c r="E325" i="1825"/>
  <c r="E350" i="1825"/>
  <c r="C366" i="1825"/>
  <c r="D383" i="1825"/>
  <c r="C388" i="1825"/>
  <c r="D391" i="1825"/>
  <c r="D394" i="1825"/>
  <c r="C397" i="1825"/>
  <c r="E415" i="1825"/>
  <c r="C321" i="1825"/>
  <c r="C342" i="1825"/>
  <c r="C345" i="1825"/>
  <c r="D366" i="1825"/>
  <c r="C378" i="1825"/>
  <c r="E383" i="1825"/>
  <c r="E388" i="1825"/>
  <c r="E391" i="1825"/>
  <c r="E394" i="1825"/>
  <c r="D397" i="1825"/>
  <c r="C404" i="1825"/>
  <c r="C411" i="1825"/>
  <c r="D242" i="1825"/>
  <c r="C272" i="1825"/>
  <c r="D321" i="1825"/>
  <c r="E326" i="1825"/>
  <c r="E342" i="1825"/>
  <c r="D345" i="1825"/>
  <c r="E366" i="1825"/>
  <c r="D378" i="1825"/>
  <c r="E397" i="1825"/>
  <c r="E404" i="1825"/>
  <c r="D411" i="1825"/>
  <c r="D258" i="1825"/>
  <c r="C283" i="1825"/>
  <c r="E321" i="1825"/>
  <c r="E345" i="1825"/>
  <c r="E368" i="1825"/>
  <c r="C373" i="1825"/>
  <c r="E378" i="1825"/>
  <c r="E411" i="1825"/>
  <c r="E258" i="1825"/>
  <c r="D283" i="1825"/>
  <c r="C359" i="1825"/>
  <c r="D373" i="1825"/>
  <c r="E283" i="1825"/>
  <c r="E322" i="1825"/>
  <c r="C355" i="1825"/>
  <c r="D359" i="1825"/>
  <c r="E373" i="1825"/>
  <c r="C375" i="1825"/>
  <c r="E380" i="1825"/>
  <c r="C317" i="1825"/>
  <c r="E355" i="1825"/>
  <c r="E359" i="1825"/>
  <c r="D375" i="1825"/>
  <c r="C385" i="1825"/>
  <c r="D274" i="1825"/>
  <c r="C305" i="1825"/>
  <c r="D317" i="1825"/>
  <c r="C346" i="1825"/>
  <c r="C357" i="1825"/>
  <c r="C363" i="1825"/>
  <c r="E317" i="1825"/>
  <c r="E400" i="1825"/>
  <c r="D418" i="1825"/>
  <c r="D425" i="1825"/>
  <c r="D429" i="1825"/>
  <c r="C454" i="1825"/>
  <c r="E459" i="1825"/>
  <c r="C469" i="1825"/>
  <c r="D481" i="1825"/>
  <c r="D484" i="1825"/>
  <c r="E418" i="1825"/>
  <c r="D454" i="1825"/>
  <c r="D469" i="1825"/>
  <c r="E481" i="1825"/>
  <c r="E484" i="1825"/>
  <c r="C487" i="1825"/>
  <c r="C494" i="1825"/>
  <c r="C498" i="1825"/>
  <c r="C502" i="1825"/>
  <c r="C506" i="1825"/>
  <c r="C510" i="1825"/>
  <c r="C514" i="1825"/>
  <c r="C518" i="1825"/>
  <c r="C522" i="1825"/>
  <c r="C526" i="1825"/>
  <c r="C530" i="1825"/>
  <c r="C534" i="1825"/>
  <c r="C538" i="1825"/>
  <c r="D6" i="1825"/>
  <c r="E454" i="1825"/>
  <c r="D487" i="1825"/>
  <c r="D494" i="1825"/>
  <c r="D498" i="1825"/>
  <c r="D502" i="1825"/>
  <c r="D506" i="1825"/>
  <c r="D510" i="1825"/>
  <c r="D514" i="1825"/>
  <c r="D518" i="1825"/>
  <c r="D522" i="1825"/>
  <c r="D526" i="1825"/>
  <c r="D530" i="1825"/>
  <c r="D534" i="1825"/>
  <c r="D538" i="1825"/>
  <c r="E6" i="1825"/>
  <c r="C351" i="1825"/>
  <c r="C387" i="1825"/>
  <c r="C433" i="1825"/>
  <c r="C435" i="1825"/>
  <c r="C442" i="1825"/>
  <c r="C449" i="1825"/>
  <c r="D456" i="1825"/>
  <c r="C466" i="1825"/>
  <c r="C474" i="1825"/>
  <c r="E487" i="1825"/>
  <c r="C490" i="1825"/>
  <c r="E494" i="1825"/>
  <c r="E498" i="1825"/>
  <c r="E502" i="1825"/>
  <c r="E506" i="1825"/>
  <c r="E510" i="1825"/>
  <c r="E514" i="1825"/>
  <c r="E518" i="1825"/>
  <c r="E522" i="1825"/>
  <c r="E526" i="1825"/>
  <c r="E530" i="1825"/>
  <c r="E534" i="1825"/>
  <c r="E538" i="1825"/>
  <c r="E351" i="1825"/>
  <c r="D387" i="1825"/>
  <c r="D433" i="1825"/>
  <c r="D435" i="1825"/>
  <c r="D442" i="1825"/>
  <c r="D449" i="1825"/>
  <c r="C451" i="1825"/>
  <c r="E456" i="1825"/>
  <c r="D466" i="1825"/>
  <c r="C471" i="1825"/>
  <c r="D474" i="1825"/>
  <c r="D490" i="1825"/>
  <c r="C6" i="1825"/>
  <c r="D263" i="1825"/>
  <c r="E387" i="1825"/>
  <c r="C396" i="1825"/>
  <c r="E435" i="1825"/>
  <c r="E442" i="1825"/>
  <c r="D444" i="1825"/>
  <c r="D451" i="1825"/>
  <c r="C461" i="1825"/>
  <c r="E466" i="1825"/>
  <c r="D471" i="1825"/>
  <c r="E474" i="1825"/>
  <c r="C477" i="1825"/>
  <c r="E490" i="1825"/>
  <c r="E274" i="1825"/>
  <c r="E396" i="1825"/>
  <c r="D405" i="1825"/>
  <c r="E451" i="1825"/>
  <c r="D461" i="1825"/>
  <c r="E471" i="1825"/>
  <c r="D477" i="1825"/>
  <c r="D480" i="1825"/>
  <c r="C421" i="1825"/>
  <c r="C463" i="1825"/>
  <c r="D468" i="1825"/>
  <c r="E477" i="1825"/>
  <c r="E480" i="1825"/>
  <c r="C483" i="1825"/>
  <c r="C493" i="1825"/>
  <c r="C497" i="1825"/>
  <c r="C501" i="1825"/>
  <c r="C505" i="1825"/>
  <c r="C509" i="1825"/>
  <c r="C513" i="1825"/>
  <c r="C517" i="1825"/>
  <c r="C521" i="1825"/>
  <c r="C525" i="1825"/>
  <c r="C353" i="1825"/>
  <c r="C419" i="1825"/>
  <c r="D421" i="1825"/>
  <c r="C426" i="1825"/>
  <c r="D428" i="1825"/>
  <c r="D463" i="1825"/>
  <c r="E468" i="1825"/>
  <c r="D483" i="1825"/>
  <c r="D493" i="1825"/>
  <c r="D497" i="1825"/>
  <c r="D501" i="1825"/>
  <c r="D505" i="1825"/>
  <c r="D509" i="1825"/>
  <c r="D513" i="1825"/>
  <c r="D517" i="1825"/>
  <c r="D426" i="1825"/>
  <c r="C437" i="1825"/>
  <c r="C439" i="1825"/>
  <c r="C446" i="1825"/>
  <c r="C458" i="1825"/>
  <c r="E463" i="1825"/>
  <c r="E483" i="1825"/>
  <c r="C486" i="1825"/>
  <c r="E493" i="1825"/>
  <c r="E497" i="1825"/>
  <c r="E501" i="1825"/>
  <c r="E505" i="1825"/>
  <c r="E509" i="1825"/>
  <c r="E513" i="1825"/>
  <c r="E517" i="1825"/>
  <c r="E521" i="1825"/>
  <c r="E525" i="1825"/>
  <c r="E529" i="1825"/>
  <c r="C370" i="1825"/>
  <c r="E426" i="1825"/>
  <c r="C430" i="1825"/>
  <c r="D437" i="1825"/>
  <c r="D439" i="1825"/>
  <c r="D446" i="1825"/>
  <c r="D458" i="1825"/>
  <c r="D486" i="1825"/>
  <c r="D370" i="1825"/>
  <c r="C390" i="1825"/>
  <c r="C410" i="1825"/>
  <c r="D430" i="1825"/>
  <c r="D432" i="1825"/>
  <c r="E439" i="1825"/>
  <c r="E446" i="1825"/>
  <c r="D448" i="1825"/>
  <c r="C453" i="1825"/>
  <c r="E458" i="1825"/>
  <c r="E486" i="1825"/>
  <c r="C489" i="1825"/>
  <c r="D357" i="1825"/>
  <c r="E370" i="1825"/>
  <c r="D390" i="1825"/>
  <c r="D410" i="1825"/>
  <c r="E430" i="1825"/>
  <c r="D453" i="1825"/>
  <c r="D460" i="1825"/>
  <c r="C473" i="1825"/>
  <c r="D476" i="1825"/>
  <c r="D489" i="1825"/>
  <c r="E357" i="1825"/>
  <c r="E390" i="1825"/>
  <c r="E410" i="1825"/>
  <c r="C414" i="1825"/>
  <c r="C455" i="1825"/>
  <c r="E460" i="1825"/>
  <c r="D473" i="1825"/>
  <c r="E476" i="1825"/>
  <c r="C479" i="1825"/>
  <c r="E489" i="1825"/>
  <c r="C496" i="1825"/>
  <c r="C500" i="1825"/>
  <c r="C504" i="1825"/>
  <c r="C508" i="1825"/>
  <c r="C512" i="1825"/>
  <c r="C516" i="1825"/>
  <c r="C520" i="1825"/>
  <c r="C524" i="1825"/>
  <c r="C528" i="1825"/>
  <c r="C292" i="1825"/>
  <c r="D414" i="1825"/>
  <c r="C422" i="1825"/>
  <c r="D455" i="1825"/>
  <c r="C465" i="1825"/>
  <c r="C470" i="1825"/>
  <c r="E473" i="1825"/>
  <c r="D479" i="1825"/>
  <c r="D492" i="1825"/>
  <c r="D496" i="1825"/>
  <c r="D500" i="1825"/>
  <c r="D504" i="1825"/>
  <c r="D508" i="1825"/>
  <c r="D512" i="1825"/>
  <c r="D516" i="1825"/>
  <c r="D520" i="1825"/>
  <c r="D524" i="1825"/>
  <c r="C299" i="1825"/>
  <c r="E398" i="1825"/>
  <c r="C407" i="1825"/>
  <c r="E414" i="1825"/>
  <c r="D422" i="1825"/>
  <c r="C434" i="1825"/>
  <c r="C441" i="1825"/>
  <c r="C443" i="1825"/>
  <c r="C450" i="1825"/>
  <c r="E455" i="1825"/>
  <c r="D465" i="1825"/>
  <c r="D470" i="1825"/>
  <c r="E479" i="1825"/>
  <c r="C482" i="1825"/>
  <c r="E492" i="1825"/>
  <c r="E496" i="1825"/>
  <c r="E500" i="1825"/>
  <c r="E504" i="1825"/>
  <c r="E508" i="1825"/>
  <c r="E512" i="1825"/>
  <c r="E516" i="1825"/>
  <c r="E520" i="1825"/>
  <c r="E524" i="1825"/>
  <c r="E299" i="1825"/>
  <c r="D407" i="1825"/>
  <c r="C417" i="1825"/>
  <c r="E422" i="1825"/>
  <c r="D434" i="1825"/>
  <c r="D441" i="1825"/>
  <c r="D443" i="1825"/>
  <c r="D450" i="1825"/>
  <c r="C467" i="1825"/>
  <c r="E470" i="1825"/>
  <c r="D482" i="1825"/>
  <c r="C382" i="1825"/>
  <c r="E407" i="1825"/>
  <c r="D417" i="1825"/>
  <c r="E434" i="1825"/>
  <c r="D436" i="1825"/>
  <c r="E443" i="1825"/>
  <c r="E450" i="1825"/>
  <c r="D467" i="1825"/>
  <c r="E482" i="1825"/>
  <c r="C485" i="1825"/>
  <c r="E306" i="1825"/>
  <c r="C403" i="1825"/>
  <c r="D452" i="1825"/>
  <c r="C462" i="1825"/>
  <c r="E467" i="1825"/>
  <c r="D485" i="1825"/>
  <c r="D488" i="1825"/>
  <c r="C361" i="1825"/>
  <c r="D403" i="1825"/>
  <c r="D361" i="1825"/>
  <c r="C393" i="1825"/>
  <c r="E403" i="1825"/>
  <c r="D427" i="1825"/>
  <c r="C457" i="1825"/>
  <c r="E462" i="1825"/>
  <c r="E472" i="1825"/>
  <c r="D475" i="1825"/>
  <c r="C491" i="1825"/>
  <c r="D495" i="1825"/>
  <c r="D499" i="1825"/>
  <c r="D503" i="1825"/>
  <c r="D507" i="1825"/>
  <c r="D511" i="1825"/>
  <c r="D515" i="1825"/>
  <c r="D346" i="1825"/>
  <c r="D363" i="1825"/>
  <c r="D393" i="1825"/>
  <c r="C399" i="1825"/>
  <c r="C431" i="1825"/>
  <c r="C438" i="1825"/>
  <c r="C445" i="1825"/>
  <c r="C447" i="1825"/>
  <c r="D457" i="1825"/>
  <c r="D464" i="1825"/>
  <c r="E475" i="1825"/>
  <c r="C478" i="1825"/>
  <c r="E385" i="1825"/>
  <c r="C400" i="1825"/>
  <c r="C418" i="1825"/>
  <c r="C423" i="1825"/>
  <c r="C425" i="1825"/>
  <c r="C429" i="1825"/>
  <c r="E431" i="1825"/>
  <c r="E393" i="1825"/>
  <c r="E488" i="1825"/>
  <c r="D536" i="1825"/>
  <c r="E464" i="1825"/>
  <c r="C519" i="1825"/>
  <c r="E536" i="1825"/>
  <c r="E7" i="1825"/>
  <c r="C515" i="1825"/>
  <c r="D519" i="1825"/>
  <c r="D7" i="1825"/>
  <c r="E452" i="1825"/>
  <c r="E515" i="1825"/>
  <c r="E519" i="1825"/>
  <c r="C7" i="1825"/>
  <c r="C412" i="1825"/>
  <c r="D438" i="1825"/>
  <c r="D478" i="1825"/>
  <c r="C523" i="1825"/>
  <c r="E438" i="1825"/>
  <c r="E478" i="1825"/>
  <c r="C511" i="1825"/>
  <c r="D523" i="1825"/>
  <c r="C531" i="1825"/>
  <c r="E511" i="1825"/>
  <c r="E523" i="1825"/>
  <c r="C529" i="1825"/>
  <c r="D531" i="1825"/>
  <c r="C533" i="1825"/>
  <c r="D529" i="1825"/>
  <c r="E531" i="1825"/>
  <c r="D533" i="1825"/>
  <c r="D440" i="1825"/>
  <c r="C499" i="1825"/>
  <c r="E533" i="1825"/>
  <c r="D491" i="1825"/>
  <c r="E499" i="1825"/>
  <c r="E491" i="1825"/>
  <c r="C527" i="1825"/>
  <c r="C481" i="1825"/>
  <c r="D527" i="1825"/>
  <c r="C535" i="1825"/>
  <c r="C427" i="1825"/>
  <c r="E527" i="1825"/>
  <c r="D535" i="1825"/>
  <c r="C537" i="1825"/>
  <c r="C507" i="1825"/>
  <c r="E535" i="1825"/>
  <c r="D537" i="1825"/>
  <c r="E507" i="1825"/>
  <c r="E537" i="1825"/>
  <c r="D472" i="1825"/>
  <c r="D521" i="1825"/>
  <c r="D445" i="1825"/>
  <c r="C459" i="1825"/>
  <c r="D431" i="1825"/>
  <c r="D459" i="1825"/>
  <c r="C532" i="1825"/>
  <c r="E485" i="1825"/>
  <c r="D528" i="1825"/>
  <c r="D532" i="1825"/>
  <c r="D447" i="1825"/>
  <c r="D525" i="1825"/>
  <c r="E528" i="1825"/>
  <c r="E532" i="1825"/>
  <c r="E346" i="1825"/>
  <c r="E447" i="1825"/>
  <c r="C495" i="1825"/>
  <c r="E363" i="1825"/>
  <c r="D462" i="1825"/>
  <c r="C475" i="1825"/>
  <c r="E495" i="1825"/>
  <c r="E375" i="1825"/>
  <c r="C503" i="1825"/>
  <c r="D385" i="1825"/>
  <c r="E503" i="1825"/>
  <c r="C536" i="1825"/>
  <c r="C4" i="2143"/>
  <c r="F392" i="1825" l="1"/>
  <c r="G392" i="1825"/>
  <c r="H392" i="1825" s="1"/>
  <c r="I392" i="1825"/>
  <c r="J392" i="1825"/>
  <c r="K392" i="1825"/>
  <c r="L392" i="1825" s="1"/>
  <c r="F259" i="1825"/>
  <c r="G259" i="1825"/>
  <c r="H259" i="1825" s="1"/>
  <c r="I259" i="1825"/>
  <c r="J259" i="1825"/>
  <c r="K259" i="1825"/>
  <c r="L259" i="1825" s="1"/>
  <c r="G171" i="1825"/>
  <c r="H171" i="1825" s="1"/>
  <c r="I171" i="1825"/>
  <c r="J171" i="1825"/>
  <c r="F171" i="1825"/>
  <c r="K171" i="1825"/>
  <c r="L171" i="1825" s="1"/>
  <c r="F218" i="1825"/>
  <c r="G218" i="1825"/>
  <c r="H218" i="1825" s="1"/>
  <c r="I218" i="1825"/>
  <c r="J218" i="1825"/>
  <c r="K218" i="1825"/>
  <c r="L218" i="1825" s="1"/>
  <c r="F241" i="1825"/>
  <c r="G241" i="1825"/>
  <c r="H241" i="1825" s="1"/>
  <c r="J241" i="1825"/>
  <c r="K241" i="1825"/>
  <c r="L241" i="1825" s="1"/>
  <c r="I241" i="1825"/>
  <c r="G38" i="1825"/>
  <c r="H38" i="1825" s="1"/>
  <c r="I38" i="1825"/>
  <c r="F38" i="1825"/>
  <c r="J38" i="1825"/>
  <c r="K38" i="1825"/>
  <c r="L38" i="1825" s="1"/>
  <c r="G34" i="1825"/>
  <c r="H34" i="1825" s="1"/>
  <c r="I34" i="1825"/>
  <c r="F34" i="1825"/>
  <c r="J34" i="1825"/>
  <c r="K34" i="1825"/>
  <c r="L34" i="1825" s="1"/>
  <c r="I11" i="1825"/>
  <c r="K11" i="1825"/>
  <c r="L11" i="1825" s="1"/>
  <c r="F11" i="1825"/>
  <c r="J11" i="1825"/>
  <c r="G11" i="1825"/>
  <c r="H11" i="1825" s="1"/>
  <c r="I19" i="1825"/>
  <c r="J19" i="1825"/>
  <c r="K19" i="1825"/>
  <c r="L19" i="1825" s="1"/>
  <c r="F19" i="1825"/>
  <c r="G19" i="1825"/>
  <c r="H19" i="1825" s="1"/>
  <c r="G146" i="1825"/>
  <c r="H146" i="1825" s="1"/>
  <c r="J146" i="1825"/>
  <c r="K146" i="1825"/>
  <c r="L146" i="1825" s="1"/>
  <c r="F146" i="1825"/>
  <c r="I146" i="1825"/>
  <c r="F237" i="1825"/>
  <c r="G237" i="1825"/>
  <c r="H237" i="1825" s="1"/>
  <c r="J237" i="1825"/>
  <c r="K237" i="1825"/>
  <c r="L237" i="1825" s="1"/>
  <c r="I237" i="1825"/>
  <c r="F155" i="1825"/>
  <c r="G155" i="1825"/>
  <c r="H155" i="1825" s="1"/>
  <c r="I155" i="1825"/>
  <c r="J155" i="1825"/>
  <c r="K155" i="1825"/>
  <c r="L155" i="1825" s="1"/>
  <c r="F127" i="1825"/>
  <c r="G127" i="1825"/>
  <c r="H127" i="1825" s="1"/>
  <c r="I127" i="1825"/>
  <c r="J127" i="1825"/>
  <c r="K127" i="1825"/>
  <c r="L127" i="1825" s="1"/>
  <c r="G70" i="1825"/>
  <c r="H70" i="1825" s="1"/>
  <c r="J70" i="1825"/>
  <c r="K70" i="1825"/>
  <c r="L70" i="1825" s="1"/>
  <c r="F70" i="1825"/>
  <c r="I70" i="1825"/>
  <c r="G80" i="1825"/>
  <c r="H80" i="1825" s="1"/>
  <c r="I80" i="1825"/>
  <c r="J80" i="1825"/>
  <c r="K80" i="1825"/>
  <c r="L80" i="1825" s="1"/>
  <c r="F80" i="1825"/>
  <c r="G36" i="1825"/>
  <c r="H36" i="1825" s="1"/>
  <c r="I36" i="1825"/>
  <c r="J36" i="1825"/>
  <c r="K36" i="1825"/>
  <c r="L36" i="1825" s="1"/>
  <c r="F36" i="1825"/>
  <c r="G32" i="1825"/>
  <c r="H32" i="1825" s="1"/>
  <c r="I32" i="1825"/>
  <c r="J32" i="1825"/>
  <c r="K32" i="1825"/>
  <c r="L32" i="1825" s="1"/>
  <c r="F32" i="1825"/>
  <c r="F29" i="1825"/>
  <c r="G29" i="1825"/>
  <c r="H29" i="1825" s="1"/>
  <c r="I29" i="1825"/>
  <c r="J29" i="1825"/>
  <c r="K29" i="1825"/>
  <c r="L29" i="1825" s="1"/>
  <c r="F107" i="1825"/>
  <c r="G107" i="1825"/>
  <c r="H107" i="1825" s="1"/>
  <c r="I107" i="1825"/>
  <c r="J107" i="1825"/>
  <c r="K107" i="1825"/>
  <c r="L107" i="1825" s="1"/>
  <c r="I246" i="1825"/>
  <c r="J246" i="1825"/>
  <c r="K246" i="1825"/>
  <c r="L246" i="1825" s="1"/>
  <c r="F246" i="1825"/>
  <c r="G246" i="1825"/>
  <c r="H246" i="1825" s="1"/>
  <c r="J528" i="1825"/>
  <c r="K528" i="1825"/>
  <c r="L528" i="1825" s="1"/>
  <c r="F528" i="1825"/>
  <c r="G528" i="1825"/>
  <c r="H528" i="1825" s="1"/>
  <c r="I528" i="1825"/>
  <c r="G491" i="1825"/>
  <c r="H491" i="1825" s="1"/>
  <c r="I491" i="1825"/>
  <c r="J491" i="1825"/>
  <c r="K491" i="1825"/>
  <c r="L491" i="1825" s="1"/>
  <c r="F491" i="1825"/>
  <c r="G485" i="1825"/>
  <c r="H485" i="1825" s="1"/>
  <c r="I485" i="1825"/>
  <c r="F485" i="1825"/>
  <c r="J485" i="1825"/>
  <c r="K485" i="1825"/>
  <c r="L485" i="1825" s="1"/>
  <c r="F428" i="1825"/>
  <c r="G428" i="1825"/>
  <c r="H428" i="1825" s="1"/>
  <c r="I428" i="1825"/>
  <c r="J428" i="1825"/>
  <c r="K428" i="1825"/>
  <c r="L428" i="1825" s="1"/>
  <c r="F449" i="1825"/>
  <c r="G449" i="1825"/>
  <c r="H449" i="1825" s="1"/>
  <c r="I449" i="1825"/>
  <c r="K449" i="1825"/>
  <c r="L449" i="1825" s="1"/>
  <c r="J449" i="1825"/>
  <c r="J302" i="1825"/>
  <c r="F302" i="1825"/>
  <c r="G302" i="1825"/>
  <c r="H302" i="1825" s="1"/>
  <c r="I302" i="1825"/>
  <c r="K302" i="1825"/>
  <c r="L302" i="1825" s="1"/>
  <c r="F395" i="1825"/>
  <c r="G395" i="1825"/>
  <c r="H395" i="1825" s="1"/>
  <c r="I395" i="1825"/>
  <c r="J395" i="1825"/>
  <c r="K395" i="1825"/>
  <c r="L395" i="1825" s="1"/>
  <c r="F382" i="1825"/>
  <c r="G382" i="1825"/>
  <c r="H382" i="1825" s="1"/>
  <c r="I382" i="1825"/>
  <c r="J382" i="1825"/>
  <c r="K382" i="1825"/>
  <c r="L382" i="1825" s="1"/>
  <c r="F384" i="1825"/>
  <c r="G384" i="1825"/>
  <c r="H384" i="1825" s="1"/>
  <c r="I384" i="1825"/>
  <c r="J384" i="1825"/>
  <c r="K384" i="1825"/>
  <c r="L384" i="1825" s="1"/>
  <c r="I266" i="1825"/>
  <c r="J266" i="1825"/>
  <c r="K266" i="1825"/>
  <c r="L266" i="1825" s="1"/>
  <c r="F266" i="1825"/>
  <c r="G266" i="1825"/>
  <c r="H266" i="1825" s="1"/>
  <c r="G211" i="1825"/>
  <c r="H211" i="1825" s="1"/>
  <c r="J211" i="1825"/>
  <c r="F211" i="1825"/>
  <c r="I211" i="1825"/>
  <c r="K211" i="1825"/>
  <c r="L211" i="1825" s="1"/>
  <c r="J61" i="1825"/>
  <c r="K61" i="1825"/>
  <c r="L61" i="1825" s="1"/>
  <c r="F61" i="1825"/>
  <c r="I61" i="1825"/>
  <c r="G61" i="1825"/>
  <c r="H61" i="1825" s="1"/>
  <c r="F182" i="1825"/>
  <c r="G182" i="1825"/>
  <c r="H182" i="1825" s="1"/>
  <c r="I182" i="1825"/>
  <c r="J182" i="1825"/>
  <c r="K182" i="1825"/>
  <c r="L182" i="1825" s="1"/>
  <c r="F210" i="1825"/>
  <c r="G210" i="1825"/>
  <c r="H210" i="1825" s="1"/>
  <c r="I210" i="1825"/>
  <c r="J210" i="1825"/>
  <c r="K210" i="1825"/>
  <c r="L210" i="1825" s="1"/>
  <c r="F233" i="1825"/>
  <c r="G233" i="1825"/>
  <c r="H233" i="1825" s="1"/>
  <c r="J233" i="1825"/>
  <c r="K233" i="1825"/>
  <c r="L233" i="1825" s="1"/>
  <c r="I233" i="1825"/>
  <c r="G150" i="1825"/>
  <c r="H150" i="1825" s="1"/>
  <c r="F150" i="1825"/>
  <c r="I150" i="1825"/>
  <c r="J150" i="1825"/>
  <c r="K150" i="1825"/>
  <c r="L150" i="1825" s="1"/>
  <c r="F129" i="1825"/>
  <c r="G129" i="1825"/>
  <c r="H129" i="1825" s="1"/>
  <c r="I129" i="1825"/>
  <c r="J129" i="1825"/>
  <c r="K129" i="1825"/>
  <c r="L129" i="1825" s="1"/>
  <c r="F73" i="1825"/>
  <c r="G73" i="1825"/>
  <c r="H73" i="1825" s="1"/>
  <c r="I73" i="1825"/>
  <c r="K73" i="1825"/>
  <c r="L73" i="1825" s="1"/>
  <c r="J73" i="1825"/>
  <c r="F30" i="1825"/>
  <c r="G30" i="1825"/>
  <c r="H30" i="1825" s="1"/>
  <c r="I30" i="1825"/>
  <c r="J30" i="1825"/>
  <c r="K30" i="1825"/>
  <c r="L30" i="1825" s="1"/>
  <c r="F25" i="1825"/>
  <c r="G25" i="1825"/>
  <c r="H25" i="1825" s="1"/>
  <c r="I25" i="1825"/>
  <c r="J25" i="1825"/>
  <c r="K25" i="1825"/>
  <c r="L25" i="1825" s="1"/>
  <c r="I103" i="1825"/>
  <c r="J103" i="1825"/>
  <c r="K103" i="1825"/>
  <c r="L103" i="1825" s="1"/>
  <c r="F103" i="1825"/>
  <c r="G103" i="1825"/>
  <c r="H103" i="1825" s="1"/>
  <c r="F399" i="1825"/>
  <c r="G399" i="1825"/>
  <c r="H399" i="1825" s="1"/>
  <c r="I399" i="1825"/>
  <c r="J399" i="1825"/>
  <c r="K399" i="1825"/>
  <c r="L399" i="1825" s="1"/>
  <c r="F388" i="1825"/>
  <c r="G388" i="1825"/>
  <c r="H388" i="1825" s="1"/>
  <c r="I388" i="1825"/>
  <c r="J388" i="1825"/>
  <c r="K388" i="1825"/>
  <c r="L388" i="1825" s="1"/>
  <c r="K7" i="1825"/>
  <c r="L7" i="1825" s="1"/>
  <c r="J7" i="1825"/>
  <c r="I7" i="1825"/>
  <c r="F7" i="1825"/>
  <c r="G7" i="1825"/>
  <c r="H7" i="1825" s="1"/>
  <c r="J407" i="1825"/>
  <c r="K407" i="1825"/>
  <c r="L407" i="1825" s="1"/>
  <c r="F407" i="1825"/>
  <c r="G407" i="1825"/>
  <c r="H407" i="1825" s="1"/>
  <c r="I407" i="1825"/>
  <c r="J405" i="1825"/>
  <c r="F405" i="1825"/>
  <c r="G405" i="1825"/>
  <c r="H405" i="1825" s="1"/>
  <c r="I405" i="1825"/>
  <c r="K405" i="1825"/>
  <c r="L405" i="1825" s="1"/>
  <c r="K442" i="1825"/>
  <c r="L442" i="1825" s="1"/>
  <c r="F442" i="1825"/>
  <c r="G442" i="1825"/>
  <c r="H442" i="1825" s="1"/>
  <c r="I442" i="1825"/>
  <c r="J442" i="1825"/>
  <c r="F251" i="1825"/>
  <c r="G251" i="1825"/>
  <c r="H251" i="1825" s="1"/>
  <c r="I251" i="1825"/>
  <c r="J251" i="1825"/>
  <c r="K251" i="1825"/>
  <c r="L251" i="1825" s="1"/>
  <c r="F143" i="1825"/>
  <c r="G143" i="1825"/>
  <c r="H143" i="1825" s="1"/>
  <c r="I143" i="1825"/>
  <c r="J143" i="1825"/>
  <c r="K143" i="1825"/>
  <c r="L143" i="1825" s="1"/>
  <c r="K380" i="1825"/>
  <c r="L380" i="1825" s="1"/>
  <c r="F380" i="1825"/>
  <c r="G380" i="1825"/>
  <c r="H380" i="1825" s="1"/>
  <c r="I380" i="1825"/>
  <c r="J380" i="1825"/>
  <c r="I234" i="1825"/>
  <c r="J234" i="1825"/>
  <c r="K234" i="1825"/>
  <c r="L234" i="1825" s="1"/>
  <c r="F234" i="1825"/>
  <c r="G234" i="1825"/>
  <c r="H234" i="1825" s="1"/>
  <c r="G203" i="1825"/>
  <c r="H203" i="1825" s="1"/>
  <c r="J203" i="1825"/>
  <c r="F203" i="1825"/>
  <c r="I203" i="1825"/>
  <c r="K203" i="1825"/>
  <c r="L203" i="1825" s="1"/>
  <c r="F223" i="1825"/>
  <c r="G223" i="1825"/>
  <c r="H223" i="1825" s="1"/>
  <c r="I223" i="1825"/>
  <c r="K223" i="1825"/>
  <c r="L223" i="1825" s="1"/>
  <c r="J223" i="1825"/>
  <c r="F280" i="1825"/>
  <c r="G280" i="1825"/>
  <c r="H280" i="1825" s="1"/>
  <c r="I280" i="1825"/>
  <c r="J280" i="1825"/>
  <c r="K280" i="1825"/>
  <c r="L280" i="1825" s="1"/>
  <c r="F156" i="1825"/>
  <c r="G156" i="1825"/>
  <c r="H156" i="1825" s="1"/>
  <c r="I156" i="1825"/>
  <c r="J156" i="1825"/>
  <c r="K156" i="1825"/>
  <c r="L156" i="1825" s="1"/>
  <c r="F202" i="1825"/>
  <c r="G202" i="1825"/>
  <c r="H202" i="1825" s="1"/>
  <c r="I202" i="1825"/>
  <c r="J202" i="1825"/>
  <c r="K202" i="1825"/>
  <c r="L202" i="1825" s="1"/>
  <c r="F229" i="1825"/>
  <c r="G229" i="1825"/>
  <c r="H229" i="1825" s="1"/>
  <c r="J229" i="1825"/>
  <c r="K229" i="1825"/>
  <c r="L229" i="1825" s="1"/>
  <c r="I229" i="1825"/>
  <c r="G213" i="1825"/>
  <c r="H213" i="1825" s="1"/>
  <c r="I213" i="1825"/>
  <c r="K213" i="1825"/>
  <c r="L213" i="1825" s="1"/>
  <c r="F213" i="1825"/>
  <c r="J213" i="1825"/>
  <c r="G149" i="1825"/>
  <c r="H149" i="1825" s="1"/>
  <c r="F149" i="1825"/>
  <c r="K149" i="1825"/>
  <c r="L149" i="1825" s="1"/>
  <c r="J149" i="1825"/>
  <c r="I149" i="1825"/>
  <c r="F121" i="1825"/>
  <c r="G121" i="1825"/>
  <c r="H121" i="1825" s="1"/>
  <c r="I121" i="1825"/>
  <c r="J121" i="1825"/>
  <c r="K121" i="1825"/>
  <c r="L121" i="1825" s="1"/>
  <c r="F157" i="1825"/>
  <c r="G157" i="1825"/>
  <c r="H157" i="1825" s="1"/>
  <c r="I157" i="1825"/>
  <c r="J157" i="1825"/>
  <c r="K157" i="1825"/>
  <c r="L157" i="1825" s="1"/>
  <c r="F101" i="1825"/>
  <c r="G101" i="1825"/>
  <c r="H101" i="1825" s="1"/>
  <c r="I101" i="1825"/>
  <c r="J101" i="1825"/>
  <c r="K101" i="1825"/>
  <c r="L101" i="1825" s="1"/>
  <c r="F105" i="1825"/>
  <c r="G105" i="1825"/>
  <c r="H105" i="1825" s="1"/>
  <c r="J105" i="1825"/>
  <c r="K105" i="1825"/>
  <c r="L105" i="1825" s="1"/>
  <c r="I105" i="1825"/>
  <c r="F21" i="1825"/>
  <c r="G21" i="1825"/>
  <c r="H21" i="1825" s="1"/>
  <c r="I21" i="1825"/>
  <c r="J21" i="1825"/>
  <c r="K21" i="1825"/>
  <c r="L21" i="1825" s="1"/>
  <c r="F99" i="1825"/>
  <c r="G99" i="1825"/>
  <c r="H99" i="1825" s="1"/>
  <c r="I99" i="1825"/>
  <c r="J99" i="1825"/>
  <c r="K99" i="1825"/>
  <c r="L99" i="1825" s="1"/>
  <c r="I262" i="1825"/>
  <c r="J262" i="1825"/>
  <c r="K262" i="1825"/>
  <c r="L262" i="1825" s="1"/>
  <c r="F262" i="1825"/>
  <c r="G262" i="1825"/>
  <c r="H262" i="1825" s="1"/>
  <c r="J355" i="1825"/>
  <c r="K355" i="1825"/>
  <c r="L355" i="1825" s="1"/>
  <c r="F355" i="1825"/>
  <c r="G355" i="1825"/>
  <c r="H355" i="1825" s="1"/>
  <c r="I355" i="1825"/>
  <c r="F376" i="1825"/>
  <c r="G376" i="1825"/>
  <c r="H376" i="1825" s="1"/>
  <c r="I376" i="1825"/>
  <c r="J376" i="1825"/>
  <c r="K376" i="1825"/>
  <c r="L376" i="1825" s="1"/>
  <c r="I230" i="1825"/>
  <c r="J230" i="1825"/>
  <c r="K230" i="1825"/>
  <c r="L230" i="1825" s="1"/>
  <c r="G230" i="1825"/>
  <c r="H230" i="1825" s="1"/>
  <c r="F230" i="1825"/>
  <c r="G195" i="1825"/>
  <c r="H195" i="1825" s="1"/>
  <c r="J195" i="1825"/>
  <c r="F195" i="1825"/>
  <c r="I195" i="1825"/>
  <c r="K195" i="1825"/>
  <c r="L195" i="1825" s="1"/>
  <c r="F214" i="1825"/>
  <c r="G214" i="1825"/>
  <c r="H214" i="1825" s="1"/>
  <c r="I214" i="1825"/>
  <c r="K214" i="1825"/>
  <c r="L214" i="1825" s="1"/>
  <c r="J214" i="1825"/>
  <c r="F276" i="1825"/>
  <c r="I276" i="1825"/>
  <c r="J276" i="1825"/>
  <c r="K276" i="1825"/>
  <c r="L276" i="1825" s="1"/>
  <c r="G276" i="1825"/>
  <c r="H276" i="1825" s="1"/>
  <c r="F194" i="1825"/>
  <c r="G194" i="1825"/>
  <c r="H194" i="1825" s="1"/>
  <c r="I194" i="1825"/>
  <c r="J194" i="1825"/>
  <c r="K194" i="1825"/>
  <c r="L194" i="1825" s="1"/>
  <c r="F225" i="1825"/>
  <c r="G225" i="1825"/>
  <c r="H225" i="1825" s="1"/>
  <c r="I225" i="1825"/>
  <c r="J225" i="1825"/>
  <c r="K225" i="1825"/>
  <c r="L225" i="1825" s="1"/>
  <c r="G205" i="1825"/>
  <c r="H205" i="1825" s="1"/>
  <c r="I205" i="1825"/>
  <c r="K205" i="1825"/>
  <c r="L205" i="1825" s="1"/>
  <c r="F205" i="1825"/>
  <c r="J205" i="1825"/>
  <c r="F141" i="1825"/>
  <c r="I141" i="1825"/>
  <c r="G141" i="1825"/>
  <c r="H141" i="1825" s="1"/>
  <c r="J141" i="1825"/>
  <c r="K141" i="1825"/>
  <c r="L141" i="1825" s="1"/>
  <c r="F131" i="1825"/>
  <c r="G131" i="1825"/>
  <c r="H131" i="1825" s="1"/>
  <c r="I131" i="1825"/>
  <c r="J131" i="1825"/>
  <c r="K131" i="1825"/>
  <c r="L131" i="1825" s="1"/>
  <c r="G50" i="1825"/>
  <c r="H50" i="1825" s="1"/>
  <c r="I50" i="1825"/>
  <c r="K50" i="1825"/>
  <c r="L50" i="1825" s="1"/>
  <c r="J50" i="1825"/>
  <c r="F50" i="1825"/>
  <c r="G64" i="1825"/>
  <c r="H64" i="1825" s="1"/>
  <c r="I64" i="1825"/>
  <c r="J64" i="1825"/>
  <c r="K64" i="1825"/>
  <c r="L64" i="1825" s="1"/>
  <c r="F64" i="1825"/>
  <c r="F94" i="1825"/>
  <c r="G94" i="1825"/>
  <c r="H94" i="1825" s="1"/>
  <c r="I94" i="1825"/>
  <c r="J94" i="1825"/>
  <c r="K94" i="1825"/>
  <c r="L94" i="1825" s="1"/>
  <c r="F95" i="1825"/>
  <c r="G95" i="1825"/>
  <c r="H95" i="1825" s="1"/>
  <c r="I95" i="1825"/>
  <c r="J95" i="1825"/>
  <c r="K95" i="1825"/>
  <c r="L95" i="1825" s="1"/>
  <c r="F366" i="1825"/>
  <c r="G366" i="1825"/>
  <c r="H366" i="1825" s="1"/>
  <c r="I366" i="1825"/>
  <c r="J366" i="1825"/>
  <c r="K366" i="1825"/>
  <c r="L366" i="1825" s="1"/>
  <c r="F440" i="1825"/>
  <c r="G440" i="1825"/>
  <c r="H440" i="1825" s="1"/>
  <c r="I440" i="1825"/>
  <c r="J440" i="1825"/>
  <c r="K440" i="1825"/>
  <c r="L440" i="1825" s="1"/>
  <c r="G393" i="1825"/>
  <c r="H393" i="1825" s="1"/>
  <c r="J393" i="1825"/>
  <c r="F393" i="1825"/>
  <c r="I393" i="1825"/>
  <c r="K393" i="1825"/>
  <c r="L393" i="1825" s="1"/>
  <c r="F520" i="1825"/>
  <c r="G520" i="1825"/>
  <c r="H520" i="1825" s="1"/>
  <c r="I520" i="1825"/>
  <c r="J520" i="1825"/>
  <c r="K520" i="1825"/>
  <c r="L520" i="1825" s="1"/>
  <c r="F433" i="1825"/>
  <c r="G433" i="1825"/>
  <c r="H433" i="1825" s="1"/>
  <c r="I433" i="1825"/>
  <c r="K433" i="1825"/>
  <c r="L433" i="1825" s="1"/>
  <c r="J433" i="1825"/>
  <c r="F350" i="1825"/>
  <c r="G350" i="1825"/>
  <c r="H350" i="1825" s="1"/>
  <c r="I350" i="1825"/>
  <c r="J350" i="1825"/>
  <c r="K350" i="1825"/>
  <c r="L350" i="1825" s="1"/>
  <c r="F371" i="1825"/>
  <c r="G371" i="1825"/>
  <c r="H371" i="1825" s="1"/>
  <c r="I371" i="1825"/>
  <c r="J371" i="1825"/>
  <c r="K371" i="1825"/>
  <c r="L371" i="1825" s="1"/>
  <c r="F353" i="1825"/>
  <c r="G353" i="1825"/>
  <c r="H353" i="1825" s="1"/>
  <c r="I353" i="1825"/>
  <c r="J353" i="1825"/>
  <c r="K353" i="1825"/>
  <c r="L353" i="1825" s="1"/>
  <c r="F338" i="1825"/>
  <c r="G338" i="1825"/>
  <c r="H338" i="1825" s="1"/>
  <c r="I338" i="1825"/>
  <c r="J338" i="1825"/>
  <c r="K338" i="1825"/>
  <c r="L338" i="1825" s="1"/>
  <c r="G181" i="1825"/>
  <c r="H181" i="1825" s="1"/>
  <c r="I181" i="1825"/>
  <c r="J181" i="1825"/>
  <c r="K181" i="1825"/>
  <c r="L181" i="1825" s="1"/>
  <c r="F181" i="1825"/>
  <c r="G351" i="1825"/>
  <c r="H351" i="1825" s="1"/>
  <c r="I351" i="1825"/>
  <c r="J351" i="1825"/>
  <c r="K351" i="1825"/>
  <c r="L351" i="1825" s="1"/>
  <c r="F351" i="1825"/>
  <c r="F372" i="1825"/>
  <c r="G372" i="1825"/>
  <c r="H372" i="1825" s="1"/>
  <c r="I372" i="1825"/>
  <c r="J372" i="1825"/>
  <c r="K372" i="1825"/>
  <c r="L372" i="1825" s="1"/>
  <c r="I226" i="1825"/>
  <c r="J226" i="1825"/>
  <c r="K226" i="1825"/>
  <c r="L226" i="1825" s="1"/>
  <c r="G226" i="1825"/>
  <c r="H226" i="1825" s="1"/>
  <c r="F226" i="1825"/>
  <c r="F206" i="1825"/>
  <c r="G206" i="1825"/>
  <c r="H206" i="1825" s="1"/>
  <c r="I206" i="1825"/>
  <c r="K206" i="1825"/>
  <c r="L206" i="1825" s="1"/>
  <c r="J206" i="1825"/>
  <c r="F272" i="1825"/>
  <c r="G272" i="1825"/>
  <c r="H272" i="1825" s="1"/>
  <c r="I272" i="1825"/>
  <c r="J272" i="1825"/>
  <c r="K272" i="1825"/>
  <c r="L272" i="1825" s="1"/>
  <c r="G138" i="1825"/>
  <c r="H138" i="1825" s="1"/>
  <c r="J138" i="1825"/>
  <c r="K138" i="1825"/>
  <c r="L138" i="1825" s="1"/>
  <c r="F138" i="1825"/>
  <c r="I138" i="1825"/>
  <c r="G197" i="1825"/>
  <c r="H197" i="1825" s="1"/>
  <c r="I197" i="1825"/>
  <c r="K197" i="1825"/>
  <c r="L197" i="1825" s="1"/>
  <c r="F197" i="1825"/>
  <c r="J197" i="1825"/>
  <c r="F133" i="1825"/>
  <c r="G133" i="1825"/>
  <c r="H133" i="1825" s="1"/>
  <c r="I133" i="1825"/>
  <c r="K133" i="1825"/>
  <c r="L133" i="1825" s="1"/>
  <c r="J133" i="1825"/>
  <c r="G48" i="1825"/>
  <c r="H48" i="1825" s="1"/>
  <c r="I48" i="1825"/>
  <c r="J48" i="1825"/>
  <c r="K48" i="1825"/>
  <c r="L48" i="1825" s="1"/>
  <c r="F48" i="1825"/>
  <c r="F57" i="1825"/>
  <c r="G57" i="1825"/>
  <c r="H57" i="1825" s="1"/>
  <c r="I57" i="1825"/>
  <c r="K57" i="1825"/>
  <c r="L57" i="1825" s="1"/>
  <c r="J57" i="1825"/>
  <c r="F53" i="1825"/>
  <c r="G53" i="1825"/>
  <c r="H53" i="1825" s="1"/>
  <c r="I53" i="1825"/>
  <c r="J53" i="1825"/>
  <c r="K53" i="1825"/>
  <c r="L53" i="1825" s="1"/>
  <c r="F91" i="1825"/>
  <c r="G91" i="1825"/>
  <c r="H91" i="1825" s="1"/>
  <c r="I91" i="1825"/>
  <c r="J91" i="1825"/>
  <c r="K91" i="1825"/>
  <c r="L91" i="1825" s="1"/>
  <c r="F379" i="1825"/>
  <c r="G379" i="1825"/>
  <c r="H379" i="1825" s="1"/>
  <c r="I379" i="1825"/>
  <c r="J379" i="1825"/>
  <c r="K379" i="1825"/>
  <c r="L379" i="1825" s="1"/>
  <c r="F459" i="1825"/>
  <c r="G459" i="1825"/>
  <c r="H459" i="1825" s="1"/>
  <c r="I459" i="1825"/>
  <c r="J459" i="1825"/>
  <c r="K459" i="1825"/>
  <c r="L459" i="1825" s="1"/>
  <c r="J452" i="1825"/>
  <c r="K452" i="1825"/>
  <c r="L452" i="1825" s="1"/>
  <c r="F452" i="1825"/>
  <c r="G452" i="1825"/>
  <c r="H452" i="1825" s="1"/>
  <c r="I452" i="1825"/>
  <c r="F431" i="1825"/>
  <c r="G431" i="1825"/>
  <c r="H431" i="1825" s="1"/>
  <c r="I431" i="1825"/>
  <c r="J431" i="1825"/>
  <c r="K431" i="1825"/>
  <c r="L431" i="1825" s="1"/>
  <c r="F533" i="1825"/>
  <c r="G533" i="1825"/>
  <c r="H533" i="1825" s="1"/>
  <c r="I533" i="1825"/>
  <c r="J533" i="1825"/>
  <c r="K533" i="1825"/>
  <c r="L533" i="1825" s="1"/>
  <c r="G363" i="1825"/>
  <c r="H363" i="1825" s="1"/>
  <c r="I363" i="1825"/>
  <c r="J363" i="1825"/>
  <c r="K363" i="1825"/>
  <c r="L363" i="1825" s="1"/>
  <c r="F363" i="1825"/>
  <c r="F516" i="1825"/>
  <c r="G516" i="1825"/>
  <c r="H516" i="1825" s="1"/>
  <c r="I516" i="1825"/>
  <c r="J516" i="1825"/>
  <c r="K516" i="1825"/>
  <c r="L516" i="1825" s="1"/>
  <c r="F448" i="1825"/>
  <c r="G448" i="1825"/>
  <c r="H448" i="1825" s="1"/>
  <c r="I448" i="1825"/>
  <c r="J448" i="1825"/>
  <c r="K448" i="1825"/>
  <c r="L448" i="1825" s="1"/>
  <c r="F387" i="1825"/>
  <c r="G387" i="1825"/>
  <c r="H387" i="1825" s="1"/>
  <c r="I387" i="1825"/>
  <c r="J387" i="1825"/>
  <c r="K387" i="1825"/>
  <c r="L387" i="1825" s="1"/>
  <c r="F317" i="1825"/>
  <c r="G317" i="1825"/>
  <c r="H317" i="1825" s="1"/>
  <c r="I317" i="1825"/>
  <c r="J317" i="1825"/>
  <c r="K317" i="1825"/>
  <c r="L317" i="1825" s="1"/>
  <c r="F362" i="1825"/>
  <c r="G362" i="1825"/>
  <c r="H362" i="1825" s="1"/>
  <c r="I362" i="1825"/>
  <c r="J362" i="1825"/>
  <c r="K362" i="1825"/>
  <c r="L362" i="1825" s="1"/>
  <c r="F369" i="1825"/>
  <c r="G369" i="1825"/>
  <c r="H369" i="1825" s="1"/>
  <c r="I369" i="1825"/>
  <c r="J369" i="1825"/>
  <c r="K369" i="1825"/>
  <c r="L369" i="1825" s="1"/>
  <c r="F334" i="1825"/>
  <c r="G334" i="1825"/>
  <c r="H334" i="1825" s="1"/>
  <c r="I334" i="1825"/>
  <c r="J334" i="1825"/>
  <c r="K334" i="1825"/>
  <c r="L334" i="1825" s="1"/>
  <c r="I250" i="1825"/>
  <c r="J250" i="1825"/>
  <c r="K250" i="1825"/>
  <c r="L250" i="1825" s="1"/>
  <c r="F250" i="1825"/>
  <c r="G250" i="1825"/>
  <c r="H250" i="1825" s="1"/>
  <c r="F347" i="1825"/>
  <c r="G347" i="1825"/>
  <c r="H347" i="1825" s="1"/>
  <c r="I347" i="1825"/>
  <c r="J347" i="1825"/>
  <c r="K347" i="1825"/>
  <c r="L347" i="1825" s="1"/>
  <c r="F368" i="1825"/>
  <c r="G368" i="1825"/>
  <c r="H368" i="1825" s="1"/>
  <c r="I368" i="1825"/>
  <c r="J368" i="1825"/>
  <c r="K368" i="1825"/>
  <c r="L368" i="1825" s="1"/>
  <c r="F295" i="1825"/>
  <c r="G295" i="1825"/>
  <c r="H295" i="1825" s="1"/>
  <c r="I295" i="1825"/>
  <c r="J295" i="1825"/>
  <c r="K295" i="1825"/>
  <c r="L295" i="1825" s="1"/>
  <c r="I219" i="1825"/>
  <c r="J219" i="1825"/>
  <c r="K219" i="1825"/>
  <c r="L219" i="1825" s="1"/>
  <c r="G219" i="1825"/>
  <c r="H219" i="1825" s="1"/>
  <c r="F219" i="1825"/>
  <c r="F198" i="1825"/>
  <c r="G198" i="1825"/>
  <c r="H198" i="1825" s="1"/>
  <c r="I198" i="1825"/>
  <c r="J198" i="1825"/>
  <c r="K198" i="1825"/>
  <c r="L198" i="1825" s="1"/>
  <c r="G173" i="1825"/>
  <c r="H173" i="1825" s="1"/>
  <c r="I173" i="1825"/>
  <c r="J173" i="1825"/>
  <c r="K173" i="1825"/>
  <c r="L173" i="1825" s="1"/>
  <c r="F173" i="1825"/>
  <c r="F268" i="1825"/>
  <c r="G268" i="1825"/>
  <c r="H268" i="1825" s="1"/>
  <c r="I268" i="1825"/>
  <c r="J268" i="1825"/>
  <c r="K268" i="1825"/>
  <c r="L268" i="1825" s="1"/>
  <c r="K221" i="1825"/>
  <c r="L221" i="1825" s="1"/>
  <c r="F221" i="1825"/>
  <c r="G221" i="1825"/>
  <c r="H221" i="1825" s="1"/>
  <c r="I221" i="1825"/>
  <c r="J221" i="1825"/>
  <c r="G189" i="1825"/>
  <c r="H189" i="1825" s="1"/>
  <c r="I189" i="1825"/>
  <c r="K189" i="1825"/>
  <c r="L189" i="1825" s="1"/>
  <c r="F189" i="1825"/>
  <c r="J189" i="1825"/>
  <c r="G68" i="1825"/>
  <c r="H68" i="1825" s="1"/>
  <c r="I68" i="1825"/>
  <c r="J68" i="1825"/>
  <c r="K68" i="1825"/>
  <c r="L68" i="1825" s="1"/>
  <c r="F68" i="1825"/>
  <c r="F106" i="1825"/>
  <c r="G106" i="1825"/>
  <c r="H106" i="1825" s="1"/>
  <c r="I106" i="1825"/>
  <c r="J106" i="1825"/>
  <c r="K106" i="1825"/>
  <c r="L106" i="1825" s="1"/>
  <c r="G76" i="1825"/>
  <c r="H76" i="1825" s="1"/>
  <c r="I76" i="1825"/>
  <c r="J76" i="1825"/>
  <c r="K76" i="1825"/>
  <c r="L76" i="1825" s="1"/>
  <c r="F76" i="1825"/>
  <c r="G74" i="1825"/>
  <c r="H74" i="1825" s="1"/>
  <c r="F74" i="1825"/>
  <c r="I74" i="1825"/>
  <c r="J74" i="1825"/>
  <c r="K74" i="1825"/>
  <c r="L74" i="1825" s="1"/>
  <c r="J87" i="1825"/>
  <c r="K87" i="1825"/>
  <c r="L87" i="1825" s="1"/>
  <c r="G87" i="1825"/>
  <c r="H87" i="1825" s="1"/>
  <c r="I87" i="1825"/>
  <c r="F87" i="1825"/>
  <c r="F463" i="1825"/>
  <c r="G463" i="1825"/>
  <c r="H463" i="1825" s="1"/>
  <c r="I463" i="1825"/>
  <c r="J463" i="1825"/>
  <c r="K463" i="1825"/>
  <c r="L463" i="1825" s="1"/>
  <c r="J282" i="1825"/>
  <c r="F282" i="1825"/>
  <c r="G282" i="1825"/>
  <c r="H282" i="1825" s="1"/>
  <c r="I282" i="1825"/>
  <c r="K282" i="1825"/>
  <c r="L282" i="1825" s="1"/>
  <c r="F330" i="1825"/>
  <c r="G330" i="1825"/>
  <c r="H330" i="1825" s="1"/>
  <c r="I330" i="1825"/>
  <c r="J330" i="1825"/>
  <c r="K330" i="1825"/>
  <c r="L330" i="1825" s="1"/>
  <c r="F343" i="1825"/>
  <c r="G343" i="1825"/>
  <c r="H343" i="1825" s="1"/>
  <c r="J343" i="1825"/>
  <c r="K343" i="1825"/>
  <c r="L343" i="1825" s="1"/>
  <c r="I343" i="1825"/>
  <c r="F304" i="1825"/>
  <c r="G304" i="1825"/>
  <c r="H304" i="1825" s="1"/>
  <c r="I304" i="1825"/>
  <c r="J304" i="1825"/>
  <c r="K304" i="1825"/>
  <c r="L304" i="1825" s="1"/>
  <c r="F364" i="1825"/>
  <c r="G364" i="1825"/>
  <c r="H364" i="1825" s="1"/>
  <c r="I364" i="1825"/>
  <c r="J364" i="1825"/>
  <c r="K364" i="1825"/>
  <c r="L364" i="1825" s="1"/>
  <c r="J216" i="1825"/>
  <c r="K216" i="1825"/>
  <c r="L216" i="1825" s="1"/>
  <c r="G216" i="1825"/>
  <c r="H216" i="1825" s="1"/>
  <c r="I216" i="1825"/>
  <c r="F216" i="1825"/>
  <c r="F190" i="1825"/>
  <c r="G190" i="1825"/>
  <c r="H190" i="1825" s="1"/>
  <c r="I190" i="1825"/>
  <c r="J190" i="1825"/>
  <c r="K190" i="1825"/>
  <c r="L190" i="1825" s="1"/>
  <c r="F264" i="1825"/>
  <c r="G264" i="1825"/>
  <c r="H264" i="1825" s="1"/>
  <c r="I264" i="1825"/>
  <c r="J264" i="1825"/>
  <c r="K264" i="1825"/>
  <c r="L264" i="1825" s="1"/>
  <c r="J104" i="1825"/>
  <c r="F104" i="1825"/>
  <c r="G104" i="1825"/>
  <c r="H104" i="1825" s="1"/>
  <c r="I104" i="1825"/>
  <c r="K104" i="1825"/>
  <c r="L104" i="1825" s="1"/>
  <c r="F69" i="1825"/>
  <c r="G69" i="1825"/>
  <c r="H69" i="1825" s="1"/>
  <c r="I69" i="1825"/>
  <c r="J69" i="1825"/>
  <c r="K69" i="1825"/>
  <c r="L69" i="1825" s="1"/>
  <c r="F83" i="1825"/>
  <c r="G83" i="1825"/>
  <c r="H83" i="1825" s="1"/>
  <c r="I83" i="1825"/>
  <c r="J83" i="1825"/>
  <c r="K83" i="1825"/>
  <c r="L83" i="1825" s="1"/>
  <c r="F239" i="1825"/>
  <c r="G239" i="1825"/>
  <c r="H239" i="1825" s="1"/>
  <c r="I239" i="1825"/>
  <c r="J239" i="1825"/>
  <c r="K239" i="1825"/>
  <c r="L239" i="1825" s="1"/>
  <c r="F508" i="1825"/>
  <c r="J508" i="1825"/>
  <c r="G508" i="1825"/>
  <c r="H508" i="1825" s="1"/>
  <c r="I508" i="1825"/>
  <c r="K508" i="1825"/>
  <c r="L508" i="1825" s="1"/>
  <c r="F538" i="1825"/>
  <c r="G538" i="1825"/>
  <c r="H538" i="1825" s="1"/>
  <c r="I538" i="1825"/>
  <c r="J538" i="1825"/>
  <c r="K538" i="1825"/>
  <c r="L538" i="1825" s="1"/>
  <c r="J274" i="1825"/>
  <c r="K274" i="1825"/>
  <c r="L274" i="1825" s="1"/>
  <c r="G274" i="1825"/>
  <c r="H274" i="1825" s="1"/>
  <c r="I274" i="1825"/>
  <c r="F274" i="1825"/>
  <c r="I258" i="1825"/>
  <c r="J258" i="1825"/>
  <c r="K258" i="1825"/>
  <c r="L258" i="1825" s="1"/>
  <c r="G258" i="1825"/>
  <c r="H258" i="1825" s="1"/>
  <c r="F258" i="1825"/>
  <c r="I299" i="1825"/>
  <c r="J299" i="1825"/>
  <c r="K299" i="1825"/>
  <c r="L299" i="1825" s="1"/>
  <c r="G299" i="1825"/>
  <c r="H299" i="1825" s="1"/>
  <c r="F299" i="1825"/>
  <c r="F326" i="1825"/>
  <c r="G326" i="1825"/>
  <c r="H326" i="1825" s="1"/>
  <c r="I326" i="1825"/>
  <c r="J326" i="1825"/>
  <c r="K326" i="1825"/>
  <c r="L326" i="1825" s="1"/>
  <c r="F339" i="1825"/>
  <c r="G339" i="1825"/>
  <c r="H339" i="1825" s="1"/>
  <c r="J339" i="1825"/>
  <c r="I339" i="1825"/>
  <c r="K339" i="1825"/>
  <c r="L339" i="1825" s="1"/>
  <c r="F360" i="1825"/>
  <c r="G360" i="1825"/>
  <c r="H360" i="1825" s="1"/>
  <c r="I360" i="1825"/>
  <c r="J360" i="1825"/>
  <c r="K360" i="1825"/>
  <c r="L360" i="1825" s="1"/>
  <c r="F243" i="1825"/>
  <c r="G243" i="1825"/>
  <c r="H243" i="1825" s="1"/>
  <c r="I243" i="1825"/>
  <c r="J243" i="1825"/>
  <c r="K243" i="1825"/>
  <c r="L243" i="1825" s="1"/>
  <c r="J208" i="1825"/>
  <c r="K208" i="1825"/>
  <c r="L208" i="1825" s="1"/>
  <c r="F208" i="1825"/>
  <c r="G208" i="1825"/>
  <c r="H208" i="1825" s="1"/>
  <c r="I208" i="1825"/>
  <c r="G165" i="1825"/>
  <c r="H165" i="1825" s="1"/>
  <c r="I165" i="1825"/>
  <c r="J165" i="1825"/>
  <c r="K165" i="1825"/>
  <c r="L165" i="1825" s="1"/>
  <c r="F165" i="1825"/>
  <c r="F260" i="1825"/>
  <c r="G260" i="1825"/>
  <c r="H260" i="1825" s="1"/>
  <c r="I260" i="1825"/>
  <c r="J260" i="1825"/>
  <c r="K260" i="1825"/>
  <c r="L260" i="1825" s="1"/>
  <c r="F305" i="1825"/>
  <c r="G305" i="1825"/>
  <c r="H305" i="1825" s="1"/>
  <c r="I305" i="1825"/>
  <c r="J305" i="1825"/>
  <c r="K305" i="1825"/>
  <c r="L305" i="1825" s="1"/>
  <c r="J100" i="1825"/>
  <c r="F100" i="1825"/>
  <c r="G100" i="1825"/>
  <c r="H100" i="1825" s="1"/>
  <c r="I100" i="1825"/>
  <c r="K100" i="1825"/>
  <c r="L100" i="1825" s="1"/>
  <c r="I79" i="1825"/>
  <c r="J79" i="1825"/>
  <c r="K79" i="1825"/>
  <c r="L79" i="1825" s="1"/>
  <c r="F79" i="1825"/>
  <c r="G79" i="1825"/>
  <c r="H79" i="1825" s="1"/>
  <c r="I515" i="1825"/>
  <c r="J515" i="1825"/>
  <c r="K515" i="1825"/>
  <c r="L515" i="1825" s="1"/>
  <c r="F515" i="1825"/>
  <c r="G515" i="1825"/>
  <c r="H515" i="1825" s="1"/>
  <c r="F521" i="1825"/>
  <c r="G521" i="1825"/>
  <c r="H521" i="1825" s="1"/>
  <c r="I521" i="1825"/>
  <c r="J521" i="1825"/>
  <c r="K521" i="1825"/>
  <c r="L521" i="1825" s="1"/>
  <c r="I511" i="1825"/>
  <c r="J511" i="1825"/>
  <c r="K511" i="1825"/>
  <c r="L511" i="1825" s="1"/>
  <c r="F511" i="1825"/>
  <c r="G511" i="1825"/>
  <c r="H511" i="1825" s="1"/>
  <c r="F504" i="1825"/>
  <c r="J504" i="1825"/>
  <c r="G504" i="1825"/>
  <c r="H504" i="1825" s="1"/>
  <c r="I504" i="1825"/>
  <c r="K504" i="1825"/>
  <c r="L504" i="1825" s="1"/>
  <c r="F473" i="1825"/>
  <c r="G473" i="1825"/>
  <c r="H473" i="1825" s="1"/>
  <c r="I473" i="1825"/>
  <c r="J473" i="1825"/>
  <c r="K473" i="1825"/>
  <c r="L473" i="1825" s="1"/>
  <c r="F432" i="1825"/>
  <c r="G432" i="1825"/>
  <c r="H432" i="1825" s="1"/>
  <c r="I432" i="1825"/>
  <c r="J432" i="1825"/>
  <c r="K432" i="1825"/>
  <c r="L432" i="1825" s="1"/>
  <c r="F471" i="1825"/>
  <c r="G471" i="1825"/>
  <c r="H471" i="1825" s="1"/>
  <c r="I471" i="1825"/>
  <c r="J471" i="1825"/>
  <c r="K471" i="1825"/>
  <c r="L471" i="1825" s="1"/>
  <c r="F534" i="1825"/>
  <c r="I534" i="1825"/>
  <c r="J534" i="1825"/>
  <c r="K534" i="1825"/>
  <c r="L534" i="1825" s="1"/>
  <c r="G534" i="1825"/>
  <c r="H534" i="1825" s="1"/>
  <c r="F411" i="1825"/>
  <c r="G411" i="1825"/>
  <c r="H411" i="1825" s="1"/>
  <c r="I411" i="1825"/>
  <c r="J411" i="1825"/>
  <c r="K411" i="1825"/>
  <c r="L411" i="1825" s="1"/>
  <c r="F325" i="1825"/>
  <c r="G325" i="1825"/>
  <c r="H325" i="1825" s="1"/>
  <c r="I325" i="1825"/>
  <c r="J325" i="1825"/>
  <c r="K325" i="1825"/>
  <c r="L325" i="1825" s="1"/>
  <c r="F337" i="1825"/>
  <c r="G337" i="1825"/>
  <c r="H337" i="1825" s="1"/>
  <c r="I337" i="1825"/>
  <c r="J337" i="1825"/>
  <c r="K337" i="1825"/>
  <c r="L337" i="1825" s="1"/>
  <c r="F374" i="1825"/>
  <c r="G374" i="1825"/>
  <c r="H374" i="1825" s="1"/>
  <c r="I374" i="1825"/>
  <c r="J374" i="1825"/>
  <c r="K374" i="1825"/>
  <c r="L374" i="1825" s="1"/>
  <c r="F322" i="1825"/>
  <c r="G322" i="1825"/>
  <c r="H322" i="1825" s="1"/>
  <c r="I322" i="1825"/>
  <c r="J322" i="1825"/>
  <c r="K322" i="1825"/>
  <c r="L322" i="1825" s="1"/>
  <c r="G169" i="1825"/>
  <c r="H169" i="1825" s="1"/>
  <c r="I169" i="1825"/>
  <c r="J169" i="1825"/>
  <c r="K169" i="1825"/>
  <c r="L169" i="1825" s="1"/>
  <c r="F169" i="1825"/>
  <c r="F335" i="1825"/>
  <c r="G335" i="1825"/>
  <c r="H335" i="1825" s="1"/>
  <c r="J335" i="1825"/>
  <c r="I335" i="1825"/>
  <c r="K335" i="1825"/>
  <c r="L335" i="1825" s="1"/>
  <c r="F288" i="1825"/>
  <c r="G288" i="1825"/>
  <c r="H288" i="1825" s="1"/>
  <c r="I288" i="1825"/>
  <c r="J288" i="1825"/>
  <c r="K288" i="1825"/>
  <c r="L288" i="1825" s="1"/>
  <c r="F356" i="1825"/>
  <c r="J356" i="1825"/>
  <c r="G356" i="1825"/>
  <c r="H356" i="1825" s="1"/>
  <c r="I356" i="1825"/>
  <c r="K356" i="1825"/>
  <c r="L356" i="1825" s="1"/>
  <c r="J200" i="1825"/>
  <c r="K200" i="1825"/>
  <c r="L200" i="1825" s="1"/>
  <c r="F200" i="1825"/>
  <c r="G200" i="1825"/>
  <c r="H200" i="1825" s="1"/>
  <c r="I200" i="1825"/>
  <c r="K158" i="1825"/>
  <c r="L158" i="1825" s="1"/>
  <c r="G158" i="1825"/>
  <c r="H158" i="1825" s="1"/>
  <c r="F158" i="1825"/>
  <c r="I158" i="1825"/>
  <c r="J158" i="1825"/>
  <c r="F220" i="1825"/>
  <c r="G220" i="1825"/>
  <c r="H220" i="1825" s="1"/>
  <c r="I220" i="1825"/>
  <c r="J220" i="1825"/>
  <c r="K220" i="1825"/>
  <c r="L220" i="1825" s="1"/>
  <c r="F256" i="1825"/>
  <c r="G256" i="1825"/>
  <c r="H256" i="1825" s="1"/>
  <c r="I256" i="1825"/>
  <c r="J256" i="1825"/>
  <c r="K256" i="1825"/>
  <c r="L256" i="1825" s="1"/>
  <c r="G177" i="1825"/>
  <c r="H177" i="1825" s="1"/>
  <c r="I177" i="1825"/>
  <c r="J177" i="1825"/>
  <c r="K177" i="1825"/>
  <c r="L177" i="1825" s="1"/>
  <c r="F177" i="1825"/>
  <c r="G301" i="1825"/>
  <c r="H301" i="1825" s="1"/>
  <c r="F301" i="1825"/>
  <c r="I301" i="1825"/>
  <c r="J301" i="1825"/>
  <c r="K301" i="1825"/>
  <c r="L301" i="1825" s="1"/>
  <c r="F135" i="1825"/>
  <c r="G135" i="1825"/>
  <c r="H135" i="1825" s="1"/>
  <c r="I135" i="1825"/>
  <c r="J135" i="1825"/>
  <c r="K135" i="1825"/>
  <c r="L135" i="1825" s="1"/>
  <c r="G20" i="1825"/>
  <c r="H20" i="1825" s="1"/>
  <c r="I20" i="1825"/>
  <c r="J20" i="1825"/>
  <c r="K20" i="1825"/>
  <c r="L20" i="1825" s="1"/>
  <c r="F20" i="1825"/>
  <c r="G126" i="1825"/>
  <c r="H126" i="1825" s="1"/>
  <c r="K126" i="1825"/>
  <c r="L126" i="1825" s="1"/>
  <c r="F126" i="1825"/>
  <c r="I126" i="1825"/>
  <c r="J126" i="1825"/>
  <c r="F124" i="1825"/>
  <c r="G124" i="1825"/>
  <c r="H124" i="1825" s="1"/>
  <c r="I124" i="1825"/>
  <c r="J124" i="1825"/>
  <c r="K124" i="1825"/>
  <c r="L124" i="1825" s="1"/>
  <c r="G60" i="1825"/>
  <c r="H60" i="1825" s="1"/>
  <c r="I60" i="1825"/>
  <c r="J60" i="1825"/>
  <c r="K60" i="1825"/>
  <c r="L60" i="1825" s="1"/>
  <c r="F60" i="1825"/>
  <c r="G58" i="1825"/>
  <c r="H58" i="1825" s="1"/>
  <c r="F58" i="1825"/>
  <c r="I58" i="1825"/>
  <c r="J58" i="1825"/>
  <c r="K58" i="1825"/>
  <c r="L58" i="1825" s="1"/>
  <c r="F75" i="1825"/>
  <c r="G75" i="1825"/>
  <c r="H75" i="1825" s="1"/>
  <c r="J75" i="1825"/>
  <c r="K75" i="1825"/>
  <c r="L75" i="1825" s="1"/>
  <c r="I75" i="1825"/>
  <c r="F402" i="1825"/>
  <c r="G402" i="1825"/>
  <c r="H402" i="1825" s="1"/>
  <c r="I402" i="1825"/>
  <c r="J402" i="1825"/>
  <c r="K402" i="1825"/>
  <c r="L402" i="1825" s="1"/>
  <c r="K467" i="1825"/>
  <c r="L467" i="1825" s="1"/>
  <c r="G467" i="1825"/>
  <c r="H467" i="1825" s="1"/>
  <c r="F467" i="1825"/>
  <c r="I467" i="1825"/>
  <c r="J467" i="1825"/>
  <c r="F530" i="1825"/>
  <c r="K530" i="1825"/>
  <c r="L530" i="1825" s="1"/>
  <c r="G530" i="1825"/>
  <c r="H530" i="1825" s="1"/>
  <c r="I530" i="1825"/>
  <c r="J530" i="1825"/>
  <c r="I375" i="1825"/>
  <c r="J375" i="1825"/>
  <c r="K375" i="1825"/>
  <c r="L375" i="1825" s="1"/>
  <c r="G375" i="1825"/>
  <c r="H375" i="1825" s="1"/>
  <c r="F375" i="1825"/>
  <c r="F394" i="1825"/>
  <c r="G394" i="1825"/>
  <c r="H394" i="1825" s="1"/>
  <c r="J394" i="1825"/>
  <c r="K394" i="1825"/>
  <c r="L394" i="1825" s="1"/>
  <c r="I394" i="1825"/>
  <c r="J270" i="1825"/>
  <c r="K270" i="1825"/>
  <c r="L270" i="1825" s="1"/>
  <c r="G270" i="1825"/>
  <c r="H270" i="1825" s="1"/>
  <c r="I270" i="1825"/>
  <c r="F270" i="1825"/>
  <c r="G318" i="1825"/>
  <c r="H318" i="1825" s="1"/>
  <c r="I318" i="1825"/>
  <c r="J318" i="1825"/>
  <c r="K318" i="1825"/>
  <c r="L318" i="1825" s="1"/>
  <c r="F318" i="1825"/>
  <c r="F303" i="1825"/>
  <c r="G303" i="1825"/>
  <c r="H303" i="1825" s="1"/>
  <c r="J303" i="1825"/>
  <c r="I303" i="1825"/>
  <c r="K303" i="1825"/>
  <c r="L303" i="1825" s="1"/>
  <c r="F331" i="1825"/>
  <c r="G331" i="1825"/>
  <c r="H331" i="1825" s="1"/>
  <c r="I331" i="1825"/>
  <c r="J331" i="1825"/>
  <c r="K331" i="1825"/>
  <c r="L331" i="1825" s="1"/>
  <c r="F352" i="1825"/>
  <c r="J352" i="1825"/>
  <c r="G352" i="1825"/>
  <c r="H352" i="1825" s="1"/>
  <c r="I352" i="1825"/>
  <c r="K352" i="1825"/>
  <c r="L352" i="1825" s="1"/>
  <c r="I111" i="1825"/>
  <c r="J111" i="1825"/>
  <c r="K111" i="1825"/>
  <c r="L111" i="1825" s="1"/>
  <c r="F111" i="1825"/>
  <c r="G111" i="1825"/>
  <c r="H111" i="1825" s="1"/>
  <c r="J192" i="1825"/>
  <c r="K192" i="1825"/>
  <c r="L192" i="1825" s="1"/>
  <c r="F192" i="1825"/>
  <c r="G192" i="1825"/>
  <c r="H192" i="1825" s="1"/>
  <c r="I192" i="1825"/>
  <c r="I217" i="1825"/>
  <c r="K217" i="1825"/>
  <c r="L217" i="1825" s="1"/>
  <c r="F217" i="1825"/>
  <c r="G217" i="1825"/>
  <c r="H217" i="1825" s="1"/>
  <c r="J217" i="1825"/>
  <c r="F252" i="1825"/>
  <c r="G252" i="1825"/>
  <c r="H252" i="1825" s="1"/>
  <c r="I252" i="1825"/>
  <c r="J252" i="1825"/>
  <c r="K252" i="1825"/>
  <c r="L252" i="1825" s="1"/>
  <c r="G175" i="1825"/>
  <c r="H175" i="1825" s="1"/>
  <c r="F175" i="1825"/>
  <c r="I175" i="1825"/>
  <c r="J175" i="1825"/>
  <c r="K175" i="1825"/>
  <c r="L175" i="1825" s="1"/>
  <c r="G297" i="1825"/>
  <c r="H297" i="1825" s="1"/>
  <c r="F297" i="1825"/>
  <c r="I297" i="1825"/>
  <c r="J297" i="1825"/>
  <c r="K297" i="1825"/>
  <c r="L297" i="1825" s="1"/>
  <c r="F125" i="1825"/>
  <c r="I125" i="1825"/>
  <c r="J125" i="1825"/>
  <c r="K125" i="1825"/>
  <c r="L125" i="1825" s="1"/>
  <c r="G125" i="1825"/>
  <c r="H125" i="1825" s="1"/>
  <c r="F170" i="1825"/>
  <c r="G170" i="1825"/>
  <c r="H170" i="1825" s="1"/>
  <c r="I170" i="1825"/>
  <c r="J170" i="1825"/>
  <c r="K170" i="1825"/>
  <c r="L170" i="1825" s="1"/>
  <c r="I112" i="1825"/>
  <c r="F112" i="1825"/>
  <c r="G112" i="1825"/>
  <c r="H112" i="1825" s="1"/>
  <c r="J112" i="1825"/>
  <c r="K112" i="1825"/>
  <c r="L112" i="1825" s="1"/>
  <c r="F49" i="1825"/>
  <c r="G49" i="1825"/>
  <c r="H49" i="1825" s="1"/>
  <c r="I49" i="1825"/>
  <c r="J49" i="1825"/>
  <c r="K49" i="1825"/>
  <c r="L49" i="1825" s="1"/>
  <c r="G56" i="1825"/>
  <c r="H56" i="1825" s="1"/>
  <c r="I56" i="1825"/>
  <c r="J56" i="1825"/>
  <c r="K56" i="1825"/>
  <c r="L56" i="1825" s="1"/>
  <c r="F56" i="1825"/>
  <c r="F71" i="1825"/>
  <c r="G71" i="1825"/>
  <c r="H71" i="1825" s="1"/>
  <c r="I71" i="1825"/>
  <c r="J71" i="1825"/>
  <c r="K71" i="1825"/>
  <c r="L71" i="1825" s="1"/>
  <c r="I503" i="1825"/>
  <c r="J503" i="1825"/>
  <c r="K503" i="1825"/>
  <c r="L503" i="1825" s="1"/>
  <c r="F503" i="1825"/>
  <c r="G503" i="1825"/>
  <c r="H503" i="1825" s="1"/>
  <c r="F496" i="1825"/>
  <c r="G496" i="1825"/>
  <c r="H496" i="1825" s="1"/>
  <c r="J496" i="1825"/>
  <c r="I496" i="1825"/>
  <c r="K496" i="1825"/>
  <c r="L496" i="1825" s="1"/>
  <c r="F526" i="1825"/>
  <c r="G526" i="1825"/>
  <c r="H526" i="1825" s="1"/>
  <c r="I526" i="1825"/>
  <c r="K526" i="1825"/>
  <c r="L526" i="1825" s="1"/>
  <c r="J526" i="1825"/>
  <c r="F391" i="1825"/>
  <c r="G391" i="1825"/>
  <c r="H391" i="1825" s="1"/>
  <c r="I391" i="1825"/>
  <c r="J391" i="1825"/>
  <c r="K391" i="1825"/>
  <c r="L391" i="1825" s="1"/>
  <c r="F309" i="1825"/>
  <c r="G309" i="1825"/>
  <c r="H309" i="1825" s="1"/>
  <c r="I309" i="1825"/>
  <c r="J309" i="1825"/>
  <c r="K309" i="1825"/>
  <c r="L309" i="1825" s="1"/>
  <c r="F314" i="1825"/>
  <c r="G314" i="1825"/>
  <c r="H314" i="1825" s="1"/>
  <c r="I314" i="1825"/>
  <c r="J314" i="1825"/>
  <c r="K314" i="1825"/>
  <c r="L314" i="1825" s="1"/>
  <c r="F287" i="1825"/>
  <c r="G287" i="1825"/>
  <c r="H287" i="1825" s="1"/>
  <c r="J287" i="1825"/>
  <c r="I287" i="1825"/>
  <c r="K287" i="1825"/>
  <c r="L287" i="1825" s="1"/>
  <c r="F327" i="1825"/>
  <c r="G327" i="1825"/>
  <c r="H327" i="1825" s="1"/>
  <c r="I327" i="1825"/>
  <c r="J327" i="1825"/>
  <c r="K327" i="1825"/>
  <c r="L327" i="1825" s="1"/>
  <c r="F348" i="1825"/>
  <c r="I348" i="1825"/>
  <c r="J348" i="1825"/>
  <c r="G348" i="1825"/>
  <c r="H348" i="1825" s="1"/>
  <c r="K348" i="1825"/>
  <c r="L348" i="1825" s="1"/>
  <c r="G209" i="1825"/>
  <c r="H209" i="1825" s="1"/>
  <c r="I209" i="1825"/>
  <c r="K209" i="1825"/>
  <c r="L209" i="1825" s="1"/>
  <c r="F209" i="1825"/>
  <c r="J209" i="1825"/>
  <c r="F248" i="1825"/>
  <c r="G248" i="1825"/>
  <c r="H248" i="1825" s="1"/>
  <c r="I248" i="1825"/>
  <c r="K248" i="1825"/>
  <c r="L248" i="1825" s="1"/>
  <c r="J248" i="1825"/>
  <c r="G293" i="1825"/>
  <c r="H293" i="1825" s="1"/>
  <c r="F293" i="1825"/>
  <c r="I293" i="1825"/>
  <c r="J293" i="1825"/>
  <c r="K293" i="1825"/>
  <c r="L293" i="1825" s="1"/>
  <c r="J93" i="1825"/>
  <c r="K93" i="1825"/>
  <c r="L93" i="1825" s="1"/>
  <c r="F93" i="1825"/>
  <c r="G93" i="1825"/>
  <c r="H93" i="1825" s="1"/>
  <c r="I93" i="1825"/>
  <c r="I166" i="1825"/>
  <c r="J166" i="1825"/>
  <c r="K166" i="1825"/>
  <c r="L166" i="1825" s="1"/>
  <c r="G166" i="1825"/>
  <c r="H166" i="1825" s="1"/>
  <c r="F166" i="1825"/>
  <c r="F117" i="1825"/>
  <c r="G117" i="1825"/>
  <c r="H117" i="1825" s="1"/>
  <c r="I117" i="1825"/>
  <c r="K117" i="1825"/>
  <c r="L117" i="1825" s="1"/>
  <c r="J117" i="1825"/>
  <c r="F145" i="1825"/>
  <c r="G145" i="1825"/>
  <c r="H145" i="1825" s="1"/>
  <c r="I145" i="1825"/>
  <c r="K145" i="1825"/>
  <c r="L145" i="1825" s="1"/>
  <c r="J145" i="1825"/>
  <c r="G82" i="1825"/>
  <c r="H82" i="1825" s="1"/>
  <c r="F82" i="1825"/>
  <c r="I82" i="1825"/>
  <c r="J82" i="1825"/>
  <c r="K82" i="1825"/>
  <c r="L82" i="1825" s="1"/>
  <c r="F113" i="1825"/>
  <c r="G113" i="1825"/>
  <c r="H113" i="1825" s="1"/>
  <c r="I113" i="1825"/>
  <c r="K113" i="1825"/>
  <c r="L113" i="1825" s="1"/>
  <c r="J113" i="1825"/>
  <c r="F67" i="1825"/>
  <c r="G67" i="1825"/>
  <c r="H67" i="1825" s="1"/>
  <c r="I67" i="1825"/>
  <c r="J67" i="1825"/>
  <c r="K67" i="1825"/>
  <c r="L67" i="1825" s="1"/>
  <c r="F235" i="1825"/>
  <c r="J235" i="1825"/>
  <c r="G235" i="1825"/>
  <c r="H235" i="1825" s="1"/>
  <c r="I235" i="1825"/>
  <c r="K235" i="1825"/>
  <c r="L235" i="1825" s="1"/>
  <c r="F524" i="1825"/>
  <c r="G524" i="1825"/>
  <c r="H524" i="1825" s="1"/>
  <c r="I524" i="1825"/>
  <c r="J524" i="1825"/>
  <c r="K524" i="1825"/>
  <c r="L524" i="1825" s="1"/>
  <c r="F421" i="1825"/>
  <c r="G421" i="1825"/>
  <c r="H421" i="1825" s="1"/>
  <c r="I421" i="1825"/>
  <c r="J421" i="1825"/>
  <c r="K421" i="1825"/>
  <c r="L421" i="1825" s="1"/>
  <c r="J512" i="1825"/>
  <c r="F512" i="1825"/>
  <c r="G512" i="1825"/>
  <c r="H512" i="1825" s="1"/>
  <c r="I512" i="1825"/>
  <c r="K512" i="1825"/>
  <c r="L512" i="1825" s="1"/>
  <c r="F529" i="1825"/>
  <c r="G529" i="1825"/>
  <c r="H529" i="1825" s="1"/>
  <c r="I529" i="1825"/>
  <c r="J529" i="1825"/>
  <c r="K529" i="1825"/>
  <c r="L529" i="1825" s="1"/>
  <c r="I531" i="1825"/>
  <c r="J531" i="1825"/>
  <c r="K531" i="1825"/>
  <c r="L531" i="1825" s="1"/>
  <c r="F531" i="1825"/>
  <c r="G531" i="1825"/>
  <c r="H531" i="1825" s="1"/>
  <c r="I507" i="1825"/>
  <c r="J507" i="1825"/>
  <c r="K507" i="1825"/>
  <c r="L507" i="1825" s="1"/>
  <c r="F507" i="1825"/>
  <c r="G507" i="1825"/>
  <c r="H507" i="1825" s="1"/>
  <c r="F500" i="1825"/>
  <c r="G500" i="1825"/>
  <c r="H500" i="1825" s="1"/>
  <c r="J500" i="1825"/>
  <c r="I500" i="1825"/>
  <c r="K500" i="1825"/>
  <c r="L500" i="1825" s="1"/>
  <c r="F385" i="1825"/>
  <c r="G385" i="1825"/>
  <c r="H385" i="1825" s="1"/>
  <c r="I385" i="1825"/>
  <c r="J385" i="1825"/>
  <c r="K385" i="1825"/>
  <c r="L385" i="1825" s="1"/>
  <c r="I499" i="1825"/>
  <c r="J499" i="1825"/>
  <c r="K499" i="1825"/>
  <c r="L499" i="1825" s="1"/>
  <c r="F499" i="1825"/>
  <c r="G499" i="1825"/>
  <c r="H499" i="1825" s="1"/>
  <c r="F492" i="1825"/>
  <c r="G492" i="1825"/>
  <c r="H492" i="1825" s="1"/>
  <c r="J492" i="1825"/>
  <c r="I492" i="1825"/>
  <c r="K492" i="1825"/>
  <c r="L492" i="1825" s="1"/>
  <c r="F451" i="1825"/>
  <c r="G451" i="1825"/>
  <c r="H451" i="1825" s="1"/>
  <c r="I451" i="1825"/>
  <c r="J451" i="1825"/>
  <c r="K451" i="1825"/>
  <c r="L451" i="1825" s="1"/>
  <c r="F522" i="1825"/>
  <c r="G522" i="1825"/>
  <c r="H522" i="1825" s="1"/>
  <c r="I522" i="1825"/>
  <c r="K522" i="1825"/>
  <c r="L522" i="1825" s="1"/>
  <c r="J522" i="1825"/>
  <c r="F378" i="1825"/>
  <c r="G378" i="1825"/>
  <c r="H378" i="1825" s="1"/>
  <c r="I378" i="1825"/>
  <c r="J378" i="1825"/>
  <c r="K378" i="1825"/>
  <c r="L378" i="1825" s="1"/>
  <c r="F423" i="1825"/>
  <c r="G423" i="1825"/>
  <c r="H423" i="1825" s="1"/>
  <c r="I423" i="1825"/>
  <c r="J423" i="1825"/>
  <c r="K423" i="1825"/>
  <c r="L423" i="1825" s="1"/>
  <c r="F310" i="1825"/>
  <c r="G310" i="1825"/>
  <c r="H310" i="1825" s="1"/>
  <c r="I310" i="1825"/>
  <c r="J310" i="1825"/>
  <c r="K310" i="1825"/>
  <c r="L310" i="1825" s="1"/>
  <c r="F323" i="1825"/>
  <c r="G323" i="1825"/>
  <c r="H323" i="1825" s="1"/>
  <c r="I323" i="1825"/>
  <c r="J323" i="1825"/>
  <c r="K323" i="1825"/>
  <c r="L323" i="1825" s="1"/>
  <c r="F271" i="1825"/>
  <c r="G271" i="1825"/>
  <c r="H271" i="1825" s="1"/>
  <c r="I271" i="1825"/>
  <c r="J271" i="1825"/>
  <c r="K271" i="1825"/>
  <c r="L271" i="1825" s="1"/>
  <c r="F344" i="1825"/>
  <c r="I344" i="1825"/>
  <c r="J344" i="1825"/>
  <c r="K344" i="1825"/>
  <c r="L344" i="1825" s="1"/>
  <c r="G344" i="1825"/>
  <c r="H344" i="1825" s="1"/>
  <c r="G201" i="1825"/>
  <c r="H201" i="1825" s="1"/>
  <c r="I201" i="1825"/>
  <c r="K201" i="1825"/>
  <c r="L201" i="1825" s="1"/>
  <c r="F201" i="1825"/>
  <c r="J201" i="1825"/>
  <c r="F244" i="1825"/>
  <c r="G244" i="1825"/>
  <c r="H244" i="1825" s="1"/>
  <c r="I244" i="1825"/>
  <c r="K244" i="1825"/>
  <c r="L244" i="1825" s="1"/>
  <c r="J244" i="1825"/>
  <c r="G289" i="1825"/>
  <c r="H289" i="1825" s="1"/>
  <c r="F289" i="1825"/>
  <c r="I289" i="1825"/>
  <c r="J289" i="1825"/>
  <c r="K289" i="1825"/>
  <c r="L289" i="1825" s="1"/>
  <c r="G162" i="1825"/>
  <c r="H162" i="1825" s="1"/>
  <c r="J162" i="1825"/>
  <c r="F162" i="1825"/>
  <c r="I162" i="1825"/>
  <c r="K162" i="1825"/>
  <c r="L162" i="1825" s="1"/>
  <c r="F137" i="1825"/>
  <c r="G137" i="1825"/>
  <c r="H137" i="1825" s="1"/>
  <c r="I137" i="1825"/>
  <c r="J137" i="1825"/>
  <c r="K137" i="1825"/>
  <c r="L137" i="1825" s="1"/>
  <c r="F109" i="1825"/>
  <c r="G109" i="1825"/>
  <c r="H109" i="1825" s="1"/>
  <c r="I109" i="1825"/>
  <c r="K109" i="1825"/>
  <c r="L109" i="1825" s="1"/>
  <c r="J109" i="1825"/>
  <c r="I63" i="1825"/>
  <c r="J63" i="1825"/>
  <c r="K63" i="1825"/>
  <c r="L63" i="1825" s="1"/>
  <c r="F63" i="1825"/>
  <c r="G63" i="1825"/>
  <c r="H63" i="1825" s="1"/>
  <c r="K434" i="1825"/>
  <c r="L434" i="1825" s="1"/>
  <c r="F434" i="1825"/>
  <c r="I434" i="1825"/>
  <c r="G434" i="1825"/>
  <c r="H434" i="1825" s="1"/>
  <c r="J434" i="1825"/>
  <c r="F357" i="1825"/>
  <c r="G357" i="1825"/>
  <c r="H357" i="1825" s="1"/>
  <c r="I357" i="1825"/>
  <c r="J357" i="1825"/>
  <c r="K357" i="1825"/>
  <c r="L357" i="1825" s="1"/>
  <c r="G346" i="1825"/>
  <c r="H346" i="1825" s="1"/>
  <c r="I346" i="1825"/>
  <c r="J346" i="1825"/>
  <c r="K346" i="1825"/>
  <c r="L346" i="1825" s="1"/>
  <c r="F346" i="1825"/>
  <c r="F445" i="1825"/>
  <c r="G445" i="1825"/>
  <c r="H445" i="1825" s="1"/>
  <c r="I445" i="1825"/>
  <c r="K445" i="1825"/>
  <c r="L445" i="1825" s="1"/>
  <c r="J445" i="1825"/>
  <c r="I472" i="1825"/>
  <c r="J472" i="1825"/>
  <c r="K472" i="1825"/>
  <c r="L472" i="1825" s="1"/>
  <c r="F472" i="1825"/>
  <c r="G472" i="1825"/>
  <c r="H472" i="1825" s="1"/>
  <c r="F536" i="1825"/>
  <c r="G536" i="1825"/>
  <c r="H536" i="1825" s="1"/>
  <c r="I536" i="1825"/>
  <c r="J536" i="1825"/>
  <c r="K536" i="1825"/>
  <c r="L536" i="1825" s="1"/>
  <c r="K430" i="1825"/>
  <c r="L430" i="1825" s="1"/>
  <c r="F430" i="1825"/>
  <c r="G430" i="1825"/>
  <c r="H430" i="1825" s="1"/>
  <c r="I430" i="1825"/>
  <c r="J430" i="1825"/>
  <c r="F537" i="1825"/>
  <c r="G537" i="1825"/>
  <c r="H537" i="1825" s="1"/>
  <c r="I537" i="1825"/>
  <c r="J537" i="1825"/>
  <c r="K537" i="1825"/>
  <c r="L537" i="1825" s="1"/>
  <c r="I495" i="1825"/>
  <c r="J495" i="1825"/>
  <c r="K495" i="1825"/>
  <c r="L495" i="1825" s="1"/>
  <c r="F495" i="1825"/>
  <c r="G495" i="1825"/>
  <c r="H495" i="1825" s="1"/>
  <c r="F436" i="1825"/>
  <c r="I436" i="1825"/>
  <c r="G436" i="1825"/>
  <c r="H436" i="1825" s="1"/>
  <c r="J436" i="1825"/>
  <c r="K436" i="1825"/>
  <c r="L436" i="1825" s="1"/>
  <c r="F479" i="1825"/>
  <c r="G479" i="1825"/>
  <c r="H479" i="1825" s="1"/>
  <c r="J479" i="1825"/>
  <c r="K479" i="1825"/>
  <c r="L479" i="1825" s="1"/>
  <c r="I479" i="1825"/>
  <c r="G370" i="1825"/>
  <c r="H370" i="1825" s="1"/>
  <c r="I370" i="1825"/>
  <c r="J370" i="1825"/>
  <c r="K370" i="1825"/>
  <c r="L370" i="1825" s="1"/>
  <c r="F370" i="1825"/>
  <c r="F444" i="1825"/>
  <c r="G444" i="1825"/>
  <c r="H444" i="1825" s="1"/>
  <c r="I444" i="1825"/>
  <c r="J444" i="1825"/>
  <c r="K444" i="1825"/>
  <c r="L444" i="1825" s="1"/>
  <c r="F518" i="1825"/>
  <c r="G518" i="1825"/>
  <c r="H518" i="1825" s="1"/>
  <c r="I518" i="1825"/>
  <c r="J518" i="1825"/>
  <c r="K518" i="1825"/>
  <c r="L518" i="1825" s="1"/>
  <c r="F383" i="1825"/>
  <c r="G383" i="1825"/>
  <c r="H383" i="1825" s="1"/>
  <c r="I383" i="1825"/>
  <c r="J383" i="1825"/>
  <c r="K383" i="1825"/>
  <c r="L383" i="1825" s="1"/>
  <c r="F419" i="1825"/>
  <c r="G419" i="1825"/>
  <c r="H419" i="1825" s="1"/>
  <c r="I419" i="1825"/>
  <c r="J419" i="1825"/>
  <c r="K419" i="1825"/>
  <c r="L419" i="1825" s="1"/>
  <c r="J296" i="1825"/>
  <c r="K296" i="1825"/>
  <c r="L296" i="1825" s="1"/>
  <c r="F296" i="1825"/>
  <c r="G296" i="1825"/>
  <c r="H296" i="1825" s="1"/>
  <c r="I296" i="1825"/>
  <c r="F398" i="1825"/>
  <c r="G398" i="1825"/>
  <c r="H398" i="1825" s="1"/>
  <c r="I398" i="1825"/>
  <c r="J398" i="1825"/>
  <c r="K398" i="1825"/>
  <c r="L398" i="1825" s="1"/>
  <c r="F333" i="1825"/>
  <c r="G333" i="1825"/>
  <c r="H333" i="1825" s="1"/>
  <c r="I333" i="1825"/>
  <c r="J333" i="1825"/>
  <c r="K333" i="1825"/>
  <c r="L333" i="1825" s="1"/>
  <c r="F319" i="1825"/>
  <c r="G319" i="1825"/>
  <c r="H319" i="1825" s="1"/>
  <c r="I319" i="1825"/>
  <c r="J319" i="1825"/>
  <c r="K319" i="1825"/>
  <c r="L319" i="1825" s="1"/>
  <c r="F340" i="1825"/>
  <c r="I340" i="1825"/>
  <c r="J340" i="1825"/>
  <c r="K340" i="1825"/>
  <c r="L340" i="1825" s="1"/>
  <c r="G340" i="1825"/>
  <c r="H340" i="1825" s="1"/>
  <c r="G193" i="1825"/>
  <c r="H193" i="1825" s="1"/>
  <c r="I193" i="1825"/>
  <c r="K193" i="1825"/>
  <c r="L193" i="1825" s="1"/>
  <c r="F193" i="1825"/>
  <c r="J193" i="1825"/>
  <c r="F240" i="1825"/>
  <c r="G240" i="1825"/>
  <c r="H240" i="1825" s="1"/>
  <c r="I240" i="1825"/>
  <c r="K240" i="1825"/>
  <c r="L240" i="1825" s="1"/>
  <c r="J240" i="1825"/>
  <c r="F116" i="1825"/>
  <c r="G116" i="1825"/>
  <c r="H116" i="1825" s="1"/>
  <c r="I116" i="1825"/>
  <c r="J116" i="1825"/>
  <c r="K116" i="1825"/>
  <c r="L116" i="1825" s="1"/>
  <c r="F285" i="1825"/>
  <c r="G285" i="1825"/>
  <c r="H285" i="1825" s="1"/>
  <c r="I285" i="1825"/>
  <c r="J285" i="1825"/>
  <c r="K285" i="1825"/>
  <c r="L285" i="1825" s="1"/>
  <c r="G110" i="1825"/>
  <c r="H110" i="1825" s="1"/>
  <c r="J110" i="1825"/>
  <c r="K110" i="1825"/>
  <c r="L110" i="1825" s="1"/>
  <c r="F110" i="1825"/>
  <c r="I110" i="1825"/>
  <c r="G122" i="1825"/>
  <c r="H122" i="1825" s="1"/>
  <c r="K122" i="1825"/>
  <c r="L122" i="1825" s="1"/>
  <c r="F122" i="1825"/>
  <c r="I122" i="1825"/>
  <c r="J122" i="1825"/>
  <c r="F154" i="1825"/>
  <c r="G154" i="1825"/>
  <c r="H154" i="1825" s="1"/>
  <c r="I154" i="1825"/>
  <c r="J154" i="1825"/>
  <c r="K154" i="1825"/>
  <c r="L154" i="1825" s="1"/>
  <c r="G24" i="1825"/>
  <c r="H24" i="1825" s="1"/>
  <c r="I24" i="1825"/>
  <c r="J24" i="1825"/>
  <c r="K24" i="1825"/>
  <c r="L24" i="1825" s="1"/>
  <c r="F24" i="1825"/>
  <c r="F59" i="1825"/>
  <c r="G59" i="1825"/>
  <c r="H59" i="1825" s="1"/>
  <c r="J59" i="1825"/>
  <c r="K59" i="1825"/>
  <c r="L59" i="1825" s="1"/>
  <c r="I59" i="1825"/>
  <c r="K418" i="1825"/>
  <c r="L418" i="1825" s="1"/>
  <c r="F418" i="1825"/>
  <c r="G418" i="1825"/>
  <c r="H418" i="1825" s="1"/>
  <c r="I418" i="1825"/>
  <c r="J418" i="1825"/>
  <c r="F486" i="1825"/>
  <c r="G486" i="1825"/>
  <c r="H486" i="1825" s="1"/>
  <c r="I486" i="1825"/>
  <c r="J486" i="1825"/>
  <c r="K486" i="1825"/>
  <c r="L486" i="1825" s="1"/>
  <c r="F514" i="1825"/>
  <c r="G514" i="1825"/>
  <c r="H514" i="1825" s="1"/>
  <c r="I514" i="1825"/>
  <c r="J514" i="1825"/>
  <c r="K514" i="1825"/>
  <c r="L514" i="1825" s="1"/>
  <c r="F469" i="1825"/>
  <c r="G469" i="1825"/>
  <c r="H469" i="1825" s="1"/>
  <c r="I469" i="1825"/>
  <c r="J469" i="1825"/>
  <c r="K469" i="1825"/>
  <c r="L469" i="1825" s="1"/>
  <c r="F345" i="1825"/>
  <c r="G345" i="1825"/>
  <c r="H345" i="1825" s="1"/>
  <c r="I345" i="1825"/>
  <c r="J345" i="1825"/>
  <c r="K345" i="1825"/>
  <c r="L345" i="1825" s="1"/>
  <c r="G389" i="1825"/>
  <c r="H389" i="1825" s="1"/>
  <c r="J389" i="1825"/>
  <c r="F389" i="1825"/>
  <c r="I389" i="1825"/>
  <c r="K389" i="1825"/>
  <c r="L389" i="1825" s="1"/>
  <c r="J290" i="1825"/>
  <c r="F290" i="1825"/>
  <c r="G290" i="1825"/>
  <c r="H290" i="1825" s="1"/>
  <c r="I290" i="1825"/>
  <c r="K290" i="1825"/>
  <c r="L290" i="1825" s="1"/>
  <c r="F315" i="1825"/>
  <c r="G315" i="1825"/>
  <c r="H315" i="1825" s="1"/>
  <c r="I315" i="1825"/>
  <c r="J315" i="1825"/>
  <c r="K315" i="1825"/>
  <c r="L315" i="1825" s="1"/>
  <c r="I254" i="1825"/>
  <c r="J254" i="1825"/>
  <c r="K254" i="1825"/>
  <c r="L254" i="1825" s="1"/>
  <c r="F254" i="1825"/>
  <c r="G254" i="1825"/>
  <c r="H254" i="1825" s="1"/>
  <c r="F336" i="1825"/>
  <c r="I336" i="1825"/>
  <c r="J336" i="1825"/>
  <c r="K336" i="1825"/>
  <c r="L336" i="1825" s="1"/>
  <c r="G336" i="1825"/>
  <c r="H336" i="1825" s="1"/>
  <c r="F236" i="1825"/>
  <c r="G236" i="1825"/>
  <c r="H236" i="1825" s="1"/>
  <c r="I236" i="1825"/>
  <c r="K236" i="1825"/>
  <c r="L236" i="1825" s="1"/>
  <c r="J236" i="1825"/>
  <c r="F281" i="1825"/>
  <c r="G281" i="1825"/>
  <c r="H281" i="1825" s="1"/>
  <c r="J281" i="1825"/>
  <c r="K281" i="1825"/>
  <c r="L281" i="1825" s="1"/>
  <c r="I281" i="1825"/>
  <c r="F152" i="1825"/>
  <c r="G152" i="1825"/>
  <c r="H152" i="1825" s="1"/>
  <c r="I152" i="1825"/>
  <c r="J152" i="1825"/>
  <c r="K152" i="1825"/>
  <c r="L152" i="1825" s="1"/>
  <c r="J96" i="1825"/>
  <c r="I96" i="1825"/>
  <c r="K96" i="1825"/>
  <c r="L96" i="1825" s="1"/>
  <c r="F96" i="1825"/>
  <c r="G96" i="1825"/>
  <c r="H96" i="1825" s="1"/>
  <c r="F159" i="1825"/>
  <c r="G159" i="1825"/>
  <c r="H159" i="1825" s="1"/>
  <c r="I159" i="1825"/>
  <c r="K159" i="1825"/>
  <c r="L159" i="1825" s="1"/>
  <c r="J159" i="1825"/>
  <c r="G142" i="1825"/>
  <c r="H142" i="1825" s="1"/>
  <c r="F142" i="1825"/>
  <c r="I142" i="1825"/>
  <c r="J142" i="1825"/>
  <c r="K142" i="1825"/>
  <c r="L142" i="1825" s="1"/>
  <c r="G114" i="1825"/>
  <c r="H114" i="1825" s="1"/>
  <c r="J114" i="1825"/>
  <c r="K114" i="1825"/>
  <c r="L114" i="1825" s="1"/>
  <c r="F114" i="1825"/>
  <c r="I114" i="1825"/>
  <c r="F151" i="1825"/>
  <c r="G151" i="1825"/>
  <c r="H151" i="1825" s="1"/>
  <c r="I151" i="1825"/>
  <c r="J151" i="1825"/>
  <c r="K151" i="1825"/>
  <c r="L151" i="1825" s="1"/>
  <c r="G66" i="1825"/>
  <c r="H66" i="1825" s="1"/>
  <c r="F66" i="1825"/>
  <c r="I66" i="1825"/>
  <c r="K66" i="1825"/>
  <c r="L66" i="1825" s="1"/>
  <c r="J66" i="1825"/>
  <c r="J92" i="1825"/>
  <c r="K92" i="1825"/>
  <c r="L92" i="1825" s="1"/>
  <c r="F92" i="1825"/>
  <c r="G92" i="1825"/>
  <c r="H92" i="1825" s="1"/>
  <c r="I92" i="1825"/>
  <c r="F81" i="1825"/>
  <c r="G81" i="1825"/>
  <c r="H81" i="1825" s="1"/>
  <c r="I81" i="1825"/>
  <c r="J81" i="1825"/>
  <c r="K81" i="1825"/>
  <c r="L81" i="1825" s="1"/>
  <c r="F55" i="1825"/>
  <c r="G55" i="1825"/>
  <c r="H55" i="1825" s="1"/>
  <c r="I55" i="1825"/>
  <c r="J55" i="1825"/>
  <c r="K55" i="1825"/>
  <c r="L55" i="1825" s="1"/>
  <c r="I523" i="1825"/>
  <c r="J523" i="1825"/>
  <c r="K523" i="1825"/>
  <c r="L523" i="1825" s="1"/>
  <c r="F523" i="1825"/>
  <c r="G523" i="1825"/>
  <c r="H523" i="1825" s="1"/>
  <c r="K458" i="1825"/>
  <c r="L458" i="1825" s="1"/>
  <c r="F458" i="1825"/>
  <c r="G458" i="1825"/>
  <c r="H458" i="1825" s="1"/>
  <c r="I458" i="1825"/>
  <c r="J458" i="1825"/>
  <c r="F510" i="1825"/>
  <c r="G510" i="1825"/>
  <c r="H510" i="1825" s="1"/>
  <c r="I510" i="1825"/>
  <c r="J510" i="1825"/>
  <c r="K510" i="1825"/>
  <c r="L510" i="1825" s="1"/>
  <c r="K454" i="1825"/>
  <c r="L454" i="1825" s="1"/>
  <c r="F454" i="1825"/>
  <c r="G454" i="1825"/>
  <c r="H454" i="1825" s="1"/>
  <c r="I454" i="1825"/>
  <c r="J454" i="1825"/>
  <c r="F311" i="1825"/>
  <c r="G311" i="1825"/>
  <c r="H311" i="1825" s="1"/>
  <c r="I311" i="1825"/>
  <c r="J311" i="1825"/>
  <c r="K311" i="1825"/>
  <c r="L311" i="1825" s="1"/>
  <c r="F291" i="1825"/>
  <c r="G291" i="1825"/>
  <c r="H291" i="1825" s="1"/>
  <c r="I291" i="1825"/>
  <c r="J291" i="1825"/>
  <c r="K291" i="1825"/>
  <c r="L291" i="1825" s="1"/>
  <c r="F332" i="1825"/>
  <c r="I332" i="1825"/>
  <c r="J332" i="1825"/>
  <c r="K332" i="1825"/>
  <c r="L332" i="1825" s="1"/>
  <c r="G332" i="1825"/>
  <c r="H332" i="1825" s="1"/>
  <c r="F232" i="1825"/>
  <c r="G232" i="1825"/>
  <c r="H232" i="1825" s="1"/>
  <c r="I232" i="1825"/>
  <c r="K232" i="1825"/>
  <c r="L232" i="1825" s="1"/>
  <c r="J232" i="1825"/>
  <c r="F277" i="1825"/>
  <c r="G277" i="1825"/>
  <c r="H277" i="1825" s="1"/>
  <c r="J277" i="1825"/>
  <c r="K277" i="1825"/>
  <c r="L277" i="1825" s="1"/>
  <c r="I277" i="1825"/>
  <c r="G37" i="1825"/>
  <c r="H37" i="1825" s="1"/>
  <c r="I37" i="1825"/>
  <c r="J37" i="1825"/>
  <c r="K37" i="1825"/>
  <c r="L37" i="1825" s="1"/>
  <c r="F37" i="1825"/>
  <c r="F144" i="1825"/>
  <c r="G144" i="1825"/>
  <c r="H144" i="1825" s="1"/>
  <c r="I144" i="1825"/>
  <c r="K144" i="1825"/>
  <c r="L144" i="1825" s="1"/>
  <c r="J144" i="1825"/>
  <c r="G134" i="1825"/>
  <c r="H134" i="1825" s="1"/>
  <c r="F134" i="1825"/>
  <c r="I134" i="1825"/>
  <c r="J134" i="1825"/>
  <c r="K134" i="1825"/>
  <c r="L134" i="1825" s="1"/>
  <c r="F148" i="1825"/>
  <c r="G148" i="1825"/>
  <c r="H148" i="1825" s="1"/>
  <c r="I148" i="1825"/>
  <c r="J148" i="1825"/>
  <c r="K148" i="1825"/>
  <c r="L148" i="1825" s="1"/>
  <c r="G46" i="1825"/>
  <c r="H46" i="1825" s="1"/>
  <c r="I46" i="1825"/>
  <c r="J46" i="1825"/>
  <c r="F46" i="1825"/>
  <c r="K46" i="1825"/>
  <c r="L46" i="1825" s="1"/>
  <c r="F89" i="1825"/>
  <c r="G89" i="1825"/>
  <c r="H89" i="1825" s="1"/>
  <c r="I89" i="1825"/>
  <c r="J89" i="1825"/>
  <c r="K89" i="1825"/>
  <c r="L89" i="1825" s="1"/>
  <c r="F51" i="1825"/>
  <c r="G51" i="1825"/>
  <c r="H51" i="1825" s="1"/>
  <c r="I51" i="1825"/>
  <c r="J51" i="1825"/>
  <c r="K51" i="1825"/>
  <c r="L51" i="1825" s="1"/>
  <c r="J532" i="1825"/>
  <c r="K532" i="1825"/>
  <c r="L532" i="1825" s="1"/>
  <c r="F532" i="1825"/>
  <c r="G532" i="1825"/>
  <c r="H532" i="1825" s="1"/>
  <c r="I532" i="1825"/>
  <c r="J488" i="1825"/>
  <c r="K488" i="1825"/>
  <c r="L488" i="1825" s="1"/>
  <c r="F488" i="1825"/>
  <c r="G488" i="1825"/>
  <c r="H488" i="1825" s="1"/>
  <c r="I488" i="1825"/>
  <c r="K426" i="1825"/>
  <c r="L426" i="1825" s="1"/>
  <c r="F426" i="1825"/>
  <c r="G426" i="1825"/>
  <c r="H426" i="1825" s="1"/>
  <c r="I426" i="1825"/>
  <c r="J426" i="1825"/>
  <c r="K462" i="1825"/>
  <c r="L462" i="1825" s="1"/>
  <c r="I462" i="1825"/>
  <c r="J462" i="1825"/>
  <c r="F462" i="1825"/>
  <c r="G462" i="1825"/>
  <c r="H462" i="1825" s="1"/>
  <c r="K470" i="1825"/>
  <c r="L470" i="1825" s="1"/>
  <c r="F470" i="1825"/>
  <c r="G470" i="1825"/>
  <c r="H470" i="1825" s="1"/>
  <c r="I470" i="1825"/>
  <c r="J470" i="1825"/>
  <c r="G489" i="1825"/>
  <c r="H489" i="1825" s="1"/>
  <c r="I489" i="1825"/>
  <c r="F489" i="1825"/>
  <c r="J489" i="1825"/>
  <c r="K489" i="1825"/>
  <c r="L489" i="1825" s="1"/>
  <c r="K446" i="1825"/>
  <c r="L446" i="1825" s="1"/>
  <c r="F446" i="1825"/>
  <c r="G446" i="1825"/>
  <c r="H446" i="1825" s="1"/>
  <c r="I446" i="1825"/>
  <c r="J446" i="1825"/>
  <c r="F517" i="1825"/>
  <c r="G517" i="1825"/>
  <c r="H517" i="1825" s="1"/>
  <c r="I517" i="1825"/>
  <c r="J517" i="1825"/>
  <c r="K517" i="1825"/>
  <c r="L517" i="1825" s="1"/>
  <c r="F506" i="1825"/>
  <c r="G506" i="1825"/>
  <c r="H506" i="1825" s="1"/>
  <c r="I506" i="1825"/>
  <c r="J506" i="1825"/>
  <c r="K506" i="1825"/>
  <c r="L506" i="1825" s="1"/>
  <c r="J401" i="1825"/>
  <c r="F401" i="1825"/>
  <c r="G401" i="1825"/>
  <c r="H401" i="1825" s="1"/>
  <c r="I401" i="1825"/>
  <c r="K401" i="1825"/>
  <c r="L401" i="1825" s="1"/>
  <c r="F386" i="1825"/>
  <c r="G386" i="1825"/>
  <c r="H386" i="1825" s="1"/>
  <c r="I386" i="1825"/>
  <c r="J386" i="1825"/>
  <c r="K386" i="1825"/>
  <c r="L386" i="1825" s="1"/>
  <c r="F424" i="1825"/>
  <c r="J424" i="1825"/>
  <c r="K424" i="1825"/>
  <c r="L424" i="1825" s="1"/>
  <c r="G424" i="1825"/>
  <c r="H424" i="1825" s="1"/>
  <c r="I424" i="1825"/>
  <c r="J413" i="1825"/>
  <c r="F413" i="1825"/>
  <c r="G413" i="1825"/>
  <c r="H413" i="1825" s="1"/>
  <c r="I413" i="1825"/>
  <c r="K413" i="1825"/>
  <c r="L413" i="1825" s="1"/>
  <c r="G185" i="1825"/>
  <c r="H185" i="1825" s="1"/>
  <c r="I185" i="1825"/>
  <c r="J185" i="1825"/>
  <c r="K185" i="1825"/>
  <c r="L185" i="1825" s="1"/>
  <c r="F185" i="1825"/>
  <c r="F307" i="1825"/>
  <c r="G307" i="1825"/>
  <c r="H307" i="1825" s="1"/>
  <c r="I307" i="1825"/>
  <c r="J307" i="1825"/>
  <c r="K307" i="1825"/>
  <c r="L307" i="1825" s="1"/>
  <c r="F328" i="1825"/>
  <c r="I328" i="1825"/>
  <c r="J328" i="1825"/>
  <c r="K328" i="1825"/>
  <c r="L328" i="1825" s="1"/>
  <c r="G328" i="1825"/>
  <c r="H328" i="1825" s="1"/>
  <c r="G130" i="1825"/>
  <c r="H130" i="1825" s="1"/>
  <c r="K130" i="1825"/>
  <c r="L130" i="1825" s="1"/>
  <c r="F130" i="1825"/>
  <c r="I130" i="1825"/>
  <c r="J130" i="1825"/>
  <c r="F228" i="1825"/>
  <c r="G228" i="1825"/>
  <c r="H228" i="1825" s="1"/>
  <c r="I228" i="1825"/>
  <c r="K228" i="1825"/>
  <c r="L228" i="1825" s="1"/>
  <c r="J228" i="1825"/>
  <c r="F215" i="1825"/>
  <c r="G215" i="1825"/>
  <c r="H215" i="1825" s="1"/>
  <c r="I215" i="1825"/>
  <c r="J215" i="1825"/>
  <c r="K215" i="1825"/>
  <c r="L215" i="1825" s="1"/>
  <c r="F273" i="1825"/>
  <c r="G273" i="1825"/>
  <c r="H273" i="1825" s="1"/>
  <c r="J273" i="1825"/>
  <c r="K273" i="1825"/>
  <c r="L273" i="1825" s="1"/>
  <c r="I273" i="1825"/>
  <c r="F136" i="1825"/>
  <c r="G136" i="1825"/>
  <c r="H136" i="1825" s="1"/>
  <c r="I136" i="1825"/>
  <c r="J136" i="1825"/>
  <c r="K136" i="1825"/>
  <c r="L136" i="1825" s="1"/>
  <c r="F147" i="1825"/>
  <c r="G147" i="1825"/>
  <c r="H147" i="1825" s="1"/>
  <c r="I147" i="1825"/>
  <c r="J147" i="1825"/>
  <c r="K147" i="1825"/>
  <c r="L147" i="1825" s="1"/>
  <c r="G52" i="1825"/>
  <c r="H52" i="1825" s="1"/>
  <c r="I52" i="1825"/>
  <c r="J52" i="1825"/>
  <c r="K52" i="1825"/>
  <c r="L52" i="1825" s="1"/>
  <c r="F52" i="1825"/>
  <c r="F140" i="1825"/>
  <c r="G140" i="1825"/>
  <c r="H140" i="1825" s="1"/>
  <c r="I140" i="1825"/>
  <c r="J140" i="1825"/>
  <c r="K140" i="1825"/>
  <c r="L140" i="1825" s="1"/>
  <c r="G44" i="1825"/>
  <c r="H44" i="1825" s="1"/>
  <c r="I44" i="1825"/>
  <c r="J44" i="1825"/>
  <c r="K44" i="1825"/>
  <c r="L44" i="1825" s="1"/>
  <c r="F44" i="1825"/>
  <c r="F98" i="1825"/>
  <c r="G98" i="1825"/>
  <c r="H98" i="1825" s="1"/>
  <c r="I98" i="1825"/>
  <c r="J98" i="1825"/>
  <c r="K98" i="1825"/>
  <c r="L98" i="1825" s="1"/>
  <c r="F86" i="1825"/>
  <c r="G86" i="1825"/>
  <c r="H86" i="1825" s="1"/>
  <c r="I86" i="1825"/>
  <c r="J86" i="1825"/>
  <c r="K86" i="1825"/>
  <c r="L86" i="1825" s="1"/>
  <c r="G72" i="1825"/>
  <c r="H72" i="1825" s="1"/>
  <c r="I72" i="1825"/>
  <c r="J72" i="1825"/>
  <c r="K72" i="1825"/>
  <c r="L72" i="1825" s="1"/>
  <c r="F72" i="1825"/>
  <c r="F14" i="1825"/>
  <c r="G14" i="1825"/>
  <c r="H14" i="1825" s="1"/>
  <c r="I14" i="1825"/>
  <c r="J14" i="1825"/>
  <c r="K14" i="1825"/>
  <c r="L14" i="1825" s="1"/>
  <c r="F47" i="1825"/>
  <c r="G47" i="1825"/>
  <c r="H47" i="1825" s="1"/>
  <c r="I47" i="1825"/>
  <c r="J47" i="1825"/>
  <c r="K47" i="1825"/>
  <c r="L47" i="1825" s="1"/>
  <c r="F461" i="1825"/>
  <c r="G461" i="1825"/>
  <c r="H461" i="1825" s="1"/>
  <c r="I461" i="1825"/>
  <c r="J461" i="1825"/>
  <c r="K461" i="1825"/>
  <c r="L461" i="1825" s="1"/>
  <c r="F349" i="1825"/>
  <c r="G349" i="1825"/>
  <c r="H349" i="1825" s="1"/>
  <c r="I349" i="1825"/>
  <c r="J349" i="1825"/>
  <c r="K349" i="1825"/>
  <c r="L349" i="1825" s="1"/>
  <c r="I519" i="1825"/>
  <c r="J519" i="1825"/>
  <c r="K519" i="1825"/>
  <c r="L519" i="1825" s="1"/>
  <c r="F519" i="1825"/>
  <c r="G519" i="1825"/>
  <c r="H519" i="1825" s="1"/>
  <c r="F435" i="1825"/>
  <c r="G435" i="1825"/>
  <c r="H435" i="1825" s="1"/>
  <c r="I435" i="1825"/>
  <c r="J435" i="1825"/>
  <c r="K435" i="1825"/>
  <c r="L435" i="1825" s="1"/>
  <c r="F455" i="1825"/>
  <c r="G455" i="1825"/>
  <c r="H455" i="1825" s="1"/>
  <c r="J455" i="1825"/>
  <c r="K455" i="1825"/>
  <c r="L455" i="1825" s="1"/>
  <c r="I455" i="1825"/>
  <c r="F476" i="1825"/>
  <c r="G476" i="1825"/>
  <c r="H476" i="1825" s="1"/>
  <c r="I476" i="1825"/>
  <c r="J476" i="1825"/>
  <c r="K476" i="1825"/>
  <c r="L476" i="1825" s="1"/>
  <c r="F439" i="1825"/>
  <c r="G439" i="1825"/>
  <c r="H439" i="1825" s="1"/>
  <c r="I439" i="1825"/>
  <c r="J439" i="1825"/>
  <c r="K439" i="1825"/>
  <c r="L439" i="1825" s="1"/>
  <c r="F513" i="1825"/>
  <c r="G513" i="1825"/>
  <c r="H513" i="1825" s="1"/>
  <c r="I513" i="1825"/>
  <c r="J513" i="1825"/>
  <c r="K513" i="1825"/>
  <c r="L513" i="1825" s="1"/>
  <c r="F502" i="1825"/>
  <c r="G502" i="1825"/>
  <c r="H502" i="1825" s="1"/>
  <c r="I502" i="1825"/>
  <c r="J502" i="1825"/>
  <c r="K502" i="1825"/>
  <c r="L502" i="1825" s="1"/>
  <c r="F484" i="1825"/>
  <c r="G484" i="1825"/>
  <c r="H484" i="1825" s="1"/>
  <c r="I484" i="1825"/>
  <c r="J484" i="1825"/>
  <c r="K484" i="1825"/>
  <c r="L484" i="1825" s="1"/>
  <c r="J359" i="1825"/>
  <c r="K359" i="1825"/>
  <c r="L359" i="1825" s="1"/>
  <c r="F359" i="1825"/>
  <c r="G359" i="1825"/>
  <c r="H359" i="1825" s="1"/>
  <c r="I359" i="1825"/>
  <c r="F321" i="1825"/>
  <c r="G321" i="1825"/>
  <c r="H321" i="1825" s="1"/>
  <c r="I321" i="1825"/>
  <c r="J321" i="1825"/>
  <c r="K321" i="1825"/>
  <c r="L321" i="1825" s="1"/>
  <c r="F381" i="1825"/>
  <c r="G381" i="1825"/>
  <c r="H381" i="1825" s="1"/>
  <c r="I381" i="1825"/>
  <c r="J381" i="1825"/>
  <c r="K381" i="1825"/>
  <c r="L381" i="1825" s="1"/>
  <c r="F358" i="1825"/>
  <c r="G358" i="1825"/>
  <c r="H358" i="1825" s="1"/>
  <c r="I358" i="1825"/>
  <c r="J358" i="1825"/>
  <c r="K358" i="1825"/>
  <c r="L358" i="1825" s="1"/>
  <c r="F420" i="1825"/>
  <c r="J420" i="1825"/>
  <c r="K420" i="1825"/>
  <c r="L420" i="1825" s="1"/>
  <c r="G420" i="1825"/>
  <c r="H420" i="1825" s="1"/>
  <c r="I420" i="1825"/>
  <c r="J294" i="1825"/>
  <c r="F294" i="1825"/>
  <c r="G294" i="1825"/>
  <c r="H294" i="1825" s="1"/>
  <c r="I294" i="1825"/>
  <c r="K294" i="1825"/>
  <c r="L294" i="1825" s="1"/>
  <c r="F275" i="1825"/>
  <c r="G275" i="1825"/>
  <c r="H275" i="1825" s="1"/>
  <c r="I275" i="1825"/>
  <c r="J275" i="1825"/>
  <c r="K275" i="1825"/>
  <c r="L275" i="1825" s="1"/>
  <c r="F324" i="1825"/>
  <c r="I324" i="1825"/>
  <c r="J324" i="1825"/>
  <c r="K324" i="1825"/>
  <c r="L324" i="1825" s="1"/>
  <c r="G324" i="1825"/>
  <c r="H324" i="1825" s="1"/>
  <c r="G187" i="1825"/>
  <c r="H187" i="1825" s="1"/>
  <c r="F187" i="1825"/>
  <c r="J187" i="1825"/>
  <c r="I187" i="1825"/>
  <c r="K187" i="1825"/>
  <c r="L187" i="1825" s="1"/>
  <c r="F120" i="1825"/>
  <c r="G120" i="1825"/>
  <c r="H120" i="1825" s="1"/>
  <c r="I120" i="1825"/>
  <c r="J120" i="1825"/>
  <c r="K120" i="1825"/>
  <c r="L120" i="1825" s="1"/>
  <c r="F224" i="1825"/>
  <c r="G224" i="1825"/>
  <c r="H224" i="1825" s="1"/>
  <c r="I224" i="1825"/>
  <c r="J224" i="1825"/>
  <c r="K224" i="1825"/>
  <c r="L224" i="1825" s="1"/>
  <c r="F207" i="1825"/>
  <c r="G207" i="1825"/>
  <c r="H207" i="1825" s="1"/>
  <c r="I207" i="1825"/>
  <c r="J207" i="1825"/>
  <c r="K207" i="1825"/>
  <c r="L207" i="1825" s="1"/>
  <c r="F269" i="1825"/>
  <c r="G269" i="1825"/>
  <c r="H269" i="1825" s="1"/>
  <c r="J269" i="1825"/>
  <c r="K269" i="1825"/>
  <c r="L269" i="1825" s="1"/>
  <c r="I269" i="1825"/>
  <c r="F139" i="1825"/>
  <c r="G139" i="1825"/>
  <c r="H139" i="1825" s="1"/>
  <c r="I139" i="1825"/>
  <c r="J139" i="1825"/>
  <c r="K139" i="1825"/>
  <c r="L139" i="1825" s="1"/>
  <c r="F184" i="1825"/>
  <c r="K184" i="1825"/>
  <c r="L184" i="1825" s="1"/>
  <c r="G184" i="1825"/>
  <c r="H184" i="1825" s="1"/>
  <c r="I184" i="1825"/>
  <c r="J184" i="1825"/>
  <c r="F132" i="1825"/>
  <c r="G132" i="1825"/>
  <c r="H132" i="1825" s="1"/>
  <c r="I132" i="1825"/>
  <c r="J132" i="1825"/>
  <c r="K132" i="1825"/>
  <c r="L132" i="1825" s="1"/>
  <c r="G42" i="1825"/>
  <c r="H42" i="1825" s="1"/>
  <c r="I42" i="1825"/>
  <c r="F42" i="1825"/>
  <c r="J42" i="1825"/>
  <c r="K42" i="1825"/>
  <c r="L42" i="1825" s="1"/>
  <c r="F45" i="1825"/>
  <c r="G45" i="1825"/>
  <c r="H45" i="1825" s="1"/>
  <c r="I45" i="1825"/>
  <c r="J45" i="1825"/>
  <c r="K45" i="1825"/>
  <c r="L45" i="1825" s="1"/>
  <c r="F65" i="1825"/>
  <c r="G65" i="1825"/>
  <c r="H65" i="1825" s="1"/>
  <c r="I65" i="1825"/>
  <c r="J65" i="1825"/>
  <c r="K65" i="1825"/>
  <c r="L65" i="1825" s="1"/>
  <c r="F43" i="1825"/>
  <c r="G43" i="1825"/>
  <c r="H43" i="1825" s="1"/>
  <c r="I43" i="1825"/>
  <c r="J43" i="1825"/>
  <c r="K43" i="1825"/>
  <c r="L43" i="1825" s="1"/>
  <c r="F16" i="1825"/>
  <c r="G16" i="1825"/>
  <c r="H16" i="1825" s="1"/>
  <c r="I16" i="1825"/>
  <c r="J16" i="1825"/>
  <c r="K16" i="1825"/>
  <c r="L16" i="1825" s="1"/>
  <c r="F329" i="1825"/>
  <c r="G329" i="1825"/>
  <c r="H329" i="1825" s="1"/>
  <c r="I329" i="1825"/>
  <c r="J329" i="1825"/>
  <c r="K329" i="1825"/>
  <c r="L329" i="1825" s="1"/>
  <c r="F417" i="1825"/>
  <c r="G417" i="1825"/>
  <c r="H417" i="1825" s="1"/>
  <c r="I417" i="1825"/>
  <c r="J417" i="1825"/>
  <c r="K417" i="1825"/>
  <c r="L417" i="1825" s="1"/>
  <c r="F465" i="1825"/>
  <c r="G465" i="1825"/>
  <c r="H465" i="1825" s="1"/>
  <c r="I465" i="1825"/>
  <c r="J465" i="1825"/>
  <c r="K465" i="1825"/>
  <c r="L465" i="1825" s="1"/>
  <c r="F482" i="1825"/>
  <c r="I482" i="1825"/>
  <c r="G482" i="1825"/>
  <c r="H482" i="1825" s="1"/>
  <c r="J482" i="1825"/>
  <c r="K482" i="1825"/>
  <c r="L482" i="1825" s="1"/>
  <c r="F437" i="1825"/>
  <c r="G437" i="1825"/>
  <c r="H437" i="1825" s="1"/>
  <c r="I437" i="1825"/>
  <c r="K437" i="1825"/>
  <c r="L437" i="1825" s="1"/>
  <c r="J437" i="1825"/>
  <c r="F509" i="1825"/>
  <c r="G509" i="1825"/>
  <c r="H509" i="1825" s="1"/>
  <c r="I509" i="1825"/>
  <c r="J509" i="1825"/>
  <c r="K509" i="1825"/>
  <c r="L509" i="1825" s="1"/>
  <c r="I263" i="1825"/>
  <c r="J263" i="1825"/>
  <c r="K263" i="1825"/>
  <c r="L263" i="1825" s="1"/>
  <c r="F263" i="1825"/>
  <c r="G263" i="1825"/>
  <c r="H263" i="1825" s="1"/>
  <c r="F498" i="1825"/>
  <c r="G498" i="1825"/>
  <c r="H498" i="1825" s="1"/>
  <c r="I498" i="1825"/>
  <c r="J498" i="1825"/>
  <c r="K498" i="1825"/>
  <c r="L498" i="1825" s="1"/>
  <c r="G481" i="1825"/>
  <c r="H481" i="1825" s="1"/>
  <c r="I481" i="1825"/>
  <c r="F481" i="1825"/>
  <c r="J481" i="1825"/>
  <c r="K481" i="1825"/>
  <c r="L481" i="1825" s="1"/>
  <c r="F377" i="1825"/>
  <c r="G377" i="1825"/>
  <c r="H377" i="1825" s="1"/>
  <c r="I377" i="1825"/>
  <c r="J377" i="1825"/>
  <c r="K377" i="1825"/>
  <c r="L377" i="1825" s="1"/>
  <c r="G222" i="1825"/>
  <c r="H222" i="1825" s="1"/>
  <c r="I222" i="1825"/>
  <c r="J222" i="1825"/>
  <c r="K222" i="1825"/>
  <c r="L222" i="1825" s="1"/>
  <c r="F222" i="1825"/>
  <c r="F284" i="1825"/>
  <c r="G284" i="1825"/>
  <c r="H284" i="1825" s="1"/>
  <c r="I284" i="1825"/>
  <c r="K284" i="1825"/>
  <c r="L284" i="1825" s="1"/>
  <c r="J284" i="1825"/>
  <c r="F231" i="1825"/>
  <c r="J231" i="1825"/>
  <c r="G231" i="1825"/>
  <c r="H231" i="1825" s="1"/>
  <c r="I231" i="1825"/>
  <c r="K231" i="1825"/>
  <c r="L231" i="1825" s="1"/>
  <c r="F416" i="1825"/>
  <c r="J416" i="1825"/>
  <c r="K416" i="1825"/>
  <c r="L416" i="1825" s="1"/>
  <c r="G416" i="1825"/>
  <c r="H416" i="1825" s="1"/>
  <c r="I416" i="1825"/>
  <c r="F320" i="1825"/>
  <c r="I320" i="1825"/>
  <c r="J320" i="1825"/>
  <c r="K320" i="1825"/>
  <c r="L320" i="1825" s="1"/>
  <c r="G320" i="1825"/>
  <c r="H320" i="1825" s="1"/>
  <c r="F292" i="1825"/>
  <c r="G292" i="1825"/>
  <c r="H292" i="1825" s="1"/>
  <c r="I292" i="1825"/>
  <c r="J292" i="1825"/>
  <c r="K292" i="1825"/>
  <c r="L292" i="1825" s="1"/>
  <c r="F212" i="1825"/>
  <c r="G212" i="1825"/>
  <c r="H212" i="1825" s="1"/>
  <c r="I212" i="1825"/>
  <c r="J212" i="1825"/>
  <c r="K212" i="1825"/>
  <c r="L212" i="1825" s="1"/>
  <c r="F199" i="1825"/>
  <c r="G199" i="1825"/>
  <c r="H199" i="1825" s="1"/>
  <c r="I199" i="1825"/>
  <c r="J199" i="1825"/>
  <c r="K199" i="1825"/>
  <c r="L199" i="1825" s="1"/>
  <c r="F265" i="1825"/>
  <c r="G265" i="1825"/>
  <c r="H265" i="1825" s="1"/>
  <c r="J265" i="1825"/>
  <c r="K265" i="1825"/>
  <c r="L265" i="1825" s="1"/>
  <c r="I265" i="1825"/>
  <c r="F128" i="1825"/>
  <c r="G128" i="1825"/>
  <c r="H128" i="1825" s="1"/>
  <c r="I128" i="1825"/>
  <c r="J128" i="1825"/>
  <c r="K128" i="1825"/>
  <c r="L128" i="1825" s="1"/>
  <c r="J90" i="1825"/>
  <c r="K90" i="1825"/>
  <c r="L90" i="1825" s="1"/>
  <c r="F90" i="1825"/>
  <c r="G90" i="1825"/>
  <c r="H90" i="1825" s="1"/>
  <c r="I90" i="1825"/>
  <c r="F180" i="1825"/>
  <c r="G180" i="1825"/>
  <c r="H180" i="1825" s="1"/>
  <c r="K180" i="1825"/>
  <c r="L180" i="1825" s="1"/>
  <c r="I180" i="1825"/>
  <c r="J180" i="1825"/>
  <c r="G118" i="1825"/>
  <c r="H118" i="1825" s="1"/>
  <c r="K118" i="1825"/>
  <c r="L118" i="1825" s="1"/>
  <c r="F118" i="1825"/>
  <c r="I118" i="1825"/>
  <c r="J118" i="1825"/>
  <c r="G40" i="1825"/>
  <c r="H40" i="1825" s="1"/>
  <c r="I40" i="1825"/>
  <c r="J40" i="1825"/>
  <c r="K40" i="1825"/>
  <c r="L40" i="1825" s="1"/>
  <c r="F40" i="1825"/>
  <c r="G78" i="1825"/>
  <c r="H78" i="1825" s="1"/>
  <c r="F78" i="1825"/>
  <c r="I78" i="1825"/>
  <c r="J78" i="1825"/>
  <c r="K78" i="1825"/>
  <c r="L78" i="1825" s="1"/>
  <c r="G39" i="1825"/>
  <c r="H39" i="1825" s="1"/>
  <c r="I39" i="1825"/>
  <c r="J39" i="1825"/>
  <c r="K39" i="1825"/>
  <c r="L39" i="1825" s="1"/>
  <c r="F39" i="1825"/>
  <c r="G10" i="1825"/>
  <c r="H10" i="1825" s="1"/>
  <c r="F10" i="1825"/>
  <c r="I10" i="1825"/>
  <c r="J10" i="1825"/>
  <c r="K10" i="1825"/>
  <c r="L10" i="1825" s="1"/>
  <c r="F460" i="1825"/>
  <c r="G460" i="1825"/>
  <c r="H460" i="1825" s="1"/>
  <c r="I460" i="1825"/>
  <c r="J460" i="1825"/>
  <c r="K460" i="1825"/>
  <c r="L460" i="1825" s="1"/>
  <c r="F468" i="1825"/>
  <c r="G468" i="1825"/>
  <c r="H468" i="1825" s="1"/>
  <c r="I468" i="1825"/>
  <c r="J468" i="1825"/>
  <c r="K468" i="1825"/>
  <c r="L468" i="1825" s="1"/>
  <c r="F494" i="1825"/>
  <c r="G494" i="1825"/>
  <c r="H494" i="1825" s="1"/>
  <c r="I494" i="1825"/>
  <c r="J494" i="1825"/>
  <c r="K494" i="1825"/>
  <c r="L494" i="1825" s="1"/>
  <c r="I242" i="1825"/>
  <c r="J242" i="1825"/>
  <c r="K242" i="1825"/>
  <c r="L242" i="1825" s="1"/>
  <c r="F242" i="1825"/>
  <c r="G242" i="1825"/>
  <c r="H242" i="1825" s="1"/>
  <c r="J409" i="1825"/>
  <c r="F409" i="1825"/>
  <c r="I409" i="1825"/>
  <c r="K409" i="1825"/>
  <c r="L409" i="1825" s="1"/>
  <c r="G409" i="1825"/>
  <c r="H409" i="1825" s="1"/>
  <c r="F367" i="1825"/>
  <c r="G367" i="1825"/>
  <c r="H367" i="1825" s="1"/>
  <c r="I367" i="1825"/>
  <c r="J367" i="1825"/>
  <c r="K367" i="1825"/>
  <c r="L367" i="1825" s="1"/>
  <c r="F279" i="1825"/>
  <c r="G279" i="1825"/>
  <c r="H279" i="1825" s="1"/>
  <c r="I279" i="1825"/>
  <c r="J279" i="1825"/>
  <c r="K279" i="1825"/>
  <c r="L279" i="1825" s="1"/>
  <c r="F227" i="1825"/>
  <c r="J227" i="1825"/>
  <c r="G227" i="1825"/>
  <c r="H227" i="1825" s="1"/>
  <c r="I227" i="1825"/>
  <c r="K227" i="1825"/>
  <c r="L227" i="1825" s="1"/>
  <c r="F412" i="1825"/>
  <c r="G412" i="1825"/>
  <c r="H412" i="1825" s="1"/>
  <c r="I412" i="1825"/>
  <c r="J412" i="1825"/>
  <c r="K412" i="1825"/>
  <c r="L412" i="1825" s="1"/>
  <c r="F316" i="1825"/>
  <c r="I316" i="1825"/>
  <c r="J316" i="1825"/>
  <c r="K316" i="1825"/>
  <c r="L316" i="1825" s="1"/>
  <c r="G316" i="1825"/>
  <c r="H316" i="1825" s="1"/>
  <c r="G183" i="1825"/>
  <c r="H183" i="1825" s="1"/>
  <c r="K183" i="1825"/>
  <c r="L183" i="1825" s="1"/>
  <c r="F183" i="1825"/>
  <c r="I183" i="1825"/>
  <c r="J183" i="1825"/>
  <c r="F204" i="1825"/>
  <c r="G204" i="1825"/>
  <c r="H204" i="1825" s="1"/>
  <c r="I204" i="1825"/>
  <c r="J204" i="1825"/>
  <c r="K204" i="1825"/>
  <c r="L204" i="1825" s="1"/>
  <c r="F191" i="1825"/>
  <c r="G191" i="1825"/>
  <c r="H191" i="1825" s="1"/>
  <c r="I191" i="1825"/>
  <c r="J191" i="1825"/>
  <c r="K191" i="1825"/>
  <c r="L191" i="1825" s="1"/>
  <c r="F261" i="1825"/>
  <c r="G261" i="1825"/>
  <c r="H261" i="1825" s="1"/>
  <c r="J261" i="1825"/>
  <c r="K261" i="1825"/>
  <c r="L261" i="1825" s="1"/>
  <c r="I261" i="1825"/>
  <c r="F119" i="1825"/>
  <c r="G119" i="1825"/>
  <c r="H119" i="1825" s="1"/>
  <c r="I119" i="1825"/>
  <c r="J119" i="1825"/>
  <c r="K119" i="1825"/>
  <c r="L119" i="1825" s="1"/>
  <c r="J84" i="1825"/>
  <c r="K84" i="1825"/>
  <c r="L84" i="1825" s="1"/>
  <c r="G84" i="1825"/>
  <c r="H84" i="1825" s="1"/>
  <c r="I84" i="1825"/>
  <c r="F84" i="1825"/>
  <c r="F176" i="1825"/>
  <c r="G176" i="1825"/>
  <c r="H176" i="1825" s="1"/>
  <c r="K176" i="1825"/>
  <c r="L176" i="1825" s="1"/>
  <c r="I176" i="1825"/>
  <c r="J176" i="1825"/>
  <c r="F26" i="1825"/>
  <c r="G26" i="1825"/>
  <c r="H26" i="1825" s="1"/>
  <c r="I26" i="1825"/>
  <c r="J26" i="1825"/>
  <c r="K26" i="1825"/>
  <c r="L26" i="1825" s="1"/>
  <c r="F22" i="1825"/>
  <c r="G22" i="1825"/>
  <c r="H22" i="1825" s="1"/>
  <c r="I22" i="1825"/>
  <c r="J22" i="1825"/>
  <c r="K22" i="1825"/>
  <c r="L22" i="1825" s="1"/>
  <c r="J108" i="1825"/>
  <c r="G108" i="1825"/>
  <c r="H108" i="1825" s="1"/>
  <c r="F108" i="1825"/>
  <c r="I108" i="1825"/>
  <c r="K108" i="1825"/>
  <c r="L108" i="1825" s="1"/>
  <c r="J35" i="1825"/>
  <c r="K35" i="1825"/>
  <c r="L35" i="1825" s="1"/>
  <c r="F35" i="1825"/>
  <c r="G35" i="1825"/>
  <c r="H35" i="1825" s="1"/>
  <c r="I35" i="1825"/>
  <c r="F447" i="1825"/>
  <c r="G447" i="1825"/>
  <c r="H447" i="1825" s="1"/>
  <c r="I447" i="1825"/>
  <c r="J447" i="1825"/>
  <c r="K447" i="1825"/>
  <c r="L447" i="1825" s="1"/>
  <c r="I475" i="1825"/>
  <c r="J475" i="1825"/>
  <c r="K475" i="1825"/>
  <c r="L475" i="1825" s="1"/>
  <c r="F475" i="1825"/>
  <c r="G475" i="1825"/>
  <c r="H475" i="1825" s="1"/>
  <c r="I414" i="1825"/>
  <c r="J414" i="1825"/>
  <c r="K414" i="1825"/>
  <c r="L414" i="1825" s="1"/>
  <c r="F414" i="1825"/>
  <c r="G414" i="1825"/>
  <c r="H414" i="1825" s="1"/>
  <c r="F505" i="1825"/>
  <c r="G505" i="1825"/>
  <c r="H505" i="1825" s="1"/>
  <c r="I505" i="1825"/>
  <c r="J505" i="1825"/>
  <c r="K505" i="1825"/>
  <c r="L505" i="1825" s="1"/>
  <c r="F478" i="1825"/>
  <c r="G478" i="1825"/>
  <c r="H478" i="1825" s="1"/>
  <c r="I478" i="1825"/>
  <c r="J478" i="1825"/>
  <c r="K478" i="1825"/>
  <c r="L478" i="1825" s="1"/>
  <c r="F453" i="1825"/>
  <c r="G453" i="1825"/>
  <c r="H453" i="1825" s="1"/>
  <c r="I453" i="1825"/>
  <c r="J453" i="1825"/>
  <c r="K453" i="1825"/>
  <c r="L453" i="1825" s="1"/>
  <c r="F501" i="1825"/>
  <c r="G501" i="1825"/>
  <c r="H501" i="1825" s="1"/>
  <c r="I501" i="1825"/>
  <c r="J501" i="1825"/>
  <c r="K501" i="1825"/>
  <c r="L501" i="1825" s="1"/>
  <c r="F490" i="1825"/>
  <c r="G490" i="1825"/>
  <c r="H490" i="1825" s="1"/>
  <c r="I490" i="1825"/>
  <c r="J490" i="1825"/>
  <c r="K490" i="1825"/>
  <c r="L490" i="1825" s="1"/>
  <c r="F487" i="1825"/>
  <c r="G487" i="1825"/>
  <c r="H487" i="1825" s="1"/>
  <c r="I487" i="1825"/>
  <c r="J487" i="1825"/>
  <c r="K487" i="1825"/>
  <c r="L487" i="1825" s="1"/>
  <c r="F365" i="1825"/>
  <c r="G365" i="1825"/>
  <c r="H365" i="1825" s="1"/>
  <c r="I365" i="1825"/>
  <c r="J365" i="1825"/>
  <c r="K365" i="1825"/>
  <c r="L365" i="1825" s="1"/>
  <c r="J306" i="1825"/>
  <c r="G306" i="1825"/>
  <c r="H306" i="1825" s="1"/>
  <c r="I306" i="1825"/>
  <c r="K306" i="1825"/>
  <c r="L306" i="1825" s="1"/>
  <c r="F306" i="1825"/>
  <c r="F255" i="1825"/>
  <c r="G255" i="1825"/>
  <c r="H255" i="1825" s="1"/>
  <c r="I255" i="1825"/>
  <c r="K255" i="1825"/>
  <c r="L255" i="1825" s="1"/>
  <c r="J255" i="1825"/>
  <c r="F267" i="1825"/>
  <c r="G267" i="1825"/>
  <c r="H267" i="1825" s="1"/>
  <c r="I267" i="1825"/>
  <c r="J267" i="1825"/>
  <c r="K267" i="1825"/>
  <c r="L267" i="1825" s="1"/>
  <c r="I238" i="1825"/>
  <c r="J238" i="1825"/>
  <c r="K238" i="1825"/>
  <c r="L238" i="1825" s="1"/>
  <c r="F238" i="1825"/>
  <c r="G238" i="1825"/>
  <c r="H238" i="1825" s="1"/>
  <c r="G179" i="1825"/>
  <c r="H179" i="1825" s="1"/>
  <c r="I179" i="1825"/>
  <c r="J179" i="1825"/>
  <c r="K179" i="1825"/>
  <c r="L179" i="1825" s="1"/>
  <c r="F179" i="1825"/>
  <c r="F408" i="1825"/>
  <c r="G408" i="1825"/>
  <c r="H408" i="1825" s="1"/>
  <c r="I408" i="1825"/>
  <c r="K408" i="1825"/>
  <c r="L408" i="1825" s="1"/>
  <c r="J408" i="1825"/>
  <c r="F312" i="1825"/>
  <c r="I312" i="1825"/>
  <c r="J312" i="1825"/>
  <c r="K312" i="1825"/>
  <c r="L312" i="1825" s="1"/>
  <c r="G312" i="1825"/>
  <c r="H312" i="1825" s="1"/>
  <c r="J278" i="1825"/>
  <c r="K278" i="1825"/>
  <c r="L278" i="1825" s="1"/>
  <c r="F278" i="1825"/>
  <c r="G278" i="1825"/>
  <c r="H278" i="1825" s="1"/>
  <c r="I278" i="1825"/>
  <c r="K174" i="1825"/>
  <c r="L174" i="1825" s="1"/>
  <c r="F174" i="1825"/>
  <c r="I174" i="1825"/>
  <c r="J174" i="1825"/>
  <c r="G174" i="1825"/>
  <c r="H174" i="1825" s="1"/>
  <c r="G161" i="1825"/>
  <c r="H161" i="1825" s="1"/>
  <c r="I161" i="1825"/>
  <c r="J161" i="1825"/>
  <c r="K161" i="1825"/>
  <c r="L161" i="1825" s="1"/>
  <c r="F161" i="1825"/>
  <c r="F196" i="1825"/>
  <c r="G196" i="1825"/>
  <c r="H196" i="1825" s="1"/>
  <c r="I196" i="1825"/>
  <c r="J196" i="1825"/>
  <c r="K196" i="1825"/>
  <c r="L196" i="1825" s="1"/>
  <c r="F186" i="1825"/>
  <c r="G186" i="1825"/>
  <c r="H186" i="1825" s="1"/>
  <c r="I186" i="1825"/>
  <c r="J186" i="1825"/>
  <c r="K186" i="1825"/>
  <c r="L186" i="1825" s="1"/>
  <c r="F257" i="1825"/>
  <c r="G257" i="1825"/>
  <c r="H257" i="1825" s="1"/>
  <c r="J257" i="1825"/>
  <c r="K257" i="1825"/>
  <c r="L257" i="1825" s="1"/>
  <c r="I257" i="1825"/>
  <c r="F115" i="1825"/>
  <c r="G115" i="1825"/>
  <c r="H115" i="1825" s="1"/>
  <c r="I115" i="1825"/>
  <c r="J115" i="1825"/>
  <c r="K115" i="1825"/>
  <c r="L115" i="1825" s="1"/>
  <c r="J77" i="1825"/>
  <c r="K77" i="1825"/>
  <c r="L77" i="1825" s="1"/>
  <c r="F77" i="1825"/>
  <c r="G77" i="1825"/>
  <c r="H77" i="1825" s="1"/>
  <c r="I77" i="1825"/>
  <c r="G54" i="1825"/>
  <c r="H54" i="1825" s="1"/>
  <c r="I54" i="1825"/>
  <c r="F54" i="1825"/>
  <c r="J54" i="1825"/>
  <c r="K54" i="1825"/>
  <c r="L54" i="1825" s="1"/>
  <c r="F172" i="1825"/>
  <c r="G172" i="1825"/>
  <c r="H172" i="1825" s="1"/>
  <c r="K172" i="1825"/>
  <c r="L172" i="1825" s="1"/>
  <c r="I172" i="1825"/>
  <c r="J172" i="1825"/>
  <c r="F102" i="1825"/>
  <c r="G102" i="1825"/>
  <c r="H102" i="1825" s="1"/>
  <c r="I102" i="1825"/>
  <c r="J102" i="1825"/>
  <c r="K102" i="1825"/>
  <c r="L102" i="1825" s="1"/>
  <c r="F41" i="1825"/>
  <c r="G41" i="1825"/>
  <c r="H41" i="1825" s="1"/>
  <c r="I41" i="1825"/>
  <c r="J41" i="1825"/>
  <c r="K41" i="1825"/>
  <c r="L41" i="1825" s="1"/>
  <c r="F31" i="1825"/>
  <c r="K31" i="1825"/>
  <c r="L31" i="1825" s="1"/>
  <c r="G31" i="1825"/>
  <c r="H31" i="1825" s="1"/>
  <c r="I31" i="1825"/>
  <c r="J31" i="1825"/>
  <c r="F342" i="1825"/>
  <c r="G342" i="1825"/>
  <c r="H342" i="1825" s="1"/>
  <c r="I342" i="1825"/>
  <c r="J342" i="1825"/>
  <c r="K342" i="1825"/>
  <c r="L342" i="1825" s="1"/>
  <c r="I535" i="1825"/>
  <c r="J535" i="1825"/>
  <c r="K535" i="1825"/>
  <c r="L535" i="1825" s="1"/>
  <c r="F535" i="1825"/>
  <c r="G535" i="1825"/>
  <c r="H535" i="1825" s="1"/>
  <c r="I527" i="1825"/>
  <c r="J527" i="1825"/>
  <c r="K527" i="1825"/>
  <c r="L527" i="1825" s="1"/>
  <c r="F527" i="1825"/>
  <c r="G527" i="1825"/>
  <c r="H527" i="1825" s="1"/>
  <c r="K438" i="1825"/>
  <c r="L438" i="1825" s="1"/>
  <c r="F438" i="1825"/>
  <c r="G438" i="1825"/>
  <c r="H438" i="1825" s="1"/>
  <c r="I438" i="1825"/>
  <c r="J438" i="1825"/>
  <c r="K450" i="1825"/>
  <c r="L450" i="1825" s="1"/>
  <c r="F450" i="1825"/>
  <c r="I450" i="1825"/>
  <c r="G450" i="1825"/>
  <c r="H450" i="1825" s="1"/>
  <c r="J450" i="1825"/>
  <c r="F497" i="1825"/>
  <c r="G497" i="1825"/>
  <c r="H497" i="1825" s="1"/>
  <c r="I497" i="1825"/>
  <c r="J497" i="1825"/>
  <c r="K497" i="1825"/>
  <c r="L497" i="1825" s="1"/>
  <c r="F474" i="1825"/>
  <c r="G474" i="1825"/>
  <c r="H474" i="1825" s="1"/>
  <c r="I474" i="1825"/>
  <c r="J474" i="1825"/>
  <c r="K474" i="1825"/>
  <c r="L474" i="1825" s="1"/>
  <c r="F373" i="1825"/>
  <c r="G373" i="1825"/>
  <c r="H373" i="1825" s="1"/>
  <c r="I373" i="1825"/>
  <c r="J373" i="1825"/>
  <c r="K373" i="1825"/>
  <c r="L373" i="1825" s="1"/>
  <c r="F341" i="1825"/>
  <c r="G341" i="1825"/>
  <c r="H341" i="1825" s="1"/>
  <c r="I341" i="1825"/>
  <c r="J341" i="1825"/>
  <c r="K341" i="1825"/>
  <c r="L341" i="1825" s="1"/>
  <c r="F354" i="1825"/>
  <c r="G354" i="1825"/>
  <c r="H354" i="1825" s="1"/>
  <c r="I354" i="1825"/>
  <c r="J354" i="1825"/>
  <c r="K354" i="1825"/>
  <c r="L354" i="1825" s="1"/>
  <c r="F313" i="1825"/>
  <c r="G313" i="1825"/>
  <c r="H313" i="1825" s="1"/>
  <c r="I313" i="1825"/>
  <c r="J313" i="1825"/>
  <c r="K313" i="1825"/>
  <c r="L313" i="1825" s="1"/>
  <c r="F404" i="1825"/>
  <c r="I404" i="1825"/>
  <c r="J404" i="1825"/>
  <c r="K404" i="1825"/>
  <c r="L404" i="1825" s="1"/>
  <c r="G404" i="1825"/>
  <c r="H404" i="1825" s="1"/>
  <c r="F308" i="1825"/>
  <c r="G308" i="1825"/>
  <c r="H308" i="1825" s="1"/>
  <c r="I308" i="1825"/>
  <c r="J308" i="1825"/>
  <c r="K308" i="1825"/>
  <c r="L308" i="1825" s="1"/>
  <c r="F188" i="1825"/>
  <c r="G188" i="1825"/>
  <c r="H188" i="1825" s="1"/>
  <c r="I188" i="1825"/>
  <c r="J188" i="1825"/>
  <c r="K188" i="1825"/>
  <c r="L188" i="1825" s="1"/>
  <c r="F253" i="1825"/>
  <c r="G253" i="1825"/>
  <c r="H253" i="1825" s="1"/>
  <c r="J253" i="1825"/>
  <c r="K253" i="1825"/>
  <c r="L253" i="1825" s="1"/>
  <c r="I253" i="1825"/>
  <c r="J33" i="1825"/>
  <c r="K33" i="1825"/>
  <c r="L33" i="1825" s="1"/>
  <c r="F33" i="1825"/>
  <c r="G33" i="1825"/>
  <c r="H33" i="1825" s="1"/>
  <c r="I33" i="1825"/>
  <c r="F12" i="1825"/>
  <c r="G12" i="1825"/>
  <c r="H12" i="1825" s="1"/>
  <c r="I12" i="1825"/>
  <c r="J12" i="1825"/>
  <c r="K12" i="1825"/>
  <c r="L12" i="1825" s="1"/>
  <c r="F168" i="1825"/>
  <c r="G168" i="1825"/>
  <c r="H168" i="1825" s="1"/>
  <c r="K168" i="1825"/>
  <c r="L168" i="1825" s="1"/>
  <c r="I168" i="1825"/>
  <c r="J168" i="1825"/>
  <c r="G28" i="1825"/>
  <c r="H28" i="1825" s="1"/>
  <c r="I28" i="1825"/>
  <c r="J28" i="1825"/>
  <c r="K28" i="1825"/>
  <c r="L28" i="1825" s="1"/>
  <c r="F28" i="1825"/>
  <c r="F97" i="1825"/>
  <c r="G97" i="1825"/>
  <c r="H97" i="1825" s="1"/>
  <c r="I97" i="1825"/>
  <c r="J97" i="1825"/>
  <c r="K97" i="1825"/>
  <c r="L97" i="1825" s="1"/>
  <c r="G62" i="1825"/>
  <c r="H62" i="1825" s="1"/>
  <c r="F62" i="1825"/>
  <c r="I62" i="1825"/>
  <c r="J62" i="1825"/>
  <c r="K62" i="1825"/>
  <c r="L62" i="1825" s="1"/>
  <c r="I8" i="1825"/>
  <c r="J8" i="1825"/>
  <c r="K8" i="1825"/>
  <c r="L8" i="1825" s="1"/>
  <c r="F8" i="1825"/>
  <c r="G8" i="1825"/>
  <c r="H8" i="1825" s="1"/>
  <c r="K17" i="1825"/>
  <c r="L17" i="1825" s="1"/>
  <c r="F17" i="1825"/>
  <c r="G17" i="1825"/>
  <c r="H17" i="1825" s="1"/>
  <c r="I17" i="1825"/>
  <c r="J17" i="1825"/>
  <c r="F18" i="1825"/>
  <c r="G18" i="1825"/>
  <c r="H18" i="1825" s="1"/>
  <c r="I18" i="1825"/>
  <c r="J18" i="1825"/>
  <c r="K18" i="1825"/>
  <c r="L18" i="1825" s="1"/>
  <c r="F27" i="1825"/>
  <c r="I27" i="1825"/>
  <c r="K27" i="1825"/>
  <c r="L27" i="1825" s="1"/>
  <c r="G27" i="1825"/>
  <c r="H27" i="1825" s="1"/>
  <c r="J27" i="1825"/>
  <c r="I9" i="1825"/>
  <c r="F9" i="1825"/>
  <c r="G9" i="1825"/>
  <c r="H9" i="1825" s="1"/>
  <c r="J9" i="1825"/>
  <c r="K9" i="1825"/>
  <c r="L9" i="1825" s="1"/>
  <c r="F406" i="1825"/>
  <c r="G406" i="1825"/>
  <c r="H406" i="1825" s="1"/>
  <c r="I406" i="1825"/>
  <c r="J406" i="1825"/>
  <c r="K406" i="1825"/>
  <c r="L406" i="1825" s="1"/>
  <c r="I427" i="1825"/>
  <c r="J427" i="1825"/>
  <c r="K427" i="1825"/>
  <c r="L427" i="1825" s="1"/>
  <c r="F427" i="1825"/>
  <c r="G427" i="1825"/>
  <c r="H427" i="1825" s="1"/>
  <c r="G464" i="1825"/>
  <c r="H464" i="1825" s="1"/>
  <c r="I464" i="1825"/>
  <c r="J464" i="1825"/>
  <c r="K464" i="1825"/>
  <c r="L464" i="1825" s="1"/>
  <c r="F464" i="1825"/>
  <c r="F361" i="1825"/>
  <c r="G361" i="1825"/>
  <c r="H361" i="1825" s="1"/>
  <c r="I361" i="1825"/>
  <c r="J361" i="1825"/>
  <c r="K361" i="1825"/>
  <c r="L361" i="1825" s="1"/>
  <c r="F443" i="1825"/>
  <c r="I443" i="1825"/>
  <c r="G443" i="1825"/>
  <c r="H443" i="1825" s="1"/>
  <c r="J443" i="1825"/>
  <c r="K443" i="1825"/>
  <c r="L443" i="1825" s="1"/>
  <c r="F410" i="1825"/>
  <c r="G410" i="1825"/>
  <c r="H410" i="1825" s="1"/>
  <c r="I410" i="1825"/>
  <c r="J410" i="1825"/>
  <c r="K410" i="1825"/>
  <c r="L410" i="1825" s="1"/>
  <c r="F493" i="1825"/>
  <c r="G493" i="1825"/>
  <c r="H493" i="1825" s="1"/>
  <c r="I493" i="1825"/>
  <c r="J493" i="1825"/>
  <c r="K493" i="1825"/>
  <c r="L493" i="1825" s="1"/>
  <c r="F480" i="1825"/>
  <c r="G480" i="1825"/>
  <c r="H480" i="1825" s="1"/>
  <c r="I480" i="1825"/>
  <c r="J480" i="1825"/>
  <c r="K480" i="1825"/>
  <c r="L480" i="1825" s="1"/>
  <c r="G6" i="1825"/>
  <c r="H6" i="1825" s="1"/>
  <c r="J6" i="1825"/>
  <c r="K6" i="1825"/>
  <c r="L6" i="1825" s="1"/>
  <c r="I6" i="1825"/>
  <c r="F6" i="1825"/>
  <c r="F429" i="1825"/>
  <c r="G429" i="1825"/>
  <c r="H429" i="1825" s="1"/>
  <c r="I429" i="1825"/>
  <c r="K429" i="1825"/>
  <c r="L429" i="1825" s="1"/>
  <c r="J429" i="1825"/>
  <c r="J397" i="1825"/>
  <c r="F397" i="1825"/>
  <c r="G397" i="1825"/>
  <c r="H397" i="1825" s="1"/>
  <c r="I397" i="1825"/>
  <c r="K397" i="1825"/>
  <c r="L397" i="1825" s="1"/>
  <c r="F415" i="1825"/>
  <c r="J415" i="1825"/>
  <c r="K415" i="1825"/>
  <c r="L415" i="1825" s="1"/>
  <c r="G415" i="1825"/>
  <c r="H415" i="1825" s="1"/>
  <c r="I415" i="1825"/>
  <c r="J286" i="1825"/>
  <c r="F286" i="1825"/>
  <c r="G286" i="1825"/>
  <c r="H286" i="1825" s="1"/>
  <c r="I286" i="1825"/>
  <c r="K286" i="1825"/>
  <c r="L286" i="1825" s="1"/>
  <c r="F300" i="1825"/>
  <c r="G300" i="1825"/>
  <c r="H300" i="1825" s="1"/>
  <c r="I300" i="1825"/>
  <c r="J300" i="1825"/>
  <c r="K300" i="1825"/>
  <c r="L300" i="1825" s="1"/>
  <c r="F247" i="1825"/>
  <c r="G247" i="1825"/>
  <c r="H247" i="1825" s="1"/>
  <c r="I247" i="1825"/>
  <c r="J247" i="1825"/>
  <c r="K247" i="1825"/>
  <c r="L247" i="1825" s="1"/>
  <c r="K400" i="1825"/>
  <c r="L400" i="1825" s="1"/>
  <c r="F400" i="1825"/>
  <c r="G400" i="1825"/>
  <c r="H400" i="1825" s="1"/>
  <c r="I400" i="1825"/>
  <c r="J400" i="1825"/>
  <c r="J298" i="1825"/>
  <c r="F298" i="1825"/>
  <c r="G298" i="1825"/>
  <c r="H298" i="1825" s="1"/>
  <c r="I298" i="1825"/>
  <c r="K298" i="1825"/>
  <c r="L298" i="1825" s="1"/>
  <c r="F249" i="1825"/>
  <c r="G249" i="1825"/>
  <c r="H249" i="1825" s="1"/>
  <c r="J249" i="1825"/>
  <c r="K249" i="1825"/>
  <c r="L249" i="1825" s="1"/>
  <c r="I249" i="1825"/>
  <c r="F167" i="1825"/>
  <c r="G167" i="1825"/>
  <c r="H167" i="1825" s="1"/>
  <c r="I167" i="1825"/>
  <c r="J167" i="1825"/>
  <c r="K167" i="1825"/>
  <c r="L167" i="1825" s="1"/>
  <c r="F164" i="1825"/>
  <c r="G164" i="1825"/>
  <c r="H164" i="1825" s="1"/>
  <c r="J164" i="1825"/>
  <c r="K164" i="1825"/>
  <c r="L164" i="1825" s="1"/>
  <c r="I164" i="1825"/>
  <c r="F15" i="1825"/>
  <c r="G15" i="1825"/>
  <c r="H15" i="1825" s="1"/>
  <c r="I15" i="1825"/>
  <c r="J15" i="1825"/>
  <c r="K15" i="1825"/>
  <c r="L15" i="1825" s="1"/>
  <c r="J88" i="1825"/>
  <c r="K88" i="1825"/>
  <c r="L88" i="1825" s="1"/>
  <c r="F88" i="1825"/>
  <c r="G88" i="1825"/>
  <c r="H88" i="1825" s="1"/>
  <c r="I88" i="1825"/>
  <c r="G13" i="1825"/>
  <c r="H13" i="1825" s="1"/>
  <c r="I13" i="1825"/>
  <c r="J13" i="1825"/>
  <c r="K13" i="1825"/>
  <c r="L13" i="1825" s="1"/>
  <c r="F13" i="1825"/>
  <c r="F23" i="1825"/>
  <c r="I23" i="1825"/>
  <c r="K23" i="1825"/>
  <c r="L23" i="1825" s="1"/>
  <c r="J23" i="1825"/>
  <c r="G23" i="1825"/>
  <c r="H23" i="1825" s="1"/>
  <c r="F456" i="1825"/>
  <c r="G456" i="1825"/>
  <c r="H456" i="1825" s="1"/>
  <c r="I456" i="1825"/>
  <c r="J456" i="1825"/>
  <c r="K456" i="1825"/>
  <c r="L456" i="1825" s="1"/>
  <c r="F525" i="1825"/>
  <c r="G525" i="1825"/>
  <c r="H525" i="1825" s="1"/>
  <c r="I525" i="1825"/>
  <c r="J525" i="1825"/>
  <c r="K525" i="1825"/>
  <c r="L525" i="1825" s="1"/>
  <c r="F457" i="1825"/>
  <c r="G457" i="1825"/>
  <c r="H457" i="1825" s="1"/>
  <c r="I457" i="1825"/>
  <c r="J457" i="1825"/>
  <c r="K457" i="1825"/>
  <c r="L457" i="1825" s="1"/>
  <c r="G403" i="1825"/>
  <c r="H403" i="1825" s="1"/>
  <c r="I403" i="1825"/>
  <c r="J403" i="1825"/>
  <c r="K403" i="1825"/>
  <c r="L403" i="1825" s="1"/>
  <c r="F403" i="1825"/>
  <c r="F441" i="1825"/>
  <c r="G441" i="1825"/>
  <c r="H441" i="1825" s="1"/>
  <c r="I441" i="1825"/>
  <c r="K441" i="1825"/>
  <c r="L441" i="1825" s="1"/>
  <c r="J441" i="1825"/>
  <c r="K422" i="1825"/>
  <c r="L422" i="1825" s="1"/>
  <c r="F422" i="1825"/>
  <c r="G422" i="1825"/>
  <c r="H422" i="1825" s="1"/>
  <c r="I422" i="1825"/>
  <c r="J422" i="1825"/>
  <c r="F390" i="1825"/>
  <c r="G390" i="1825"/>
  <c r="H390" i="1825" s="1"/>
  <c r="I390" i="1825"/>
  <c r="J390" i="1825"/>
  <c r="K390" i="1825"/>
  <c r="L390" i="1825" s="1"/>
  <c r="F483" i="1825"/>
  <c r="G483" i="1825"/>
  <c r="H483" i="1825" s="1"/>
  <c r="I483" i="1825"/>
  <c r="J483" i="1825"/>
  <c r="K483" i="1825"/>
  <c r="L483" i="1825" s="1"/>
  <c r="G477" i="1825"/>
  <c r="H477" i="1825" s="1"/>
  <c r="I477" i="1825"/>
  <c r="F477" i="1825"/>
  <c r="J477" i="1825"/>
  <c r="K477" i="1825"/>
  <c r="L477" i="1825" s="1"/>
  <c r="K466" i="1825"/>
  <c r="L466" i="1825" s="1"/>
  <c r="F466" i="1825"/>
  <c r="G466" i="1825"/>
  <c r="H466" i="1825" s="1"/>
  <c r="I466" i="1825"/>
  <c r="J466" i="1825"/>
  <c r="F425" i="1825"/>
  <c r="G425" i="1825"/>
  <c r="H425" i="1825" s="1"/>
  <c r="I425" i="1825"/>
  <c r="J425" i="1825"/>
  <c r="K425" i="1825"/>
  <c r="L425" i="1825" s="1"/>
  <c r="F283" i="1825"/>
  <c r="G283" i="1825"/>
  <c r="H283" i="1825" s="1"/>
  <c r="I283" i="1825"/>
  <c r="J283" i="1825"/>
  <c r="K283" i="1825"/>
  <c r="L283" i="1825" s="1"/>
  <c r="I396" i="1825"/>
  <c r="J396" i="1825"/>
  <c r="K396" i="1825"/>
  <c r="L396" i="1825" s="1"/>
  <c r="F396" i="1825"/>
  <c r="G396" i="1825"/>
  <c r="H396" i="1825" s="1"/>
  <c r="F178" i="1825"/>
  <c r="G178" i="1825"/>
  <c r="H178" i="1825" s="1"/>
  <c r="I178" i="1825"/>
  <c r="J178" i="1825"/>
  <c r="K178" i="1825"/>
  <c r="L178" i="1825" s="1"/>
  <c r="F245" i="1825"/>
  <c r="G245" i="1825"/>
  <c r="H245" i="1825" s="1"/>
  <c r="J245" i="1825"/>
  <c r="K245" i="1825"/>
  <c r="L245" i="1825" s="1"/>
  <c r="I245" i="1825"/>
  <c r="K123" i="1825"/>
  <c r="L123" i="1825" s="1"/>
  <c r="F123" i="1825"/>
  <c r="G123" i="1825"/>
  <c r="H123" i="1825" s="1"/>
  <c r="I123" i="1825"/>
  <c r="J123" i="1825"/>
  <c r="F163" i="1825"/>
  <c r="G163" i="1825"/>
  <c r="H163" i="1825" s="1"/>
  <c r="I163" i="1825"/>
  <c r="J163" i="1825"/>
  <c r="K163" i="1825"/>
  <c r="L163" i="1825" s="1"/>
  <c r="F153" i="1825"/>
  <c r="G153" i="1825"/>
  <c r="H153" i="1825" s="1"/>
  <c r="I153" i="1825"/>
  <c r="J153" i="1825"/>
  <c r="K153" i="1825"/>
  <c r="L153" i="1825" s="1"/>
  <c r="F160" i="1825"/>
  <c r="G160" i="1825"/>
  <c r="H160" i="1825" s="1"/>
  <c r="J160" i="1825"/>
  <c r="K160" i="1825"/>
  <c r="L160" i="1825" s="1"/>
  <c r="I160" i="1825"/>
  <c r="F85" i="1825"/>
  <c r="G85" i="1825"/>
  <c r="H85" i="1825" s="1"/>
  <c r="I85" i="1825"/>
  <c r="J85" i="1825"/>
  <c r="K85" i="1825"/>
  <c r="L85" i="1825" s="1"/>
  <c r="D7" i="2143"/>
  <c r="C7" i="2143"/>
  <c r="E7" i="2143"/>
  <c r="C6" i="2143"/>
  <c r="E6" i="2143"/>
  <c r="D6" i="2143"/>
  <c r="C4" i="2038"/>
  <c r="K6" i="2143" l="1"/>
  <c r="G6" i="2143"/>
  <c r="F6" i="2143"/>
  <c r="K7" i="2143"/>
  <c r="G7" i="2143"/>
  <c r="F7" i="2143"/>
  <c r="D6" i="2038"/>
  <c r="C6" i="2038"/>
  <c r="E7" i="2038"/>
  <c r="D7" i="2038"/>
  <c r="C7" i="2038"/>
  <c r="E6" i="2038"/>
  <c r="J7" i="2143" l="1"/>
  <c r="I7" i="2143"/>
  <c r="H7" i="2143"/>
  <c r="J6" i="2143"/>
  <c r="I6" i="2143"/>
  <c r="H6" i="2143"/>
  <c r="K6" i="2038"/>
  <c r="G6" i="2038"/>
  <c r="F6" i="2038"/>
  <c r="K7" i="2038"/>
  <c r="G7" i="2038"/>
  <c r="F7" i="2038"/>
  <c r="I7" i="2038" l="1"/>
  <c r="J7" i="2038"/>
  <c r="H7" i="2038"/>
  <c r="I6" i="2038"/>
  <c r="J6" i="2038"/>
  <c r="H6" i="2038"/>
  <c r="F26" i="73"/>
  <c r="B5" i="1826"/>
  <c r="H6" i="73" s="1"/>
  <c r="H4" i="73" l="1"/>
  <c r="M4" i="1825" l="1"/>
  <c r="H4" i="189"/>
  <c r="E6" i="189" l="1"/>
  <c r="D6" i="189"/>
  <c r="L7" i="189"/>
  <c r="K7" i="189"/>
  <c r="I7" i="189"/>
  <c r="J7" i="189" s="1"/>
  <c r="H7" i="189"/>
  <c r="Q537" i="1825"/>
  <c r="O239" i="1825"/>
  <c r="O223" i="1825"/>
  <c r="Q241" i="1825"/>
  <c r="O209" i="1825"/>
  <c r="Q299" i="1825"/>
  <c r="M388" i="1825"/>
  <c r="M359" i="1825"/>
  <c r="Q60" i="1825"/>
  <c r="Q516" i="1825"/>
  <c r="M316" i="1825"/>
  <c r="Q221" i="1825"/>
  <c r="Q182" i="1825"/>
  <c r="N141" i="1825"/>
  <c r="O70" i="1825"/>
  <c r="M484" i="1825"/>
  <c r="O65" i="1825"/>
  <c r="O391" i="1825"/>
  <c r="Q454" i="1825"/>
  <c r="M414" i="1825"/>
  <c r="Q47" i="1825"/>
  <c r="M192" i="1825"/>
  <c r="M362" i="1825"/>
  <c r="O29" i="1825"/>
  <c r="O236" i="1825"/>
  <c r="Q261" i="1825"/>
  <c r="Q174" i="1825"/>
  <c r="Q33" i="1825"/>
  <c r="Q358" i="1825"/>
  <c r="M419" i="1825"/>
  <c r="M511" i="1825"/>
  <c r="M94" i="1825"/>
  <c r="O403" i="1825"/>
  <c r="M336" i="1825"/>
  <c r="Q467" i="1825"/>
  <c r="O395" i="1825"/>
  <c r="O441" i="1825"/>
  <c r="M263" i="1825"/>
  <c r="Q332" i="1825"/>
  <c r="O111" i="1825"/>
  <c r="N347" i="1825"/>
  <c r="N354" i="1825"/>
  <c r="Q526" i="1825"/>
  <c r="M205" i="1825"/>
  <c r="O11" i="1825"/>
  <c r="N155" i="1825"/>
  <c r="M464" i="1825"/>
  <c r="M509" i="1825"/>
  <c r="O323" i="1825"/>
  <c r="N91" i="1825"/>
  <c r="M513" i="1825"/>
  <c r="N436" i="1825"/>
  <c r="M337" i="1825"/>
  <c r="O225" i="1825"/>
  <c r="O270" i="1825"/>
  <c r="Q188" i="1825"/>
  <c r="M470" i="1825"/>
  <c r="O394" i="1825"/>
  <c r="M289" i="1825"/>
  <c r="N341" i="1825"/>
  <c r="M207" i="1825"/>
  <c r="O197" i="1825"/>
  <c r="O277" i="1825"/>
  <c r="Q176" i="1825"/>
  <c r="N72" i="1825"/>
  <c r="N472" i="1825"/>
  <c r="Q431" i="1825"/>
  <c r="Q8" i="1825"/>
  <c r="Q365" i="1825"/>
  <c r="M244" i="1825"/>
  <c r="Q515" i="1825"/>
  <c r="O380" i="1825"/>
  <c r="M108" i="1825"/>
  <c r="O463" i="1825"/>
  <c r="Q437" i="1825"/>
  <c r="O37" i="1825"/>
  <c r="M248" i="1825"/>
  <c r="Q194" i="1825"/>
  <c r="M349" i="1825"/>
  <c r="Q87" i="1825"/>
  <c r="N449" i="1825"/>
  <c r="Q235" i="1825"/>
  <c r="O448" i="1825"/>
  <c r="M537" i="1825"/>
  <c r="Q239" i="1825"/>
  <c r="Q223" i="1825"/>
  <c r="N241" i="1825"/>
  <c r="N209" i="1825"/>
  <c r="M190" i="1825"/>
  <c r="N388" i="1825"/>
  <c r="N359" i="1825"/>
  <c r="M301" i="1825"/>
  <c r="M516" i="1825"/>
  <c r="N316" i="1825"/>
  <c r="O141" i="1825"/>
  <c r="Q70" i="1825"/>
  <c r="N484" i="1825"/>
  <c r="Q65" i="1825"/>
  <c r="M232" i="1825"/>
  <c r="Q391" i="1825"/>
  <c r="M466" i="1825"/>
  <c r="N414" i="1825"/>
  <c r="N489" i="1825"/>
  <c r="N192" i="1825"/>
  <c r="N362" i="1825"/>
  <c r="Q29" i="1825"/>
  <c r="M412" i="1825"/>
  <c r="M119" i="1825"/>
  <c r="M342" i="1825"/>
  <c r="N419" i="1825"/>
  <c r="N511" i="1825"/>
  <c r="N94" i="1825"/>
  <c r="N336" i="1825"/>
  <c r="M467" i="1825"/>
  <c r="Q395" i="1825"/>
  <c r="M441" i="1825"/>
  <c r="N263" i="1825"/>
  <c r="O347" i="1825"/>
  <c r="N465" i="1825"/>
  <c r="M26" i="1825"/>
  <c r="O354" i="1825"/>
  <c r="N526" i="1825"/>
  <c r="N205" i="1825"/>
  <c r="Q11" i="1825"/>
  <c r="M155" i="1825"/>
  <c r="N464" i="1825"/>
  <c r="O509" i="1825"/>
  <c r="Q323" i="1825"/>
  <c r="O91" i="1825"/>
  <c r="N513" i="1825"/>
  <c r="O436" i="1825"/>
  <c r="Q225" i="1825"/>
  <c r="M298" i="1825"/>
  <c r="O470" i="1825"/>
  <c r="Q394" i="1825"/>
  <c r="N289" i="1825"/>
  <c r="O341" i="1825"/>
  <c r="N207" i="1825"/>
  <c r="M112" i="1825"/>
  <c r="Q197" i="1825"/>
  <c r="Q277" i="1825"/>
  <c r="O176" i="1825"/>
  <c r="O72" i="1825"/>
  <c r="O472" i="1825"/>
  <c r="M431" i="1825"/>
  <c r="N321" i="1825"/>
  <c r="N244" i="1825"/>
  <c r="M165" i="1825"/>
  <c r="Q380" i="1825"/>
  <c r="N108" i="1825"/>
  <c r="M306" i="1825"/>
  <c r="N16" i="1825"/>
  <c r="Q37" i="1825"/>
  <c r="M314" i="1825"/>
  <c r="Q349" i="1825"/>
  <c r="M189" i="1825"/>
  <c r="O449" i="1825"/>
  <c r="M410" i="1825"/>
  <c r="M235" i="1825"/>
  <c r="M448" i="1825"/>
  <c r="N487" i="1825"/>
  <c r="N147" i="1825"/>
  <c r="N537" i="1825"/>
  <c r="M239" i="1825"/>
  <c r="M223" i="1825"/>
  <c r="M461" i="1825"/>
  <c r="Q209" i="1825"/>
  <c r="N190" i="1825"/>
  <c r="O359" i="1825"/>
  <c r="M346" i="1825"/>
  <c r="N301" i="1825"/>
  <c r="O316" i="1825"/>
  <c r="Q459" i="1825"/>
  <c r="M389" i="1825"/>
  <c r="Q348" i="1825"/>
  <c r="Q141" i="1825"/>
  <c r="N218" i="1825"/>
  <c r="O484" i="1825"/>
  <c r="N420" i="1825"/>
  <c r="O232" i="1825"/>
  <c r="M391" i="1825"/>
  <c r="M485" i="1825"/>
  <c r="N466" i="1825"/>
  <c r="O414" i="1825"/>
  <c r="M489" i="1825"/>
  <c r="O192" i="1825"/>
  <c r="O362" i="1825"/>
  <c r="N412" i="1825"/>
  <c r="N520" i="1825"/>
  <c r="N119" i="1825"/>
  <c r="N342" i="1825"/>
  <c r="Q44" i="1825"/>
  <c r="O419" i="1825"/>
  <c r="O511" i="1825"/>
  <c r="O94" i="1825"/>
  <c r="M153" i="1825"/>
  <c r="N417" i="1825"/>
  <c r="O336" i="1825"/>
  <c r="N467" i="1825"/>
  <c r="Q441" i="1825"/>
  <c r="M45" i="1825"/>
  <c r="M402" i="1825"/>
  <c r="Q347" i="1825"/>
  <c r="O465" i="1825"/>
  <c r="N26" i="1825"/>
  <c r="Q354" i="1825"/>
  <c r="M49" i="1825"/>
  <c r="O205" i="1825"/>
  <c r="N11" i="1825"/>
  <c r="O155" i="1825"/>
  <c r="O464" i="1825"/>
  <c r="M324" i="1825"/>
  <c r="Q91" i="1825"/>
  <c r="Q408" i="1825"/>
  <c r="O513" i="1825"/>
  <c r="Q436" i="1825"/>
  <c r="N298" i="1825"/>
  <c r="Q470" i="1825"/>
  <c r="O289" i="1825"/>
  <c r="Q341" i="1825"/>
  <c r="O207" i="1825"/>
  <c r="N112" i="1825"/>
  <c r="M371" i="1825"/>
  <c r="M279" i="1825"/>
  <c r="Q72" i="1825"/>
  <c r="Q472" i="1825"/>
  <c r="N431" i="1825"/>
  <c r="N319" i="1825"/>
  <c r="M15" i="1825"/>
  <c r="O321" i="1825"/>
  <c r="O244" i="1825"/>
  <c r="N165" i="1825"/>
  <c r="M407" i="1825"/>
  <c r="O108" i="1825"/>
  <c r="N306" i="1825"/>
  <c r="M16" i="1825"/>
  <c r="N311" i="1825"/>
  <c r="N314" i="1825"/>
  <c r="M149" i="1825"/>
  <c r="N189" i="1825"/>
  <c r="Q449" i="1825"/>
  <c r="O410" i="1825"/>
  <c r="M224" i="1825"/>
  <c r="N235" i="1825"/>
  <c r="Q448" i="1825"/>
  <c r="O537" i="1825"/>
  <c r="N239" i="1825"/>
  <c r="O251" i="1825"/>
  <c r="N461" i="1825"/>
  <c r="M71" i="1825"/>
  <c r="O190" i="1825"/>
  <c r="M107" i="1825"/>
  <c r="Q359" i="1825"/>
  <c r="N346" i="1825"/>
  <c r="O301" i="1825"/>
  <c r="N181" i="1825"/>
  <c r="Q316" i="1825"/>
  <c r="M459" i="1825"/>
  <c r="N389" i="1825"/>
  <c r="M348" i="1825"/>
  <c r="M141" i="1825"/>
  <c r="Q218" i="1825"/>
  <c r="Q484" i="1825"/>
  <c r="O420" i="1825"/>
  <c r="N232" i="1825"/>
  <c r="N391" i="1825"/>
  <c r="N485" i="1825"/>
  <c r="O466" i="1825"/>
  <c r="Q414" i="1825"/>
  <c r="O489" i="1825"/>
  <c r="Q192" i="1825"/>
  <c r="Q362" i="1825"/>
  <c r="M527" i="1825"/>
  <c r="O412" i="1825"/>
  <c r="O520" i="1825"/>
  <c r="Q119" i="1825"/>
  <c r="O342" i="1825"/>
  <c r="M44" i="1825"/>
  <c r="Q511" i="1825"/>
  <c r="Q94" i="1825"/>
  <c r="N153" i="1825"/>
  <c r="Q417" i="1825"/>
  <c r="Q336" i="1825"/>
  <c r="O467" i="1825"/>
  <c r="M171" i="1825"/>
  <c r="N45" i="1825"/>
  <c r="N402" i="1825"/>
  <c r="M465" i="1825"/>
  <c r="O26" i="1825"/>
  <c r="M475" i="1825"/>
  <c r="M59" i="1825"/>
  <c r="N49" i="1825"/>
  <c r="Q205" i="1825"/>
  <c r="M226" i="1825"/>
  <c r="Q155" i="1825"/>
  <c r="Q464" i="1825"/>
  <c r="N324" i="1825"/>
  <c r="M293" i="1825"/>
  <c r="M408" i="1825"/>
  <c r="Q513" i="1825"/>
  <c r="M538" i="1825"/>
  <c r="O298" i="1825"/>
  <c r="M128" i="1825"/>
  <c r="N470" i="1825"/>
  <c r="Q289" i="1825"/>
  <c r="M341" i="1825"/>
  <c r="Q207" i="1825"/>
  <c r="O112" i="1825"/>
  <c r="N371" i="1825"/>
  <c r="N279" i="1825"/>
  <c r="M507" i="1825"/>
  <c r="O431" i="1825"/>
  <c r="M319" i="1825"/>
  <c r="N15" i="1825"/>
  <c r="Q321" i="1825"/>
  <c r="Q244" i="1825"/>
  <c r="Q165" i="1825"/>
  <c r="N407" i="1825"/>
  <c r="M201" i="1825"/>
  <c r="Q251" i="1825"/>
  <c r="O461" i="1825"/>
  <c r="N71" i="1825"/>
  <c r="Q190" i="1825"/>
  <c r="N107" i="1825"/>
  <c r="O346" i="1825"/>
  <c r="Q301" i="1825"/>
  <c r="Q181" i="1825"/>
  <c r="M118" i="1825"/>
  <c r="M125" i="1825"/>
  <c r="N459" i="1825"/>
  <c r="O389" i="1825"/>
  <c r="N348" i="1825"/>
  <c r="M355" i="1825"/>
  <c r="M218" i="1825"/>
  <c r="M160" i="1825"/>
  <c r="Q420" i="1825"/>
  <c r="Q232" i="1825"/>
  <c r="O485" i="1825"/>
  <c r="Q466" i="1825"/>
  <c r="Q489" i="1825"/>
  <c r="M206" i="1825"/>
  <c r="N527" i="1825"/>
  <c r="Q412" i="1825"/>
  <c r="M56" i="1825"/>
  <c r="Q520" i="1825"/>
  <c r="O119" i="1825"/>
  <c r="Q342" i="1825"/>
  <c r="N44" i="1825"/>
  <c r="M360" i="1825"/>
  <c r="M262" i="1825"/>
  <c r="O153" i="1825"/>
  <c r="M417" i="1825"/>
  <c r="N345" i="1825"/>
  <c r="N171" i="1825"/>
  <c r="O45" i="1825"/>
  <c r="N479" i="1825"/>
  <c r="O402" i="1825"/>
  <c r="Q465" i="1825"/>
  <c r="Q26" i="1825"/>
  <c r="N475" i="1825"/>
  <c r="Q59" i="1825"/>
  <c r="O49" i="1825"/>
  <c r="N226" i="1825"/>
  <c r="M453" i="1825"/>
  <c r="O324" i="1825"/>
  <c r="N293" i="1825"/>
  <c r="N408" i="1825"/>
  <c r="Q451" i="1825"/>
  <c r="N538" i="1825"/>
  <c r="Q298" i="1825"/>
  <c r="N128" i="1825"/>
  <c r="N432" i="1825"/>
  <c r="M450" i="1825"/>
  <c r="Q112" i="1825"/>
  <c r="O371" i="1825"/>
  <c r="O279" i="1825"/>
  <c r="N507" i="1825"/>
  <c r="O319" i="1825"/>
  <c r="O15" i="1825"/>
  <c r="M321" i="1825"/>
  <c r="M310" i="1825"/>
  <c r="O165" i="1825"/>
  <c r="O407" i="1825"/>
  <c r="M422" i="1825"/>
  <c r="Q306" i="1825"/>
  <c r="Q16" i="1825"/>
  <c r="O311" i="1825"/>
  <c r="Q314" i="1825"/>
  <c r="O149" i="1825"/>
  <c r="M308" i="1825"/>
  <c r="O201" i="1825"/>
  <c r="M251" i="1825"/>
  <c r="Q461" i="1825"/>
  <c r="O71" i="1825"/>
  <c r="M369" i="1825"/>
  <c r="O107" i="1825"/>
  <c r="M98" i="1825"/>
  <c r="Q346" i="1825"/>
  <c r="N158" i="1825"/>
  <c r="M181" i="1825"/>
  <c r="N118" i="1825"/>
  <c r="N125" i="1825"/>
  <c r="O459" i="1825"/>
  <c r="Q389" i="1825"/>
  <c r="O348" i="1825"/>
  <c r="N355" i="1825"/>
  <c r="O218" i="1825"/>
  <c r="N160" i="1825"/>
  <c r="M420" i="1825"/>
  <c r="M510" i="1825"/>
  <c r="M318" i="1825"/>
  <c r="Q485" i="1825"/>
  <c r="M186" i="1825"/>
  <c r="M124" i="1825"/>
  <c r="N206" i="1825"/>
  <c r="Q527" i="1825"/>
  <c r="N361" i="1825"/>
  <c r="M180" i="1825"/>
  <c r="N56" i="1825"/>
  <c r="M520" i="1825"/>
  <c r="N404" i="1825"/>
  <c r="O255" i="1825"/>
  <c r="O44" i="1825"/>
  <c r="Q271" i="1825"/>
  <c r="N360" i="1825"/>
  <c r="N262" i="1825"/>
  <c r="Q153" i="1825"/>
  <c r="O417" i="1825"/>
  <c r="O345" i="1825"/>
  <c r="M374" i="1825"/>
  <c r="O171" i="1825"/>
  <c r="M178" i="1825"/>
  <c r="Q45" i="1825"/>
  <c r="O479" i="1825"/>
  <c r="Q402" i="1825"/>
  <c r="N133" i="1825"/>
  <c r="O475" i="1825"/>
  <c r="N59" i="1825"/>
  <c r="Q49" i="1825"/>
  <c r="M99" i="1825"/>
  <c r="Q226" i="1825"/>
  <c r="N453" i="1825"/>
  <c r="Q324" i="1825"/>
  <c r="O293" i="1825"/>
  <c r="O408" i="1825"/>
  <c r="M451" i="1825"/>
  <c r="O538" i="1825"/>
  <c r="M302" i="1825"/>
  <c r="Q144" i="1825"/>
  <c r="O128" i="1825"/>
  <c r="O432" i="1825"/>
  <c r="M163" i="1825"/>
  <c r="N450" i="1825"/>
  <c r="M75" i="1825"/>
  <c r="Q371" i="1825"/>
  <c r="Q279" i="1825"/>
  <c r="N89" i="1825"/>
  <c r="O507" i="1825"/>
  <c r="Q319" i="1825"/>
  <c r="Q15" i="1825"/>
  <c r="M52" i="1825"/>
  <c r="N310" i="1825"/>
  <c r="M326" i="1825"/>
  <c r="Q407" i="1825"/>
  <c r="N422" i="1825"/>
  <c r="Q311" i="1825"/>
  <c r="Q149" i="1825"/>
  <c r="N201" i="1825"/>
  <c r="M295" i="1825"/>
  <c r="N251" i="1825"/>
  <c r="M426" i="1825"/>
  <c r="Q71" i="1825"/>
  <c r="N369" i="1825"/>
  <c r="Q107" i="1825"/>
  <c r="N98" i="1825"/>
  <c r="M137" i="1825"/>
  <c r="M158" i="1825"/>
  <c r="O181" i="1825"/>
  <c r="Q118" i="1825"/>
  <c r="O125" i="1825"/>
  <c r="M433" i="1825"/>
  <c r="N122" i="1825"/>
  <c r="O355" i="1825"/>
  <c r="O160" i="1825"/>
  <c r="N510" i="1825"/>
  <c r="N318" i="1825"/>
  <c r="M19" i="1825"/>
  <c r="N186" i="1825"/>
  <c r="N124" i="1825"/>
  <c r="O206" i="1825"/>
  <c r="O527" i="1825"/>
  <c r="M361" i="1825"/>
  <c r="N180" i="1825"/>
  <c r="O56" i="1825"/>
  <c r="O404" i="1825"/>
  <c r="Q255" i="1825"/>
  <c r="M271" i="1825"/>
  <c r="O360" i="1825"/>
  <c r="Q262" i="1825"/>
  <c r="M502" i="1825"/>
  <c r="Q345" i="1825"/>
  <c r="N374" i="1825"/>
  <c r="Q171" i="1825"/>
  <c r="N178" i="1825"/>
  <c r="Q479" i="1825"/>
  <c r="O133" i="1825"/>
  <c r="Q300" i="1825"/>
  <c r="Q475" i="1825"/>
  <c r="O59" i="1825"/>
  <c r="N99" i="1825"/>
  <c r="O226" i="1825"/>
  <c r="O453" i="1825"/>
  <c r="M381" i="1825"/>
  <c r="Q293" i="1825"/>
  <c r="M156" i="1825"/>
  <c r="M291" i="1825"/>
  <c r="N451" i="1825"/>
  <c r="Q538" i="1825"/>
  <c r="N302" i="1825"/>
  <c r="M144" i="1825"/>
  <c r="Q128" i="1825"/>
  <c r="M254" i="1825"/>
  <c r="M432" i="1825"/>
  <c r="N163" i="1825"/>
  <c r="O450" i="1825"/>
  <c r="M151" i="1825"/>
  <c r="Q75" i="1825"/>
  <c r="Q89" i="1825"/>
  <c r="Q507" i="1825"/>
  <c r="M440" i="1825"/>
  <c r="Q260" i="1825"/>
  <c r="N52" i="1825"/>
  <c r="O310" i="1825"/>
  <c r="N326" i="1825"/>
  <c r="Q201" i="1825"/>
  <c r="N295" i="1825"/>
  <c r="M7" i="1825"/>
  <c r="N426" i="1825"/>
  <c r="N217" i="1825"/>
  <c r="O369" i="1825"/>
  <c r="O98" i="1825"/>
  <c r="N137" i="1825"/>
  <c r="O158" i="1825"/>
  <c r="M101" i="1825"/>
  <c r="O118" i="1825"/>
  <c r="Q125" i="1825"/>
  <c r="N433" i="1825"/>
  <c r="M122" i="1825"/>
  <c r="Q355" i="1825"/>
  <c r="Q160" i="1825"/>
  <c r="O510" i="1825"/>
  <c r="O318" i="1825"/>
  <c r="N19" i="1825"/>
  <c r="O186" i="1825"/>
  <c r="M212" i="1825"/>
  <c r="O124" i="1825"/>
  <c r="Q206" i="1825"/>
  <c r="M486" i="1825"/>
  <c r="O361" i="1825"/>
  <c r="O180" i="1825"/>
  <c r="Q56" i="1825"/>
  <c r="Q404" i="1825"/>
  <c r="M255" i="1825"/>
  <c r="N134" i="1825"/>
  <c r="N271" i="1825"/>
  <c r="Q360" i="1825"/>
  <c r="O262" i="1825"/>
  <c r="O13" i="1825"/>
  <c r="N502" i="1825"/>
  <c r="M345" i="1825"/>
  <c r="O374" i="1825"/>
  <c r="O247" i="1825"/>
  <c r="O178" i="1825"/>
  <c r="Q435" i="1825"/>
  <c r="M479" i="1825"/>
  <c r="Q471" i="1825"/>
  <c r="Q133" i="1825"/>
  <c r="M300" i="1825"/>
  <c r="M483" i="1825"/>
  <c r="M191" i="1825"/>
  <c r="M285" i="1825"/>
  <c r="M521" i="1825"/>
  <c r="O99" i="1825"/>
  <c r="M393" i="1825"/>
  <c r="M245" i="1825"/>
  <c r="Q453" i="1825"/>
  <c r="N381" i="1825"/>
  <c r="N156" i="1825"/>
  <c r="Q291" i="1825"/>
  <c r="O451" i="1825"/>
  <c r="O302" i="1825"/>
  <c r="N144" i="1825"/>
  <c r="N254" i="1825"/>
  <c r="Q432" i="1825"/>
  <c r="O163" i="1825"/>
  <c r="Q450" i="1825"/>
  <c r="N151" i="1825"/>
  <c r="N75" i="1825"/>
  <c r="M18" i="1825"/>
  <c r="M320" i="1825"/>
  <c r="M89" i="1825"/>
  <c r="M252" i="1825"/>
  <c r="N440" i="1825"/>
  <c r="M260" i="1825"/>
  <c r="O52" i="1825"/>
  <c r="Q310" i="1825"/>
  <c r="O326" i="1825"/>
  <c r="M233" i="1825"/>
  <c r="O295" i="1825"/>
  <c r="Q7" i="1825"/>
  <c r="O426" i="1825"/>
  <c r="Q217" i="1825"/>
  <c r="Q369" i="1825"/>
  <c r="Q98" i="1825"/>
  <c r="O137" i="1825"/>
  <c r="Q158" i="1825"/>
  <c r="N101" i="1825"/>
  <c r="O433" i="1825"/>
  <c r="O122" i="1825"/>
  <c r="M322" i="1825"/>
  <c r="Q443" i="1825"/>
  <c r="M328" i="1825"/>
  <c r="Q510" i="1825"/>
  <c r="Q318" i="1825"/>
  <c r="O19" i="1825"/>
  <c r="Q186" i="1825"/>
  <c r="N212" i="1825"/>
  <c r="Q124" i="1825"/>
  <c r="M338" i="1825"/>
  <c r="O486" i="1825"/>
  <c r="Q361" i="1825"/>
  <c r="Q180" i="1825"/>
  <c r="N297" i="1825"/>
  <c r="M157" i="1825"/>
  <c r="M404" i="1825"/>
  <c r="N255" i="1825"/>
  <c r="M134" i="1825"/>
  <c r="O271" i="1825"/>
  <c r="M202" i="1825"/>
  <c r="Q13" i="1825"/>
  <c r="O502" i="1825"/>
  <c r="M418" i="1825"/>
  <c r="Q374" i="1825"/>
  <c r="Q247" i="1825"/>
  <c r="Q178" i="1825"/>
  <c r="M435" i="1825"/>
  <c r="N536" i="1825"/>
  <c r="M471" i="1825"/>
  <c r="M133" i="1825"/>
  <c r="N300" i="1825"/>
  <c r="N483" i="1825"/>
  <c r="N191" i="1825"/>
  <c r="N285" i="1825"/>
  <c r="N521" i="1825"/>
  <c r="Q99" i="1825"/>
  <c r="N393" i="1825"/>
  <c r="O245" i="1825"/>
  <c r="O381" i="1825"/>
  <c r="M352" i="1825"/>
  <c r="O156" i="1825"/>
  <c r="N291" i="1825"/>
  <c r="O68" i="1825"/>
  <c r="Q302" i="1825"/>
  <c r="O144" i="1825"/>
  <c r="Q254" i="1825"/>
  <c r="Q104" i="1825"/>
  <c r="Q163" i="1825"/>
  <c r="M31" i="1825"/>
  <c r="O151" i="1825"/>
  <c r="O75" i="1825"/>
  <c r="M21" i="1825"/>
  <c r="N18" i="1825"/>
  <c r="N320" i="1825"/>
  <c r="O89" i="1825"/>
  <c r="N252" i="1825"/>
  <c r="O440" i="1825"/>
  <c r="N260" i="1825"/>
  <c r="Q52" i="1825"/>
  <c r="Q326" i="1825"/>
  <c r="N233" i="1825"/>
  <c r="M457" i="1825"/>
  <c r="N427" i="1825"/>
  <c r="O439" i="1825"/>
  <c r="M514" i="1825"/>
  <c r="O143" i="1825"/>
  <c r="Q295" i="1825"/>
  <c r="O7" i="1825"/>
  <c r="Q426" i="1825"/>
  <c r="M217" i="1825"/>
  <c r="M452" i="1825"/>
  <c r="O267" i="1825"/>
  <c r="N130" i="1825"/>
  <c r="Q137" i="1825"/>
  <c r="O101" i="1825"/>
  <c r="M530" i="1825"/>
  <c r="Q433" i="1825"/>
  <c r="Q122" i="1825"/>
  <c r="N322" i="1825"/>
  <c r="M229" i="1825"/>
  <c r="M443" i="1825"/>
  <c r="M535" i="1825"/>
  <c r="N328" i="1825"/>
  <c r="Q19" i="1825"/>
  <c r="M477" i="1825"/>
  <c r="O212" i="1825"/>
  <c r="M296" i="1825"/>
  <c r="M200" i="1825"/>
  <c r="N338" i="1825"/>
  <c r="Q486" i="1825"/>
  <c r="M297" i="1825"/>
  <c r="N157" i="1825"/>
  <c r="M62" i="1825"/>
  <c r="N501" i="1825"/>
  <c r="O134" i="1825"/>
  <c r="N113" i="1825"/>
  <c r="N202" i="1825"/>
  <c r="M13" i="1825"/>
  <c r="Q502" i="1825"/>
  <c r="N418" i="1825"/>
  <c r="M247" i="1825"/>
  <c r="M286" i="1825"/>
  <c r="N435" i="1825"/>
  <c r="O536" i="1825"/>
  <c r="N471" i="1825"/>
  <c r="O300" i="1825"/>
  <c r="Q483" i="1825"/>
  <c r="O191" i="1825"/>
  <c r="O285" i="1825"/>
  <c r="O521" i="1825"/>
  <c r="M234" i="1825"/>
  <c r="O393" i="1825"/>
  <c r="Q245" i="1825"/>
  <c r="M494" i="1825"/>
  <c r="Q381" i="1825"/>
  <c r="N352" i="1825"/>
  <c r="Q156" i="1825"/>
  <c r="O291" i="1825"/>
  <c r="N287" i="1825"/>
  <c r="Q68" i="1825"/>
  <c r="M283" i="1825"/>
  <c r="Q42" i="1825"/>
  <c r="O254" i="1825"/>
  <c r="M104" i="1825"/>
  <c r="O31" i="1825"/>
  <c r="Q151" i="1825"/>
  <c r="N21" i="1825"/>
  <c r="O18" i="1825"/>
  <c r="O320" i="1825"/>
  <c r="M523" i="1825"/>
  <c r="O252" i="1825"/>
  <c r="Q440" i="1825"/>
  <c r="O260" i="1825"/>
  <c r="M41" i="1825"/>
  <c r="M145" i="1825"/>
  <c r="O233" i="1825"/>
  <c r="N457" i="1825"/>
  <c r="O427" i="1825"/>
  <c r="M439" i="1825"/>
  <c r="N514" i="1825"/>
  <c r="N325" i="1825"/>
  <c r="Q143" i="1825"/>
  <c r="M462" i="1825"/>
  <c r="N473" i="1825"/>
  <c r="O256" i="1825"/>
  <c r="Q168" i="1825"/>
  <c r="O86" i="1825"/>
  <c r="N375" i="1825"/>
  <c r="O351" i="1825"/>
  <c r="N66" i="1825"/>
  <c r="M367" i="1825"/>
  <c r="M46" i="1825"/>
  <c r="O503" i="1825"/>
  <c r="Q105" i="1825"/>
  <c r="O140" i="1825"/>
  <c r="O416" i="1825"/>
  <c r="M444" i="1825"/>
  <c r="O79" i="1825"/>
  <c r="Q18" i="1825"/>
  <c r="N523" i="1825"/>
  <c r="M230" i="1825"/>
  <c r="N41" i="1825"/>
  <c r="N145" i="1825"/>
  <c r="Q233" i="1825"/>
  <c r="O457" i="1825"/>
  <c r="O514" i="1825"/>
  <c r="N462" i="1825"/>
  <c r="O473" i="1825"/>
  <c r="M50" i="1825"/>
  <c r="Q256" i="1825"/>
  <c r="Q373" i="1825"/>
  <c r="Q86" i="1825"/>
  <c r="O375" i="1825"/>
  <c r="Q351" i="1825"/>
  <c r="O66" i="1825"/>
  <c r="N367" i="1825"/>
  <c r="Q503" i="1825"/>
  <c r="Q140" i="1825"/>
  <c r="Q416" i="1825"/>
  <c r="N444" i="1825"/>
  <c r="Q79" i="1825"/>
  <c r="Q228" i="1825"/>
  <c r="O55" i="1825"/>
  <c r="M438" i="1825"/>
  <c r="O135" i="1825"/>
  <c r="M481" i="1825"/>
  <c r="M309" i="1825"/>
  <c r="M57" i="1825"/>
  <c r="N7" i="1825"/>
  <c r="O217" i="1825"/>
  <c r="N452" i="1825"/>
  <c r="Q267" i="1825"/>
  <c r="M130" i="1825"/>
  <c r="M499" i="1825"/>
  <c r="Q101" i="1825"/>
  <c r="M498" i="1825"/>
  <c r="O530" i="1825"/>
  <c r="M95" i="1825"/>
  <c r="M193" i="1825"/>
  <c r="O322" i="1825"/>
  <c r="N229" i="1825"/>
  <c r="N443" i="1825"/>
  <c r="N535" i="1825"/>
  <c r="O328" i="1825"/>
  <c r="M83" i="1825"/>
  <c r="M199" i="1825"/>
  <c r="N477" i="1825"/>
  <c r="Q212" i="1825"/>
  <c r="N296" i="1825"/>
  <c r="N200" i="1825"/>
  <c r="O338" i="1825"/>
  <c r="N486" i="1825"/>
  <c r="M497" i="1825"/>
  <c r="M187" i="1825"/>
  <c r="O297" i="1825"/>
  <c r="O157" i="1825"/>
  <c r="N62" i="1825"/>
  <c r="M501" i="1825"/>
  <c r="Q134" i="1825"/>
  <c r="O113" i="1825"/>
  <c r="M106" i="1825"/>
  <c r="O202" i="1825"/>
  <c r="N13" i="1825"/>
  <c r="M273" i="1825"/>
  <c r="O418" i="1825"/>
  <c r="M216" i="1825"/>
  <c r="N247" i="1825"/>
  <c r="N286" i="1825"/>
  <c r="O435" i="1825"/>
  <c r="Q536" i="1825"/>
  <c r="O471" i="1825"/>
  <c r="M195" i="1825"/>
  <c r="O483" i="1825"/>
  <c r="Q191" i="1825"/>
  <c r="Q285" i="1825"/>
  <c r="Q521" i="1825"/>
  <c r="N234" i="1825"/>
  <c r="Q393" i="1825"/>
  <c r="N245" i="1825"/>
  <c r="N494" i="1825"/>
  <c r="O352" i="1825"/>
  <c r="M458" i="1825"/>
  <c r="O287" i="1825"/>
  <c r="M68" i="1825"/>
  <c r="N283" i="1825"/>
  <c r="M42" i="1825"/>
  <c r="N104" i="1825"/>
  <c r="N31" i="1825"/>
  <c r="O21" i="1825"/>
  <c r="Q320" i="1825"/>
  <c r="Q252" i="1825"/>
  <c r="N315" i="1825"/>
  <c r="O325" i="1825"/>
  <c r="N309" i="1825"/>
  <c r="N57" i="1825"/>
  <c r="O452" i="1825"/>
  <c r="M267" i="1825"/>
  <c r="O130" i="1825"/>
  <c r="N499" i="1825"/>
  <c r="N498" i="1825"/>
  <c r="Q530" i="1825"/>
  <c r="N95" i="1825"/>
  <c r="O193" i="1825"/>
  <c r="Q322" i="1825"/>
  <c r="O229" i="1825"/>
  <c r="O443" i="1825"/>
  <c r="O535" i="1825"/>
  <c r="Q328" i="1825"/>
  <c r="N83" i="1825"/>
  <c r="N199" i="1825"/>
  <c r="O477" i="1825"/>
  <c r="O296" i="1825"/>
  <c r="O200" i="1825"/>
  <c r="Q338" i="1825"/>
  <c r="N497" i="1825"/>
  <c r="N187" i="1825"/>
  <c r="Q297" i="1825"/>
  <c r="Q157" i="1825"/>
  <c r="O62" i="1825"/>
  <c r="O501" i="1825"/>
  <c r="N159" i="1825"/>
  <c r="Q113" i="1825"/>
  <c r="N106" i="1825"/>
  <c r="Q202" i="1825"/>
  <c r="N273" i="1825"/>
  <c r="Q418" i="1825"/>
  <c r="N216" i="1825"/>
  <c r="M43" i="1825"/>
  <c r="O286" i="1825"/>
  <c r="M536" i="1825"/>
  <c r="N195" i="1825"/>
  <c r="M249" i="1825"/>
  <c r="M292" i="1825"/>
  <c r="M364" i="1825"/>
  <c r="Q234" i="1825"/>
  <c r="O494" i="1825"/>
  <c r="M215" i="1825"/>
  <c r="Q352" i="1825"/>
  <c r="M103" i="1825"/>
  <c r="N458" i="1825"/>
  <c r="Q287" i="1825"/>
  <c r="N68" i="1825"/>
  <c r="O259" i="1825"/>
  <c r="O283" i="1825"/>
  <c r="N42" i="1825"/>
  <c r="M434" i="1825"/>
  <c r="O104" i="1825"/>
  <c r="Q31" i="1825"/>
  <c r="O24" i="1825"/>
  <c r="Q21" i="1825"/>
  <c r="M377" i="1825"/>
  <c r="O523" i="1825"/>
  <c r="O20" i="1825"/>
  <c r="N230" i="1825"/>
  <c r="O41" i="1825"/>
  <c r="M315" i="1825"/>
  <c r="O145" i="1825"/>
  <c r="N528" i="1825"/>
  <c r="Q457" i="1825"/>
  <c r="M115" i="1825"/>
  <c r="Q514" i="1825"/>
  <c r="Q325" i="1825"/>
  <c r="M392" i="1825"/>
  <c r="M40" i="1825"/>
  <c r="O462" i="1825"/>
  <c r="M473" i="1825"/>
  <c r="N50" i="1825"/>
  <c r="M373" i="1825"/>
  <c r="Q375" i="1825"/>
  <c r="M350" i="1825"/>
  <c r="O367" i="1825"/>
  <c r="M210" i="1825"/>
  <c r="M102" i="1825"/>
  <c r="M482" i="1825"/>
  <c r="O444" i="1825"/>
  <c r="M390" i="1825"/>
  <c r="M25" i="1825"/>
  <c r="N377" i="1825"/>
  <c r="Q523" i="1825"/>
  <c r="Q230" i="1825"/>
  <c r="O525" i="1825"/>
  <c r="Q41" i="1825"/>
  <c r="O315" i="1825"/>
  <c r="Q145" i="1825"/>
  <c r="M53" i="1825"/>
  <c r="N115" i="1825"/>
  <c r="M228" i="1825"/>
  <c r="M325" i="1825"/>
  <c r="N392" i="1825"/>
  <c r="O40" i="1825"/>
  <c r="Q462" i="1825"/>
  <c r="Q473" i="1825"/>
  <c r="O50" i="1825"/>
  <c r="M533" i="1825"/>
  <c r="N373" i="1825"/>
  <c r="M135" i="1825"/>
  <c r="N350" i="1825"/>
  <c r="Q367" i="1825"/>
  <c r="N210" i="1825"/>
  <c r="N102" i="1825"/>
  <c r="O482" i="1825"/>
  <c r="Q444" i="1825"/>
  <c r="M528" i="1825"/>
  <c r="Q350" i="1825"/>
  <c r="N240" i="1825"/>
  <c r="O309" i="1825"/>
  <c r="O57" i="1825"/>
  <c r="M428" i="1825"/>
  <c r="M81" i="1825"/>
  <c r="N504" i="1825"/>
  <c r="Q452" i="1825"/>
  <c r="N267" i="1825"/>
  <c r="Q130" i="1825"/>
  <c r="O499" i="1825"/>
  <c r="M100" i="1825"/>
  <c r="O498" i="1825"/>
  <c r="N530" i="1825"/>
  <c r="O95" i="1825"/>
  <c r="N193" i="1825"/>
  <c r="Q229" i="1825"/>
  <c r="M167" i="1825"/>
  <c r="Q535" i="1825"/>
  <c r="M386" i="1825"/>
  <c r="M370" i="1825"/>
  <c r="O83" i="1825"/>
  <c r="O199" i="1825"/>
  <c r="Q477" i="1825"/>
  <c r="M139" i="1825"/>
  <c r="Q296" i="1825"/>
  <c r="Q200" i="1825"/>
  <c r="M214" i="1825"/>
  <c r="M474" i="1825"/>
  <c r="O497" i="1825"/>
  <c r="O187" i="1825"/>
  <c r="M129" i="1825"/>
  <c r="Q62" i="1825"/>
  <c r="Q501" i="1825"/>
  <c r="M159" i="1825"/>
  <c r="M113" i="1825"/>
  <c r="O106" i="1825"/>
  <c r="O273" i="1825"/>
  <c r="O216" i="1825"/>
  <c r="O43" i="1825"/>
  <c r="Q286" i="1825"/>
  <c r="M401" i="1825"/>
  <c r="O195" i="1825"/>
  <c r="O249" i="1825"/>
  <c r="N292" i="1825"/>
  <c r="N364" i="1825"/>
  <c r="O234" i="1825"/>
  <c r="M121" i="1825"/>
  <c r="M51" i="1825"/>
  <c r="Q494" i="1825"/>
  <c r="N215" i="1825"/>
  <c r="M288" i="1825"/>
  <c r="N103" i="1825"/>
  <c r="Q447" i="1825"/>
  <c r="O458" i="1825"/>
  <c r="M287" i="1825"/>
  <c r="M198" i="1825"/>
  <c r="Q259" i="1825"/>
  <c r="Q283" i="1825"/>
  <c r="O42" i="1825"/>
  <c r="N434" i="1825"/>
  <c r="M161" i="1825"/>
  <c r="Q24" i="1825"/>
  <c r="M304" i="1825"/>
  <c r="Q20" i="1825"/>
  <c r="O528" i="1825"/>
  <c r="Q309" i="1825"/>
  <c r="Q57" i="1825"/>
  <c r="N428" i="1825"/>
  <c r="N81" i="1825"/>
  <c r="O504" i="1825"/>
  <c r="O231" i="1825"/>
  <c r="M424" i="1825"/>
  <c r="Q499" i="1825"/>
  <c r="N100" i="1825"/>
  <c r="Q498" i="1825"/>
  <c r="Q95" i="1825"/>
  <c r="Q193" i="1825"/>
  <c r="M76" i="1825"/>
  <c r="M203" i="1825"/>
  <c r="N167" i="1825"/>
  <c r="N386" i="1825"/>
  <c r="N370" i="1825"/>
  <c r="Q83" i="1825"/>
  <c r="Q199" i="1825"/>
  <c r="N139" i="1825"/>
  <c r="N214" i="1825"/>
  <c r="O474" i="1825"/>
  <c r="Q497" i="1825"/>
  <c r="Q187" i="1825"/>
  <c r="M305" i="1825"/>
  <c r="N129" i="1825"/>
  <c r="M23" i="1825"/>
  <c r="O159" i="1825"/>
  <c r="Q106" i="1825"/>
  <c r="Q97" i="1825"/>
  <c r="Q273" i="1825"/>
  <c r="M430" i="1825"/>
  <c r="Q216" i="1825"/>
  <c r="N43" i="1825"/>
  <c r="N401" i="1825"/>
  <c r="M522" i="1825"/>
  <c r="Q195" i="1825"/>
  <c r="N249" i="1825"/>
  <c r="M480" i="1825"/>
  <c r="O292" i="1825"/>
  <c r="N421" i="1825"/>
  <c r="O364" i="1825"/>
  <c r="N121" i="1825"/>
  <c r="O51" i="1825"/>
  <c r="M90" i="1825"/>
  <c r="O215" i="1825"/>
  <c r="N288" i="1825"/>
  <c r="O103" i="1825"/>
  <c r="M447" i="1825"/>
  <c r="Q458" i="1825"/>
  <c r="N198" i="1825"/>
  <c r="M259" i="1825"/>
  <c r="O434" i="1825"/>
  <c r="M372" i="1825"/>
  <c r="N390" i="1825"/>
  <c r="N161" i="1825"/>
  <c r="M24" i="1825"/>
  <c r="N304" i="1825"/>
  <c r="N25" i="1825"/>
  <c r="O377" i="1825"/>
  <c r="M152" i="1825"/>
  <c r="M20" i="1825"/>
  <c r="O230" i="1825"/>
  <c r="Q525" i="1825"/>
  <c r="Q315" i="1825"/>
  <c r="N331" i="1825"/>
  <c r="N53" i="1825"/>
  <c r="Q528" i="1825"/>
  <c r="M269" i="1825"/>
  <c r="Q115" i="1825"/>
  <c r="N228" i="1825"/>
  <c r="N508" i="1825"/>
  <c r="O392" i="1825"/>
  <c r="N40" i="1825"/>
  <c r="M55" i="1825"/>
  <c r="Q50" i="1825"/>
  <c r="N533" i="1825"/>
  <c r="O373" i="1825"/>
  <c r="N135" i="1825"/>
  <c r="O350" i="1825"/>
  <c r="M240" i="1825"/>
  <c r="O210" i="1825"/>
  <c r="O102" i="1825"/>
  <c r="N482" i="1825"/>
  <c r="M478" i="1825"/>
  <c r="N269" i="1825"/>
  <c r="O508" i="1825"/>
  <c r="Q392" i="1825"/>
  <c r="Q40" i="1825"/>
  <c r="O533" i="1825"/>
  <c r="M456" i="1825"/>
  <c r="Q210" i="1825"/>
  <c r="M272" i="1825"/>
  <c r="O428" i="1825"/>
  <c r="O81" i="1825"/>
  <c r="Q504" i="1825"/>
  <c r="Q231" i="1825"/>
  <c r="N424" i="1825"/>
  <c r="M67" i="1825"/>
  <c r="O100" i="1825"/>
  <c r="Q9" i="1825"/>
  <c r="N76" i="1825"/>
  <c r="N203" i="1825"/>
  <c r="O167" i="1825"/>
  <c r="O386" i="1825"/>
  <c r="O370" i="1825"/>
  <c r="N368" i="1825"/>
  <c r="O139" i="1825"/>
  <c r="N357" i="1825"/>
  <c r="M534" i="1825"/>
  <c r="O214" i="1825"/>
  <c r="N474" i="1825"/>
  <c r="N305" i="1825"/>
  <c r="O129" i="1825"/>
  <c r="N23" i="1825"/>
  <c r="Q159" i="1825"/>
  <c r="O97" i="1825"/>
  <c r="N307" i="1825"/>
  <c r="N430" i="1825"/>
  <c r="Q43" i="1825"/>
  <c r="M242" i="1825"/>
  <c r="O401" i="1825"/>
  <c r="N522" i="1825"/>
  <c r="M69" i="1825"/>
  <c r="Q249" i="1825"/>
  <c r="N480" i="1825"/>
  <c r="Q292" i="1825"/>
  <c r="Q421" i="1825"/>
  <c r="Q364" i="1825"/>
  <c r="M61" i="1825"/>
  <c r="O121" i="1825"/>
  <c r="N51" i="1825"/>
  <c r="N90" i="1825"/>
  <c r="Q215" i="1825"/>
  <c r="O288" i="1825"/>
  <c r="Q103" i="1825"/>
  <c r="N447" i="1825"/>
  <c r="M96" i="1825"/>
  <c r="O198" i="1825"/>
  <c r="N259" i="1825"/>
  <c r="Q434" i="1825"/>
  <c r="N372" i="1825"/>
  <c r="O390" i="1825"/>
  <c r="Q161" i="1825"/>
  <c r="N24" i="1825"/>
  <c r="O304" i="1825"/>
  <c r="O25" i="1825"/>
  <c r="M77" i="1825"/>
  <c r="Q377" i="1825"/>
  <c r="N152" i="1825"/>
  <c r="N20" i="1825"/>
  <c r="M525" i="1825"/>
  <c r="Q331" i="1825"/>
  <c r="O53" i="1825"/>
  <c r="O115" i="1825"/>
  <c r="N272" i="1825"/>
  <c r="Q428" i="1825"/>
  <c r="Q81" i="1825"/>
  <c r="M504" i="1825"/>
  <c r="M276" i="1825"/>
  <c r="M231" i="1825"/>
  <c r="O424" i="1825"/>
  <c r="N67" i="1825"/>
  <c r="Q100" i="1825"/>
  <c r="M9" i="1825"/>
  <c r="O243" i="1825"/>
  <c r="O76" i="1825"/>
  <c r="O203" i="1825"/>
  <c r="Q167" i="1825"/>
  <c r="M22" i="1825"/>
  <c r="Q386" i="1825"/>
  <c r="Q370" i="1825"/>
  <c r="O368" i="1825"/>
  <c r="Q139" i="1825"/>
  <c r="M357" i="1825"/>
  <c r="N534" i="1825"/>
  <c r="Q214" i="1825"/>
  <c r="Q474" i="1825"/>
  <c r="O305" i="1825"/>
  <c r="Q129" i="1825"/>
  <c r="O23" i="1825"/>
  <c r="O284" i="1825"/>
  <c r="M110" i="1825"/>
  <c r="M177" i="1825"/>
  <c r="M363" i="1825"/>
  <c r="M97" i="1825"/>
  <c r="M307" i="1825"/>
  <c r="O430" i="1825"/>
  <c r="M257" i="1825"/>
  <c r="N242" i="1825"/>
  <c r="Q401" i="1825"/>
  <c r="O522" i="1825"/>
  <c r="N69" i="1825"/>
  <c r="M27" i="1825"/>
  <c r="O480" i="1825"/>
  <c r="M421" i="1825"/>
  <c r="N317" i="1825"/>
  <c r="N61" i="1825"/>
  <c r="Q121" i="1825"/>
  <c r="Q51" i="1825"/>
  <c r="O90" i="1825"/>
  <c r="Q288" i="1825"/>
  <c r="M211" i="1825"/>
  <c r="O447" i="1825"/>
  <c r="N96" i="1825"/>
  <c r="Q198" i="1825"/>
  <c r="Q476" i="1825"/>
  <c r="O372" i="1825"/>
  <c r="Q390" i="1825"/>
  <c r="O161" i="1825"/>
  <c r="M116" i="1825"/>
  <c r="Q304" i="1825"/>
  <c r="Q25" i="1825"/>
  <c r="N77" i="1825"/>
  <c r="Q275" i="1825"/>
  <c r="O152" i="1825"/>
  <c r="Q220" i="1825"/>
  <c r="N525" i="1825"/>
  <c r="O478" i="1825"/>
  <c r="M331" i="1825"/>
  <c r="Q53" i="1825"/>
  <c r="M237" i="1825"/>
  <c r="M169" i="1825"/>
  <c r="O272" i="1825"/>
  <c r="N276" i="1825"/>
  <c r="N231" i="1825"/>
  <c r="Q424" i="1825"/>
  <c r="O67" i="1825"/>
  <c r="N9" i="1825"/>
  <c r="Q136" i="1825"/>
  <c r="Q243" i="1825"/>
  <c r="M344" i="1825"/>
  <c r="Q76" i="1825"/>
  <c r="Q203" i="1825"/>
  <c r="M278" i="1825"/>
  <c r="N22" i="1825"/>
  <c r="M446" i="1825"/>
  <c r="M385" i="1825"/>
  <c r="Q368" i="1825"/>
  <c r="N313" i="1825"/>
  <c r="O357" i="1825"/>
  <c r="O534" i="1825"/>
  <c r="M312" i="1825"/>
  <c r="Q305" i="1825"/>
  <c r="M127" i="1825"/>
  <c r="Q23" i="1825"/>
  <c r="Q284" i="1825"/>
  <c r="N110" i="1825"/>
  <c r="N177" i="1825"/>
  <c r="N363" i="1825"/>
  <c r="N97" i="1825"/>
  <c r="O307" i="1825"/>
  <c r="Q430" i="1825"/>
  <c r="M442" i="1825"/>
  <c r="O257" i="1825"/>
  <c r="Q242" i="1825"/>
  <c r="N532" i="1825"/>
  <c r="Q522" i="1825"/>
  <c r="O69" i="1825"/>
  <c r="M405" i="1825"/>
  <c r="N27" i="1825"/>
  <c r="Q480" i="1825"/>
  <c r="O421" i="1825"/>
  <c r="O317" i="1825"/>
  <c r="O61" i="1825"/>
  <c r="N150" i="1825"/>
  <c r="M175" i="1825"/>
  <c r="Q90" i="1825"/>
  <c r="N211" i="1825"/>
  <c r="M78" i="1825"/>
  <c r="O96" i="1825"/>
  <c r="N126" i="1825"/>
  <c r="M476" i="1825"/>
  <c r="N185" i="1825"/>
  <c r="Q372" i="1825"/>
  <c r="M88" i="1825"/>
  <c r="N116" i="1825"/>
  <c r="O77" i="1825"/>
  <c r="M275" i="1825"/>
  <c r="Q152" i="1825"/>
  <c r="O220" i="1825"/>
  <c r="M36" i="1825"/>
  <c r="Q415" i="1825"/>
  <c r="N478" i="1825"/>
  <c r="M518" i="1825"/>
  <c r="O331" i="1825"/>
  <c r="O237" i="1825"/>
  <c r="Q269" i="1825"/>
  <c r="N413" i="1825"/>
  <c r="O492" i="1825"/>
  <c r="M508" i="1825"/>
  <c r="N183" i="1825"/>
  <c r="N55" i="1825"/>
  <c r="O376" i="1825"/>
  <c r="Q425" i="1825"/>
  <c r="O438" i="1825"/>
  <c r="N495" i="1825"/>
  <c r="N169" i="1825"/>
  <c r="Q272" i="1825"/>
  <c r="M208" i="1825"/>
  <c r="O276" i="1825"/>
  <c r="Q67" i="1825"/>
  <c r="M330" i="1825"/>
  <c r="O9" i="1825"/>
  <c r="M136" i="1825"/>
  <c r="M243" i="1825"/>
  <c r="M73" i="1825"/>
  <c r="N344" i="1825"/>
  <c r="M268" i="1825"/>
  <c r="Q278" i="1825"/>
  <c r="Q22" i="1825"/>
  <c r="N446" i="1825"/>
  <c r="N385" i="1825"/>
  <c r="M368" i="1825"/>
  <c r="M409" i="1825"/>
  <c r="O313" i="1825"/>
  <c r="Q455" i="1825"/>
  <c r="Q357" i="1825"/>
  <c r="Q534" i="1825"/>
  <c r="M399" i="1825"/>
  <c r="M184" i="1825"/>
  <c r="N312" i="1825"/>
  <c r="N127" i="1825"/>
  <c r="M6" i="1825"/>
  <c r="M284" i="1825"/>
  <c r="O110" i="1825"/>
  <c r="Q177" i="1825"/>
  <c r="O363" i="1825"/>
  <c r="Q307" i="1825"/>
  <c r="N442" i="1825"/>
  <c r="N257" i="1825"/>
  <c r="O242" i="1825"/>
  <c r="O532" i="1825"/>
  <c r="N500" i="1825"/>
  <c r="Q69" i="1825"/>
  <c r="N405" i="1825"/>
  <c r="O27" i="1825"/>
  <c r="N93" i="1825"/>
  <c r="Q317" i="1825"/>
  <c r="Q61" i="1825"/>
  <c r="M150" i="1825"/>
  <c r="N175" i="1825"/>
  <c r="O383" i="1825"/>
  <c r="N339" i="1825"/>
  <c r="O211" i="1825"/>
  <c r="N78" i="1825"/>
  <c r="Q96" i="1825"/>
  <c r="M126" i="1825"/>
  <c r="N476" i="1825"/>
  <c r="Q28" i="1825"/>
  <c r="Q185" i="1825"/>
  <c r="N88" i="1825"/>
  <c r="O116" i="1825"/>
  <c r="Q77" i="1825"/>
  <c r="N275" i="1825"/>
  <c r="M220" i="1825"/>
  <c r="N36" i="1825"/>
  <c r="M415" i="1825"/>
  <c r="Q478" i="1825"/>
  <c r="N518" i="1825"/>
  <c r="Q335" i="1825"/>
  <c r="Q237" i="1825"/>
  <c r="Q169" i="1825"/>
  <c r="N146" i="1825"/>
  <c r="N208" i="1825"/>
  <c r="Q276" i="1825"/>
  <c r="N330" i="1825"/>
  <c r="N136" i="1825"/>
  <c r="N243" i="1825"/>
  <c r="N73" i="1825"/>
  <c r="O344" i="1825"/>
  <c r="N268" i="1825"/>
  <c r="M382" i="1825"/>
  <c r="N278" i="1825"/>
  <c r="O22" i="1825"/>
  <c r="O446" i="1825"/>
  <c r="O385" i="1825"/>
  <c r="N409" i="1825"/>
  <c r="Q313" i="1825"/>
  <c r="N455" i="1825"/>
  <c r="M258" i="1825"/>
  <c r="N399" i="1825"/>
  <c r="N184" i="1825"/>
  <c r="O312" i="1825"/>
  <c r="Q127" i="1825"/>
  <c r="Q6" i="1825"/>
  <c r="N284" i="1825"/>
  <c r="Q110" i="1825"/>
  <c r="O177" i="1825"/>
  <c r="Q363" i="1825"/>
  <c r="M54" i="1825"/>
  <c r="N327" i="1825"/>
  <c r="O442" i="1825"/>
  <c r="Q257" i="1825"/>
  <c r="M39" i="1825"/>
  <c r="Q532" i="1825"/>
  <c r="O500" i="1825"/>
  <c r="O405" i="1825"/>
  <c r="Q27" i="1825"/>
  <c r="O14" i="1825"/>
  <c r="Q93" i="1825"/>
  <c r="M317" i="1825"/>
  <c r="O150" i="1825"/>
  <c r="O175" i="1825"/>
  <c r="N222" i="1825"/>
  <c r="Q383" i="1825"/>
  <c r="O339" i="1825"/>
  <c r="Q211" i="1825"/>
  <c r="O78" i="1825"/>
  <c r="M469" i="1825"/>
  <c r="O126" i="1825"/>
  <c r="M64" i="1825"/>
  <c r="O476" i="1825"/>
  <c r="N28" i="1825"/>
  <c r="O185" i="1825"/>
  <c r="N496" i="1825"/>
  <c r="O88" i="1825"/>
  <c r="M204" i="1825"/>
  <c r="Q116" i="1825"/>
  <c r="M387" i="1825"/>
  <c r="N12" i="1825"/>
  <c r="M179" i="1825"/>
  <c r="O275" i="1825"/>
  <c r="N333" i="1825"/>
  <c r="N220" i="1825"/>
  <c r="O36" i="1825"/>
  <c r="N415" i="1825"/>
  <c r="O518" i="1825"/>
  <c r="M335" i="1825"/>
  <c r="M280" i="1825"/>
  <c r="O169" i="1825"/>
  <c r="M213" i="1825"/>
  <c r="M146" i="1825"/>
  <c r="M529" i="1825"/>
  <c r="O208" i="1825"/>
  <c r="N142" i="1825"/>
  <c r="O330" i="1825"/>
  <c r="O490" i="1825"/>
  <c r="O136" i="1825"/>
  <c r="O73" i="1825"/>
  <c r="Q344" i="1825"/>
  <c r="O268" i="1825"/>
  <c r="N382" i="1825"/>
  <c r="O278" i="1825"/>
  <c r="Q446" i="1825"/>
  <c r="Q385" i="1825"/>
  <c r="N48" i="1825"/>
  <c r="O409" i="1825"/>
  <c r="M313" i="1825"/>
  <c r="O455" i="1825"/>
  <c r="N258" i="1825"/>
  <c r="O399" i="1825"/>
  <c r="O184" i="1825"/>
  <c r="Q312" i="1825"/>
  <c r="M162" i="1825"/>
  <c r="M282" i="1825"/>
  <c r="O127" i="1825"/>
  <c r="N6" i="1825"/>
  <c r="M340" i="1825"/>
  <c r="M356" i="1825"/>
  <c r="M379" i="1825"/>
  <c r="N54" i="1825"/>
  <c r="M92" i="1825"/>
  <c r="M327" i="1825"/>
  <c r="Q442" i="1825"/>
  <c r="M429" i="1825"/>
  <c r="O39" i="1825"/>
  <c r="M532" i="1825"/>
  <c r="Q500" i="1825"/>
  <c r="M173" i="1825"/>
  <c r="Q405" i="1825"/>
  <c r="M253" i="1825"/>
  <c r="Q14" i="1825"/>
  <c r="M93" i="1825"/>
  <c r="M491" i="1825"/>
  <c r="Q150" i="1825"/>
  <c r="Q175" i="1825"/>
  <c r="M222" i="1825"/>
  <c r="M383" i="1825"/>
  <c r="Q339" i="1825"/>
  <c r="Q78" i="1825"/>
  <c r="N469" i="1825"/>
  <c r="Q126" i="1825"/>
  <c r="N64" i="1825"/>
  <c r="O28" i="1825"/>
  <c r="M185" i="1825"/>
  <c r="O496" i="1825"/>
  <c r="Q88" i="1825"/>
  <c r="N204" i="1825"/>
  <c r="N387" i="1825"/>
  <c r="O12" i="1825"/>
  <c r="N179" i="1825"/>
  <c r="M519" i="1825"/>
  <c r="O333" i="1825"/>
  <c r="Q36" i="1825"/>
  <c r="M411" i="1825"/>
  <c r="N213" i="1825"/>
  <c r="O146" i="1825"/>
  <c r="N529" i="1825"/>
  <c r="Q208" i="1825"/>
  <c r="M120" i="1825"/>
  <c r="M142" i="1825"/>
  <c r="Q330" i="1825"/>
  <c r="M490" i="1825"/>
  <c r="M148" i="1825"/>
  <c r="Q73" i="1825"/>
  <c r="M378" i="1825"/>
  <c r="Q268" i="1825"/>
  <c r="O382" i="1825"/>
  <c r="O10" i="1825"/>
  <c r="M488" i="1825"/>
  <c r="M166" i="1825"/>
  <c r="O48" i="1825"/>
  <c r="Q409" i="1825"/>
  <c r="M172" i="1825"/>
  <c r="M455" i="1825"/>
  <c r="N512" i="1825"/>
  <c r="Q258" i="1825"/>
  <c r="Q399" i="1825"/>
  <c r="Q184" i="1825"/>
  <c r="N162" i="1825"/>
  <c r="N282" i="1825"/>
  <c r="O6" i="1825"/>
  <c r="N340" i="1825"/>
  <c r="N356" i="1825"/>
  <c r="N379" i="1825"/>
  <c r="O54" i="1825"/>
  <c r="N92" i="1825"/>
  <c r="O327" i="1825"/>
  <c r="N429" i="1825"/>
  <c r="N39" i="1825"/>
  <c r="M500" i="1825"/>
  <c r="N173" i="1825"/>
  <c r="M196" i="1825"/>
  <c r="O253" i="1825"/>
  <c r="M14" i="1825"/>
  <c r="O93" i="1825"/>
  <c r="N353" i="1825"/>
  <c r="N491" i="1825"/>
  <c r="M32" i="1825"/>
  <c r="M274" i="1825"/>
  <c r="O222" i="1825"/>
  <c r="N383" i="1825"/>
  <c r="M339" i="1825"/>
  <c r="M34" i="1825"/>
  <c r="N329" i="1825"/>
  <c r="O469" i="1825"/>
  <c r="Q64" i="1825"/>
  <c r="M28" i="1825"/>
  <c r="M506" i="1825"/>
  <c r="Q496" i="1825"/>
  <c r="M493" i="1825"/>
  <c r="O204" i="1825"/>
  <c r="N524" i="1825"/>
  <c r="O387" i="1825"/>
  <c r="M12" i="1825"/>
  <c r="O179" i="1825"/>
  <c r="N519" i="1825"/>
  <c r="Q333" i="1825"/>
  <c r="N411" i="1825"/>
  <c r="O213" i="1825"/>
  <c r="Q146" i="1825"/>
  <c r="O529" i="1825"/>
  <c r="M299" i="1825"/>
  <c r="N120" i="1825"/>
  <c r="O142" i="1825"/>
  <c r="M60" i="1825"/>
  <c r="N490" i="1825"/>
  <c r="N148" i="1825"/>
  <c r="M221" i="1825"/>
  <c r="M182" i="1825"/>
  <c r="N378" i="1825"/>
  <c r="Q382" i="1825"/>
  <c r="M10" i="1825"/>
  <c r="N488" i="1825"/>
  <c r="N166" i="1825"/>
  <c r="Q48" i="1825"/>
  <c r="M454" i="1825"/>
  <c r="N172" i="1825"/>
  <c r="M47" i="1825"/>
  <c r="O512" i="1825"/>
  <c r="O258" i="1825"/>
  <c r="Q236" i="1825"/>
  <c r="M261" i="1825"/>
  <c r="O162" i="1825"/>
  <c r="O282" i="1825"/>
  <c r="M174" i="1825"/>
  <c r="M33" i="1825"/>
  <c r="M358" i="1825"/>
  <c r="O340" i="1825"/>
  <c r="O356" i="1825"/>
  <c r="O379" i="1825"/>
  <c r="M403" i="1825"/>
  <c r="Q54" i="1825"/>
  <c r="O92" i="1825"/>
  <c r="Q327" i="1825"/>
  <c r="O429" i="1825"/>
  <c r="Q39" i="1825"/>
  <c r="M332" i="1825"/>
  <c r="M111" i="1825"/>
  <c r="Q173" i="1825"/>
  <c r="N196" i="1825"/>
  <c r="Q253" i="1825"/>
  <c r="N14" i="1825"/>
  <c r="M353" i="1825"/>
  <c r="O491" i="1825"/>
  <c r="N32" i="1825"/>
  <c r="Q274" i="1825"/>
  <c r="Q222" i="1825"/>
  <c r="N34" i="1825"/>
  <c r="O329" i="1825"/>
  <c r="Q469" i="1825"/>
  <c r="N337" i="1825"/>
  <c r="O64" i="1825"/>
  <c r="M270" i="1825"/>
  <c r="M188" i="1825"/>
  <c r="N506" i="1825"/>
  <c r="M496" i="1825"/>
  <c r="N493" i="1825"/>
  <c r="Q204" i="1825"/>
  <c r="O524" i="1825"/>
  <c r="Q387" i="1825"/>
  <c r="Q12" i="1825"/>
  <c r="Q179" i="1825"/>
  <c r="O519" i="1825"/>
  <c r="M333" i="1825"/>
  <c r="N250" i="1825"/>
  <c r="N8" i="1825"/>
  <c r="N365" i="1825"/>
  <c r="O468" i="1825"/>
  <c r="N63" i="1825"/>
  <c r="M515" i="1825"/>
  <c r="Q280" i="1825"/>
  <c r="N38" i="1825"/>
  <c r="Q463" i="1825"/>
  <c r="M437" i="1825"/>
  <c r="Q411" i="1825"/>
  <c r="N223" i="1825"/>
  <c r="O241" i="1825"/>
  <c r="M209" i="1825"/>
  <c r="O299" i="1825"/>
  <c r="Q388" i="1825"/>
  <c r="Q120" i="1825"/>
  <c r="O60" i="1825"/>
  <c r="O516" i="1825"/>
  <c r="Q148" i="1825"/>
  <c r="O221" i="1825"/>
  <c r="O182" i="1825"/>
  <c r="Q378" i="1825"/>
  <c r="N70" i="1825"/>
  <c r="Q10" i="1825"/>
  <c r="N65" i="1825"/>
  <c r="O411" i="1825"/>
  <c r="O33" i="1825"/>
  <c r="O332" i="1825"/>
  <c r="Q509" i="1825"/>
  <c r="O413" i="1825"/>
  <c r="Q132" i="1825"/>
  <c r="N396" i="1825"/>
  <c r="O265" i="1825"/>
  <c r="N227" i="1825"/>
  <c r="M294" i="1825"/>
  <c r="M531" i="1825"/>
  <c r="O105" i="1825"/>
  <c r="N85" i="1825"/>
  <c r="N84" i="1825"/>
  <c r="N290" i="1825"/>
  <c r="M131" i="1825"/>
  <c r="Q85" i="1825"/>
  <c r="O290" i="1825"/>
  <c r="N131" i="1825"/>
  <c r="Q290" i="1825"/>
  <c r="O219" i="1825"/>
  <c r="Q456" i="1825"/>
  <c r="Q423" i="1825"/>
  <c r="N503" i="1825"/>
  <c r="M423" i="1825"/>
  <c r="Q80" i="1825"/>
  <c r="Q445" i="1825"/>
  <c r="M114" i="1825"/>
  <c r="M303" i="1825"/>
  <c r="N438" i="1825"/>
  <c r="O481" i="1825"/>
  <c r="M449" i="1825"/>
  <c r="Q505" i="1825"/>
  <c r="Q213" i="1825"/>
  <c r="N454" i="1825"/>
  <c r="N358" i="1825"/>
  <c r="N111" i="1825"/>
  <c r="N323" i="1825"/>
  <c r="O493" i="1825"/>
  <c r="M365" i="1825"/>
  <c r="O422" i="1825"/>
  <c r="Q413" i="1825"/>
  <c r="M264" i="1825"/>
  <c r="O396" i="1825"/>
  <c r="N265" i="1825"/>
  <c r="Q66" i="1825"/>
  <c r="N294" i="1825"/>
  <c r="N531" i="1825"/>
  <c r="O84" i="1825"/>
  <c r="M123" i="1825"/>
  <c r="Q219" i="1825"/>
  <c r="M503" i="1825"/>
  <c r="O30" i="1825"/>
  <c r="M241" i="1825"/>
  <c r="O454" i="1825"/>
  <c r="O358" i="1825"/>
  <c r="Q111" i="1825"/>
  <c r="M323" i="1825"/>
  <c r="Q493" i="1825"/>
  <c r="O365" i="1825"/>
  <c r="Q422" i="1825"/>
  <c r="M413" i="1825"/>
  <c r="M194" i="1825"/>
  <c r="N349" i="1825"/>
  <c r="N264" i="1825"/>
  <c r="Q396" i="1825"/>
  <c r="Q265" i="1825"/>
  <c r="M219" i="1825"/>
  <c r="M66" i="1825"/>
  <c r="O294" i="1825"/>
  <c r="O531" i="1825"/>
  <c r="M246" i="1825"/>
  <c r="M85" i="1825"/>
  <c r="Q84" i="1825"/>
  <c r="Q131" i="1825"/>
  <c r="Q246" i="1825"/>
  <c r="M460" i="1825"/>
  <c r="Q224" i="1825"/>
  <c r="O246" i="1825"/>
  <c r="M384" i="1825"/>
  <c r="M80" i="1825"/>
  <c r="N384" i="1825"/>
  <c r="N416" i="1825"/>
  <c r="Q384" i="1825"/>
  <c r="Q303" i="1825"/>
  <c r="M140" i="1825"/>
  <c r="N266" i="1825"/>
  <c r="M105" i="1825"/>
  <c r="Q109" i="1825"/>
  <c r="Q529" i="1825"/>
  <c r="O172" i="1825"/>
  <c r="Q340" i="1825"/>
  <c r="O173" i="1825"/>
  <c r="M468" i="1825"/>
  <c r="O269" i="1825"/>
  <c r="N194" i="1825"/>
  <c r="O349" i="1825"/>
  <c r="O264" i="1825"/>
  <c r="M256" i="1825"/>
  <c r="N224" i="1825"/>
  <c r="N219" i="1825"/>
  <c r="N456" i="1825"/>
  <c r="Q294" i="1825"/>
  <c r="Q531" i="1825"/>
  <c r="N246" i="1825"/>
  <c r="O85" i="1825"/>
  <c r="Q460" i="1825"/>
  <c r="O131" i="1825"/>
  <c r="N256" i="1825"/>
  <c r="O456" i="1825"/>
  <c r="M147" i="1825"/>
  <c r="N460" i="1825"/>
  <c r="O147" i="1825"/>
  <c r="O460" i="1825"/>
  <c r="M117" i="1825"/>
  <c r="N376" i="1825"/>
  <c r="N168" i="1825"/>
  <c r="N109" i="1825"/>
  <c r="O274" i="1825"/>
  <c r="N299" i="1825"/>
  <c r="Q172" i="1825"/>
  <c r="Q419" i="1825"/>
  <c r="M347" i="1825"/>
  <c r="M91" i="1825"/>
  <c r="N468" i="1825"/>
  <c r="Q82" i="1825"/>
  <c r="O194" i="1825"/>
  <c r="Q264" i="1825"/>
  <c r="O224" i="1825"/>
  <c r="M238" i="1825"/>
  <c r="M366" i="1825"/>
  <c r="Q398" i="1825"/>
  <c r="M281" i="1825"/>
  <c r="N439" i="1825"/>
  <c r="O388" i="1825"/>
  <c r="O47" i="1825"/>
  <c r="Q356" i="1825"/>
  <c r="O34" i="1825"/>
  <c r="Q524" i="1825"/>
  <c r="Q468" i="1825"/>
  <c r="M82" i="1825"/>
  <c r="M37" i="1825"/>
  <c r="N149" i="1825"/>
  <c r="M87" i="1825"/>
  <c r="Q533" i="1825"/>
  <c r="N123" i="1825"/>
  <c r="Q30" i="1825"/>
  <c r="M8" i="1825"/>
  <c r="O120" i="1825"/>
  <c r="N47" i="1825"/>
  <c r="Q34" i="1825"/>
  <c r="M524" i="1825"/>
  <c r="N82" i="1825"/>
  <c r="N37" i="1825"/>
  <c r="M143" i="1825"/>
  <c r="M517" i="1825"/>
  <c r="N87" i="1825"/>
  <c r="M425" i="1825"/>
  <c r="N448" i="1825"/>
  <c r="M406" i="1825"/>
  <c r="Q123" i="1825"/>
  <c r="O398" i="1825"/>
  <c r="O238" i="1825"/>
  <c r="O505" i="1825"/>
  <c r="Q142" i="1825"/>
  <c r="Q512" i="1825"/>
  <c r="Q379" i="1825"/>
  <c r="O196" i="1825"/>
  <c r="Q329" i="1825"/>
  <c r="M197" i="1825"/>
  <c r="Q518" i="1825"/>
  <c r="O82" i="1825"/>
  <c r="M311" i="1825"/>
  <c r="N143" i="1825"/>
  <c r="N517" i="1825"/>
  <c r="O87" i="1825"/>
  <c r="N425" i="1825"/>
  <c r="M86" i="1825"/>
  <c r="N138" i="1825"/>
  <c r="N406" i="1825"/>
  <c r="Q147" i="1825"/>
  <c r="M343" i="1825"/>
  <c r="N80" i="1825"/>
  <c r="O123" i="1825"/>
  <c r="M416" i="1825"/>
  <c r="N423" i="1825"/>
  <c r="O384" i="1825"/>
  <c r="O406" i="1825"/>
  <c r="O423" i="1825"/>
  <c r="Q35" i="1825"/>
  <c r="Q263" i="1825"/>
  <c r="N60" i="1825"/>
  <c r="M512" i="1825"/>
  <c r="Q196" i="1825"/>
  <c r="M329" i="1825"/>
  <c r="N197" i="1825"/>
  <c r="M63" i="1825"/>
  <c r="M463" i="1825"/>
  <c r="M183" i="1825"/>
  <c r="O517" i="1825"/>
  <c r="O189" i="1825"/>
  <c r="O425" i="1825"/>
  <c r="N86" i="1825"/>
  <c r="M138" i="1825"/>
  <c r="N343" i="1825"/>
  <c r="Q114" i="1825"/>
  <c r="N505" i="1825"/>
  <c r="Q281" i="1825"/>
  <c r="N394" i="1825"/>
  <c r="N516" i="1825"/>
  <c r="N403" i="1825"/>
  <c r="N253" i="1825"/>
  <c r="M277" i="1825"/>
  <c r="O63" i="1825"/>
  <c r="N463" i="1825"/>
  <c r="O183" i="1825"/>
  <c r="Q517" i="1825"/>
  <c r="Q189" i="1825"/>
  <c r="O397" i="1825"/>
  <c r="M495" i="1825"/>
  <c r="O138" i="1825"/>
  <c r="Q406" i="1825"/>
  <c r="O343" i="1825"/>
  <c r="O80" i="1825"/>
  <c r="M400" i="1825"/>
  <c r="Q482" i="1825"/>
  <c r="N117" i="1825"/>
  <c r="Q138" i="1825"/>
  <c r="Q343" i="1825"/>
  <c r="N400" i="1825"/>
  <c r="Q164" i="1825"/>
  <c r="O114" i="1825"/>
  <c r="Q227" i="1825"/>
  <c r="M290" i="1825"/>
  <c r="Q490" i="1825"/>
  <c r="Q403" i="1825"/>
  <c r="M354" i="1825"/>
  <c r="M436" i="1825"/>
  <c r="N277" i="1825"/>
  <c r="Q63" i="1825"/>
  <c r="O306" i="1825"/>
  <c r="N492" i="1825"/>
  <c r="Q183" i="1825"/>
  <c r="Q55" i="1825"/>
  <c r="M334" i="1825"/>
  <c r="Q397" i="1825"/>
  <c r="O495" i="1825"/>
  <c r="N46" i="1825"/>
  <c r="M398" i="1825"/>
  <c r="Q238" i="1825"/>
  <c r="N140" i="1825"/>
  <c r="O366" i="1825"/>
  <c r="O174" i="1825"/>
  <c r="O148" i="1825"/>
  <c r="M29" i="1825"/>
  <c r="O337" i="1825"/>
  <c r="M176" i="1825"/>
  <c r="N335" i="1825"/>
  <c r="Q427" i="1825"/>
  <c r="Q492" i="1825"/>
  <c r="N334" i="1825"/>
  <c r="M397" i="1825"/>
  <c r="Q495" i="1825"/>
  <c r="M351" i="1825"/>
  <c r="O46" i="1825"/>
  <c r="M74" i="1825"/>
  <c r="M164" i="1825"/>
  <c r="O400" i="1825"/>
  <c r="O117" i="1825"/>
  <c r="O164" i="1825"/>
  <c r="N221" i="1825"/>
  <c r="N29" i="1825"/>
  <c r="Q337" i="1825"/>
  <c r="N176" i="1825"/>
  <c r="O335" i="1825"/>
  <c r="M427" i="1825"/>
  <c r="M492" i="1825"/>
  <c r="N154" i="1825"/>
  <c r="O334" i="1825"/>
  <c r="N397" i="1825"/>
  <c r="M445" i="1825"/>
  <c r="N351" i="1825"/>
  <c r="M487" i="1825"/>
  <c r="Q46" i="1825"/>
  <c r="N74" i="1825"/>
  <c r="N164" i="1825"/>
  <c r="Q400" i="1825"/>
  <c r="Q117" i="1825"/>
  <c r="N303" i="1825"/>
  <c r="O303" i="1825"/>
  <c r="N35" i="1825"/>
  <c r="M505" i="1825"/>
  <c r="Q166" i="1825"/>
  <c r="N182" i="1825"/>
  <c r="M236" i="1825"/>
  <c r="Q92" i="1825"/>
  <c r="M526" i="1825"/>
  <c r="M225" i="1825"/>
  <c r="Q519" i="1825"/>
  <c r="N515" i="1825"/>
  <c r="O154" i="1825"/>
  <c r="Q334" i="1825"/>
  <c r="Q410" i="1825"/>
  <c r="N445" i="1825"/>
  <c r="O487" i="1825"/>
  <c r="O240" i="1825"/>
  <c r="O74" i="1825"/>
  <c r="N17" i="1825"/>
  <c r="M375" i="1825"/>
  <c r="O378" i="1825"/>
  <c r="N236" i="1825"/>
  <c r="O526" i="1825"/>
  <c r="N225" i="1825"/>
  <c r="M72" i="1825"/>
  <c r="O515" i="1825"/>
  <c r="Q154" i="1825"/>
  <c r="M376" i="1825"/>
  <c r="N410" i="1825"/>
  <c r="O445" i="1825"/>
  <c r="Q487" i="1825"/>
  <c r="Q240" i="1825"/>
  <c r="Q74" i="1825"/>
  <c r="Q102" i="1825"/>
  <c r="M35" i="1825"/>
  <c r="N132" i="1825"/>
  <c r="O261" i="1825"/>
  <c r="O353" i="1825"/>
  <c r="N270" i="1825"/>
  <c r="N280" i="1825"/>
  <c r="N248" i="1825"/>
  <c r="M154" i="1825"/>
  <c r="O170" i="1825"/>
  <c r="M109" i="1825"/>
  <c r="M84" i="1825"/>
  <c r="M70" i="1825"/>
  <c r="N261" i="1825"/>
  <c r="Q353" i="1825"/>
  <c r="Q270" i="1825"/>
  <c r="M472" i="1825"/>
  <c r="O280" i="1825"/>
  <c r="O248" i="1825"/>
  <c r="Q376" i="1825"/>
  <c r="M168" i="1825"/>
  <c r="O235" i="1825"/>
  <c r="M30" i="1825"/>
  <c r="O35" i="1825"/>
  <c r="N398" i="1825"/>
  <c r="N238" i="1825"/>
  <c r="N114" i="1825"/>
  <c r="N170" i="1825"/>
  <c r="O109" i="1825"/>
  <c r="O58" i="1825"/>
  <c r="N10" i="1825"/>
  <c r="Q162" i="1825"/>
  <c r="M395" i="1825"/>
  <c r="Q491" i="1825"/>
  <c r="N188" i="1825"/>
  <c r="M250" i="1825"/>
  <c r="M380" i="1825"/>
  <c r="Q248" i="1825"/>
  <c r="N308" i="1825"/>
  <c r="N30" i="1825"/>
  <c r="N481" i="1825"/>
  <c r="Q38" i="1825"/>
  <c r="M65" i="1825"/>
  <c r="N395" i="1825"/>
  <c r="M11" i="1825"/>
  <c r="O188" i="1825"/>
  <c r="Q250" i="1825"/>
  <c r="N380" i="1825"/>
  <c r="N437" i="1825"/>
  <c r="O314" i="1825"/>
  <c r="O308" i="1825"/>
  <c r="M266" i="1825"/>
  <c r="O168" i="1825"/>
  <c r="M170" i="1825"/>
  <c r="N366" i="1825"/>
  <c r="Q366" i="1825"/>
  <c r="M79" i="1825"/>
  <c r="O488" i="1825"/>
  <c r="Q282" i="1825"/>
  <c r="Q429" i="1825"/>
  <c r="O32" i="1825"/>
  <c r="O506" i="1825"/>
  <c r="O250" i="1825"/>
  <c r="N237" i="1825"/>
  <c r="O437" i="1825"/>
  <c r="Q308" i="1825"/>
  <c r="O281" i="1825"/>
  <c r="Q488" i="1825"/>
  <c r="N441" i="1825"/>
  <c r="Q32" i="1825"/>
  <c r="Q506" i="1825"/>
  <c r="M38" i="1825"/>
  <c r="O16" i="1825"/>
  <c r="M58" i="1825"/>
  <c r="Q266" i="1825"/>
  <c r="Q438" i="1825"/>
  <c r="M17" i="1825"/>
  <c r="O17" i="1825"/>
  <c r="N281" i="1825"/>
  <c r="N105" i="1825"/>
  <c r="O166" i="1825"/>
  <c r="N174" i="1825"/>
  <c r="O263" i="1825"/>
  <c r="N274" i="1825"/>
  <c r="M394" i="1825"/>
  <c r="O8" i="1825"/>
  <c r="O38" i="1825"/>
  <c r="Q439" i="1825"/>
  <c r="Q508" i="1825"/>
  <c r="M132" i="1825"/>
  <c r="N58" i="1825"/>
  <c r="O266" i="1825"/>
  <c r="Q170" i="1825"/>
  <c r="O227" i="1825"/>
  <c r="Q481" i="1825"/>
  <c r="N79" i="1825"/>
  <c r="Q17" i="1825"/>
  <c r="M48" i="1825"/>
  <c r="N33" i="1825"/>
  <c r="N332" i="1825"/>
  <c r="N509" i="1825"/>
  <c r="O415" i="1825"/>
  <c r="Q108" i="1825"/>
  <c r="O228" i="1825"/>
  <c r="O132" i="1825"/>
  <c r="Q58" i="1825"/>
  <c r="M396" i="1825"/>
  <c r="M265" i="1825"/>
  <c r="Q135" i="1825"/>
  <c r="M227" i="1825"/>
  <c r="M4" i="189"/>
  <c r="P46" i="1825" l="1"/>
  <c r="R46" i="1825"/>
  <c r="S46" i="1825" s="1"/>
  <c r="P506" i="1825"/>
  <c r="R506" i="1825"/>
  <c r="S506" i="1825" s="1"/>
  <c r="P526" i="1825"/>
  <c r="R526" i="1825"/>
  <c r="S526" i="1825" s="1"/>
  <c r="P378" i="1825"/>
  <c r="R378" i="1825"/>
  <c r="S378" i="1825" s="1"/>
  <c r="P63" i="1825"/>
  <c r="R63" i="1825"/>
  <c r="S63" i="1825" s="1"/>
  <c r="P294" i="1825"/>
  <c r="R294" i="1825"/>
  <c r="S294" i="1825" s="1"/>
  <c r="P492" i="1825"/>
  <c r="R492" i="1825"/>
  <c r="S492" i="1825" s="1"/>
  <c r="P534" i="1825"/>
  <c r="R534" i="1825"/>
  <c r="S534" i="1825" s="1"/>
  <c r="R304" i="1825"/>
  <c r="S304" i="1825" s="1"/>
  <c r="P304" i="1825"/>
  <c r="R401" i="1825"/>
  <c r="S401" i="1825" s="1"/>
  <c r="P401" i="1825"/>
  <c r="P249" i="1825"/>
  <c r="R249" i="1825"/>
  <c r="S249" i="1825" s="1"/>
  <c r="P444" i="1825"/>
  <c r="R444" i="1825"/>
  <c r="S444" i="1825" s="1"/>
  <c r="R193" i="1825"/>
  <c r="S193" i="1825" s="1"/>
  <c r="P193" i="1825"/>
  <c r="R297" i="1825"/>
  <c r="S297" i="1825" s="1"/>
  <c r="P297" i="1825"/>
  <c r="P134" i="1825"/>
  <c r="R134" i="1825"/>
  <c r="S134" i="1825" s="1"/>
  <c r="P433" i="1825"/>
  <c r="R433" i="1825"/>
  <c r="S433" i="1825" s="1"/>
  <c r="P360" i="1825"/>
  <c r="R360" i="1825"/>
  <c r="S360" i="1825" s="1"/>
  <c r="P128" i="1825"/>
  <c r="R128" i="1825"/>
  <c r="S128" i="1825" s="1"/>
  <c r="R319" i="1825"/>
  <c r="S319" i="1825" s="1"/>
  <c r="P319" i="1825"/>
  <c r="P108" i="1825"/>
  <c r="R108" i="1825"/>
  <c r="S108" i="1825" s="1"/>
  <c r="P155" i="1825"/>
  <c r="R155" i="1825"/>
  <c r="S155" i="1825" s="1"/>
  <c r="P192" i="1825"/>
  <c r="R192" i="1825"/>
  <c r="S192" i="1825" s="1"/>
  <c r="P391" i="1825"/>
  <c r="R391" i="1825"/>
  <c r="S391" i="1825" s="1"/>
  <c r="P173" i="1825"/>
  <c r="R173" i="1825"/>
  <c r="S173" i="1825" s="1"/>
  <c r="R327" i="1825"/>
  <c r="S327" i="1825" s="1"/>
  <c r="P327" i="1825"/>
  <c r="R127" i="1825"/>
  <c r="S127" i="1825" s="1"/>
  <c r="P127" i="1825"/>
  <c r="R78" i="1825"/>
  <c r="S78" i="1825" s="1"/>
  <c r="P78" i="1825"/>
  <c r="P27" i="1825"/>
  <c r="R27" i="1825"/>
  <c r="S27" i="1825" s="1"/>
  <c r="P61" i="1825"/>
  <c r="R61" i="1825"/>
  <c r="S61" i="1825" s="1"/>
  <c r="P357" i="1825"/>
  <c r="R357" i="1825"/>
  <c r="S357" i="1825" s="1"/>
  <c r="P392" i="1825"/>
  <c r="R392" i="1825"/>
  <c r="S392" i="1825" s="1"/>
  <c r="P195" i="1825"/>
  <c r="R195" i="1825"/>
  <c r="S195" i="1825" s="1"/>
  <c r="P217" i="1825"/>
  <c r="R217" i="1825"/>
  <c r="S217" i="1825" s="1"/>
  <c r="P514" i="1825"/>
  <c r="R514" i="1825"/>
  <c r="S514" i="1825" s="1"/>
  <c r="P291" i="1825"/>
  <c r="R291" i="1825"/>
  <c r="S291" i="1825" s="1"/>
  <c r="P502" i="1825"/>
  <c r="R502" i="1825"/>
  <c r="S502" i="1825" s="1"/>
  <c r="P118" i="1825"/>
  <c r="R118" i="1825"/>
  <c r="S118" i="1825" s="1"/>
  <c r="P341" i="1825"/>
  <c r="R341" i="1825"/>
  <c r="S341" i="1825" s="1"/>
  <c r="P65" i="1825"/>
  <c r="R65" i="1825"/>
  <c r="S65" i="1825" s="1"/>
  <c r="P38" i="1825"/>
  <c r="R38" i="1825"/>
  <c r="S38" i="1825" s="1"/>
  <c r="P263" i="1825"/>
  <c r="R263" i="1825"/>
  <c r="S263" i="1825" s="1"/>
  <c r="P488" i="1825"/>
  <c r="R488" i="1825"/>
  <c r="S488" i="1825" s="1"/>
  <c r="P170" i="1825"/>
  <c r="R170" i="1825"/>
  <c r="S170" i="1825" s="1"/>
  <c r="P406" i="1825"/>
  <c r="R406" i="1825"/>
  <c r="S406" i="1825" s="1"/>
  <c r="P505" i="1825"/>
  <c r="R505" i="1825"/>
  <c r="S505" i="1825" s="1"/>
  <c r="R396" i="1825"/>
  <c r="S396" i="1825" s="1"/>
  <c r="P396" i="1825"/>
  <c r="P182" i="1825"/>
  <c r="R182" i="1825"/>
  <c r="S182" i="1825" s="1"/>
  <c r="P312" i="1825"/>
  <c r="R312" i="1825"/>
  <c r="S312" i="1825" s="1"/>
  <c r="P317" i="1825"/>
  <c r="R317" i="1825"/>
  <c r="S317" i="1825" s="1"/>
  <c r="P152" i="1825"/>
  <c r="R152" i="1825"/>
  <c r="S152" i="1825" s="1"/>
  <c r="P522" i="1825"/>
  <c r="R522" i="1825"/>
  <c r="S522" i="1825" s="1"/>
  <c r="P203" i="1825"/>
  <c r="R203" i="1825"/>
  <c r="S203" i="1825" s="1"/>
  <c r="P103" i="1825"/>
  <c r="R103" i="1825"/>
  <c r="S103" i="1825" s="1"/>
  <c r="P528" i="1825"/>
  <c r="R528" i="1825"/>
  <c r="S528" i="1825" s="1"/>
  <c r="R24" i="1825"/>
  <c r="S24" i="1825" s="1"/>
  <c r="P24" i="1825"/>
  <c r="P457" i="1825"/>
  <c r="R457" i="1825"/>
  <c r="S457" i="1825" s="1"/>
  <c r="P144" i="1825"/>
  <c r="R144" i="1825"/>
  <c r="S144" i="1825" s="1"/>
  <c r="P13" i="1825"/>
  <c r="R13" i="1825"/>
  <c r="S13" i="1825" s="1"/>
  <c r="P279" i="1825"/>
  <c r="R279" i="1825"/>
  <c r="S279" i="1825" s="1"/>
  <c r="P205" i="1825"/>
  <c r="R205" i="1825"/>
  <c r="S205" i="1825" s="1"/>
  <c r="P414" i="1825"/>
  <c r="R414" i="1825"/>
  <c r="S414" i="1825" s="1"/>
  <c r="P111" i="1825"/>
  <c r="R111" i="1825"/>
  <c r="S111" i="1825" s="1"/>
  <c r="P204" i="1825"/>
  <c r="R204" i="1825"/>
  <c r="S204" i="1825" s="1"/>
  <c r="P74" i="1825"/>
  <c r="R74" i="1825"/>
  <c r="S74" i="1825" s="1"/>
  <c r="P384" i="1825"/>
  <c r="R384" i="1825"/>
  <c r="S384" i="1825" s="1"/>
  <c r="P238" i="1825"/>
  <c r="R238" i="1825"/>
  <c r="S238" i="1825" s="1"/>
  <c r="P172" i="1825"/>
  <c r="R172" i="1825"/>
  <c r="S172" i="1825" s="1"/>
  <c r="P221" i="1825"/>
  <c r="R221" i="1825"/>
  <c r="S221" i="1825" s="1"/>
  <c r="P54" i="1825"/>
  <c r="R54" i="1825"/>
  <c r="S54" i="1825" s="1"/>
  <c r="R169" i="1825"/>
  <c r="S169" i="1825" s="1"/>
  <c r="P169" i="1825"/>
  <c r="R339" i="1825"/>
  <c r="S339" i="1825" s="1"/>
  <c r="P339" i="1825"/>
  <c r="R237" i="1825"/>
  <c r="S237" i="1825" s="1"/>
  <c r="P237" i="1825"/>
  <c r="P421" i="1825"/>
  <c r="R421" i="1825"/>
  <c r="S421" i="1825" s="1"/>
  <c r="P76" i="1825"/>
  <c r="R76" i="1825"/>
  <c r="S76" i="1825" s="1"/>
  <c r="P390" i="1825"/>
  <c r="R390" i="1825"/>
  <c r="S390" i="1825" s="1"/>
  <c r="P81" i="1825"/>
  <c r="R81" i="1825"/>
  <c r="S81" i="1825" s="1"/>
  <c r="R7" i="1825"/>
  <c r="S7" i="1825" s="1"/>
  <c r="P7" i="1825"/>
  <c r="P137" i="1825"/>
  <c r="R137" i="1825"/>
  <c r="S137" i="1825" s="1"/>
  <c r="P302" i="1825"/>
  <c r="R302" i="1825"/>
  <c r="S302" i="1825" s="1"/>
  <c r="P262" i="1825"/>
  <c r="R262" i="1825"/>
  <c r="S262" i="1825" s="1"/>
  <c r="P158" i="1825"/>
  <c r="R158" i="1825"/>
  <c r="S158" i="1825" s="1"/>
  <c r="P404" i="1825"/>
  <c r="R404" i="1825"/>
  <c r="S404" i="1825" s="1"/>
  <c r="P538" i="1825"/>
  <c r="R538" i="1825"/>
  <c r="S538" i="1825" s="1"/>
  <c r="R44" i="1825"/>
  <c r="S44" i="1825" s="1"/>
  <c r="P44" i="1825"/>
  <c r="R371" i="1825"/>
  <c r="S371" i="1825" s="1"/>
  <c r="P371" i="1825"/>
  <c r="P153" i="1825"/>
  <c r="R153" i="1825"/>
  <c r="S153" i="1825" s="1"/>
  <c r="P301" i="1825"/>
  <c r="R301" i="1825"/>
  <c r="S301" i="1825" s="1"/>
  <c r="P244" i="1825"/>
  <c r="R244" i="1825"/>
  <c r="S244" i="1825" s="1"/>
  <c r="P277" i="1825"/>
  <c r="R277" i="1825"/>
  <c r="S277" i="1825" s="1"/>
  <c r="P70" i="1825"/>
  <c r="R70" i="1825"/>
  <c r="S70" i="1825" s="1"/>
  <c r="R6" i="189"/>
  <c r="P6" i="189"/>
  <c r="N6" i="189"/>
  <c r="M6" i="189"/>
  <c r="R7" i="189"/>
  <c r="P7" i="189"/>
  <c r="N7" i="189"/>
  <c r="M7" i="189"/>
  <c r="R423" i="1825"/>
  <c r="S423" i="1825" s="1"/>
  <c r="P423" i="1825"/>
  <c r="P219" i="1825"/>
  <c r="R219" i="1825"/>
  <c r="S219" i="1825" s="1"/>
  <c r="R519" i="1825"/>
  <c r="S519" i="1825" s="1"/>
  <c r="P519" i="1825"/>
  <c r="P132" i="1825"/>
  <c r="R132" i="1825"/>
  <c r="S132" i="1825" s="1"/>
  <c r="P166" i="1825"/>
  <c r="R166" i="1825"/>
  <c r="S166" i="1825" s="1"/>
  <c r="P228" i="1825"/>
  <c r="R228" i="1825"/>
  <c r="S228" i="1825" s="1"/>
  <c r="P240" i="1825"/>
  <c r="R240" i="1825"/>
  <c r="S240" i="1825" s="1"/>
  <c r="P398" i="1825"/>
  <c r="R398" i="1825"/>
  <c r="S398" i="1825" s="1"/>
  <c r="P34" i="1825"/>
  <c r="R34" i="1825"/>
  <c r="S34" i="1825" s="1"/>
  <c r="P460" i="1825"/>
  <c r="R460" i="1825"/>
  <c r="S460" i="1825" s="1"/>
  <c r="P290" i="1825"/>
  <c r="R290" i="1825"/>
  <c r="S290" i="1825" s="1"/>
  <c r="R331" i="1825"/>
  <c r="S331" i="1825" s="1"/>
  <c r="P331" i="1825"/>
  <c r="P243" i="1825"/>
  <c r="R243" i="1825"/>
  <c r="S243" i="1825" s="1"/>
  <c r="P428" i="1825"/>
  <c r="R428" i="1825"/>
  <c r="S428" i="1825" s="1"/>
  <c r="P215" i="1825"/>
  <c r="R215" i="1825"/>
  <c r="S215" i="1825" s="1"/>
  <c r="P474" i="1825"/>
  <c r="R474" i="1825"/>
  <c r="S474" i="1825" s="1"/>
  <c r="P43" i="1825"/>
  <c r="R43" i="1825"/>
  <c r="S43" i="1825" s="1"/>
  <c r="R367" i="1825"/>
  <c r="S367" i="1825" s="1"/>
  <c r="P367" i="1825"/>
  <c r="P104" i="1825"/>
  <c r="R104" i="1825"/>
  <c r="S104" i="1825" s="1"/>
  <c r="P338" i="1825"/>
  <c r="R338" i="1825"/>
  <c r="S338" i="1825" s="1"/>
  <c r="P68" i="1825"/>
  <c r="R68" i="1825"/>
  <c r="S68" i="1825" s="1"/>
  <c r="P271" i="1825"/>
  <c r="R271" i="1825"/>
  <c r="S271" i="1825" s="1"/>
  <c r="R451" i="1825"/>
  <c r="S451" i="1825" s="1"/>
  <c r="P451" i="1825"/>
  <c r="P56" i="1825"/>
  <c r="R56" i="1825"/>
  <c r="S56" i="1825" s="1"/>
  <c r="P255" i="1825"/>
  <c r="R255" i="1825"/>
  <c r="S255" i="1825" s="1"/>
  <c r="P298" i="1825"/>
  <c r="R298" i="1825"/>
  <c r="S298" i="1825" s="1"/>
  <c r="P321" i="1825"/>
  <c r="R321" i="1825"/>
  <c r="S321" i="1825" s="1"/>
  <c r="R470" i="1825"/>
  <c r="S470" i="1825" s="1"/>
  <c r="P470" i="1825"/>
  <c r="P197" i="1825"/>
  <c r="R197" i="1825"/>
  <c r="S197" i="1825" s="1"/>
  <c r="R147" i="1825"/>
  <c r="S147" i="1825" s="1"/>
  <c r="P147" i="1825"/>
  <c r="P422" i="1825"/>
  <c r="R422" i="1825"/>
  <c r="S422" i="1825" s="1"/>
  <c r="P516" i="1825"/>
  <c r="R516" i="1825"/>
  <c r="S516" i="1825" s="1"/>
  <c r="P524" i="1825"/>
  <c r="R524" i="1825"/>
  <c r="S524" i="1825" s="1"/>
  <c r="P429" i="1825"/>
  <c r="R429" i="1825"/>
  <c r="S429" i="1825" s="1"/>
  <c r="P184" i="1825"/>
  <c r="R184" i="1825"/>
  <c r="S184" i="1825" s="1"/>
  <c r="P532" i="1825"/>
  <c r="R532" i="1825"/>
  <c r="S532" i="1825" s="1"/>
  <c r="P97" i="1825"/>
  <c r="R97" i="1825"/>
  <c r="S97" i="1825" s="1"/>
  <c r="P216" i="1825"/>
  <c r="R216" i="1825"/>
  <c r="S216" i="1825" s="1"/>
  <c r="P95" i="1825"/>
  <c r="R95" i="1825"/>
  <c r="S95" i="1825" s="1"/>
  <c r="P130" i="1825"/>
  <c r="R130" i="1825"/>
  <c r="S130" i="1825" s="1"/>
  <c r="R427" i="1825"/>
  <c r="S427" i="1825" s="1"/>
  <c r="P427" i="1825"/>
  <c r="R143" i="1825"/>
  <c r="S143" i="1825" s="1"/>
  <c r="P143" i="1825"/>
  <c r="P98" i="1825"/>
  <c r="R98" i="1825"/>
  <c r="S98" i="1825" s="1"/>
  <c r="R408" i="1825"/>
  <c r="S408" i="1825" s="1"/>
  <c r="P408" i="1825"/>
  <c r="P346" i="1825"/>
  <c r="R346" i="1825"/>
  <c r="S346" i="1825" s="1"/>
  <c r="P342" i="1825"/>
  <c r="R342" i="1825"/>
  <c r="S342" i="1825" s="1"/>
  <c r="P449" i="1825"/>
  <c r="R449" i="1825"/>
  <c r="S449" i="1825" s="1"/>
  <c r="R441" i="1825"/>
  <c r="S441" i="1825" s="1"/>
  <c r="P441" i="1825"/>
  <c r="P164" i="1825"/>
  <c r="R164" i="1825"/>
  <c r="S164" i="1825" s="1"/>
  <c r="P47" i="1825"/>
  <c r="R47" i="1825"/>
  <c r="S47" i="1825" s="1"/>
  <c r="P242" i="1825"/>
  <c r="R242" i="1825"/>
  <c r="S242" i="1825" s="1"/>
  <c r="R430" i="1825"/>
  <c r="S430" i="1825" s="1"/>
  <c r="P430" i="1825"/>
  <c r="P51" i="1825"/>
  <c r="R51" i="1825"/>
  <c r="S51" i="1825" s="1"/>
  <c r="P273" i="1825"/>
  <c r="R273" i="1825"/>
  <c r="S273" i="1825" s="1"/>
  <c r="P50" i="1825"/>
  <c r="R50" i="1825"/>
  <c r="S50" i="1825" s="1"/>
  <c r="P483" i="1825"/>
  <c r="R483" i="1825"/>
  <c r="S483" i="1825" s="1"/>
  <c r="R135" i="1825"/>
  <c r="S135" i="1825" s="1"/>
  <c r="P135" i="1825"/>
  <c r="P156" i="1825"/>
  <c r="R156" i="1825"/>
  <c r="S156" i="1825" s="1"/>
  <c r="P369" i="1825"/>
  <c r="R369" i="1825"/>
  <c r="S369" i="1825" s="1"/>
  <c r="P293" i="1825"/>
  <c r="R293" i="1825"/>
  <c r="S293" i="1825" s="1"/>
  <c r="P107" i="1825"/>
  <c r="R107" i="1825"/>
  <c r="S107" i="1825" s="1"/>
  <c r="R465" i="1825"/>
  <c r="S465" i="1825" s="1"/>
  <c r="P465" i="1825"/>
  <c r="P232" i="1825"/>
  <c r="R232" i="1825"/>
  <c r="S232" i="1825" s="1"/>
  <c r="P395" i="1825"/>
  <c r="R395" i="1825"/>
  <c r="S395" i="1825" s="1"/>
  <c r="P266" i="1825"/>
  <c r="R266" i="1825"/>
  <c r="S266" i="1825" s="1"/>
  <c r="P487" i="1825"/>
  <c r="R487" i="1825"/>
  <c r="S487" i="1825" s="1"/>
  <c r="P415" i="1825"/>
  <c r="R415" i="1825"/>
  <c r="S415" i="1825" s="1"/>
  <c r="P337" i="1825"/>
  <c r="R337" i="1825"/>
  <c r="S337" i="1825" s="1"/>
  <c r="P114" i="1825"/>
  <c r="R114" i="1825"/>
  <c r="S114" i="1825" s="1"/>
  <c r="R123" i="1825"/>
  <c r="S123" i="1825" s="1"/>
  <c r="P123" i="1825"/>
  <c r="P60" i="1825"/>
  <c r="R60" i="1825"/>
  <c r="S60" i="1825" s="1"/>
  <c r="P399" i="1825"/>
  <c r="R399" i="1825"/>
  <c r="S399" i="1825" s="1"/>
  <c r="P518" i="1825"/>
  <c r="R518" i="1825"/>
  <c r="S518" i="1825" s="1"/>
  <c r="P175" i="1825"/>
  <c r="R175" i="1825"/>
  <c r="S175" i="1825" s="1"/>
  <c r="P168" i="1825"/>
  <c r="R168" i="1825"/>
  <c r="S168" i="1825" s="1"/>
  <c r="P109" i="1825"/>
  <c r="R109" i="1825"/>
  <c r="S109" i="1825" s="1"/>
  <c r="P353" i="1825"/>
  <c r="R353" i="1825"/>
  <c r="S353" i="1825" s="1"/>
  <c r="P334" i="1825"/>
  <c r="R334" i="1825"/>
  <c r="S334" i="1825" s="1"/>
  <c r="P388" i="1825"/>
  <c r="R388" i="1825"/>
  <c r="S388" i="1825" s="1"/>
  <c r="P493" i="1825"/>
  <c r="R493" i="1825"/>
  <c r="S493" i="1825" s="1"/>
  <c r="P92" i="1825"/>
  <c r="R92" i="1825"/>
  <c r="S92" i="1825" s="1"/>
  <c r="P469" i="1825"/>
  <c r="R469" i="1825"/>
  <c r="S469" i="1825" s="1"/>
  <c r="R6" i="1825"/>
  <c r="S6" i="1825" s="1"/>
  <c r="P6" i="1825"/>
  <c r="P150" i="1825"/>
  <c r="R150" i="1825"/>
  <c r="S150" i="1825" s="1"/>
  <c r="P69" i="1825"/>
  <c r="R69" i="1825"/>
  <c r="S69" i="1825" s="1"/>
  <c r="R198" i="1825"/>
  <c r="S198" i="1825" s="1"/>
  <c r="P198" i="1825"/>
  <c r="R106" i="1825"/>
  <c r="S106" i="1825" s="1"/>
  <c r="P106" i="1825"/>
  <c r="P498" i="1825"/>
  <c r="R498" i="1825"/>
  <c r="S498" i="1825" s="1"/>
  <c r="P283" i="1825"/>
  <c r="R283" i="1825"/>
  <c r="S283" i="1825" s="1"/>
  <c r="P501" i="1825"/>
  <c r="R501" i="1825"/>
  <c r="S501" i="1825" s="1"/>
  <c r="P452" i="1825"/>
  <c r="R452" i="1825"/>
  <c r="S452" i="1825" s="1"/>
  <c r="R233" i="1825"/>
  <c r="S233" i="1825" s="1"/>
  <c r="P233" i="1825"/>
  <c r="P393" i="1825"/>
  <c r="R393" i="1825"/>
  <c r="S393" i="1825" s="1"/>
  <c r="R439" i="1825"/>
  <c r="S439" i="1825" s="1"/>
  <c r="P439" i="1825"/>
  <c r="R426" i="1825"/>
  <c r="S426" i="1825" s="1"/>
  <c r="P426" i="1825"/>
  <c r="R527" i="1825"/>
  <c r="S527" i="1825" s="1"/>
  <c r="P527" i="1825"/>
  <c r="P520" i="1825"/>
  <c r="R520" i="1825"/>
  <c r="S520" i="1825" s="1"/>
  <c r="R190" i="1825"/>
  <c r="S190" i="1825" s="1"/>
  <c r="P190" i="1825"/>
  <c r="P436" i="1825"/>
  <c r="R436" i="1825"/>
  <c r="S436" i="1825" s="1"/>
  <c r="R448" i="1825"/>
  <c r="S448" i="1825" s="1"/>
  <c r="P448" i="1825"/>
  <c r="P17" i="1825"/>
  <c r="R17" i="1825"/>
  <c r="S17" i="1825" s="1"/>
  <c r="P58" i="1825"/>
  <c r="R58" i="1825"/>
  <c r="S58" i="1825" s="1"/>
  <c r="P261" i="1825"/>
  <c r="R261" i="1825"/>
  <c r="S261" i="1825" s="1"/>
  <c r="P148" i="1825"/>
  <c r="R148" i="1825"/>
  <c r="S148" i="1825" s="1"/>
  <c r="P456" i="1825"/>
  <c r="R456" i="1825"/>
  <c r="S456" i="1825" s="1"/>
  <c r="P146" i="1825"/>
  <c r="R146" i="1825"/>
  <c r="S146" i="1825" s="1"/>
  <c r="R455" i="1825"/>
  <c r="S455" i="1825" s="1"/>
  <c r="P455" i="1825"/>
  <c r="P36" i="1825"/>
  <c r="R36" i="1825"/>
  <c r="S36" i="1825" s="1"/>
  <c r="P161" i="1825"/>
  <c r="R161" i="1825"/>
  <c r="S161" i="1825" s="1"/>
  <c r="P424" i="1825"/>
  <c r="R424" i="1825"/>
  <c r="S424" i="1825" s="1"/>
  <c r="P129" i="1825"/>
  <c r="R129" i="1825"/>
  <c r="S129" i="1825" s="1"/>
  <c r="P533" i="1825"/>
  <c r="R533" i="1825"/>
  <c r="S533" i="1825" s="1"/>
  <c r="P364" i="1825"/>
  <c r="R364" i="1825"/>
  <c r="S364" i="1825" s="1"/>
  <c r="R42" i="1825"/>
  <c r="S42" i="1825" s="1"/>
  <c r="P42" i="1825"/>
  <c r="P259" i="1825"/>
  <c r="R259" i="1825"/>
  <c r="S259" i="1825" s="1"/>
  <c r="R62" i="1825"/>
  <c r="S62" i="1825" s="1"/>
  <c r="P62" i="1825"/>
  <c r="R471" i="1825"/>
  <c r="S471" i="1825" s="1"/>
  <c r="P471" i="1825"/>
  <c r="P55" i="1825"/>
  <c r="R55" i="1825"/>
  <c r="S55" i="1825" s="1"/>
  <c r="P381" i="1825"/>
  <c r="R381" i="1825"/>
  <c r="S381" i="1825" s="1"/>
  <c r="R206" i="1825"/>
  <c r="S206" i="1825" s="1"/>
  <c r="P206" i="1825"/>
  <c r="R71" i="1825"/>
  <c r="S71" i="1825" s="1"/>
  <c r="P71" i="1825"/>
  <c r="R119" i="1825"/>
  <c r="S119" i="1825" s="1"/>
  <c r="P119" i="1825"/>
  <c r="P412" i="1825"/>
  <c r="R412" i="1825"/>
  <c r="S412" i="1825" s="1"/>
  <c r="P484" i="1825"/>
  <c r="R484" i="1825"/>
  <c r="S484" i="1825" s="1"/>
  <c r="P394" i="1825"/>
  <c r="R394" i="1825"/>
  <c r="S394" i="1825" s="1"/>
  <c r="P308" i="1825"/>
  <c r="R308" i="1825"/>
  <c r="S308" i="1825" s="1"/>
  <c r="P154" i="1825"/>
  <c r="R154" i="1825"/>
  <c r="S154" i="1825" s="1"/>
  <c r="P299" i="1825"/>
  <c r="R299" i="1825"/>
  <c r="S299" i="1825" s="1"/>
  <c r="P385" i="1825"/>
  <c r="R385" i="1825"/>
  <c r="S385" i="1825" s="1"/>
  <c r="P116" i="1825"/>
  <c r="R116" i="1825"/>
  <c r="S116" i="1825" s="1"/>
  <c r="R220" i="1825"/>
  <c r="S220" i="1825" s="1"/>
  <c r="P220" i="1825"/>
  <c r="P499" i="1825"/>
  <c r="R499" i="1825"/>
  <c r="S499" i="1825" s="1"/>
  <c r="P40" i="1825"/>
  <c r="R40" i="1825"/>
  <c r="S40" i="1825" s="1"/>
  <c r="P79" i="1825"/>
  <c r="R79" i="1825"/>
  <c r="S79" i="1825" s="1"/>
  <c r="P521" i="1825"/>
  <c r="R521" i="1825"/>
  <c r="S521" i="1825" s="1"/>
  <c r="P212" i="1825"/>
  <c r="R212" i="1825"/>
  <c r="S212" i="1825" s="1"/>
  <c r="R245" i="1825"/>
  <c r="S245" i="1825" s="1"/>
  <c r="P245" i="1825"/>
  <c r="P295" i="1825"/>
  <c r="R295" i="1825"/>
  <c r="S295" i="1825" s="1"/>
  <c r="P461" i="1825"/>
  <c r="R461" i="1825"/>
  <c r="S461" i="1825" s="1"/>
  <c r="P91" i="1825"/>
  <c r="R91" i="1825"/>
  <c r="S91" i="1825" s="1"/>
  <c r="P403" i="1825"/>
  <c r="R403" i="1825"/>
  <c r="S403" i="1825" s="1"/>
  <c r="P174" i="1825"/>
  <c r="R174" i="1825"/>
  <c r="S174" i="1825" s="1"/>
  <c r="P314" i="1825"/>
  <c r="R314" i="1825"/>
  <c r="S314" i="1825" s="1"/>
  <c r="P366" i="1825"/>
  <c r="R366" i="1825"/>
  <c r="S366" i="1825" s="1"/>
  <c r="R131" i="1825"/>
  <c r="S131" i="1825" s="1"/>
  <c r="P131" i="1825"/>
  <c r="P365" i="1825"/>
  <c r="R365" i="1825"/>
  <c r="S365" i="1825" s="1"/>
  <c r="P105" i="1825"/>
  <c r="R105" i="1825"/>
  <c r="S105" i="1825" s="1"/>
  <c r="R379" i="1825"/>
  <c r="S379" i="1825" s="1"/>
  <c r="P379" i="1825"/>
  <c r="P409" i="1825"/>
  <c r="R409" i="1825"/>
  <c r="S409" i="1825" s="1"/>
  <c r="P14" i="1825"/>
  <c r="R14" i="1825"/>
  <c r="S14" i="1825" s="1"/>
  <c r="P446" i="1825"/>
  <c r="R446" i="1825"/>
  <c r="S446" i="1825" s="1"/>
  <c r="R363" i="1825"/>
  <c r="S363" i="1825" s="1"/>
  <c r="P363" i="1825"/>
  <c r="P9" i="1825"/>
  <c r="R9" i="1825"/>
  <c r="S9" i="1825" s="1"/>
  <c r="P372" i="1825"/>
  <c r="R372" i="1825"/>
  <c r="S372" i="1825" s="1"/>
  <c r="P292" i="1825"/>
  <c r="R292" i="1825"/>
  <c r="S292" i="1825" s="1"/>
  <c r="P462" i="1825"/>
  <c r="R462" i="1825"/>
  <c r="S462" i="1825" s="1"/>
  <c r="P325" i="1825"/>
  <c r="R325" i="1825"/>
  <c r="S325" i="1825" s="1"/>
  <c r="R435" i="1825"/>
  <c r="S435" i="1825" s="1"/>
  <c r="P435" i="1825"/>
  <c r="R260" i="1825"/>
  <c r="S260" i="1825" s="1"/>
  <c r="P260" i="1825"/>
  <c r="P285" i="1825"/>
  <c r="R285" i="1825"/>
  <c r="S285" i="1825" s="1"/>
  <c r="P180" i="1825"/>
  <c r="R180" i="1825"/>
  <c r="S180" i="1825" s="1"/>
  <c r="R453" i="1825"/>
  <c r="S453" i="1825" s="1"/>
  <c r="P453" i="1825"/>
  <c r="P251" i="1825"/>
  <c r="R251" i="1825"/>
  <c r="S251" i="1825" s="1"/>
  <c r="R241" i="1825"/>
  <c r="S241" i="1825" s="1"/>
  <c r="P241" i="1825"/>
  <c r="P356" i="1825"/>
  <c r="R356" i="1825"/>
  <c r="S356" i="1825" s="1"/>
  <c r="P275" i="1825"/>
  <c r="R275" i="1825"/>
  <c r="S275" i="1825" s="1"/>
  <c r="P22" i="1825"/>
  <c r="R22" i="1825"/>
  <c r="S22" i="1825" s="1"/>
  <c r="P257" i="1825"/>
  <c r="R257" i="1825"/>
  <c r="S257" i="1825" s="1"/>
  <c r="R288" i="1825"/>
  <c r="S288" i="1825" s="1"/>
  <c r="P288" i="1825"/>
  <c r="R214" i="1825"/>
  <c r="S214" i="1825" s="1"/>
  <c r="P214" i="1825"/>
  <c r="P508" i="1825"/>
  <c r="R508" i="1825"/>
  <c r="S508" i="1825" s="1"/>
  <c r="P230" i="1825"/>
  <c r="R230" i="1825"/>
  <c r="S230" i="1825" s="1"/>
  <c r="P328" i="1825"/>
  <c r="R328" i="1825"/>
  <c r="S328" i="1825" s="1"/>
  <c r="P416" i="1825"/>
  <c r="R416" i="1825"/>
  <c r="S416" i="1825" s="1"/>
  <c r="P191" i="1825"/>
  <c r="R191" i="1825"/>
  <c r="S191" i="1825" s="1"/>
  <c r="P326" i="1825"/>
  <c r="R326" i="1825"/>
  <c r="S326" i="1825" s="1"/>
  <c r="P99" i="1825"/>
  <c r="R99" i="1825"/>
  <c r="S99" i="1825" s="1"/>
  <c r="P361" i="1825"/>
  <c r="R361" i="1825"/>
  <c r="S361" i="1825" s="1"/>
  <c r="P226" i="1825"/>
  <c r="R226" i="1825"/>
  <c r="S226" i="1825" s="1"/>
  <c r="R201" i="1825"/>
  <c r="S201" i="1825" s="1"/>
  <c r="P201" i="1825"/>
  <c r="P509" i="1825"/>
  <c r="R509" i="1825"/>
  <c r="S509" i="1825" s="1"/>
  <c r="P270" i="1825"/>
  <c r="R270" i="1825"/>
  <c r="S270" i="1825" s="1"/>
  <c r="P250" i="1825"/>
  <c r="R250" i="1825"/>
  <c r="S250" i="1825" s="1"/>
  <c r="P16" i="1825"/>
  <c r="R16" i="1825"/>
  <c r="S16" i="1825" s="1"/>
  <c r="R335" i="1825"/>
  <c r="S335" i="1825" s="1"/>
  <c r="P335" i="1825"/>
  <c r="P35" i="1825"/>
  <c r="R35" i="1825"/>
  <c r="S35" i="1825" s="1"/>
  <c r="P425" i="1825"/>
  <c r="R425" i="1825"/>
  <c r="S425" i="1825" s="1"/>
  <c r="P85" i="1825"/>
  <c r="R85" i="1825"/>
  <c r="S85" i="1825" s="1"/>
  <c r="P64" i="1825"/>
  <c r="R64" i="1825"/>
  <c r="S64" i="1825" s="1"/>
  <c r="P340" i="1825"/>
  <c r="R340" i="1825"/>
  <c r="S340" i="1825" s="1"/>
  <c r="P142" i="1825"/>
  <c r="R142" i="1825"/>
  <c r="S142" i="1825" s="1"/>
  <c r="P222" i="1825"/>
  <c r="R222" i="1825"/>
  <c r="S222" i="1825" s="1"/>
  <c r="P333" i="1825"/>
  <c r="R333" i="1825"/>
  <c r="S333" i="1825" s="1"/>
  <c r="P405" i="1825"/>
  <c r="R405" i="1825"/>
  <c r="S405" i="1825" s="1"/>
  <c r="P110" i="1825"/>
  <c r="R110" i="1825"/>
  <c r="S110" i="1825" s="1"/>
  <c r="P77" i="1825"/>
  <c r="R77" i="1825"/>
  <c r="S77" i="1825" s="1"/>
  <c r="P284" i="1825"/>
  <c r="R284" i="1825"/>
  <c r="S284" i="1825" s="1"/>
  <c r="P140" i="1825"/>
  <c r="R140" i="1825"/>
  <c r="S140" i="1825" s="1"/>
  <c r="P252" i="1825"/>
  <c r="R252" i="1825"/>
  <c r="S252" i="1825" s="1"/>
  <c r="P486" i="1825"/>
  <c r="R486" i="1825"/>
  <c r="S486" i="1825" s="1"/>
  <c r="R489" i="1825"/>
  <c r="S489" i="1825" s="1"/>
  <c r="P489" i="1825"/>
  <c r="P537" i="1825"/>
  <c r="R537" i="1825"/>
  <c r="S537" i="1825" s="1"/>
  <c r="P336" i="1825"/>
  <c r="R336" i="1825"/>
  <c r="S336" i="1825" s="1"/>
  <c r="P225" i="1825"/>
  <c r="R225" i="1825"/>
  <c r="S225" i="1825" s="1"/>
  <c r="P500" i="1825"/>
  <c r="R500" i="1825"/>
  <c r="S500" i="1825" s="1"/>
  <c r="P276" i="1825"/>
  <c r="R276" i="1825"/>
  <c r="S276" i="1825" s="1"/>
  <c r="P23" i="1825"/>
  <c r="R23" i="1825"/>
  <c r="S23" i="1825" s="1"/>
  <c r="P458" i="1825"/>
  <c r="R458" i="1825"/>
  <c r="S458" i="1825" s="1"/>
  <c r="P187" i="1825"/>
  <c r="R187" i="1825"/>
  <c r="S187" i="1825" s="1"/>
  <c r="P300" i="1825"/>
  <c r="R300" i="1825"/>
  <c r="S300" i="1825" s="1"/>
  <c r="P52" i="1825"/>
  <c r="R52" i="1825"/>
  <c r="S52" i="1825" s="1"/>
  <c r="P310" i="1825"/>
  <c r="R310" i="1825"/>
  <c r="S310" i="1825" s="1"/>
  <c r="P59" i="1825"/>
  <c r="R59" i="1825"/>
  <c r="S59" i="1825" s="1"/>
  <c r="P475" i="1825"/>
  <c r="R475" i="1825"/>
  <c r="S475" i="1825" s="1"/>
  <c r="P149" i="1825"/>
  <c r="R149" i="1825"/>
  <c r="S149" i="1825" s="1"/>
  <c r="P324" i="1825"/>
  <c r="R324" i="1825"/>
  <c r="S324" i="1825" s="1"/>
  <c r="P207" i="1825"/>
  <c r="R207" i="1825"/>
  <c r="S207" i="1825" s="1"/>
  <c r="R209" i="1825"/>
  <c r="S209" i="1825" s="1"/>
  <c r="P209" i="1825"/>
  <c r="P189" i="1825"/>
  <c r="R189" i="1825"/>
  <c r="S189" i="1825" s="1"/>
  <c r="P224" i="1825"/>
  <c r="R224" i="1825"/>
  <c r="S224" i="1825" s="1"/>
  <c r="P227" i="1825"/>
  <c r="R227" i="1825"/>
  <c r="S227" i="1825" s="1"/>
  <c r="P188" i="1825"/>
  <c r="R188" i="1825"/>
  <c r="S188" i="1825" s="1"/>
  <c r="P235" i="1825"/>
  <c r="R235" i="1825"/>
  <c r="S235" i="1825" s="1"/>
  <c r="P80" i="1825"/>
  <c r="R80" i="1825"/>
  <c r="S80" i="1825" s="1"/>
  <c r="P517" i="1825"/>
  <c r="R517" i="1825"/>
  <c r="S517" i="1825" s="1"/>
  <c r="P87" i="1825"/>
  <c r="R87" i="1825"/>
  <c r="S87" i="1825" s="1"/>
  <c r="P358" i="1825"/>
  <c r="R358" i="1825"/>
  <c r="S358" i="1825" s="1"/>
  <c r="P265" i="1825"/>
  <c r="R265" i="1825"/>
  <c r="S265" i="1825" s="1"/>
  <c r="P278" i="1825"/>
  <c r="R278" i="1825"/>
  <c r="S278" i="1825" s="1"/>
  <c r="R307" i="1825"/>
  <c r="S307" i="1825" s="1"/>
  <c r="P307" i="1825"/>
  <c r="P67" i="1825"/>
  <c r="R67" i="1825"/>
  <c r="S67" i="1825" s="1"/>
  <c r="R447" i="1825"/>
  <c r="S447" i="1825" s="1"/>
  <c r="P447" i="1825"/>
  <c r="R139" i="1825"/>
  <c r="S139" i="1825" s="1"/>
  <c r="P139" i="1825"/>
  <c r="P377" i="1825"/>
  <c r="R377" i="1825"/>
  <c r="S377" i="1825" s="1"/>
  <c r="P497" i="1825"/>
  <c r="R497" i="1825"/>
  <c r="S497" i="1825" s="1"/>
  <c r="P200" i="1825"/>
  <c r="R200" i="1825"/>
  <c r="S200" i="1825" s="1"/>
  <c r="P21" i="1825"/>
  <c r="R21" i="1825"/>
  <c r="S21" i="1825" s="1"/>
  <c r="P418" i="1825"/>
  <c r="R418" i="1825"/>
  <c r="S418" i="1825" s="1"/>
  <c r="P503" i="1825"/>
  <c r="R503" i="1825"/>
  <c r="S503" i="1825" s="1"/>
  <c r="P320" i="1825"/>
  <c r="R320" i="1825"/>
  <c r="S320" i="1825" s="1"/>
  <c r="P440" i="1825"/>
  <c r="R440" i="1825"/>
  <c r="S440" i="1825" s="1"/>
  <c r="P124" i="1825"/>
  <c r="R124" i="1825"/>
  <c r="S124" i="1825" s="1"/>
  <c r="P160" i="1825"/>
  <c r="R160" i="1825"/>
  <c r="S160" i="1825" s="1"/>
  <c r="P466" i="1825"/>
  <c r="R466" i="1825"/>
  <c r="S466" i="1825" s="1"/>
  <c r="P316" i="1825"/>
  <c r="R316" i="1825"/>
  <c r="S316" i="1825" s="1"/>
  <c r="P37" i="1825"/>
  <c r="R37" i="1825"/>
  <c r="S37" i="1825" s="1"/>
  <c r="P445" i="1825"/>
  <c r="R445" i="1825"/>
  <c r="S445" i="1825" s="1"/>
  <c r="P495" i="1825"/>
  <c r="R495" i="1825"/>
  <c r="S495" i="1825" s="1"/>
  <c r="R343" i="1825"/>
  <c r="S343" i="1825" s="1"/>
  <c r="P343" i="1825"/>
  <c r="P194" i="1825"/>
  <c r="R194" i="1825"/>
  <c r="S194" i="1825" s="1"/>
  <c r="P246" i="1825"/>
  <c r="R246" i="1825"/>
  <c r="S246" i="1825" s="1"/>
  <c r="P454" i="1825"/>
  <c r="R454" i="1825"/>
  <c r="S454" i="1825" s="1"/>
  <c r="P481" i="1825"/>
  <c r="R481" i="1825"/>
  <c r="S481" i="1825" s="1"/>
  <c r="P329" i="1825"/>
  <c r="R329" i="1825"/>
  <c r="S329" i="1825" s="1"/>
  <c r="P529" i="1825"/>
  <c r="R529" i="1825"/>
  <c r="S529" i="1825" s="1"/>
  <c r="P12" i="1825"/>
  <c r="R12" i="1825"/>
  <c r="S12" i="1825" s="1"/>
  <c r="P39" i="1825"/>
  <c r="R39" i="1825"/>
  <c r="S39" i="1825" s="1"/>
  <c r="P344" i="1825"/>
  <c r="R344" i="1825"/>
  <c r="S344" i="1825" s="1"/>
  <c r="P305" i="1825"/>
  <c r="R305" i="1825"/>
  <c r="S305" i="1825" s="1"/>
  <c r="R115" i="1825"/>
  <c r="S115" i="1825" s="1"/>
  <c r="P115" i="1825"/>
  <c r="R121" i="1825"/>
  <c r="S121" i="1825" s="1"/>
  <c r="P121" i="1825"/>
  <c r="P102" i="1825"/>
  <c r="R102" i="1825"/>
  <c r="S102" i="1825" s="1"/>
  <c r="P494" i="1825"/>
  <c r="R494" i="1825"/>
  <c r="S494" i="1825" s="1"/>
  <c r="P296" i="1825"/>
  <c r="R296" i="1825"/>
  <c r="S296" i="1825" s="1"/>
  <c r="P322" i="1825"/>
  <c r="R322" i="1825"/>
  <c r="S322" i="1825" s="1"/>
  <c r="R18" i="1825"/>
  <c r="S18" i="1825" s="1"/>
  <c r="P18" i="1825"/>
  <c r="P536" i="1825"/>
  <c r="R536" i="1825"/>
  <c r="S536" i="1825" s="1"/>
  <c r="R355" i="1825"/>
  <c r="S355" i="1825" s="1"/>
  <c r="P355" i="1825"/>
  <c r="R311" i="1825"/>
  <c r="S311" i="1825" s="1"/>
  <c r="P311" i="1825"/>
  <c r="P289" i="1825"/>
  <c r="R289" i="1825"/>
  <c r="S289" i="1825" s="1"/>
  <c r="P94" i="1825"/>
  <c r="R94" i="1825"/>
  <c r="S94" i="1825" s="1"/>
  <c r="P223" i="1825"/>
  <c r="R223" i="1825"/>
  <c r="S223" i="1825" s="1"/>
  <c r="P282" i="1825"/>
  <c r="R282" i="1825"/>
  <c r="S282" i="1825" s="1"/>
  <c r="P268" i="1825"/>
  <c r="R268" i="1825"/>
  <c r="S268" i="1825" s="1"/>
  <c r="P53" i="1825"/>
  <c r="R53" i="1825"/>
  <c r="S53" i="1825" s="1"/>
  <c r="P370" i="1825"/>
  <c r="R370" i="1825"/>
  <c r="S370" i="1825" s="1"/>
  <c r="P210" i="1825"/>
  <c r="R210" i="1825"/>
  <c r="S210" i="1825" s="1"/>
  <c r="P57" i="1825"/>
  <c r="R57" i="1825"/>
  <c r="S57" i="1825" s="1"/>
  <c r="R315" i="1825"/>
  <c r="S315" i="1825" s="1"/>
  <c r="P315" i="1825"/>
  <c r="P477" i="1825"/>
  <c r="R477" i="1825"/>
  <c r="S477" i="1825" s="1"/>
  <c r="P66" i="1825"/>
  <c r="R66" i="1825"/>
  <c r="S66" i="1825" s="1"/>
  <c r="P89" i="1825"/>
  <c r="R89" i="1825"/>
  <c r="S89" i="1825" s="1"/>
  <c r="P186" i="1825"/>
  <c r="R186" i="1825"/>
  <c r="S186" i="1825" s="1"/>
  <c r="P133" i="1825"/>
  <c r="R133" i="1825"/>
  <c r="S133" i="1825" s="1"/>
  <c r="P507" i="1825"/>
  <c r="R507" i="1825"/>
  <c r="S507" i="1825" s="1"/>
  <c r="P479" i="1825"/>
  <c r="R479" i="1825"/>
  <c r="S479" i="1825" s="1"/>
  <c r="P49" i="1825"/>
  <c r="R49" i="1825"/>
  <c r="S49" i="1825" s="1"/>
  <c r="P485" i="1825"/>
  <c r="R485" i="1825"/>
  <c r="S485" i="1825" s="1"/>
  <c r="P410" i="1825"/>
  <c r="R410" i="1825"/>
  <c r="S410" i="1825" s="1"/>
  <c r="P511" i="1825"/>
  <c r="R511" i="1825"/>
  <c r="S511" i="1825" s="1"/>
  <c r="R463" i="1825"/>
  <c r="S463" i="1825" s="1"/>
  <c r="P463" i="1825"/>
  <c r="P239" i="1825"/>
  <c r="R239" i="1825"/>
  <c r="S239" i="1825" s="1"/>
  <c r="P117" i="1825"/>
  <c r="R117" i="1825"/>
  <c r="S117" i="1825" s="1"/>
  <c r="P138" i="1825"/>
  <c r="R138" i="1825"/>
  <c r="S138" i="1825" s="1"/>
  <c r="P120" i="1825"/>
  <c r="R120" i="1825"/>
  <c r="S120" i="1825" s="1"/>
  <c r="P30" i="1825"/>
  <c r="R30" i="1825"/>
  <c r="S30" i="1825" s="1"/>
  <c r="P413" i="1825"/>
  <c r="R413" i="1825"/>
  <c r="S413" i="1825" s="1"/>
  <c r="P162" i="1825"/>
  <c r="R162" i="1825"/>
  <c r="S162" i="1825" s="1"/>
  <c r="P213" i="1825"/>
  <c r="R213" i="1825"/>
  <c r="S213" i="1825" s="1"/>
  <c r="P93" i="1825"/>
  <c r="R93" i="1825"/>
  <c r="S93" i="1825" s="1"/>
  <c r="P48" i="1825"/>
  <c r="R48" i="1825"/>
  <c r="S48" i="1825" s="1"/>
  <c r="P88" i="1825"/>
  <c r="R88" i="1825"/>
  <c r="S88" i="1825" s="1"/>
  <c r="P442" i="1825"/>
  <c r="R442" i="1825"/>
  <c r="S442" i="1825" s="1"/>
  <c r="P211" i="1825"/>
  <c r="R211" i="1825"/>
  <c r="S211" i="1825" s="1"/>
  <c r="P90" i="1825"/>
  <c r="R90" i="1825"/>
  <c r="S90" i="1825" s="1"/>
  <c r="P386" i="1825"/>
  <c r="R386" i="1825"/>
  <c r="S386" i="1825" s="1"/>
  <c r="P309" i="1825"/>
  <c r="R309" i="1825"/>
  <c r="S309" i="1825" s="1"/>
  <c r="P202" i="1825"/>
  <c r="R202" i="1825"/>
  <c r="S202" i="1825" s="1"/>
  <c r="P19" i="1825"/>
  <c r="R19" i="1825"/>
  <c r="S19" i="1825" s="1"/>
  <c r="P26" i="1825"/>
  <c r="R26" i="1825"/>
  <c r="S26" i="1825" s="1"/>
  <c r="R419" i="1825"/>
  <c r="S419" i="1825" s="1"/>
  <c r="P419" i="1825"/>
  <c r="R359" i="1825"/>
  <c r="S359" i="1825" s="1"/>
  <c r="P359" i="1825"/>
  <c r="P354" i="1825"/>
  <c r="R354" i="1825"/>
  <c r="S354" i="1825" s="1"/>
  <c r="R323" i="1825"/>
  <c r="S323" i="1825" s="1"/>
  <c r="P323" i="1825"/>
  <c r="P236" i="1825"/>
  <c r="R236" i="1825"/>
  <c r="S236" i="1825" s="1"/>
  <c r="P280" i="1825"/>
  <c r="R280" i="1825"/>
  <c r="S280" i="1825" s="1"/>
  <c r="P400" i="1825"/>
  <c r="R400" i="1825"/>
  <c r="S400" i="1825" s="1"/>
  <c r="P82" i="1825"/>
  <c r="R82" i="1825"/>
  <c r="S82" i="1825" s="1"/>
  <c r="P73" i="1825"/>
  <c r="R73" i="1825"/>
  <c r="S73" i="1825" s="1"/>
  <c r="P438" i="1825"/>
  <c r="R438" i="1825"/>
  <c r="S438" i="1825" s="1"/>
  <c r="P272" i="1825"/>
  <c r="R272" i="1825"/>
  <c r="S272" i="1825" s="1"/>
  <c r="P167" i="1825"/>
  <c r="R167" i="1825"/>
  <c r="S167" i="1825" s="1"/>
  <c r="P350" i="1825"/>
  <c r="R350" i="1825"/>
  <c r="S350" i="1825" s="1"/>
  <c r="P525" i="1825"/>
  <c r="R525" i="1825"/>
  <c r="S525" i="1825" s="1"/>
  <c r="P145" i="1825"/>
  <c r="R145" i="1825"/>
  <c r="S145" i="1825" s="1"/>
  <c r="P530" i="1825"/>
  <c r="R530" i="1825"/>
  <c r="S530" i="1825" s="1"/>
  <c r="R375" i="1825"/>
  <c r="S375" i="1825" s="1"/>
  <c r="P375" i="1825"/>
  <c r="R351" i="1825"/>
  <c r="S351" i="1825" s="1"/>
  <c r="P351" i="1825"/>
  <c r="P31" i="1825"/>
  <c r="R31" i="1825"/>
  <c r="S31" i="1825" s="1"/>
  <c r="P318" i="1825"/>
  <c r="R318" i="1825"/>
  <c r="S318" i="1825" s="1"/>
  <c r="P125" i="1825"/>
  <c r="R125" i="1825"/>
  <c r="S125" i="1825" s="1"/>
  <c r="R431" i="1825"/>
  <c r="S431" i="1825" s="1"/>
  <c r="P431" i="1825"/>
  <c r="P420" i="1825"/>
  <c r="R420" i="1825"/>
  <c r="S420" i="1825" s="1"/>
  <c r="P472" i="1825"/>
  <c r="R472" i="1825"/>
  <c r="S472" i="1825" s="1"/>
  <c r="P380" i="1825"/>
  <c r="R380" i="1825"/>
  <c r="S380" i="1825" s="1"/>
  <c r="P29" i="1825"/>
  <c r="R29" i="1825"/>
  <c r="S29" i="1825" s="1"/>
  <c r="D9" i="189"/>
  <c r="E9" i="189"/>
  <c r="P281" i="1825"/>
  <c r="R281" i="1825"/>
  <c r="S281" i="1825" s="1"/>
  <c r="P248" i="1825"/>
  <c r="R248" i="1825"/>
  <c r="S248" i="1825" s="1"/>
  <c r="P437" i="1825"/>
  <c r="R437" i="1825"/>
  <c r="S437" i="1825" s="1"/>
  <c r="P515" i="1825"/>
  <c r="R515" i="1825"/>
  <c r="S515" i="1825" s="1"/>
  <c r="P397" i="1825"/>
  <c r="R397" i="1825"/>
  <c r="S397" i="1825" s="1"/>
  <c r="P332" i="1825"/>
  <c r="R332" i="1825"/>
  <c r="S332" i="1825" s="1"/>
  <c r="P253" i="1825"/>
  <c r="R253" i="1825"/>
  <c r="S253" i="1825" s="1"/>
  <c r="P496" i="1825"/>
  <c r="R496" i="1825"/>
  <c r="S496" i="1825" s="1"/>
  <c r="P136" i="1825"/>
  <c r="R136" i="1825"/>
  <c r="S136" i="1825" s="1"/>
  <c r="R185" i="1825"/>
  <c r="S185" i="1825" s="1"/>
  <c r="P185" i="1825"/>
  <c r="R383" i="1825"/>
  <c r="S383" i="1825" s="1"/>
  <c r="P383" i="1825"/>
  <c r="P96" i="1825"/>
  <c r="R96" i="1825"/>
  <c r="S96" i="1825" s="1"/>
  <c r="R113" i="1825"/>
  <c r="S113" i="1825" s="1"/>
  <c r="P113" i="1825"/>
  <c r="P510" i="1825"/>
  <c r="R510" i="1825"/>
  <c r="S510" i="1825" s="1"/>
  <c r="P171" i="1825"/>
  <c r="R171" i="1825"/>
  <c r="S171" i="1825" s="1"/>
  <c r="P218" i="1825"/>
  <c r="R218" i="1825"/>
  <c r="S218" i="1825" s="1"/>
  <c r="P407" i="1825"/>
  <c r="R407" i="1825"/>
  <c r="S407" i="1825" s="1"/>
  <c r="P513" i="1825"/>
  <c r="R513" i="1825"/>
  <c r="S513" i="1825" s="1"/>
  <c r="P72" i="1825"/>
  <c r="R72" i="1825"/>
  <c r="S72" i="1825" s="1"/>
  <c r="P141" i="1825"/>
  <c r="R141" i="1825"/>
  <c r="S141" i="1825" s="1"/>
  <c r="P303" i="1825"/>
  <c r="R303" i="1825"/>
  <c r="S303" i="1825" s="1"/>
  <c r="P264" i="1825"/>
  <c r="R264" i="1825"/>
  <c r="S264" i="1825" s="1"/>
  <c r="P33" i="1825"/>
  <c r="R33" i="1825"/>
  <c r="S33" i="1825" s="1"/>
  <c r="R468" i="1825"/>
  <c r="S468" i="1825" s="1"/>
  <c r="P468" i="1825"/>
  <c r="P491" i="1825"/>
  <c r="R491" i="1825"/>
  <c r="S491" i="1825" s="1"/>
  <c r="P258" i="1825"/>
  <c r="R258" i="1825"/>
  <c r="S258" i="1825" s="1"/>
  <c r="P10" i="1825"/>
  <c r="R10" i="1825"/>
  <c r="S10" i="1825" s="1"/>
  <c r="P490" i="1825"/>
  <c r="R490" i="1825"/>
  <c r="S490" i="1825" s="1"/>
  <c r="P376" i="1825"/>
  <c r="R376" i="1825"/>
  <c r="S376" i="1825" s="1"/>
  <c r="P373" i="1825"/>
  <c r="R373" i="1825"/>
  <c r="S373" i="1825" s="1"/>
  <c r="P231" i="1825"/>
  <c r="R231" i="1825"/>
  <c r="S231" i="1825" s="1"/>
  <c r="P41" i="1825"/>
  <c r="R41" i="1825"/>
  <c r="S41" i="1825" s="1"/>
  <c r="R535" i="1825"/>
  <c r="S535" i="1825" s="1"/>
  <c r="P535" i="1825"/>
  <c r="P287" i="1825"/>
  <c r="R287" i="1825"/>
  <c r="S287" i="1825" s="1"/>
  <c r="P86" i="1825"/>
  <c r="R86" i="1825"/>
  <c r="S86" i="1825" s="1"/>
  <c r="P254" i="1825"/>
  <c r="R254" i="1825"/>
  <c r="S254" i="1825" s="1"/>
  <c r="P101" i="1825"/>
  <c r="R101" i="1825"/>
  <c r="S101" i="1825" s="1"/>
  <c r="P75" i="1825"/>
  <c r="R75" i="1825"/>
  <c r="S75" i="1825" s="1"/>
  <c r="P181" i="1825"/>
  <c r="R181" i="1825"/>
  <c r="S181" i="1825" s="1"/>
  <c r="P165" i="1825"/>
  <c r="R165" i="1825"/>
  <c r="S165" i="1825" s="1"/>
  <c r="P176" i="1825"/>
  <c r="R176" i="1825"/>
  <c r="S176" i="1825" s="1"/>
  <c r="R347" i="1825"/>
  <c r="S347" i="1825" s="1"/>
  <c r="P347" i="1825"/>
  <c r="P306" i="1825"/>
  <c r="R306" i="1825"/>
  <c r="S306" i="1825" s="1"/>
  <c r="P349" i="1825"/>
  <c r="R349" i="1825"/>
  <c r="S349" i="1825" s="1"/>
  <c r="P84" i="1825"/>
  <c r="R84" i="1825"/>
  <c r="S84" i="1825" s="1"/>
  <c r="P411" i="1825"/>
  <c r="R411" i="1825"/>
  <c r="S411" i="1825" s="1"/>
  <c r="P512" i="1825"/>
  <c r="R512" i="1825"/>
  <c r="S512" i="1825" s="1"/>
  <c r="P179" i="1825"/>
  <c r="R179" i="1825"/>
  <c r="S179" i="1825" s="1"/>
  <c r="P382" i="1825"/>
  <c r="R382" i="1825"/>
  <c r="S382" i="1825" s="1"/>
  <c r="R28" i="1825"/>
  <c r="S28" i="1825" s="1"/>
  <c r="P28" i="1825"/>
  <c r="P330" i="1825"/>
  <c r="R330" i="1825"/>
  <c r="S330" i="1825" s="1"/>
  <c r="P476" i="1825"/>
  <c r="R476" i="1825"/>
  <c r="S476" i="1825" s="1"/>
  <c r="P177" i="1825"/>
  <c r="R177" i="1825"/>
  <c r="S177" i="1825" s="1"/>
  <c r="P368" i="1825"/>
  <c r="R368" i="1825"/>
  <c r="S368" i="1825" s="1"/>
  <c r="R434" i="1825"/>
  <c r="S434" i="1825" s="1"/>
  <c r="P434" i="1825"/>
  <c r="P504" i="1825"/>
  <c r="R504" i="1825"/>
  <c r="S504" i="1825" s="1"/>
  <c r="P234" i="1825"/>
  <c r="R234" i="1825"/>
  <c r="S234" i="1825" s="1"/>
  <c r="P199" i="1825"/>
  <c r="R199" i="1825"/>
  <c r="S199" i="1825" s="1"/>
  <c r="R443" i="1825"/>
  <c r="S443" i="1825" s="1"/>
  <c r="P443" i="1825"/>
  <c r="P151" i="1825"/>
  <c r="R151" i="1825"/>
  <c r="S151" i="1825" s="1"/>
  <c r="P178" i="1825"/>
  <c r="R178" i="1825"/>
  <c r="S178" i="1825" s="1"/>
  <c r="R450" i="1825"/>
  <c r="S450" i="1825" s="1"/>
  <c r="P450" i="1825"/>
  <c r="P345" i="1825"/>
  <c r="R345" i="1825"/>
  <c r="S345" i="1825" s="1"/>
  <c r="R348" i="1825"/>
  <c r="S348" i="1825" s="1"/>
  <c r="P348" i="1825"/>
  <c r="P402" i="1825"/>
  <c r="R402" i="1825"/>
  <c r="S402" i="1825" s="1"/>
  <c r="P11" i="1825"/>
  <c r="R11" i="1825"/>
  <c r="S11" i="1825" s="1"/>
  <c r="F9" i="189"/>
  <c r="G9" i="189"/>
  <c r="P8" i="1825"/>
  <c r="R8" i="1825"/>
  <c r="S8" i="1825" s="1"/>
  <c r="P183" i="1825"/>
  <c r="R183" i="1825"/>
  <c r="S183" i="1825" s="1"/>
  <c r="P313" i="1825"/>
  <c r="R313" i="1825"/>
  <c r="S313" i="1825" s="1"/>
  <c r="P100" i="1825"/>
  <c r="R100" i="1825"/>
  <c r="S100" i="1825" s="1"/>
  <c r="P159" i="1825"/>
  <c r="R159" i="1825"/>
  <c r="S159" i="1825" s="1"/>
  <c r="P83" i="1825"/>
  <c r="R83" i="1825"/>
  <c r="S83" i="1825" s="1"/>
  <c r="P482" i="1825"/>
  <c r="R482" i="1825"/>
  <c r="S482" i="1825" s="1"/>
  <c r="P20" i="1825"/>
  <c r="R20" i="1825"/>
  <c r="S20" i="1825" s="1"/>
  <c r="P286" i="1825"/>
  <c r="R286" i="1825"/>
  <c r="S286" i="1825" s="1"/>
  <c r="R229" i="1825"/>
  <c r="S229" i="1825" s="1"/>
  <c r="P229" i="1825"/>
  <c r="P352" i="1825"/>
  <c r="R352" i="1825"/>
  <c r="S352" i="1825" s="1"/>
  <c r="P256" i="1825"/>
  <c r="R256" i="1825"/>
  <c r="S256" i="1825" s="1"/>
  <c r="P247" i="1825"/>
  <c r="R247" i="1825"/>
  <c r="S247" i="1825" s="1"/>
  <c r="P417" i="1825"/>
  <c r="R417" i="1825"/>
  <c r="S417" i="1825" s="1"/>
  <c r="P112" i="1825"/>
  <c r="R112" i="1825"/>
  <c r="S112" i="1825" s="1"/>
  <c r="R467" i="1825"/>
  <c r="S467" i="1825" s="1"/>
  <c r="P467" i="1825"/>
  <c r="L6" i="189"/>
  <c r="K6" i="189"/>
  <c r="H6" i="189"/>
  <c r="I6" i="189"/>
  <c r="J6" i="189" s="1"/>
  <c r="P196" i="1825"/>
  <c r="R196" i="1825"/>
  <c r="S196" i="1825" s="1"/>
  <c r="P32" i="1825"/>
  <c r="R32" i="1825"/>
  <c r="S32" i="1825" s="1"/>
  <c r="P274" i="1825"/>
  <c r="R274" i="1825"/>
  <c r="S274" i="1825" s="1"/>
  <c r="P269" i="1825"/>
  <c r="R269" i="1825"/>
  <c r="S269" i="1825" s="1"/>
  <c r="R531" i="1825"/>
  <c r="S531" i="1825" s="1"/>
  <c r="P531" i="1825"/>
  <c r="P387" i="1825"/>
  <c r="R387" i="1825"/>
  <c r="S387" i="1825" s="1"/>
  <c r="P208" i="1825"/>
  <c r="R208" i="1825"/>
  <c r="S208" i="1825" s="1"/>
  <c r="P126" i="1825"/>
  <c r="R126" i="1825"/>
  <c r="S126" i="1825" s="1"/>
  <c r="P478" i="1825"/>
  <c r="R478" i="1825"/>
  <c r="S478" i="1825" s="1"/>
  <c r="P480" i="1825"/>
  <c r="R480" i="1825"/>
  <c r="S480" i="1825" s="1"/>
  <c r="P25" i="1825"/>
  <c r="R25" i="1825"/>
  <c r="S25" i="1825" s="1"/>
  <c r="R523" i="1825"/>
  <c r="S523" i="1825" s="1"/>
  <c r="P523" i="1825"/>
  <c r="P157" i="1825"/>
  <c r="R157" i="1825"/>
  <c r="S157" i="1825" s="1"/>
  <c r="R473" i="1825"/>
  <c r="S473" i="1825" s="1"/>
  <c r="P473" i="1825"/>
  <c r="P267" i="1825"/>
  <c r="R267" i="1825"/>
  <c r="S267" i="1825" s="1"/>
  <c r="P122" i="1825"/>
  <c r="R122" i="1825"/>
  <c r="S122" i="1825" s="1"/>
  <c r="P163" i="1825"/>
  <c r="R163" i="1825"/>
  <c r="S163" i="1825" s="1"/>
  <c r="P374" i="1825"/>
  <c r="R374" i="1825"/>
  <c r="S374" i="1825" s="1"/>
  <c r="R432" i="1825"/>
  <c r="S432" i="1825" s="1"/>
  <c r="P432" i="1825"/>
  <c r="R459" i="1825"/>
  <c r="S459" i="1825" s="1"/>
  <c r="P459" i="1825"/>
  <c r="P15" i="1825"/>
  <c r="R15" i="1825"/>
  <c r="S15" i="1825" s="1"/>
  <c r="P45" i="1825"/>
  <c r="R45" i="1825"/>
  <c r="S45" i="1825" s="1"/>
  <c r="P389" i="1825"/>
  <c r="R389" i="1825"/>
  <c r="S389" i="1825" s="1"/>
  <c r="P464" i="1825"/>
  <c r="R464" i="1825"/>
  <c r="S464" i="1825" s="1"/>
  <c r="P362" i="1825"/>
  <c r="R362" i="1825"/>
  <c r="S362" i="1825" s="1"/>
  <c r="F8" i="189" l="1"/>
  <c r="G8" i="189"/>
  <c r="K9" i="189"/>
  <c r="L9" i="189"/>
  <c r="H9" i="189"/>
  <c r="I9" i="189"/>
  <c r="J9" i="189" s="1"/>
  <c r="Q7" i="189"/>
  <c r="O7" i="189"/>
  <c r="O6" i="189"/>
  <c r="Q6" i="189"/>
  <c r="D8" i="189"/>
  <c r="E8" i="189"/>
  <c r="M9" i="189"/>
  <c r="N9" i="189"/>
  <c r="P9" i="189"/>
  <c r="R9" i="189"/>
  <c r="O9" i="189" l="1"/>
  <c r="Q9" i="189"/>
  <c r="F11" i="189"/>
  <c r="G11" i="189"/>
  <c r="H8" i="189"/>
  <c r="I8" i="189"/>
  <c r="J8" i="189" s="1"/>
  <c r="K8" i="189"/>
  <c r="L8" i="189"/>
  <c r="D11" i="189"/>
  <c r="E11" i="189"/>
  <c r="M8" i="189"/>
  <c r="N8" i="189"/>
  <c r="P8" i="189"/>
  <c r="R8" i="189"/>
  <c r="O8" i="189" l="1"/>
  <c r="Q8" i="189"/>
  <c r="H11" i="189"/>
  <c r="I11" i="189"/>
  <c r="J11" i="189" s="1"/>
  <c r="L11" i="189"/>
  <c r="K11" i="189"/>
  <c r="M11" i="189"/>
  <c r="N11" i="189"/>
  <c r="P11" i="189"/>
  <c r="R11" i="189"/>
  <c r="F10" i="189"/>
  <c r="G10" i="189"/>
  <c r="D10" i="189"/>
  <c r="E10" i="189"/>
  <c r="H10" i="189" l="1"/>
  <c r="I10" i="189"/>
  <c r="J10" i="189" s="1"/>
  <c r="K10" i="189"/>
  <c r="L10" i="189"/>
  <c r="M10" i="189"/>
  <c r="N10" i="189"/>
  <c r="P10" i="189"/>
  <c r="R10" i="189"/>
  <c r="O11" i="189"/>
  <c r="Q11" i="189"/>
  <c r="F13" i="189"/>
  <c r="G13" i="189"/>
  <c r="D13" i="189"/>
  <c r="E13" i="189"/>
  <c r="M13" i="189" l="1"/>
  <c r="P13" i="189"/>
  <c r="R13" i="189"/>
  <c r="N13" i="189"/>
  <c r="H13" i="189"/>
  <c r="I13" i="189"/>
  <c r="J13" i="189" s="1"/>
  <c r="K13" i="189"/>
  <c r="L13" i="189"/>
  <c r="O10" i="189"/>
  <c r="Q10" i="189"/>
  <c r="F12" i="189"/>
  <c r="G12" i="189"/>
  <c r="D12" i="189"/>
  <c r="E12" i="189"/>
  <c r="F15" i="189" l="1"/>
  <c r="G15" i="189"/>
  <c r="K12" i="189"/>
  <c r="L12" i="189"/>
  <c r="H12" i="189"/>
  <c r="I12" i="189"/>
  <c r="J12" i="189" s="1"/>
  <c r="M12" i="189"/>
  <c r="N12" i="189"/>
  <c r="P12" i="189"/>
  <c r="R12" i="189"/>
  <c r="D15" i="189"/>
  <c r="E15" i="189"/>
  <c r="Q13" i="189"/>
  <c r="O13" i="189"/>
  <c r="O12" i="189" l="1"/>
  <c r="Q12" i="189"/>
  <c r="K15" i="189"/>
  <c r="L15" i="189"/>
  <c r="H15" i="189"/>
  <c r="I15" i="189"/>
  <c r="J15" i="189" s="1"/>
  <c r="D14" i="189"/>
  <c r="E14" i="189"/>
  <c r="F14" i="189"/>
  <c r="G14" i="189"/>
  <c r="M15" i="189"/>
  <c r="N15" i="189"/>
  <c r="P15" i="189"/>
  <c r="R15" i="189"/>
  <c r="M14" i="189" l="1"/>
  <c r="N14" i="189"/>
  <c r="P14" i="189"/>
  <c r="R14" i="189"/>
  <c r="O15" i="189"/>
  <c r="Q15" i="189"/>
  <c r="H14" i="189"/>
  <c r="I14" i="189"/>
  <c r="J14" i="189" s="1"/>
  <c r="L14" i="189"/>
  <c r="K14" i="189"/>
  <c r="D17" i="189"/>
  <c r="E17" i="189"/>
  <c r="F17" i="189"/>
  <c r="G17" i="189"/>
  <c r="F16" i="189" l="1"/>
  <c r="G16" i="189"/>
  <c r="H17" i="189"/>
  <c r="I17" i="189"/>
  <c r="J17" i="189" s="1"/>
  <c r="L17" i="189"/>
  <c r="K17" i="189"/>
  <c r="M17" i="189"/>
  <c r="N17" i="189"/>
  <c r="P17" i="189"/>
  <c r="R17" i="189"/>
  <c r="O14" i="189"/>
  <c r="Q14" i="189"/>
  <c r="D16" i="189"/>
  <c r="E16" i="189"/>
  <c r="H16" i="189" l="1"/>
  <c r="I16" i="189"/>
  <c r="J16" i="189" s="1"/>
  <c r="K16" i="189"/>
  <c r="L16" i="189"/>
  <c r="F19" i="189"/>
  <c r="G19" i="189"/>
  <c r="O17" i="189"/>
  <c r="Q17" i="189"/>
  <c r="D19" i="189"/>
  <c r="E19" i="189"/>
  <c r="M16" i="189"/>
  <c r="N16" i="189"/>
  <c r="P16" i="189"/>
  <c r="R16" i="189"/>
  <c r="O16" i="189" l="1"/>
  <c r="Q16" i="189"/>
  <c r="H19" i="189"/>
  <c r="I19" i="189"/>
  <c r="J19" i="189" s="1"/>
  <c r="L19" i="189"/>
  <c r="K19" i="189"/>
  <c r="M19" i="189"/>
  <c r="N19" i="189"/>
  <c r="P19" i="189"/>
  <c r="R19" i="189"/>
  <c r="F18" i="189"/>
  <c r="G18" i="189"/>
  <c r="D18" i="189"/>
  <c r="E18" i="189"/>
  <c r="K18" i="189" l="1"/>
  <c r="L18" i="189"/>
  <c r="H18" i="189"/>
  <c r="I18" i="189"/>
  <c r="J18" i="189" s="1"/>
  <c r="M18" i="189"/>
  <c r="N18" i="189"/>
  <c r="P18" i="189"/>
  <c r="R18" i="189"/>
  <c r="O19" i="189"/>
  <c r="Q19" i="189"/>
  <c r="F21" i="189"/>
  <c r="G21" i="189"/>
  <c r="D21" i="189"/>
  <c r="E21" i="189"/>
  <c r="O18" i="189" l="1"/>
  <c r="Q18" i="189"/>
  <c r="K21" i="189"/>
  <c r="L21" i="189"/>
  <c r="H21" i="189"/>
  <c r="I21" i="189"/>
  <c r="J21" i="189" s="1"/>
  <c r="M21" i="189"/>
  <c r="N21" i="189"/>
  <c r="P21" i="189"/>
  <c r="R21" i="189"/>
  <c r="F20" i="189"/>
  <c r="G20" i="189"/>
  <c r="D20" i="189"/>
  <c r="E20" i="189"/>
  <c r="H20" i="189" l="1"/>
  <c r="I20" i="189"/>
  <c r="J20" i="189" s="1"/>
  <c r="L20" i="189"/>
  <c r="K20" i="189"/>
  <c r="O21" i="189"/>
  <c r="Q21" i="189"/>
  <c r="D23" i="189"/>
  <c r="E23" i="189"/>
  <c r="M20" i="189"/>
  <c r="N20" i="189"/>
  <c r="P20" i="189"/>
  <c r="R20" i="189"/>
  <c r="F23" i="189"/>
  <c r="G23" i="189"/>
  <c r="O20" i="189" l="1"/>
  <c r="Q20" i="189"/>
  <c r="H23" i="189"/>
  <c r="I23" i="189"/>
  <c r="J23" i="189" s="1"/>
  <c r="L23" i="189"/>
  <c r="K23" i="189"/>
  <c r="M23" i="189"/>
  <c r="N23" i="189"/>
  <c r="P23" i="189"/>
  <c r="R23" i="189"/>
  <c r="F22" i="189"/>
  <c r="G22" i="189"/>
  <c r="D22" i="189"/>
  <c r="E22" i="189"/>
  <c r="H22" i="189" l="1"/>
  <c r="I22" i="189"/>
  <c r="J22" i="189" s="1"/>
  <c r="L22" i="189"/>
  <c r="K22" i="189"/>
  <c r="D25" i="189"/>
  <c r="E25" i="189"/>
  <c r="O23" i="189"/>
  <c r="Q23" i="189"/>
  <c r="F25" i="189"/>
  <c r="G25" i="189"/>
  <c r="M22" i="189"/>
  <c r="N22" i="189"/>
  <c r="P22" i="189"/>
  <c r="R22" i="189"/>
  <c r="O22" i="189" l="1"/>
  <c r="Q22" i="189"/>
  <c r="M25" i="189"/>
  <c r="N25" i="189"/>
  <c r="P25" i="189"/>
  <c r="R25" i="189"/>
  <c r="F24" i="189"/>
  <c r="G24" i="189"/>
  <c r="H25" i="189"/>
  <c r="I25" i="189"/>
  <c r="J25" i="189" s="1"/>
  <c r="L25" i="189"/>
  <c r="K25" i="189"/>
  <c r="D24" i="189"/>
  <c r="E24" i="189"/>
  <c r="K24" i="189" l="1"/>
  <c r="L24" i="189"/>
  <c r="H24" i="189"/>
  <c r="I24" i="189"/>
  <c r="J24" i="189" s="1"/>
  <c r="F27" i="189"/>
  <c r="G27" i="189"/>
  <c r="D27" i="189"/>
  <c r="E27" i="189"/>
  <c r="M24" i="189"/>
  <c r="N24" i="189"/>
  <c r="P24" i="189"/>
  <c r="R24" i="189"/>
  <c r="O25" i="189"/>
  <c r="Q25" i="189"/>
  <c r="O24" i="189" l="1"/>
  <c r="Q24" i="189"/>
  <c r="D26" i="189"/>
  <c r="E26" i="189"/>
  <c r="M27" i="189"/>
  <c r="N27" i="189"/>
  <c r="P27" i="189"/>
  <c r="R27" i="189"/>
  <c r="F26" i="189"/>
  <c r="G26" i="189"/>
  <c r="K27" i="189"/>
  <c r="L27" i="189"/>
  <c r="H27" i="189"/>
  <c r="I27" i="189"/>
  <c r="J27" i="189" s="1"/>
  <c r="M26" i="189" l="1"/>
  <c r="N26" i="189"/>
  <c r="P26" i="189"/>
  <c r="R26" i="189"/>
  <c r="O27" i="189"/>
  <c r="Q27" i="189"/>
  <c r="D29" i="189"/>
  <c r="E29" i="189"/>
  <c r="F29" i="189"/>
  <c r="G29" i="189"/>
  <c r="H26" i="189"/>
  <c r="I26" i="189"/>
  <c r="J26" i="189" s="1"/>
  <c r="L26" i="189"/>
  <c r="K26" i="189"/>
  <c r="F28" i="189" l="1"/>
  <c r="G28" i="189"/>
  <c r="D28" i="189"/>
  <c r="E28" i="189"/>
  <c r="H29" i="189"/>
  <c r="I29" i="189"/>
  <c r="J29" i="189" s="1"/>
  <c r="L29" i="189"/>
  <c r="K29" i="189"/>
  <c r="O26" i="189"/>
  <c r="Q26" i="189"/>
  <c r="M29" i="189"/>
  <c r="N29" i="189"/>
  <c r="P29" i="189"/>
  <c r="R29" i="189"/>
  <c r="F31" i="189" l="1"/>
  <c r="G31" i="189"/>
  <c r="D31" i="189"/>
  <c r="E31" i="189"/>
  <c r="H28" i="189"/>
  <c r="I28" i="189"/>
  <c r="J28" i="189" s="1"/>
  <c r="L28" i="189"/>
  <c r="K28" i="189"/>
  <c r="O29" i="189"/>
  <c r="Q29" i="189"/>
  <c r="M28" i="189"/>
  <c r="N28" i="189"/>
  <c r="P28" i="189"/>
  <c r="R28" i="189"/>
  <c r="F30" i="189" l="1"/>
  <c r="G30" i="189"/>
  <c r="H31" i="189"/>
  <c r="I31" i="189"/>
  <c r="J31" i="189" s="1"/>
  <c r="L31" i="189"/>
  <c r="K31" i="189"/>
  <c r="O28" i="189"/>
  <c r="Q28" i="189"/>
  <c r="D30" i="189"/>
  <c r="E30" i="189"/>
  <c r="M31" i="189"/>
  <c r="N31" i="189"/>
  <c r="P31" i="189"/>
  <c r="R31" i="189"/>
  <c r="G33" i="189" l="1"/>
  <c r="F33" i="189"/>
  <c r="O31" i="189"/>
  <c r="Q31" i="189"/>
  <c r="D33" i="189"/>
  <c r="E33" i="189"/>
  <c r="K30" i="189"/>
  <c r="L30" i="189"/>
  <c r="H30" i="189"/>
  <c r="I30" i="189"/>
  <c r="J30" i="189" s="1"/>
  <c r="M30" i="189"/>
  <c r="N30" i="189"/>
  <c r="P30" i="189"/>
  <c r="R30" i="189"/>
  <c r="D32" i="189" l="1"/>
  <c r="E32" i="189"/>
  <c r="K33" i="189"/>
  <c r="L33" i="189"/>
  <c r="H33" i="189"/>
  <c r="I33" i="189"/>
  <c r="J33" i="189" s="1"/>
  <c r="O30" i="189"/>
  <c r="Q30" i="189"/>
  <c r="F32" i="189"/>
  <c r="G32" i="189"/>
  <c r="M33" i="189"/>
  <c r="N33" i="189"/>
  <c r="P33" i="189"/>
  <c r="R33" i="189"/>
  <c r="M32" i="189" l="1"/>
  <c r="N32" i="189"/>
  <c r="P32" i="189"/>
  <c r="R32" i="189"/>
  <c r="F35" i="189"/>
  <c r="G35" i="189"/>
  <c r="D35" i="189"/>
  <c r="E35" i="189"/>
  <c r="O33" i="189"/>
  <c r="Q33" i="189"/>
  <c r="H32" i="189"/>
  <c r="I32" i="189"/>
  <c r="J32" i="189" s="1"/>
  <c r="L32" i="189"/>
  <c r="K32" i="189"/>
  <c r="D34" i="189" l="1"/>
  <c r="E34" i="189"/>
  <c r="M35" i="189"/>
  <c r="N35" i="189"/>
  <c r="P35" i="189"/>
  <c r="R35" i="189"/>
  <c r="H35" i="189"/>
  <c r="I35" i="189"/>
  <c r="J35" i="189" s="1"/>
  <c r="L35" i="189"/>
  <c r="K35" i="189"/>
  <c r="O32" i="189"/>
  <c r="Q32" i="189"/>
  <c r="F34" i="189"/>
  <c r="G34" i="189"/>
  <c r="D37" i="189" l="1"/>
  <c r="E37" i="189"/>
  <c r="F37" i="189"/>
  <c r="G37" i="189"/>
  <c r="O35" i="189"/>
  <c r="Q35" i="189"/>
  <c r="M34" i="189"/>
  <c r="N34" i="189"/>
  <c r="P34" i="189"/>
  <c r="R34" i="189"/>
  <c r="H34" i="189"/>
  <c r="I34" i="189"/>
  <c r="J34" i="189" s="1"/>
  <c r="L34" i="189"/>
  <c r="K34" i="189"/>
  <c r="M37" i="189" l="1"/>
  <c r="R37" i="189"/>
  <c r="N37" i="189"/>
  <c r="P37" i="189"/>
  <c r="D36" i="189"/>
  <c r="E36" i="189"/>
  <c r="F36" i="189"/>
  <c r="G36" i="189"/>
  <c r="O34" i="189"/>
  <c r="Q34" i="189"/>
  <c r="H37" i="189"/>
  <c r="I37" i="189"/>
  <c r="J37" i="189" s="1"/>
  <c r="L37" i="189"/>
  <c r="K37" i="189"/>
  <c r="D39" i="189" l="1"/>
  <c r="E39" i="189"/>
  <c r="M36" i="189"/>
  <c r="N36" i="189"/>
  <c r="P36" i="189"/>
  <c r="R36" i="189"/>
  <c r="Q37" i="189"/>
  <c r="O37" i="189"/>
  <c r="K36" i="189"/>
  <c r="L36" i="189"/>
  <c r="H36" i="189"/>
  <c r="I36" i="189"/>
  <c r="J36" i="189" s="1"/>
  <c r="F39" i="189"/>
  <c r="G39" i="189"/>
  <c r="F38" i="189" l="1"/>
  <c r="G38" i="189"/>
  <c r="O36" i="189"/>
  <c r="Q36" i="189"/>
  <c r="M39" i="189"/>
  <c r="N39" i="189"/>
  <c r="P39" i="189"/>
  <c r="R39" i="189"/>
  <c r="D38" i="189"/>
  <c r="E38" i="189"/>
  <c r="K39" i="189"/>
  <c r="L39" i="189"/>
  <c r="H39" i="189"/>
  <c r="I39" i="189"/>
  <c r="J39" i="189" s="1"/>
  <c r="F41" i="189" l="1"/>
  <c r="G41" i="189"/>
  <c r="H38" i="189"/>
  <c r="I38" i="189"/>
  <c r="J38" i="189" s="1"/>
  <c r="L38" i="189"/>
  <c r="K38" i="189"/>
  <c r="D41" i="189"/>
  <c r="E41" i="189"/>
  <c r="O39" i="189"/>
  <c r="Q39" i="189"/>
  <c r="M38" i="189"/>
  <c r="N38" i="189"/>
  <c r="P38" i="189"/>
  <c r="R38" i="189"/>
  <c r="H41" i="189" l="1"/>
  <c r="I41" i="189"/>
  <c r="J41" i="189" s="1"/>
  <c r="L41" i="189"/>
  <c r="K41" i="189"/>
  <c r="F40" i="189"/>
  <c r="G40" i="189"/>
  <c r="D40" i="189"/>
  <c r="E40" i="189"/>
  <c r="O38" i="189"/>
  <c r="Q38" i="189"/>
  <c r="M41" i="189"/>
  <c r="N41" i="189"/>
  <c r="P41" i="189"/>
  <c r="R41" i="189"/>
  <c r="O41" i="189" l="1"/>
  <c r="Q41" i="189"/>
  <c r="H40" i="189"/>
  <c r="I40" i="189"/>
  <c r="J40" i="189" s="1"/>
  <c r="L40" i="189"/>
  <c r="K40" i="189"/>
  <c r="F43" i="189"/>
  <c r="G43" i="189"/>
  <c r="M40" i="189"/>
  <c r="N40" i="189"/>
  <c r="P40" i="189"/>
  <c r="R40" i="189"/>
  <c r="D43" i="189"/>
  <c r="E43" i="189"/>
  <c r="H43" i="189" l="1"/>
  <c r="I43" i="189"/>
  <c r="J43" i="189" s="1"/>
  <c r="L43" i="189"/>
  <c r="K43" i="189"/>
  <c r="O40" i="189"/>
  <c r="Q40" i="189"/>
  <c r="M43" i="189"/>
  <c r="N43" i="189"/>
  <c r="P43" i="189"/>
  <c r="R43" i="189"/>
  <c r="D42" i="189"/>
  <c r="E42" i="189"/>
  <c r="F42" i="189"/>
  <c r="G42" i="189"/>
  <c r="K42" i="189" l="1"/>
  <c r="L42" i="189"/>
  <c r="H42" i="189"/>
  <c r="I42" i="189"/>
  <c r="J42" i="189" s="1"/>
  <c r="F45" i="189"/>
  <c r="G45" i="189"/>
  <c r="M42" i="189"/>
  <c r="N42" i="189"/>
  <c r="P42" i="189"/>
  <c r="R42" i="189"/>
  <c r="O43" i="189"/>
  <c r="Q43" i="189"/>
  <c r="D45" i="189"/>
  <c r="E45" i="189"/>
  <c r="O42" i="189" l="1"/>
  <c r="Q42" i="189"/>
  <c r="K45" i="189"/>
  <c r="L45" i="189"/>
  <c r="H45" i="189"/>
  <c r="I45" i="189"/>
  <c r="J45" i="189" s="1"/>
  <c r="D44" i="189"/>
  <c r="E44" i="189"/>
  <c r="M45" i="189"/>
  <c r="N45" i="189"/>
  <c r="P45" i="189"/>
  <c r="R45" i="189"/>
  <c r="F44" i="189"/>
  <c r="G44" i="189"/>
  <c r="H44" i="189" l="1"/>
  <c r="I44" i="189"/>
  <c r="J44" i="189" s="1"/>
  <c r="L44" i="189"/>
  <c r="K44" i="189"/>
  <c r="D47" i="189"/>
  <c r="E47" i="189"/>
  <c r="M44" i="189"/>
  <c r="N44" i="189"/>
  <c r="P44" i="189"/>
  <c r="R44" i="189"/>
  <c r="O45" i="189"/>
  <c r="Q45" i="189"/>
  <c r="F47" i="189"/>
  <c r="G47" i="189"/>
  <c r="O44" i="189" l="1"/>
  <c r="Q44" i="189"/>
  <c r="M47" i="189"/>
  <c r="N47" i="189"/>
  <c r="P47" i="189"/>
  <c r="R47" i="189"/>
  <c r="F46" i="189"/>
  <c r="G46" i="189"/>
  <c r="H47" i="189"/>
  <c r="I47" i="189"/>
  <c r="J47" i="189" s="1"/>
  <c r="L47" i="189"/>
  <c r="K47" i="189"/>
  <c r="D46" i="189"/>
  <c r="E46" i="189"/>
  <c r="D49" i="189" l="1"/>
  <c r="E49" i="189"/>
  <c r="H46" i="189"/>
  <c r="I46" i="189"/>
  <c r="J46" i="189" s="1"/>
  <c r="L46" i="189"/>
  <c r="K46" i="189"/>
  <c r="F49" i="189"/>
  <c r="G49" i="189"/>
  <c r="M46" i="189"/>
  <c r="N46" i="189"/>
  <c r="P46" i="189"/>
  <c r="R46" i="189"/>
  <c r="O47" i="189"/>
  <c r="Q47" i="189"/>
  <c r="O46" i="189" l="1"/>
  <c r="Q46" i="189"/>
  <c r="M49" i="189"/>
  <c r="N49" i="189"/>
  <c r="P49" i="189"/>
  <c r="R49" i="189"/>
  <c r="F48" i="189"/>
  <c r="G48" i="189"/>
  <c r="D48" i="189"/>
  <c r="E48" i="189"/>
  <c r="H49" i="189"/>
  <c r="I49" i="189"/>
  <c r="J49" i="189" s="1"/>
  <c r="L49" i="189"/>
  <c r="K49" i="189"/>
  <c r="F51" i="189" l="1"/>
  <c r="G51" i="189"/>
  <c r="D51" i="189"/>
  <c r="E51" i="189"/>
  <c r="M48" i="189"/>
  <c r="N48" i="189"/>
  <c r="P48" i="189"/>
  <c r="R48" i="189"/>
  <c r="K48" i="189"/>
  <c r="L48" i="189"/>
  <c r="H48" i="189"/>
  <c r="I48" i="189"/>
  <c r="J48" i="189" s="1"/>
  <c r="O49" i="189"/>
  <c r="Q49" i="189"/>
  <c r="D50" i="189" l="1"/>
  <c r="E50" i="189"/>
  <c r="L51" i="189"/>
  <c r="H51" i="189"/>
  <c r="I51" i="189"/>
  <c r="J51" i="189" s="1"/>
  <c r="K51" i="189"/>
  <c r="F50" i="189"/>
  <c r="G50" i="189"/>
  <c r="O48" i="189"/>
  <c r="Q48" i="189"/>
  <c r="M51" i="189"/>
  <c r="N51" i="189"/>
  <c r="P51" i="189"/>
  <c r="R51" i="189"/>
  <c r="M50" i="189" l="1"/>
  <c r="N50" i="189"/>
  <c r="P50" i="189"/>
  <c r="R50" i="189"/>
  <c r="D53" i="189"/>
  <c r="E53" i="189"/>
  <c r="F53" i="189"/>
  <c r="G53" i="189"/>
  <c r="O51" i="189"/>
  <c r="Q51" i="189"/>
  <c r="H50" i="189"/>
  <c r="I50" i="189"/>
  <c r="J50" i="189" s="1"/>
  <c r="L50" i="189"/>
  <c r="K50" i="189"/>
  <c r="M53" i="189" l="1"/>
  <c r="N53" i="189"/>
  <c r="P53" i="189"/>
  <c r="R53" i="189"/>
  <c r="O50" i="189"/>
  <c r="Q50" i="189"/>
  <c r="F52" i="189"/>
  <c r="G52" i="189"/>
  <c r="D52" i="189"/>
  <c r="E52" i="189"/>
  <c r="H53" i="189"/>
  <c r="I53" i="189"/>
  <c r="J53" i="189" s="1"/>
  <c r="L53" i="189"/>
  <c r="K53" i="189"/>
  <c r="F55" i="189" l="1"/>
  <c r="G55" i="189"/>
  <c r="D55" i="189"/>
  <c r="E55" i="189"/>
  <c r="H52" i="189"/>
  <c r="I52" i="189"/>
  <c r="J52" i="189" s="1"/>
  <c r="L52" i="189"/>
  <c r="K52" i="189"/>
  <c r="M52" i="189"/>
  <c r="N52" i="189"/>
  <c r="P52" i="189"/>
  <c r="R52" i="189"/>
  <c r="O53" i="189"/>
  <c r="Q53" i="189"/>
  <c r="D54" i="189" l="1"/>
  <c r="E54" i="189"/>
  <c r="H55" i="189"/>
  <c r="I55" i="189"/>
  <c r="J55" i="189" s="1"/>
  <c r="L55" i="189"/>
  <c r="K55" i="189"/>
  <c r="F54" i="189"/>
  <c r="G54" i="189"/>
  <c r="O52" i="189"/>
  <c r="Q52" i="189"/>
  <c r="M55" i="189"/>
  <c r="N55" i="189"/>
  <c r="P55" i="189"/>
  <c r="R55" i="189"/>
  <c r="O55" i="189" l="1"/>
  <c r="Q55" i="189"/>
  <c r="F57" i="189"/>
  <c r="G57" i="189"/>
  <c r="M54" i="189"/>
  <c r="N54" i="189"/>
  <c r="P54" i="189"/>
  <c r="R54" i="189"/>
  <c r="D57" i="189"/>
  <c r="E57" i="189"/>
  <c r="L54" i="189"/>
  <c r="H54" i="189"/>
  <c r="I54" i="189"/>
  <c r="J54" i="189" s="1"/>
  <c r="K54" i="189"/>
  <c r="D56" i="189" l="1"/>
  <c r="E56" i="189"/>
  <c r="L57" i="189"/>
  <c r="H57" i="189"/>
  <c r="I57" i="189"/>
  <c r="J57" i="189" s="1"/>
  <c r="K57" i="189"/>
  <c r="M57" i="189"/>
  <c r="N57" i="189"/>
  <c r="P57" i="189"/>
  <c r="R57" i="189"/>
  <c r="O54" i="189"/>
  <c r="Q54" i="189"/>
  <c r="F56" i="189"/>
  <c r="G56" i="189"/>
  <c r="D59" i="189" l="1"/>
  <c r="E59" i="189"/>
  <c r="F59" i="189"/>
  <c r="G59" i="189"/>
  <c r="M56" i="189"/>
  <c r="N56" i="189"/>
  <c r="P56" i="189"/>
  <c r="R56" i="189"/>
  <c r="O57" i="189"/>
  <c r="Q57" i="189"/>
  <c r="H56" i="189"/>
  <c r="I56" i="189"/>
  <c r="J56" i="189" s="1"/>
  <c r="L56" i="189"/>
  <c r="K56" i="189"/>
  <c r="F58" i="189" l="1"/>
  <c r="G58" i="189"/>
  <c r="D58" i="189"/>
  <c r="E58" i="189"/>
  <c r="M59" i="189"/>
  <c r="N59" i="189"/>
  <c r="P59" i="189"/>
  <c r="R59" i="189"/>
  <c r="O56" i="189"/>
  <c r="Q56" i="189"/>
  <c r="H59" i="189"/>
  <c r="I59" i="189"/>
  <c r="J59" i="189" s="1"/>
  <c r="L59" i="189"/>
  <c r="K59" i="189"/>
  <c r="D61" i="189" l="1"/>
  <c r="E61" i="189"/>
  <c r="F61" i="189"/>
  <c r="G61" i="189"/>
  <c r="H58" i="189"/>
  <c r="I58" i="189"/>
  <c r="J58" i="189" s="1"/>
  <c r="L58" i="189"/>
  <c r="K58" i="189"/>
  <c r="O59" i="189"/>
  <c r="Q59" i="189"/>
  <c r="M58" i="189"/>
  <c r="N58" i="189"/>
  <c r="P58" i="189"/>
  <c r="R58" i="189"/>
  <c r="D60" i="189" l="1"/>
  <c r="E60" i="189"/>
  <c r="M61" i="189"/>
  <c r="N61" i="189"/>
  <c r="P61" i="189"/>
  <c r="R61" i="189"/>
  <c r="O58" i="189"/>
  <c r="Q58" i="189"/>
  <c r="F60" i="189"/>
  <c r="G60" i="189"/>
  <c r="H61" i="189"/>
  <c r="I61" i="189"/>
  <c r="J61" i="189" s="1"/>
  <c r="L61" i="189"/>
  <c r="K61" i="189"/>
  <c r="F63" i="189" l="1"/>
  <c r="G63" i="189"/>
  <c r="D63" i="189"/>
  <c r="E63" i="189"/>
  <c r="O61" i="189"/>
  <c r="Q61" i="189"/>
  <c r="M60" i="189"/>
  <c r="N60" i="189"/>
  <c r="P60" i="189"/>
  <c r="R60" i="189"/>
  <c r="L60" i="189"/>
  <c r="H60" i="189"/>
  <c r="I60" i="189"/>
  <c r="J60" i="189" s="1"/>
  <c r="K60" i="189"/>
  <c r="F62" i="189" l="1"/>
  <c r="G62" i="189"/>
  <c r="L63" i="189"/>
  <c r="H63" i="189"/>
  <c r="I63" i="189"/>
  <c r="J63" i="189" s="1"/>
  <c r="K63" i="189"/>
  <c r="D62" i="189"/>
  <c r="E62" i="189"/>
  <c r="O60" i="189"/>
  <c r="Q60" i="189"/>
  <c r="M63" i="189"/>
  <c r="N63" i="189"/>
  <c r="P63" i="189"/>
  <c r="R63" i="189"/>
  <c r="O63" i="189" l="1"/>
  <c r="Q63" i="189"/>
  <c r="H62" i="189"/>
  <c r="I62" i="189"/>
  <c r="J62" i="189" s="1"/>
  <c r="L62" i="189"/>
  <c r="K62" i="189"/>
  <c r="D65" i="189"/>
  <c r="E65" i="189"/>
  <c r="F65" i="189"/>
  <c r="G65" i="189"/>
  <c r="M62" i="189"/>
  <c r="N62" i="189"/>
  <c r="P62" i="189"/>
  <c r="R62" i="189"/>
  <c r="O62" i="189" l="1"/>
  <c r="Q62" i="189"/>
  <c r="H65" i="189"/>
  <c r="I65" i="189"/>
  <c r="J65" i="189" s="1"/>
  <c r="L65" i="189"/>
  <c r="K65" i="189"/>
  <c r="D64" i="189"/>
  <c r="E64" i="189"/>
  <c r="F64" i="189"/>
  <c r="G64" i="189"/>
  <c r="M65" i="189"/>
  <c r="N65" i="189"/>
  <c r="R65" i="189"/>
  <c r="P65" i="189"/>
  <c r="O65" i="189" l="1"/>
  <c r="Q65" i="189"/>
  <c r="M64" i="189"/>
  <c r="N64" i="189"/>
  <c r="P64" i="189"/>
  <c r="R64" i="189"/>
  <c r="H64" i="189"/>
  <c r="I64" i="189"/>
  <c r="J64" i="189" s="1"/>
  <c r="L64" i="189"/>
  <c r="K64" i="189"/>
  <c r="F67" i="189"/>
  <c r="G67" i="189"/>
  <c r="D67" i="189"/>
  <c r="E67" i="189"/>
  <c r="M67" i="189" l="1"/>
  <c r="N67" i="189"/>
  <c r="P67" i="189"/>
  <c r="R67" i="189"/>
  <c r="I67" i="189"/>
  <c r="J67" i="189" s="1"/>
  <c r="L67" i="189"/>
  <c r="H67" i="189"/>
  <c r="K67" i="189"/>
  <c r="F66" i="189"/>
  <c r="G66" i="189"/>
  <c r="D66" i="189"/>
  <c r="E66" i="189"/>
  <c r="O64" i="189"/>
  <c r="Q64" i="189"/>
  <c r="L66" i="189" l="1"/>
  <c r="H66" i="189"/>
  <c r="I66" i="189"/>
  <c r="J66" i="189" s="1"/>
  <c r="K66" i="189"/>
  <c r="M66" i="189"/>
  <c r="N66" i="189"/>
  <c r="P66" i="189"/>
  <c r="R66" i="189"/>
  <c r="F69" i="189"/>
  <c r="G69" i="189"/>
  <c r="D69" i="189"/>
  <c r="E69" i="189"/>
  <c r="O67" i="189"/>
  <c r="Q67" i="189"/>
  <c r="M69" i="189" l="1"/>
  <c r="N69" i="189"/>
  <c r="P69" i="189"/>
  <c r="R69" i="189"/>
  <c r="O66" i="189"/>
  <c r="Q66" i="189"/>
  <c r="D68" i="189"/>
  <c r="E68" i="189"/>
  <c r="L69" i="189"/>
  <c r="H69" i="189"/>
  <c r="I69" i="189"/>
  <c r="J69" i="189" s="1"/>
  <c r="K69" i="189"/>
  <c r="F68" i="189"/>
  <c r="G68" i="189"/>
  <c r="D71" i="189" l="1"/>
  <c r="E71" i="189"/>
  <c r="F71" i="189"/>
  <c r="G71" i="189"/>
  <c r="M68" i="189"/>
  <c r="N68" i="189"/>
  <c r="R68" i="189"/>
  <c r="P68" i="189"/>
  <c r="O69" i="189"/>
  <c r="Q69" i="189"/>
  <c r="H68" i="189"/>
  <c r="I68" i="189"/>
  <c r="J68" i="189" s="1"/>
  <c r="L68" i="189"/>
  <c r="K68" i="189"/>
  <c r="D70" i="189" l="1"/>
  <c r="E70" i="189"/>
  <c r="O68" i="189"/>
  <c r="Q68" i="189"/>
  <c r="F70" i="189"/>
  <c r="G70" i="189"/>
  <c r="M71" i="189"/>
  <c r="N71" i="189"/>
  <c r="R71" i="189"/>
  <c r="P71" i="189"/>
  <c r="H71" i="189"/>
  <c r="I71" i="189"/>
  <c r="J71" i="189" s="1"/>
  <c r="L71" i="189"/>
  <c r="K71" i="189"/>
  <c r="F73" i="189" l="1"/>
  <c r="G73" i="189"/>
  <c r="D73" i="189"/>
  <c r="E73" i="189"/>
  <c r="O71" i="189"/>
  <c r="Q71" i="189"/>
  <c r="M70" i="189"/>
  <c r="N70" i="189"/>
  <c r="P70" i="189"/>
  <c r="R70" i="189"/>
  <c r="I70" i="189"/>
  <c r="J70" i="189" s="1"/>
  <c r="L70" i="189"/>
  <c r="H70" i="189"/>
  <c r="K70" i="189"/>
  <c r="D72" i="189" l="1"/>
  <c r="E72" i="189"/>
  <c r="F72" i="189"/>
  <c r="G72" i="189"/>
  <c r="I73" i="189"/>
  <c r="J73" i="189" s="1"/>
  <c r="L73" i="189"/>
  <c r="H73" i="189"/>
  <c r="K73" i="189"/>
  <c r="O70" i="189"/>
  <c r="Q70" i="189"/>
  <c r="M73" i="189"/>
  <c r="R73" i="189"/>
  <c r="N73" i="189"/>
  <c r="P73" i="189"/>
  <c r="D75" i="189" l="1"/>
  <c r="E75" i="189"/>
  <c r="O73" i="189"/>
  <c r="Q73" i="189"/>
  <c r="F75" i="189"/>
  <c r="G75" i="189"/>
  <c r="M72" i="189"/>
  <c r="N72" i="189"/>
  <c r="P72" i="189"/>
  <c r="R72" i="189"/>
  <c r="L72" i="189"/>
  <c r="H72" i="189"/>
  <c r="I72" i="189"/>
  <c r="J72" i="189" s="1"/>
  <c r="K72" i="189"/>
  <c r="D74" i="189" l="1"/>
  <c r="E74" i="189"/>
  <c r="O72" i="189"/>
  <c r="Q72" i="189"/>
  <c r="F74" i="189"/>
  <c r="G74" i="189"/>
  <c r="M75" i="189"/>
  <c r="N75" i="189"/>
  <c r="P75" i="189"/>
  <c r="R75" i="189"/>
  <c r="L75" i="189"/>
  <c r="H75" i="189"/>
  <c r="I75" i="189"/>
  <c r="J75" i="189" s="1"/>
  <c r="K75" i="189"/>
  <c r="F77" i="189" l="1"/>
  <c r="G77" i="189"/>
  <c r="O75" i="189"/>
  <c r="Q75" i="189"/>
  <c r="M74" i="189"/>
  <c r="N74" i="189"/>
  <c r="R74" i="189"/>
  <c r="P74" i="189"/>
  <c r="D77" i="189"/>
  <c r="E77" i="189"/>
  <c r="H74" i="189"/>
  <c r="I74" i="189"/>
  <c r="J74" i="189" s="1"/>
  <c r="L74" i="189"/>
  <c r="K74" i="189"/>
  <c r="F76" i="189" l="1"/>
  <c r="G76" i="189"/>
  <c r="D76" i="189"/>
  <c r="E76" i="189"/>
  <c r="H77" i="189"/>
  <c r="I77" i="189"/>
  <c r="J77" i="189" s="1"/>
  <c r="L77" i="189"/>
  <c r="K77" i="189"/>
  <c r="O74" i="189"/>
  <c r="Q74" i="189"/>
  <c r="M77" i="189"/>
  <c r="N77" i="189"/>
  <c r="R77" i="189"/>
  <c r="P77" i="189"/>
  <c r="D79" i="189" l="1"/>
  <c r="E79" i="189"/>
  <c r="I76" i="189"/>
  <c r="J76" i="189" s="1"/>
  <c r="L76" i="189"/>
  <c r="H76" i="189"/>
  <c r="K76" i="189"/>
  <c r="O77" i="189"/>
  <c r="Q77" i="189"/>
  <c r="F79" i="189"/>
  <c r="G79" i="189"/>
  <c r="M76" i="189"/>
  <c r="N76" i="189"/>
  <c r="P76" i="189"/>
  <c r="R76" i="189"/>
  <c r="D78" i="189" l="1"/>
  <c r="E78" i="189"/>
  <c r="O76" i="189"/>
  <c r="Q76" i="189"/>
  <c r="F78" i="189"/>
  <c r="G78" i="189"/>
  <c r="M79" i="189"/>
  <c r="N79" i="189"/>
  <c r="P79" i="189"/>
  <c r="R79" i="189"/>
  <c r="I79" i="189"/>
  <c r="J79" i="189" s="1"/>
  <c r="H79" i="189"/>
  <c r="K79" i="189"/>
  <c r="L79" i="189"/>
  <c r="G81" i="189" l="1"/>
  <c r="F81" i="189"/>
  <c r="O79" i="189"/>
  <c r="Q79" i="189"/>
  <c r="M78" i="189"/>
  <c r="N78" i="189"/>
  <c r="P78" i="189"/>
  <c r="R78" i="189"/>
  <c r="E81" i="189"/>
  <c r="D81" i="189"/>
  <c r="L78" i="189"/>
  <c r="H78" i="189"/>
  <c r="I78" i="189"/>
  <c r="J78" i="189" s="1"/>
  <c r="K78" i="189"/>
  <c r="F80" i="189" l="1"/>
  <c r="G80" i="189"/>
  <c r="D80" i="189"/>
  <c r="E80" i="189"/>
  <c r="M81" i="189"/>
  <c r="N81" i="189"/>
  <c r="P81" i="189"/>
  <c r="R81" i="189"/>
  <c r="L81" i="189"/>
  <c r="H81" i="189"/>
  <c r="I81" i="189"/>
  <c r="J81" i="189" s="1"/>
  <c r="K81" i="189"/>
  <c r="O78" i="189"/>
  <c r="Q78" i="189"/>
  <c r="O81" i="189" l="1"/>
  <c r="Q81" i="189"/>
  <c r="F83" i="189"/>
  <c r="G83" i="189"/>
  <c r="H80" i="189"/>
  <c r="I80" i="189"/>
  <c r="J80" i="189" s="1"/>
  <c r="L80" i="189"/>
  <c r="K80" i="189"/>
  <c r="D83" i="189"/>
  <c r="E83" i="189"/>
  <c r="M80" i="189"/>
  <c r="N80" i="189"/>
  <c r="R80" i="189"/>
  <c r="P80" i="189"/>
  <c r="H83" i="189" l="1"/>
  <c r="I83" i="189"/>
  <c r="J83" i="189" s="1"/>
  <c r="L83" i="189"/>
  <c r="K83" i="189"/>
  <c r="F82" i="189"/>
  <c r="G82" i="189"/>
  <c r="D82" i="189"/>
  <c r="E82" i="189"/>
  <c r="O80" i="189"/>
  <c r="Q80" i="189"/>
  <c r="M83" i="189"/>
  <c r="N83" i="189"/>
  <c r="P83" i="189"/>
  <c r="R83" i="189"/>
  <c r="O83" i="189" l="1"/>
  <c r="Q83" i="189"/>
  <c r="I82" i="189"/>
  <c r="J82" i="189" s="1"/>
  <c r="H82" i="189"/>
  <c r="K82" i="189"/>
  <c r="L82" i="189"/>
  <c r="F85" i="189"/>
  <c r="G85" i="189"/>
  <c r="M82" i="189"/>
  <c r="N82" i="189"/>
  <c r="P82" i="189"/>
  <c r="R82" i="189"/>
  <c r="D85" i="189"/>
  <c r="E85" i="189"/>
  <c r="I85" i="189" l="1"/>
  <c r="J85" i="189" s="1"/>
  <c r="H85" i="189"/>
  <c r="K85" i="189"/>
  <c r="L85" i="189"/>
  <c r="M85" i="189"/>
  <c r="N85" i="189"/>
  <c r="P85" i="189"/>
  <c r="R85" i="189"/>
  <c r="O82" i="189"/>
  <c r="Q82" i="189"/>
  <c r="G84" i="189"/>
  <c r="F84" i="189"/>
  <c r="E84" i="189"/>
  <c r="D84" i="189"/>
  <c r="L84" i="189" l="1"/>
  <c r="H84" i="189"/>
  <c r="I84" i="189"/>
  <c r="J84" i="189" s="1"/>
  <c r="K84" i="189"/>
  <c r="E87" i="189"/>
  <c r="D87" i="189"/>
  <c r="M84" i="189"/>
  <c r="N84" i="189"/>
  <c r="P84" i="189"/>
  <c r="R84" i="189"/>
  <c r="O85" i="189"/>
  <c r="Q85" i="189"/>
  <c r="G87" i="189"/>
  <c r="F87" i="189"/>
  <c r="O84" i="189" l="1"/>
  <c r="Q84" i="189"/>
  <c r="M87" i="189"/>
  <c r="N87" i="189"/>
  <c r="P87" i="189"/>
  <c r="R87" i="189"/>
  <c r="L87" i="189"/>
  <c r="H87" i="189"/>
  <c r="I87" i="189"/>
  <c r="J87" i="189" s="1"/>
  <c r="K87" i="189"/>
  <c r="D86" i="189"/>
  <c r="E86" i="189"/>
  <c r="F86" i="189"/>
  <c r="G86" i="189"/>
  <c r="M86" i="189" l="1"/>
  <c r="N86" i="189"/>
  <c r="P86" i="189"/>
  <c r="R86" i="189"/>
  <c r="F89" i="189"/>
  <c r="G89" i="189"/>
  <c r="H86" i="189"/>
  <c r="I86" i="189"/>
  <c r="J86" i="189" s="1"/>
  <c r="L86" i="189"/>
  <c r="K86" i="189"/>
  <c r="D89" i="189"/>
  <c r="E89" i="189"/>
  <c r="O87" i="189"/>
  <c r="Q87" i="189"/>
  <c r="H89" i="189" l="1"/>
  <c r="I89" i="189"/>
  <c r="J89" i="189" s="1"/>
  <c r="K89" i="189"/>
  <c r="L89" i="189"/>
  <c r="F88" i="189"/>
  <c r="G88" i="189"/>
  <c r="D88" i="189"/>
  <c r="E88" i="189"/>
  <c r="O86" i="189"/>
  <c r="Q86" i="189"/>
  <c r="M89" i="189"/>
  <c r="N89" i="189"/>
  <c r="P89" i="189"/>
  <c r="R89" i="189"/>
  <c r="I88" i="189" l="1"/>
  <c r="J88" i="189" s="1"/>
  <c r="H88" i="189"/>
  <c r="K88" i="189"/>
  <c r="L88" i="189"/>
  <c r="F91" i="189"/>
  <c r="G91" i="189"/>
  <c r="O89" i="189"/>
  <c r="Q89" i="189"/>
  <c r="M88" i="189"/>
  <c r="N88" i="189"/>
  <c r="P88" i="189"/>
  <c r="R88" i="189"/>
  <c r="E91" i="189"/>
  <c r="D91" i="189"/>
  <c r="I91" i="189" l="1"/>
  <c r="J91" i="189" s="1"/>
  <c r="H91" i="189"/>
  <c r="K91" i="189"/>
  <c r="L91" i="189"/>
  <c r="O88" i="189"/>
  <c r="Q88" i="189"/>
  <c r="M91" i="189"/>
  <c r="N91" i="189"/>
  <c r="P91" i="189"/>
  <c r="R91" i="189"/>
  <c r="D90" i="189"/>
  <c r="E90" i="189"/>
  <c r="F90" i="189"/>
  <c r="G90" i="189"/>
  <c r="M90" i="189" l="1"/>
  <c r="N90" i="189"/>
  <c r="P90" i="189"/>
  <c r="R90" i="189"/>
  <c r="O91" i="189"/>
  <c r="Q91" i="189"/>
  <c r="D93" i="189"/>
  <c r="E93" i="189"/>
  <c r="L90" i="189"/>
  <c r="H90" i="189"/>
  <c r="I90" i="189"/>
  <c r="J90" i="189" s="1"/>
  <c r="K90" i="189"/>
  <c r="F93" i="189"/>
  <c r="G93" i="189"/>
  <c r="L93" i="189" l="1"/>
  <c r="H93" i="189"/>
  <c r="I93" i="189"/>
  <c r="J93" i="189" s="1"/>
  <c r="K93" i="189"/>
  <c r="D92" i="189"/>
  <c r="E92" i="189"/>
  <c r="O90" i="189"/>
  <c r="Q90" i="189"/>
  <c r="M93" i="189"/>
  <c r="N93" i="189"/>
  <c r="P93" i="189"/>
  <c r="R93" i="189"/>
  <c r="F92" i="189"/>
  <c r="G92" i="189"/>
  <c r="M92" i="189" l="1"/>
  <c r="N92" i="189"/>
  <c r="R92" i="189"/>
  <c r="P92" i="189"/>
  <c r="O93" i="189"/>
  <c r="Q93" i="189"/>
  <c r="D95" i="189"/>
  <c r="E95" i="189"/>
  <c r="H92" i="189"/>
  <c r="I92" i="189"/>
  <c r="J92" i="189" s="1"/>
  <c r="K92" i="189"/>
  <c r="L92" i="189"/>
  <c r="F95" i="189"/>
  <c r="G95" i="189"/>
  <c r="F94" i="189" l="1"/>
  <c r="G94" i="189"/>
  <c r="E94" i="189"/>
  <c r="D94" i="189"/>
  <c r="H95" i="189"/>
  <c r="I95" i="189"/>
  <c r="J95" i="189" s="1"/>
  <c r="L95" i="189"/>
  <c r="K95" i="189"/>
  <c r="M95" i="189"/>
  <c r="N95" i="189"/>
  <c r="R95" i="189"/>
  <c r="P95" i="189"/>
  <c r="O92" i="189"/>
  <c r="Q92" i="189"/>
  <c r="F97" i="189" l="1"/>
  <c r="G97" i="189"/>
  <c r="E97" i="189"/>
  <c r="D97" i="189"/>
  <c r="I94" i="189"/>
  <c r="J94" i="189" s="1"/>
  <c r="H94" i="189"/>
  <c r="K94" i="189"/>
  <c r="L94" i="189"/>
  <c r="O95" i="189"/>
  <c r="Q95" i="189"/>
  <c r="M94" i="189"/>
  <c r="N94" i="189"/>
  <c r="P94" i="189"/>
  <c r="R94" i="189"/>
  <c r="F96" i="189" l="1"/>
  <c r="G96" i="189"/>
  <c r="I97" i="189"/>
  <c r="J97" i="189" s="1"/>
  <c r="H97" i="189"/>
  <c r="K97" i="189"/>
  <c r="L97" i="189"/>
  <c r="O94" i="189"/>
  <c r="Q94" i="189"/>
  <c r="D96" i="189"/>
  <c r="E96" i="189"/>
  <c r="M97" i="189"/>
  <c r="N97" i="189"/>
  <c r="P97" i="189"/>
  <c r="R97" i="189"/>
  <c r="L96" i="189" l="1"/>
  <c r="H96" i="189"/>
  <c r="I96" i="189"/>
  <c r="J96" i="189" s="1"/>
  <c r="K96" i="189"/>
  <c r="F99" i="189"/>
  <c r="G99" i="189"/>
  <c r="D99" i="189"/>
  <c r="E99" i="189"/>
  <c r="O97" i="189"/>
  <c r="Q97" i="189"/>
  <c r="M96" i="189"/>
  <c r="N96" i="189"/>
  <c r="P96" i="189"/>
  <c r="R96" i="189"/>
  <c r="O96" i="189" l="1"/>
  <c r="Q96" i="189"/>
  <c r="L99" i="189"/>
  <c r="H99" i="189"/>
  <c r="I99" i="189"/>
  <c r="J99" i="189" s="1"/>
  <c r="K99" i="189"/>
  <c r="D98" i="189"/>
  <c r="E98" i="189"/>
  <c r="M99" i="189"/>
  <c r="N99" i="189"/>
  <c r="P99" i="189"/>
  <c r="R99" i="189"/>
  <c r="F98" i="189"/>
  <c r="G98" i="189"/>
  <c r="H98" i="189" l="1"/>
  <c r="I98" i="189"/>
  <c r="J98" i="189" s="1"/>
  <c r="L98" i="189"/>
  <c r="K98" i="189"/>
  <c r="M98" i="189"/>
  <c r="N98" i="189"/>
  <c r="P98" i="189"/>
  <c r="R98" i="189"/>
  <c r="O99" i="189"/>
  <c r="Q99" i="189"/>
  <c r="D101" i="189"/>
  <c r="E101" i="189"/>
  <c r="F101" i="189"/>
  <c r="G101" i="189"/>
  <c r="H101" i="189" l="1"/>
  <c r="I101" i="189"/>
  <c r="J101" i="189" s="1"/>
  <c r="K101" i="189"/>
  <c r="L101" i="189"/>
  <c r="M101" i="189"/>
  <c r="N101" i="189"/>
  <c r="P101" i="189"/>
  <c r="R101" i="189"/>
  <c r="O98" i="189"/>
  <c r="Q98" i="189"/>
  <c r="F100" i="189"/>
  <c r="G100" i="189"/>
  <c r="E100" i="189"/>
  <c r="D100" i="189"/>
  <c r="H100" i="189" l="1"/>
  <c r="I100" i="189"/>
  <c r="J100" i="189" s="1"/>
  <c r="K100" i="189"/>
  <c r="L100" i="189"/>
  <c r="R100" i="189"/>
  <c r="M100" i="189"/>
  <c r="N100" i="189"/>
  <c r="P100" i="189"/>
  <c r="O101" i="189"/>
  <c r="Q101" i="189"/>
  <c r="G103" i="189"/>
  <c r="F103" i="189"/>
  <c r="E103" i="189"/>
  <c r="D103" i="189"/>
  <c r="M103" i="189" l="1"/>
  <c r="N103" i="189"/>
  <c r="P103" i="189"/>
  <c r="R103" i="189"/>
  <c r="O100" i="189"/>
  <c r="Q100" i="189"/>
  <c r="L103" i="189"/>
  <c r="H103" i="189"/>
  <c r="I103" i="189"/>
  <c r="J103" i="189" s="1"/>
  <c r="K103" i="189"/>
  <c r="F102" i="189"/>
  <c r="G102" i="189"/>
  <c r="D102" i="189"/>
  <c r="E102" i="189"/>
  <c r="M102" i="189" l="1"/>
  <c r="N102" i="189"/>
  <c r="P102" i="189"/>
  <c r="R102" i="189"/>
  <c r="L102" i="189"/>
  <c r="H102" i="189"/>
  <c r="I102" i="189"/>
  <c r="J102" i="189" s="1"/>
  <c r="K102" i="189"/>
  <c r="F105" i="189"/>
  <c r="G105" i="189"/>
  <c r="O103" i="189"/>
  <c r="Q103" i="189"/>
  <c r="D105" i="189"/>
  <c r="E105" i="189"/>
  <c r="L105" i="189" l="1"/>
  <c r="K105" i="189"/>
  <c r="H105" i="189"/>
  <c r="I105" i="189"/>
  <c r="J105" i="189" s="1"/>
  <c r="F104" i="189"/>
  <c r="G104" i="189"/>
  <c r="M105" i="189"/>
  <c r="N105" i="189"/>
  <c r="P105" i="189"/>
  <c r="R105" i="189"/>
  <c r="O102" i="189"/>
  <c r="Q102" i="189"/>
  <c r="D104" i="189"/>
  <c r="E104" i="189"/>
  <c r="H104" i="189" l="1"/>
  <c r="I104" i="189"/>
  <c r="J104" i="189" s="1"/>
  <c r="K104" i="189"/>
  <c r="L104" i="189"/>
  <c r="O105" i="189"/>
  <c r="Q105" i="189"/>
  <c r="M104" i="189"/>
  <c r="N104" i="189"/>
  <c r="P104" i="189"/>
  <c r="R104" i="189"/>
  <c r="D107" i="189"/>
  <c r="E107" i="189"/>
  <c r="F107" i="189"/>
  <c r="G107" i="189"/>
  <c r="H107" i="189" l="1"/>
  <c r="I107" i="189"/>
  <c r="J107" i="189" s="1"/>
  <c r="K107" i="189"/>
  <c r="L107" i="189"/>
  <c r="M107" i="189"/>
  <c r="N107" i="189"/>
  <c r="P107" i="189"/>
  <c r="R107" i="189"/>
  <c r="O104" i="189"/>
  <c r="Q104" i="189"/>
  <c r="G106" i="189"/>
  <c r="F106" i="189"/>
  <c r="E106" i="189"/>
  <c r="D106" i="189"/>
  <c r="O107" i="189" l="1"/>
  <c r="Q107" i="189"/>
  <c r="M106" i="189"/>
  <c r="N106" i="189"/>
  <c r="P106" i="189"/>
  <c r="R106" i="189"/>
  <c r="F109" i="189"/>
  <c r="G109" i="189"/>
  <c r="H106" i="189"/>
  <c r="I106" i="189"/>
  <c r="J106" i="189" s="1"/>
  <c r="K106" i="189"/>
  <c r="L106" i="189"/>
  <c r="E109" i="189"/>
  <c r="D109" i="189"/>
  <c r="H109" i="189" l="1"/>
  <c r="I109" i="189"/>
  <c r="J109" i="189" s="1"/>
  <c r="K109" i="189"/>
  <c r="L109" i="189"/>
  <c r="M109" i="189"/>
  <c r="N109" i="189"/>
  <c r="P109" i="189"/>
  <c r="R109" i="189"/>
  <c r="F108" i="189"/>
  <c r="G108" i="189"/>
  <c r="D108" i="189"/>
  <c r="E108" i="189"/>
  <c r="O106" i="189"/>
  <c r="Q106" i="189"/>
  <c r="M108" i="189" l="1"/>
  <c r="N108" i="189"/>
  <c r="P108" i="189"/>
  <c r="R108" i="189"/>
  <c r="L108" i="189"/>
  <c r="H108" i="189"/>
  <c r="I108" i="189"/>
  <c r="J108" i="189" s="1"/>
  <c r="K108" i="189"/>
  <c r="O109" i="189"/>
  <c r="Q109" i="189"/>
  <c r="F111" i="189"/>
  <c r="G111" i="189"/>
  <c r="D111" i="189"/>
  <c r="E111" i="189"/>
  <c r="M111" i="189" l="1"/>
  <c r="N111" i="189"/>
  <c r="R111" i="189"/>
  <c r="P111" i="189"/>
  <c r="D110" i="189"/>
  <c r="E110" i="189"/>
  <c r="O108" i="189"/>
  <c r="Q108" i="189"/>
  <c r="L111" i="189"/>
  <c r="H111" i="189"/>
  <c r="I111" i="189"/>
  <c r="J111" i="189" s="1"/>
  <c r="K111" i="189"/>
  <c r="F110" i="189"/>
  <c r="G110" i="189"/>
  <c r="F113" i="189" l="1"/>
  <c r="G113" i="189"/>
  <c r="M110" i="189"/>
  <c r="N110" i="189"/>
  <c r="P110" i="189"/>
  <c r="R110" i="189"/>
  <c r="D113" i="189"/>
  <c r="E113" i="189"/>
  <c r="O111" i="189"/>
  <c r="Q111" i="189"/>
  <c r="H110" i="189"/>
  <c r="K110" i="189"/>
  <c r="L110" i="189"/>
  <c r="I110" i="189"/>
  <c r="J110" i="189" s="1"/>
  <c r="D112" i="189" l="1"/>
  <c r="E112" i="189"/>
  <c r="H113" i="189"/>
  <c r="I113" i="189"/>
  <c r="J113" i="189" s="1"/>
  <c r="K113" i="189"/>
  <c r="L113" i="189"/>
  <c r="O110" i="189"/>
  <c r="Q110" i="189"/>
  <c r="G112" i="189"/>
  <c r="F112" i="189"/>
  <c r="M113" i="189"/>
  <c r="N113" i="189"/>
  <c r="P113" i="189"/>
  <c r="R113" i="189"/>
  <c r="M112" i="189" l="1"/>
  <c r="N112" i="189"/>
  <c r="P112" i="189"/>
  <c r="R112" i="189"/>
  <c r="D115" i="189"/>
  <c r="E115" i="189"/>
  <c r="O113" i="189"/>
  <c r="Q113" i="189"/>
  <c r="F115" i="189"/>
  <c r="G115" i="189"/>
  <c r="I112" i="189"/>
  <c r="J112" i="189" s="1"/>
  <c r="K112" i="189"/>
  <c r="L112" i="189"/>
  <c r="H112" i="189"/>
  <c r="E114" i="189" l="1"/>
  <c r="D114" i="189"/>
  <c r="N115" i="189"/>
  <c r="P115" i="189"/>
  <c r="R115" i="189"/>
  <c r="M115" i="189"/>
  <c r="O112" i="189"/>
  <c r="Q112" i="189"/>
  <c r="F114" i="189"/>
  <c r="G114" i="189"/>
  <c r="H115" i="189"/>
  <c r="I115" i="189"/>
  <c r="J115" i="189" s="1"/>
  <c r="K115" i="189"/>
  <c r="L115" i="189"/>
  <c r="D117" i="189" l="1"/>
  <c r="E117" i="189"/>
  <c r="F117" i="189"/>
  <c r="G117" i="189"/>
  <c r="R114" i="189"/>
  <c r="M114" i="189"/>
  <c r="N114" i="189"/>
  <c r="P114" i="189"/>
  <c r="Q115" i="189"/>
  <c r="O115" i="189"/>
  <c r="L114" i="189"/>
  <c r="H114" i="189"/>
  <c r="I114" i="189"/>
  <c r="J114" i="189" s="1"/>
  <c r="K114" i="189"/>
  <c r="G116" i="189" l="1"/>
  <c r="F116" i="189"/>
  <c r="D116" i="189"/>
  <c r="E116" i="189"/>
  <c r="O114" i="189"/>
  <c r="Q114" i="189"/>
  <c r="R117" i="189"/>
  <c r="M117" i="189"/>
  <c r="N117" i="189"/>
  <c r="P117" i="189"/>
  <c r="L117" i="189"/>
  <c r="I117" i="189"/>
  <c r="J117" i="189" s="1"/>
  <c r="K117" i="189"/>
  <c r="H117" i="189"/>
  <c r="G119" i="189" l="1"/>
  <c r="F119" i="189"/>
  <c r="D119" i="189"/>
  <c r="E119" i="189"/>
  <c r="O117" i="189"/>
  <c r="Q117" i="189"/>
  <c r="H116" i="189"/>
  <c r="I116" i="189"/>
  <c r="J116" i="189" s="1"/>
  <c r="K116" i="189"/>
  <c r="L116" i="189"/>
  <c r="M116" i="189"/>
  <c r="N116" i="189"/>
  <c r="P116" i="189"/>
  <c r="R116" i="189"/>
  <c r="O116" i="189" l="1"/>
  <c r="Q116" i="189"/>
  <c r="H119" i="189"/>
  <c r="I119" i="189"/>
  <c r="J119" i="189" s="1"/>
  <c r="K119" i="189"/>
  <c r="L119" i="189"/>
  <c r="M119" i="189"/>
  <c r="N119" i="189"/>
  <c r="P119" i="189"/>
  <c r="R119" i="189"/>
  <c r="F118" i="189"/>
  <c r="G118" i="189"/>
  <c r="D118" i="189"/>
  <c r="E118" i="189"/>
  <c r="M118" i="189" l="1"/>
  <c r="N118" i="189"/>
  <c r="P118" i="189"/>
  <c r="R118" i="189"/>
  <c r="H118" i="189"/>
  <c r="I118" i="189"/>
  <c r="J118" i="189" s="1"/>
  <c r="K118" i="189"/>
  <c r="L118" i="189"/>
  <c r="O119" i="189"/>
  <c r="Q119" i="189"/>
  <c r="F121" i="189"/>
  <c r="G121" i="189"/>
  <c r="D121" i="189"/>
  <c r="E121" i="189"/>
  <c r="M121" i="189" l="1"/>
  <c r="N121" i="189"/>
  <c r="P121" i="189"/>
  <c r="R121" i="189"/>
  <c r="O118" i="189"/>
  <c r="Q118" i="189"/>
  <c r="H121" i="189"/>
  <c r="I121" i="189"/>
  <c r="J121" i="189" s="1"/>
  <c r="K121" i="189"/>
  <c r="L121" i="189"/>
  <c r="F120" i="189"/>
  <c r="G120" i="189"/>
  <c r="D120" i="189"/>
  <c r="E120" i="189"/>
  <c r="F123" i="189" l="1"/>
  <c r="G123" i="189"/>
  <c r="R120" i="189"/>
  <c r="P120" i="189"/>
  <c r="N120" i="189"/>
  <c r="M120" i="189"/>
  <c r="O121" i="189"/>
  <c r="Q121" i="189"/>
  <c r="H120" i="189"/>
  <c r="I120" i="189"/>
  <c r="J120" i="189" s="1"/>
  <c r="K120" i="189"/>
  <c r="L120" i="189"/>
  <c r="D123" i="189"/>
  <c r="E123" i="189"/>
  <c r="D122" i="189" l="1"/>
  <c r="E122" i="189"/>
  <c r="G122" i="189"/>
  <c r="F122" i="189"/>
  <c r="O120" i="189"/>
  <c r="Q120" i="189"/>
  <c r="H123" i="189"/>
  <c r="I123" i="189"/>
  <c r="J123" i="189" s="1"/>
  <c r="K123" i="189"/>
  <c r="L123" i="189"/>
  <c r="R123" i="189"/>
  <c r="M123" i="189"/>
  <c r="N123" i="189"/>
  <c r="P123" i="189"/>
  <c r="O123" i="189" l="1"/>
  <c r="Q123" i="189"/>
  <c r="D125" i="189"/>
  <c r="E125" i="189"/>
  <c r="M122" i="189"/>
  <c r="N122" i="189"/>
  <c r="P122" i="189"/>
  <c r="R122" i="189"/>
  <c r="G125" i="189"/>
  <c r="F125" i="189"/>
  <c r="K122" i="189"/>
  <c r="H122" i="189"/>
  <c r="I122" i="189"/>
  <c r="J122" i="189" s="1"/>
  <c r="L122" i="189"/>
  <c r="E124" i="189" l="1"/>
  <c r="D124" i="189"/>
  <c r="G124" i="189"/>
  <c r="F124" i="189"/>
  <c r="R125" i="189"/>
  <c r="M125" i="189"/>
  <c r="N125" i="189"/>
  <c r="P125" i="189"/>
  <c r="O122" i="189"/>
  <c r="Q122" i="189"/>
  <c r="H125" i="189"/>
  <c r="I125" i="189"/>
  <c r="J125" i="189" s="1"/>
  <c r="K125" i="189"/>
  <c r="L125" i="189"/>
  <c r="F127" i="189" l="1"/>
  <c r="G127" i="189"/>
  <c r="M124" i="189"/>
  <c r="N124" i="189"/>
  <c r="P124" i="189"/>
  <c r="R124" i="189"/>
  <c r="O125" i="189"/>
  <c r="Q125" i="189"/>
  <c r="H124" i="189"/>
  <c r="I124" i="189"/>
  <c r="J124" i="189" s="1"/>
  <c r="K124" i="189"/>
  <c r="L124" i="189"/>
  <c r="D127" i="189"/>
  <c r="E127" i="189"/>
  <c r="I127" i="189" l="1"/>
  <c r="J127" i="189" s="1"/>
  <c r="K127" i="189"/>
  <c r="L127" i="189"/>
  <c r="H127" i="189"/>
  <c r="D126" i="189"/>
  <c r="E126" i="189"/>
  <c r="O124" i="189"/>
  <c r="Q124" i="189"/>
  <c r="F126" i="189"/>
  <c r="G126" i="189"/>
  <c r="M127" i="189"/>
  <c r="N127" i="189"/>
  <c r="P127" i="189"/>
  <c r="R127" i="189"/>
  <c r="E129" i="189" l="1"/>
  <c r="D129" i="189"/>
  <c r="O127" i="189"/>
  <c r="Q127" i="189"/>
  <c r="F129" i="189"/>
  <c r="G129" i="189"/>
  <c r="H126" i="189"/>
  <c r="I126" i="189"/>
  <c r="J126" i="189" s="1"/>
  <c r="K126" i="189"/>
  <c r="L126" i="189"/>
  <c r="R126" i="189"/>
  <c r="M126" i="189"/>
  <c r="N126" i="189"/>
  <c r="P126" i="189"/>
  <c r="G128" i="189" l="1"/>
  <c r="F128" i="189"/>
  <c r="D128" i="189"/>
  <c r="E128" i="189"/>
  <c r="R129" i="189"/>
  <c r="M129" i="189"/>
  <c r="N129" i="189"/>
  <c r="P129" i="189"/>
  <c r="H129" i="189"/>
  <c r="I129" i="189"/>
  <c r="J129" i="189" s="1"/>
  <c r="K129" i="189"/>
  <c r="L129" i="189"/>
  <c r="O126" i="189"/>
  <c r="Q126" i="189"/>
  <c r="G131" i="189" l="1"/>
  <c r="F131" i="189"/>
  <c r="D131" i="189"/>
  <c r="E131" i="189"/>
  <c r="H128" i="189"/>
  <c r="I128" i="189"/>
  <c r="J128" i="189" s="1"/>
  <c r="K128" i="189"/>
  <c r="L128" i="189"/>
  <c r="O129" i="189"/>
  <c r="Q129" i="189"/>
  <c r="M128" i="189"/>
  <c r="N128" i="189"/>
  <c r="P128" i="189"/>
  <c r="R128" i="189"/>
  <c r="F130" i="189" l="1"/>
  <c r="G130" i="189"/>
  <c r="D130" i="189"/>
  <c r="E130" i="189"/>
  <c r="H131" i="189"/>
  <c r="I131" i="189"/>
  <c r="J131" i="189" s="1"/>
  <c r="K131" i="189"/>
  <c r="L131" i="189"/>
  <c r="M131" i="189"/>
  <c r="N131" i="189"/>
  <c r="P131" i="189"/>
  <c r="R131" i="189"/>
  <c r="O128" i="189"/>
  <c r="Q128" i="189"/>
  <c r="F133" i="189" l="1"/>
  <c r="G133" i="189"/>
  <c r="D133" i="189"/>
  <c r="E133" i="189"/>
  <c r="H130" i="189"/>
  <c r="I130" i="189"/>
  <c r="J130" i="189" s="1"/>
  <c r="K130" i="189"/>
  <c r="L130" i="189"/>
  <c r="O131" i="189"/>
  <c r="Q131" i="189"/>
  <c r="M130" i="189"/>
  <c r="P130" i="189"/>
  <c r="R130" i="189"/>
  <c r="N130" i="189"/>
  <c r="D132" i="189" l="1"/>
  <c r="E132" i="189"/>
  <c r="O130" i="189"/>
  <c r="Q130" i="189"/>
  <c r="H133" i="189"/>
  <c r="I133" i="189"/>
  <c r="J133" i="189" s="1"/>
  <c r="K133" i="189"/>
  <c r="L133" i="189"/>
  <c r="G132" i="189"/>
  <c r="F132" i="189"/>
  <c r="M133" i="189"/>
  <c r="N133" i="189"/>
  <c r="P133" i="189"/>
  <c r="R133" i="189"/>
  <c r="R132" i="189" l="1"/>
  <c r="M132" i="189"/>
  <c r="N132" i="189"/>
  <c r="P132" i="189"/>
  <c r="D135" i="189"/>
  <c r="E135" i="189"/>
  <c r="Q133" i="189"/>
  <c r="O133" i="189"/>
  <c r="F135" i="189"/>
  <c r="G135" i="189"/>
  <c r="I132" i="189"/>
  <c r="J132" i="189" s="1"/>
  <c r="K132" i="189"/>
  <c r="L132" i="189"/>
  <c r="H132" i="189"/>
  <c r="G134" i="189" l="1"/>
  <c r="F134" i="189"/>
  <c r="O132" i="189"/>
  <c r="Q132" i="189"/>
  <c r="M135" i="189"/>
  <c r="N135" i="189"/>
  <c r="P135" i="189"/>
  <c r="R135" i="189"/>
  <c r="D134" i="189"/>
  <c r="E134" i="189"/>
  <c r="K135" i="189"/>
  <c r="H135" i="189"/>
  <c r="I135" i="189"/>
  <c r="J135" i="189" s="1"/>
  <c r="L135" i="189"/>
  <c r="F137" i="189" l="1"/>
  <c r="G137" i="189"/>
  <c r="H134" i="189"/>
  <c r="I134" i="189"/>
  <c r="J134" i="189" s="1"/>
  <c r="K134" i="189"/>
  <c r="L134" i="189"/>
  <c r="O135" i="189"/>
  <c r="Q135" i="189"/>
  <c r="M134" i="189"/>
  <c r="N134" i="189"/>
  <c r="P134" i="189"/>
  <c r="R134" i="189"/>
  <c r="E137" i="189"/>
  <c r="D137" i="189"/>
  <c r="O134" i="189" l="1"/>
  <c r="Q134" i="189"/>
  <c r="F136" i="189"/>
  <c r="G136" i="189"/>
  <c r="D136" i="189"/>
  <c r="E136" i="189"/>
  <c r="H137" i="189"/>
  <c r="I137" i="189"/>
  <c r="J137" i="189" s="1"/>
  <c r="K137" i="189"/>
  <c r="L137" i="189"/>
  <c r="M137" i="189"/>
  <c r="N137" i="189"/>
  <c r="P137" i="189"/>
  <c r="R137" i="189"/>
  <c r="F139" i="189" l="1"/>
  <c r="G139" i="189"/>
  <c r="D139" i="189"/>
  <c r="E139" i="189"/>
  <c r="O137" i="189"/>
  <c r="Q137" i="189"/>
  <c r="M136" i="189"/>
  <c r="N136" i="189"/>
  <c r="P136" i="189"/>
  <c r="R136" i="189"/>
  <c r="H136" i="189"/>
  <c r="I136" i="189"/>
  <c r="J136" i="189" s="1"/>
  <c r="K136" i="189"/>
  <c r="L136" i="189"/>
  <c r="D138" i="189" l="1"/>
  <c r="E138" i="189"/>
  <c r="H139" i="189"/>
  <c r="I139" i="189"/>
  <c r="J139" i="189" s="1"/>
  <c r="L139" i="189"/>
  <c r="K139" i="189"/>
  <c r="G138" i="189"/>
  <c r="F138" i="189"/>
  <c r="O136" i="189"/>
  <c r="Q136" i="189"/>
  <c r="M139" i="189"/>
  <c r="N139" i="189"/>
  <c r="P139" i="189"/>
  <c r="R139" i="189"/>
  <c r="M138" i="189" l="1"/>
  <c r="N138" i="189"/>
  <c r="P138" i="189"/>
  <c r="R138" i="189"/>
  <c r="F141" i="189"/>
  <c r="G141" i="189"/>
  <c r="D141" i="189"/>
  <c r="E141" i="189"/>
  <c r="O139" i="189"/>
  <c r="Q139" i="189"/>
  <c r="K138" i="189"/>
  <c r="H138" i="189"/>
  <c r="I138" i="189"/>
  <c r="J138" i="189" s="1"/>
  <c r="L138" i="189"/>
  <c r="E140" i="189" l="1"/>
  <c r="D140" i="189"/>
  <c r="F140" i="189"/>
  <c r="G140" i="189"/>
  <c r="K141" i="189"/>
  <c r="H141" i="189"/>
  <c r="I141" i="189"/>
  <c r="J141" i="189" s="1"/>
  <c r="L141" i="189"/>
  <c r="O138" i="189"/>
  <c r="Q138" i="189"/>
  <c r="M141" i="189"/>
  <c r="N141" i="189"/>
  <c r="P141" i="189"/>
  <c r="R141" i="189"/>
  <c r="N140" i="189" l="1"/>
  <c r="P140" i="189"/>
  <c r="R140" i="189"/>
  <c r="M140" i="189"/>
  <c r="H140" i="189"/>
  <c r="I140" i="189"/>
  <c r="J140" i="189" s="1"/>
  <c r="K140" i="189"/>
  <c r="L140" i="189"/>
  <c r="O141" i="189"/>
  <c r="Q141" i="189"/>
  <c r="F143" i="189"/>
  <c r="G143" i="189"/>
  <c r="E143" i="189"/>
  <c r="D143" i="189"/>
  <c r="N143" i="189" l="1"/>
  <c r="P143" i="189"/>
  <c r="R143" i="189"/>
  <c r="M143" i="189"/>
  <c r="F142" i="189"/>
  <c r="G142" i="189"/>
  <c r="D142" i="189"/>
  <c r="E142" i="189"/>
  <c r="H143" i="189"/>
  <c r="I143" i="189"/>
  <c r="J143" i="189" s="1"/>
  <c r="K143" i="189"/>
  <c r="L143" i="189"/>
  <c r="O140" i="189"/>
  <c r="Q140" i="189"/>
  <c r="D145" i="189" l="1"/>
  <c r="E145" i="189"/>
  <c r="H142" i="189"/>
  <c r="I142" i="189"/>
  <c r="J142" i="189" s="1"/>
  <c r="L142" i="189"/>
  <c r="K142" i="189"/>
  <c r="F145" i="189"/>
  <c r="G145" i="189"/>
  <c r="M142" i="189"/>
  <c r="N142" i="189"/>
  <c r="P142" i="189"/>
  <c r="R142" i="189"/>
  <c r="O143" i="189"/>
  <c r="Q143" i="189"/>
  <c r="O142" i="189" l="1"/>
  <c r="Q142" i="189"/>
  <c r="F144" i="189"/>
  <c r="G144" i="189"/>
  <c r="D144" i="189"/>
  <c r="E144" i="189"/>
  <c r="M145" i="189"/>
  <c r="N145" i="189"/>
  <c r="P145" i="189"/>
  <c r="R145" i="189"/>
  <c r="H145" i="189"/>
  <c r="I145" i="189"/>
  <c r="J145" i="189" s="1"/>
  <c r="L145" i="189"/>
  <c r="K145" i="189"/>
  <c r="O145" i="189" l="1"/>
  <c r="Q145" i="189"/>
  <c r="D147" i="189"/>
  <c r="E147" i="189"/>
  <c r="K144" i="189"/>
  <c r="H144" i="189"/>
  <c r="I144" i="189"/>
  <c r="J144" i="189" s="1"/>
  <c r="L144" i="189"/>
  <c r="F147" i="189"/>
  <c r="G147" i="189"/>
  <c r="N144" i="189"/>
  <c r="P144" i="189"/>
  <c r="M144" i="189"/>
  <c r="R144" i="189"/>
  <c r="O144" i="189" l="1"/>
  <c r="Q144" i="189"/>
  <c r="N147" i="189"/>
  <c r="P147" i="189"/>
  <c r="M147" i="189"/>
  <c r="R147" i="189"/>
  <c r="F146" i="189"/>
  <c r="G146" i="189"/>
  <c r="D146" i="189"/>
  <c r="E146" i="189"/>
  <c r="K147" i="189"/>
  <c r="H147" i="189"/>
  <c r="I147" i="189"/>
  <c r="J147" i="189" s="1"/>
  <c r="L147" i="189"/>
  <c r="H146" i="189" l="1"/>
  <c r="I146" i="189"/>
  <c r="J146" i="189" s="1"/>
  <c r="K146" i="189"/>
  <c r="L146" i="189"/>
  <c r="F149" i="189"/>
  <c r="G149" i="189"/>
  <c r="D149" i="189"/>
  <c r="E149" i="189"/>
  <c r="O147" i="189"/>
  <c r="Q147" i="189"/>
  <c r="N146" i="189"/>
  <c r="P146" i="189"/>
  <c r="R146" i="189"/>
  <c r="M146" i="189"/>
  <c r="H149" i="189" l="1"/>
  <c r="I149" i="189"/>
  <c r="J149" i="189" s="1"/>
  <c r="L149" i="189"/>
  <c r="K149" i="189"/>
  <c r="F148" i="189"/>
  <c r="G148" i="189"/>
  <c r="O146" i="189"/>
  <c r="Q146" i="189"/>
  <c r="N149" i="189"/>
  <c r="P149" i="189"/>
  <c r="R149" i="189"/>
  <c r="M149" i="189"/>
  <c r="D148" i="189"/>
  <c r="E148" i="189"/>
  <c r="H148" i="189" l="1"/>
  <c r="I148" i="189"/>
  <c r="J148" i="189" s="1"/>
  <c r="L148" i="189"/>
  <c r="K148" i="189"/>
  <c r="O149" i="189"/>
  <c r="Q149" i="189"/>
  <c r="M148" i="189"/>
  <c r="N148" i="189"/>
  <c r="P148" i="189"/>
  <c r="R148" i="189"/>
  <c r="F151" i="189"/>
  <c r="G151" i="189"/>
  <c r="D151" i="189"/>
  <c r="E151" i="189"/>
  <c r="H151" i="189" l="1"/>
  <c r="I151" i="189"/>
  <c r="J151" i="189" s="1"/>
  <c r="L151" i="189"/>
  <c r="K151" i="189"/>
  <c r="F150" i="189"/>
  <c r="G150" i="189"/>
  <c r="M151" i="189"/>
  <c r="N151" i="189"/>
  <c r="P151" i="189"/>
  <c r="R151" i="189"/>
  <c r="O148" i="189"/>
  <c r="Q148" i="189"/>
  <c r="D150" i="189"/>
  <c r="E150" i="189"/>
  <c r="O151" i="189" l="1"/>
  <c r="Q151" i="189"/>
  <c r="F153" i="189"/>
  <c r="G153" i="189"/>
  <c r="H150" i="189"/>
  <c r="I150" i="189"/>
  <c r="J150" i="189" s="1"/>
  <c r="K150" i="189"/>
  <c r="L150" i="189"/>
  <c r="N150" i="189"/>
  <c r="P150" i="189"/>
  <c r="M150" i="189"/>
  <c r="R150" i="189"/>
  <c r="D153" i="189"/>
  <c r="E153" i="189"/>
  <c r="O150" i="189" l="1"/>
  <c r="Q150" i="189"/>
  <c r="F152" i="189"/>
  <c r="G152" i="189"/>
  <c r="H153" i="189"/>
  <c r="I153" i="189"/>
  <c r="J153" i="189" s="1"/>
  <c r="K153" i="189"/>
  <c r="L153" i="189"/>
  <c r="N153" i="189"/>
  <c r="P153" i="189"/>
  <c r="R153" i="189"/>
  <c r="M153" i="189"/>
  <c r="D152" i="189"/>
  <c r="E152" i="189"/>
  <c r="F155" i="189" l="1"/>
  <c r="G155" i="189"/>
  <c r="O153" i="189"/>
  <c r="Q153" i="189"/>
  <c r="D155" i="189"/>
  <c r="E155" i="189"/>
  <c r="H152" i="189"/>
  <c r="I152" i="189"/>
  <c r="J152" i="189" s="1"/>
  <c r="L152" i="189"/>
  <c r="K152" i="189"/>
  <c r="N152" i="189"/>
  <c r="P152" i="189"/>
  <c r="R152" i="189"/>
  <c r="M152" i="189"/>
  <c r="D154" i="189" l="1"/>
  <c r="E154" i="189"/>
  <c r="H155" i="189"/>
  <c r="I155" i="189"/>
  <c r="J155" i="189" s="1"/>
  <c r="L155" i="189"/>
  <c r="K155" i="189"/>
  <c r="O152" i="189"/>
  <c r="Q152" i="189"/>
  <c r="F154" i="189"/>
  <c r="G154" i="189"/>
  <c r="N155" i="189"/>
  <c r="P155" i="189"/>
  <c r="M155" i="189"/>
  <c r="R155" i="189"/>
  <c r="M154" i="189" l="1"/>
  <c r="N154" i="189"/>
  <c r="P154" i="189"/>
  <c r="R154" i="189"/>
  <c r="F157" i="189"/>
  <c r="G157" i="189"/>
  <c r="D157" i="189"/>
  <c r="E157" i="189"/>
  <c r="O155" i="189"/>
  <c r="Q155" i="189"/>
  <c r="H154" i="189"/>
  <c r="I154" i="189"/>
  <c r="J154" i="189" s="1"/>
  <c r="L154" i="189"/>
  <c r="K154" i="189"/>
  <c r="D156" i="189" l="1"/>
  <c r="E156" i="189"/>
  <c r="F156" i="189"/>
  <c r="G156" i="189"/>
  <c r="H157" i="189"/>
  <c r="I157" i="189"/>
  <c r="J157" i="189" s="1"/>
  <c r="L157" i="189"/>
  <c r="K157" i="189"/>
  <c r="O154" i="189"/>
  <c r="Q154" i="189"/>
  <c r="M157" i="189"/>
  <c r="N157" i="189"/>
  <c r="P157" i="189"/>
  <c r="R157" i="189"/>
  <c r="D159" i="189" l="1"/>
  <c r="E159" i="189"/>
  <c r="N156" i="189"/>
  <c r="P156" i="189"/>
  <c r="M156" i="189"/>
  <c r="R156" i="189"/>
  <c r="F159" i="189"/>
  <c r="G159" i="189"/>
  <c r="O157" i="189"/>
  <c r="Q157" i="189"/>
  <c r="K156" i="189"/>
  <c r="L156" i="189"/>
  <c r="I156" i="189"/>
  <c r="J156" i="189" s="1"/>
  <c r="H156" i="189"/>
  <c r="D158" i="189" l="1"/>
  <c r="E158" i="189"/>
  <c r="F158" i="189"/>
  <c r="G158" i="189"/>
  <c r="N159" i="189"/>
  <c r="P159" i="189"/>
  <c r="M159" i="189"/>
  <c r="R159" i="189"/>
  <c r="O156" i="189"/>
  <c r="Q156" i="189"/>
  <c r="H159" i="189"/>
  <c r="I159" i="189"/>
  <c r="J159" i="189" s="1"/>
  <c r="K159" i="189"/>
  <c r="L159" i="189"/>
  <c r="D161" i="189" l="1"/>
  <c r="E161" i="189"/>
  <c r="F161" i="189"/>
  <c r="G161" i="189"/>
  <c r="O159" i="189"/>
  <c r="Q159" i="189"/>
  <c r="P158" i="189"/>
  <c r="R158" i="189"/>
  <c r="M158" i="189"/>
  <c r="N158" i="189"/>
  <c r="H158" i="189"/>
  <c r="L158" i="189"/>
  <c r="I158" i="189"/>
  <c r="J158" i="189" s="1"/>
  <c r="K158" i="189"/>
  <c r="Q158" i="189" l="1"/>
  <c r="O158" i="189"/>
  <c r="F160" i="189"/>
  <c r="G160" i="189"/>
  <c r="M161" i="189"/>
  <c r="N161" i="189"/>
  <c r="P161" i="189"/>
  <c r="R161" i="189"/>
  <c r="D160" i="189"/>
  <c r="E160" i="189"/>
  <c r="H161" i="189"/>
  <c r="L161" i="189"/>
  <c r="I161" i="189"/>
  <c r="J161" i="189" s="1"/>
  <c r="K161" i="189"/>
  <c r="F163" i="189" l="1"/>
  <c r="G163" i="189"/>
  <c r="D163" i="189"/>
  <c r="E163" i="189"/>
  <c r="Q161" i="189"/>
  <c r="O161" i="189"/>
  <c r="P160" i="189"/>
  <c r="R160" i="189"/>
  <c r="M160" i="189"/>
  <c r="N160" i="189"/>
  <c r="I160" i="189"/>
  <c r="J160" i="189" s="1"/>
  <c r="L160" i="189"/>
  <c r="H160" i="189"/>
  <c r="K160" i="189"/>
  <c r="Q160" i="189" l="1"/>
  <c r="O160" i="189"/>
  <c r="F162" i="189"/>
  <c r="G162" i="189"/>
  <c r="D162" i="189"/>
  <c r="E162" i="189"/>
  <c r="I163" i="189"/>
  <c r="J163" i="189" s="1"/>
  <c r="L163" i="189"/>
  <c r="H163" i="189"/>
  <c r="K163" i="189"/>
  <c r="M163" i="189"/>
  <c r="N163" i="189"/>
  <c r="P163" i="189"/>
  <c r="R163" i="189"/>
  <c r="D165" i="189" l="1"/>
  <c r="E165" i="189"/>
  <c r="O163" i="189"/>
  <c r="Q163" i="189"/>
  <c r="F165" i="189"/>
  <c r="G165" i="189"/>
  <c r="N162" i="189"/>
  <c r="P162" i="189"/>
  <c r="R162" i="189"/>
  <c r="M162" i="189"/>
  <c r="H162" i="189"/>
  <c r="I162" i="189"/>
  <c r="J162" i="189" s="1"/>
  <c r="K162" i="189"/>
  <c r="L162" i="189"/>
  <c r="F164" i="189" l="1"/>
  <c r="G164" i="189"/>
  <c r="D164" i="189"/>
  <c r="E164" i="189"/>
  <c r="O162" i="189"/>
  <c r="Q162" i="189"/>
  <c r="N165" i="189"/>
  <c r="P165" i="189"/>
  <c r="M165" i="189"/>
  <c r="R165" i="189"/>
  <c r="H165" i="189"/>
  <c r="I165" i="189"/>
  <c r="J165" i="189" s="1"/>
  <c r="K165" i="189"/>
  <c r="L165" i="189"/>
  <c r="D167" i="189" l="1"/>
  <c r="E167" i="189"/>
  <c r="F167" i="189"/>
  <c r="G167" i="189"/>
  <c r="H164" i="189"/>
  <c r="L164" i="189"/>
  <c r="I164" i="189"/>
  <c r="J164" i="189" s="1"/>
  <c r="K164" i="189"/>
  <c r="O165" i="189"/>
  <c r="Q165" i="189"/>
  <c r="P164" i="189"/>
  <c r="R164" i="189"/>
  <c r="M164" i="189"/>
  <c r="N164" i="189"/>
  <c r="D166" i="189" l="1"/>
  <c r="E166" i="189"/>
  <c r="Q164" i="189"/>
  <c r="O164" i="189"/>
  <c r="M167" i="189"/>
  <c r="N167" i="189"/>
  <c r="P167" i="189"/>
  <c r="R167" i="189"/>
  <c r="F166" i="189"/>
  <c r="G166" i="189"/>
  <c r="H167" i="189"/>
  <c r="L167" i="189"/>
  <c r="I167" i="189"/>
  <c r="J167" i="189" s="1"/>
  <c r="K167" i="189"/>
  <c r="F169" i="189" l="1"/>
  <c r="G169" i="189"/>
  <c r="Q167" i="189"/>
  <c r="O167" i="189"/>
  <c r="P166" i="189"/>
  <c r="R166" i="189"/>
  <c r="M166" i="189"/>
  <c r="N166" i="189"/>
  <c r="D169" i="189"/>
  <c r="E169" i="189"/>
  <c r="I166" i="189"/>
  <c r="J166" i="189" s="1"/>
  <c r="L166" i="189"/>
  <c r="H166" i="189"/>
  <c r="K166" i="189"/>
  <c r="F168" i="189" l="1"/>
  <c r="G168" i="189"/>
  <c r="D168" i="189"/>
  <c r="E168" i="189"/>
  <c r="Q166" i="189"/>
  <c r="O166" i="189"/>
  <c r="I169" i="189"/>
  <c r="J169" i="189" s="1"/>
  <c r="L169" i="189"/>
  <c r="H169" i="189"/>
  <c r="K169" i="189"/>
  <c r="M169" i="189"/>
  <c r="N169" i="189"/>
  <c r="P169" i="189"/>
  <c r="R169" i="189"/>
  <c r="O169" i="189" l="1"/>
  <c r="Q169" i="189"/>
  <c r="F171" i="189"/>
  <c r="G171" i="189"/>
  <c r="H168" i="189"/>
  <c r="I168" i="189"/>
  <c r="J168" i="189" s="1"/>
  <c r="K168" i="189"/>
  <c r="L168" i="189"/>
  <c r="D171" i="189"/>
  <c r="E171" i="189"/>
  <c r="N168" i="189"/>
  <c r="P168" i="189"/>
  <c r="R168" i="189"/>
  <c r="M168" i="189"/>
  <c r="O168" i="189" l="1"/>
  <c r="Q168" i="189"/>
  <c r="F170" i="189"/>
  <c r="G170" i="189"/>
  <c r="N171" i="189"/>
  <c r="P171" i="189"/>
  <c r="M171" i="189"/>
  <c r="R171" i="189"/>
  <c r="H171" i="189"/>
  <c r="I171" i="189"/>
  <c r="J171" i="189" s="1"/>
  <c r="K171" i="189"/>
  <c r="L171" i="189"/>
  <c r="D170" i="189"/>
  <c r="E170" i="189"/>
  <c r="F173" i="189" l="1"/>
  <c r="G173" i="189"/>
  <c r="D173" i="189"/>
  <c r="E173" i="189"/>
  <c r="P170" i="189"/>
  <c r="R170" i="189"/>
  <c r="M170" i="189"/>
  <c r="N170" i="189"/>
  <c r="H170" i="189"/>
  <c r="L170" i="189"/>
  <c r="I170" i="189"/>
  <c r="J170" i="189" s="1"/>
  <c r="K170" i="189"/>
  <c r="O171" i="189"/>
  <c r="Q171" i="189"/>
  <c r="F172" i="189" l="1"/>
  <c r="G172" i="189"/>
  <c r="Q170" i="189"/>
  <c r="O170" i="189"/>
  <c r="H173" i="189"/>
  <c r="L173" i="189"/>
  <c r="I173" i="189"/>
  <c r="J173" i="189" s="1"/>
  <c r="K173" i="189"/>
  <c r="D172" i="189"/>
  <c r="E172" i="189"/>
  <c r="M173" i="189"/>
  <c r="N173" i="189"/>
  <c r="P173" i="189"/>
  <c r="R173" i="189"/>
  <c r="I172" i="189" l="1"/>
  <c r="J172" i="189" s="1"/>
  <c r="L172" i="189"/>
  <c r="H172" i="189"/>
  <c r="K172" i="189"/>
  <c r="F175" i="189"/>
  <c r="G175" i="189"/>
  <c r="O173" i="189"/>
  <c r="Q173" i="189"/>
  <c r="D175" i="189"/>
  <c r="E175" i="189"/>
  <c r="P172" i="189"/>
  <c r="R172" i="189"/>
  <c r="M172" i="189"/>
  <c r="N172" i="189"/>
  <c r="Q172" i="189" l="1"/>
  <c r="O172" i="189"/>
  <c r="L175" i="189"/>
  <c r="H175" i="189"/>
  <c r="I175" i="189"/>
  <c r="J175" i="189" s="1"/>
  <c r="K175" i="189"/>
  <c r="D174" i="189"/>
  <c r="E174" i="189"/>
  <c r="M175" i="189"/>
  <c r="N175" i="189"/>
  <c r="P175" i="189"/>
  <c r="R175" i="189"/>
  <c r="F174" i="189"/>
  <c r="G174" i="189"/>
  <c r="N174" i="189" l="1"/>
  <c r="P174" i="189"/>
  <c r="M174" i="189"/>
  <c r="R174" i="189"/>
  <c r="O175" i="189"/>
  <c r="Q175" i="189"/>
  <c r="H174" i="189"/>
  <c r="I174" i="189"/>
  <c r="J174" i="189" s="1"/>
  <c r="L174" i="189"/>
  <c r="K174" i="189"/>
  <c r="D177" i="189"/>
  <c r="E177" i="189"/>
  <c r="F177" i="189"/>
  <c r="G177" i="189"/>
  <c r="N177" i="189" l="1"/>
  <c r="P177" i="189"/>
  <c r="M177" i="189"/>
  <c r="R177" i="189"/>
  <c r="F176" i="189"/>
  <c r="G176" i="189"/>
  <c r="H177" i="189"/>
  <c r="I177" i="189"/>
  <c r="J177" i="189" s="1"/>
  <c r="K177" i="189"/>
  <c r="L177" i="189"/>
  <c r="D176" i="189"/>
  <c r="E176" i="189"/>
  <c r="O174" i="189"/>
  <c r="Q174" i="189"/>
  <c r="H176" i="189" l="1"/>
  <c r="L176" i="189"/>
  <c r="I176" i="189"/>
  <c r="J176" i="189" s="1"/>
  <c r="K176" i="189"/>
  <c r="F179" i="189"/>
  <c r="G179" i="189"/>
  <c r="D179" i="189"/>
  <c r="E179" i="189"/>
  <c r="N176" i="189"/>
  <c r="P176" i="189"/>
  <c r="R176" i="189"/>
  <c r="M176" i="189"/>
  <c r="O177" i="189"/>
  <c r="Q177" i="189"/>
  <c r="O176" i="189" l="1"/>
  <c r="Q176" i="189"/>
  <c r="H179" i="189"/>
  <c r="L179" i="189"/>
  <c r="I179" i="189"/>
  <c r="J179" i="189" s="1"/>
  <c r="K179" i="189"/>
  <c r="M179" i="189"/>
  <c r="N179" i="189"/>
  <c r="P179" i="189"/>
  <c r="R179" i="189"/>
  <c r="F178" i="189"/>
  <c r="G178" i="189"/>
  <c r="D178" i="189"/>
  <c r="E178" i="189"/>
  <c r="F181" i="189" l="1"/>
  <c r="G181" i="189"/>
  <c r="M178" i="189"/>
  <c r="N178" i="189"/>
  <c r="P178" i="189"/>
  <c r="R178" i="189"/>
  <c r="O179" i="189"/>
  <c r="Q179" i="189"/>
  <c r="L178" i="189"/>
  <c r="K178" i="189"/>
  <c r="H178" i="189"/>
  <c r="I178" i="189"/>
  <c r="J178" i="189" s="1"/>
  <c r="D181" i="189"/>
  <c r="E181" i="189"/>
  <c r="D180" i="189" l="1"/>
  <c r="E180" i="189"/>
  <c r="L181" i="189"/>
  <c r="H181" i="189"/>
  <c r="I181" i="189"/>
  <c r="J181" i="189" s="1"/>
  <c r="K181" i="189"/>
  <c r="O178" i="189"/>
  <c r="Q178" i="189"/>
  <c r="F180" i="189"/>
  <c r="G180" i="189"/>
  <c r="M181" i="189"/>
  <c r="N181" i="189"/>
  <c r="P181" i="189"/>
  <c r="R181" i="189"/>
  <c r="N180" i="189" l="1"/>
  <c r="P180" i="189"/>
  <c r="M180" i="189"/>
  <c r="R180" i="189"/>
  <c r="D183" i="189"/>
  <c r="E183" i="189"/>
  <c r="F183" i="189"/>
  <c r="G183" i="189"/>
  <c r="O181" i="189"/>
  <c r="Q181" i="189"/>
  <c r="I180" i="189"/>
  <c r="J180" i="189" s="1"/>
  <c r="K180" i="189"/>
  <c r="L180" i="189"/>
  <c r="H180" i="189"/>
  <c r="N183" i="189" l="1"/>
  <c r="P183" i="189"/>
  <c r="M183" i="189"/>
  <c r="R183" i="189"/>
  <c r="E182" i="189"/>
  <c r="D182" i="189"/>
  <c r="F182" i="189"/>
  <c r="G182" i="189"/>
  <c r="H183" i="189"/>
  <c r="I183" i="189"/>
  <c r="J183" i="189" s="1"/>
  <c r="K183" i="189"/>
  <c r="L183" i="189"/>
  <c r="O180" i="189"/>
  <c r="Q180" i="189"/>
  <c r="F185" i="189" l="1"/>
  <c r="G185" i="189"/>
  <c r="D185" i="189"/>
  <c r="E185" i="189"/>
  <c r="M182" i="189"/>
  <c r="N182" i="189"/>
  <c r="P182" i="189"/>
  <c r="R182" i="189"/>
  <c r="H182" i="189"/>
  <c r="I182" i="189"/>
  <c r="J182" i="189" s="1"/>
  <c r="K182" i="189"/>
  <c r="L182" i="189"/>
  <c r="O183" i="189"/>
  <c r="Q183" i="189"/>
  <c r="D184" i="189" l="1"/>
  <c r="E184" i="189"/>
  <c r="O182" i="189"/>
  <c r="Q182" i="189"/>
  <c r="F184" i="189"/>
  <c r="G184" i="189"/>
  <c r="H185" i="189"/>
  <c r="I185" i="189"/>
  <c r="J185" i="189" s="1"/>
  <c r="K185" i="189"/>
  <c r="L185" i="189"/>
  <c r="P185" i="189"/>
  <c r="R185" i="189"/>
  <c r="M185" i="189"/>
  <c r="N185" i="189"/>
  <c r="M184" i="189" l="1"/>
  <c r="N184" i="189"/>
  <c r="P184" i="189"/>
  <c r="R184" i="189"/>
  <c r="F187" i="189"/>
  <c r="G187" i="189"/>
  <c r="D187" i="189"/>
  <c r="E187" i="189"/>
  <c r="Q185" i="189"/>
  <c r="O185" i="189"/>
  <c r="L184" i="189"/>
  <c r="H184" i="189"/>
  <c r="I184" i="189"/>
  <c r="J184" i="189" s="1"/>
  <c r="K184" i="189"/>
  <c r="D186" i="189" l="1"/>
  <c r="E186" i="189"/>
  <c r="F186" i="189"/>
  <c r="G186" i="189"/>
  <c r="L187" i="189"/>
  <c r="H187" i="189"/>
  <c r="I187" i="189"/>
  <c r="J187" i="189" s="1"/>
  <c r="K187" i="189"/>
  <c r="O184" i="189"/>
  <c r="Q184" i="189"/>
  <c r="M187" i="189"/>
  <c r="N187" i="189"/>
  <c r="P187" i="189"/>
  <c r="R187" i="189"/>
  <c r="D189" i="189" l="1"/>
  <c r="E189" i="189"/>
  <c r="F189" i="189"/>
  <c r="G189" i="189"/>
  <c r="N186" i="189"/>
  <c r="P186" i="189"/>
  <c r="M186" i="189"/>
  <c r="R186" i="189"/>
  <c r="O187" i="189"/>
  <c r="Q187" i="189"/>
  <c r="H186" i="189"/>
  <c r="I186" i="189"/>
  <c r="J186" i="189" s="1"/>
  <c r="K186" i="189"/>
  <c r="L186" i="189"/>
  <c r="F188" i="189" l="1"/>
  <c r="G188" i="189"/>
  <c r="O186" i="189"/>
  <c r="Q186" i="189"/>
  <c r="N189" i="189"/>
  <c r="P189" i="189"/>
  <c r="M189" i="189"/>
  <c r="R189" i="189"/>
  <c r="D188" i="189"/>
  <c r="E188" i="189"/>
  <c r="I189" i="189"/>
  <c r="J189" i="189" s="1"/>
  <c r="K189" i="189"/>
  <c r="L189" i="189"/>
  <c r="H189" i="189"/>
  <c r="H188" i="189" l="1"/>
  <c r="I188" i="189"/>
  <c r="J188" i="189" s="1"/>
  <c r="K188" i="189"/>
  <c r="L188" i="189"/>
  <c r="F191" i="189"/>
  <c r="G191" i="189"/>
  <c r="O189" i="189"/>
  <c r="Q189" i="189"/>
  <c r="D191" i="189"/>
  <c r="E191" i="189"/>
  <c r="M188" i="189"/>
  <c r="N188" i="189"/>
  <c r="P188" i="189"/>
  <c r="R188" i="189"/>
  <c r="O188" i="189" l="1"/>
  <c r="Q188" i="189"/>
  <c r="H191" i="189"/>
  <c r="K191" i="189"/>
  <c r="L191" i="189"/>
  <c r="I191" i="189"/>
  <c r="J191" i="189" s="1"/>
  <c r="M191" i="189"/>
  <c r="N191" i="189"/>
  <c r="P191" i="189"/>
  <c r="R191" i="189"/>
  <c r="F190" i="189"/>
  <c r="G190" i="189"/>
  <c r="D190" i="189"/>
  <c r="E190" i="189"/>
  <c r="M190" i="189" l="1"/>
  <c r="N190" i="189"/>
  <c r="P190" i="189"/>
  <c r="R190" i="189"/>
  <c r="O191" i="189"/>
  <c r="Q191" i="189"/>
  <c r="F193" i="189"/>
  <c r="G193" i="189"/>
  <c r="H190" i="189"/>
  <c r="I190" i="189"/>
  <c r="J190" i="189" s="1"/>
  <c r="K190" i="189"/>
  <c r="L190" i="189"/>
  <c r="D193" i="189"/>
  <c r="E193" i="189"/>
  <c r="F192" i="189" l="1"/>
  <c r="G192" i="189"/>
  <c r="D192" i="189"/>
  <c r="E192" i="189"/>
  <c r="H193" i="189"/>
  <c r="I193" i="189"/>
  <c r="J193" i="189" s="1"/>
  <c r="L193" i="189"/>
  <c r="K193" i="189"/>
  <c r="M193" i="189"/>
  <c r="N193" i="189"/>
  <c r="P193" i="189"/>
  <c r="R193" i="189"/>
  <c r="O190" i="189"/>
  <c r="Q190" i="189"/>
  <c r="E195" i="189" l="1"/>
  <c r="D195" i="189"/>
  <c r="H192" i="189"/>
  <c r="I192" i="189"/>
  <c r="J192" i="189" s="1"/>
  <c r="K192" i="189"/>
  <c r="L192" i="189"/>
  <c r="O193" i="189"/>
  <c r="Q193" i="189"/>
  <c r="F195" i="189"/>
  <c r="G195" i="189"/>
  <c r="N192" i="189"/>
  <c r="P192" i="189"/>
  <c r="R192" i="189"/>
  <c r="M192" i="189"/>
  <c r="Q192" i="189" l="1"/>
  <c r="O192" i="189"/>
  <c r="N195" i="189"/>
  <c r="M195" i="189"/>
  <c r="P195" i="189"/>
  <c r="R195" i="189"/>
  <c r="D194" i="189"/>
  <c r="E194" i="189"/>
  <c r="H195" i="189"/>
  <c r="I195" i="189"/>
  <c r="J195" i="189" s="1"/>
  <c r="K195" i="189"/>
  <c r="L195" i="189"/>
  <c r="F194" i="189"/>
  <c r="G194" i="189"/>
  <c r="M194" i="189" l="1"/>
  <c r="N194" i="189"/>
  <c r="P194" i="189"/>
  <c r="R194" i="189"/>
  <c r="F197" i="189"/>
  <c r="G197" i="189"/>
  <c r="D197" i="189"/>
  <c r="E197" i="189"/>
  <c r="K194" i="189"/>
  <c r="H194" i="189"/>
  <c r="I194" i="189"/>
  <c r="J194" i="189" s="1"/>
  <c r="L194" i="189"/>
  <c r="O195" i="189"/>
  <c r="Q195" i="189"/>
  <c r="F196" i="189" l="1"/>
  <c r="G196" i="189"/>
  <c r="D196" i="189"/>
  <c r="E196" i="189"/>
  <c r="L197" i="189"/>
  <c r="H197" i="189"/>
  <c r="I197" i="189"/>
  <c r="J197" i="189" s="1"/>
  <c r="K197" i="189"/>
  <c r="O194" i="189"/>
  <c r="Q194" i="189"/>
  <c r="M197" i="189"/>
  <c r="P197" i="189"/>
  <c r="R197" i="189"/>
  <c r="N197" i="189"/>
  <c r="O197" i="189" l="1"/>
  <c r="Q197" i="189"/>
  <c r="F199" i="189"/>
  <c r="G199" i="189"/>
  <c r="H196" i="189"/>
  <c r="I196" i="189"/>
  <c r="J196" i="189" s="1"/>
  <c r="K196" i="189"/>
  <c r="L196" i="189"/>
  <c r="E199" i="189"/>
  <c r="D199" i="189"/>
  <c r="N196" i="189"/>
  <c r="P196" i="189"/>
  <c r="R196" i="189"/>
  <c r="M196" i="189"/>
  <c r="D198" i="189" l="1"/>
  <c r="E198" i="189"/>
  <c r="O196" i="189"/>
  <c r="Q196" i="189"/>
  <c r="M199" i="189"/>
  <c r="N199" i="189"/>
  <c r="P199" i="189"/>
  <c r="R199" i="189"/>
  <c r="H199" i="189"/>
  <c r="I199" i="189"/>
  <c r="J199" i="189" s="1"/>
  <c r="K199" i="189"/>
  <c r="L199" i="189"/>
  <c r="G198" i="189"/>
  <c r="F198" i="189"/>
  <c r="N198" i="189" l="1"/>
  <c r="M198" i="189"/>
  <c r="P198" i="189"/>
  <c r="R198" i="189"/>
  <c r="F201" i="189"/>
  <c r="G201" i="189"/>
  <c r="Q199" i="189"/>
  <c r="O199" i="189"/>
  <c r="D201" i="189"/>
  <c r="E201" i="189"/>
  <c r="H198" i="189"/>
  <c r="I198" i="189"/>
  <c r="J198" i="189" s="1"/>
  <c r="K198" i="189"/>
  <c r="L198" i="189"/>
  <c r="F200" i="189" l="1"/>
  <c r="G200" i="189"/>
  <c r="D200" i="189"/>
  <c r="E200" i="189"/>
  <c r="I201" i="189"/>
  <c r="J201" i="189" s="1"/>
  <c r="K201" i="189"/>
  <c r="H201" i="189"/>
  <c r="L201" i="189"/>
  <c r="N201" i="189"/>
  <c r="P201" i="189"/>
  <c r="R201" i="189"/>
  <c r="M201" i="189"/>
  <c r="O198" i="189"/>
  <c r="Q198" i="189"/>
  <c r="O201" i="189" l="1"/>
  <c r="Q201" i="189"/>
  <c r="G203" i="189"/>
  <c r="F203" i="189"/>
  <c r="D203" i="189"/>
  <c r="E203" i="189"/>
  <c r="H200" i="189"/>
  <c r="I200" i="189"/>
  <c r="J200" i="189" s="1"/>
  <c r="K200" i="189"/>
  <c r="L200" i="189"/>
  <c r="N200" i="189"/>
  <c r="R200" i="189"/>
  <c r="M200" i="189"/>
  <c r="P200" i="189"/>
  <c r="G202" i="189" l="1"/>
  <c r="F202" i="189"/>
  <c r="D202" i="189"/>
  <c r="E202" i="189"/>
  <c r="H203" i="189"/>
  <c r="I203" i="189"/>
  <c r="J203" i="189" s="1"/>
  <c r="L203" i="189"/>
  <c r="K203" i="189"/>
  <c r="P203" i="189"/>
  <c r="R203" i="189"/>
  <c r="M203" i="189"/>
  <c r="N203" i="189"/>
  <c r="O200" i="189"/>
  <c r="Q200" i="189"/>
  <c r="G205" i="189" l="1"/>
  <c r="F205" i="189"/>
  <c r="O203" i="189"/>
  <c r="Q203" i="189"/>
  <c r="D205" i="189"/>
  <c r="E205" i="189"/>
  <c r="H202" i="189"/>
  <c r="K202" i="189"/>
  <c r="L202" i="189"/>
  <c r="I202" i="189"/>
  <c r="J202" i="189" s="1"/>
  <c r="M202" i="189"/>
  <c r="N202" i="189"/>
  <c r="P202" i="189"/>
  <c r="R202" i="189"/>
  <c r="D204" i="189" l="1"/>
  <c r="E204" i="189"/>
  <c r="O202" i="189"/>
  <c r="Q202" i="189"/>
  <c r="F204" i="189"/>
  <c r="G204" i="189"/>
  <c r="H205" i="189"/>
  <c r="K205" i="189"/>
  <c r="L205" i="189"/>
  <c r="I205" i="189"/>
  <c r="J205" i="189" s="1"/>
  <c r="M205" i="189"/>
  <c r="N205" i="189"/>
  <c r="P205" i="189"/>
  <c r="R205" i="189"/>
  <c r="D207" i="189" l="1"/>
  <c r="E207" i="189"/>
  <c r="O205" i="189"/>
  <c r="Q205" i="189"/>
  <c r="P204" i="189"/>
  <c r="R204" i="189"/>
  <c r="M204" i="189"/>
  <c r="N204" i="189"/>
  <c r="F207" i="189"/>
  <c r="G207" i="189"/>
  <c r="H204" i="189"/>
  <c r="K204" i="189"/>
  <c r="L204" i="189"/>
  <c r="I204" i="189"/>
  <c r="J204" i="189" s="1"/>
  <c r="G206" i="189" l="1"/>
  <c r="F206" i="189"/>
  <c r="D206" i="189"/>
  <c r="E206" i="189"/>
  <c r="O204" i="189"/>
  <c r="Q204" i="189"/>
  <c r="P207" i="189"/>
  <c r="R207" i="189"/>
  <c r="M207" i="189"/>
  <c r="N207" i="189"/>
  <c r="H207" i="189"/>
  <c r="K207" i="189"/>
  <c r="L207" i="189"/>
  <c r="I207" i="189"/>
  <c r="J207" i="189" s="1"/>
  <c r="G209" i="189" l="1"/>
  <c r="F209" i="189"/>
  <c r="O207" i="189"/>
  <c r="Q207" i="189"/>
  <c r="H206" i="189"/>
  <c r="I206" i="189"/>
  <c r="J206" i="189" s="1"/>
  <c r="L206" i="189"/>
  <c r="K206" i="189"/>
  <c r="D209" i="189"/>
  <c r="E209" i="189"/>
  <c r="P206" i="189"/>
  <c r="R206" i="189"/>
  <c r="M206" i="189"/>
  <c r="N206" i="189"/>
  <c r="G208" i="189" l="1"/>
  <c r="F208" i="189"/>
  <c r="H209" i="189"/>
  <c r="I209" i="189"/>
  <c r="J209" i="189" s="1"/>
  <c r="L209" i="189"/>
  <c r="K209" i="189"/>
  <c r="D208" i="189"/>
  <c r="E208" i="189"/>
  <c r="P209" i="189"/>
  <c r="R209" i="189"/>
  <c r="M209" i="189"/>
  <c r="N209" i="189"/>
  <c r="O206" i="189"/>
  <c r="Q206" i="189"/>
  <c r="G211" i="189" l="1"/>
  <c r="F211" i="189"/>
  <c r="D211" i="189"/>
  <c r="E211" i="189"/>
  <c r="O209" i="189"/>
  <c r="Q209" i="189"/>
  <c r="M208" i="189"/>
  <c r="N208" i="189"/>
  <c r="P208" i="189"/>
  <c r="R208" i="189"/>
  <c r="H208" i="189"/>
  <c r="K208" i="189"/>
  <c r="L208" i="189"/>
  <c r="I208" i="189"/>
  <c r="J208" i="189" s="1"/>
  <c r="F210" i="189" l="1"/>
  <c r="G210" i="189"/>
  <c r="D210" i="189"/>
  <c r="E210" i="189"/>
  <c r="H211" i="189"/>
  <c r="K211" i="189"/>
  <c r="L211" i="189"/>
  <c r="I211" i="189"/>
  <c r="J211" i="189" s="1"/>
  <c r="O208" i="189"/>
  <c r="Q208" i="189"/>
  <c r="M211" i="189"/>
  <c r="N211" i="189"/>
  <c r="P211" i="189"/>
  <c r="R211" i="189"/>
  <c r="O211" i="189" l="1"/>
  <c r="Q211" i="189"/>
  <c r="D213" i="189"/>
  <c r="E213" i="189"/>
  <c r="H210" i="189"/>
  <c r="K210" i="189"/>
  <c r="L210" i="189"/>
  <c r="I210" i="189"/>
  <c r="J210" i="189" s="1"/>
  <c r="F213" i="189"/>
  <c r="G213" i="189"/>
  <c r="P210" i="189"/>
  <c r="R210" i="189"/>
  <c r="M210" i="189"/>
  <c r="N210" i="189"/>
  <c r="O210" i="189" l="1"/>
  <c r="Q210" i="189"/>
  <c r="H213" i="189"/>
  <c r="K213" i="189"/>
  <c r="L213" i="189"/>
  <c r="I213" i="189"/>
  <c r="J213" i="189" s="1"/>
  <c r="P213" i="189"/>
  <c r="R213" i="189"/>
  <c r="M213" i="189"/>
  <c r="N213" i="189"/>
  <c r="G212" i="189"/>
  <c r="F212" i="189"/>
  <c r="D212" i="189"/>
  <c r="E212" i="189"/>
  <c r="P212" i="189" l="1"/>
  <c r="R212" i="189"/>
  <c r="M212" i="189"/>
  <c r="N212" i="189"/>
  <c r="H212" i="189"/>
  <c r="L212" i="189"/>
  <c r="I212" i="189"/>
  <c r="J212" i="189" s="1"/>
  <c r="K212" i="189"/>
  <c r="O213" i="189"/>
  <c r="Q213" i="189"/>
  <c r="G215" i="189"/>
  <c r="F215" i="189"/>
  <c r="D215" i="189"/>
  <c r="E215" i="189"/>
  <c r="P215" i="189" l="1"/>
  <c r="R215" i="189"/>
  <c r="M215" i="189"/>
  <c r="N215" i="189"/>
  <c r="L215" i="189"/>
  <c r="I215" i="189"/>
  <c r="J215" i="189" s="1"/>
  <c r="K215" i="189"/>
  <c r="H215" i="189"/>
  <c r="G214" i="189"/>
  <c r="F214" i="189"/>
  <c r="O212" i="189"/>
  <c r="Q212" i="189"/>
  <c r="D214" i="189"/>
  <c r="E214" i="189"/>
  <c r="M214" i="189" l="1"/>
  <c r="N214" i="189"/>
  <c r="P214" i="189"/>
  <c r="R214" i="189"/>
  <c r="G217" i="189"/>
  <c r="F217" i="189"/>
  <c r="D217" i="189"/>
  <c r="E217" i="189"/>
  <c r="H214" i="189"/>
  <c r="K214" i="189"/>
  <c r="L214" i="189"/>
  <c r="I214" i="189"/>
  <c r="J214" i="189" s="1"/>
  <c r="O215" i="189"/>
  <c r="Q215" i="189"/>
  <c r="F216" i="189" l="1"/>
  <c r="G216" i="189"/>
  <c r="D216" i="189"/>
  <c r="E216" i="189"/>
  <c r="H217" i="189"/>
  <c r="K217" i="189"/>
  <c r="L217" i="189"/>
  <c r="I217" i="189"/>
  <c r="J217" i="189" s="1"/>
  <c r="O214" i="189"/>
  <c r="Q214" i="189"/>
  <c r="M217" i="189"/>
  <c r="N217" i="189"/>
  <c r="P217" i="189"/>
  <c r="R217" i="189"/>
  <c r="D219" i="189" l="1"/>
  <c r="E219" i="189"/>
  <c r="O217" i="189"/>
  <c r="Q217" i="189"/>
  <c r="H216" i="189"/>
  <c r="L216" i="189"/>
  <c r="I216" i="189"/>
  <c r="J216" i="189" s="1"/>
  <c r="K216" i="189"/>
  <c r="F219" i="189"/>
  <c r="G219" i="189"/>
  <c r="R216" i="189"/>
  <c r="M216" i="189"/>
  <c r="N216" i="189"/>
  <c r="P216" i="189"/>
  <c r="O216" i="189" l="1"/>
  <c r="Q216" i="189"/>
  <c r="D218" i="189"/>
  <c r="E218" i="189"/>
  <c r="R219" i="189"/>
  <c r="M219" i="189"/>
  <c r="N219" i="189"/>
  <c r="P219" i="189"/>
  <c r="G218" i="189"/>
  <c r="F218" i="189"/>
  <c r="H219" i="189"/>
  <c r="L219" i="189"/>
  <c r="K219" i="189"/>
  <c r="I219" i="189"/>
  <c r="J219" i="189" s="1"/>
  <c r="D221" i="189" l="1"/>
  <c r="E221" i="189"/>
  <c r="P218" i="189"/>
  <c r="R218" i="189"/>
  <c r="N218" i="189"/>
  <c r="M218" i="189"/>
  <c r="L218" i="189"/>
  <c r="H218" i="189"/>
  <c r="I218" i="189"/>
  <c r="J218" i="189" s="1"/>
  <c r="K218" i="189"/>
  <c r="O219" i="189"/>
  <c r="Q219" i="189"/>
  <c r="G221" i="189"/>
  <c r="F221" i="189"/>
  <c r="P221" i="189" l="1"/>
  <c r="R221" i="189"/>
  <c r="M221" i="189"/>
  <c r="N221" i="189"/>
  <c r="O218" i="189"/>
  <c r="Q218" i="189"/>
  <c r="G220" i="189"/>
  <c r="F220" i="189"/>
  <c r="D220" i="189"/>
  <c r="E220" i="189"/>
  <c r="L221" i="189"/>
  <c r="H221" i="189"/>
  <c r="I221" i="189"/>
  <c r="J221" i="189" s="1"/>
  <c r="K221" i="189"/>
  <c r="D223" i="189" l="1"/>
  <c r="E223" i="189"/>
  <c r="G223" i="189"/>
  <c r="F223" i="189"/>
  <c r="H220" i="189"/>
  <c r="K220" i="189"/>
  <c r="L220" i="189"/>
  <c r="I220" i="189"/>
  <c r="J220" i="189" s="1"/>
  <c r="M220" i="189"/>
  <c r="N220" i="189"/>
  <c r="P220" i="189"/>
  <c r="R220" i="189"/>
  <c r="O221" i="189"/>
  <c r="Q221" i="189"/>
  <c r="O220" i="189" l="1"/>
  <c r="Q220" i="189"/>
  <c r="D222" i="189"/>
  <c r="E222" i="189"/>
  <c r="M223" i="189"/>
  <c r="N223" i="189"/>
  <c r="P223" i="189"/>
  <c r="R223" i="189"/>
  <c r="F222" i="189"/>
  <c r="G222" i="189"/>
  <c r="H223" i="189"/>
  <c r="K223" i="189"/>
  <c r="L223" i="189"/>
  <c r="I223" i="189"/>
  <c r="J223" i="189" s="1"/>
  <c r="D225" i="189" l="1"/>
  <c r="E225" i="189"/>
  <c r="R222" i="189"/>
  <c r="P222" i="189"/>
  <c r="M222" i="189"/>
  <c r="N222" i="189"/>
  <c r="F225" i="189"/>
  <c r="G225" i="189"/>
  <c r="O223" i="189"/>
  <c r="Q223" i="189"/>
  <c r="H222" i="189"/>
  <c r="L222" i="189"/>
  <c r="I222" i="189"/>
  <c r="J222" i="189" s="1"/>
  <c r="K222" i="189"/>
  <c r="D224" i="189" l="1"/>
  <c r="E224" i="189"/>
  <c r="R225" i="189"/>
  <c r="M225" i="189"/>
  <c r="N225" i="189"/>
  <c r="P225" i="189"/>
  <c r="O222" i="189"/>
  <c r="Q222" i="189"/>
  <c r="G224" i="189"/>
  <c r="F224" i="189"/>
  <c r="H225" i="189"/>
  <c r="L225" i="189"/>
  <c r="I225" i="189"/>
  <c r="J225" i="189" s="1"/>
  <c r="K225" i="189"/>
  <c r="P224" i="189" l="1"/>
  <c r="R224" i="189"/>
  <c r="M224" i="189"/>
  <c r="N224" i="189"/>
  <c r="G227" i="189"/>
  <c r="F227" i="189"/>
  <c r="O225" i="189"/>
  <c r="Q225" i="189"/>
  <c r="D227" i="189"/>
  <c r="E227" i="189"/>
  <c r="L224" i="189"/>
  <c r="H224" i="189"/>
  <c r="I224" i="189"/>
  <c r="J224" i="189" s="1"/>
  <c r="K224" i="189"/>
  <c r="D226" i="189" l="1"/>
  <c r="E226" i="189"/>
  <c r="P227" i="189"/>
  <c r="R227" i="189"/>
  <c r="M227" i="189"/>
  <c r="N227" i="189"/>
  <c r="G226" i="189"/>
  <c r="F226" i="189"/>
  <c r="L227" i="189"/>
  <c r="H227" i="189"/>
  <c r="I227" i="189"/>
  <c r="J227" i="189" s="1"/>
  <c r="K227" i="189"/>
  <c r="O224" i="189"/>
  <c r="Q224" i="189"/>
  <c r="G229" i="189" l="1"/>
  <c r="F229" i="189"/>
  <c r="D229" i="189"/>
  <c r="E229" i="189"/>
  <c r="O227" i="189"/>
  <c r="Q227" i="189"/>
  <c r="M226" i="189"/>
  <c r="N226" i="189"/>
  <c r="P226" i="189"/>
  <c r="R226" i="189"/>
  <c r="H226" i="189"/>
  <c r="L226" i="189"/>
  <c r="I226" i="189"/>
  <c r="J226" i="189" s="1"/>
  <c r="K226" i="189"/>
  <c r="H229" i="189" l="1"/>
  <c r="L229" i="189"/>
  <c r="I229" i="189"/>
  <c r="J229" i="189" s="1"/>
  <c r="K229" i="189"/>
  <c r="D228" i="189"/>
  <c r="E228" i="189"/>
  <c r="O226" i="189"/>
  <c r="Q226" i="189"/>
  <c r="M229" i="189"/>
  <c r="N229" i="189"/>
  <c r="P229" i="189"/>
  <c r="R229" i="189"/>
  <c r="F228" i="189"/>
  <c r="G228" i="189"/>
  <c r="R228" i="189" l="1"/>
  <c r="M228" i="189"/>
  <c r="N228" i="189"/>
  <c r="P228" i="189"/>
  <c r="O229" i="189"/>
  <c r="Q229" i="189"/>
  <c r="F231" i="189"/>
  <c r="G231" i="189"/>
  <c r="H228" i="189"/>
  <c r="L228" i="189"/>
  <c r="I228" i="189"/>
  <c r="J228" i="189" s="1"/>
  <c r="K228" i="189"/>
  <c r="D231" i="189"/>
  <c r="E231" i="189"/>
  <c r="R231" i="189" l="1"/>
  <c r="M231" i="189"/>
  <c r="N231" i="189"/>
  <c r="P231" i="189"/>
  <c r="O228" i="189"/>
  <c r="Q228" i="189"/>
  <c r="H231" i="189"/>
  <c r="L231" i="189"/>
  <c r="I231" i="189"/>
  <c r="J231" i="189" s="1"/>
  <c r="K231" i="189"/>
  <c r="G230" i="189"/>
  <c r="F230" i="189"/>
  <c r="D230" i="189"/>
  <c r="E230" i="189"/>
  <c r="L230" i="189" l="1"/>
  <c r="H230" i="189"/>
  <c r="I230" i="189"/>
  <c r="J230" i="189" s="1"/>
  <c r="K230" i="189"/>
  <c r="G233" i="189"/>
  <c r="F233" i="189"/>
  <c r="O231" i="189"/>
  <c r="Q231" i="189"/>
  <c r="P230" i="189"/>
  <c r="R230" i="189"/>
  <c r="M230" i="189"/>
  <c r="N230" i="189"/>
  <c r="D233" i="189"/>
  <c r="E233" i="189"/>
  <c r="O230" i="189" l="1"/>
  <c r="Q230" i="189"/>
  <c r="L233" i="189"/>
  <c r="H233" i="189"/>
  <c r="I233" i="189"/>
  <c r="J233" i="189" s="1"/>
  <c r="K233" i="189"/>
  <c r="D232" i="189"/>
  <c r="E232" i="189"/>
  <c r="P233" i="189"/>
  <c r="R233" i="189"/>
  <c r="M233" i="189"/>
  <c r="N233" i="189"/>
  <c r="G232" i="189"/>
  <c r="F232" i="189"/>
  <c r="M232" i="189" l="1"/>
  <c r="N232" i="189"/>
  <c r="P232" i="189"/>
  <c r="R232" i="189"/>
  <c r="H232" i="189"/>
  <c r="L232" i="189"/>
  <c r="I232" i="189"/>
  <c r="J232" i="189" s="1"/>
  <c r="K232" i="189"/>
  <c r="G235" i="189"/>
  <c r="F235" i="189"/>
  <c r="O233" i="189"/>
  <c r="Q233" i="189"/>
  <c r="D235" i="189"/>
  <c r="E235" i="189"/>
  <c r="H235" i="189" l="1"/>
  <c r="L235" i="189"/>
  <c r="I235" i="189"/>
  <c r="J235" i="189" s="1"/>
  <c r="K235" i="189"/>
  <c r="F234" i="189"/>
  <c r="G234" i="189"/>
  <c r="D234" i="189"/>
  <c r="E234" i="189"/>
  <c r="O232" i="189"/>
  <c r="Q232" i="189"/>
  <c r="M235" i="189"/>
  <c r="N235" i="189"/>
  <c r="P235" i="189"/>
  <c r="R235" i="189"/>
  <c r="H234" i="189" l="1"/>
  <c r="L234" i="189"/>
  <c r="I234" i="189"/>
  <c r="J234" i="189" s="1"/>
  <c r="K234" i="189"/>
  <c r="O235" i="189"/>
  <c r="Q235" i="189"/>
  <c r="R234" i="189"/>
  <c r="M234" i="189"/>
  <c r="N234" i="189"/>
  <c r="P234" i="189"/>
  <c r="F237" i="189"/>
  <c r="G237" i="189"/>
  <c r="D237" i="189"/>
  <c r="E237" i="189"/>
  <c r="H237" i="189" l="1"/>
  <c r="L237" i="189"/>
  <c r="I237" i="189"/>
  <c r="J237" i="189" s="1"/>
  <c r="K237" i="189"/>
  <c r="G236" i="189"/>
  <c r="F236" i="189"/>
  <c r="M237" i="189"/>
  <c r="N237" i="189"/>
  <c r="P237" i="189"/>
  <c r="R237" i="189"/>
  <c r="O234" i="189"/>
  <c r="Q234" i="189"/>
  <c r="D236" i="189"/>
  <c r="E236" i="189"/>
  <c r="H236" i="189" l="1"/>
  <c r="I236" i="189"/>
  <c r="J236" i="189" s="1"/>
  <c r="K236" i="189"/>
  <c r="L236" i="189"/>
  <c r="P236" i="189"/>
  <c r="R236" i="189"/>
  <c r="M236" i="189"/>
  <c r="N236" i="189"/>
  <c r="F239" i="189"/>
  <c r="G239" i="189"/>
  <c r="O237" i="189"/>
  <c r="Q237" i="189"/>
  <c r="D239" i="189"/>
  <c r="E239" i="189"/>
  <c r="H239" i="189" l="1"/>
  <c r="I239" i="189"/>
  <c r="J239" i="189" s="1"/>
  <c r="K239" i="189"/>
  <c r="L239" i="189"/>
  <c r="P239" i="189"/>
  <c r="R239" i="189"/>
  <c r="M239" i="189"/>
  <c r="N239" i="189"/>
  <c r="O236" i="189"/>
  <c r="Q236" i="189"/>
  <c r="G238" i="189"/>
  <c r="F238" i="189"/>
  <c r="D238" i="189"/>
  <c r="E238" i="189"/>
  <c r="M238" i="189" l="1"/>
  <c r="N238" i="189"/>
  <c r="P238" i="189"/>
  <c r="R238" i="189"/>
  <c r="H238" i="189"/>
  <c r="L238" i="189"/>
  <c r="I238" i="189"/>
  <c r="J238" i="189" s="1"/>
  <c r="K238" i="189"/>
  <c r="O239" i="189"/>
  <c r="Q239" i="189"/>
  <c r="G241" i="189"/>
  <c r="F241" i="189"/>
  <c r="D241" i="189"/>
  <c r="E241" i="189"/>
  <c r="M241" i="189" l="1"/>
  <c r="N241" i="189"/>
  <c r="P241" i="189"/>
  <c r="R241" i="189"/>
  <c r="D240" i="189"/>
  <c r="E240" i="189"/>
  <c r="O238" i="189"/>
  <c r="Q238" i="189"/>
  <c r="H241" i="189"/>
  <c r="L241" i="189"/>
  <c r="I241" i="189"/>
  <c r="J241" i="189" s="1"/>
  <c r="K241" i="189"/>
  <c r="F240" i="189"/>
  <c r="G240" i="189"/>
  <c r="M240" i="189" l="1"/>
  <c r="N240" i="189"/>
  <c r="P240" i="189"/>
  <c r="R240" i="189"/>
  <c r="F243" i="189"/>
  <c r="G243" i="189"/>
  <c r="H240" i="189"/>
  <c r="L240" i="189"/>
  <c r="I240" i="189"/>
  <c r="J240" i="189" s="1"/>
  <c r="K240" i="189"/>
  <c r="D243" i="189"/>
  <c r="E243" i="189"/>
  <c r="O241" i="189"/>
  <c r="Q241" i="189"/>
  <c r="H243" i="189" l="1"/>
  <c r="L243" i="189"/>
  <c r="I243" i="189"/>
  <c r="J243" i="189" s="1"/>
  <c r="K243" i="189"/>
  <c r="F242" i="189"/>
  <c r="G242" i="189"/>
  <c r="M243" i="189"/>
  <c r="N243" i="189"/>
  <c r="P243" i="189"/>
  <c r="R243" i="189"/>
  <c r="D242" i="189"/>
  <c r="E242" i="189"/>
  <c r="O240" i="189"/>
  <c r="Q240" i="189"/>
  <c r="I242" i="189" l="1"/>
  <c r="J242" i="189" s="1"/>
  <c r="K242" i="189"/>
  <c r="L242" i="189"/>
  <c r="H242" i="189"/>
  <c r="O243" i="189"/>
  <c r="Q243" i="189"/>
  <c r="F245" i="189"/>
  <c r="G245" i="189"/>
  <c r="P242" i="189"/>
  <c r="R242" i="189"/>
  <c r="M242" i="189"/>
  <c r="N242" i="189"/>
  <c r="D245" i="189"/>
  <c r="E245" i="189"/>
  <c r="H245" i="189" l="1"/>
  <c r="I245" i="189"/>
  <c r="J245" i="189" s="1"/>
  <c r="K245" i="189"/>
  <c r="L245" i="189"/>
  <c r="O242" i="189"/>
  <c r="Q242" i="189"/>
  <c r="P245" i="189"/>
  <c r="M245" i="189"/>
  <c r="N245" i="189"/>
  <c r="R245" i="189"/>
  <c r="D244" i="189"/>
  <c r="E244" i="189"/>
  <c r="G244" i="189"/>
  <c r="F244" i="189"/>
  <c r="M244" i="189" l="1"/>
  <c r="N244" i="189"/>
  <c r="P244" i="189"/>
  <c r="R244" i="189"/>
  <c r="G247" i="189"/>
  <c r="F247" i="189"/>
  <c r="H244" i="189"/>
  <c r="L244" i="189"/>
  <c r="I244" i="189"/>
  <c r="J244" i="189" s="1"/>
  <c r="K244" i="189"/>
  <c r="O245" i="189"/>
  <c r="Q245" i="189"/>
  <c r="D247" i="189"/>
  <c r="E247" i="189"/>
  <c r="D246" i="189" l="1"/>
  <c r="E246" i="189"/>
  <c r="M247" i="189"/>
  <c r="N247" i="189"/>
  <c r="P247" i="189"/>
  <c r="R247" i="189"/>
  <c r="H247" i="189"/>
  <c r="L247" i="189"/>
  <c r="I247" i="189"/>
  <c r="J247" i="189" s="1"/>
  <c r="K247" i="189"/>
  <c r="F246" i="189"/>
  <c r="G246" i="189"/>
  <c r="O244" i="189"/>
  <c r="Q244" i="189"/>
  <c r="R246" i="189" l="1"/>
  <c r="M246" i="189"/>
  <c r="P246" i="189"/>
  <c r="N246" i="189"/>
  <c r="D249" i="189"/>
  <c r="E249" i="189"/>
  <c r="O247" i="189"/>
  <c r="Q247" i="189"/>
  <c r="F249" i="189"/>
  <c r="G249" i="189"/>
  <c r="H246" i="189"/>
  <c r="L246" i="189"/>
  <c r="I246" i="189"/>
  <c r="J246" i="189" s="1"/>
  <c r="K246" i="189"/>
  <c r="D248" i="189" l="1"/>
  <c r="E248" i="189"/>
  <c r="F248" i="189"/>
  <c r="G248" i="189"/>
  <c r="M249" i="189"/>
  <c r="N249" i="189"/>
  <c r="P249" i="189"/>
  <c r="R249" i="189"/>
  <c r="H249" i="189"/>
  <c r="L249" i="189"/>
  <c r="I249" i="189"/>
  <c r="J249" i="189" s="1"/>
  <c r="K249" i="189"/>
  <c r="O246" i="189"/>
  <c r="Q246" i="189"/>
  <c r="G251" i="189" l="1"/>
  <c r="F251" i="189"/>
  <c r="D251" i="189"/>
  <c r="E251" i="189"/>
  <c r="P248" i="189"/>
  <c r="N248" i="189"/>
  <c r="R248" i="189"/>
  <c r="M248" i="189"/>
  <c r="O249" i="189"/>
  <c r="Q249" i="189"/>
  <c r="H248" i="189"/>
  <c r="I248" i="189"/>
  <c r="J248" i="189" s="1"/>
  <c r="K248" i="189"/>
  <c r="L248" i="189"/>
  <c r="D250" i="189" l="1"/>
  <c r="E250" i="189"/>
  <c r="O248" i="189"/>
  <c r="Q248" i="189"/>
  <c r="G250" i="189"/>
  <c r="F250" i="189"/>
  <c r="K251" i="189"/>
  <c r="L251" i="189"/>
  <c r="H251" i="189"/>
  <c r="I251" i="189"/>
  <c r="J251" i="189" s="1"/>
  <c r="P251" i="189"/>
  <c r="M251" i="189"/>
  <c r="N251" i="189"/>
  <c r="R251" i="189"/>
  <c r="D253" i="189" l="1"/>
  <c r="E253" i="189"/>
  <c r="M250" i="189"/>
  <c r="N250" i="189"/>
  <c r="P250" i="189"/>
  <c r="R250" i="189"/>
  <c r="O251" i="189"/>
  <c r="Q251" i="189"/>
  <c r="G253" i="189"/>
  <c r="F253" i="189"/>
  <c r="H250" i="189"/>
  <c r="L250" i="189"/>
  <c r="I250" i="189"/>
  <c r="J250" i="189" s="1"/>
  <c r="K250" i="189"/>
  <c r="D252" i="189" l="1"/>
  <c r="E252" i="189"/>
  <c r="F252" i="189"/>
  <c r="G252" i="189"/>
  <c r="O250" i="189"/>
  <c r="Q250" i="189"/>
  <c r="M253" i="189"/>
  <c r="N253" i="189"/>
  <c r="P253" i="189"/>
  <c r="R253" i="189"/>
  <c r="H253" i="189"/>
  <c r="L253" i="189"/>
  <c r="I253" i="189"/>
  <c r="J253" i="189" s="1"/>
  <c r="K253" i="189"/>
  <c r="F255" i="189" l="1"/>
  <c r="G255" i="189"/>
  <c r="M252" i="189"/>
  <c r="N252" i="189"/>
  <c r="P252" i="189"/>
  <c r="R252" i="189"/>
  <c r="D255" i="189"/>
  <c r="E255" i="189"/>
  <c r="O253" i="189"/>
  <c r="Q253" i="189"/>
  <c r="H252" i="189"/>
  <c r="L252" i="189"/>
  <c r="I252" i="189"/>
  <c r="J252" i="189" s="1"/>
  <c r="K252" i="189"/>
  <c r="D254" i="189" l="1"/>
  <c r="E254" i="189"/>
  <c r="O252" i="189"/>
  <c r="Q252" i="189"/>
  <c r="H255" i="189"/>
  <c r="L255" i="189"/>
  <c r="I255" i="189"/>
  <c r="J255" i="189" s="1"/>
  <c r="K255" i="189"/>
  <c r="F254" i="189"/>
  <c r="G254" i="189"/>
  <c r="R255" i="189"/>
  <c r="N255" i="189"/>
  <c r="P255" i="189"/>
  <c r="M255" i="189"/>
  <c r="O255" i="189" l="1"/>
  <c r="Q255" i="189"/>
  <c r="D257" i="189"/>
  <c r="E257" i="189"/>
  <c r="P254" i="189"/>
  <c r="M254" i="189"/>
  <c r="N254" i="189"/>
  <c r="R254" i="189"/>
  <c r="F257" i="189"/>
  <c r="G257" i="189"/>
  <c r="H254" i="189"/>
  <c r="I254" i="189"/>
  <c r="J254" i="189" s="1"/>
  <c r="K254" i="189"/>
  <c r="L254" i="189"/>
  <c r="P257" i="189" l="1"/>
  <c r="M257" i="189"/>
  <c r="N257" i="189"/>
  <c r="R257" i="189"/>
  <c r="G256" i="189"/>
  <c r="F256" i="189"/>
  <c r="O254" i="189"/>
  <c r="Q254" i="189"/>
  <c r="D256" i="189"/>
  <c r="E256" i="189"/>
  <c r="H257" i="189"/>
  <c r="I257" i="189"/>
  <c r="J257" i="189" s="1"/>
  <c r="L257" i="189"/>
  <c r="K257" i="189"/>
  <c r="G259" i="189" l="1"/>
  <c r="F259" i="189"/>
  <c r="D259" i="189"/>
  <c r="E259" i="189"/>
  <c r="M256" i="189"/>
  <c r="N256" i="189"/>
  <c r="P256" i="189"/>
  <c r="R256" i="189"/>
  <c r="H256" i="189"/>
  <c r="L256" i="189"/>
  <c r="I256" i="189"/>
  <c r="J256" i="189" s="1"/>
  <c r="K256" i="189"/>
  <c r="O257" i="189"/>
  <c r="Q257" i="189"/>
  <c r="D258" i="189" l="1"/>
  <c r="E258" i="189"/>
  <c r="H259" i="189"/>
  <c r="L259" i="189"/>
  <c r="I259" i="189"/>
  <c r="J259" i="189" s="1"/>
  <c r="K259" i="189"/>
  <c r="M259" i="189"/>
  <c r="N259" i="189"/>
  <c r="P259" i="189"/>
  <c r="R259" i="189"/>
  <c r="F258" i="189"/>
  <c r="G258" i="189"/>
  <c r="O256" i="189"/>
  <c r="Q256" i="189"/>
  <c r="M258" i="189" l="1"/>
  <c r="N258" i="189"/>
  <c r="P258" i="189"/>
  <c r="R258" i="189"/>
  <c r="O259" i="189"/>
  <c r="Q259" i="189"/>
  <c r="F261" i="189"/>
  <c r="G261" i="189"/>
  <c r="D261" i="189"/>
  <c r="E261" i="189"/>
  <c r="H258" i="189"/>
  <c r="L258" i="189"/>
  <c r="I258" i="189"/>
  <c r="J258" i="189" s="1"/>
  <c r="K258" i="189"/>
  <c r="M261" i="189" l="1"/>
  <c r="N261" i="189"/>
  <c r="P261" i="189"/>
  <c r="R261" i="189"/>
  <c r="G260" i="189"/>
  <c r="F260" i="189"/>
  <c r="D260" i="189"/>
  <c r="E260" i="189"/>
  <c r="L261" i="189"/>
  <c r="H261" i="189"/>
  <c r="I261" i="189"/>
  <c r="J261" i="189" s="1"/>
  <c r="K261" i="189"/>
  <c r="O258" i="189"/>
  <c r="Q258" i="189"/>
  <c r="D263" i="189" l="1"/>
  <c r="E263" i="189"/>
  <c r="K260" i="189"/>
  <c r="L260" i="189"/>
  <c r="H260" i="189"/>
  <c r="I260" i="189"/>
  <c r="J260" i="189" s="1"/>
  <c r="F263" i="189"/>
  <c r="G263" i="189"/>
  <c r="P260" i="189"/>
  <c r="M260" i="189"/>
  <c r="N260" i="189"/>
  <c r="R260" i="189"/>
  <c r="O261" i="189"/>
  <c r="Q261" i="189"/>
  <c r="D262" i="189" l="1"/>
  <c r="E262" i="189"/>
  <c r="G262" i="189"/>
  <c r="F262" i="189"/>
  <c r="P263" i="189"/>
  <c r="M263" i="189"/>
  <c r="N263" i="189"/>
  <c r="R263" i="189"/>
  <c r="O260" i="189"/>
  <c r="Q260" i="189"/>
  <c r="H263" i="189"/>
  <c r="I263" i="189"/>
  <c r="J263" i="189" s="1"/>
  <c r="K263" i="189"/>
  <c r="L263" i="189"/>
  <c r="G265" i="189" l="1"/>
  <c r="F265" i="189"/>
  <c r="O263" i="189"/>
  <c r="Q263" i="189"/>
  <c r="D265" i="189"/>
  <c r="E265" i="189"/>
  <c r="M262" i="189"/>
  <c r="N262" i="189"/>
  <c r="P262" i="189"/>
  <c r="R262" i="189"/>
  <c r="H262" i="189"/>
  <c r="L262" i="189"/>
  <c r="K262" i="189"/>
  <c r="I262" i="189"/>
  <c r="J262" i="189" s="1"/>
  <c r="D264" i="189" l="1"/>
  <c r="E264" i="189"/>
  <c r="H265" i="189"/>
  <c r="L265" i="189"/>
  <c r="I265" i="189"/>
  <c r="J265" i="189" s="1"/>
  <c r="K265" i="189"/>
  <c r="M265" i="189"/>
  <c r="N265" i="189"/>
  <c r="P265" i="189"/>
  <c r="R265" i="189"/>
  <c r="G264" i="189"/>
  <c r="F264" i="189"/>
  <c r="O262" i="189"/>
  <c r="Q262" i="189"/>
  <c r="O265" i="189" l="1"/>
  <c r="Q265" i="189"/>
  <c r="M264" i="189"/>
  <c r="N264" i="189"/>
  <c r="P264" i="189"/>
  <c r="R264" i="189"/>
  <c r="L264" i="189"/>
  <c r="I264" i="189"/>
  <c r="J264" i="189" s="1"/>
  <c r="K264" i="189"/>
  <c r="H264" i="189"/>
  <c r="O264" i="189" l="1"/>
  <c r="Q264" i="189"/>
</calcChain>
</file>

<file path=xl/sharedStrings.xml><?xml version="1.0" encoding="utf-8"?>
<sst xmlns="http://schemas.openxmlformats.org/spreadsheetml/2006/main" count="12913" uniqueCount="2599">
  <si>
    <t>Important Notes</t>
  </si>
  <si>
    <t>How to work with this excel sheets</t>
  </si>
  <si>
    <t>1.1 Select Carrier &lt;-&gt; Module combination from drop down list</t>
  </si>
  <si>
    <t>1.2 Update tables with  "F9"</t>
  </si>
  <si>
    <t>2. Available sheets</t>
  </si>
  <si>
    <t>3.1 open and close predefined groups to get more or less information</t>
  </si>
  <si>
    <t>4.1 Excel filter can be used to search for special pin, sort table, filter table…</t>
  </si>
  <si>
    <t>4.2 MS Excel supports also filter by colour</t>
  </si>
  <si>
    <t xml:space="preserve"> Use overview sheet to select carrier and module </t>
  </si>
  <si>
    <t>Index</t>
  </si>
  <si>
    <t>B2B Group</t>
  </si>
  <si>
    <t>C-Name</t>
  </si>
  <si>
    <t>Carrier Net Name</t>
  </si>
  <si>
    <t>Carrier Trace Length</t>
  </si>
  <si>
    <t>Module Net Name</t>
  </si>
  <si>
    <t>FPGA Pin Name</t>
  </si>
  <si>
    <t>Module Trace Length</t>
  </si>
  <si>
    <t>Carrier + Module (PCB only)</t>
  </si>
  <si>
    <t>FPGA Pin</t>
  </si>
  <si>
    <t>Naming convention:</t>
  </si>
  <si>
    <t>Supported Software:</t>
  </si>
  <si>
    <t>3.Please verify all data with user manuals, FPGA and other components vendor's documentation.</t>
  </si>
  <si>
    <t>2. All information is subject to change at any time without notice.</t>
  </si>
  <si>
    <t>1. All pinouts and pin information is provided as-is without assurance of correctness or completeness.</t>
  </si>
  <si>
    <t>Disclaimers:</t>
  </si>
  <si>
    <t>4. Trace length are only PCB length without devices packages and connector length</t>
  </si>
  <si>
    <t>3. Detailed information’s of modules and carrier boards are available on the Trenz Electronic Wiki</t>
  </si>
  <si>
    <t>2. Document modification date:</t>
  </si>
  <si>
    <t>1. Published by Trenz Electronic GmbH, Holzweg 19A, 32257 Bünde, Germany.</t>
  </si>
  <si>
    <t>Notes:</t>
  </si>
  <si>
    <t>to update table after selection</t>
  </si>
  <si>
    <t>Depending on your Office Setup</t>
  </si>
  <si>
    <t>Select Module:</t>
  </si>
  <si>
    <t>Select Carrier:</t>
  </si>
  <si>
    <t>Carrier / Module Combination:</t>
  </si>
  <si>
    <t>To-Do:</t>
  </si>
  <si>
    <t>B2B Connector</t>
  </si>
  <si>
    <t>C-Pin</t>
  </si>
  <si>
    <t>Conn Pin name</t>
  </si>
  <si>
    <t>B2B</t>
  </si>
  <si>
    <t># netname</t>
  </si>
  <si>
    <t>M-Name</t>
  </si>
  <si>
    <t>M-Pin</t>
  </si>
  <si>
    <t>C. Trace Length (mm)</t>
  </si>
  <si>
    <t xml:space="preserve">Use overview sheet to select carrier and module </t>
  </si>
  <si>
    <t>1. B2B connector pinout will be normally not changed and is the same for other variants</t>
  </si>
  <si>
    <t>others</t>
  </si>
  <si>
    <t>3.2. Go to "CONN Pin Table"</t>
  </si>
  <si>
    <t>3.3. Go to "B2B Pin Table"</t>
  </si>
  <si>
    <t>3.2.1 press 1 to see: Connector --&gt;  destinations and B2B  --&gt;  FPGA Pin and tracelength</t>
  </si>
  <si>
    <t xml:space="preserve"> Press: STRG + Shift +F9 (LibreOffice)</t>
  </si>
  <si>
    <t xml:space="preserve"> Press: F9 (Microsoft Office)</t>
  </si>
  <si>
    <t xml:space="preserve">1. Microsoft Office Excel (tested with Office 2019 on Win10 OS) </t>
  </si>
  <si>
    <t xml:space="preserve">2. LibreOffice Calc (tested with LibreOffice 6.2.3.2 (X64) on Win10 OS) </t>
  </si>
  <si>
    <t>2.3.3           indicates the component designation</t>
  </si>
  <si>
    <t>2.3.1             Pin is either connected to GND or VDD</t>
  </si>
  <si>
    <t>2.3.4                              B2B Connectors, colorcoded for differentiation</t>
  </si>
  <si>
    <t>2.3.2                    used as indicator for even and uneven numbered pins (MS Office supports color filters!)</t>
  </si>
  <si>
    <r>
      <t xml:space="preserve">2.1 Go to </t>
    </r>
    <r>
      <rPr>
        <b/>
        <sz val="11"/>
        <color rgb="FF000000"/>
        <rFont val="Calibri"/>
        <family val="2"/>
      </rPr>
      <t>"B2B Pin Table"</t>
    </r>
    <r>
      <rPr>
        <sz val="11"/>
        <color rgb="FF000000"/>
        <rFont val="Calibri"/>
        <family val="2"/>
        <charset val="1"/>
      </rPr>
      <t xml:space="preserve"> sheet  to see B2B connection between Carrier and Module</t>
    </r>
  </si>
  <si>
    <r>
      <t>2.2 Go to</t>
    </r>
    <r>
      <rPr>
        <b/>
        <sz val="11"/>
        <color rgb="FF000000"/>
        <rFont val="Calibri"/>
        <family val="2"/>
      </rPr>
      <t xml:space="preserve"> "CONN Pin Table"</t>
    </r>
    <r>
      <rPr>
        <sz val="11"/>
        <color rgb="FF000000"/>
        <rFont val="Calibri"/>
        <family val="2"/>
        <charset val="1"/>
      </rPr>
      <t xml:space="preserve"> sheet to see carrier specific external connector  pinout</t>
    </r>
  </si>
  <si>
    <r>
      <t xml:space="preserve">2.1.1 </t>
    </r>
    <r>
      <rPr>
        <b/>
        <sz val="11"/>
        <color rgb="FF000000"/>
        <rFont val="Calibri"/>
        <family val="2"/>
      </rPr>
      <t>Index</t>
    </r>
    <r>
      <rPr>
        <sz val="11"/>
        <color rgb="FF000000"/>
        <rFont val="Calibri"/>
        <family val="2"/>
        <charset val="1"/>
      </rPr>
      <t>: continuous index of all table column, can be used to get default order after filter is used</t>
    </r>
  </si>
  <si>
    <r>
      <t>2.1.2</t>
    </r>
    <r>
      <rPr>
        <b/>
        <sz val="11"/>
        <color rgb="FF000000"/>
        <rFont val="Calibri"/>
        <family val="2"/>
      </rPr>
      <t xml:space="preserve"> B2B Group</t>
    </r>
    <r>
      <rPr>
        <sz val="11"/>
        <color rgb="FF000000"/>
        <rFont val="Calibri"/>
        <family val="2"/>
        <charset val="1"/>
      </rPr>
      <t>:  Groups of different IO types, this will be extended in the futures</t>
    </r>
  </si>
  <si>
    <r>
      <t xml:space="preserve">2.2.1 </t>
    </r>
    <r>
      <rPr>
        <b/>
        <sz val="11"/>
        <color rgb="FF000000"/>
        <rFont val="Calibri"/>
        <family val="2"/>
      </rPr>
      <t>Index</t>
    </r>
    <r>
      <rPr>
        <sz val="11"/>
        <color rgb="FF000000"/>
        <rFont val="Calibri"/>
        <family val="2"/>
        <charset val="1"/>
      </rPr>
      <t>: continuous index of all table column, can be used to get default order after filter is used</t>
    </r>
  </si>
  <si>
    <r>
      <t xml:space="preserve">2.2.2 </t>
    </r>
    <r>
      <rPr>
        <b/>
        <sz val="11"/>
        <color rgb="FF000000"/>
        <rFont val="Calibri"/>
        <family val="2"/>
      </rPr>
      <t>Conn Pin Name</t>
    </r>
    <r>
      <rPr>
        <sz val="11"/>
        <color rgb="FF000000"/>
        <rFont val="Calibri"/>
        <family val="2"/>
        <charset val="1"/>
      </rPr>
      <t>: Default Connector Pin Name</t>
    </r>
  </si>
  <si>
    <r>
      <t xml:space="preserve">2.2.3 </t>
    </r>
    <r>
      <rPr>
        <b/>
        <sz val="11"/>
        <color rgb="FF000000"/>
        <rFont val="Calibri"/>
        <family val="2"/>
      </rPr>
      <t>Desig. + pin</t>
    </r>
    <r>
      <rPr>
        <sz val="11"/>
        <color rgb="FF000000"/>
        <rFont val="Calibri"/>
        <family val="2"/>
        <charset val="1"/>
      </rPr>
      <t>: Carrier Pin Coordinate</t>
    </r>
  </si>
  <si>
    <r>
      <t xml:space="preserve">2.3 Color codes for </t>
    </r>
    <r>
      <rPr>
        <b/>
        <sz val="11"/>
        <color rgb="FF000000"/>
        <rFont val="Calibri"/>
        <family val="2"/>
      </rPr>
      <t>Pin Tables</t>
    </r>
  </si>
  <si>
    <r>
      <t xml:space="preserve">2.2.5 </t>
    </r>
    <r>
      <rPr>
        <b/>
        <sz val="11"/>
        <color rgb="FF000000"/>
        <rFont val="Calibri"/>
        <family val="2"/>
      </rPr>
      <t>Carrier Net Name</t>
    </r>
    <r>
      <rPr>
        <sz val="11"/>
        <color rgb="FF000000"/>
        <rFont val="Calibri"/>
        <family val="2"/>
      </rPr>
      <t>: Netname on the carrier schematic</t>
    </r>
  </si>
  <si>
    <r>
      <t xml:space="preserve">1. </t>
    </r>
    <r>
      <rPr>
        <b/>
        <sz val="11"/>
        <color rgb="FF000000"/>
        <rFont val="Calibri"/>
        <family val="2"/>
      </rPr>
      <t>"Overview, Notes &amp; Disclaimer"</t>
    </r>
    <r>
      <rPr>
        <sz val="11"/>
        <color rgb="FF000000"/>
        <rFont val="Calibri"/>
        <family val="2"/>
        <charset val="1"/>
      </rPr>
      <t xml:space="preserve"> sheet</t>
    </r>
  </si>
  <si>
    <t>1.1 trace length can be changed during PCB revisions</t>
  </si>
  <si>
    <t>1.2 assembly options are not taken into account, only physical connection is shown. Schematic if devices is assembled or  IO is useable inside the device</t>
  </si>
  <si>
    <t>1.4 Routing over resistors, condensators or components are currently not always shown (currently only for some signals implemented, see "intermediate_c/m")</t>
  </si>
  <si>
    <t>1.3 in case the net is connected to more than one component/connector pin, not all connections are represented in the table, see "#netname"</t>
  </si>
  <si>
    <t>3.2.2 press 2 to reset</t>
  </si>
  <si>
    <t>3.3.1 press 1 to see: B2B  --&gt;  carrier/module destinations (incl FPGA) --&gt;   tracelength</t>
  </si>
  <si>
    <t>3.3.2 press 2 to reset</t>
  </si>
  <si>
    <r>
      <t xml:space="preserve">3 </t>
    </r>
    <r>
      <rPr>
        <b/>
        <sz val="11"/>
        <color rgb="FF000000"/>
        <rFont val="Calibri"/>
        <family val="2"/>
      </rPr>
      <t>Excel Group</t>
    </r>
  </si>
  <si>
    <r>
      <t xml:space="preserve">4 </t>
    </r>
    <r>
      <rPr>
        <b/>
        <sz val="11"/>
        <color rgb="FF000000"/>
        <rFont val="Calibri"/>
        <family val="2"/>
      </rPr>
      <t>Excel Filter</t>
    </r>
  </si>
  <si>
    <r>
      <t>2.1.3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C-Name/M-Name</t>
    </r>
    <r>
      <rPr>
        <sz val="11"/>
        <color rgb="FF000000"/>
        <rFont val="Calibri"/>
        <family val="2"/>
        <charset val="1"/>
      </rPr>
      <t>: Connector/Moduld Designator</t>
    </r>
  </si>
  <si>
    <r>
      <t xml:space="preserve">2.1.3 </t>
    </r>
    <r>
      <rPr>
        <b/>
        <sz val="11"/>
        <color rgb="FF000000"/>
        <rFont val="Calibri"/>
        <family val="2"/>
      </rPr>
      <t>C-Pin/M-Pin</t>
    </r>
    <r>
      <rPr>
        <sz val="11"/>
        <color rgb="FF000000"/>
        <rFont val="Calibri"/>
        <family val="2"/>
        <charset val="1"/>
      </rPr>
      <t>: Connector/Module Pin</t>
    </r>
  </si>
  <si>
    <r>
      <t xml:space="preserve">2.1.4 </t>
    </r>
    <r>
      <rPr>
        <b/>
        <sz val="11"/>
        <color rgb="FF000000"/>
        <rFont val="Calibri"/>
        <family val="2"/>
      </rPr>
      <t>intermediate</t>
    </r>
    <r>
      <rPr>
        <sz val="11"/>
        <color rgb="FF000000"/>
        <rFont val="Calibri"/>
        <family val="2"/>
        <charset val="1"/>
      </rPr>
      <t>: Routing over resistors, condensators or components are shown  as uninterrupted signal route (currently not for all signals implemented, see "#netname")</t>
    </r>
  </si>
  <si>
    <r>
      <t xml:space="preserve">2.1.5 </t>
    </r>
    <r>
      <rPr>
        <b/>
        <sz val="11"/>
        <color rgb="FF000000"/>
        <rFont val="Calibri"/>
        <family val="2"/>
      </rPr>
      <t>Carrier Net Name</t>
    </r>
    <r>
      <rPr>
        <sz val="11"/>
        <color rgb="FF000000"/>
        <rFont val="Calibri"/>
        <family val="2"/>
        <charset val="1"/>
      </rPr>
      <t>: Netname on the carrier schematic</t>
    </r>
  </si>
  <si>
    <r>
      <t xml:space="preserve">2.1.6 </t>
    </r>
    <r>
      <rPr>
        <b/>
        <sz val="11"/>
        <color rgb="FF000000"/>
        <rFont val="Calibri"/>
        <family val="2"/>
      </rPr>
      <t># netname:</t>
    </r>
    <r>
      <rPr>
        <sz val="11"/>
        <color rgb="FF000000"/>
        <rFont val="Calibri"/>
        <family val="2"/>
        <charset val="1"/>
      </rPr>
      <t xml:space="preserve"> shows how often a signal is connected on the carrier</t>
    </r>
    <r>
      <rPr>
        <b/>
        <sz val="11"/>
        <color rgb="FF000000"/>
        <rFont val="Calibri"/>
        <family val="2"/>
      </rPr>
      <t xml:space="preserve"> (if bigger than 2,not all connections are presented in the table!)</t>
    </r>
  </si>
  <si>
    <r>
      <t xml:space="preserve">2.1.7 </t>
    </r>
    <r>
      <rPr>
        <b/>
        <sz val="11"/>
        <color rgb="FF000000"/>
        <rFont val="Calibri"/>
        <family val="2"/>
      </rPr>
      <t>others</t>
    </r>
    <r>
      <rPr>
        <sz val="11"/>
        <color rgb="FF000000"/>
        <rFont val="Calibri"/>
        <family val="2"/>
        <charset val="1"/>
      </rPr>
      <t>: connector designation on carrier</t>
    </r>
  </si>
  <si>
    <r>
      <t xml:space="preserve">2.1.8 </t>
    </r>
    <r>
      <rPr>
        <b/>
        <sz val="11"/>
        <color rgb="FF000000"/>
        <rFont val="Calibri"/>
        <family val="2"/>
      </rPr>
      <t>Carrier Trace Length</t>
    </r>
    <r>
      <rPr>
        <sz val="11"/>
        <color rgb="FF000000"/>
        <rFont val="Calibri"/>
        <family val="2"/>
        <charset val="1"/>
      </rPr>
      <t>: PCB trace length from B2B pin to the carrier component pin</t>
    </r>
  </si>
  <si>
    <r>
      <t xml:space="preserve">2.1.9 </t>
    </r>
    <r>
      <rPr>
        <b/>
        <sz val="11"/>
        <color rgb="FF000000"/>
        <rFont val="Calibri"/>
        <family val="2"/>
      </rPr>
      <t>Module Net Name</t>
    </r>
    <r>
      <rPr>
        <sz val="11"/>
        <color rgb="FF000000"/>
        <rFont val="Calibri"/>
        <family val="2"/>
        <charset val="1"/>
      </rPr>
      <t>: Netname on the module schematic</t>
    </r>
  </si>
  <si>
    <r>
      <t xml:space="preserve">2.1.10 </t>
    </r>
    <r>
      <rPr>
        <b/>
        <sz val="11"/>
        <color rgb="FF000000"/>
        <rFont val="Calibri"/>
        <family val="2"/>
      </rPr>
      <t>intermediate</t>
    </r>
    <r>
      <rPr>
        <sz val="11"/>
        <color rgb="FF000000"/>
        <rFont val="Calibri"/>
        <family val="2"/>
        <charset val="1"/>
      </rPr>
      <t>: Routing over resistors, condensators or components are shown  as uninterrupted signal route (currently not for all signals implemented, see "#netname")</t>
    </r>
  </si>
  <si>
    <r>
      <t xml:space="preserve">2.1.11 </t>
    </r>
    <r>
      <rPr>
        <b/>
        <sz val="11"/>
        <color rgb="FF000000"/>
        <rFont val="Calibri"/>
        <family val="2"/>
      </rPr>
      <t># netname:</t>
    </r>
    <r>
      <rPr>
        <sz val="11"/>
        <color rgb="FF000000"/>
        <rFont val="Calibri"/>
        <family val="2"/>
        <charset val="1"/>
      </rPr>
      <t xml:space="preserve"> shows how often a signal is connected on the module</t>
    </r>
    <r>
      <rPr>
        <b/>
        <sz val="11"/>
        <color rgb="FF000000"/>
        <rFont val="Calibri"/>
        <family val="2"/>
      </rPr>
      <t xml:space="preserve"> (if bigger than 2,not all connections are presented in the table!)</t>
    </r>
  </si>
  <si>
    <r>
      <t xml:space="preserve">2.1.12 </t>
    </r>
    <r>
      <rPr>
        <b/>
        <sz val="11"/>
        <color rgb="FF000000"/>
        <rFont val="Calibri"/>
        <family val="2"/>
      </rPr>
      <t>FPGA Pin Name</t>
    </r>
    <r>
      <rPr>
        <sz val="11"/>
        <color rgb="FF000000"/>
        <rFont val="Calibri"/>
        <family val="2"/>
        <charset val="1"/>
      </rPr>
      <t>: directly connected FPGA Pin on the module</t>
    </r>
  </si>
  <si>
    <t>intermediate</t>
  </si>
  <si>
    <r>
      <t xml:space="preserve">2.1.14 </t>
    </r>
    <r>
      <rPr>
        <b/>
        <sz val="11"/>
        <color rgb="FF000000"/>
        <rFont val="Calibri"/>
        <family val="2"/>
      </rPr>
      <t>Module Trace Length</t>
    </r>
    <r>
      <rPr>
        <sz val="11"/>
        <color rgb="FF000000"/>
        <rFont val="Calibri"/>
        <family val="2"/>
        <charset val="1"/>
      </rPr>
      <t>: PCB trace length from B2B pin to the module FPGA pin</t>
    </r>
  </si>
  <si>
    <r>
      <t xml:space="preserve">2.1.13 </t>
    </r>
    <r>
      <rPr>
        <b/>
        <sz val="11"/>
        <color rgb="FF000000"/>
        <rFont val="Calibri"/>
        <family val="2"/>
      </rPr>
      <t>others</t>
    </r>
    <r>
      <rPr>
        <sz val="11"/>
        <color rgb="FF000000"/>
        <rFont val="Calibri"/>
        <family val="2"/>
        <charset val="1"/>
      </rPr>
      <t>: connector designation on module</t>
    </r>
  </si>
  <si>
    <r>
      <t xml:space="preserve">2.2.4 </t>
    </r>
    <r>
      <rPr>
        <b/>
        <sz val="11"/>
        <color rgb="FF000000"/>
        <rFont val="Calibri"/>
        <family val="2"/>
      </rPr>
      <t>intermediate</t>
    </r>
    <r>
      <rPr>
        <sz val="11"/>
        <color rgb="FF000000"/>
        <rFont val="Calibri"/>
        <family val="2"/>
        <charset val="1"/>
      </rPr>
      <t>: Routing over resistors, condensators or components are shown  as uninterrupted signal route (currently not for all signals implemented, see "#netname")</t>
    </r>
  </si>
  <si>
    <r>
      <t xml:space="preserve">2.2.6 </t>
    </r>
    <r>
      <rPr>
        <b/>
        <sz val="11"/>
        <color rgb="FF000000"/>
        <rFont val="Calibri"/>
        <family val="2"/>
      </rPr>
      <t>#netname</t>
    </r>
    <r>
      <rPr>
        <sz val="11"/>
        <color rgb="FF000000"/>
        <rFont val="Calibri"/>
        <family val="2"/>
      </rPr>
      <t xml:space="preserve">: shows how often a signal is connected on the carrier </t>
    </r>
    <r>
      <rPr>
        <b/>
        <sz val="11"/>
        <rFont val="Calibri"/>
        <family val="2"/>
      </rPr>
      <t>(if bigger than 2,not all connections are presented in the table!)</t>
    </r>
  </si>
  <si>
    <r>
      <t xml:space="preserve">2.2.7 </t>
    </r>
    <r>
      <rPr>
        <b/>
        <sz val="11"/>
        <color rgb="FF000000"/>
        <rFont val="Calibri"/>
        <family val="2"/>
      </rPr>
      <t>Carrier Trace Length</t>
    </r>
    <r>
      <rPr>
        <sz val="11"/>
        <color rgb="FF000000"/>
        <rFont val="Calibri"/>
        <family val="2"/>
      </rPr>
      <t>:  PCB trace length from B2B pin to the FMC connector</t>
    </r>
  </si>
  <si>
    <r>
      <t xml:space="preserve">2.2.8 </t>
    </r>
    <r>
      <rPr>
        <b/>
        <sz val="11"/>
        <color rgb="FF000000"/>
        <rFont val="Calibri"/>
        <family val="2"/>
      </rPr>
      <t>others</t>
    </r>
    <r>
      <rPr>
        <sz val="11"/>
        <color rgb="FF000000"/>
        <rFont val="Calibri"/>
        <family val="2"/>
        <charset val="1"/>
      </rPr>
      <t>: Shows destination of Designator which is NOT on the B2B Connector (i.e. other connectors or components)</t>
    </r>
  </si>
  <si>
    <r>
      <t xml:space="preserve">2.2.9 </t>
    </r>
    <r>
      <rPr>
        <b/>
        <sz val="11"/>
        <color rgb="FF000000"/>
        <rFont val="Calibri"/>
        <family val="2"/>
      </rPr>
      <t>pin c</t>
    </r>
    <r>
      <rPr>
        <sz val="11"/>
        <color rgb="FF000000"/>
        <rFont val="Calibri"/>
        <family val="2"/>
      </rPr>
      <t>: Shows destination on the B2B Connector</t>
    </r>
  </si>
  <si>
    <r>
      <t xml:space="preserve">2.2.10 </t>
    </r>
    <r>
      <rPr>
        <b/>
        <sz val="11"/>
        <color rgb="FF000000"/>
        <rFont val="Calibri"/>
        <family val="2"/>
      </rPr>
      <t>pin m</t>
    </r>
    <r>
      <rPr>
        <sz val="11"/>
        <color rgb="FF000000"/>
        <rFont val="Calibri"/>
        <family val="2"/>
      </rPr>
      <t>: Shows destination on the B2B Connector</t>
    </r>
  </si>
  <si>
    <r>
      <t xml:space="preserve">2.2.11 </t>
    </r>
    <r>
      <rPr>
        <b/>
        <sz val="11"/>
        <color rgb="FF000000"/>
        <rFont val="Calibri"/>
        <family val="2"/>
      </rPr>
      <t>others</t>
    </r>
    <r>
      <rPr>
        <sz val="11"/>
        <color rgb="FF000000"/>
        <rFont val="Calibri"/>
        <family val="2"/>
        <charset val="1"/>
      </rPr>
      <t>: Shows destination of Designator which is NOT on the B2B Connector (i.e. other connectors or components)</t>
    </r>
  </si>
  <si>
    <r>
      <t xml:space="preserve">2.2.12 </t>
    </r>
    <r>
      <rPr>
        <b/>
        <sz val="11"/>
        <color rgb="FF000000"/>
        <rFont val="Calibri"/>
        <family val="2"/>
      </rPr>
      <t>intermediate</t>
    </r>
    <r>
      <rPr>
        <sz val="11"/>
        <color rgb="FF000000"/>
        <rFont val="Calibri"/>
        <family val="2"/>
        <charset val="1"/>
      </rPr>
      <t>: Routing over resistors, condensators or components are shown  as uninterrupted signal route (currently not for all signals implemented, see "#netname")</t>
    </r>
  </si>
  <si>
    <r>
      <t xml:space="preserve">2.2.13 </t>
    </r>
    <r>
      <rPr>
        <b/>
        <sz val="11"/>
        <color rgb="FF000000"/>
        <rFont val="Calibri"/>
        <family val="2"/>
      </rPr>
      <t>Module Net Name</t>
    </r>
    <r>
      <rPr>
        <sz val="11"/>
        <color rgb="FF000000"/>
        <rFont val="Calibri"/>
        <family val="2"/>
      </rPr>
      <t>: Netname on the module schematic</t>
    </r>
  </si>
  <si>
    <r>
      <t xml:space="preserve">2.2.16 </t>
    </r>
    <r>
      <rPr>
        <b/>
        <sz val="11"/>
        <color rgb="FF000000"/>
        <rFont val="Calibri"/>
        <family val="2"/>
      </rPr>
      <t>Module Trace Length</t>
    </r>
    <r>
      <rPr>
        <sz val="11"/>
        <color rgb="FF000000"/>
        <rFont val="Calibri"/>
        <family val="2"/>
        <charset val="1"/>
      </rPr>
      <t>: PCB trace length from the B2B pin to the module FPGA pin</t>
    </r>
  </si>
  <si>
    <r>
      <t xml:space="preserve">2.2.17 </t>
    </r>
    <r>
      <rPr>
        <b/>
        <sz val="11"/>
        <color rgb="FF000000"/>
        <rFont val="Calibri"/>
        <family val="2"/>
      </rPr>
      <t>Total trace length (mm)</t>
    </r>
    <r>
      <rPr>
        <sz val="11"/>
        <color rgb="FF000000"/>
        <rFont val="Calibri"/>
        <family val="2"/>
        <charset val="1"/>
      </rPr>
      <t>: Sum of the carrier and module pcb trace length</t>
    </r>
  </si>
  <si>
    <r>
      <t xml:space="preserve">2.2.14 </t>
    </r>
    <r>
      <rPr>
        <b/>
        <sz val="11"/>
        <color rgb="FF000000"/>
        <rFont val="Calibri"/>
        <family val="2"/>
      </rPr>
      <t># netname</t>
    </r>
    <r>
      <rPr>
        <sz val="11"/>
        <color rgb="FF000000"/>
        <rFont val="Calibri"/>
        <family val="2"/>
      </rPr>
      <t xml:space="preserve">: shows how often a signal is connected on the module </t>
    </r>
    <r>
      <rPr>
        <b/>
        <sz val="11"/>
        <color rgb="FF000000"/>
        <rFont val="Calibri"/>
        <family val="2"/>
      </rPr>
      <t>(if bigger than 2,not all connections are presented in the table!)</t>
    </r>
  </si>
  <si>
    <r>
      <t xml:space="preserve">2.2.15 </t>
    </r>
    <r>
      <rPr>
        <b/>
        <sz val="11"/>
        <color rgb="FF000000"/>
        <rFont val="Calibri"/>
        <family val="2"/>
      </rPr>
      <t>FPGA Pin</t>
    </r>
    <r>
      <rPr>
        <sz val="11"/>
        <color rgb="FF000000"/>
        <rFont val="Calibri"/>
        <family val="2"/>
      </rPr>
      <t>: directly connected FPGA Pin on the module</t>
    </r>
  </si>
  <si>
    <t>#netname</t>
  </si>
  <si>
    <t>pin c</t>
  </si>
  <si>
    <t>pin m</t>
  </si>
  <si>
    <t>M. Trace Length (mm)</t>
  </si>
  <si>
    <t>Total trace length (mm)</t>
  </si>
  <si>
    <t>last processed:</t>
  </si>
  <si>
    <t>Version:</t>
  </si>
  <si>
    <t>major:</t>
  </si>
  <si>
    <t>minor:</t>
  </si>
  <si>
    <t>3.1 open and close predefined group to get more or less information</t>
  </si>
  <si>
    <t>3.2. Go to "BOARD Pin Table"</t>
  </si>
  <si>
    <t>3.2.1 press the - Button to see: Connector --&gt;   Destination and FPGA Pin</t>
  </si>
  <si>
    <t>3.2.2 click button again to reset and see all information again</t>
  </si>
  <si>
    <r>
      <t xml:space="preserve">2.1 Go to </t>
    </r>
    <r>
      <rPr>
        <b/>
        <sz val="11"/>
        <color rgb="FF000000"/>
        <rFont val="Calibri"/>
        <family val="2"/>
      </rPr>
      <t>"BOARD Pin Table"</t>
    </r>
    <r>
      <rPr>
        <sz val="11"/>
        <color rgb="FF000000"/>
        <rFont val="Calibri"/>
        <family val="2"/>
        <charset val="1"/>
      </rPr>
      <t xml:space="preserve"> sheet  to see designations on the board</t>
    </r>
  </si>
  <si>
    <r>
      <t xml:space="preserve">2.1.2 </t>
    </r>
    <r>
      <rPr>
        <b/>
        <sz val="11"/>
        <color rgb="FF000000"/>
        <rFont val="Calibri"/>
        <family val="2"/>
      </rPr>
      <t>Conn Pin</t>
    </r>
    <r>
      <rPr>
        <sz val="11"/>
        <color rgb="FF000000"/>
        <rFont val="Calibri"/>
        <family val="2"/>
        <charset val="1"/>
      </rPr>
      <t>: Default Connector Pin Name</t>
    </r>
  </si>
  <si>
    <t>Board Net Name</t>
  </si>
  <si>
    <t>B. Trace Length (mm)</t>
  </si>
  <si>
    <t>1.1 Select board from drop down list</t>
  </si>
  <si>
    <t>1.4 Routing over resistors, condensators or components are currently not always shown (currently only for some signals implemented, see "intermediate")</t>
  </si>
  <si>
    <t>Pin</t>
  </si>
  <si>
    <t>Desig.</t>
  </si>
  <si>
    <r>
      <t xml:space="preserve">2.1.4 </t>
    </r>
    <r>
      <rPr>
        <b/>
        <sz val="11"/>
        <color rgb="FF000000"/>
        <rFont val="Calibri"/>
        <family val="2"/>
      </rPr>
      <t>Pin</t>
    </r>
    <r>
      <rPr>
        <sz val="11"/>
        <color rgb="FF000000"/>
        <rFont val="Calibri"/>
        <family val="2"/>
        <charset val="1"/>
      </rPr>
      <t>: Board  Pin Coordinate</t>
    </r>
  </si>
  <si>
    <r>
      <t xml:space="preserve">2.1.5 </t>
    </r>
    <r>
      <rPr>
        <b/>
        <sz val="11"/>
        <color rgb="FF000000"/>
        <rFont val="Calibri"/>
        <family val="2"/>
      </rPr>
      <t>intermediate</t>
    </r>
    <r>
      <rPr>
        <sz val="11"/>
        <color rgb="FF000000"/>
        <rFont val="Calibri"/>
        <family val="2"/>
        <charset val="1"/>
      </rPr>
      <t>: Routing over resistors, condensators or components are shown  as uninterrupted signal route (currently not for all signals implemented, see "#netname")</t>
    </r>
  </si>
  <si>
    <r>
      <t xml:space="preserve">2.1.6 </t>
    </r>
    <r>
      <rPr>
        <b/>
        <sz val="11"/>
        <color rgb="FF000000"/>
        <rFont val="Calibri"/>
        <family val="2"/>
      </rPr>
      <t>Board Net Name</t>
    </r>
    <r>
      <rPr>
        <sz val="11"/>
        <color rgb="FF000000"/>
        <rFont val="Calibri"/>
        <family val="2"/>
      </rPr>
      <t>: Netname on the board schematic</t>
    </r>
  </si>
  <si>
    <r>
      <t xml:space="preserve">2.1.7 </t>
    </r>
    <r>
      <rPr>
        <b/>
        <sz val="11"/>
        <color rgb="FF000000"/>
        <rFont val="Calibri"/>
        <family val="2"/>
      </rPr>
      <t>#netname</t>
    </r>
    <r>
      <rPr>
        <sz val="11"/>
        <color rgb="FF000000"/>
        <rFont val="Calibri"/>
        <family val="2"/>
      </rPr>
      <t xml:space="preserve">: shows how often a signal is connected on the carrier </t>
    </r>
    <r>
      <rPr>
        <b/>
        <sz val="11"/>
        <rFont val="Calibri"/>
        <family val="2"/>
      </rPr>
      <t>(if bigger than 2,not all connections are presented in the table!)</t>
    </r>
  </si>
  <si>
    <r>
      <t xml:space="preserve">2.1.9 </t>
    </r>
    <r>
      <rPr>
        <b/>
        <sz val="11"/>
        <color rgb="FF000000"/>
        <rFont val="Calibri"/>
        <family val="2"/>
      </rPr>
      <t>others</t>
    </r>
    <r>
      <rPr>
        <sz val="11"/>
        <color rgb="FF000000"/>
        <rFont val="Calibri"/>
        <family val="2"/>
        <charset val="1"/>
      </rPr>
      <t>: Shows destination of Designator which is NOT an FPGA Pin</t>
    </r>
  </si>
  <si>
    <r>
      <t xml:space="preserve">2.1.3 </t>
    </r>
    <r>
      <rPr>
        <b/>
        <sz val="11"/>
        <color rgb="FF000000"/>
        <rFont val="Calibri"/>
        <family val="2"/>
      </rPr>
      <t xml:space="preserve">Desig: </t>
    </r>
    <r>
      <rPr>
        <sz val="11"/>
        <color rgb="FF000000"/>
        <rFont val="Calibri"/>
        <family val="2"/>
      </rPr>
      <t>Board Designator</t>
    </r>
  </si>
  <si>
    <r>
      <t xml:space="preserve">2.1.8 </t>
    </r>
    <r>
      <rPr>
        <b/>
        <sz val="11"/>
        <color rgb="FF000000"/>
        <rFont val="Calibri"/>
        <family val="2"/>
      </rPr>
      <t>FPGA Pin</t>
    </r>
    <r>
      <rPr>
        <sz val="11"/>
        <color rgb="FF000000"/>
        <rFont val="Calibri"/>
        <family val="2"/>
      </rPr>
      <t>: directly connected FPGA Pin on the board</t>
    </r>
  </si>
  <si>
    <r>
      <t xml:space="preserve">2.1.10 </t>
    </r>
    <r>
      <rPr>
        <b/>
        <sz val="11"/>
        <color rgb="FF000000"/>
        <rFont val="Calibri"/>
        <family val="2"/>
      </rPr>
      <t>Board Trace Length</t>
    </r>
    <r>
      <rPr>
        <sz val="11"/>
        <color rgb="FF000000"/>
        <rFont val="Calibri"/>
        <family val="2"/>
      </rPr>
      <t>:  PCB trace length from Connector pin to the designator / FPGA Pin</t>
    </r>
  </si>
  <si>
    <t>2.6</t>
  </si>
  <si>
    <t>1. Create new folder: ???x???_series_pinout_tracelength</t>
  </si>
  <si>
    <t>2. Generate NetStatus and pinmapping files in Altium</t>
  </si>
  <si>
    <t>1.1. renaming Netstatus --&gt; c/m/b_NetStatus_model_revision.txt</t>
  </si>
  <si>
    <t>1.2. renaming opt.csv --&gt; c/m/b_model_revision_pinmapping.csv</t>
  </si>
  <si>
    <t>1.3. copy to new folder</t>
  </si>
  <si>
    <t>3. Open Pinout_master.xlsm, press "Prepare new folder" on page "Intern"</t>
  </si>
  <si>
    <t>3.2. rename after merging to one file c_/m_/b_/model_set_pin.csv</t>
  </si>
  <si>
    <t>3.3. B2B_mapping_c_default.csv -&gt; Change according to series (i.e.: J -&gt; JB)</t>
  </si>
  <si>
    <t xml:space="preserve">5. run Pinout_master.xlsm </t>
  </si>
  <si>
    <t>5.1. testing will read all data and prepare tables but NOT write file</t>
  </si>
  <si>
    <t>5.2. generates and prepares xlsx file</t>
  </si>
  <si>
    <t>How-To</t>
  </si>
  <si>
    <t>m_***.* for modules      /     c_***.* for carrier     /     b_***.* for boards</t>
  </si>
  <si>
    <t>4. create CONN_XXX_settings.csv file</t>
  </si>
  <si>
    <t>3.4. B2B_mapping_m_default.csv -&gt; Change according to series (i.e.: J -&gt; JM)</t>
  </si>
  <si>
    <t>3.5. Edit ignore lists c_DEF_set_ignore / m_DEF_set_ignore / CONN_DEF_ignore</t>
  </si>
  <si>
    <t>3.6. Edit FPGA-Filter.csv to add Designator for FPGA-Filter</t>
  </si>
  <si>
    <t>4.1. use 5 columns: 1. Index / Conn name / Pin name / Designator / Pin</t>
  </si>
  <si>
    <t>and prepare a double Espresso.</t>
  </si>
  <si>
    <t>Thomas Steffens</t>
  </si>
  <si>
    <t>6. In case of problems, contact:</t>
  </si>
  <si>
    <t>Placeholder</t>
  </si>
  <si>
    <r>
      <t xml:space="preserve">3.1. R/C list will be generated for every revision and has to be merged and revised </t>
    </r>
    <r>
      <rPr>
        <sz val="11"/>
        <color rgb="FFFF0000"/>
        <rFont val="Calibri"/>
        <family val="2"/>
      </rPr>
      <t>manually</t>
    </r>
  </si>
  <si>
    <r>
      <t xml:space="preserve">2.1 Go to </t>
    </r>
    <r>
      <rPr>
        <b/>
        <sz val="11"/>
        <color rgb="FF000000"/>
        <rFont val="Calibri"/>
        <family val="2"/>
      </rPr>
      <t>"Module Pin Table"</t>
    </r>
    <r>
      <rPr>
        <sz val="11"/>
        <color rgb="FF000000"/>
        <rFont val="Calibri"/>
        <family val="2"/>
        <charset val="1"/>
      </rPr>
      <t xml:space="preserve"> sheet  to see designations on the board</t>
    </r>
  </si>
  <si>
    <r>
      <t xml:space="preserve">2.1.2 </t>
    </r>
    <r>
      <rPr>
        <b/>
        <sz val="11"/>
        <color rgb="FF000000"/>
        <rFont val="Calibri"/>
        <family val="2"/>
      </rPr>
      <t xml:space="preserve">Desig: </t>
    </r>
    <r>
      <rPr>
        <sz val="11"/>
        <color rgb="FF000000"/>
        <rFont val="Calibri"/>
        <family val="2"/>
      </rPr>
      <t>Board Designator</t>
    </r>
  </si>
  <si>
    <r>
      <t xml:space="preserve">2.1.3 </t>
    </r>
    <r>
      <rPr>
        <b/>
        <sz val="11"/>
        <color rgb="FF000000"/>
        <rFont val="Calibri"/>
        <family val="2"/>
      </rPr>
      <t>Pin</t>
    </r>
    <r>
      <rPr>
        <sz val="11"/>
        <color rgb="FF000000"/>
        <rFont val="Calibri"/>
        <family val="2"/>
        <charset val="1"/>
      </rPr>
      <t>: Board  Pin Coordinate</t>
    </r>
  </si>
  <si>
    <r>
      <t>2.1.5 Module</t>
    </r>
    <r>
      <rPr>
        <b/>
        <sz val="11"/>
        <color rgb="FF000000"/>
        <rFont val="Calibri"/>
        <family val="2"/>
      </rPr>
      <t xml:space="preserve"> Net Name</t>
    </r>
    <r>
      <rPr>
        <sz val="11"/>
        <color rgb="FF000000"/>
        <rFont val="Calibri"/>
        <family val="2"/>
      </rPr>
      <t>: Netname on the board schematic</t>
    </r>
  </si>
  <si>
    <r>
      <t xml:space="preserve">2.1.6 </t>
    </r>
    <r>
      <rPr>
        <b/>
        <sz val="11"/>
        <color rgb="FF000000"/>
        <rFont val="Calibri"/>
        <family val="2"/>
      </rPr>
      <t>#netname</t>
    </r>
    <r>
      <rPr>
        <sz val="11"/>
        <color rgb="FF000000"/>
        <rFont val="Calibri"/>
        <family val="2"/>
      </rPr>
      <t xml:space="preserve">: shows how often a signal is connected on the carrier </t>
    </r>
    <r>
      <rPr>
        <b/>
        <sz val="11"/>
        <rFont val="Calibri"/>
        <family val="2"/>
      </rPr>
      <t>(if bigger than 2,not all connections are presented in the table!)</t>
    </r>
  </si>
  <si>
    <r>
      <t xml:space="preserve">2.1.7 </t>
    </r>
    <r>
      <rPr>
        <b/>
        <sz val="11"/>
        <color rgb="FF000000"/>
        <rFont val="Calibri"/>
        <family val="2"/>
      </rPr>
      <t>FPGA Pin</t>
    </r>
    <r>
      <rPr>
        <sz val="11"/>
        <color rgb="FF000000"/>
        <rFont val="Calibri"/>
        <family val="2"/>
      </rPr>
      <t>: directly connected FPGA Pin on the module</t>
    </r>
  </si>
  <si>
    <r>
      <t xml:space="preserve">2.1.8 </t>
    </r>
    <r>
      <rPr>
        <b/>
        <sz val="11"/>
        <color rgb="FF000000"/>
        <rFont val="Calibri"/>
        <family val="2"/>
      </rPr>
      <t>others</t>
    </r>
    <r>
      <rPr>
        <sz val="11"/>
        <color rgb="FF000000"/>
        <rFont val="Calibri"/>
        <family val="2"/>
        <charset val="1"/>
      </rPr>
      <t>: Shows destination of Designator which is NOT an FPGA Pin</t>
    </r>
  </si>
  <si>
    <r>
      <t xml:space="preserve">2.1.9 </t>
    </r>
    <r>
      <rPr>
        <b/>
        <sz val="11"/>
        <color rgb="FF000000"/>
        <rFont val="Calibri"/>
        <family val="2"/>
      </rPr>
      <t>Signal Trace Length</t>
    </r>
    <r>
      <rPr>
        <sz val="11"/>
        <color rgb="FF000000"/>
        <rFont val="Calibri"/>
        <family val="2"/>
      </rPr>
      <t>:  PCB trace length from Connector pin to the designator / FPGA Pin</t>
    </r>
  </si>
  <si>
    <t>3.2. Go to "Module Pin Table"</t>
  </si>
  <si>
    <r>
      <t>1.5</t>
    </r>
    <r>
      <rPr>
        <b/>
        <sz val="11"/>
        <color rgb="FF000000"/>
        <rFont val="Calibri"/>
        <family val="2"/>
      </rPr>
      <t xml:space="preserve"> B2B Loopbacks</t>
    </r>
    <r>
      <rPr>
        <sz val="11"/>
        <color rgb="FF000000"/>
        <rFont val="Calibri"/>
        <family val="2"/>
        <charset val="1"/>
      </rPr>
      <t xml:space="preserve"> are </t>
    </r>
    <r>
      <rPr>
        <b/>
        <sz val="11"/>
        <color rgb="FF000000"/>
        <rFont val="Calibri"/>
        <family val="2"/>
      </rPr>
      <t>ONLY</t>
    </r>
    <r>
      <rPr>
        <sz val="11"/>
        <color rgb="FF000000"/>
        <rFont val="Calibri"/>
        <family val="2"/>
        <charset val="1"/>
      </rPr>
      <t xml:space="preserve"> shown in B2B Pin Table and </t>
    </r>
    <r>
      <rPr>
        <b/>
        <sz val="11"/>
        <color rgb="FF000000"/>
        <rFont val="Calibri"/>
        <family val="2"/>
      </rPr>
      <t>NOT</t>
    </r>
    <r>
      <rPr>
        <sz val="11"/>
        <color rgb="FF000000"/>
        <rFont val="Calibri"/>
        <family val="2"/>
        <charset val="1"/>
      </rPr>
      <t xml:space="preserve"> available in CONN Pin Table</t>
    </r>
  </si>
  <si>
    <t>TEM0007</t>
  </si>
  <si>
    <t>_module</t>
  </si>
  <si>
    <t>JM1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</si>
  <si>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</si>
  <si>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</si>
  <si>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</si>
  <si>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</si>
  <si>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</si>
  <si>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</si>
  <si>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</si>
  <si>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</si>
  <si>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</si>
  <si>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</si>
  <si>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</si>
  <si>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</si>
  <si>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</si>
  <si>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</si>
  <si>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</si>
  <si>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</si>
  <si>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</si>
  <si>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</si>
  <si>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</si>
  <si>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</si>
  <si>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</si>
  <si>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</si>
  <si>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</si>
  <si>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</si>
  <si>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</si>
  <si>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</si>
  <si>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</si>
  <si>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</si>
  <si>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</si>
  <si>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</si>
  <si>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</si>
  <si>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</si>
  <si>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</si>
  <si>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</si>
  <si>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</si>
  <si>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</si>
  <si>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</si>
  <si>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</si>
  <si>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</si>
  <si>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</si>
  <si>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</si>
  <si>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</si>
  <si>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</si>
  <si>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</si>
  <si>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</si>
  <si>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</si>
  <si>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</si>
  <si>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</si>
  <si>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</si>
  <si>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</si>
  <si>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</si>
  <si>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</si>
  <si>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</si>
  <si>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</si>
  <si>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</si>
  <si>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</si>
  <si>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</si>
  <si>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</si>
  <si>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</si>
  <si>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</si>
  <si>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</si>
  <si>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</si>
  <si>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</si>
  <si>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</si>
  <si>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</si>
  <si>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</si>
  <si>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</si>
  <si>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</si>
  <si>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</si>
  <si>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</si>
  <si>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</si>
  <si>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</si>
  <si>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</si>
  <si>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</si>
  <si>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</si>
  <si>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</si>
  <si>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</si>
  <si>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</si>
  <si>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</si>
  <si>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</si>
  <si>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</si>
  <si>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</si>
  <si>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</si>
  <si>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</si>
  <si>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</si>
  <si>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</si>
  <si>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</si>
  <si>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</si>
  <si>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</si>
  <si>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</si>
  <si>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</si>
  <si>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</si>
  <si>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</si>
  <si>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</si>
  <si>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</si>
  <si>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</si>
  <si>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</si>
  <si>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</si>
  <si>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</si>
  <si>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</si>
  <si>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JM2</t>
  </si>
  <si>
    <t>JM3</t>
  </si>
  <si>
    <t>_carrier</t>
  </si>
  <si>
    <t>JB1</t>
  </si>
  <si>
    <t>JB2</t>
  </si>
  <si>
    <t>JB3</t>
  </si>
  <si>
    <t>Designator+Pin</t>
  </si>
  <si>
    <t>Designator+Netname</t>
  </si>
  <si>
    <t>Designator+Pin2</t>
  </si>
  <si>
    <t>Designator</t>
  </si>
  <si>
    <t>Netname</t>
  </si>
  <si>
    <t>Type</t>
  </si>
  <si>
    <t>Value</t>
  </si>
  <si>
    <t>Nets</t>
  </si>
  <si>
    <t>Layer</t>
  </si>
  <si>
    <t>Length</t>
  </si>
  <si>
    <t>NetnamewithoutB2B</t>
  </si>
  <si>
    <t>PinNumber</t>
  </si>
  <si>
    <t>VIN</t>
  </si>
  <si>
    <t>+1.0V</t>
  </si>
  <si>
    <t>SignalLayersOnly</t>
  </si>
  <si>
    <t>GND</t>
  </si>
  <si>
    <t>+1.0V_VDDA</t>
  </si>
  <si>
    <t>+1.1V_LPDDR4</t>
  </si>
  <si>
    <t>PHY_MDI0_P</t>
  </si>
  <si>
    <t>+1.8V</t>
  </si>
  <si>
    <t>+2.5V</t>
  </si>
  <si>
    <t>PHY_MDI0_N</t>
  </si>
  <si>
    <t>+2.5V_VDD</t>
  </si>
  <si>
    <t>NOSEQ</t>
  </si>
  <si>
    <t>+2.5V_VDDA</t>
  </si>
  <si>
    <t>+2.5V_XCVR</t>
  </si>
  <si>
    <t>NetJM1_9</t>
  </si>
  <si>
    <t>+3.3V</t>
  </si>
  <si>
    <t>PHY_MDI1_P</t>
  </si>
  <si>
    <t>3.3VIN</t>
  </si>
  <si>
    <t>NetJM1_11</t>
  </si>
  <si>
    <t>AVDD18</t>
  </si>
  <si>
    <t>PHY_MDI1_N</t>
  </si>
  <si>
    <t>AVDD33</t>
  </si>
  <si>
    <t>B0_HSIO66_N</t>
  </si>
  <si>
    <t>NetJM1_14</t>
  </si>
  <si>
    <t>B0_HSIO66_P</t>
  </si>
  <si>
    <t>B0_HSIO67_N</t>
  </si>
  <si>
    <t>PHY_MDI2_P</t>
  </si>
  <si>
    <t>B0_HSIO67_P</t>
  </si>
  <si>
    <t>SDIO_DAT3</t>
  </si>
  <si>
    <t>B0_HSIO68_N</t>
  </si>
  <si>
    <t>PHY_MDI2_N</t>
  </si>
  <si>
    <t>B0_HSIO68_P</t>
  </si>
  <si>
    <t>SDIO_DAT2</t>
  </si>
  <si>
    <t>B0_HSIO69_N</t>
  </si>
  <si>
    <t>B0_HSIO69_P</t>
  </si>
  <si>
    <t>SDIO_DAT1</t>
  </si>
  <si>
    <t>B0_HSIO70_N</t>
  </si>
  <si>
    <t>PHY_MDI3_P</t>
  </si>
  <si>
    <t>B0_HSIO70_P</t>
  </si>
  <si>
    <t>SDIO_DAT0</t>
  </si>
  <si>
    <t>B0_HSIO71_N</t>
  </si>
  <si>
    <t>PHY_MDI3_N</t>
  </si>
  <si>
    <t>B0_HSIO71_P</t>
  </si>
  <si>
    <t>SDIO_CMD</t>
  </si>
  <si>
    <t>B0_HSIO72_N</t>
  </si>
  <si>
    <t>B0_HSIO72_P</t>
  </si>
  <si>
    <t>SDIO_CLK</t>
  </si>
  <si>
    <t>B0_HSIO73_N</t>
  </si>
  <si>
    <t>SC_EN1</t>
  </si>
  <si>
    <t>B0_HSIO73_P</t>
  </si>
  <si>
    <t>B0_HSIO74_N</t>
  </si>
  <si>
    <t>SC_PGOOD</t>
  </si>
  <si>
    <t>B0_HSIO74_P</t>
  </si>
  <si>
    <t>B1_GPIO12_N</t>
  </si>
  <si>
    <t>B0_HSIO75_N</t>
  </si>
  <si>
    <t>SC_BOOTMODE</t>
  </si>
  <si>
    <t>B0_HSIO75_P</t>
  </si>
  <si>
    <t>B1_GPIO12_P</t>
  </si>
  <si>
    <t>B0_HSIO76_N</t>
  </si>
  <si>
    <t>B0_HSIO76_P</t>
  </si>
  <si>
    <t>B1_GPIO13_N</t>
  </si>
  <si>
    <t>B0_HSIO77_N</t>
  </si>
  <si>
    <t>B1_GPIO3_N</t>
  </si>
  <si>
    <t>B0_HSIO77_P</t>
  </si>
  <si>
    <t>B1_GPIO13_P</t>
  </si>
  <si>
    <t>B0_HSIO78_N</t>
  </si>
  <si>
    <t>B1_GPIO3_P</t>
  </si>
  <si>
    <t>B0_HSIO78_P</t>
  </si>
  <si>
    <t>B0_HSIO79_N</t>
  </si>
  <si>
    <t>B1_GPIO15_P</t>
  </si>
  <si>
    <t>B0_HSIO79_P</t>
  </si>
  <si>
    <t>B1_GPIO17_N</t>
  </si>
  <si>
    <t>B0_HSIO80_N</t>
  </si>
  <si>
    <t>B1_GPIO15_N</t>
  </si>
  <si>
    <t>B0_HSIO80_P</t>
  </si>
  <si>
    <t>B1_GPIO17_P</t>
  </si>
  <si>
    <t>B0_HSIO81_N</t>
  </si>
  <si>
    <t>B0_HSIO81_P</t>
  </si>
  <si>
    <t>B1_GPIO4_N</t>
  </si>
  <si>
    <t>B0_HSIO83_N</t>
  </si>
  <si>
    <t>B1_GPIO2_N</t>
  </si>
  <si>
    <t>B0_HSIO83_P</t>
  </si>
  <si>
    <t>B1_GPIO4_P</t>
  </si>
  <si>
    <t>B0_HSIO84_N</t>
  </si>
  <si>
    <t>B1_GPIO2_P</t>
  </si>
  <si>
    <t>B0_HSIO84_P</t>
  </si>
  <si>
    <t>B1_GPIO5_N</t>
  </si>
  <si>
    <t>B0_HSIO85_N</t>
  </si>
  <si>
    <t>B1_GPIO177_N</t>
  </si>
  <si>
    <t>B0_HSIO85_P</t>
  </si>
  <si>
    <t>B1_GPIO5_P</t>
  </si>
  <si>
    <t>B0_HSIO86_N</t>
  </si>
  <si>
    <t>B1_GPIO177_P</t>
  </si>
  <si>
    <t>B0_HSIO86_P</t>
  </si>
  <si>
    <t>B0_HSIO87_N</t>
  </si>
  <si>
    <t>B0_HSIO88_N</t>
  </si>
  <si>
    <t>B1_GPIO1_P</t>
  </si>
  <si>
    <t>B0_HSIO88_P</t>
  </si>
  <si>
    <t>B1_GPIO176_P</t>
  </si>
  <si>
    <t>B0_HSIO89_N</t>
  </si>
  <si>
    <t>B1_GPIO1_N</t>
  </si>
  <si>
    <t>B0_HSIO89_P</t>
  </si>
  <si>
    <t>B1_GPIO176_N</t>
  </si>
  <si>
    <t>B0_HSIO90_N</t>
  </si>
  <si>
    <t>B1_GPIO0_P</t>
  </si>
  <si>
    <t>B0_HSIO90_P</t>
  </si>
  <si>
    <t>B1_GPIO175_P</t>
  </si>
  <si>
    <t>B0_HSIO91_N</t>
  </si>
  <si>
    <t>B1_GPIO0_N</t>
  </si>
  <si>
    <t>B0_HSIO91_P</t>
  </si>
  <si>
    <t>B1_GPIO175_N</t>
  </si>
  <si>
    <t>B0_HSIO92_N</t>
  </si>
  <si>
    <t>B0_HSIO92_P</t>
  </si>
  <si>
    <t>B0_HSIO93_N</t>
  </si>
  <si>
    <t>B1_GPIO173_P</t>
  </si>
  <si>
    <t>B0_HSIO93_P</t>
  </si>
  <si>
    <t>B1_GPIO179_P</t>
  </si>
  <si>
    <t>B0_HSIO94_N</t>
  </si>
  <si>
    <t>B1_GPIO173_N</t>
  </si>
  <si>
    <t>B0_HSIO94_P</t>
  </si>
  <si>
    <t>B1_GPIO179_N</t>
  </si>
  <si>
    <t>B0_HSIO95_N</t>
  </si>
  <si>
    <t>B1_GPIO174_P</t>
  </si>
  <si>
    <t>B0_HSIO95_P</t>
  </si>
  <si>
    <t>B1_GPIO170_N</t>
  </si>
  <si>
    <t>B1_GPIO174_N</t>
  </si>
  <si>
    <t>B1_GPIO170_P</t>
  </si>
  <si>
    <t>B1_GPIO10_N</t>
  </si>
  <si>
    <t>B1_GPIO10_P</t>
  </si>
  <si>
    <t>B1_GPIO11_N</t>
  </si>
  <si>
    <t>B1_GPIO169_N</t>
  </si>
  <si>
    <t>B1_GPIO11_P</t>
  </si>
  <si>
    <t>B1_GPIO172_P</t>
  </si>
  <si>
    <t>B1_GPIO169_P</t>
  </si>
  <si>
    <t>B1_GPIO172_N</t>
  </si>
  <si>
    <t>PWR_VBAT</t>
  </si>
  <si>
    <t>B1_GPIO183_P</t>
  </si>
  <si>
    <t>B1_GPIO14_N</t>
  </si>
  <si>
    <t>B1_GPIO171_N</t>
  </si>
  <si>
    <t>B1_GPIO14_P</t>
  </si>
  <si>
    <t>B1_GPIO183_N</t>
  </si>
  <si>
    <t>B1_GPIO171_P</t>
  </si>
  <si>
    <t>B1_GPIO168_N</t>
  </si>
  <si>
    <t>UART_TX</t>
  </si>
  <si>
    <t>B1_GPIO168_P</t>
  </si>
  <si>
    <t>GPIO0</t>
  </si>
  <si>
    <t>B1_GPIO16_N</t>
  </si>
  <si>
    <t>JTAGSEL</t>
  </si>
  <si>
    <t>B1_GPIO16_P</t>
  </si>
  <si>
    <t>GPIO1</t>
  </si>
  <si>
    <t>UART_RX</t>
  </si>
  <si>
    <t>I2C_CON_SDA</t>
  </si>
  <si>
    <t>B1_GPIO178_P</t>
  </si>
  <si>
    <t>I2C_CON_SCL</t>
  </si>
  <si>
    <t>B1_GPIO178_N</t>
  </si>
  <si>
    <t>UART_CON_RX</t>
  </si>
  <si>
    <t>B1_GPIO184_P</t>
  </si>
  <si>
    <t>UART_CON_TX</t>
  </si>
  <si>
    <t>B1_GPIO184_N</t>
  </si>
  <si>
    <t>F1</t>
  </si>
  <si>
    <t>F2</t>
  </si>
  <si>
    <t>VCCIOB</t>
  </si>
  <si>
    <t>NetJM2_5</t>
  </si>
  <si>
    <t>VCCIOD</t>
  </si>
  <si>
    <t>B1_GPIO180_N</t>
  </si>
  <si>
    <t>B1_GPIO180_P</t>
  </si>
  <si>
    <t>B1_GPIO181_N</t>
  </si>
  <si>
    <t>B1_GPIO181_P</t>
  </si>
  <si>
    <t>B1_GPIO182_N</t>
  </si>
  <si>
    <t>B1_GPIO182_P</t>
  </si>
  <si>
    <t>SC_nRST</t>
  </si>
  <si>
    <t>NetJM2_19</t>
  </si>
  <si>
    <t>B1_GPIO185_N</t>
  </si>
  <si>
    <t>B1_GPIO185_P</t>
  </si>
  <si>
    <t>B1_GPIO18_N</t>
  </si>
  <si>
    <t>B1_GPIO18_P</t>
  </si>
  <si>
    <t>B1_GPIO19_N</t>
  </si>
  <si>
    <t>B1_GPIO19_P</t>
  </si>
  <si>
    <t>B1_GPIO20_N</t>
  </si>
  <si>
    <t>NetJM2_29</t>
  </si>
  <si>
    <t>B1_GPIO20_P</t>
  </si>
  <si>
    <t>B1_GPIO21_N</t>
  </si>
  <si>
    <t>B1_GPIO21_P</t>
  </si>
  <si>
    <t>B1_GPIO22_N</t>
  </si>
  <si>
    <t>B1_GPIO22_P</t>
  </si>
  <si>
    <t>B1_GPIO23_N</t>
  </si>
  <si>
    <t>B1_GPIO23_P</t>
  </si>
  <si>
    <t>B1_GPIO6_N</t>
  </si>
  <si>
    <t>B1_GPIO6_P</t>
  </si>
  <si>
    <t>B1_GPIO7_N</t>
  </si>
  <si>
    <t>B1_GPIO7_P</t>
  </si>
  <si>
    <t>B1_GPIO8_N</t>
  </si>
  <si>
    <t>B1_GPIO8_P</t>
  </si>
  <si>
    <t>B1_GPIO9_N</t>
  </si>
  <si>
    <t>B1_GPIO9_P</t>
  </si>
  <si>
    <t>CLK52M</t>
  </si>
  <si>
    <t>DEVRST_N</t>
  </si>
  <si>
    <t>DVDD1V0</t>
  </si>
  <si>
    <t>EN_+1.0V</t>
  </si>
  <si>
    <t>EN_+1.8V</t>
  </si>
  <si>
    <t>EN_+2.5V</t>
  </si>
  <si>
    <t>EN_+2.5V_XCVR</t>
  </si>
  <si>
    <t>EN_+3.3V</t>
  </si>
  <si>
    <t>EN_LPDDR4</t>
  </si>
  <si>
    <t>ETH_MDC</t>
  </si>
  <si>
    <t>ETH_MDIO</t>
  </si>
  <si>
    <t>ETH_RST</t>
  </si>
  <si>
    <t>F_TCK</t>
  </si>
  <si>
    <t>F_TDI</t>
  </si>
  <si>
    <t>F_TDO</t>
  </si>
  <si>
    <t>F_TMS</t>
  </si>
  <si>
    <t>NetJM2_72</t>
  </si>
  <si>
    <t>I2C_SCL</t>
  </si>
  <si>
    <t>NetJM2_74</t>
  </si>
  <si>
    <t>I2C_SDA</t>
  </si>
  <si>
    <t>ID</t>
  </si>
  <si>
    <t>NetJM2_76</t>
  </si>
  <si>
    <t>IO_CFG_INTF</t>
  </si>
  <si>
    <t>NetJM2_78</t>
  </si>
  <si>
    <t>LPDDR4_CAA0</t>
  </si>
  <si>
    <t>LPDDR4_CAA1</t>
  </si>
  <si>
    <t>LPDDR4_CAA2</t>
  </si>
  <si>
    <t>LPDDR4_CAA3</t>
  </si>
  <si>
    <t>NetJM2_82</t>
  </si>
  <si>
    <t>LPDDR4_CAA4</t>
  </si>
  <si>
    <t>LPDDR4_CAA5</t>
  </si>
  <si>
    <t>NetJM2_84</t>
  </si>
  <si>
    <t>LPDDR4_CKA_N</t>
  </si>
  <si>
    <t>LPDDR4_CKA_P</t>
  </si>
  <si>
    <t>NetJM2_86</t>
  </si>
  <si>
    <t>LPDDR4_CKE0_A</t>
  </si>
  <si>
    <t>LPDDR4_CKE1_A</t>
  </si>
  <si>
    <t>NetJM2_88</t>
  </si>
  <si>
    <t>LPDDR4_CS0_A</t>
  </si>
  <si>
    <t>NetJM2_89</t>
  </si>
  <si>
    <t>LPDDR4_CS1_A</t>
  </si>
  <si>
    <t>LPDDR4_DMA0</t>
  </si>
  <si>
    <t>LPDDR4_DMA1</t>
  </si>
  <si>
    <t>NetJM2_92</t>
  </si>
  <si>
    <t>LPDDR4_DMB0</t>
  </si>
  <si>
    <t>TMS</t>
  </si>
  <si>
    <t>LPDDR4_DMB1</t>
  </si>
  <si>
    <t>NetJM2_94</t>
  </si>
  <si>
    <t>LPDDR4_DQ0</t>
  </si>
  <si>
    <t>TDI</t>
  </si>
  <si>
    <t>LPDDR4_DQ1</t>
  </si>
  <si>
    <t>NetJM2_96</t>
  </si>
  <si>
    <t>LPDDR4_DQ10</t>
  </si>
  <si>
    <t>TDO</t>
  </si>
  <si>
    <t>LPDDR4_DQ11</t>
  </si>
  <si>
    <t>NetJM2_98</t>
  </si>
  <si>
    <t>LPDDR4_DQ12</t>
  </si>
  <si>
    <t>TCK</t>
  </si>
  <si>
    <t>LPDDR4_DQ13</t>
  </si>
  <si>
    <t>NetJM2_100</t>
  </si>
  <si>
    <t>LPDDR4_DQ14</t>
  </si>
  <si>
    <t>LPDDR4_DQ15</t>
  </si>
  <si>
    <t>LPDDR4_DQ16</t>
  </si>
  <si>
    <t>SGMII1_OUT_N</t>
  </si>
  <si>
    <t>LPDDR4_DQ17</t>
  </si>
  <si>
    <t>SGMII1_IN_N</t>
  </si>
  <si>
    <t>LPDDR4_DQ18</t>
  </si>
  <si>
    <t>SGMII1_OUT_P</t>
  </si>
  <si>
    <t>LPDDR4_DQ19</t>
  </si>
  <si>
    <t>SGMII1_IN_P</t>
  </si>
  <si>
    <t>LPDDR4_DQ2</t>
  </si>
  <si>
    <t>LPDDR4_DQ20</t>
  </si>
  <si>
    <t>LPDDR4_DQ21</t>
  </si>
  <si>
    <t>XCVR_TX3_P</t>
  </si>
  <si>
    <t>LPDDR4_DQ22</t>
  </si>
  <si>
    <t>XCVR_RX3_P</t>
  </si>
  <si>
    <t>LPDDR4_DQ23</t>
  </si>
  <si>
    <t>XCVR_TX3_N</t>
  </si>
  <si>
    <t>LPDDR4_DQ24</t>
  </si>
  <si>
    <t>XCVR_RX3_N</t>
  </si>
  <si>
    <t>LPDDR4_DQ25</t>
  </si>
  <si>
    <t>LPDDR4_DQ26</t>
  </si>
  <si>
    <t>LPDDR4_DQ27</t>
  </si>
  <si>
    <t>XCVR_TX2_P</t>
  </si>
  <si>
    <t>LPDDR4_DQ28</t>
  </si>
  <si>
    <t>XCVR_RX2_P</t>
  </si>
  <si>
    <t>LPDDR4_DQ29</t>
  </si>
  <si>
    <t>XCVR_TX2_N</t>
  </si>
  <si>
    <t>LPDDR4_DQ3</t>
  </si>
  <si>
    <t>XCVR_RX2_N</t>
  </si>
  <si>
    <t>LPDDR4_DQ30</t>
  </si>
  <si>
    <t>LPDDR4_DQ31</t>
  </si>
  <si>
    <t>LPDDR4_DQ4</t>
  </si>
  <si>
    <t>XCVR_TX1_P</t>
  </si>
  <si>
    <t>LPDDR4_DQ5</t>
  </si>
  <si>
    <t>XCVR_RX1_P</t>
  </si>
  <si>
    <t>LPDDR4_DQ6</t>
  </si>
  <si>
    <t>XCVR_TX1_N</t>
  </si>
  <si>
    <t>LPDDR4_DQ7</t>
  </si>
  <si>
    <t>XCVR_RX1_N</t>
  </si>
  <si>
    <t>LPDDR4_DQ8</t>
  </si>
  <si>
    <t>LPDDR4_DQ9</t>
  </si>
  <si>
    <t>LPDDR4_DQSA0_N</t>
  </si>
  <si>
    <t>XCVR_TX0_N</t>
  </si>
  <si>
    <t>LPDDR4_DQSA0_P</t>
  </si>
  <si>
    <t>XCVR_RX0_P</t>
  </si>
  <si>
    <t>LPDDR4_DQSA1_N</t>
  </si>
  <si>
    <t>XCVR_TX0_P</t>
  </si>
  <si>
    <t>LPDDR4_DQSA1_P</t>
  </si>
  <si>
    <t>XCVR_RX0_N</t>
  </si>
  <si>
    <t>LPDDR4_DQSB0_N</t>
  </si>
  <si>
    <t>LPDDR4_DQSB0_P</t>
  </si>
  <si>
    <t>LPDDR4_DQSB1_N</t>
  </si>
  <si>
    <t>XCVR_CLK0_N</t>
  </si>
  <si>
    <t>LPDDR4_DQSB1_P</t>
  </si>
  <si>
    <t>XCVR_CLK1_P</t>
  </si>
  <si>
    <t>LPDDR4_ODT_CA_A</t>
  </si>
  <si>
    <t>XCVR_CLK0_P</t>
  </si>
  <si>
    <t>LPDDR4_REF</t>
  </si>
  <si>
    <t>XCVR_CLK1_N</t>
  </si>
  <si>
    <t>LPDDR4_RST</t>
  </si>
  <si>
    <t>LPDDR4_ZQA0</t>
  </si>
  <si>
    <t>LPDDR4_ZQA1</t>
  </si>
  <si>
    <t>LPDDR4_ZQA2</t>
  </si>
  <si>
    <t>MR#</t>
  </si>
  <si>
    <t>MSS_REFCLK5_IN_N</t>
  </si>
  <si>
    <t>MSS_REFCLK5_IN_P</t>
  </si>
  <si>
    <t>NetC10_2</t>
  </si>
  <si>
    <t>NetC112_1</t>
  </si>
  <si>
    <t>NetC245_1</t>
  </si>
  <si>
    <t>NetC266_1</t>
  </si>
  <si>
    <t>NetC266_2</t>
  </si>
  <si>
    <t>OTG-D_P</t>
  </si>
  <si>
    <t>NetC268_1</t>
  </si>
  <si>
    <t>NetC269_1</t>
  </si>
  <si>
    <t>OTG-D_N</t>
  </si>
  <si>
    <t>NetC271_1</t>
  </si>
  <si>
    <t>NetC296_2</t>
  </si>
  <si>
    <t>NetC297_2</t>
  </si>
  <si>
    <t>NetC298_2</t>
  </si>
  <si>
    <t>VBUS_EN</t>
  </si>
  <si>
    <t>NetC39_1</t>
  </si>
  <si>
    <t>NetC41_2</t>
  </si>
  <si>
    <t>VBUS</t>
  </si>
  <si>
    <t>NetC69_1</t>
  </si>
  <si>
    <t>NetJM3_56</t>
  </si>
  <si>
    <t>NetC88_1</t>
  </si>
  <si>
    <t>NetL8_1</t>
  </si>
  <si>
    <t>NetR19_1</t>
  </si>
  <si>
    <t>NetR19_2</t>
  </si>
  <si>
    <t>NetR1_2</t>
  </si>
  <si>
    <t>NetR23_1</t>
  </si>
  <si>
    <t>NetR25_1</t>
  </si>
  <si>
    <t>U1</t>
  </si>
  <si>
    <t>NetR26_2</t>
  </si>
  <si>
    <t>NetR28_2</t>
  </si>
  <si>
    <t>NetR2_2</t>
  </si>
  <si>
    <t>NetR35_2</t>
  </si>
  <si>
    <t>NetR40_2</t>
  </si>
  <si>
    <t>NetR43_2</t>
  </si>
  <si>
    <t>NetR45_1</t>
  </si>
  <si>
    <t>NetR45_2</t>
  </si>
  <si>
    <t>NetR4_2</t>
  </si>
  <si>
    <t>NetR50_1</t>
  </si>
  <si>
    <t>NetR52_1</t>
  </si>
  <si>
    <t>NetR53_2</t>
  </si>
  <si>
    <t>PG_ALL</t>
  </si>
  <si>
    <t>NetR54_2</t>
  </si>
  <si>
    <t>NetR58_1</t>
  </si>
  <si>
    <t>NetR59_2</t>
  </si>
  <si>
    <t>NetR5_2</t>
  </si>
  <si>
    <t>NetR61_2</t>
  </si>
  <si>
    <t>NetR6_2</t>
  </si>
  <si>
    <t>NetR9_2</t>
  </si>
  <si>
    <t>NetU3_A2</t>
  </si>
  <si>
    <t>NetU3_A3</t>
  </si>
  <si>
    <t>NetU3_A5</t>
  </si>
  <si>
    <t>NetU3_B1</t>
  </si>
  <si>
    <t>NetU3_B5</t>
  </si>
  <si>
    <t>NetU3_C1</t>
  </si>
  <si>
    <t>NetU3_C3</t>
  </si>
  <si>
    <t>NetU3_C5</t>
  </si>
  <si>
    <t>NetU3_D1</t>
  </si>
  <si>
    <t>NetU3_D5</t>
  </si>
  <si>
    <t>NetU3_E1</t>
  </si>
  <si>
    <t>NetU3_E2</t>
  </si>
  <si>
    <t>NetU3_E3</t>
  </si>
  <si>
    <t>NetU3_E4</t>
  </si>
  <si>
    <t>U2</t>
  </si>
  <si>
    <t>AA1</t>
  </si>
  <si>
    <t>NetU3_E5</t>
  </si>
  <si>
    <t>AA2</t>
  </si>
  <si>
    <t>OTG-CLK</t>
  </si>
  <si>
    <t>AA3</t>
  </si>
  <si>
    <t>OTG-CLKR</t>
  </si>
  <si>
    <t>AA5</t>
  </si>
  <si>
    <t>OTG-DATA0</t>
  </si>
  <si>
    <t>AA6</t>
  </si>
  <si>
    <t>OTG-DATA1</t>
  </si>
  <si>
    <t>AA7</t>
  </si>
  <si>
    <t>OTG-DATA2</t>
  </si>
  <si>
    <t>AA8</t>
  </si>
  <si>
    <t>OTG-DATA3</t>
  </si>
  <si>
    <t>AA9</t>
  </si>
  <si>
    <t>OTG-DATA4</t>
  </si>
  <si>
    <t>AA10</t>
  </si>
  <si>
    <t>OTG-DATA5</t>
  </si>
  <si>
    <t>AA11</t>
  </si>
  <si>
    <t>OTG-DATA6</t>
  </si>
  <si>
    <t>AB2</t>
  </si>
  <si>
    <t>OTG-DATA7</t>
  </si>
  <si>
    <t>AB3</t>
  </si>
  <si>
    <t>OTG-DIR</t>
  </si>
  <si>
    <t>AB4</t>
  </si>
  <si>
    <t>AB5</t>
  </si>
  <si>
    <t>AB6</t>
  </si>
  <si>
    <t>OTG-NXT</t>
  </si>
  <si>
    <t>AB7</t>
  </si>
  <si>
    <t>OTG-RST</t>
  </si>
  <si>
    <t>AB8</t>
  </si>
  <si>
    <t>OTG-STP</t>
  </si>
  <si>
    <t>AB9</t>
  </si>
  <si>
    <t>AB10</t>
  </si>
  <si>
    <t>PHY_LED0</t>
  </si>
  <si>
    <t>K1</t>
  </si>
  <si>
    <t>PHY_LED0_B</t>
  </si>
  <si>
    <t>L1</t>
  </si>
  <si>
    <t>PHY_LED1</t>
  </si>
  <si>
    <t>L2</t>
  </si>
  <si>
    <t>PHY_LED1_B</t>
  </si>
  <si>
    <t>L3</t>
  </si>
  <si>
    <t>PHY_LED2</t>
  </si>
  <si>
    <t>M2</t>
  </si>
  <si>
    <t>NetU2_M2</t>
  </si>
  <si>
    <t>PHY_LED2_B</t>
  </si>
  <si>
    <t>M3</t>
  </si>
  <si>
    <t>M4</t>
  </si>
  <si>
    <t>NetU2_M4</t>
  </si>
  <si>
    <t>M5</t>
  </si>
  <si>
    <t>NetU2_M5</t>
  </si>
  <si>
    <t>N1</t>
  </si>
  <si>
    <t>NetU2_N1</t>
  </si>
  <si>
    <t>N2</t>
  </si>
  <si>
    <t>N3</t>
  </si>
  <si>
    <t>N4</t>
  </si>
  <si>
    <t>NetU2_N4</t>
  </si>
  <si>
    <t>N5</t>
  </si>
  <si>
    <t>NetU2_N5</t>
  </si>
  <si>
    <t>P1</t>
  </si>
  <si>
    <t>NetU2_P1</t>
  </si>
  <si>
    <t>P2</t>
  </si>
  <si>
    <t>NetU2_P2</t>
  </si>
  <si>
    <t>P3</t>
  </si>
  <si>
    <t>NetU2_P3</t>
  </si>
  <si>
    <t>P4</t>
  </si>
  <si>
    <t>NetU2_P4</t>
  </si>
  <si>
    <t>P6</t>
  </si>
  <si>
    <t>NetU2_P6</t>
  </si>
  <si>
    <t>P7</t>
  </si>
  <si>
    <t>NetU2_P7</t>
  </si>
  <si>
    <t>P8</t>
  </si>
  <si>
    <t>R1</t>
  </si>
  <si>
    <t>NetU2_R1</t>
  </si>
  <si>
    <t>R3</t>
  </si>
  <si>
    <t>NetU2_R3</t>
  </si>
  <si>
    <t>R4</t>
  </si>
  <si>
    <t>NetU2_R4</t>
  </si>
  <si>
    <t>R5</t>
  </si>
  <si>
    <t>R6</t>
  </si>
  <si>
    <t>SGMII0_IN_N</t>
  </si>
  <si>
    <t>R7</t>
  </si>
  <si>
    <t>SGMII0_IN_P</t>
  </si>
  <si>
    <t>R8</t>
  </si>
  <si>
    <t>SGMII0_OUT_N</t>
  </si>
  <si>
    <t>R10</t>
  </si>
  <si>
    <t>SGMII0_OUT_P</t>
  </si>
  <si>
    <t>R11</t>
  </si>
  <si>
    <t>T1</t>
  </si>
  <si>
    <t>NetU2_T1</t>
  </si>
  <si>
    <t>T2</t>
  </si>
  <si>
    <t>NetU2_T2</t>
  </si>
  <si>
    <t>T3</t>
  </si>
  <si>
    <t>NetU2_T3</t>
  </si>
  <si>
    <t>T4</t>
  </si>
  <si>
    <t>SGMII_TX0_N</t>
  </si>
  <si>
    <t>T5</t>
  </si>
  <si>
    <t>SGMII_TX0_P</t>
  </si>
  <si>
    <t>T6</t>
  </si>
  <si>
    <t>SPI_EN</t>
  </si>
  <si>
    <t>T7</t>
  </si>
  <si>
    <t>NetU2_T7</t>
  </si>
  <si>
    <t>SPI_SCK</t>
  </si>
  <si>
    <t>T8</t>
  </si>
  <si>
    <t>SPI_SDI</t>
  </si>
  <si>
    <t>T10</t>
  </si>
  <si>
    <t>SPI_SDO</t>
  </si>
  <si>
    <t>T11</t>
  </si>
  <si>
    <t>SPI_SS</t>
  </si>
  <si>
    <t>S_OUT_N</t>
  </si>
  <si>
    <t>NetU2_U2</t>
  </si>
  <si>
    <t>S_OUT_P</t>
  </si>
  <si>
    <t>U3</t>
  </si>
  <si>
    <t>NetU2_U3</t>
  </si>
  <si>
    <t>U4</t>
  </si>
  <si>
    <t>U5</t>
  </si>
  <si>
    <t>U7</t>
  </si>
  <si>
    <t>NetU2_U7</t>
  </si>
  <si>
    <t>U8</t>
  </si>
  <si>
    <t>U9</t>
  </si>
  <si>
    <t>U10</t>
  </si>
  <si>
    <t>U11</t>
  </si>
  <si>
    <t>V1</t>
  </si>
  <si>
    <t>NetU2_V1</t>
  </si>
  <si>
    <t>V2</t>
  </si>
  <si>
    <t>NetU2_V2</t>
  </si>
  <si>
    <t>V4</t>
  </si>
  <si>
    <t>V5</t>
  </si>
  <si>
    <t>NetU2_V5</t>
  </si>
  <si>
    <t>VCCIOB_SW</t>
  </si>
  <si>
    <t>V6</t>
  </si>
  <si>
    <t>V7</t>
  </si>
  <si>
    <t>VDDAUX1</t>
  </si>
  <si>
    <t>V8</t>
  </si>
  <si>
    <t>V9</t>
  </si>
  <si>
    <t>V10</t>
  </si>
  <si>
    <t>V11</t>
  </si>
  <si>
    <t>W1</t>
  </si>
  <si>
    <t>NetU2_W1</t>
  </si>
  <si>
    <t>W2</t>
  </si>
  <si>
    <t>NetU2_W2</t>
  </si>
  <si>
    <t>XCVR_CLK2_N</t>
  </si>
  <si>
    <t>W3</t>
  </si>
  <si>
    <t>NetU2_W3</t>
  </si>
  <si>
    <t>XCVR_CLK2_P</t>
  </si>
  <si>
    <t>W4</t>
  </si>
  <si>
    <t>NetU2_W4</t>
  </si>
  <si>
    <t>W5</t>
  </si>
  <si>
    <t>W6</t>
  </si>
  <si>
    <t>W7</t>
  </si>
  <si>
    <t>W8</t>
  </si>
  <si>
    <t>W9</t>
  </si>
  <si>
    <t>W11</t>
  </si>
  <si>
    <t>Y1</t>
  </si>
  <si>
    <t>Y2</t>
  </si>
  <si>
    <t>Y3</t>
  </si>
  <si>
    <t>Y4</t>
  </si>
  <si>
    <t>Y5</t>
  </si>
  <si>
    <t>Y6</t>
  </si>
  <si>
    <t>Y8</t>
  </si>
  <si>
    <t>Y9</t>
  </si>
  <si>
    <t>Y10</t>
  </si>
  <si>
    <t>Y11</t>
  </si>
  <si>
    <t>count:396</t>
  </si>
  <si>
    <t>H1</t>
  </si>
  <si>
    <t>H2</t>
  </si>
  <si>
    <t>H4</t>
  </si>
  <si>
    <t>H5</t>
  </si>
  <si>
    <t>H6</t>
  </si>
  <si>
    <t>J1</t>
  </si>
  <si>
    <t>J2</t>
  </si>
  <si>
    <t>NetU2_J2</t>
  </si>
  <si>
    <t>J3</t>
  </si>
  <si>
    <t>J4</t>
  </si>
  <si>
    <t>J5</t>
  </si>
  <si>
    <t>J6</t>
  </si>
  <si>
    <t>NetU2_J6</t>
  </si>
  <si>
    <t>J7</t>
  </si>
  <si>
    <t>K2</t>
  </si>
  <si>
    <t>K3</t>
  </si>
  <si>
    <t>K4</t>
  </si>
  <si>
    <t>K5</t>
  </si>
  <si>
    <t>M10</t>
  </si>
  <si>
    <t>N9</t>
  </si>
  <si>
    <t>AA12</t>
  </si>
  <si>
    <t>AA13</t>
  </si>
  <si>
    <t>AA15</t>
  </si>
  <si>
    <t>AA16</t>
  </si>
  <si>
    <t>AA17</t>
  </si>
  <si>
    <t>AA18</t>
  </si>
  <si>
    <t>AA19</t>
  </si>
  <si>
    <t>AA20</t>
  </si>
  <si>
    <t>AA21</t>
  </si>
  <si>
    <t>AA22</t>
  </si>
  <si>
    <t>AB12</t>
  </si>
  <si>
    <t>AB13</t>
  </si>
  <si>
    <t>AB14</t>
  </si>
  <si>
    <t>AB15</t>
  </si>
  <si>
    <t>AB16</t>
  </si>
  <si>
    <t>AB17</t>
  </si>
  <si>
    <t>AB18</t>
  </si>
  <si>
    <t>AB19</t>
  </si>
  <si>
    <t>AB20</t>
  </si>
  <si>
    <t>AB21</t>
  </si>
  <si>
    <t>R12</t>
  </si>
  <si>
    <t>R14</t>
  </si>
  <si>
    <t>R15</t>
  </si>
  <si>
    <t>R16</t>
  </si>
  <si>
    <t>T12</t>
  </si>
  <si>
    <t>T13</t>
  </si>
  <si>
    <t>T14</t>
  </si>
  <si>
    <t>T15</t>
  </si>
  <si>
    <t>T16</t>
  </si>
  <si>
    <t>T17</t>
  </si>
  <si>
    <t>U12</t>
  </si>
  <si>
    <t>U13</t>
  </si>
  <si>
    <t>U14</t>
  </si>
  <si>
    <t>U15</t>
  </si>
  <si>
    <t>U17</t>
  </si>
  <si>
    <t>U18</t>
  </si>
  <si>
    <t>U19</t>
  </si>
  <si>
    <t>V12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</si>
  <si>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</si>
  <si>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</si>
  <si>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</si>
  <si>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</si>
  <si>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</si>
  <si>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</si>
  <si>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</si>
  <si>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</si>
  <si>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</si>
  <si>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W12</t>
  </si>
  <si>
    <t>W13</t>
  </si>
  <si>
    <t>W14</t>
  </si>
  <si>
    <t>W15</t>
  </si>
  <si>
    <t>W16</t>
  </si>
  <si>
    <t>W17</t>
  </si>
  <si>
    <t>W18</t>
  </si>
  <si>
    <t>W19</t>
  </si>
  <si>
    <t>W21</t>
  </si>
  <si>
    <t>W22</t>
  </si>
  <si>
    <t>Y12</t>
  </si>
  <si>
    <t>Y13</t>
  </si>
  <si>
    <t>Y14</t>
  </si>
  <si>
    <t>Y15</t>
  </si>
  <si>
    <t>Y16</t>
  </si>
  <si>
    <t>Y18</t>
  </si>
  <si>
    <t>Y19</t>
  </si>
  <si>
    <t>Y20</t>
  </si>
  <si>
    <t>Y21</t>
  </si>
  <si>
    <t>Y22</t>
  </si>
  <si>
    <t>F21</t>
  </si>
  <si>
    <t>NetU2_F21</t>
  </si>
  <si>
    <t>F22</t>
  </si>
  <si>
    <t>NetU2_F22</t>
  </si>
  <si>
    <t>G19</t>
  </si>
  <si>
    <t>G20</t>
  </si>
  <si>
    <t>G21</t>
  </si>
  <si>
    <t>NetU2_G21</t>
  </si>
  <si>
    <t>H18</t>
  </si>
  <si>
    <t>NetU2_H18</t>
  </si>
  <si>
    <t>H19</t>
  </si>
  <si>
    <t>H21</t>
  </si>
  <si>
    <t>NetU2_H21</t>
  </si>
  <si>
    <t>H22</t>
  </si>
  <si>
    <t>NetU2_H22</t>
  </si>
  <si>
    <t>J18</t>
  </si>
  <si>
    <t>NetU2_J18</t>
  </si>
  <si>
    <t>J19</t>
  </si>
  <si>
    <t>J20</t>
  </si>
  <si>
    <t>J21</t>
  </si>
  <si>
    <t>NetU2_J21</t>
  </si>
  <si>
    <t>K6</t>
  </si>
  <si>
    <t>K7</t>
  </si>
  <si>
    <t>K18</t>
  </si>
  <si>
    <t>NetU2_K18</t>
  </si>
  <si>
    <t>K19</t>
  </si>
  <si>
    <t>NetU2_K19</t>
  </si>
  <si>
    <t>K21</t>
  </si>
  <si>
    <t>NetU2_K21</t>
  </si>
  <si>
    <t>K22</t>
  </si>
  <si>
    <t>L5</t>
  </si>
  <si>
    <t>L6</t>
  </si>
  <si>
    <t>L7</t>
  </si>
  <si>
    <t>L8</t>
  </si>
  <si>
    <t>L19</t>
  </si>
  <si>
    <t>L20</t>
  </si>
  <si>
    <t>NetU2_L20</t>
  </si>
  <si>
    <t>L21</t>
  </si>
  <si>
    <t>NetU2_L21</t>
  </si>
  <si>
    <t>M6</t>
  </si>
  <si>
    <t>M7</t>
  </si>
  <si>
    <t>M8</t>
  </si>
  <si>
    <t>M18</t>
  </si>
  <si>
    <t>M21</t>
  </si>
  <si>
    <t>M22</t>
  </si>
  <si>
    <t>N6</t>
  </si>
  <si>
    <t>N7</t>
  </si>
  <si>
    <t>N8</t>
  </si>
  <si>
    <t>N19</t>
  </si>
  <si>
    <t>NetU2_N19</t>
  </si>
  <si>
    <t>N20</t>
  </si>
  <si>
    <t>NetU2_N20</t>
  </si>
  <si>
    <t>N21</t>
  </si>
  <si>
    <t>P18</t>
  </si>
  <si>
    <t>NetU2_P18</t>
  </si>
  <si>
    <t>P19</t>
  </si>
  <si>
    <t>P21</t>
  </si>
  <si>
    <t>P22</t>
  </si>
  <si>
    <t>R19</t>
  </si>
  <si>
    <t>R20</t>
  </si>
  <si>
    <t>R21</t>
  </si>
  <si>
    <t>T21</t>
  </si>
  <si>
    <t>T22</t>
  </si>
  <si>
    <t>A1</t>
  </si>
  <si>
    <t>A4</t>
  </si>
  <si>
    <t>A14</t>
  </si>
  <si>
    <t>A22</t>
  </si>
  <si>
    <t>AA4</t>
  </si>
  <si>
    <t>AA14</t>
  </si>
  <si>
    <t>AB1</t>
  </si>
  <si>
    <t>AB11</t>
  </si>
  <si>
    <t>AB22</t>
  </si>
  <si>
    <t>B11</t>
  </si>
  <si>
    <t>C8</t>
  </si>
  <si>
    <t>C18</t>
  </si>
  <si>
    <t>D5</t>
  </si>
  <si>
    <t>D15</t>
  </si>
  <si>
    <t>E2</t>
  </si>
  <si>
    <t>E12</t>
  </si>
  <si>
    <t>E20</t>
  </si>
  <si>
    <t>E21</t>
  </si>
  <si>
    <t>E22</t>
  </si>
  <si>
    <t>F9</t>
  </si>
  <si>
    <t>F18</t>
  </si>
  <si>
    <t>F19</t>
  </si>
  <si>
    <t>F20</t>
  </si>
  <si>
    <t>G6</t>
  </si>
  <si>
    <t>G16</t>
  </si>
  <si>
    <t>G18</t>
  </si>
  <si>
    <t>G22</t>
  </si>
  <si>
    <t>H3</t>
  </si>
  <si>
    <t>H8</t>
  </si>
  <si>
    <t>H20</t>
  </si>
  <si>
    <t>J8</t>
  </si>
  <si>
    <t>J10</t>
  </si>
  <si>
    <t>J12</t>
  </si>
  <si>
    <t>J14</t>
  </si>
  <si>
    <t>J15</t>
  </si>
  <si>
    <t>J16</t>
  </si>
  <si>
    <t>J17</t>
  </si>
  <si>
    <t>J22</t>
  </si>
  <si>
    <t>K9</t>
  </si>
  <si>
    <t>K11</t>
  </si>
  <si>
    <t>K12</t>
  </si>
  <si>
    <t>K13</t>
  </si>
  <si>
    <t>K14</t>
  </si>
  <si>
    <t>K15</t>
  </si>
  <si>
    <t>K16</t>
  </si>
  <si>
    <t>K17</t>
  </si>
  <si>
    <t>K20</t>
  </si>
  <si>
    <t>L4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</si>
  <si>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</si>
  <si>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</si>
  <si>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</si>
  <si>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</si>
  <si>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</si>
  <si>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</si>
  <si>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</si>
  <si>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</si>
  <si>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</si>
  <si>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L22</t>
  </si>
  <si>
    <t>M1</t>
  </si>
  <si>
    <t>M9</t>
  </si>
  <si>
    <t>M11</t>
  </si>
  <si>
    <t>M12</t>
  </si>
  <si>
    <t>M13</t>
  </si>
  <si>
    <t>M14</t>
  </si>
  <si>
    <t>M15</t>
  </si>
  <si>
    <t>M16</t>
  </si>
  <si>
    <t>M17</t>
  </si>
  <si>
    <t>M19</t>
  </si>
  <si>
    <t>M20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</si>
  <si>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</si>
  <si>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</si>
  <si>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</si>
  <si>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</si>
  <si>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</si>
  <si>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</si>
  <si>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</si>
  <si>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</si>
  <si>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</si>
  <si>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N22</t>
  </si>
  <si>
    <t>P5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</si>
  <si>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</si>
  <si>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</si>
  <si>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</si>
  <si>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</si>
  <si>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</si>
  <si>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</si>
  <si>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</si>
  <si>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</si>
  <si>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</si>
  <si>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P20</t>
  </si>
  <si>
    <t>R2</t>
  </si>
  <si>
    <t>R9</t>
  </si>
  <si>
    <t>R13</t>
  </si>
  <si>
    <t>R17</t>
  </si>
  <si>
    <t>R18</t>
  </si>
  <si>
    <t>R22</t>
  </si>
  <si>
    <t>T9</t>
  </si>
  <si>
    <t>T18</t>
  </si>
  <si>
    <t>T19</t>
  </si>
  <si>
    <t>T20</t>
  </si>
  <si>
    <t>U6</t>
  </si>
  <si>
    <t>U16</t>
  </si>
  <si>
    <t>U20</t>
  </si>
  <si>
    <t>U21</t>
  </si>
  <si>
    <t>U22</t>
  </si>
  <si>
    <t>V3</t>
  </si>
  <si>
    <t>V13</t>
  </si>
  <si>
    <t>W10</t>
  </si>
  <si>
    <t>W20</t>
  </si>
  <si>
    <t>Y7</t>
  </si>
  <si>
    <t>Y17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</si>
  <si>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</si>
  <si>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</si>
  <si>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</si>
  <si>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</si>
  <si>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</si>
  <si>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</si>
  <si>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</si>
  <si>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</si>
  <si>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</si>
  <si>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A15</t>
  </si>
  <si>
    <t>A16</t>
  </si>
  <si>
    <t>A17</t>
  </si>
  <si>
    <t>A18</t>
  </si>
  <si>
    <t>A19</t>
  </si>
  <si>
    <t>A20</t>
  </si>
  <si>
    <t>A21</t>
  </si>
  <si>
    <t>B4</t>
  </si>
  <si>
    <t>B5</t>
  </si>
  <si>
    <t>B6</t>
  </si>
  <si>
    <t>B7</t>
  </si>
  <si>
    <t>B8</t>
  </si>
  <si>
    <t>B9</t>
  </si>
  <si>
    <t>B10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</si>
  <si>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</si>
  <si>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</si>
  <si>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</si>
  <si>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</si>
  <si>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</si>
  <si>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</si>
  <si>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</si>
  <si>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</si>
  <si>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</si>
  <si>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</si>
  <si>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</si>
  <si>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C4</t>
  </si>
  <si>
    <t>C5</t>
  </si>
  <si>
    <t>C6</t>
  </si>
  <si>
    <t>C7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</si>
  <si>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</si>
  <si>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</si>
  <si>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</si>
  <si>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</si>
  <si>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</si>
  <si>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</si>
  <si>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</si>
  <si>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</si>
  <si>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</si>
  <si>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C19</t>
  </si>
  <si>
    <t>C20</t>
  </si>
  <si>
    <t>C21</t>
  </si>
  <si>
    <t>C22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</si>
  <si>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</si>
  <si>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</si>
  <si>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</si>
  <si>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</si>
  <si>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</si>
  <si>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</si>
  <si>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</si>
  <si>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</si>
  <si>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</si>
  <si>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</si>
  <si>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D17</t>
  </si>
  <si>
    <t>D18</t>
  </si>
  <si>
    <t>D19</t>
  </si>
  <si>
    <t>D20</t>
  </si>
  <si>
    <t>D21</t>
  </si>
  <si>
    <t>D22</t>
  </si>
  <si>
    <t>E10</t>
  </si>
  <si>
    <t>E11</t>
  </si>
  <si>
    <t>E13</t>
  </si>
  <si>
    <t>E14</t>
  </si>
  <si>
    <t>E15</t>
  </si>
  <si>
    <t>E16</t>
  </si>
  <si>
    <t>E17</t>
  </si>
  <si>
    <t>E18</t>
  </si>
  <si>
    <t>E19</t>
  </si>
  <si>
    <t>F10</t>
  </si>
  <si>
    <t>F11</t>
  </si>
  <si>
    <t>F12</t>
  </si>
  <si>
    <t>F13</t>
  </si>
  <si>
    <t>F14</t>
  </si>
  <si>
    <t>F15</t>
  </si>
  <si>
    <t>F16</t>
  </si>
  <si>
    <t>F17</t>
  </si>
  <si>
    <t>G11</t>
  </si>
  <si>
    <t>G12</t>
  </si>
  <si>
    <t>G13</t>
  </si>
  <si>
    <t>G14</t>
  </si>
  <si>
    <t>G15</t>
  </si>
  <si>
    <t>G17</t>
  </si>
  <si>
    <t>H12</t>
  </si>
  <si>
    <t>H13</t>
  </si>
  <si>
    <t>H14</t>
  </si>
  <si>
    <t>H15</t>
  </si>
  <si>
    <t>H16</t>
  </si>
  <si>
    <t>H17</t>
  </si>
  <si>
    <t>J9</t>
  </si>
  <si>
    <t>J13</t>
  </si>
  <si>
    <t>K10</t>
  </si>
  <si>
    <t>A2</t>
  </si>
  <si>
    <t>NetU2_A2</t>
  </si>
  <si>
    <t>A3</t>
  </si>
  <si>
    <t>B1</t>
  </si>
  <si>
    <t>B2</t>
  </si>
  <si>
    <t>NetU2_B2</t>
  </si>
  <si>
    <t>B3</t>
  </si>
  <si>
    <t>C1</t>
  </si>
  <si>
    <t>C2</t>
  </si>
  <si>
    <t>C3</t>
  </si>
  <si>
    <t>D1</t>
  </si>
  <si>
    <t>D2</t>
  </si>
  <si>
    <t>D3</t>
  </si>
  <si>
    <t>D4</t>
  </si>
  <si>
    <t>E1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</si>
  <si>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</si>
  <si>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</si>
  <si>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</si>
  <si>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</si>
  <si>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</si>
  <si>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</si>
  <si>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</si>
  <si>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</si>
  <si>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</si>
  <si>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</si>
  <si>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</si>
  <si>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</si>
  <si>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</si>
  <si>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</si>
  <si>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</si>
  <si>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</si>
  <si>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</si>
  <si>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</si>
  <si>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G7</t>
  </si>
  <si>
    <t>G8</t>
  </si>
  <si>
    <t>G9</t>
  </si>
  <si>
    <t>G10</t>
  </si>
  <si>
    <t>H7</t>
  </si>
  <si>
    <t>H9</t>
  </si>
  <si>
    <t>H10</t>
  </si>
  <si>
    <t>H11</t>
  </si>
  <si>
    <t>J11</t>
  </si>
  <si>
    <t>K8</t>
  </si>
  <si>
    <t>L9</t>
  </si>
  <si>
    <t>NetU4_1</t>
  </si>
  <si>
    <t>NetU4_2</t>
  </si>
  <si>
    <t>NetU5_1</t>
  </si>
  <si>
    <t>NetU5_2</t>
  </si>
  <si>
    <t>NetU6_A1</t>
  </si>
  <si>
    <t>NetU6_A2</t>
  </si>
  <si>
    <t>NetU6_A11</t>
  </si>
  <si>
    <t>NetU6_A12</t>
  </si>
  <si>
    <t>NetU6_AA1</t>
  </si>
  <si>
    <t>NetU6_AA12</t>
  </si>
  <si>
    <t>NetU6_AB1</t>
  </si>
  <si>
    <t>NetU6_AB2</t>
  </si>
  <si>
    <t>NetU6_AB11</t>
  </si>
  <si>
    <t>NetU6_AB12</t>
  </si>
  <si>
    <t>NetU6_B1</t>
  </si>
  <si>
    <t>NetU6_B12</t>
  </si>
  <si>
    <t>NetU6_K5</t>
  </si>
  <si>
    <t>NetU6_K8</t>
  </si>
  <si>
    <t>NetU6_N5</t>
  </si>
  <si>
    <t>NetU6_N8</t>
  </si>
  <si>
    <t>NetU7_9</t>
  </si>
  <si>
    <t>NetU7_29</t>
  </si>
  <si>
    <t>NetU7_31</t>
  </si>
  <si>
    <t>NetU7_32</t>
  </si>
  <si>
    <t>NetU7_33</t>
  </si>
  <si>
    <t>NetU7_43</t>
  </si>
  <si>
    <t>NetU7_44</t>
  </si>
  <si>
    <t>NetU7_45</t>
  </si>
  <si>
    <t>NetU7_46</t>
  </si>
  <si>
    <t>NetU7_47</t>
  </si>
  <si>
    <t>NetU7_48</t>
  </si>
  <si>
    <t>NetU11_12</t>
  </si>
  <si>
    <t>NetU11_15</t>
  </si>
  <si>
    <t>NetU11_16</t>
  </si>
  <si>
    <t>NetU11_25</t>
  </si>
  <si>
    <t>NetU17_1</t>
  </si>
  <si>
    <t>NetU18_8</t>
  </si>
  <si>
    <t>NetU18_9</t>
  </si>
  <si>
    <t>NetU18_10</t>
  </si>
  <si>
    <t>NetU18_17</t>
  </si>
  <si>
    <t>NetU20_8</t>
  </si>
  <si>
    <t>NetU20_9</t>
  </si>
  <si>
    <t>NetU20_10</t>
  </si>
  <si>
    <t>NetU20_17</t>
  </si>
  <si>
    <t>NetU21_8</t>
  </si>
  <si>
    <t>NetU21_9</t>
  </si>
  <si>
    <t>NetU21_10</t>
  </si>
  <si>
    <t>NetU21_17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</si>
  <si>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</si>
  <si>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</si>
  <si>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</si>
  <si>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</si>
  <si>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</si>
  <si>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</si>
  <si>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</si>
  <si>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</si>
  <si>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</si>
  <si>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</si>
  <si>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</si>
  <si>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</si>
  <si>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</si>
  <si>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</si>
  <si>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</si>
  <si>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</si>
  <si>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</si>
  <si>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</si>
  <si>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</si>
  <si>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</si>
  <si>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</si>
  <si>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</si>
  <si>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</si>
  <si>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</si>
  <si>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</si>
  <si>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</si>
  <si>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</si>
  <si>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</si>
  <si>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</si>
  <si>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</si>
  <si>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</si>
  <si>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</si>
  <si>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</si>
  <si>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</si>
  <si>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</si>
  <si>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</si>
  <si>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</si>
  <si>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</si>
  <si>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</si>
  <si>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</si>
  <si>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</si>
  <si>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</si>
  <si>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</si>
  <si>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</si>
  <si>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</si>
  <si>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</si>
  <si>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</si>
  <si>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</si>
  <si>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</si>
  <si>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</si>
  <si>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</si>
  <si>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</si>
  <si>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</si>
  <si>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</si>
  <si>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</si>
  <si>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</si>
  <si>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</si>
  <si>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</si>
  <si>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</si>
  <si>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C84</t>
  </si>
  <si>
    <t>C86</t>
  </si>
  <si>
    <t>C87</t>
  </si>
  <si>
    <t>C88</t>
  </si>
  <si>
    <t>C89</t>
  </si>
  <si>
    <t>C90</t>
  </si>
  <si>
    <t>C91</t>
  </si>
  <si>
    <t>C92</t>
  </si>
  <si>
    <t>C93</t>
  </si>
  <si>
    <t>C97</t>
  </si>
  <si>
    <t>C98</t>
  </si>
  <si>
    <t>C99</t>
  </si>
  <si>
    <t>C100</t>
  </si>
  <si>
    <t>C102</t>
  </si>
  <si>
    <t>C103</t>
  </si>
  <si>
    <t>C104</t>
  </si>
  <si>
    <t>C105</t>
  </si>
  <si>
    <t>C106</t>
  </si>
  <si>
    <t>C108</t>
  </si>
  <si>
    <t>_x0016_+2.5V_VDDA</t>
  </si>
  <si>
    <t>C109</t>
  </si>
  <si>
    <t>C110</t>
  </si>
  <si>
    <t>C111</t>
  </si>
  <si>
    <t>C112</t>
  </si>
  <si>
    <t>C113</t>
  </si>
  <si>
    <t>C114</t>
  </si>
  <si>
    <t>C115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</si>
  <si>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</si>
  <si>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</si>
  <si>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</si>
  <si>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</si>
  <si>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</si>
  <si>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</si>
  <si>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</si>
  <si>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</si>
  <si>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</si>
  <si>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</si>
  <si>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</si>
  <si>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</si>
  <si>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</si>
  <si>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</si>
  <si>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</si>
  <si>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C133</t>
  </si>
  <si>
    <t>C134</t>
  </si>
  <si>
    <t>C136</t>
  </si>
  <si>
    <t>C137</t>
  </si>
  <si>
    <t>C140</t>
  </si>
  <si>
    <t>C141</t>
  </si>
  <si>
    <t>C142</t>
  </si>
  <si>
    <t>C143</t>
  </si>
  <si>
    <t>C144</t>
  </si>
  <si>
    <t>C145</t>
  </si>
  <si>
    <t>C146</t>
  </si>
  <si>
    <t>C148</t>
  </si>
  <si>
    <t>C149</t>
  </si>
  <si>
    <t>C150</t>
  </si>
  <si>
    <t>C151</t>
  </si>
  <si>
    <t>C153</t>
  </si>
  <si>
    <t>C154</t>
  </si>
  <si>
    <t>C157</t>
  </si>
  <si>
    <t>C158</t>
  </si>
  <si>
    <t>C159</t>
  </si>
  <si>
    <t>C160</t>
  </si>
  <si>
    <t>C161</t>
  </si>
  <si>
    <t>C162</t>
  </si>
  <si>
    <t>C163</t>
  </si>
  <si>
    <t>C164</t>
  </si>
  <si>
    <t>C166</t>
  </si>
  <si>
    <t>C168</t>
  </si>
  <si>
    <t>C169</t>
  </si>
  <si>
    <t>C170</t>
  </si>
  <si>
    <t>C171</t>
  </si>
  <si>
    <t>C172</t>
  </si>
  <si>
    <t>C173</t>
  </si>
  <si>
    <t>C177</t>
  </si>
  <si>
    <t>C179</t>
  </si>
  <si>
    <t>C180</t>
  </si>
  <si>
    <t>C182</t>
  </si>
  <si>
    <t>C183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</si>
  <si>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</si>
  <si>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</si>
  <si>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</si>
  <si>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</si>
  <si>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</si>
  <si>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</si>
  <si>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</si>
  <si>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</si>
  <si>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</si>
  <si>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C194</t>
  </si>
  <si>
    <t>C195</t>
  </si>
  <si>
    <t>C196</t>
  </si>
  <si>
    <t>C197</t>
  </si>
  <si>
    <t>C198</t>
  </si>
  <si>
    <t>C199</t>
  </si>
  <si>
    <t>C201</t>
  </si>
  <si>
    <t>C202</t>
  </si>
  <si>
    <t>C203</t>
  </si>
  <si>
    <t>C204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</si>
  <si>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</si>
  <si>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</si>
  <si>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</si>
  <si>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</si>
  <si>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</si>
  <si>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</si>
  <si>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</si>
  <si>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</si>
  <si>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</si>
  <si>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</si>
  <si>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</si>
  <si>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</si>
  <si>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</si>
  <si>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</si>
  <si>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</si>
  <si>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</si>
  <si>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</si>
  <si>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</si>
  <si>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</si>
  <si>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</si>
  <si>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</si>
  <si>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</si>
  <si>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</si>
  <si>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</si>
  <si>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</si>
  <si>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</si>
  <si>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</si>
  <si>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</si>
  <si>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</si>
  <si>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</si>
  <si>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C236</t>
  </si>
  <si>
    <t>C237</t>
  </si>
  <si>
    <t>C238</t>
  </si>
  <si>
    <t>C239</t>
  </si>
  <si>
    <t>C240</t>
  </si>
  <si>
    <t>C241</t>
  </si>
  <si>
    <t>C242</t>
  </si>
  <si>
    <t>C243</t>
  </si>
  <si>
    <t>C244</t>
  </si>
  <si>
    <t>C245</t>
  </si>
  <si>
    <t>C246</t>
  </si>
  <si>
    <t>C247</t>
  </si>
  <si>
    <t>C248</t>
  </si>
  <si>
    <t>C249</t>
  </si>
  <si>
    <t>C250</t>
  </si>
  <si>
    <t>C251</t>
  </si>
  <si>
    <t>C252</t>
  </si>
  <si>
    <t>C253</t>
  </si>
  <si>
    <t>C254</t>
  </si>
  <si>
    <t>C255</t>
  </si>
  <si>
    <t>C256</t>
  </si>
  <si>
    <t>C257</t>
  </si>
  <si>
    <t>C258</t>
  </si>
  <si>
    <t>C259</t>
  </si>
  <si>
    <t>C260</t>
  </si>
  <si>
    <t>C261</t>
  </si>
  <si>
    <t>C262</t>
  </si>
  <si>
    <t>C263</t>
  </si>
  <si>
    <t>C264</t>
  </si>
  <si>
    <t>C265</t>
  </si>
  <si>
    <t>C266</t>
  </si>
  <si>
    <t>C267</t>
  </si>
  <si>
    <t>C268</t>
  </si>
  <si>
    <t>C269</t>
  </si>
  <si>
    <t>C270</t>
  </si>
  <si>
    <t>C271</t>
  </si>
  <si>
    <t>C274</t>
  </si>
  <si>
    <t>C275</t>
  </si>
  <si>
    <t>C276</t>
  </si>
  <si>
    <t>C277</t>
  </si>
  <si>
    <t>C278</t>
  </si>
  <si>
    <t>C279</t>
  </si>
  <si>
    <t>C280</t>
  </si>
  <si>
    <t>C281</t>
  </si>
  <si>
    <t>C282</t>
  </si>
  <si>
    <t>C286</t>
  </si>
  <si>
    <t>C287</t>
  </si>
  <si>
    <t>C288</t>
  </si>
  <si>
    <t>C289</t>
  </si>
  <si>
    <t>C291</t>
  </si>
  <si>
    <t>C292</t>
  </si>
  <si>
    <t>C293</t>
  </si>
  <si>
    <t>C294</t>
  </si>
  <si>
    <t>C296</t>
  </si>
  <si>
    <t>C297</t>
  </si>
  <si>
    <t>C298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</si>
  <si>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</si>
  <si>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</si>
  <si>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</si>
  <si>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</si>
  <si>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</si>
  <si>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</si>
  <si>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</si>
  <si>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</si>
  <si>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</si>
  <si>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</si>
  <si>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</si>
  <si>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</si>
  <si>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</si>
  <si>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</si>
  <si>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</si>
  <si>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</si>
  <si>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</si>
  <si>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</si>
  <si>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</si>
  <si>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</si>
  <si>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</si>
  <si>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</si>
  <si>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</si>
  <si>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</si>
  <si>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</si>
  <si>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</si>
  <si>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</si>
  <si>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</si>
  <si>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</si>
  <si>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</si>
  <si>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</si>
  <si>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</si>
  <si>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</si>
  <si>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</si>
  <si>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</si>
  <si>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</si>
  <si>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</si>
  <si>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</si>
  <si>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</si>
  <si>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</si>
  <si>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TP1</t>
  </si>
  <si>
    <t>TP2</t>
  </si>
  <si>
    <t>TP3</t>
  </si>
  <si>
    <t>TP4</t>
  </si>
  <si>
    <t>TP5</t>
  </si>
  <si>
    <t>TP6</t>
  </si>
  <si>
    <t>TP7</t>
  </si>
  <si>
    <t>TP8</t>
  </si>
  <si>
    <t>TP9</t>
  </si>
  <si>
    <t>TP10</t>
  </si>
  <si>
    <t>TP11</t>
  </si>
  <si>
    <t>TP12</t>
  </si>
  <si>
    <t>TP13</t>
  </si>
  <si>
    <t>TP14</t>
  </si>
  <si>
    <t>TP15</t>
  </si>
  <si>
    <t>Des</t>
  </si>
  <si>
    <t>Connector pin</t>
  </si>
  <si>
    <t>netname</t>
  </si>
  <si>
    <t>FPGA Filter</t>
  </si>
  <si>
    <t>trace Length</t>
  </si>
  <si>
    <t>other component</t>
  </si>
  <si>
    <t>new netname</t>
  </si>
  <si>
    <t>Ignore list</t>
  </si>
  <si>
    <t>Replace list</t>
  </si>
  <si>
    <t>SGMII0_TX0_P</t>
  </si>
  <si>
    <t>SGMII0_TX0_N</t>
  </si>
  <si>
    <t>MIO10-SCL</t>
  </si>
  <si>
    <t>3.3V</t>
  </si>
  <si>
    <t>MIO11-SDA</t>
  </si>
  <si>
    <t>3.3V_SD</t>
  </si>
  <si>
    <t>3V3OUT</t>
  </si>
  <si>
    <t>B35_L19_P</t>
  </si>
  <si>
    <t>5VIN</t>
  </si>
  <si>
    <t>B35_L19_N</t>
  </si>
  <si>
    <t>ACBUS4</t>
  </si>
  <si>
    <t>B35_L12_P</t>
  </si>
  <si>
    <t>ACBUS5</t>
  </si>
  <si>
    <t>B35_L12_N</t>
  </si>
  <si>
    <t>ADBUS4</t>
  </si>
  <si>
    <t>B35_L14_P</t>
  </si>
  <si>
    <t>ADBUS7</t>
  </si>
  <si>
    <t>B35_L14_N</t>
  </si>
  <si>
    <t>AGND_DCDC</t>
  </si>
  <si>
    <t>B35_L13_P</t>
  </si>
  <si>
    <t>B13_L10_N</t>
  </si>
  <si>
    <t>B35_L13_N</t>
  </si>
  <si>
    <t>B13_L10_P</t>
  </si>
  <si>
    <t>B35_L17_P</t>
  </si>
  <si>
    <t>B13_L11_N</t>
  </si>
  <si>
    <t>B35_L17_N</t>
  </si>
  <si>
    <t>B13_L11_P</t>
  </si>
  <si>
    <t>B35_L7_P</t>
  </si>
  <si>
    <t>B13_L12_N</t>
  </si>
  <si>
    <t>B35_L7_N</t>
  </si>
  <si>
    <t>B13_L12_P</t>
  </si>
  <si>
    <t>B35_L9_P</t>
  </si>
  <si>
    <t>B13_L13_N</t>
  </si>
  <si>
    <t>B35_L9_N</t>
  </si>
  <si>
    <t>B13_L13_P</t>
  </si>
  <si>
    <t>B35_L16_P</t>
  </si>
  <si>
    <t>B13_L14_N</t>
  </si>
  <si>
    <t>B35_L16_N</t>
  </si>
  <si>
    <t>B13_L14_P</t>
  </si>
  <si>
    <t>B34_L12_N</t>
  </si>
  <si>
    <t>B13_L15_N</t>
  </si>
  <si>
    <t>B34_L12_P</t>
  </si>
  <si>
    <t>B13_L15_P</t>
  </si>
  <si>
    <t>B34_L5_N</t>
  </si>
  <si>
    <t>B13_L16_N</t>
  </si>
  <si>
    <t>A23</t>
  </si>
  <si>
    <t>B34_L5_P</t>
  </si>
  <si>
    <t>B13_L16_P</t>
  </si>
  <si>
    <t>A24</t>
  </si>
  <si>
    <t>B34_L18_P</t>
  </si>
  <si>
    <t>B13_L17_N</t>
  </si>
  <si>
    <t>A25</t>
  </si>
  <si>
    <t>B34_L18_N</t>
  </si>
  <si>
    <t>B13_L17_P</t>
  </si>
  <si>
    <t>A26</t>
  </si>
  <si>
    <t>B34_L10_P</t>
  </si>
  <si>
    <t>B13_L18_N</t>
  </si>
  <si>
    <t>A27</t>
  </si>
  <si>
    <t>B34_L10_N</t>
  </si>
  <si>
    <t>B13_L18_P</t>
  </si>
  <si>
    <t>A28</t>
  </si>
  <si>
    <t>B34_L21_P</t>
  </si>
  <si>
    <t>B13_L19_N</t>
  </si>
  <si>
    <t>A29</t>
  </si>
  <si>
    <t>B34_L21_N</t>
  </si>
  <si>
    <t>B13_L19_P</t>
  </si>
  <si>
    <t>A30</t>
  </si>
  <si>
    <t>B34_L17_P</t>
  </si>
  <si>
    <t>B13_L1_N</t>
  </si>
  <si>
    <t>A31</t>
  </si>
  <si>
    <t>B34_L17_N</t>
  </si>
  <si>
    <t>B13_L1_P</t>
  </si>
  <si>
    <t>A32</t>
  </si>
  <si>
    <t>B13_L20_N</t>
  </si>
  <si>
    <t>VCCIOA</t>
  </si>
  <si>
    <t>B13_L20_P</t>
  </si>
  <si>
    <t>B13_L21_N</t>
  </si>
  <si>
    <t>B35_L6_P</t>
  </si>
  <si>
    <t>B13_L21_P</t>
  </si>
  <si>
    <t>B35_L6_N</t>
  </si>
  <si>
    <t>B13_L22_N</t>
  </si>
  <si>
    <t>B35_L5_P</t>
  </si>
  <si>
    <t>B13_L22_P</t>
  </si>
  <si>
    <t>B35_L5_N</t>
  </si>
  <si>
    <t>B13_L23_N</t>
  </si>
  <si>
    <t>B35_L23_P</t>
  </si>
  <si>
    <t>B13_L23_P</t>
  </si>
  <si>
    <t>B35_L23_N</t>
  </si>
  <si>
    <t>B13_L24_N</t>
  </si>
  <si>
    <t>B35_L11_P</t>
  </si>
  <si>
    <t>B13_L24_P</t>
  </si>
  <si>
    <t>B35_L11_N</t>
  </si>
  <si>
    <t>B13_L2_N</t>
  </si>
  <si>
    <t>B35_L8_P</t>
  </si>
  <si>
    <t>B13_L2_P</t>
  </si>
  <si>
    <t>B35_L8_N</t>
  </si>
  <si>
    <t>B13_L3_N</t>
  </si>
  <si>
    <t>B35_L22_P</t>
  </si>
  <si>
    <t>B13_L3_P</t>
  </si>
  <si>
    <t>B35_L22_N</t>
  </si>
  <si>
    <t>B13_L4_N</t>
  </si>
  <si>
    <t>B35_L18_P</t>
  </si>
  <si>
    <t>B13_L4_P</t>
  </si>
  <si>
    <t>B35_L18_N</t>
  </si>
  <si>
    <t>B13_L5_N</t>
  </si>
  <si>
    <t>B35_L10_P</t>
  </si>
  <si>
    <t>B13_L5_P</t>
  </si>
  <si>
    <t>B35_L10_N</t>
  </si>
  <si>
    <t>B13_L6_N</t>
  </si>
  <si>
    <t>B34_L4_N</t>
  </si>
  <si>
    <t>B13_L6_P</t>
  </si>
  <si>
    <t>B34_L4_P</t>
  </si>
  <si>
    <t>B13_L7_N</t>
  </si>
  <si>
    <t>B34_L7_N</t>
  </si>
  <si>
    <t>B13_L7_P</t>
  </si>
  <si>
    <t>B34_L7_P</t>
  </si>
  <si>
    <t>B13_L8_N</t>
  </si>
  <si>
    <t>B23</t>
  </si>
  <si>
    <t>B34_L1_P</t>
  </si>
  <si>
    <t>B13_L8_P</t>
  </si>
  <si>
    <t>B24</t>
  </si>
  <si>
    <t>B34_L1_N</t>
  </si>
  <si>
    <t>B13_L9</t>
  </si>
  <si>
    <t>B25</t>
  </si>
  <si>
    <t>B34_L20_P</t>
  </si>
  <si>
    <t>B33_L11_N</t>
  </si>
  <si>
    <t>B26</t>
  </si>
  <si>
    <t>B34_L20_N</t>
  </si>
  <si>
    <t>B33_L11_P</t>
  </si>
  <si>
    <t>B27</t>
  </si>
  <si>
    <t>B34_L13_P</t>
  </si>
  <si>
    <t>B33_L12_N</t>
  </si>
  <si>
    <t>B28</t>
  </si>
  <si>
    <t>B34_L13_N</t>
  </si>
  <si>
    <t>B33_L12_P</t>
  </si>
  <si>
    <t>B29</t>
  </si>
  <si>
    <t>B34_L15_P</t>
  </si>
  <si>
    <t>B33_L13_N</t>
  </si>
  <si>
    <t>B30</t>
  </si>
  <si>
    <t>B34_L15_N</t>
  </si>
  <si>
    <t>B33_L13_P</t>
  </si>
  <si>
    <t>B31</t>
  </si>
  <si>
    <t>B33_L14_N</t>
  </si>
  <si>
    <t>B32</t>
  </si>
  <si>
    <t>B33_L14_P</t>
  </si>
  <si>
    <t>B33_L17_N</t>
  </si>
  <si>
    <t>B35_L1_P</t>
  </si>
  <si>
    <t>B33_L17_P</t>
  </si>
  <si>
    <t>B35_L1_N</t>
  </si>
  <si>
    <t>B33_L18_N</t>
  </si>
  <si>
    <t>B35_L3_P</t>
  </si>
  <si>
    <t>B33_L18_P</t>
  </si>
  <si>
    <t>B35_L3_N</t>
  </si>
  <si>
    <t>B33_L4_N</t>
  </si>
  <si>
    <t>B35_L20_P</t>
  </si>
  <si>
    <t>B33_L4_P</t>
  </si>
  <si>
    <t>B35_L20_N</t>
  </si>
  <si>
    <t>B33_L7_N</t>
  </si>
  <si>
    <t>B35_L4_P</t>
  </si>
  <si>
    <t>B33_L7_P</t>
  </si>
  <si>
    <t>B35_L4_N</t>
  </si>
  <si>
    <t>B33_L8_N</t>
  </si>
  <si>
    <t>B35_L21_P</t>
  </si>
  <si>
    <t>B33_L8_P</t>
  </si>
  <si>
    <t>B35_L21_N</t>
  </si>
  <si>
    <t>B35_L2_P</t>
  </si>
  <si>
    <t>B35_L2_N</t>
  </si>
  <si>
    <t>B35_L15_P</t>
  </si>
  <si>
    <t>B35_L15_N</t>
  </si>
  <si>
    <t>B35_L24_P</t>
  </si>
  <si>
    <t>B35_L24_N</t>
  </si>
  <si>
    <t>B34_L14_N</t>
  </si>
  <si>
    <t>B34_L8_N</t>
  </si>
  <si>
    <t>B34_L14_P</t>
  </si>
  <si>
    <t>B34_L8_P</t>
  </si>
  <si>
    <t>B34_L2_N</t>
  </si>
  <si>
    <t>B34_L2_P</t>
  </si>
  <si>
    <t>B34_L22_P</t>
  </si>
  <si>
    <t>B34_L22_N</t>
  </si>
  <si>
    <t>B34_L9_P</t>
  </si>
  <si>
    <t>B34_L9_N</t>
  </si>
  <si>
    <t>B34_L23_P</t>
  </si>
  <si>
    <t>B34_L23_N</t>
  </si>
  <si>
    <t>M3.3VOUT</t>
  </si>
  <si>
    <t>X8</t>
  </si>
  <si>
    <t>X11</t>
  </si>
  <si>
    <t>X14</t>
  </si>
  <si>
    <t>X15</t>
  </si>
  <si>
    <t>X16</t>
  </si>
  <si>
    <t>X17</t>
  </si>
  <si>
    <t>X4</t>
  </si>
  <si>
    <t>X5</t>
  </si>
  <si>
    <t>X9</t>
  </si>
  <si>
    <t>X10</t>
  </si>
  <si>
    <t>X12</t>
  </si>
  <si>
    <t>X13</t>
  </si>
  <si>
    <t>BCBUS0</t>
  </si>
  <si>
    <t>VCCIOC</t>
  </si>
  <si>
    <t>BCBUS1</t>
  </si>
  <si>
    <t>BDBUS2</t>
  </si>
  <si>
    <t>BDBUS3</t>
  </si>
  <si>
    <t>BDBUS4</t>
  </si>
  <si>
    <t>BDBUS5</t>
  </si>
  <si>
    <t>BDBUS6</t>
  </si>
  <si>
    <t>BDBUS7</t>
  </si>
  <si>
    <t>CM0</t>
  </si>
  <si>
    <t>CM1</t>
  </si>
  <si>
    <t>CMD/MOSI</t>
  </si>
  <si>
    <t>DAT0/MISO</t>
  </si>
  <si>
    <t>NetJ2_C11</t>
  </si>
  <si>
    <t>DAT1</t>
  </si>
  <si>
    <t>DAT2</t>
  </si>
  <si>
    <t>DAT3/CS</t>
  </si>
  <si>
    <t>DL_N</t>
  </si>
  <si>
    <t>DL_P</t>
  </si>
  <si>
    <t>D_N</t>
  </si>
  <si>
    <t>D_P</t>
  </si>
  <si>
    <t>EECLK</t>
  </si>
  <si>
    <t>EECS</t>
  </si>
  <si>
    <t>EEDATA</t>
  </si>
  <si>
    <t>EN1</t>
  </si>
  <si>
    <t>ETH-VCC</t>
  </si>
  <si>
    <t>E_SD_CMD</t>
  </si>
  <si>
    <t>X0</t>
  </si>
  <si>
    <t>E_SD_DAT0</t>
  </si>
  <si>
    <t>X1</t>
  </si>
  <si>
    <t>E_SD_DAT1</t>
  </si>
  <si>
    <t>X2</t>
  </si>
  <si>
    <t>E_SD_DAT2</t>
  </si>
  <si>
    <t>X3</t>
  </si>
  <si>
    <t>E_SD_DAT3</t>
  </si>
  <si>
    <t>X6</t>
  </si>
  <si>
    <t>E_SD_SCLK</t>
  </si>
  <si>
    <t>X7</t>
  </si>
  <si>
    <t>FGND</t>
  </si>
  <si>
    <t>FLED1</t>
  </si>
  <si>
    <t>FLED2</t>
  </si>
  <si>
    <t>FL_0</t>
  </si>
  <si>
    <t>FL_1</t>
  </si>
  <si>
    <t>FT_B_RX</t>
  </si>
  <si>
    <t>FT_B_TX</t>
  </si>
  <si>
    <t>S_CLK</t>
  </si>
  <si>
    <t>JTAGEN</t>
  </si>
  <si>
    <t>M1.8VOUT</t>
  </si>
  <si>
    <t>MIO0</t>
  </si>
  <si>
    <t>SD_CD</t>
  </si>
  <si>
    <t>MIO10</t>
  </si>
  <si>
    <t>MIO11</t>
  </si>
  <si>
    <t>MIO12</t>
  </si>
  <si>
    <t>Vbus</t>
  </si>
  <si>
    <t>MIO13</t>
  </si>
  <si>
    <t>MIO14</t>
  </si>
  <si>
    <t>MIO15</t>
  </si>
  <si>
    <t>NetJ4_4</t>
  </si>
  <si>
    <t>MIO9</t>
  </si>
  <si>
    <t>MODE</t>
  </si>
  <si>
    <t>S1</t>
  </si>
  <si>
    <t>M_TCK</t>
  </si>
  <si>
    <t>S2</t>
  </si>
  <si>
    <t>M_TDI</t>
  </si>
  <si>
    <t>S3</t>
  </si>
  <si>
    <t>M_TDO</t>
  </si>
  <si>
    <t>S4</t>
  </si>
  <si>
    <t>M_TMS</t>
  </si>
  <si>
    <t>NetC10_1</t>
  </si>
  <si>
    <t>NetC28_2</t>
  </si>
  <si>
    <t>USB-VBUS_R</t>
  </si>
  <si>
    <t>NetC29_1</t>
  </si>
  <si>
    <t>O-D_N</t>
  </si>
  <si>
    <t>NetC36_1</t>
  </si>
  <si>
    <t>O-D_P</t>
  </si>
  <si>
    <t>NetC37_2</t>
  </si>
  <si>
    <t>NetC39_2</t>
  </si>
  <si>
    <t>NetC8_1</t>
  </si>
  <si>
    <t>NetC8_2</t>
  </si>
  <si>
    <t>NetC9_2</t>
  </si>
  <si>
    <t>NetD1_A</t>
  </si>
  <si>
    <t>NetD2_A</t>
  </si>
  <si>
    <t>NetD3_A</t>
  </si>
  <si>
    <t>NetD4_A</t>
  </si>
  <si>
    <t>NetJ12_4</t>
  </si>
  <si>
    <t>NetJ14_12</t>
  </si>
  <si>
    <t>NetJ14_13</t>
  </si>
  <si>
    <t>NetQ1_4</t>
  </si>
  <si>
    <t>NetR11_2</t>
  </si>
  <si>
    <t>NetR12_2</t>
  </si>
  <si>
    <t>NetR14_2</t>
  </si>
  <si>
    <t>O2-D_N</t>
  </si>
  <si>
    <t>NetR15_2</t>
  </si>
  <si>
    <t>O2-D_P</t>
  </si>
  <si>
    <t>NetR28_1</t>
  </si>
  <si>
    <t>NetR29_1</t>
  </si>
  <si>
    <t>NetR31_2</t>
  </si>
  <si>
    <t>NetR32_2</t>
  </si>
  <si>
    <t>NetR33_2</t>
  </si>
  <si>
    <t>NetR34_2</t>
  </si>
  <si>
    <t>S5</t>
  </si>
  <si>
    <t>NetR38_2</t>
  </si>
  <si>
    <t>S6</t>
  </si>
  <si>
    <t>NetR41_1</t>
  </si>
  <si>
    <t>NetR47_1</t>
  </si>
  <si>
    <t>NetR53_1</t>
  </si>
  <si>
    <t>NetR54_1</t>
  </si>
  <si>
    <t>NetR56_1</t>
  </si>
  <si>
    <t>NetR57_1</t>
  </si>
  <si>
    <t>NetT1_1</t>
  </si>
  <si>
    <t>OSCI</t>
  </si>
  <si>
    <t>OSCI_R</t>
  </si>
  <si>
    <t>OTG-ID</t>
  </si>
  <si>
    <t>PGOOD</t>
  </si>
  <si>
    <t>UART_VBUS</t>
  </si>
  <si>
    <t>UART_USB_N</t>
  </si>
  <si>
    <t>PHY_LED1R</t>
  </si>
  <si>
    <t>UART_USB_P</t>
  </si>
  <si>
    <t>NetJ21_4</t>
  </si>
  <si>
    <t>PHY_LED2R</t>
  </si>
  <si>
    <t>PROGMODE</t>
  </si>
  <si>
    <t>RESIN</t>
  </si>
  <si>
    <t>SD_CLK</t>
  </si>
  <si>
    <t>SD_CMD</t>
  </si>
  <si>
    <t>SD_DAT0</t>
  </si>
  <si>
    <t>SD_DAT1</t>
  </si>
  <si>
    <t>SD_DAT2</t>
  </si>
  <si>
    <t>SD_DAT3</t>
  </si>
  <si>
    <t>SD_SEL</t>
  </si>
  <si>
    <t>SRST</t>
  </si>
  <si>
    <t>TCK_B</t>
  </si>
  <si>
    <t>TDI_B</t>
  </si>
  <si>
    <t>TDO_B</t>
  </si>
  <si>
    <t>TMS_B</t>
  </si>
  <si>
    <t>UART_RXD</t>
  </si>
  <si>
    <t>UART_S_RXD</t>
  </si>
  <si>
    <t>UART_S_TXD</t>
  </si>
  <si>
    <t>UART_TXD</t>
  </si>
  <si>
    <t>UART_USB_R_N</t>
  </si>
  <si>
    <t>UART_USB_R_P</t>
  </si>
  <si>
    <t>ULED1</t>
  </si>
  <si>
    <t>ULED2</t>
  </si>
  <si>
    <t>USB-VBUS</t>
  </si>
  <si>
    <t>USB_OC</t>
  </si>
  <si>
    <t>VBUS_V_EN</t>
  </si>
  <si>
    <t>VCCJTAG</t>
  </si>
  <si>
    <t>VCC_FT230</t>
  </si>
  <si>
    <t>VCORE</t>
  </si>
  <si>
    <t>count:335</t>
  </si>
  <si>
    <t>NetJB1_80</t>
  </si>
  <si>
    <t>NetJB2_20</t>
  </si>
  <si>
    <t>NetJB3_1</t>
  </si>
  <si>
    <t>NetJB3_2</t>
  </si>
  <si>
    <t>NetJB3_3</t>
  </si>
  <si>
    <t>NetJB3_4</t>
  </si>
  <si>
    <t>NetU2_25</t>
  </si>
  <si>
    <t>NetU3_7</t>
  </si>
  <si>
    <t>NetU3_8</t>
  </si>
  <si>
    <t>NetU3_13</t>
  </si>
  <si>
    <t>NetU3_14</t>
  </si>
  <si>
    <t>NetU3_15</t>
  </si>
  <si>
    <t>NetU3_20</t>
  </si>
  <si>
    <t>NetU3_21</t>
  </si>
  <si>
    <t>NetU3_23</t>
  </si>
  <si>
    <t>NetU3_25</t>
  </si>
  <si>
    <t>NetU4_4</t>
  </si>
  <si>
    <t>NetU4_18</t>
  </si>
  <si>
    <t>NetU4_19</t>
  </si>
  <si>
    <t>NetU4_22</t>
  </si>
  <si>
    <t>NetU4_23</t>
  </si>
  <si>
    <t>NetU4_24</t>
  </si>
  <si>
    <t>NetU4_25</t>
  </si>
  <si>
    <t>NetU4_28</t>
  </si>
  <si>
    <t>NetU4_29</t>
  </si>
  <si>
    <t>NetU4_30</t>
  </si>
  <si>
    <t>NetU4_47</t>
  </si>
  <si>
    <t>NetU4_48</t>
  </si>
  <si>
    <t>NetU4_49</t>
  </si>
  <si>
    <t>NetU4_51</t>
  </si>
  <si>
    <t>NetU4_52</t>
  </si>
  <si>
    <t>NetU4_53</t>
  </si>
  <si>
    <t>NetU4_54</t>
  </si>
  <si>
    <t>NetU5_5</t>
  </si>
  <si>
    <t>NetU5_6</t>
  </si>
  <si>
    <t>NetU5_9</t>
  </si>
  <si>
    <t>NetU5_10</t>
  </si>
  <si>
    <t>NetU5_11</t>
  </si>
  <si>
    <t>NetU5_12</t>
  </si>
  <si>
    <t>NetU5_13</t>
  </si>
  <si>
    <t>NetU5_14</t>
  </si>
  <si>
    <t>NetU5_15</t>
  </si>
  <si>
    <t>NetU5_17</t>
  </si>
  <si>
    <t>NetU5_19</t>
  </si>
  <si>
    <t>NetU5_20</t>
  </si>
  <si>
    <t>NetU5_21</t>
  </si>
  <si>
    <t>NetU5_22</t>
  </si>
  <si>
    <t>NetU5_23</t>
  </si>
  <si>
    <t>NetU5_24</t>
  </si>
  <si>
    <t>NetU5_25</t>
  </si>
  <si>
    <t>NetU5_26</t>
  </si>
  <si>
    <t>NetU5_31</t>
  </si>
  <si>
    <t>NetU5_32</t>
  </si>
  <si>
    <t>NetU5_33</t>
  </si>
  <si>
    <t>NetU5_34</t>
  </si>
  <si>
    <t>NetU5_35</t>
  </si>
  <si>
    <t>NetU5_57</t>
  </si>
  <si>
    <t>NetU5_58</t>
  </si>
  <si>
    <t>NetU5_61</t>
  </si>
  <si>
    <t>NetU5_62</t>
  </si>
  <si>
    <t>NetU5_63</t>
  </si>
  <si>
    <t>NetU5_65</t>
  </si>
  <si>
    <t>NetU5_67</t>
  </si>
  <si>
    <t>NetU5_68</t>
  </si>
  <si>
    <t>NetU5_69</t>
  </si>
  <si>
    <t>NetU5_70</t>
  </si>
  <si>
    <t>NetU5_71</t>
  </si>
  <si>
    <t>NetU5_74</t>
  </si>
  <si>
    <t>NetU5_87</t>
  </si>
  <si>
    <t>NetU5_89</t>
  </si>
  <si>
    <t>NetU5_103</t>
  </si>
  <si>
    <t>NetU5_129</t>
  </si>
  <si>
    <t>NetU8_7</t>
  </si>
  <si>
    <t>NetU8_12</t>
  </si>
  <si>
    <t>NetU11_6</t>
  </si>
  <si>
    <t>NetU12_4</t>
  </si>
  <si>
    <t>NetU12_5</t>
  </si>
  <si>
    <t>NetU12_11</t>
  </si>
  <si>
    <t>NetU12_16</t>
  </si>
  <si>
    <t>A</t>
  </si>
  <si>
    <t>K</t>
  </si>
  <si>
    <t>L87</t>
  </si>
  <si>
    <t>Q1</t>
  </si>
  <si>
    <t>NetQ1_12</t>
  </si>
  <si>
    <t>TP16</t>
  </si>
  <si>
    <t>TP17</t>
  </si>
  <si>
    <t>TP18</t>
  </si>
  <si>
    <t>TP19</t>
  </si>
  <si>
    <t>TP20</t>
  </si>
  <si>
    <t>TP21</t>
  </si>
  <si>
    <t>TP22</t>
  </si>
  <si>
    <t>TP23</t>
  </si>
  <si>
    <t>TP24</t>
  </si>
  <si>
    <t>TP25</t>
  </si>
  <si>
    <t>TP26</t>
  </si>
  <si>
    <t>TP27</t>
  </si>
  <si>
    <t>TP28</t>
  </si>
  <si>
    <t>TP29</t>
  </si>
  <si>
    <t>TP30</t>
  </si>
  <si>
    <t>TP31</t>
  </si>
  <si>
    <t>TP32</t>
  </si>
  <si>
    <t>TP33</t>
  </si>
  <si>
    <t>TP34</t>
  </si>
  <si>
    <t>Connector</t>
  </si>
  <si>
    <t>Intermediate</t>
  </si>
  <si>
    <t>Filter</t>
  </si>
  <si>
    <t>Comp Pin</t>
  </si>
  <si>
    <t>destination</t>
  </si>
  <si>
    <t>to connector</t>
  </si>
  <si>
    <t>to component</t>
  </si>
  <si>
    <t>trace length</t>
  </si>
  <si>
    <t>ignore list</t>
  </si>
  <si>
    <t>replace list</t>
  </si>
  <si>
    <t>12V0_CL</t>
  </si>
  <si>
    <t>12V_LC</t>
  </si>
  <si>
    <t>2V5</t>
  </si>
  <si>
    <t>3.3VOUT</t>
  </si>
  <si>
    <t>3V3IN</t>
  </si>
  <si>
    <t>5V0</t>
  </si>
  <si>
    <t>VIO_B_FMC</t>
  </si>
  <si>
    <t>3P3VAUX</t>
  </si>
  <si>
    <t>12P0V</t>
  </si>
  <si>
    <t>3P3V</t>
  </si>
  <si>
    <t>3.3V_PER</t>
  </si>
  <si>
    <t>12V</t>
  </si>
  <si>
    <t>FMC_VADJ</t>
  </si>
  <si>
    <t>F2GND</t>
  </si>
  <si>
    <t>VBUS4</t>
  </si>
  <si>
    <t>5V</t>
  </si>
  <si>
    <t>3.3V_PCI</t>
  </si>
  <si>
    <t>3V3SB</t>
  </si>
  <si>
    <t>1.8V</t>
  </si>
  <si>
    <t>3.3V_MOD</t>
  </si>
  <si>
    <t>VIOTB</t>
  </si>
  <si>
    <t>VIOB</t>
  </si>
  <si>
    <t>VBAT</t>
  </si>
  <si>
    <t>VIOTA</t>
  </si>
  <si>
    <t>3V3_FMC</t>
  </si>
  <si>
    <t>5V_HDMI</t>
  </si>
  <si>
    <t>F1GND</t>
  </si>
  <si>
    <t>3.3V_OUT</t>
  </si>
  <si>
    <t>2.5V</t>
  </si>
  <si>
    <t>PSBATT</t>
  </si>
  <si>
    <t>DDR_PWR</t>
  </si>
  <si>
    <t>VREF_JTAG</t>
  </si>
  <si>
    <t>3V3FMC</t>
  </si>
  <si>
    <t>VREF_A_M2C</t>
  </si>
  <si>
    <t>12V_input_PCIe</t>
  </si>
  <si>
    <t>3.3V_input_PCIe</t>
  </si>
  <si>
    <t>3.3Vaux_input_PCIe</t>
  </si>
  <si>
    <t>VCCA_SD</t>
  </si>
  <si>
    <t>FGND_FT</t>
  </si>
  <si>
    <t>12V_input_A</t>
  </si>
  <si>
    <t>FGND_USB</t>
  </si>
  <si>
    <t>Name</t>
  </si>
  <si>
    <t>Pin Coordinate</t>
  </si>
  <si>
    <t>Designator + Pin</t>
  </si>
  <si>
    <t>new net</t>
  </si>
  <si>
    <t>B2B Pin / Filter</t>
  </si>
  <si>
    <t>tracelength</t>
  </si>
  <si>
    <t>new designator</t>
  </si>
  <si>
    <t>Type + name</t>
  </si>
  <si>
    <t>PWR_1</t>
  </si>
  <si>
    <t>IO-G7_ETH-MDIO0_MGT-TX</t>
  </si>
  <si>
    <t>IO-G7_ETH-MDIO1_MGT-RX</t>
  </si>
  <si>
    <t>PWR_2</t>
  </si>
  <si>
    <t>ETH_VCC</t>
  </si>
  <si>
    <t>IO-G7_ETH-MDIO2_MGT-TX</t>
  </si>
  <si>
    <t>IO-G5_MIO_SD-D3_MGT-TX</t>
  </si>
  <si>
    <t>IO-G5_MIO_SD-D2_MGT-TX</t>
  </si>
  <si>
    <t>IO-G5_MIO_SD-D1_GND</t>
  </si>
  <si>
    <t>IO-G7_ETH-MDIO3_MGT-RX</t>
  </si>
  <si>
    <t>IO-G5_MIO_SD-D0_GND</t>
  </si>
  <si>
    <t>IO-G5_MIO_SD-CMD_MGT-RX</t>
  </si>
  <si>
    <t>IO-G5_MIO_SD-CLK_MGT-RX</t>
  </si>
  <si>
    <t>IO-G1</t>
  </si>
  <si>
    <t>PWR_M2</t>
  </si>
  <si>
    <t>IO-G6_MIO_UART-TX</t>
  </si>
  <si>
    <t>IO-G6_MIO</t>
  </si>
  <si>
    <t>IO-G6_MIO_UART-RX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</si>
  <si>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</si>
  <si>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</si>
  <si>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</si>
  <si>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</si>
  <si>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</si>
  <si>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</si>
  <si>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</si>
  <si>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</si>
  <si>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</si>
  <si>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</si>
  <si>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PWR_M1</t>
  </si>
  <si>
    <t>111</t>
  </si>
  <si>
    <t>IO-G3</t>
  </si>
  <si>
    <t>112</t>
  </si>
  <si>
    <t>113</t>
  </si>
  <si>
    <t>114</t>
  </si>
  <si>
    <t>115</t>
  </si>
  <si>
    <t>116</t>
  </si>
  <si>
    <t>117</t>
  </si>
  <si>
    <t>118</t>
  </si>
  <si>
    <t>119</t>
  </si>
  <si>
    <t>PWR_M3/NC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</si>
  <si>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</si>
  <si>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</si>
  <si>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</si>
  <si>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</si>
  <si>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</si>
  <si>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</si>
  <si>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</si>
  <si>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</si>
  <si>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</si>
  <si>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</si>
  <si>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</si>
  <si>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</si>
  <si>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</si>
  <si>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IO-G4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</si>
  <si>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</si>
  <si>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</si>
  <si>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</si>
  <si>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</si>
  <si>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</si>
  <si>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</si>
  <si>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</si>
  <si>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</si>
  <si>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</si>
  <si>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</si>
  <si>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</si>
  <si>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</si>
  <si>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</si>
  <si>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</si>
  <si>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</si>
  <si>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</si>
  <si>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</si>
  <si>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</si>
  <si>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</si>
  <si>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</si>
  <si>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</si>
  <si>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</si>
  <si>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</si>
  <si>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</si>
  <si>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</si>
  <si>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</si>
  <si>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</si>
  <si>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</si>
  <si>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</si>
  <si>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</si>
  <si>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</si>
  <si>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</si>
  <si>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</si>
  <si>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</si>
  <si>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</si>
  <si>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</si>
  <si>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</si>
  <si>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</si>
  <si>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</si>
  <si>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</si>
  <si>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</si>
  <si>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</si>
  <si>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</si>
  <si>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</si>
  <si>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</si>
  <si>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</si>
  <si>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</si>
  <si>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</si>
  <si>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</si>
  <si>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</si>
  <si>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</si>
  <si>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</si>
  <si>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</si>
  <si>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</si>
  <si>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</si>
  <si>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</si>
  <si>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</si>
  <si>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</si>
  <si>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</si>
  <si>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PWR_JTAG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</si>
  <si>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</si>
  <si>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</si>
  <si>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</si>
  <si>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</si>
  <si>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</si>
  <si>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</si>
  <si>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</si>
  <si>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</si>
  <si>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</si>
  <si>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</si>
  <si>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MGT-TX_ETH-SOUT_IO-G8</t>
  </si>
  <si>
    <t>202</t>
  </si>
  <si>
    <t>MGT-RX_ETH-SIN_IO-G8</t>
  </si>
  <si>
    <t>203</t>
  </si>
  <si>
    <t>204</t>
  </si>
  <si>
    <t>205</t>
  </si>
  <si>
    <t>206</t>
  </si>
  <si>
    <t>207</t>
  </si>
  <si>
    <t>MGT-TX_IO-G2</t>
  </si>
  <si>
    <t>208</t>
  </si>
  <si>
    <t>MGT-RX_IO-G2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</si>
  <si>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</si>
  <si>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</si>
  <si>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</si>
  <si>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</si>
  <si>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</si>
  <si>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</si>
  <si>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</si>
  <si>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</si>
  <si>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</si>
  <si>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</si>
  <si>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</si>
  <si>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</si>
  <si>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</si>
  <si>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</si>
  <si>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</si>
  <si>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</si>
  <si>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</si>
  <si>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</si>
  <si>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</si>
  <si>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</si>
  <si>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</si>
  <si>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</si>
  <si>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</si>
  <si>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MGT-CLK_IO-G2</t>
  </si>
  <si>
    <t>232</t>
  </si>
  <si>
    <t>233</t>
  </si>
  <si>
    <t>234</t>
  </si>
  <si>
    <t>235</t>
  </si>
  <si>
    <t>236</t>
  </si>
  <si>
    <t>237</t>
  </si>
  <si>
    <t>IO-G2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</si>
  <si>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</si>
  <si>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</si>
  <si>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</si>
  <si>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</si>
  <si>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</si>
  <si>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</si>
  <si>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</si>
  <si>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</si>
  <si>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</si>
  <si>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</si>
  <si>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USB-OTG-D_P</t>
  </si>
  <si>
    <t>248</t>
  </si>
  <si>
    <t>249</t>
  </si>
  <si>
    <t>USB-OTG-D_N</t>
  </si>
  <si>
    <t>250</t>
  </si>
  <si>
    <t>251</t>
  </si>
  <si>
    <t>USB-OTG-ID</t>
  </si>
  <si>
    <t>252</t>
  </si>
  <si>
    <t>253</t>
  </si>
  <si>
    <t>USB-VBUS_V_EN</t>
  </si>
  <si>
    <t>254</t>
  </si>
  <si>
    <t>255</t>
  </si>
  <si>
    <t>USB-USB-VBUS</t>
  </si>
  <si>
    <t>256</t>
  </si>
  <si>
    <t>NC/IO-G2-VREF</t>
  </si>
  <si>
    <t>257</t>
  </si>
  <si>
    <t>258</t>
  </si>
  <si>
    <t>259</t>
  </si>
  <si>
    <t>260</t>
  </si>
  <si>
    <t>261</t>
  </si>
  <si>
    <t>ext. Conn.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</si>
  <si>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</si>
  <si>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</si>
  <si>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</si>
  <si>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</si>
  <si>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</si>
  <si>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</si>
  <si>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</si>
  <si>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</si>
  <si>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</si>
  <si>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</si>
  <si>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</si>
  <si>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</si>
  <si>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</si>
  <si>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</si>
  <si>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</si>
  <si>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</si>
  <si>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</si>
  <si>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</si>
  <si>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</si>
  <si>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</si>
  <si>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</si>
  <si>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</si>
  <si>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</si>
  <si>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</si>
  <si>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</si>
  <si>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</si>
  <si>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</si>
  <si>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</si>
  <si>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</si>
  <si>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</si>
  <si>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</si>
  <si>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</si>
  <si>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</si>
  <si>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</si>
  <si>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</si>
  <si>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</si>
  <si>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</si>
  <si>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</si>
  <si>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</si>
  <si>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</si>
  <si>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</si>
  <si>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</si>
  <si>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</si>
  <si>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</si>
  <si>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</si>
  <si>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</si>
  <si>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</si>
  <si>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</si>
  <si>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</si>
  <si>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</si>
  <si>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</si>
  <si>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</si>
  <si>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</si>
  <si>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</si>
  <si>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</si>
  <si>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</si>
  <si>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</si>
  <si>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</si>
  <si>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</si>
  <si>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</si>
  <si>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</si>
  <si>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</si>
  <si>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</si>
  <si>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</si>
  <si>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</si>
  <si>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</si>
  <si>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</si>
  <si>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</si>
  <si>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</si>
  <si>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</si>
  <si>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</si>
  <si>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</si>
  <si>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</si>
  <si>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</si>
  <si>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</si>
  <si>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</si>
  <si>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</si>
  <si>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</si>
  <si>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</si>
  <si>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</si>
  <si>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</si>
  <si>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</si>
  <si>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</si>
  <si>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</si>
  <si>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</si>
  <si>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</si>
  <si>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</si>
  <si>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</si>
  <si>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</si>
  <si>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</si>
  <si>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</si>
  <si>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</si>
  <si>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</si>
  <si>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</si>
  <si>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</si>
  <si>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</si>
  <si>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</si>
  <si>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</si>
  <si>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</si>
  <si>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</si>
  <si>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</si>
  <si>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</si>
  <si>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</si>
  <si>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</si>
  <si>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</si>
  <si>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</si>
  <si>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</si>
  <si>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</si>
  <si>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</si>
  <si>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</si>
  <si>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</si>
  <si>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</si>
  <si>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</si>
  <si>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</si>
  <si>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</si>
  <si>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</si>
  <si>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</si>
  <si>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</si>
  <si>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</si>
  <si>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</si>
  <si>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</si>
  <si>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</si>
  <si>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</si>
  <si>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</si>
  <si>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</si>
  <si>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</si>
  <si>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</si>
  <si>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</si>
  <si>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</si>
  <si>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</si>
  <si>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</si>
  <si>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</si>
  <si>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</si>
  <si>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</si>
  <si>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</si>
  <si>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</si>
  <si>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</si>
  <si>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</si>
  <si>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</si>
  <si>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</si>
  <si>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</si>
  <si>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</si>
  <si>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</si>
  <si>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</si>
  <si>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</si>
  <si>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</si>
  <si>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</si>
  <si>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</si>
  <si>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</si>
  <si>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</si>
  <si>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</si>
  <si>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</si>
  <si>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</si>
  <si>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</si>
  <si>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</si>
  <si>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</si>
  <si>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</si>
  <si>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</si>
  <si>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</si>
  <si>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</si>
  <si>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</si>
  <si>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</si>
  <si>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</si>
  <si>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</si>
  <si>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</si>
  <si>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</si>
  <si>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</si>
  <si>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</si>
  <si>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</si>
  <si>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</si>
  <si>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</si>
  <si>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</si>
  <si>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</si>
  <si>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</si>
  <si>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</si>
  <si>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</si>
  <si>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</si>
  <si>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</si>
  <si>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</si>
  <si>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</si>
  <si>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</si>
  <si>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</si>
  <si>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</si>
  <si>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</si>
  <si>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</si>
  <si>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</si>
  <si>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</si>
  <si>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</si>
  <si>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</si>
  <si>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</si>
  <si>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</si>
  <si>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</si>
  <si>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microSD</t>
  </si>
  <si>
    <t>454</t>
  </si>
  <si>
    <t>CD/DAT3</t>
  </si>
  <si>
    <t>455</t>
  </si>
  <si>
    <t>CMD</t>
  </si>
  <si>
    <t>456</t>
  </si>
  <si>
    <t>VDD</t>
  </si>
  <si>
    <t>457</t>
  </si>
  <si>
    <t>CLK</t>
  </si>
  <si>
    <t>458</t>
  </si>
  <si>
    <t>VSS</t>
  </si>
  <si>
    <t>459</t>
  </si>
  <si>
    <t>DAT0</t>
  </si>
  <si>
    <t>460</t>
  </si>
  <si>
    <t>461</t>
  </si>
  <si>
    <t>DLT</t>
  </si>
  <si>
    <t>462</t>
  </si>
  <si>
    <t>DST</t>
  </si>
  <si>
    <t>463</t>
  </si>
  <si>
    <t>Frame</t>
  </si>
  <si>
    <t>464</t>
  </si>
  <si>
    <t>465</t>
  </si>
  <si>
    <t>466</t>
  </si>
  <si>
    <t>467</t>
  </si>
  <si>
    <t>mini USB B JTAG_UART</t>
  </si>
  <si>
    <t>468</t>
  </si>
  <si>
    <t>D-</t>
  </si>
  <si>
    <t>469</t>
  </si>
  <si>
    <t>D+</t>
  </si>
  <si>
    <t>470</t>
  </si>
  <si>
    <t>471</t>
  </si>
  <si>
    <t>472</t>
  </si>
  <si>
    <t>473</t>
  </si>
  <si>
    <t>474</t>
  </si>
  <si>
    <t>475</t>
  </si>
  <si>
    <t>476</t>
  </si>
  <si>
    <t>3_pin_Jumper</t>
  </si>
  <si>
    <t>477</t>
  </si>
  <si>
    <t>478</t>
  </si>
  <si>
    <t>479</t>
  </si>
  <si>
    <t>USB A</t>
  </si>
  <si>
    <t>VCC</t>
  </si>
  <si>
    <t>480</t>
  </si>
  <si>
    <t>481</t>
  </si>
  <si>
    <t>482</t>
  </si>
  <si>
    <t>483</t>
  </si>
  <si>
    <t>484</t>
  </si>
  <si>
    <t>485</t>
  </si>
  <si>
    <t>486</t>
  </si>
  <si>
    <t>487</t>
  </si>
  <si>
    <t>2_pin_Jumper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</si>
  <si>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</si>
  <si>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</si>
  <si>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</si>
  <si>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</si>
  <si>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</si>
  <si>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</si>
  <si>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</si>
  <si>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</si>
  <si>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</si>
  <si>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</si>
  <si>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</si>
  <si>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micro USB2 B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</si>
  <si>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</si>
  <si>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</si>
  <si>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</si>
  <si>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</si>
  <si>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</si>
  <si>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</si>
  <si>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</si>
  <si>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</si>
  <si>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</si>
  <si>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Power_Jack</t>
  </si>
  <si>
    <t>508</t>
  </si>
  <si>
    <t>509</t>
  </si>
  <si>
    <t>510</t>
  </si>
  <si>
    <t>Ethernet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</si>
  <si>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</si>
  <si>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</si>
  <si>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</si>
  <si>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</si>
  <si>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</si>
  <si>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</si>
  <si>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</si>
  <si>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</si>
  <si>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</si>
  <si>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</si>
  <si>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</si>
  <si>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</si>
  <si>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</si>
  <si>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</si>
  <si>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</si>
  <si>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</si>
  <si>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USB B HSS UART</t>
  </si>
  <si>
    <t>527</t>
  </si>
  <si>
    <t>528</t>
  </si>
  <si>
    <t>529</t>
  </si>
  <si>
    <t>NC</t>
  </si>
  <si>
    <t>530</t>
  </si>
  <si>
    <t>531</t>
  </si>
  <si>
    <t>532</t>
  </si>
  <si>
    <t>533</t>
  </si>
  <si>
    <t>B2B_mapping_group</t>
  </si>
  <si>
    <t>IO</t>
  </si>
  <si>
    <t>TEM0007_REV01</t>
  </si>
  <si>
    <t>TEB2000_REV01</t>
  </si>
  <si>
    <t>IO-G6_MIO_UART_HSS_RX</t>
  </si>
  <si>
    <t>IO-G6_MIO_UART_HSS_TX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</si>
</sst>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\ hh:mm"/>
    <numFmt numFmtId="165" formatCode="dd/mm/yy"/>
  </numFmts>
  <fonts count="4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6"/>
      <color rgb="FF000000"/>
      <name val="Calibri"/>
      <family val="2"/>
      <charset val="1"/>
    </font>
    <font>
      <u/>
      <sz val="12"/>
      <color rgb="FF000000"/>
      <name val="Calibri"/>
      <family val="2"/>
      <charset val="1"/>
    </font>
    <font>
      <b/>
      <i/>
      <sz val="16"/>
      <color rgb="FFFF0000"/>
      <name val="Calibri"/>
      <family val="2"/>
      <charset val="1"/>
    </font>
    <font>
      <sz val="26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charset val="1"/>
    </font>
    <font>
      <b/>
      <sz val="20"/>
      <color rgb="FF000000"/>
      <name val="Calibri"/>
      <family val="2"/>
      <charset val="1"/>
    </font>
    <font>
      <u/>
      <sz val="14"/>
      <color rgb="FFFF0000"/>
      <name val="Calibri"/>
      <family val="2"/>
      <charset val="1"/>
    </font>
    <font>
      <sz val="11"/>
      <color rgb="FF000000"/>
      <name val="Calibri"/>
      <family val="2"/>
    </font>
    <font>
      <b/>
      <sz val="11"/>
      <name val="Calibri"/>
      <family val="2"/>
    </font>
    <font>
      <b/>
      <u/>
      <sz val="20"/>
      <color rgb="FF000000"/>
      <name val="Calibri"/>
      <family val="2"/>
    </font>
    <font>
      <b/>
      <u/>
      <sz val="24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1"/>
      <color rgb="FFFF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  <bgColor rgb="FFD7E4BD"/>
      </patternFill>
    </fill>
    <fill>
      <patternFill patternType="solid">
        <fgColor rgb="FFFFFFFF"/>
        <bgColor rgb="FFEEECE1"/>
      </patternFill>
    </fill>
    <fill>
      <patternFill patternType="solid">
        <fgColor rgb="FFD9D9D9"/>
        <bgColor rgb="FFD7E4BD"/>
      </patternFill>
    </fill>
    <fill>
      <patternFill patternType="solid">
        <fgColor rgb="FFEEECE1"/>
        <bgColor rgb="FFF2DCDB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EEECE1"/>
      </patternFill>
    </fill>
    <fill>
      <patternFill patternType="solid">
        <fgColor theme="0"/>
        <bgColor rgb="FFF2DCDB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4" fillId="2" borderId="0" applyBorder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8" applyNumberFormat="0" applyAlignment="0" applyProtection="0"/>
    <xf numFmtId="0" fontId="23" fillId="11" borderId="9" applyNumberFormat="0" applyAlignment="0" applyProtection="0"/>
    <xf numFmtId="0" fontId="24" fillId="11" borderId="8" applyNumberFormat="0" applyAlignment="0" applyProtection="0"/>
    <xf numFmtId="0" fontId="25" fillId="0" borderId="10" applyNumberFormat="0" applyFill="0" applyAlignment="0" applyProtection="0"/>
    <xf numFmtId="0" fontId="26" fillId="12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3" borderId="12" applyNumberFormat="0" applyFont="0" applyAlignment="0" applyProtection="0"/>
    <xf numFmtId="0" fontId="14" fillId="0" borderId="0"/>
    <xf numFmtId="0" fontId="1" fillId="0" borderId="0"/>
    <xf numFmtId="0" fontId="38" fillId="0" borderId="0" applyNumberFormat="0" applyFill="0" applyBorder="0" applyAlignment="0" applyProtection="0"/>
  </cellStyleXfs>
  <cellXfs count="98">
    <xf numFmtId="0" fontId="0" fillId="0" borderId="0" xfId="0"/>
    <xf numFmtId="0" fontId="0" fillId="3" borderId="0" xfId="0" applyFill="1"/>
    <xf numFmtId="0" fontId="0" fillId="3" borderId="1" xfId="0" applyFill="1" applyBorder="1"/>
    <xf numFmtId="0" fontId="8" fillId="3" borderId="0" xfId="0" applyFont="1" applyFill="1"/>
    <xf numFmtId="0" fontId="0" fillId="3" borderId="0" xfId="0" applyFill="1" applyProtection="1">
      <protection hidden="1"/>
    </xf>
    <xf numFmtId="165" fontId="0" fillId="3" borderId="0" xfId="0" applyNumberFormat="1" applyFill="1" applyAlignment="1">
      <alignment horizontal="left"/>
    </xf>
    <xf numFmtId="14" fontId="0" fillId="3" borderId="0" xfId="0" applyNumberFormat="1" applyFill="1"/>
    <xf numFmtId="0" fontId="10" fillId="3" borderId="0" xfId="0" applyFont="1" applyFill="1" applyAlignment="1">
      <alignment horizontal="center" vertical="center"/>
    </xf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0" fillId="6" borderId="0" xfId="0" applyFill="1"/>
    <xf numFmtId="22" fontId="0" fillId="6" borderId="0" xfId="0" applyNumberFormat="1" applyFill="1"/>
    <xf numFmtId="164" fontId="0" fillId="6" borderId="0" xfId="0" applyNumberFormat="1" applyFill="1"/>
    <xf numFmtId="0" fontId="6" fillId="6" borderId="0" xfId="0" applyFont="1" applyFill="1"/>
    <xf numFmtId="0" fontId="0" fillId="6" borderId="0" xfId="0" applyFill="1" applyAlignment="1">
      <alignment horizontal="center"/>
    </xf>
    <xf numFmtId="0" fontId="5" fillId="6" borderId="0" xfId="0" applyFont="1" applyFill="1"/>
    <xf numFmtId="0" fontId="0" fillId="6" borderId="0" xfId="0" applyFill="1" applyAlignment="1">
      <alignment horizontal="right"/>
    </xf>
    <xf numFmtId="0" fontId="13" fillId="6" borderId="0" xfId="0" applyFont="1" applyFill="1"/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3" borderId="17" xfId="0" applyFill="1" applyBorder="1"/>
    <xf numFmtId="0" fontId="0" fillId="3" borderId="16" xfId="0" applyFill="1" applyBorder="1"/>
    <xf numFmtId="0" fontId="0" fillId="38" borderId="15" xfId="0" applyFill="1" applyBorder="1"/>
    <xf numFmtId="0" fontId="0" fillId="3" borderId="18" xfId="0" applyFill="1" applyBorder="1"/>
    <xf numFmtId="0" fontId="0" fillId="3" borderId="14" xfId="0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left"/>
    </xf>
    <xf numFmtId="49" fontId="0" fillId="0" borderId="0" xfId="0" applyNumberFormat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0" fontId="33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left" vertical="center"/>
    </xf>
    <xf numFmtId="0" fontId="32" fillId="3" borderId="0" xfId="0" applyFont="1" applyFill="1" applyAlignment="1">
      <alignment vertical="center"/>
    </xf>
    <xf numFmtId="0" fontId="32" fillId="3" borderId="0" xfId="0" applyFont="1" applyFill="1" applyAlignment="1">
      <alignment horizontal="center"/>
    </xf>
    <xf numFmtId="0" fontId="0" fillId="6" borderId="0" xfId="0" applyFill="1" applyProtection="1">
      <protection locked="0"/>
    </xf>
    <xf numFmtId="49" fontId="0" fillId="38" borderId="0" xfId="0" applyNumberFormat="1" applyFill="1" applyAlignment="1">
      <alignment horizontal="center"/>
    </xf>
    <xf numFmtId="0" fontId="0" fillId="6" borderId="25" xfId="0" applyFill="1" applyBorder="1" applyAlignment="1">
      <alignment horizontal="center"/>
    </xf>
    <xf numFmtId="0" fontId="0" fillId="38" borderId="17" xfId="0" applyFill="1" applyBorder="1"/>
    <xf numFmtId="0" fontId="3" fillId="3" borderId="0" xfId="0" applyFont="1" applyFill="1"/>
    <xf numFmtId="0" fontId="0" fillId="6" borderId="17" xfId="0" applyFill="1" applyBorder="1"/>
    <xf numFmtId="0" fontId="0" fillId="0" borderId="17" xfId="0" applyBorder="1"/>
    <xf numFmtId="0" fontId="34" fillId="3" borderId="0" xfId="0" applyFont="1" applyFill="1"/>
    <xf numFmtId="49" fontId="0" fillId="3" borderId="0" xfId="0" applyNumberFormat="1" applyFill="1"/>
    <xf numFmtId="0" fontId="0" fillId="38" borderId="0" xfId="0" applyFill="1"/>
    <xf numFmtId="0" fontId="9" fillId="39" borderId="0" xfId="0" applyFont="1" applyFill="1"/>
    <xf numFmtId="49" fontId="0" fillId="6" borderId="0" xfId="0" applyNumberFormat="1" applyFill="1" applyAlignment="1">
      <alignment horizontal="left"/>
    </xf>
    <xf numFmtId="0" fontId="36" fillId="6" borderId="0" xfId="0" applyFont="1" applyFill="1" applyAlignment="1">
      <alignment horizontal="center"/>
    </xf>
    <xf numFmtId="0" fontId="37" fillId="6" borderId="0" xfId="0" applyFont="1" applyFill="1"/>
    <xf numFmtId="0" fontId="38" fillId="6" borderId="0" xfId="46" applyFill="1" applyBorder="1"/>
    <xf numFmtId="0" fontId="13" fillId="6" borderId="0" xfId="0" applyFont="1" applyFill="1" applyProtection="1">
      <protection locked="0"/>
    </xf>
    <xf numFmtId="49" fontId="0" fillId="0" borderId="26" xfId="0" applyNumberFormat="1" applyBorder="1" applyAlignment="1">
      <alignment horizontal="center"/>
    </xf>
    <xf numFmtId="0" fontId="0" fillId="0" borderId="27" xfId="0" quotePrefix="1" applyBorder="1" applyAlignment="1">
      <alignment horizontal="center" wrapText="1"/>
    </xf>
    <xf numFmtId="49" fontId="0" fillId="0" borderId="28" xfId="0" applyNumberFormat="1" applyBorder="1" applyAlignment="1">
      <alignment horizontal="center"/>
    </xf>
    <xf numFmtId="49" fontId="0" fillId="0" borderId="28" xfId="0" applyNumberFormat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28" xfId="0" quotePrefix="1" applyBorder="1" applyAlignment="1">
      <alignment horizontal="center"/>
    </xf>
    <xf numFmtId="0" fontId="0" fillId="0" borderId="28" xfId="0" quotePrefix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quotePrefix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29" xfId="0" applyNumberFormat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9" xfId="0" quotePrefix="1" applyBorder="1" applyAlignment="1">
      <alignment horizontal="center" wrapText="1"/>
    </xf>
    <xf numFmtId="49" fontId="0" fillId="0" borderId="30" xfId="0" applyNumberFormat="1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quotePrefix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6" borderId="0" xfId="0" applyFill="1" applyAlignment="1">
      <alignment horizontal="right"/>
    </xf>
    <xf numFmtId="0" fontId="7" fillId="39" borderId="0" xfId="0" applyFont="1" applyFill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9" fillId="38" borderId="0" xfId="0" applyFont="1" applyFill="1" applyBorder="1"/>
    <xf numFmtId="0" fontId="0" fillId="38" borderId="0" xfId="0" applyFill="1" applyBorder="1"/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7" builtinId="25" customBuiltin="1"/>
    <cellStyle name="Erklärender Text" xfId="16" builtinId="53" customBuiltin="1"/>
    <cellStyle name="Excel Built-in Good" xfId="1" xr:uid="{00000000-0005-0000-0000-00001D000000}"/>
    <cellStyle name="Gut" xfId="7" builtinId="26" customBuiltin="1"/>
    <cellStyle name="Link" xfId="46" builtinId="8"/>
    <cellStyle name="Neutral" xfId="9" builtinId="28" customBuiltin="1"/>
    <cellStyle name="Notiz 2" xfId="43" xr:uid="{00000000-0005-0000-0000-000021000000}"/>
    <cellStyle name="Schlecht" xfId="8" builtinId="27" customBuiltin="1"/>
    <cellStyle name="Standard" xfId="0" builtinId="0"/>
    <cellStyle name="Standard 2" xfId="44" xr:uid="{00000000-0005-0000-0000-000024000000}"/>
    <cellStyle name="Standard 3" xfId="42" xr:uid="{00000000-0005-0000-0000-000025000000}"/>
    <cellStyle name="Standard 4" xfId="45" xr:uid="{00000000-0005-0000-0000-000026000000}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9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C00000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rgb="FFC00000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1" tint="0.49998474074526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33FF"/>
      <rgbColor rgb="FF00FFFF"/>
      <rgbColor rgb="FF800000"/>
      <rgbColor rgb="FF006100"/>
      <rgbColor rgb="FF000080"/>
      <rgbColor rgb="FFF2DCDB"/>
      <rgbColor rgb="FF800080"/>
      <rgbColor rgb="FF008080"/>
      <rgbColor rgb="FFCCC1DA"/>
      <rgbColor rgb="FF4F81BD"/>
      <rgbColor rgb="FF8EB4E3"/>
      <rgbColor rgb="FFFF3333"/>
      <rgbColor rgb="FFEEECE1"/>
      <rgbColor rgb="FFD7E4BD"/>
      <rgbColor rgb="FF660066"/>
      <rgbColor rgb="FFFCD5B5"/>
      <rgbColor rgb="FF0066CC"/>
      <rgbColor rgb="FFC6D9F1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D9D9D9"/>
      <rgbColor rgb="FFC6EFCE"/>
      <rgbColor rgb="FFFFFF99"/>
      <rgbColor rgb="FF93CDDD"/>
      <rgbColor rgb="FFFF99FF"/>
      <rgbColor rgb="FFE6B9B8"/>
      <rgbColor rgb="FFFAC090"/>
      <rgbColor rgb="FF6666FF"/>
      <rgbColor rgb="FF4BACC6"/>
      <rgbColor rgb="FF99FF66"/>
      <rgbColor rgb="FFFFFF66"/>
      <rgbColor rgb="FFCCCCCC"/>
      <rgbColor rgb="FFFF6600"/>
      <rgbColor rgb="FF5983B0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3300"/>
      <color rgb="FFFF3737"/>
      <color rgb="FFFF0F0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9" Type="http://schemas.openxmlformats.org/officeDocument/2006/relationships/customXml" Target="../customXml/item1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34" Type="http://schemas.openxmlformats.org/officeDocument/2006/relationships/customXml" Target="../customXml/item14.xml"/><Relationship Id="rId42" Type="http://schemas.openxmlformats.org/officeDocument/2006/relationships/customXml" Target="../customXml/item22.xml"/><Relationship Id="rId47" Type="http://schemas.openxmlformats.org/officeDocument/2006/relationships/customXml" Target="../customXml/item2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33" Type="http://schemas.openxmlformats.org/officeDocument/2006/relationships/customXml" Target="../customXml/item13.xml"/><Relationship Id="rId38" Type="http://schemas.openxmlformats.org/officeDocument/2006/relationships/customXml" Target="../customXml/item18.xml"/><Relationship Id="rId46" Type="http://schemas.openxmlformats.org/officeDocument/2006/relationships/customXml" Target="../customXml/item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29" Type="http://schemas.openxmlformats.org/officeDocument/2006/relationships/customXml" Target="../customXml/item9.xml"/><Relationship Id="rId41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32" Type="http://schemas.openxmlformats.org/officeDocument/2006/relationships/customXml" Target="../customXml/item12.xml"/><Relationship Id="rId37" Type="http://schemas.openxmlformats.org/officeDocument/2006/relationships/customXml" Target="../customXml/item17.xml"/><Relationship Id="rId40" Type="http://schemas.openxmlformats.org/officeDocument/2006/relationships/customXml" Target="../customXml/item20.xml"/><Relationship Id="rId45" Type="http://schemas.openxmlformats.org/officeDocument/2006/relationships/customXml" Target="../customXml/item2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28" Type="http://schemas.openxmlformats.org/officeDocument/2006/relationships/customXml" Target="../customXml/item8.xml"/><Relationship Id="rId36" Type="http://schemas.openxmlformats.org/officeDocument/2006/relationships/customXml" Target="../customXml/item16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31" Type="http://schemas.openxmlformats.org/officeDocument/2006/relationships/customXml" Target="../customXml/item11.xml"/><Relationship Id="rId44" Type="http://schemas.openxmlformats.org/officeDocument/2006/relationships/customXml" Target="../customXml/item2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Relationship Id="rId27" Type="http://schemas.openxmlformats.org/officeDocument/2006/relationships/customXml" Target="../customXml/item7.xml"/><Relationship Id="rId30" Type="http://schemas.openxmlformats.org/officeDocument/2006/relationships/customXml" Target="../customXml/item10.xml"/><Relationship Id="rId35" Type="http://schemas.openxmlformats.org/officeDocument/2006/relationships/customXml" Target="../customXml/item15.xml"/><Relationship Id="rId43" Type="http://schemas.openxmlformats.org/officeDocument/2006/relationships/customXml" Target="../customXml/item2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png"/><Relationship Id="rId3" Type="http://schemas.openxmlformats.org/officeDocument/2006/relationships/image" Target="../media/image16.png"/><Relationship Id="rId7" Type="http://schemas.openxmlformats.org/officeDocument/2006/relationships/image" Target="../media/image1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26.png"/><Relationship Id="rId3" Type="http://schemas.openxmlformats.org/officeDocument/2006/relationships/image" Target="../media/image20.png"/><Relationship Id="rId7" Type="http://schemas.openxmlformats.org/officeDocument/2006/relationships/image" Target="../media/image8.png"/><Relationship Id="rId12" Type="http://schemas.openxmlformats.org/officeDocument/2006/relationships/image" Target="../media/image25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7.png"/><Relationship Id="rId11" Type="http://schemas.openxmlformats.org/officeDocument/2006/relationships/image" Target="../media/image24.png"/><Relationship Id="rId5" Type="http://schemas.openxmlformats.org/officeDocument/2006/relationships/image" Target="../media/image22.png"/><Relationship Id="rId10" Type="http://schemas.openxmlformats.org/officeDocument/2006/relationships/image" Target="../media/image23.png"/><Relationship Id="rId4" Type="http://schemas.openxmlformats.org/officeDocument/2006/relationships/image" Target="../media/image21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6</xdr:row>
          <xdr:rowOff>123825</xdr:rowOff>
        </xdr:from>
        <xdr:to>
          <xdr:col>4</xdr:col>
          <xdr:colOff>419100</xdr:colOff>
          <xdr:row>8</xdr:row>
          <xdr:rowOff>133350</xdr:rowOff>
        </xdr:to>
        <xdr:sp macro="" textlink="">
          <xdr:nvSpPr>
            <xdr:cNvPr id="3078" name="CommandButton3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123825</xdr:rowOff>
        </xdr:from>
        <xdr:to>
          <xdr:col>7</xdr:col>
          <xdr:colOff>133350</xdr:colOff>
          <xdr:row>6</xdr:row>
          <xdr:rowOff>104775</xdr:rowOff>
        </xdr:to>
        <xdr:sp macro="" textlink="">
          <xdr:nvSpPr>
            <xdr:cNvPr id="3079" name="CommandButton4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</xdr:row>
          <xdr:rowOff>66675</xdr:rowOff>
        </xdr:from>
        <xdr:to>
          <xdr:col>4</xdr:col>
          <xdr:colOff>295275</xdr:colOff>
          <xdr:row>5</xdr:row>
          <xdr:rowOff>47625</xdr:rowOff>
        </xdr:to>
        <xdr:sp macro="" textlink="">
          <xdr:nvSpPr>
            <xdr:cNvPr id="3080" name="testing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904875</xdr:colOff>
          <xdr:row>4</xdr:row>
          <xdr:rowOff>123825</xdr:rowOff>
        </xdr:from>
        <xdr:to>
          <xdr:col>9</xdr:col>
          <xdr:colOff>1295400</xdr:colOff>
          <xdr:row>6</xdr:row>
          <xdr:rowOff>104775</xdr:rowOff>
        </xdr:to>
        <xdr:sp macro="" textlink="">
          <xdr:nvSpPr>
            <xdr:cNvPr id="3081" name="CommandButton1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599289</xdr:colOff>
      <xdr:row>5</xdr:row>
      <xdr:rowOff>145509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09524" cy="1333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168089</xdr:colOff>
      <xdr:row>14</xdr:row>
      <xdr:rowOff>22413</xdr:rowOff>
    </xdr:from>
    <xdr:to>
      <xdr:col>11</xdr:col>
      <xdr:colOff>327211</xdr:colOff>
      <xdr:row>23</xdr:row>
      <xdr:rowOff>123265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0942" y="2868707"/>
          <a:ext cx="3207122" cy="1815352"/>
        </a:xfrm>
        <a:prstGeom prst="rect">
          <a:avLst/>
        </a:prstGeom>
      </xdr:spPr>
    </xdr:pic>
    <xdr:clientData/>
  </xdr:twoCellAnchor>
  <xdr:twoCellAnchor>
    <xdr:from>
      <xdr:col>9</xdr:col>
      <xdr:colOff>515469</xdr:colOff>
      <xdr:row>13</xdr:row>
      <xdr:rowOff>22410</xdr:rowOff>
    </xdr:from>
    <xdr:to>
      <xdr:col>10</xdr:col>
      <xdr:colOff>305919</xdr:colOff>
      <xdr:row>16</xdr:row>
      <xdr:rowOff>146235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flipH="1">
          <a:off x="6712322" y="2678204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65274</xdr:colOff>
      <xdr:row>13</xdr:row>
      <xdr:rowOff>127467</xdr:rowOff>
    </xdr:from>
    <xdr:to>
      <xdr:col>8</xdr:col>
      <xdr:colOff>760599</xdr:colOff>
      <xdr:row>16</xdr:row>
      <xdr:rowOff>108417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800000" flipH="1">
          <a:off x="5571565" y="2711823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638175</xdr:colOff>
      <xdr:row>39</xdr:row>
      <xdr:rowOff>0</xdr:rowOff>
    </xdr:from>
    <xdr:to>
      <xdr:col>6</xdr:col>
      <xdr:colOff>57127</xdr:colOff>
      <xdr:row>39</xdr:row>
      <xdr:rowOff>180952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90950" y="11982450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37</xdr:row>
      <xdr:rowOff>180975</xdr:rowOff>
    </xdr:from>
    <xdr:to>
      <xdr:col>5</xdr:col>
      <xdr:colOff>571477</xdr:colOff>
      <xdr:row>38</xdr:row>
      <xdr:rowOff>171427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43300" y="11782425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393593</xdr:colOff>
      <xdr:row>40</xdr:row>
      <xdr:rowOff>5650</xdr:rowOff>
    </xdr:from>
    <xdr:to>
      <xdr:col>5</xdr:col>
      <xdr:colOff>574545</xdr:colOff>
      <xdr:row>40</xdr:row>
      <xdr:rowOff>186602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46368" y="12178600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39</xdr:row>
      <xdr:rowOff>0</xdr:rowOff>
    </xdr:from>
    <xdr:to>
      <xdr:col>5</xdr:col>
      <xdr:colOff>571477</xdr:colOff>
      <xdr:row>39</xdr:row>
      <xdr:rowOff>180952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43300" y="11982450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2</xdr:col>
      <xdr:colOff>291353</xdr:colOff>
      <xdr:row>41</xdr:row>
      <xdr:rowOff>156883</xdr:rowOff>
    </xdr:from>
    <xdr:to>
      <xdr:col>16</xdr:col>
      <xdr:colOff>1366210</xdr:colOff>
      <xdr:row>49</xdr:row>
      <xdr:rowOff>109073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54206" y="8146677"/>
          <a:ext cx="11742857" cy="1476190"/>
        </a:xfrm>
        <a:prstGeom prst="rect">
          <a:avLst/>
        </a:prstGeom>
      </xdr:spPr>
    </xdr:pic>
    <xdr:clientData/>
  </xdr:twoCellAnchor>
  <xdr:twoCellAnchor editAs="oneCell">
    <xdr:from>
      <xdr:col>5</xdr:col>
      <xdr:colOff>22412</xdr:colOff>
      <xdr:row>57</xdr:row>
      <xdr:rowOff>67236</xdr:rowOff>
    </xdr:from>
    <xdr:to>
      <xdr:col>12</xdr:col>
      <xdr:colOff>678888</xdr:colOff>
      <xdr:row>67</xdr:row>
      <xdr:rowOff>66998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171265" y="11105030"/>
          <a:ext cx="5990476" cy="1904762"/>
        </a:xfrm>
        <a:prstGeom prst="rect">
          <a:avLst/>
        </a:prstGeom>
      </xdr:spPr>
    </xdr:pic>
    <xdr:clientData/>
  </xdr:twoCellAnchor>
  <xdr:twoCellAnchor>
    <xdr:from>
      <xdr:col>12</xdr:col>
      <xdr:colOff>182657</xdr:colOff>
      <xdr:row>56</xdr:row>
      <xdr:rowOff>60512</xdr:rowOff>
    </xdr:from>
    <xdr:to>
      <xdr:col>12</xdr:col>
      <xdr:colOff>744632</xdr:colOff>
      <xdr:row>58</xdr:row>
      <xdr:rowOff>22412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flipH="1">
          <a:off x="8665510" y="10907806"/>
          <a:ext cx="561975" cy="342900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560294</xdr:colOff>
      <xdr:row>75</xdr:row>
      <xdr:rowOff>156882</xdr:rowOff>
    </xdr:from>
    <xdr:to>
      <xdr:col>16</xdr:col>
      <xdr:colOff>1635151</xdr:colOff>
      <xdr:row>79</xdr:row>
      <xdr:rowOff>156787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23147" y="14623676"/>
          <a:ext cx="11742857" cy="761905"/>
        </a:xfrm>
        <a:prstGeom prst="rect">
          <a:avLst/>
        </a:prstGeom>
      </xdr:spPr>
    </xdr:pic>
    <xdr:clientData/>
  </xdr:twoCellAnchor>
  <xdr:twoCellAnchor>
    <xdr:from>
      <xdr:col>3</xdr:col>
      <xdr:colOff>538443</xdr:colOff>
      <xdr:row>74</xdr:row>
      <xdr:rowOff>100853</xdr:rowOff>
    </xdr:from>
    <xdr:to>
      <xdr:col>4</xdr:col>
      <xdr:colOff>179294</xdr:colOff>
      <xdr:row>77</xdr:row>
      <xdr:rowOff>29133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flipH="1">
          <a:off x="2163296" y="14377147"/>
          <a:ext cx="402851" cy="499780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746312</xdr:colOff>
      <xdr:row>74</xdr:row>
      <xdr:rowOff>156882</xdr:rowOff>
    </xdr:from>
    <xdr:to>
      <xdr:col>6</xdr:col>
      <xdr:colOff>324971</xdr:colOff>
      <xdr:row>77</xdr:row>
      <xdr:rowOff>108695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flipH="1">
          <a:off x="3895165" y="18814676"/>
          <a:ext cx="340659" cy="523313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14294</xdr:colOff>
      <xdr:row>74</xdr:row>
      <xdr:rowOff>72004</xdr:rowOff>
    </xdr:from>
    <xdr:to>
      <xdr:col>9</xdr:col>
      <xdr:colOff>709619</xdr:colOff>
      <xdr:row>77</xdr:row>
      <xdr:rowOff>52954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6282585" y="14276860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628096</xdr:colOff>
      <xdr:row>74</xdr:row>
      <xdr:rowOff>73404</xdr:rowOff>
    </xdr:from>
    <xdr:to>
      <xdr:col>11</xdr:col>
      <xdr:colOff>561421</xdr:colOff>
      <xdr:row>77</xdr:row>
      <xdr:rowOff>54354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7658387" y="14278260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100855</xdr:colOff>
      <xdr:row>73</xdr:row>
      <xdr:rowOff>112059</xdr:rowOff>
    </xdr:from>
    <xdr:to>
      <xdr:col>16</xdr:col>
      <xdr:colOff>147236</xdr:colOff>
      <xdr:row>79</xdr:row>
      <xdr:rowOff>64297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5708" y="14197853"/>
          <a:ext cx="9952381" cy="1095238"/>
        </a:xfrm>
        <a:prstGeom prst="rect">
          <a:avLst/>
        </a:prstGeom>
      </xdr:spPr>
    </xdr:pic>
    <xdr:clientData/>
  </xdr:twoCellAnchor>
  <xdr:twoCellAnchor editAs="oneCell">
    <xdr:from>
      <xdr:col>5</xdr:col>
      <xdr:colOff>224118</xdr:colOff>
      <xdr:row>57</xdr:row>
      <xdr:rowOff>67235</xdr:rowOff>
    </xdr:from>
    <xdr:to>
      <xdr:col>13</xdr:col>
      <xdr:colOff>756689</xdr:colOff>
      <xdr:row>67</xdr:row>
      <xdr:rowOff>28902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72971" y="11105029"/>
          <a:ext cx="6628571" cy="1866667"/>
        </a:xfrm>
        <a:prstGeom prst="rect">
          <a:avLst/>
        </a:prstGeom>
      </xdr:spPr>
    </xdr:pic>
    <xdr:clientData/>
  </xdr:twoCellAnchor>
  <xdr:twoCellAnchor editAs="oneCell">
    <xdr:from>
      <xdr:col>6</xdr:col>
      <xdr:colOff>459441</xdr:colOff>
      <xdr:row>14</xdr:row>
      <xdr:rowOff>134471</xdr:rowOff>
    </xdr:from>
    <xdr:to>
      <xdr:col>12</xdr:col>
      <xdr:colOff>173155</xdr:colOff>
      <xdr:row>23</xdr:row>
      <xdr:rowOff>67590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70294" y="2980765"/>
          <a:ext cx="4285714" cy="1647619"/>
        </a:xfrm>
        <a:prstGeom prst="rect">
          <a:avLst/>
        </a:prstGeom>
      </xdr:spPr>
    </xdr:pic>
    <xdr:clientData/>
  </xdr:twoCellAnchor>
  <xdr:twoCellAnchor>
    <xdr:from>
      <xdr:col>12</xdr:col>
      <xdr:colOff>145675</xdr:colOff>
      <xdr:row>12</xdr:row>
      <xdr:rowOff>89646</xdr:rowOff>
    </xdr:from>
    <xdr:to>
      <xdr:col>12</xdr:col>
      <xdr:colOff>698125</xdr:colOff>
      <xdr:row>16</xdr:row>
      <xdr:rowOff>22971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8628528" y="2554940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457480</xdr:colOff>
      <xdr:row>13</xdr:row>
      <xdr:rowOff>4202</xdr:rowOff>
    </xdr:from>
    <xdr:to>
      <xdr:col>10</xdr:col>
      <xdr:colOff>390805</xdr:colOff>
      <xdr:row>15</xdr:row>
      <xdr:rowOff>175652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800000" flipH="1">
          <a:off x="6725771" y="2588558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638175</xdr:colOff>
      <xdr:row>39</xdr:row>
      <xdr:rowOff>0</xdr:rowOff>
    </xdr:from>
    <xdr:to>
      <xdr:col>6</xdr:col>
      <xdr:colOff>57127</xdr:colOff>
      <xdr:row>39</xdr:row>
      <xdr:rowOff>180952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90950" y="7600950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37</xdr:row>
      <xdr:rowOff>180975</xdr:rowOff>
    </xdr:from>
    <xdr:to>
      <xdr:col>5</xdr:col>
      <xdr:colOff>571477</xdr:colOff>
      <xdr:row>38</xdr:row>
      <xdr:rowOff>171427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43300" y="7400925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393593</xdr:colOff>
      <xdr:row>40</xdr:row>
      <xdr:rowOff>5650</xdr:rowOff>
    </xdr:from>
    <xdr:to>
      <xdr:col>5</xdr:col>
      <xdr:colOff>574545</xdr:colOff>
      <xdr:row>40</xdr:row>
      <xdr:rowOff>186602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546368" y="7797100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39</xdr:row>
      <xdr:rowOff>0</xdr:rowOff>
    </xdr:from>
    <xdr:to>
      <xdr:col>5</xdr:col>
      <xdr:colOff>571477</xdr:colOff>
      <xdr:row>39</xdr:row>
      <xdr:rowOff>180952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43300" y="7600950"/>
          <a:ext cx="180952" cy="180952"/>
        </a:xfrm>
        <a:prstGeom prst="rect">
          <a:avLst/>
        </a:prstGeom>
      </xdr:spPr>
    </xdr:pic>
    <xdr:clientData/>
  </xdr:twoCellAnchor>
  <xdr:twoCellAnchor>
    <xdr:from>
      <xdr:col>12</xdr:col>
      <xdr:colOff>182657</xdr:colOff>
      <xdr:row>56</xdr:row>
      <xdr:rowOff>60512</xdr:rowOff>
    </xdr:from>
    <xdr:to>
      <xdr:col>12</xdr:col>
      <xdr:colOff>744632</xdr:colOff>
      <xdr:row>58</xdr:row>
      <xdr:rowOff>22412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8669432" y="10899962"/>
          <a:ext cx="561975" cy="342900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157443</xdr:colOff>
      <xdr:row>74</xdr:row>
      <xdr:rowOff>56030</xdr:rowOff>
    </xdr:from>
    <xdr:to>
      <xdr:col>4</xdr:col>
      <xdr:colOff>560294</xdr:colOff>
      <xdr:row>76</xdr:row>
      <xdr:rowOff>174810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flipH="1">
          <a:off x="2544296" y="14332324"/>
          <a:ext cx="402851" cy="499780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29137</xdr:colOff>
      <xdr:row>74</xdr:row>
      <xdr:rowOff>33617</xdr:rowOff>
    </xdr:from>
    <xdr:to>
      <xdr:col>6</xdr:col>
      <xdr:colOff>425824</xdr:colOff>
      <xdr:row>76</xdr:row>
      <xdr:rowOff>175930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flipH="1">
          <a:off x="3939990" y="14309911"/>
          <a:ext cx="396687" cy="523313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731472</xdr:colOff>
      <xdr:row>74</xdr:row>
      <xdr:rowOff>27182</xdr:rowOff>
    </xdr:from>
    <xdr:to>
      <xdr:col>9</xdr:col>
      <xdr:colOff>664797</xdr:colOff>
      <xdr:row>77</xdr:row>
      <xdr:rowOff>8132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6237763" y="14232038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684126</xdr:colOff>
      <xdr:row>73</xdr:row>
      <xdr:rowOff>185464</xdr:rowOff>
    </xdr:from>
    <xdr:to>
      <xdr:col>12</xdr:col>
      <xdr:colOff>617451</xdr:colOff>
      <xdr:row>76</xdr:row>
      <xdr:rowOff>166414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8476417" y="14199820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571500</xdr:colOff>
      <xdr:row>43</xdr:row>
      <xdr:rowOff>67235</xdr:rowOff>
    </xdr:from>
    <xdr:to>
      <xdr:col>15</xdr:col>
      <xdr:colOff>608357</xdr:colOff>
      <xdr:row>48</xdr:row>
      <xdr:rowOff>171878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34353" y="8438029"/>
          <a:ext cx="9942857" cy="10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377079</xdr:colOff>
      <xdr:row>97</xdr:row>
      <xdr:rowOff>62891</xdr:rowOff>
    </xdr:from>
    <xdr:to>
      <xdr:col>16</xdr:col>
      <xdr:colOff>1206314</xdr:colOff>
      <xdr:row>102</xdr:row>
      <xdr:rowOff>39162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9932" y="18720685"/>
          <a:ext cx="11497235" cy="928771"/>
        </a:xfrm>
        <a:prstGeom prst="rect">
          <a:avLst/>
        </a:prstGeom>
      </xdr:spPr>
    </xdr:pic>
    <xdr:clientData/>
  </xdr:twoCellAnchor>
  <xdr:twoCellAnchor>
    <xdr:from>
      <xdr:col>5</xdr:col>
      <xdr:colOff>482415</xdr:colOff>
      <xdr:row>97</xdr:row>
      <xdr:rowOff>84605</xdr:rowOff>
    </xdr:from>
    <xdr:to>
      <xdr:col>6</xdr:col>
      <xdr:colOff>272865</xdr:colOff>
      <xdr:row>101</xdr:row>
      <xdr:rowOff>17930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flipH="1">
          <a:off x="3631268" y="18742399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129990</xdr:colOff>
      <xdr:row>97</xdr:row>
      <xdr:rowOff>141755</xdr:rowOff>
    </xdr:from>
    <xdr:to>
      <xdr:col>6</xdr:col>
      <xdr:colOff>682440</xdr:colOff>
      <xdr:row>101</xdr:row>
      <xdr:rowOff>75080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flipH="1">
          <a:off x="4040843" y="18799549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182382</xdr:colOff>
      <xdr:row>98</xdr:row>
      <xdr:rowOff>60798</xdr:rowOff>
    </xdr:from>
    <xdr:to>
      <xdr:col>10</xdr:col>
      <xdr:colOff>115707</xdr:colOff>
      <xdr:row>101</xdr:row>
      <xdr:rowOff>41748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6450673" y="18837654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482418</xdr:colOff>
      <xdr:row>98</xdr:row>
      <xdr:rowOff>84610</xdr:rowOff>
    </xdr:from>
    <xdr:to>
      <xdr:col>11</xdr:col>
      <xdr:colOff>415743</xdr:colOff>
      <xdr:row>101</xdr:row>
      <xdr:rowOff>65560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7512709" y="18861466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582706</xdr:colOff>
      <xdr:row>80</xdr:row>
      <xdr:rowOff>47954</xdr:rowOff>
    </xdr:from>
    <xdr:to>
      <xdr:col>16</xdr:col>
      <xdr:colOff>1097551</xdr:colOff>
      <xdr:row>85</xdr:row>
      <xdr:rowOff>135031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5559" y="15467248"/>
          <a:ext cx="11182845" cy="1039577"/>
        </a:xfrm>
        <a:prstGeom prst="rect">
          <a:avLst/>
        </a:prstGeom>
      </xdr:spPr>
    </xdr:pic>
    <xdr:clientData/>
  </xdr:twoCellAnchor>
  <xdr:twoCellAnchor>
    <xdr:from>
      <xdr:col>3</xdr:col>
      <xdr:colOff>36981</xdr:colOff>
      <xdr:row>78</xdr:row>
      <xdr:rowOff>183777</xdr:rowOff>
    </xdr:from>
    <xdr:to>
      <xdr:col>3</xdr:col>
      <xdr:colOff>598956</xdr:colOff>
      <xdr:row>80</xdr:row>
      <xdr:rowOff>145677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1661834" y="15222071"/>
          <a:ext cx="561975" cy="342900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97493</xdr:colOff>
      <xdr:row>81</xdr:row>
      <xdr:rowOff>125506</xdr:rowOff>
    </xdr:from>
    <xdr:to>
      <xdr:col>4</xdr:col>
      <xdr:colOff>87967</xdr:colOff>
      <xdr:row>81</xdr:row>
      <xdr:rowOff>182656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flipH="1">
          <a:off x="1722346" y="15735300"/>
          <a:ext cx="752474" cy="57150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480171</xdr:colOff>
      <xdr:row>89</xdr:row>
      <xdr:rowOff>98027</xdr:rowOff>
    </xdr:from>
    <xdr:to>
      <xdr:col>16</xdr:col>
      <xdr:colOff>1027465</xdr:colOff>
      <xdr:row>93</xdr:row>
      <xdr:rowOff>108696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3024" y="17231821"/>
          <a:ext cx="11215294" cy="772669"/>
        </a:xfrm>
        <a:prstGeom prst="rect">
          <a:avLst/>
        </a:prstGeom>
      </xdr:spPr>
    </xdr:pic>
    <xdr:clientData/>
  </xdr:twoCellAnchor>
  <xdr:twoCellAnchor>
    <xdr:from>
      <xdr:col>2</xdr:col>
      <xdr:colOff>690282</xdr:colOff>
      <xdr:row>88</xdr:row>
      <xdr:rowOff>118222</xdr:rowOff>
    </xdr:from>
    <xdr:to>
      <xdr:col>3</xdr:col>
      <xdr:colOff>490257</xdr:colOff>
      <xdr:row>90</xdr:row>
      <xdr:rowOff>80122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flipH="1">
          <a:off x="1553135" y="17061516"/>
          <a:ext cx="561975" cy="342900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728383</xdr:colOff>
      <xdr:row>91</xdr:row>
      <xdr:rowOff>3922</xdr:rowOff>
    </xdr:from>
    <xdr:to>
      <xdr:col>3</xdr:col>
      <xdr:colOff>718857</xdr:colOff>
      <xdr:row>91</xdr:row>
      <xdr:rowOff>61072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flipH="1">
          <a:off x="1591236" y="17518716"/>
          <a:ext cx="752474" cy="57150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609600</xdr:colOff>
      <xdr:row>15</xdr:row>
      <xdr:rowOff>57150</xdr:rowOff>
    </xdr:from>
    <xdr:to>
      <xdr:col>12</xdr:col>
      <xdr:colOff>8933</xdr:colOff>
      <xdr:row>23</xdr:row>
      <xdr:rowOff>171245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62375" y="3657600"/>
          <a:ext cx="4733333" cy="1638095"/>
        </a:xfrm>
        <a:prstGeom prst="rect">
          <a:avLst/>
        </a:prstGeom>
      </xdr:spPr>
    </xdr:pic>
    <xdr:clientData/>
  </xdr:twoCellAnchor>
  <xdr:twoCellAnchor>
    <xdr:from>
      <xdr:col>8</xdr:col>
      <xdr:colOff>190499</xdr:colOff>
      <xdr:row>14</xdr:row>
      <xdr:rowOff>0</xdr:rowOff>
    </xdr:from>
    <xdr:to>
      <xdr:col>8</xdr:col>
      <xdr:colOff>742949</xdr:colOff>
      <xdr:row>17</xdr:row>
      <xdr:rowOff>123825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flipH="1">
          <a:off x="5629274" y="3409950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233362</xdr:colOff>
      <xdr:row>14</xdr:row>
      <xdr:rowOff>71439</xdr:rowOff>
    </xdr:from>
    <xdr:to>
      <xdr:col>10</xdr:col>
      <xdr:colOff>166687</xdr:colOff>
      <xdr:row>17</xdr:row>
      <xdr:rowOff>52389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800000" flipH="1">
          <a:off x="6505575" y="3409951"/>
          <a:ext cx="552450" cy="695325"/>
        </a:xfrm>
        <a:prstGeom prst="straightConnector1">
          <a:avLst/>
        </a:prstGeom>
        <a:ln>
          <a:solidFill>
            <a:srgbClr val="FF3737"/>
          </a:solidFill>
          <a:headEnd type="none" w="med" len="med"/>
          <a:tailEnd type="stealth" w="lg" len="lg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247650</xdr:colOff>
      <xdr:row>65</xdr:row>
      <xdr:rowOff>138878</xdr:rowOff>
    </xdr:from>
    <xdr:to>
      <xdr:col>12</xdr:col>
      <xdr:colOff>713243</xdr:colOff>
      <xdr:row>74</xdr:row>
      <xdr:rowOff>28261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00425" y="11749853"/>
          <a:ext cx="5799593" cy="1603883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62</xdr:row>
      <xdr:rowOff>0</xdr:rowOff>
    </xdr:from>
    <xdr:to>
      <xdr:col>6</xdr:col>
      <xdr:colOff>57127</xdr:colOff>
      <xdr:row>62</xdr:row>
      <xdr:rowOff>180952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90950" y="11029950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60</xdr:row>
      <xdr:rowOff>180975</xdr:rowOff>
    </xdr:from>
    <xdr:to>
      <xdr:col>5</xdr:col>
      <xdr:colOff>571477</xdr:colOff>
      <xdr:row>61</xdr:row>
      <xdr:rowOff>171427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43300" y="10829925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393593</xdr:colOff>
      <xdr:row>63</xdr:row>
      <xdr:rowOff>5650</xdr:rowOff>
    </xdr:from>
    <xdr:to>
      <xdr:col>5</xdr:col>
      <xdr:colOff>574545</xdr:colOff>
      <xdr:row>63</xdr:row>
      <xdr:rowOff>186602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48144" y="11238692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62</xdr:row>
      <xdr:rowOff>0</xdr:rowOff>
    </xdr:from>
    <xdr:to>
      <xdr:col>5</xdr:col>
      <xdr:colOff>571477</xdr:colOff>
      <xdr:row>62</xdr:row>
      <xdr:rowOff>180952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543300" y="11029950"/>
          <a:ext cx="180952" cy="180952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64</xdr:row>
      <xdr:rowOff>26899</xdr:rowOff>
    </xdr:from>
    <xdr:to>
      <xdr:col>5</xdr:col>
      <xdr:colOff>561975</xdr:colOff>
      <xdr:row>64</xdr:row>
      <xdr:rowOff>188824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550627" y="11434918"/>
          <a:ext cx="161925" cy="161925"/>
        </a:xfrm>
        <a:prstGeom prst="rect">
          <a:avLst/>
        </a:prstGeom>
      </xdr:spPr>
    </xdr:pic>
    <xdr:clientData/>
  </xdr:twoCellAnchor>
  <xdr:twoCellAnchor editAs="oneCell">
    <xdr:from>
      <xdr:col>5</xdr:col>
      <xdr:colOff>596201</xdr:colOff>
      <xdr:row>64</xdr:row>
      <xdr:rowOff>31319</xdr:rowOff>
    </xdr:from>
    <xdr:to>
      <xdr:col>5</xdr:col>
      <xdr:colOff>748601</xdr:colOff>
      <xdr:row>65</xdr:row>
      <xdr:rowOff>1240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750752" y="11454861"/>
          <a:ext cx="152400" cy="160421"/>
        </a:xfrm>
        <a:prstGeom prst="rect">
          <a:avLst/>
        </a:prstGeom>
      </xdr:spPr>
    </xdr:pic>
    <xdr:clientData/>
  </xdr:twoCellAnchor>
  <xdr:twoCellAnchor editAs="oneCell">
    <xdr:from>
      <xdr:col>6</xdr:col>
      <xdr:colOff>30350</xdr:colOff>
      <xdr:row>64</xdr:row>
      <xdr:rowOff>31321</xdr:rowOff>
    </xdr:from>
    <xdr:to>
      <xdr:col>6</xdr:col>
      <xdr:colOff>210805</xdr:colOff>
      <xdr:row>65</xdr:row>
      <xdr:rowOff>3231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946901" y="11454863"/>
          <a:ext cx="180455" cy="162410"/>
        </a:xfrm>
        <a:prstGeom prst="rect">
          <a:avLst/>
        </a:prstGeom>
      </xdr:spPr>
    </xdr:pic>
    <xdr:clientData/>
  </xdr:twoCellAnchor>
  <xdr:twoCellAnchor editAs="oneCell">
    <xdr:from>
      <xdr:col>6</xdr:col>
      <xdr:colOff>248780</xdr:colOff>
      <xdr:row>64</xdr:row>
      <xdr:rowOff>31320</xdr:rowOff>
    </xdr:from>
    <xdr:to>
      <xdr:col>6</xdr:col>
      <xdr:colOff>403069</xdr:colOff>
      <xdr:row>65</xdr:row>
      <xdr:rowOff>3230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165331" y="11454862"/>
          <a:ext cx="154289" cy="162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t.steffens@trenz-electronic.de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H37"/>
  <sheetViews>
    <sheetView zoomScaleNormal="100" workbookViewId="0">
      <selection activeCell="C12" sqref="C12"/>
    </sheetView>
  </sheetViews>
  <sheetFormatPr baseColWidth="10" defaultColWidth="9.140625" defaultRowHeight="15" x14ac:dyDescent="0.25"/>
  <cols>
    <col min="1" max="1" width="20.7109375" style="10" customWidth="1"/>
    <col min="2" max="2" width="18.28515625" style="10" customWidth="1"/>
    <col min="3" max="3" width="20.28515625" style="10" customWidth="1"/>
    <col min="4" max="4" width="3.85546875" style="10" customWidth="1"/>
    <col min="5" max="5" width="22.5703125" style="10" customWidth="1"/>
    <col min="6" max="6" width="6" style="10" customWidth="1"/>
    <col min="7" max="7" width="16.42578125" style="10" bestFit="1" customWidth="1"/>
    <col min="8" max="8" width="12.85546875" style="10" customWidth="1"/>
    <col min="9" max="9" width="15.140625" style="10" customWidth="1"/>
    <col min="10" max="10" width="26.5703125" style="10" customWidth="1"/>
    <col min="11" max="11" width="20.5703125" style="10" bestFit="1" customWidth="1"/>
    <col min="12" max="12" width="4.42578125" style="10" customWidth="1"/>
    <col min="13" max="16384" width="9.140625" style="10"/>
  </cols>
  <sheetData>
    <row r="2" spans="1:8" x14ac:dyDescent="0.25">
      <c r="B2" s="11"/>
      <c r="C2" s="12"/>
    </row>
    <row r="3" spans="1:8" x14ac:dyDescent="0.25">
      <c r="B3" s="12"/>
      <c r="G3" s="13"/>
      <c r="H3" s="13"/>
    </row>
    <row r="4" spans="1:8" x14ac:dyDescent="0.25">
      <c r="A4" s="79"/>
      <c r="B4" s="14"/>
      <c r="G4" s="15"/>
      <c r="H4" s="15"/>
    </row>
    <row r="5" spans="1:8" x14ac:dyDescent="0.25">
      <c r="A5" s="79"/>
      <c r="B5" s="14"/>
      <c r="G5" s="15"/>
      <c r="H5" s="15"/>
    </row>
    <row r="6" spans="1:8" x14ac:dyDescent="0.25">
      <c r="A6" s="16"/>
      <c r="B6" s="22"/>
    </row>
    <row r="7" spans="1:8" x14ac:dyDescent="0.25">
      <c r="A7" s="16"/>
      <c r="B7" s="14"/>
    </row>
    <row r="9" spans="1:8" x14ac:dyDescent="0.25">
      <c r="A9" s="14"/>
    </row>
    <row r="12" spans="1:8" ht="31.5" x14ac:dyDescent="0.5">
      <c r="G12" s="52" t="s">
        <v>145</v>
      </c>
    </row>
    <row r="13" spans="1:8" ht="26.25" x14ac:dyDescent="0.4">
      <c r="G13" s="51"/>
    </row>
    <row r="14" spans="1:8" x14ac:dyDescent="0.25">
      <c r="E14" s="10" t="s">
        <v>134</v>
      </c>
    </row>
    <row r="15" spans="1:8" x14ac:dyDescent="0.25">
      <c r="E15" s="10" t="s">
        <v>135</v>
      </c>
    </row>
    <row r="16" spans="1:8" x14ac:dyDescent="0.25">
      <c r="F16" s="10" t="s">
        <v>136</v>
      </c>
    </row>
    <row r="17" spans="5:8" x14ac:dyDescent="0.25">
      <c r="F17" s="10" t="s">
        <v>137</v>
      </c>
    </row>
    <row r="18" spans="5:8" x14ac:dyDescent="0.25">
      <c r="F18" s="10" t="s">
        <v>138</v>
      </c>
    </row>
    <row r="19" spans="5:8" x14ac:dyDescent="0.25">
      <c r="E19" s="10" t="s">
        <v>139</v>
      </c>
    </row>
    <row r="20" spans="5:8" x14ac:dyDescent="0.25">
      <c r="F20" s="10" t="s">
        <v>156</v>
      </c>
    </row>
    <row r="21" spans="5:8" x14ac:dyDescent="0.25">
      <c r="F21" s="10" t="s">
        <v>140</v>
      </c>
    </row>
    <row r="22" spans="5:8" x14ac:dyDescent="0.25">
      <c r="F22" s="10" t="s">
        <v>141</v>
      </c>
    </row>
    <row r="23" spans="5:8" x14ac:dyDescent="0.25">
      <c r="F23" s="10" t="s">
        <v>148</v>
      </c>
    </row>
    <row r="24" spans="5:8" x14ac:dyDescent="0.25">
      <c r="F24" s="10" t="s">
        <v>149</v>
      </c>
    </row>
    <row r="25" spans="5:8" x14ac:dyDescent="0.25">
      <c r="F25" s="10" t="s">
        <v>150</v>
      </c>
    </row>
    <row r="26" spans="5:8" x14ac:dyDescent="0.25">
      <c r="E26" s="10" t="s">
        <v>147</v>
      </c>
    </row>
    <row r="27" spans="5:8" x14ac:dyDescent="0.25">
      <c r="F27" s="10" t="s">
        <v>151</v>
      </c>
    </row>
    <row r="28" spans="5:8" x14ac:dyDescent="0.25">
      <c r="E28" s="10" t="s">
        <v>142</v>
      </c>
    </row>
    <row r="29" spans="5:8" x14ac:dyDescent="0.25">
      <c r="F29" s="10" t="s">
        <v>143</v>
      </c>
    </row>
    <row r="30" spans="5:8" x14ac:dyDescent="0.25">
      <c r="F30" s="10" t="s">
        <v>144</v>
      </c>
    </row>
    <row r="31" spans="5:8" x14ac:dyDescent="0.25">
      <c r="E31" s="10" t="s">
        <v>154</v>
      </c>
      <c r="G31" s="53" t="s">
        <v>153</v>
      </c>
      <c r="H31" s="10" t="s">
        <v>152</v>
      </c>
    </row>
    <row r="34" spans="1:2" x14ac:dyDescent="0.25">
      <c r="A34" s="17" t="s">
        <v>19</v>
      </c>
      <c r="B34" s="10" t="s">
        <v>146</v>
      </c>
    </row>
    <row r="36" spans="1:2" ht="17.25" customHeight="1" x14ac:dyDescent="0.25"/>
    <row r="37" spans="1:2" x14ac:dyDescent="0.25">
      <c r="A37" s="17" t="s">
        <v>35</v>
      </c>
    </row>
  </sheetData>
  <dataConsolidate/>
  <mergeCells count="1">
    <mergeCell ref="A4:A5"/>
  </mergeCells>
  <hyperlinks>
    <hyperlink ref="G31" r:id="rId1" xr:uid="{00000000-0004-0000-0000-000000000000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2"/>
  <drawing r:id="rId3"/>
  <legacyDrawing r:id="rId4"/>
  <controls>
    <mc:AlternateContent xmlns:mc="http://schemas.openxmlformats.org/markup-compatibility/2006">
      <mc:Choice Requires="x14">
        <control shapeId="3081" r:id="rId5" name="CommandButton1">
          <controlPr defaultSize="0" autoLine="0" r:id="rId6">
            <anchor moveWithCells="1">
              <from>
                <xdr:col>8</xdr:col>
                <xdr:colOff>904875</xdr:colOff>
                <xdr:row>4</xdr:row>
                <xdr:rowOff>123825</xdr:rowOff>
              </from>
              <to>
                <xdr:col>9</xdr:col>
                <xdr:colOff>1295400</xdr:colOff>
                <xdr:row>6</xdr:row>
                <xdr:rowOff>104775</xdr:rowOff>
              </to>
            </anchor>
          </controlPr>
        </control>
      </mc:Choice>
      <mc:Fallback>
        <control shapeId="3081" r:id="rId5" name="CommandButton1"/>
      </mc:Fallback>
    </mc:AlternateContent>
    <mc:AlternateContent xmlns:mc="http://schemas.openxmlformats.org/markup-compatibility/2006">
      <mc:Choice Requires="x14">
        <control shapeId="3080" r:id="rId7" name="testing">
          <controlPr defaultSize="0" autoLine="0" r:id="rId8">
            <anchor moveWithCells="1">
              <from>
                <xdr:col>2</xdr:col>
                <xdr:colOff>190500</xdr:colOff>
                <xdr:row>3</xdr:row>
                <xdr:rowOff>66675</xdr:rowOff>
              </from>
              <to>
                <xdr:col>4</xdr:col>
                <xdr:colOff>295275</xdr:colOff>
                <xdr:row>5</xdr:row>
                <xdr:rowOff>47625</xdr:rowOff>
              </to>
            </anchor>
          </controlPr>
        </control>
      </mc:Choice>
      <mc:Fallback>
        <control shapeId="3080" r:id="rId7" name="testing"/>
      </mc:Fallback>
    </mc:AlternateContent>
    <mc:AlternateContent xmlns:mc="http://schemas.openxmlformats.org/markup-compatibility/2006">
      <mc:Choice Requires="x14">
        <control shapeId="3079" r:id="rId9" name="CommandButton4">
          <controlPr defaultSize="0" autoLine="0" r:id="rId10">
            <anchor moveWithCells="1">
              <from>
                <xdr:col>6</xdr:col>
                <xdr:colOff>0</xdr:colOff>
                <xdr:row>4</xdr:row>
                <xdr:rowOff>123825</xdr:rowOff>
              </from>
              <to>
                <xdr:col>7</xdr:col>
                <xdr:colOff>133350</xdr:colOff>
                <xdr:row>6</xdr:row>
                <xdr:rowOff>104775</xdr:rowOff>
              </to>
            </anchor>
          </controlPr>
        </control>
      </mc:Choice>
      <mc:Fallback>
        <control shapeId="3079" r:id="rId9" name="CommandButton4"/>
      </mc:Fallback>
    </mc:AlternateContent>
    <mc:AlternateContent xmlns:mc="http://schemas.openxmlformats.org/markup-compatibility/2006">
      <mc:Choice Requires="x14">
        <control shapeId="3078" r:id="rId11" name="CommandButton3">
          <controlPr defaultSize="0" autoLine="0" r:id="rId12">
            <anchor moveWithCells="1">
              <from>
                <xdr:col>2</xdr:col>
                <xdr:colOff>200025</xdr:colOff>
                <xdr:row>6</xdr:row>
                <xdr:rowOff>123825</xdr:rowOff>
              </from>
              <to>
                <xdr:col>4</xdr:col>
                <xdr:colOff>419100</xdr:colOff>
                <xdr:row>8</xdr:row>
                <xdr:rowOff>133350</xdr:rowOff>
              </to>
            </anchor>
          </controlPr>
        </control>
      </mc:Choice>
      <mc:Fallback>
        <control shapeId="3078" r:id="rId11" name="CommandButton3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W538"/>
  <sheetViews>
    <sheetView zoomScaleNormal="100" workbookViewId="0">
      <pane ySplit="5" topLeftCell="A6" activePane="bottomLeft" state="frozen"/>
      <selection activeCell="C6" sqref="C6:P7"/>
      <selection pane="bottomLeft" activeCell="S6" sqref="S6"/>
    </sheetView>
  </sheetViews>
  <sheetFormatPr baseColWidth="10" defaultColWidth="9.140625" defaultRowHeight="15" customHeight="1" outlineLevelCol="1" x14ac:dyDescent="0.25"/>
  <cols>
    <col min="1" max="1" width="1.28515625" style="28" customWidth="1"/>
    <col min="2" max="2" width="7.28515625" style="30" customWidth="1"/>
    <col min="3" max="3" width="31" style="33" customWidth="1"/>
    <col min="4" max="4" width="9.7109375" style="30" customWidth="1"/>
    <col min="5" max="5" width="6" style="30" customWidth="1"/>
    <col min="6" max="6" width="26" style="30" customWidth="1" outlineLevel="1"/>
    <col min="7" max="7" width="18.42578125" style="30" customWidth="1" outlineLevel="1"/>
    <col min="8" max="8" width="9.140625" style="30" customWidth="1" outlineLevel="1"/>
    <col min="9" max="9" width="20.85546875" style="30" customWidth="1" outlineLevel="1"/>
    <col min="10" max="10" width="10.7109375" style="30" customWidth="1"/>
    <col min="11" max="11" width="9.7109375" style="30" customWidth="1"/>
    <col min="12" max="12" width="10.5703125" style="30" bestFit="1" customWidth="1"/>
    <col min="13" max="13" width="9.28515625" style="30" customWidth="1"/>
    <col min="14" max="14" width="15.28515625" style="30" customWidth="1" outlineLevel="1"/>
    <col min="15" max="15" width="18.5703125" style="30" customWidth="1" outlineLevel="1"/>
    <col min="16" max="16" width="12.28515625" style="30" customWidth="1" outlineLevel="1"/>
    <col min="17" max="17" width="9.42578125" style="30" customWidth="1"/>
    <col min="18" max="18" width="19.42578125" style="30" customWidth="1"/>
    <col min="19" max="19" width="24.7109375" style="21" customWidth="1"/>
    <col min="20" max="22" width="10.7109375" style="30" customWidth="1"/>
  </cols>
  <sheetData>
    <row r="1" spans="2:23" ht="15" customHeight="1" x14ac:dyDescent="0.25">
      <c r="B1" s="28"/>
      <c r="C1" s="29"/>
      <c r="D1" s="28"/>
      <c r="E1" s="28"/>
      <c r="F1" s="28"/>
      <c r="G1" s="28"/>
      <c r="H1" s="28"/>
      <c r="I1" s="28"/>
      <c r="J1" s="28"/>
      <c r="K1" s="28"/>
      <c r="L1" s="28"/>
      <c r="M1" s="28"/>
      <c r="O1" s="28"/>
      <c r="P1" s="28"/>
      <c r="Q1" s="28"/>
      <c r="R1" s="28"/>
      <c r="S1" s="20"/>
      <c r="T1" s="40"/>
      <c r="U1" s="40"/>
      <c r="V1" s="40"/>
      <c r="W1" s="10"/>
    </row>
    <row r="2" spans="2:23" ht="15" customHeight="1" x14ac:dyDescent="0.25">
      <c r="B2" s="86" t="s">
        <v>44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40"/>
      <c r="U2" s="40"/>
      <c r="V2" s="40"/>
      <c r="W2" s="10"/>
    </row>
    <row r="3" spans="2:23" ht="15" customHeight="1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40"/>
      <c r="U3" s="40"/>
      <c r="V3" s="40"/>
      <c r="W3" s="10"/>
    </row>
    <row r="4" spans="2:23" ht="15" customHeight="1" x14ac:dyDescent="0.25">
      <c r="B4" s="31"/>
      <c r="C4" s="89">
        <f>'Overview, Notes &amp; Disclaimer'!E17</f>
        <v>0</v>
      </c>
      <c r="D4" s="90"/>
      <c r="E4" s="90"/>
      <c r="F4" s="90"/>
      <c r="G4" s="90"/>
      <c r="H4" s="90"/>
      <c r="I4" s="90"/>
      <c r="J4" s="91"/>
      <c r="K4" s="87" t="s">
        <v>39</v>
      </c>
      <c r="L4" s="88"/>
      <c r="M4" s="89">
        <f>'Overview, Notes &amp; Disclaimer'!J17</f>
        <v>0</v>
      </c>
      <c r="N4" s="90"/>
      <c r="O4" s="90"/>
      <c r="P4" s="90"/>
      <c r="Q4" s="90"/>
      <c r="R4" s="91"/>
      <c r="S4" s="18" t="s">
        <v>17</v>
      </c>
      <c r="T4" s="40"/>
      <c r="U4" s="40"/>
      <c r="V4" s="40"/>
      <c r="W4" s="10"/>
    </row>
    <row r="5" spans="2:23" ht="15" customHeight="1" x14ac:dyDescent="0.25">
      <c r="B5" s="57" t="s">
        <v>9</v>
      </c>
      <c r="C5" s="57" t="s">
        <v>38</v>
      </c>
      <c r="D5" s="57" t="s">
        <v>124</v>
      </c>
      <c r="E5" s="58" t="s">
        <v>123</v>
      </c>
      <c r="F5" s="57" t="s">
        <v>88</v>
      </c>
      <c r="G5" s="57" t="s">
        <v>12</v>
      </c>
      <c r="H5" s="57" t="s">
        <v>104</v>
      </c>
      <c r="I5" s="57" t="s">
        <v>43</v>
      </c>
      <c r="J5" s="57" t="s">
        <v>46</v>
      </c>
      <c r="K5" s="57" t="s">
        <v>105</v>
      </c>
      <c r="L5" s="57" t="s">
        <v>106</v>
      </c>
      <c r="M5" s="57" t="s">
        <v>46</v>
      </c>
      <c r="N5" s="57" t="s">
        <v>88</v>
      </c>
      <c r="O5" s="57" t="s">
        <v>14</v>
      </c>
      <c r="P5" s="57" t="s">
        <v>104</v>
      </c>
      <c r="Q5" s="57" t="s">
        <v>18</v>
      </c>
      <c r="R5" s="57" t="s">
        <v>107</v>
      </c>
      <c r="S5" s="57" t="s">
        <v>108</v>
      </c>
      <c r="T5" s="40"/>
      <c r="U5" s="40"/>
      <c r="V5" s="40"/>
      <c r="W5" s="10"/>
    </row>
    <row r="6" spans="2:23" ht="15" customHeight="1" x14ac:dyDescent="0.25">
      <c r="B6" s="59">
        <v>1</v>
      </c>
      <c r="C6" s="60">
        <f>IFERROR(IF($C$4="TEB2000_REV01",CALC_CONN_TEB2000_REV01!U6,),"---")</f>
        <v>0</v>
      </c>
      <c r="D6" s="59">
        <f>IFERROR(IF($C$4="TEB2000_REV01",CALC_CONN_TEB2000_REV01!D6,),"---")</f>
        <v>0</v>
      </c>
      <c r="E6" s="59">
        <f>IFERROR(IF($C$4="TEB2000_REV01",CALC_CONN_TEB2000_REV01!E6,),"---")</f>
        <v>0</v>
      </c>
      <c r="F6" s="59" t="str">
        <f>IFERROR(IF(VLOOKUP($D6&amp;"-"&amp;$E6,IF($C$4="TEB2000_REV01",CALC_CONN_TEB2000_REV01!$F:$I),4,0)="--","---",IF($C$4="TEB2000_REV01",CALC_CONN_TEB2000_REV01!$G6&amp; " --&gt; " &amp;CALC_CONN_TEB2000_REV01!$I6&amp; " --&gt; ")),"---")</f>
        <v>---</v>
      </c>
      <c r="G6" s="59" t="str">
        <f>IFERROR(IF(VLOOKUP($D6&amp;"-"&amp;$E6,IF($C$4="TEB2000_REV01",CALC_CONN_TEB2000_REV01!$F:$H),3,0)="--",VLOOKUP($D6&amp;"-"&amp;$E6,IF($C$4="TEB2000_REV01",CALC_CONN_TEB2000_REV01!$F:$H),2,0),VLOOKUP($D6&amp;"-"&amp;$E6,IF($C$4="TEB2000_REV01",CALC_CONN_TEB2000_REV01!$F:$H),3,0)),"---")</f>
        <v>---</v>
      </c>
      <c r="H6" s="59" t="str">
        <f>IFERROR(VLOOKUP(G6,IF($C$4="TEB2000_REV01",CALC_CONN_TEB2000_REV01!$G:$T),14,0),"---")</f>
        <v>---</v>
      </c>
      <c r="I6" s="59" t="str">
        <f>IFERROR(VLOOKUP($D6&amp;"-"&amp;$E6,IF($C$4="TEB2000_REV01",CALC_CONN_TEB2000_REV01!$F:$K,"???"),6,0),"---")</f>
        <v>---</v>
      </c>
      <c r="J6" s="61" t="str">
        <f>IFERROR(VLOOKUP($D6&amp;"-"&amp;$E6,IF($C$4="TEB2000_REV01",CALC_CONN_TEB2000_REV01!$F:$M,"???"),8,0),"---")</f>
        <v>---</v>
      </c>
      <c r="K6" s="62" t="str">
        <f>IFERROR(VLOOKUP($D6&amp;"-"&amp;$E6,IF($C$4="TEB2000_REV01",CALC_CONN_TEB2000_REV01!$F:$N),9,0),"---")</f>
        <v>---</v>
      </c>
      <c r="L6" s="59" t="str">
        <f>IFERROR(VLOOKUP(K6,B2B!$H$3:$I$2000,2,0),"---")</f>
        <v>---</v>
      </c>
      <c r="M6" s="59" t="str">
        <f>IFERROR(VLOOKUP(L6,IF($M$4="TEM0007_REV01",RAW_m_TEM0007_REV01!$AD:$AH),5,0),"---")</f>
        <v>---</v>
      </c>
      <c r="N6" s="59" t="str">
        <f>IFERROR(VLOOKUP(L6,IF($M$4="TEM0007_REV01",RAW_m_TEM0007_REV01!$AE:$AJ),6,0),"---")</f>
        <v>---</v>
      </c>
      <c r="O6" s="63" t="str">
        <f>IFERROR(VLOOKUP(L6,IF($M$4="TEM0007_REV01",RAW_m_TEM0007_REV01!$AD:$AE),2,0),"---")</f>
        <v>---</v>
      </c>
      <c r="P6" s="59" t="str">
        <f>IFERROR(VLOOKUP(O6,IF($M$4="TEM0007_REV01",RAW_m_TEM0007_REV01!$AJ:$AK),2,0),"---")</f>
        <v>---</v>
      </c>
      <c r="Q6" s="59" t="str">
        <f>IFERROR(VLOOKUP(L6,IF($M$4="TEM0007_REV01",RAW_m_TEM0007_REV01!$AD:$AF),3,0),"---")</f>
        <v>---</v>
      </c>
      <c r="R6" s="59" t="str">
        <f>IFERROR(VLOOKUP(O6,IF($M$4="TEM0007_REV01",RAW_m_TEM0007_REV01!$AE:$AG),3,0),"---")</f>
        <v>---</v>
      </c>
      <c r="S6" s="59" t="str">
        <f>IFERROR(SUBSTITUTE(I6,"mm","")+SUBSTITUTE(R6,"mm",""),"---")</f>
        <v>---</v>
      </c>
    </row>
    <row r="7" spans="2:23" ht="15" customHeight="1" x14ac:dyDescent="0.25">
      <c r="B7" s="59">
        <f>B6+1</f>
        <v>2</v>
      </c>
      <c r="C7" s="60">
        <f>IFERROR(IF($C$4="TEB2000_REV01",CALC_CONN_TEB2000_REV01!U7,),"---")</f>
        <v>0</v>
      </c>
      <c r="D7" s="59">
        <f>IFERROR(IF($C$4="TEB2000_REV01",CALC_CONN_TEB2000_REV01!D7,),"---")</f>
        <v>0</v>
      </c>
      <c r="E7" s="59">
        <f>IFERROR(IF($C$4="TEB2000_REV01",CALC_CONN_TEB2000_REV01!E7,),"---")</f>
        <v>0</v>
      </c>
      <c r="F7" s="59" t="str">
        <f>IFERROR(IF(VLOOKUP($D7&amp;"-"&amp;$E7,IF($C$4="TEB2000_REV01",CALC_CONN_TEB2000_REV01!$F:$I),4,0)="--","---",IF($C$4="TEB2000_REV01",CALC_CONN_TEB2000_REV01!$G7&amp; " --&gt; " &amp;CALC_CONN_TEB2000_REV01!$I7&amp; " --&gt; ")),"---")</f>
        <v>---</v>
      </c>
      <c r="G7" s="59" t="str">
        <f>IFERROR(IF(VLOOKUP($D7&amp;"-"&amp;$E7,IF($C$4="TEB2000_REV01",CALC_CONN_TEB2000_REV01!$F:$H),3,0)="--",VLOOKUP($D7&amp;"-"&amp;$E7,IF($C$4="TEB2000_REV01",CALC_CONN_TEB2000_REV01!$F:$H),2,0),VLOOKUP($D7&amp;"-"&amp;$E7,IF($C$4="TEB2000_REV01",CALC_CONN_TEB2000_REV01!$F:$H),3,0)),"---")</f>
        <v>---</v>
      </c>
      <c r="H7" s="59" t="str">
        <f>IFERROR(VLOOKUP(G7,IF($C$4="TEB2000_REV01",CALC_CONN_TEB2000_REV01!$G:$T),14,0),"---")</f>
        <v>---</v>
      </c>
      <c r="I7" s="59" t="str">
        <f>IFERROR(VLOOKUP($D7&amp;"-"&amp;$E7,IF($C$4="TEB2000_REV01",CALC_CONN_TEB2000_REV01!$F:$K,"???"),6,0),"---")</f>
        <v>---</v>
      </c>
      <c r="J7" s="61" t="str">
        <f>IFERROR(VLOOKUP($D7&amp;"-"&amp;$E7,IF($C$4="TEB2000_REV01",CALC_CONN_TEB2000_REV01!$F:$M,"???"),8,0),"---")</f>
        <v>---</v>
      </c>
      <c r="K7" s="62" t="str">
        <f>IFERROR(VLOOKUP($D7&amp;"-"&amp;$E7,IF($C$4="TEB2000_REV01",CALC_CONN_TEB2000_REV01!$F:$N),9,0),"---")</f>
        <v>---</v>
      </c>
      <c r="L7" s="59" t="str">
        <f>IFERROR(VLOOKUP(K7,B2B!$H$3:$I$2000,2,0),"---")</f>
        <v>---</v>
      </c>
      <c r="M7" s="59" t="str">
        <f>IFERROR(VLOOKUP(L7,IF($M$4="TEM0007_REV01",RAW_m_TEM0007_REV01!$AD:$AH),5,0),"---")</f>
        <v>---</v>
      </c>
      <c r="N7" s="59" t="str">
        <f>IFERROR(VLOOKUP(L7,IF($M$4="TEM0007_REV01",RAW_m_TEM0007_REV01!$AE:$AJ),6,0),"---")</f>
        <v>---</v>
      </c>
      <c r="O7" s="63" t="str">
        <f>IFERROR(VLOOKUP(L7,IF($M$4="TEM0007_REV01",RAW_m_TEM0007_REV01!$AD:$AE),2,0),"---")</f>
        <v>---</v>
      </c>
      <c r="P7" s="59" t="str">
        <f>IFERROR(VLOOKUP(O7,IF($M$4="TEM0007_REV01",RAW_m_TEM0007_REV01!$AJ:$AK),2,0),"---")</f>
        <v>---</v>
      </c>
      <c r="Q7" s="59" t="str">
        <f>IFERROR(VLOOKUP(L7,IF($M$4="TEM0007_REV01",RAW_m_TEM0007_REV01!$AD:$AF),3,0),"---")</f>
        <v>---</v>
      </c>
      <c r="R7" s="59" t="str">
        <f>IFERROR(VLOOKUP(O7,IF($M$4="TEM0007_REV01",RAW_m_TEM0007_REV01!$AE:$AG),3,0),"---")</f>
        <v>---</v>
      </c>
      <c r="S7" s="59" t="str">
        <f>IFERROR(SUBSTITUTE(I7,"mm","")+SUBSTITUTE(R7,"mm",""),"---")</f>
        <v>---</v>
      </c>
    </row>
    <row r="8" spans="2:23" ht="15" customHeight="1" x14ac:dyDescent="0.25">
      <c r="B8" s="59">
        <f t="shared" ref="B8:B71" si="0">B7+1</f>
        <v>3</v>
      </c>
      <c r="C8" s="60">
        <f>IFERROR(IF($C$4="TEB2000_REV01",CALC_CONN_TEB2000_REV01!U8,),"---")</f>
        <v>0</v>
      </c>
      <c r="D8" s="59">
        <f>IFERROR(IF($C$4="TEB2000_REV01",CALC_CONN_TEB2000_REV01!D8,),"---")</f>
        <v>0</v>
      </c>
      <c r="E8" s="59">
        <f>IFERROR(IF($C$4="TEB2000_REV01",CALC_CONN_TEB2000_REV01!E8,),"---")</f>
        <v>0</v>
      </c>
      <c r="F8" s="59" t="str">
        <f>IFERROR(IF(VLOOKUP($D8&amp;"-"&amp;$E8,IF($C$4="TEB2000_REV01",CALC_CONN_TEB2000_REV01!$F:$I),4,0)="--","---",IF($C$4="TEB2000_REV01",CALC_CONN_TEB2000_REV01!$G8&amp; " --&gt; " &amp;CALC_CONN_TEB2000_REV01!$I8&amp; " --&gt; ")),"---")</f>
        <v>---</v>
      </c>
      <c r="G8" s="59" t="str">
        <f>IFERROR(IF(VLOOKUP($D8&amp;"-"&amp;$E8,IF($C$4="TEB2000_REV01",CALC_CONN_TEB2000_REV01!$F:$H),3,0)="--",VLOOKUP($D8&amp;"-"&amp;$E8,IF($C$4="TEB2000_REV01",CALC_CONN_TEB2000_REV01!$F:$H),2,0),VLOOKUP($D8&amp;"-"&amp;$E8,IF($C$4="TEB2000_REV01",CALC_CONN_TEB2000_REV01!$F:$H),3,0)),"---")</f>
        <v>---</v>
      </c>
      <c r="H8" s="59" t="str">
        <f>IFERROR(VLOOKUP(G8,IF($C$4="TEB2000_REV01",CALC_CONN_TEB2000_REV01!$G:$T),14,0),"---")</f>
        <v>---</v>
      </c>
      <c r="I8" s="59" t="str">
        <f>IFERROR(VLOOKUP($D8&amp;"-"&amp;$E8,IF($C$4="TEB2000_REV01",CALC_CONN_TEB2000_REV01!$F:$K,"???"),6,0),"---")</f>
        <v>---</v>
      </c>
      <c r="J8" s="61" t="str">
        <f>IFERROR(VLOOKUP($D8&amp;"-"&amp;$E8,IF($C$4="TEB2000_REV01",CALC_CONN_TEB2000_REV01!$F:$M,"???"),8,0),"---")</f>
        <v>---</v>
      </c>
      <c r="K8" s="62" t="str">
        <f>IFERROR(VLOOKUP($D8&amp;"-"&amp;$E8,IF($C$4="TEB2000_REV01",CALC_CONN_TEB2000_REV01!$F:$N),9,0),"---")</f>
        <v>---</v>
      </c>
      <c r="L8" s="59" t="str">
        <f>IFERROR(VLOOKUP(K8,B2B!$H$3:$I$2000,2,0),"---")</f>
        <v>---</v>
      </c>
      <c r="M8" s="59" t="str">
        <f>IFERROR(VLOOKUP(L8,IF($M$4="TEM0007_REV01",RAW_m_TEM0007_REV01!$AD:$AH),5,0),"---")</f>
        <v>---</v>
      </c>
      <c r="N8" s="59" t="str">
        <f>IFERROR(VLOOKUP(L8,IF($M$4="TEM0007_REV01",RAW_m_TEM0007_REV01!$AE:$AJ),6,0),"---")</f>
        <v>---</v>
      </c>
      <c r="O8" s="63" t="str">
        <f>IFERROR(VLOOKUP(L8,IF($M$4="TEM0007_REV01",RAW_m_TEM0007_REV01!$AD:$AE),2,0),"---")</f>
        <v>---</v>
      </c>
      <c r="P8" s="59" t="str">
        <f>IFERROR(VLOOKUP(O8,IF($M$4="TEM0007_REV01",RAW_m_TEM0007_REV01!$AJ:$AK),2,0),"---")</f>
        <v>---</v>
      </c>
      <c r="Q8" s="59" t="str">
        <f>IFERROR(VLOOKUP(L8,IF($M$4="TEM0007_REV01",RAW_m_TEM0007_REV01!$AD:$AF),3,0),"---")</f>
        <v>---</v>
      </c>
      <c r="R8" s="59" t="str">
        <f>IFERROR(VLOOKUP(O8,IF($M$4="TEM0007_REV01",RAW_m_TEM0007_REV01!$AE:$AG),3,0),"---")</f>
        <v>---</v>
      </c>
      <c r="S8" s="59" t="str">
        <f t="shared" ref="S8:S71" si="1">IFERROR(SUBSTITUTE(I8,"mm","")+SUBSTITUTE(R8,"mm",""),"---")</f>
        <v>---</v>
      </c>
    </row>
    <row r="9" spans="2:23" ht="15" customHeight="1" x14ac:dyDescent="0.25">
      <c r="B9" s="59">
        <f t="shared" si="0"/>
        <v>4</v>
      </c>
      <c r="C9" s="60">
        <f>IFERROR(IF($C$4="TEB2000_REV01",CALC_CONN_TEB2000_REV01!U9,),"---")</f>
        <v>0</v>
      </c>
      <c r="D9" s="59">
        <f>IFERROR(IF($C$4="TEB2000_REV01",CALC_CONN_TEB2000_REV01!D9,),"---")</f>
        <v>0</v>
      </c>
      <c r="E9" s="59">
        <f>IFERROR(IF($C$4="TEB2000_REV01",CALC_CONN_TEB2000_REV01!E9,),"---")</f>
        <v>0</v>
      </c>
      <c r="F9" s="59" t="str">
        <f>IFERROR(IF(VLOOKUP($D9&amp;"-"&amp;$E9,IF($C$4="TEB2000_REV01",CALC_CONN_TEB2000_REV01!$F:$I),4,0)="--","---",IF($C$4="TEB2000_REV01",CALC_CONN_TEB2000_REV01!$G9&amp; " --&gt; " &amp;CALC_CONN_TEB2000_REV01!$I9&amp; " --&gt; ")),"---")</f>
        <v>---</v>
      </c>
      <c r="G9" s="59" t="str">
        <f>IFERROR(IF(VLOOKUP($D9&amp;"-"&amp;$E9,IF($C$4="TEB2000_REV01",CALC_CONN_TEB2000_REV01!$F:$H),3,0)="--",VLOOKUP($D9&amp;"-"&amp;$E9,IF($C$4="TEB2000_REV01",CALC_CONN_TEB2000_REV01!$F:$H),2,0),VLOOKUP($D9&amp;"-"&amp;$E9,IF($C$4="TEB2000_REV01",CALC_CONN_TEB2000_REV01!$F:$H),3,0)),"---")</f>
        <v>---</v>
      </c>
      <c r="H9" s="59" t="str">
        <f>IFERROR(VLOOKUP(G9,IF($C$4="TEB2000_REV01",CALC_CONN_TEB2000_REV01!$G:$T),14,0),"---")</f>
        <v>---</v>
      </c>
      <c r="I9" s="59" t="str">
        <f>IFERROR(VLOOKUP($D9&amp;"-"&amp;$E9,IF($C$4="TEB2000_REV01",CALC_CONN_TEB2000_REV01!$F:$K,"???"),6,0),"---")</f>
        <v>---</v>
      </c>
      <c r="J9" s="61" t="str">
        <f>IFERROR(VLOOKUP($D9&amp;"-"&amp;$E9,IF($C$4="TEB2000_REV01",CALC_CONN_TEB2000_REV01!$F:$M,"???"),8,0),"---")</f>
        <v>---</v>
      </c>
      <c r="K9" s="62" t="str">
        <f>IFERROR(VLOOKUP($D9&amp;"-"&amp;$E9,IF($C$4="TEB2000_REV01",CALC_CONN_TEB2000_REV01!$F:$N),9,0),"---")</f>
        <v>---</v>
      </c>
      <c r="L9" s="59" t="str">
        <f>IFERROR(VLOOKUP(K9,B2B!$H$3:$I$2000,2,0),"---")</f>
        <v>---</v>
      </c>
      <c r="M9" s="59" t="str">
        <f>IFERROR(VLOOKUP(L9,IF($M$4="TEM0007_REV01",RAW_m_TEM0007_REV01!$AD:$AH),5,0),"---")</f>
        <v>---</v>
      </c>
      <c r="N9" s="59" t="str">
        <f>IFERROR(VLOOKUP(L9,IF($M$4="TEM0007_REV01",RAW_m_TEM0007_REV01!$AE:$AJ),6,0),"---")</f>
        <v>---</v>
      </c>
      <c r="O9" s="63" t="str">
        <f>IFERROR(VLOOKUP(L9,IF($M$4="TEM0007_REV01",RAW_m_TEM0007_REV01!$AD:$AE),2,0),"---")</f>
        <v>---</v>
      </c>
      <c r="P9" s="59" t="str">
        <f>IFERROR(VLOOKUP(O9,IF($M$4="TEM0007_REV01",RAW_m_TEM0007_REV01!$AJ:$AK),2,0),"---")</f>
        <v>---</v>
      </c>
      <c r="Q9" s="59" t="str">
        <f>IFERROR(VLOOKUP(L9,IF($M$4="TEM0007_REV01",RAW_m_TEM0007_REV01!$AD:$AF),3,0),"---")</f>
        <v>---</v>
      </c>
      <c r="R9" s="59" t="str">
        <f>IFERROR(VLOOKUP(O9,IF($M$4="TEM0007_REV01",RAW_m_TEM0007_REV01!$AE:$AG),3,0),"---")</f>
        <v>---</v>
      </c>
      <c r="S9" s="59" t="str">
        <f t="shared" si="1"/>
        <v>---</v>
      </c>
    </row>
    <row r="10" spans="2:23" ht="15" customHeight="1" x14ac:dyDescent="0.25">
      <c r="B10" s="59">
        <f t="shared" si="0"/>
        <v>5</v>
      </c>
      <c r="C10" s="60">
        <f>IFERROR(IF($C$4="TEB2000_REV01",CALC_CONN_TEB2000_REV01!U10,),"---")</f>
        <v>0</v>
      </c>
      <c r="D10" s="59">
        <f>IFERROR(IF($C$4="TEB2000_REV01",CALC_CONN_TEB2000_REV01!D10,),"---")</f>
        <v>0</v>
      </c>
      <c r="E10" s="59">
        <f>IFERROR(IF($C$4="TEB2000_REV01",CALC_CONN_TEB2000_REV01!E10,),"---")</f>
        <v>0</v>
      </c>
      <c r="F10" s="59" t="str">
        <f>IFERROR(IF(VLOOKUP($D10&amp;"-"&amp;$E10,IF($C$4="TEB2000_REV01",CALC_CONN_TEB2000_REV01!$F:$I),4,0)="--","---",IF($C$4="TEB2000_REV01",CALC_CONN_TEB2000_REV01!$G10&amp; " --&gt; " &amp;CALC_CONN_TEB2000_REV01!$I10&amp; " --&gt; ")),"---")</f>
        <v>---</v>
      </c>
      <c r="G10" s="59" t="str">
        <f>IFERROR(IF(VLOOKUP($D10&amp;"-"&amp;$E10,IF($C$4="TEB2000_REV01",CALC_CONN_TEB2000_REV01!$F:$H),3,0)="--",VLOOKUP($D10&amp;"-"&amp;$E10,IF($C$4="TEB2000_REV01",CALC_CONN_TEB2000_REV01!$F:$H),2,0),VLOOKUP($D10&amp;"-"&amp;$E10,IF($C$4="TEB2000_REV01",CALC_CONN_TEB2000_REV01!$F:$H),3,0)),"---")</f>
        <v>---</v>
      </c>
      <c r="H10" s="59" t="str">
        <f>IFERROR(VLOOKUP(G10,IF($C$4="TEB2000_REV01",CALC_CONN_TEB2000_REV01!$G:$T),14,0),"---")</f>
        <v>---</v>
      </c>
      <c r="I10" s="59" t="str">
        <f>IFERROR(VLOOKUP($D10&amp;"-"&amp;$E10,IF($C$4="TEB2000_REV01",CALC_CONN_TEB2000_REV01!$F:$K,"???"),6,0),"---")</f>
        <v>---</v>
      </c>
      <c r="J10" s="61" t="str">
        <f>IFERROR(VLOOKUP($D10&amp;"-"&amp;$E10,IF($C$4="TEB2000_REV01",CALC_CONN_TEB2000_REV01!$F:$M,"???"),8,0),"---")</f>
        <v>---</v>
      </c>
      <c r="K10" s="62" t="str">
        <f>IFERROR(VLOOKUP($D10&amp;"-"&amp;$E10,IF($C$4="TEB2000_REV01",CALC_CONN_TEB2000_REV01!$F:$N),9,0),"---")</f>
        <v>---</v>
      </c>
      <c r="L10" s="59" t="str">
        <f>IFERROR(VLOOKUP(K10,B2B!$H$3:$I$2000,2,0),"---")</f>
        <v>---</v>
      </c>
      <c r="M10" s="59" t="str">
        <f>IFERROR(VLOOKUP(L10,IF($M$4="TEM0007_REV01",RAW_m_TEM0007_REV01!$AD:$AH),5,0),"---")</f>
        <v>---</v>
      </c>
      <c r="N10" s="59" t="str">
        <f>IFERROR(VLOOKUP(L10,IF($M$4="TEM0007_REV01",RAW_m_TEM0007_REV01!$AE:$AJ),6,0),"---")</f>
        <v>---</v>
      </c>
      <c r="O10" s="63" t="str">
        <f>IFERROR(VLOOKUP(L10,IF($M$4="TEM0007_REV01",RAW_m_TEM0007_REV01!$AD:$AE),2,0),"---")</f>
        <v>---</v>
      </c>
      <c r="P10" s="59" t="str">
        <f>IFERROR(VLOOKUP(O10,IF($M$4="TEM0007_REV01",RAW_m_TEM0007_REV01!$AJ:$AK),2,0),"---")</f>
        <v>---</v>
      </c>
      <c r="Q10" s="59" t="str">
        <f>IFERROR(VLOOKUP(L10,IF($M$4="TEM0007_REV01",RAW_m_TEM0007_REV01!$AD:$AF),3,0),"---")</f>
        <v>---</v>
      </c>
      <c r="R10" s="59" t="str">
        <f>IFERROR(VLOOKUP(O10,IF($M$4="TEM0007_REV01",RAW_m_TEM0007_REV01!$AE:$AG),3,0),"---")</f>
        <v>---</v>
      </c>
      <c r="S10" s="59" t="str">
        <f t="shared" si="1"/>
        <v>---</v>
      </c>
    </row>
    <row r="11" spans="2:23" ht="15" customHeight="1" x14ac:dyDescent="0.25">
      <c r="B11" s="59">
        <f t="shared" si="0"/>
        <v>6</v>
      </c>
      <c r="C11" s="60">
        <f>IFERROR(IF($C$4="TEB2000_REV01",CALC_CONN_TEB2000_REV01!U11,),"---")</f>
        <v>0</v>
      </c>
      <c r="D11" s="59">
        <f>IFERROR(IF($C$4="TEB2000_REV01",CALC_CONN_TEB2000_REV01!D11,),"---")</f>
        <v>0</v>
      </c>
      <c r="E11" s="59">
        <f>IFERROR(IF($C$4="TEB2000_REV01",CALC_CONN_TEB2000_REV01!E11,),"---")</f>
        <v>0</v>
      </c>
      <c r="F11" s="59" t="str">
        <f>IFERROR(IF(VLOOKUP($D11&amp;"-"&amp;$E11,IF($C$4="TEB2000_REV01",CALC_CONN_TEB2000_REV01!$F:$I),4,0)="--","---",IF($C$4="TEB2000_REV01",CALC_CONN_TEB2000_REV01!$G11&amp; " --&gt; " &amp;CALC_CONN_TEB2000_REV01!$I11&amp; " --&gt; ")),"---")</f>
        <v>---</v>
      </c>
      <c r="G11" s="59" t="str">
        <f>IFERROR(IF(VLOOKUP($D11&amp;"-"&amp;$E11,IF($C$4="TEB2000_REV01",CALC_CONN_TEB2000_REV01!$F:$H),3,0)="--",VLOOKUP($D11&amp;"-"&amp;$E11,IF($C$4="TEB2000_REV01",CALC_CONN_TEB2000_REV01!$F:$H),2,0),VLOOKUP($D11&amp;"-"&amp;$E11,IF($C$4="TEB2000_REV01",CALC_CONN_TEB2000_REV01!$F:$H),3,0)),"---")</f>
        <v>---</v>
      </c>
      <c r="H11" s="59" t="str">
        <f>IFERROR(VLOOKUP(G11,IF($C$4="TEB2000_REV01",CALC_CONN_TEB2000_REV01!$G:$T),14,0),"---")</f>
        <v>---</v>
      </c>
      <c r="I11" s="59" t="str">
        <f>IFERROR(VLOOKUP($D11&amp;"-"&amp;$E11,IF($C$4="TEB2000_REV01",CALC_CONN_TEB2000_REV01!$F:$K,"???"),6,0),"---")</f>
        <v>---</v>
      </c>
      <c r="J11" s="61" t="str">
        <f>IFERROR(VLOOKUP($D11&amp;"-"&amp;$E11,IF($C$4="TEB2000_REV01",CALC_CONN_TEB2000_REV01!$F:$M,"???"),8,0),"---")</f>
        <v>---</v>
      </c>
      <c r="K11" s="62" t="str">
        <f>IFERROR(VLOOKUP($D11&amp;"-"&amp;$E11,IF($C$4="TEB2000_REV01",CALC_CONN_TEB2000_REV01!$F:$N),9,0),"---")</f>
        <v>---</v>
      </c>
      <c r="L11" s="59" t="str">
        <f>IFERROR(VLOOKUP(K11,B2B!$H$3:$I$2000,2,0),"---")</f>
        <v>---</v>
      </c>
      <c r="M11" s="59" t="str">
        <f>IFERROR(VLOOKUP(L11,IF($M$4="TEM0007_REV01",RAW_m_TEM0007_REV01!$AD:$AH),5,0),"---")</f>
        <v>---</v>
      </c>
      <c r="N11" s="59" t="str">
        <f>IFERROR(VLOOKUP(L11,IF($M$4="TEM0007_REV01",RAW_m_TEM0007_REV01!$AE:$AJ),6,0),"---")</f>
        <v>---</v>
      </c>
      <c r="O11" s="63" t="str">
        <f>IFERROR(VLOOKUP(L11,IF($M$4="TEM0007_REV01",RAW_m_TEM0007_REV01!$AD:$AE),2,0),"---")</f>
        <v>---</v>
      </c>
      <c r="P11" s="59" t="str">
        <f>IFERROR(VLOOKUP(O11,IF($M$4="TEM0007_REV01",RAW_m_TEM0007_REV01!$AJ:$AK),2,0),"---")</f>
        <v>---</v>
      </c>
      <c r="Q11" s="59" t="str">
        <f>IFERROR(VLOOKUP(L11,IF($M$4="TEM0007_REV01",RAW_m_TEM0007_REV01!$AD:$AF),3,0),"---")</f>
        <v>---</v>
      </c>
      <c r="R11" s="59" t="str">
        <f>IFERROR(VLOOKUP(O11,IF($M$4="TEM0007_REV01",RAW_m_TEM0007_REV01!$AE:$AG),3,0),"---")</f>
        <v>---</v>
      </c>
      <c r="S11" s="59" t="str">
        <f t="shared" si="1"/>
        <v>---</v>
      </c>
    </row>
    <row r="12" spans="2:23" ht="15" customHeight="1" x14ac:dyDescent="0.25">
      <c r="B12" s="59">
        <f t="shared" si="0"/>
        <v>7</v>
      </c>
      <c r="C12" s="60">
        <f>IFERROR(IF($C$4="TEB2000_REV01",CALC_CONN_TEB2000_REV01!U12,),"---")</f>
        <v>0</v>
      </c>
      <c r="D12" s="59">
        <f>IFERROR(IF($C$4="TEB2000_REV01",CALC_CONN_TEB2000_REV01!D12,),"---")</f>
        <v>0</v>
      </c>
      <c r="E12" s="59">
        <f>IFERROR(IF($C$4="TEB2000_REV01",CALC_CONN_TEB2000_REV01!E12,),"---")</f>
        <v>0</v>
      </c>
      <c r="F12" s="59" t="str">
        <f>IFERROR(IF(VLOOKUP($D12&amp;"-"&amp;$E12,IF($C$4="TEB2000_REV01",CALC_CONN_TEB2000_REV01!$F:$I),4,0)="--","---",IF($C$4="TEB2000_REV01",CALC_CONN_TEB2000_REV01!$G12&amp; " --&gt; " &amp;CALC_CONN_TEB2000_REV01!$I12&amp; " --&gt; ")),"---")</f>
        <v>---</v>
      </c>
      <c r="G12" s="59" t="str">
        <f>IFERROR(IF(VLOOKUP($D12&amp;"-"&amp;$E12,IF($C$4="TEB2000_REV01",CALC_CONN_TEB2000_REV01!$F:$H),3,0)="--",VLOOKUP($D12&amp;"-"&amp;$E12,IF($C$4="TEB2000_REV01",CALC_CONN_TEB2000_REV01!$F:$H),2,0),VLOOKUP($D12&amp;"-"&amp;$E12,IF($C$4="TEB2000_REV01",CALC_CONN_TEB2000_REV01!$F:$H),3,0)),"---")</f>
        <v>---</v>
      </c>
      <c r="H12" s="59" t="str">
        <f>IFERROR(VLOOKUP(G12,IF($C$4="TEB2000_REV01",CALC_CONN_TEB2000_REV01!$G:$T),14,0),"---")</f>
        <v>---</v>
      </c>
      <c r="I12" s="59" t="str">
        <f>IFERROR(VLOOKUP($D12&amp;"-"&amp;$E12,IF($C$4="TEB2000_REV01",CALC_CONN_TEB2000_REV01!$F:$K,"???"),6,0),"---")</f>
        <v>---</v>
      </c>
      <c r="J12" s="61" t="str">
        <f>IFERROR(VLOOKUP($D12&amp;"-"&amp;$E12,IF($C$4="TEB2000_REV01",CALC_CONN_TEB2000_REV01!$F:$M,"???"),8,0),"---")</f>
        <v>---</v>
      </c>
      <c r="K12" s="62" t="str">
        <f>IFERROR(VLOOKUP($D12&amp;"-"&amp;$E12,IF($C$4="TEB2000_REV01",CALC_CONN_TEB2000_REV01!$F:$N),9,0),"---")</f>
        <v>---</v>
      </c>
      <c r="L12" s="59" t="str">
        <f>IFERROR(VLOOKUP(K12,B2B!$H$3:$I$2000,2,0),"---")</f>
        <v>---</v>
      </c>
      <c r="M12" s="59" t="str">
        <f>IFERROR(VLOOKUP(L12,IF($M$4="TEM0007_REV01",RAW_m_TEM0007_REV01!$AD:$AH),5,0),"---")</f>
        <v>---</v>
      </c>
      <c r="N12" s="59" t="str">
        <f>IFERROR(VLOOKUP(L12,IF($M$4="TEM0007_REV01",RAW_m_TEM0007_REV01!$AE:$AJ),6,0),"---")</f>
        <v>---</v>
      </c>
      <c r="O12" s="63" t="str">
        <f>IFERROR(VLOOKUP(L12,IF($M$4="TEM0007_REV01",RAW_m_TEM0007_REV01!$AD:$AE),2,0),"---")</f>
        <v>---</v>
      </c>
      <c r="P12" s="59" t="str">
        <f>IFERROR(VLOOKUP(O12,IF($M$4="TEM0007_REV01",RAW_m_TEM0007_REV01!$AJ:$AK),2,0),"---")</f>
        <v>---</v>
      </c>
      <c r="Q12" s="59" t="str">
        <f>IFERROR(VLOOKUP(L12,IF($M$4="TEM0007_REV01",RAW_m_TEM0007_REV01!$AD:$AF),3,0),"---")</f>
        <v>---</v>
      </c>
      <c r="R12" s="59" t="str">
        <f>IFERROR(VLOOKUP(O12,IF($M$4="TEM0007_REV01",RAW_m_TEM0007_REV01!$AE:$AG),3,0),"---")</f>
        <v>---</v>
      </c>
      <c r="S12" s="59" t="str">
        <f t="shared" si="1"/>
        <v>---</v>
      </c>
    </row>
    <row r="13" spans="2:23" ht="15" customHeight="1" x14ac:dyDescent="0.25">
      <c r="B13" s="59">
        <f t="shared" si="0"/>
        <v>8</v>
      </c>
      <c r="C13" s="60">
        <f>IFERROR(IF($C$4="TEB2000_REV01",CALC_CONN_TEB2000_REV01!U13,),"---")</f>
        <v>0</v>
      </c>
      <c r="D13" s="59">
        <f>IFERROR(IF($C$4="TEB2000_REV01",CALC_CONN_TEB2000_REV01!D13,),"---")</f>
        <v>0</v>
      </c>
      <c r="E13" s="59">
        <f>IFERROR(IF($C$4="TEB2000_REV01",CALC_CONN_TEB2000_REV01!E13,),"---")</f>
        <v>0</v>
      </c>
      <c r="F13" s="59" t="str">
        <f>IFERROR(IF(VLOOKUP($D13&amp;"-"&amp;$E13,IF($C$4="TEB2000_REV01",CALC_CONN_TEB2000_REV01!$F:$I),4,0)="--","---",IF($C$4="TEB2000_REV01",CALC_CONN_TEB2000_REV01!$G13&amp; " --&gt; " &amp;CALC_CONN_TEB2000_REV01!$I13&amp; " --&gt; ")),"---")</f>
        <v>---</v>
      </c>
      <c r="G13" s="59" t="str">
        <f>IFERROR(IF(VLOOKUP($D13&amp;"-"&amp;$E13,IF($C$4="TEB2000_REV01",CALC_CONN_TEB2000_REV01!$F:$H),3,0)="--",VLOOKUP($D13&amp;"-"&amp;$E13,IF($C$4="TEB2000_REV01",CALC_CONN_TEB2000_REV01!$F:$H),2,0),VLOOKUP($D13&amp;"-"&amp;$E13,IF($C$4="TEB2000_REV01",CALC_CONN_TEB2000_REV01!$F:$H),3,0)),"---")</f>
        <v>---</v>
      </c>
      <c r="H13" s="59" t="str">
        <f>IFERROR(VLOOKUP(G13,IF($C$4="TEB2000_REV01",CALC_CONN_TEB2000_REV01!$G:$T),14,0),"---")</f>
        <v>---</v>
      </c>
      <c r="I13" s="59" t="str">
        <f>IFERROR(VLOOKUP($D13&amp;"-"&amp;$E13,IF($C$4="TEB2000_REV01",CALC_CONN_TEB2000_REV01!$F:$K,"???"),6,0),"---")</f>
        <v>---</v>
      </c>
      <c r="J13" s="61" t="str">
        <f>IFERROR(VLOOKUP($D13&amp;"-"&amp;$E13,IF($C$4="TEB2000_REV01",CALC_CONN_TEB2000_REV01!$F:$M,"???"),8,0),"---")</f>
        <v>---</v>
      </c>
      <c r="K13" s="62" t="str">
        <f>IFERROR(VLOOKUP($D13&amp;"-"&amp;$E13,IF($C$4="TEB2000_REV01",CALC_CONN_TEB2000_REV01!$F:$N),9,0),"---")</f>
        <v>---</v>
      </c>
      <c r="L13" s="59" t="str">
        <f>IFERROR(VLOOKUP(K13,B2B!$H$3:$I$2000,2,0),"---")</f>
        <v>---</v>
      </c>
      <c r="M13" s="59" t="str">
        <f>IFERROR(VLOOKUP(L13,IF($M$4="TEM0007_REV01",RAW_m_TEM0007_REV01!$AD:$AH),5,0),"---")</f>
        <v>---</v>
      </c>
      <c r="N13" s="59" t="str">
        <f>IFERROR(VLOOKUP(L13,IF($M$4="TEM0007_REV01",RAW_m_TEM0007_REV01!$AE:$AJ),6,0),"---")</f>
        <v>---</v>
      </c>
      <c r="O13" s="63" t="str">
        <f>IFERROR(VLOOKUP(L13,IF($M$4="TEM0007_REV01",RAW_m_TEM0007_REV01!$AD:$AE),2,0),"---")</f>
        <v>---</v>
      </c>
      <c r="P13" s="59" t="str">
        <f>IFERROR(VLOOKUP(O13,IF($M$4="TEM0007_REV01",RAW_m_TEM0007_REV01!$AJ:$AK),2,0),"---")</f>
        <v>---</v>
      </c>
      <c r="Q13" s="59" t="str">
        <f>IFERROR(VLOOKUP(L13,IF($M$4="TEM0007_REV01",RAW_m_TEM0007_REV01!$AD:$AF),3,0),"---")</f>
        <v>---</v>
      </c>
      <c r="R13" s="59" t="str">
        <f>IFERROR(VLOOKUP(O13,IF($M$4="TEM0007_REV01",RAW_m_TEM0007_REV01!$AE:$AG),3,0),"---")</f>
        <v>---</v>
      </c>
      <c r="S13" s="59" t="str">
        <f t="shared" si="1"/>
        <v>---</v>
      </c>
    </row>
    <row r="14" spans="2:23" ht="15" customHeight="1" x14ac:dyDescent="0.25">
      <c r="B14" s="59">
        <f t="shared" si="0"/>
        <v>9</v>
      </c>
      <c r="C14" s="60">
        <f>IFERROR(IF($C$4="TEB2000_REV01",CALC_CONN_TEB2000_REV01!U14,),"---")</f>
        <v>0</v>
      </c>
      <c r="D14" s="59">
        <f>IFERROR(IF($C$4="TEB2000_REV01",CALC_CONN_TEB2000_REV01!D14,),"---")</f>
        <v>0</v>
      </c>
      <c r="E14" s="59">
        <f>IFERROR(IF($C$4="TEB2000_REV01",CALC_CONN_TEB2000_REV01!E14,),"---")</f>
        <v>0</v>
      </c>
      <c r="F14" s="59" t="str">
        <f>IFERROR(IF(VLOOKUP($D14&amp;"-"&amp;$E14,IF($C$4="TEB2000_REV01",CALC_CONN_TEB2000_REV01!$F:$I),4,0)="--","---",IF($C$4="TEB2000_REV01",CALC_CONN_TEB2000_REV01!$G14&amp; " --&gt; " &amp;CALC_CONN_TEB2000_REV01!$I14&amp; " --&gt; ")),"---")</f>
        <v>---</v>
      </c>
      <c r="G14" s="59" t="str">
        <f>IFERROR(IF(VLOOKUP($D14&amp;"-"&amp;$E14,IF($C$4="TEB2000_REV01",CALC_CONN_TEB2000_REV01!$F:$H),3,0)="--",VLOOKUP($D14&amp;"-"&amp;$E14,IF($C$4="TEB2000_REV01",CALC_CONN_TEB2000_REV01!$F:$H),2,0),VLOOKUP($D14&amp;"-"&amp;$E14,IF($C$4="TEB2000_REV01",CALC_CONN_TEB2000_REV01!$F:$H),3,0)),"---")</f>
        <v>---</v>
      </c>
      <c r="H14" s="59" t="str">
        <f>IFERROR(VLOOKUP(G14,IF($C$4="TEB2000_REV01",CALC_CONN_TEB2000_REV01!$G:$T),14,0),"---")</f>
        <v>---</v>
      </c>
      <c r="I14" s="59" t="str">
        <f>IFERROR(VLOOKUP($D14&amp;"-"&amp;$E14,IF($C$4="TEB2000_REV01",CALC_CONN_TEB2000_REV01!$F:$K,"???"),6,0),"---")</f>
        <v>---</v>
      </c>
      <c r="J14" s="61" t="str">
        <f>IFERROR(VLOOKUP($D14&amp;"-"&amp;$E14,IF($C$4="TEB2000_REV01",CALC_CONN_TEB2000_REV01!$F:$M,"???"),8,0),"---")</f>
        <v>---</v>
      </c>
      <c r="K14" s="62" t="str">
        <f>IFERROR(VLOOKUP($D14&amp;"-"&amp;$E14,IF($C$4="TEB2000_REV01",CALC_CONN_TEB2000_REV01!$F:$N),9,0),"---")</f>
        <v>---</v>
      </c>
      <c r="L14" s="59" t="str">
        <f>IFERROR(VLOOKUP(K14,B2B!$H$3:$I$2000,2,0),"---")</f>
        <v>---</v>
      </c>
      <c r="M14" s="59" t="str">
        <f>IFERROR(VLOOKUP(L14,IF($M$4="TEM0007_REV01",RAW_m_TEM0007_REV01!$AD:$AH),5,0),"---")</f>
        <v>---</v>
      </c>
      <c r="N14" s="59" t="str">
        <f>IFERROR(VLOOKUP(L14,IF($M$4="TEM0007_REV01",RAW_m_TEM0007_REV01!$AE:$AJ),6,0),"---")</f>
        <v>---</v>
      </c>
      <c r="O14" s="63" t="str">
        <f>IFERROR(VLOOKUP(L14,IF($M$4="TEM0007_REV01",RAW_m_TEM0007_REV01!$AD:$AE),2,0),"---")</f>
        <v>---</v>
      </c>
      <c r="P14" s="59" t="str">
        <f>IFERROR(VLOOKUP(O14,IF($M$4="TEM0007_REV01",RAW_m_TEM0007_REV01!$AJ:$AK),2,0),"---")</f>
        <v>---</v>
      </c>
      <c r="Q14" s="59" t="str">
        <f>IFERROR(VLOOKUP(L14,IF($M$4="TEM0007_REV01",RAW_m_TEM0007_REV01!$AD:$AF),3,0),"---")</f>
        <v>---</v>
      </c>
      <c r="R14" s="59" t="str">
        <f>IFERROR(VLOOKUP(O14,IF($M$4="TEM0007_REV01",RAW_m_TEM0007_REV01!$AE:$AG),3,0),"---")</f>
        <v>---</v>
      </c>
      <c r="S14" s="59" t="str">
        <f t="shared" si="1"/>
        <v>---</v>
      </c>
    </row>
    <row r="15" spans="2:23" ht="15" customHeight="1" x14ac:dyDescent="0.25">
      <c r="B15" s="59">
        <f t="shared" si="0"/>
        <v>10</v>
      </c>
      <c r="C15" s="60">
        <f>IFERROR(IF($C$4="TEB2000_REV01",CALC_CONN_TEB2000_REV01!U15,),"---")</f>
        <v>0</v>
      </c>
      <c r="D15" s="59">
        <f>IFERROR(IF($C$4="TEB2000_REV01",CALC_CONN_TEB2000_REV01!D15,),"---")</f>
        <v>0</v>
      </c>
      <c r="E15" s="59">
        <f>IFERROR(IF($C$4="TEB2000_REV01",CALC_CONN_TEB2000_REV01!E15,),"---")</f>
        <v>0</v>
      </c>
      <c r="F15" s="59" t="str">
        <f>IFERROR(IF(VLOOKUP($D15&amp;"-"&amp;$E15,IF($C$4="TEB2000_REV01",CALC_CONN_TEB2000_REV01!$F:$I),4,0)="--","---",IF($C$4="TEB2000_REV01",CALC_CONN_TEB2000_REV01!$G15&amp; " --&gt; " &amp;CALC_CONN_TEB2000_REV01!$I15&amp; " --&gt; ")),"---")</f>
        <v>---</v>
      </c>
      <c r="G15" s="59" t="str">
        <f>IFERROR(IF(VLOOKUP($D15&amp;"-"&amp;$E15,IF($C$4="TEB2000_REV01",CALC_CONN_TEB2000_REV01!$F:$H),3,0)="--",VLOOKUP($D15&amp;"-"&amp;$E15,IF($C$4="TEB2000_REV01",CALC_CONN_TEB2000_REV01!$F:$H),2,0),VLOOKUP($D15&amp;"-"&amp;$E15,IF($C$4="TEB2000_REV01",CALC_CONN_TEB2000_REV01!$F:$H),3,0)),"---")</f>
        <v>---</v>
      </c>
      <c r="H15" s="59" t="str">
        <f>IFERROR(VLOOKUP(G15,IF($C$4="TEB2000_REV01",CALC_CONN_TEB2000_REV01!$G:$T),14,0),"---")</f>
        <v>---</v>
      </c>
      <c r="I15" s="59" t="str">
        <f>IFERROR(VLOOKUP($D15&amp;"-"&amp;$E15,IF($C$4="TEB2000_REV01",CALC_CONN_TEB2000_REV01!$F:$K,"???"),6,0),"---")</f>
        <v>---</v>
      </c>
      <c r="J15" s="61" t="str">
        <f>IFERROR(VLOOKUP($D15&amp;"-"&amp;$E15,IF($C$4="TEB2000_REV01",CALC_CONN_TEB2000_REV01!$F:$M,"???"),8,0),"---")</f>
        <v>---</v>
      </c>
      <c r="K15" s="62" t="str">
        <f>IFERROR(VLOOKUP($D15&amp;"-"&amp;$E15,IF($C$4="TEB2000_REV01",CALC_CONN_TEB2000_REV01!$F:$N),9,0),"---")</f>
        <v>---</v>
      </c>
      <c r="L15" s="59" t="str">
        <f>IFERROR(VLOOKUP(K15,B2B!$H$3:$I$2000,2,0),"---")</f>
        <v>---</v>
      </c>
      <c r="M15" s="59" t="str">
        <f>IFERROR(VLOOKUP(L15,IF($M$4="TEM0007_REV01",RAW_m_TEM0007_REV01!$AD:$AH),5,0),"---")</f>
        <v>---</v>
      </c>
      <c r="N15" s="59" t="str">
        <f>IFERROR(VLOOKUP(L15,IF($M$4="TEM0007_REV01",RAW_m_TEM0007_REV01!$AE:$AJ),6,0),"---")</f>
        <v>---</v>
      </c>
      <c r="O15" s="63" t="str">
        <f>IFERROR(VLOOKUP(L15,IF($M$4="TEM0007_REV01",RAW_m_TEM0007_REV01!$AD:$AE),2,0),"---")</f>
        <v>---</v>
      </c>
      <c r="P15" s="59" t="str">
        <f>IFERROR(VLOOKUP(O15,IF($M$4="TEM0007_REV01",RAW_m_TEM0007_REV01!$AJ:$AK),2,0),"---")</f>
        <v>---</v>
      </c>
      <c r="Q15" s="59" t="str">
        <f>IFERROR(VLOOKUP(L15,IF($M$4="TEM0007_REV01",RAW_m_TEM0007_REV01!$AD:$AF),3,0),"---")</f>
        <v>---</v>
      </c>
      <c r="R15" s="59" t="str">
        <f>IFERROR(VLOOKUP(O15,IF($M$4="TEM0007_REV01",RAW_m_TEM0007_REV01!$AE:$AG),3,0),"---")</f>
        <v>---</v>
      </c>
      <c r="S15" s="59" t="str">
        <f t="shared" si="1"/>
        <v>---</v>
      </c>
    </row>
    <row r="16" spans="2:23" ht="15" customHeight="1" x14ac:dyDescent="0.25">
      <c r="B16" s="59">
        <f t="shared" si="0"/>
        <v>11</v>
      </c>
      <c r="C16" s="60">
        <f>IFERROR(IF($C$4="TEB2000_REV01",CALC_CONN_TEB2000_REV01!U16,),"---")</f>
        <v>0</v>
      </c>
      <c r="D16" s="59">
        <f>IFERROR(IF($C$4="TEB2000_REV01",CALC_CONN_TEB2000_REV01!D16,),"---")</f>
        <v>0</v>
      </c>
      <c r="E16" s="59">
        <f>IFERROR(IF($C$4="TEB2000_REV01",CALC_CONN_TEB2000_REV01!E16,),"---")</f>
        <v>0</v>
      </c>
      <c r="F16" s="59" t="str">
        <f>IFERROR(IF(VLOOKUP($D16&amp;"-"&amp;$E16,IF($C$4="TEB2000_REV01",CALC_CONN_TEB2000_REV01!$F:$I),4,0)="--","---",IF($C$4="TEB2000_REV01",CALC_CONN_TEB2000_REV01!$G16&amp; " --&gt; " &amp;CALC_CONN_TEB2000_REV01!$I16&amp; " --&gt; ")),"---")</f>
        <v>---</v>
      </c>
      <c r="G16" s="59" t="str">
        <f>IFERROR(IF(VLOOKUP($D16&amp;"-"&amp;$E16,IF($C$4="TEB2000_REV01",CALC_CONN_TEB2000_REV01!$F:$H),3,0)="--",VLOOKUP($D16&amp;"-"&amp;$E16,IF($C$4="TEB2000_REV01",CALC_CONN_TEB2000_REV01!$F:$H),2,0),VLOOKUP($D16&amp;"-"&amp;$E16,IF($C$4="TEB2000_REV01",CALC_CONN_TEB2000_REV01!$F:$H),3,0)),"---")</f>
        <v>---</v>
      </c>
      <c r="H16" s="59" t="str">
        <f>IFERROR(VLOOKUP(G16,IF($C$4="TEB2000_REV01",CALC_CONN_TEB2000_REV01!$G:$T),14,0),"---")</f>
        <v>---</v>
      </c>
      <c r="I16" s="59" t="str">
        <f>IFERROR(VLOOKUP($D16&amp;"-"&amp;$E16,IF($C$4="TEB2000_REV01",CALC_CONN_TEB2000_REV01!$F:$K,"???"),6,0),"---")</f>
        <v>---</v>
      </c>
      <c r="J16" s="61" t="str">
        <f>IFERROR(VLOOKUP($D16&amp;"-"&amp;$E16,IF($C$4="TEB2000_REV01",CALC_CONN_TEB2000_REV01!$F:$M,"???"),8,0),"---")</f>
        <v>---</v>
      </c>
      <c r="K16" s="62" t="str">
        <f>IFERROR(VLOOKUP($D16&amp;"-"&amp;$E16,IF($C$4="TEB2000_REV01",CALC_CONN_TEB2000_REV01!$F:$N),9,0),"---")</f>
        <v>---</v>
      </c>
      <c r="L16" s="59" t="str">
        <f>IFERROR(VLOOKUP(K16,B2B!$H$3:$I$2000,2,0),"---")</f>
        <v>---</v>
      </c>
      <c r="M16" s="59" t="str">
        <f>IFERROR(VLOOKUP(L16,IF($M$4="TEM0007_REV01",RAW_m_TEM0007_REV01!$AD:$AH),5,0),"---")</f>
        <v>---</v>
      </c>
      <c r="N16" s="59" t="str">
        <f>IFERROR(VLOOKUP(L16,IF($M$4="TEM0007_REV01",RAW_m_TEM0007_REV01!$AE:$AJ),6,0),"---")</f>
        <v>---</v>
      </c>
      <c r="O16" s="63" t="str">
        <f>IFERROR(VLOOKUP(L16,IF($M$4="TEM0007_REV01",RAW_m_TEM0007_REV01!$AD:$AE),2,0),"---")</f>
        <v>---</v>
      </c>
      <c r="P16" s="59" t="str">
        <f>IFERROR(VLOOKUP(O16,IF($M$4="TEM0007_REV01",RAW_m_TEM0007_REV01!$AJ:$AK),2,0),"---")</f>
        <v>---</v>
      </c>
      <c r="Q16" s="59" t="str">
        <f>IFERROR(VLOOKUP(L16,IF($M$4="TEM0007_REV01",RAW_m_TEM0007_REV01!$AD:$AF),3,0),"---")</f>
        <v>---</v>
      </c>
      <c r="R16" s="59" t="str">
        <f>IFERROR(VLOOKUP(O16,IF($M$4="TEM0007_REV01",RAW_m_TEM0007_REV01!$AE:$AG),3,0),"---")</f>
        <v>---</v>
      </c>
      <c r="S16" s="59" t="str">
        <f t="shared" si="1"/>
        <v>---</v>
      </c>
    </row>
    <row r="17" spans="2:19" ht="15" customHeight="1" x14ac:dyDescent="0.25">
      <c r="B17" s="59">
        <f t="shared" si="0"/>
        <v>12</v>
      </c>
      <c r="C17" s="60">
        <f>IFERROR(IF($C$4="TEB2000_REV01",CALC_CONN_TEB2000_REV01!U17,),"---")</f>
        <v>0</v>
      </c>
      <c r="D17" s="59">
        <f>IFERROR(IF($C$4="TEB2000_REV01",CALC_CONN_TEB2000_REV01!D17,),"---")</f>
        <v>0</v>
      </c>
      <c r="E17" s="59">
        <f>IFERROR(IF($C$4="TEB2000_REV01",CALC_CONN_TEB2000_REV01!E17,),"---")</f>
        <v>0</v>
      </c>
      <c r="F17" s="59" t="str">
        <f>IFERROR(IF(VLOOKUP($D17&amp;"-"&amp;$E17,IF($C$4="TEB2000_REV01",CALC_CONN_TEB2000_REV01!$F:$I),4,0)="--","---",IF($C$4="TEB2000_REV01",CALC_CONN_TEB2000_REV01!$G17&amp; " --&gt; " &amp;CALC_CONN_TEB2000_REV01!$I17&amp; " --&gt; ")),"---")</f>
        <v>---</v>
      </c>
      <c r="G17" s="59" t="str">
        <f>IFERROR(IF(VLOOKUP($D17&amp;"-"&amp;$E17,IF($C$4="TEB2000_REV01",CALC_CONN_TEB2000_REV01!$F:$H),3,0)="--",VLOOKUP($D17&amp;"-"&amp;$E17,IF($C$4="TEB2000_REV01",CALC_CONN_TEB2000_REV01!$F:$H),2,0),VLOOKUP($D17&amp;"-"&amp;$E17,IF($C$4="TEB2000_REV01",CALC_CONN_TEB2000_REV01!$F:$H),3,0)),"---")</f>
        <v>---</v>
      </c>
      <c r="H17" s="59" t="str">
        <f>IFERROR(VLOOKUP(G17,IF($C$4="TEB2000_REV01",CALC_CONN_TEB2000_REV01!$G:$T),14,0),"---")</f>
        <v>---</v>
      </c>
      <c r="I17" s="59" t="str">
        <f>IFERROR(VLOOKUP($D17&amp;"-"&amp;$E17,IF($C$4="TEB2000_REV01",CALC_CONN_TEB2000_REV01!$F:$K,"???"),6,0),"---")</f>
        <v>---</v>
      </c>
      <c r="J17" s="61" t="str">
        <f>IFERROR(VLOOKUP($D17&amp;"-"&amp;$E17,IF($C$4="TEB2000_REV01",CALC_CONN_TEB2000_REV01!$F:$M,"???"),8,0),"---")</f>
        <v>---</v>
      </c>
      <c r="K17" s="62" t="str">
        <f>IFERROR(VLOOKUP($D17&amp;"-"&amp;$E17,IF($C$4="TEB2000_REV01",CALC_CONN_TEB2000_REV01!$F:$N),9,0),"---")</f>
        <v>---</v>
      </c>
      <c r="L17" s="59" t="str">
        <f>IFERROR(VLOOKUP(K17,B2B!$H$3:$I$2000,2,0),"---")</f>
        <v>---</v>
      </c>
      <c r="M17" s="59" t="str">
        <f>IFERROR(VLOOKUP(L17,IF($M$4="TEM0007_REV01",RAW_m_TEM0007_REV01!$AD:$AH),5,0),"---")</f>
        <v>---</v>
      </c>
      <c r="N17" s="59" t="str">
        <f>IFERROR(VLOOKUP(L17,IF($M$4="TEM0007_REV01",RAW_m_TEM0007_REV01!$AE:$AJ),6,0),"---")</f>
        <v>---</v>
      </c>
      <c r="O17" s="63" t="str">
        <f>IFERROR(VLOOKUP(L17,IF($M$4="TEM0007_REV01",RAW_m_TEM0007_REV01!$AD:$AE),2,0),"---")</f>
        <v>---</v>
      </c>
      <c r="P17" s="59" t="str">
        <f>IFERROR(VLOOKUP(O17,IF($M$4="TEM0007_REV01",RAW_m_TEM0007_REV01!$AJ:$AK),2,0),"---")</f>
        <v>---</v>
      </c>
      <c r="Q17" s="59" t="str">
        <f>IFERROR(VLOOKUP(L17,IF($M$4="TEM0007_REV01",RAW_m_TEM0007_REV01!$AD:$AF),3,0),"---")</f>
        <v>---</v>
      </c>
      <c r="R17" s="59" t="str">
        <f>IFERROR(VLOOKUP(O17,IF($M$4="TEM0007_REV01",RAW_m_TEM0007_REV01!$AE:$AG),3,0),"---")</f>
        <v>---</v>
      </c>
      <c r="S17" s="59" t="str">
        <f t="shared" si="1"/>
        <v>---</v>
      </c>
    </row>
    <row r="18" spans="2:19" ht="15" customHeight="1" x14ac:dyDescent="0.25">
      <c r="B18" s="59">
        <f t="shared" si="0"/>
        <v>13</v>
      </c>
      <c r="C18" s="60">
        <f>IFERROR(IF($C$4="TEB2000_REV01",CALC_CONN_TEB2000_REV01!U18,),"---")</f>
        <v>0</v>
      </c>
      <c r="D18" s="59">
        <f>IFERROR(IF($C$4="TEB2000_REV01",CALC_CONN_TEB2000_REV01!D18,),"---")</f>
        <v>0</v>
      </c>
      <c r="E18" s="59">
        <f>IFERROR(IF($C$4="TEB2000_REV01",CALC_CONN_TEB2000_REV01!E18,),"---")</f>
        <v>0</v>
      </c>
      <c r="F18" s="59" t="str">
        <f>IFERROR(IF(VLOOKUP($D18&amp;"-"&amp;$E18,IF($C$4="TEB2000_REV01",CALC_CONN_TEB2000_REV01!$F:$I),4,0)="--","---",IF($C$4="TEB2000_REV01",CALC_CONN_TEB2000_REV01!$G18&amp; " --&gt; " &amp;CALC_CONN_TEB2000_REV01!$I18&amp; " --&gt; ")),"---")</f>
        <v>---</v>
      </c>
      <c r="G18" s="59" t="str">
        <f>IFERROR(IF(VLOOKUP($D18&amp;"-"&amp;$E18,IF($C$4="TEB2000_REV01",CALC_CONN_TEB2000_REV01!$F:$H),3,0)="--",VLOOKUP($D18&amp;"-"&amp;$E18,IF($C$4="TEB2000_REV01",CALC_CONN_TEB2000_REV01!$F:$H),2,0),VLOOKUP($D18&amp;"-"&amp;$E18,IF($C$4="TEB2000_REV01",CALC_CONN_TEB2000_REV01!$F:$H),3,0)),"---")</f>
        <v>---</v>
      </c>
      <c r="H18" s="59" t="str">
        <f>IFERROR(VLOOKUP(G18,IF($C$4="TEB2000_REV01",CALC_CONN_TEB2000_REV01!$G:$T),14,0),"---")</f>
        <v>---</v>
      </c>
      <c r="I18" s="59" t="str">
        <f>IFERROR(VLOOKUP($D18&amp;"-"&amp;$E18,IF($C$4="TEB2000_REV01",CALC_CONN_TEB2000_REV01!$F:$K,"???"),6,0),"---")</f>
        <v>---</v>
      </c>
      <c r="J18" s="61" t="str">
        <f>IFERROR(VLOOKUP($D18&amp;"-"&amp;$E18,IF($C$4="TEB2000_REV01",CALC_CONN_TEB2000_REV01!$F:$M,"???"),8,0),"---")</f>
        <v>---</v>
      </c>
      <c r="K18" s="62" t="str">
        <f>IFERROR(VLOOKUP($D18&amp;"-"&amp;$E18,IF($C$4="TEB2000_REV01",CALC_CONN_TEB2000_REV01!$F:$N),9,0),"---")</f>
        <v>---</v>
      </c>
      <c r="L18" s="59" t="str">
        <f>IFERROR(VLOOKUP(K18,B2B!$H$3:$I$2000,2,0),"---")</f>
        <v>---</v>
      </c>
      <c r="M18" s="59" t="str">
        <f>IFERROR(VLOOKUP(L18,IF($M$4="TEM0007_REV01",RAW_m_TEM0007_REV01!$AD:$AH),5,0),"---")</f>
        <v>---</v>
      </c>
      <c r="N18" s="59" t="str">
        <f>IFERROR(VLOOKUP(L18,IF($M$4="TEM0007_REV01",RAW_m_TEM0007_REV01!$AE:$AJ),6,0),"---")</f>
        <v>---</v>
      </c>
      <c r="O18" s="63" t="str">
        <f>IFERROR(VLOOKUP(L18,IF($M$4="TEM0007_REV01",RAW_m_TEM0007_REV01!$AD:$AE),2,0),"---")</f>
        <v>---</v>
      </c>
      <c r="P18" s="59" t="str">
        <f>IFERROR(VLOOKUP(O18,IF($M$4="TEM0007_REV01",RAW_m_TEM0007_REV01!$AJ:$AK),2,0),"---")</f>
        <v>---</v>
      </c>
      <c r="Q18" s="59" t="str">
        <f>IFERROR(VLOOKUP(L18,IF($M$4="TEM0007_REV01",RAW_m_TEM0007_REV01!$AD:$AF),3,0),"---")</f>
        <v>---</v>
      </c>
      <c r="R18" s="59" t="str">
        <f>IFERROR(VLOOKUP(O18,IF($M$4="TEM0007_REV01",RAW_m_TEM0007_REV01!$AE:$AG),3,0),"---")</f>
        <v>---</v>
      </c>
      <c r="S18" s="59" t="str">
        <f t="shared" si="1"/>
        <v>---</v>
      </c>
    </row>
    <row r="19" spans="2:19" ht="15" customHeight="1" x14ac:dyDescent="0.25">
      <c r="B19" s="59">
        <f t="shared" si="0"/>
        <v>14</v>
      </c>
      <c r="C19" s="60">
        <f>IFERROR(IF($C$4="TEB2000_REV01",CALC_CONN_TEB2000_REV01!U19,),"---")</f>
        <v>0</v>
      </c>
      <c r="D19" s="59">
        <f>IFERROR(IF($C$4="TEB2000_REV01",CALC_CONN_TEB2000_REV01!D19,),"---")</f>
        <v>0</v>
      </c>
      <c r="E19" s="59">
        <f>IFERROR(IF($C$4="TEB2000_REV01",CALC_CONN_TEB2000_REV01!E19,),"---")</f>
        <v>0</v>
      </c>
      <c r="F19" s="59" t="str">
        <f>IFERROR(IF(VLOOKUP($D19&amp;"-"&amp;$E19,IF($C$4="TEB2000_REV01",CALC_CONN_TEB2000_REV01!$F:$I),4,0)="--","---",IF($C$4="TEB2000_REV01",CALC_CONN_TEB2000_REV01!$G19&amp; " --&gt; " &amp;CALC_CONN_TEB2000_REV01!$I19&amp; " --&gt; ")),"---")</f>
        <v>---</v>
      </c>
      <c r="G19" s="59" t="str">
        <f>IFERROR(IF(VLOOKUP($D19&amp;"-"&amp;$E19,IF($C$4="TEB2000_REV01",CALC_CONN_TEB2000_REV01!$F:$H),3,0)="--",VLOOKUP($D19&amp;"-"&amp;$E19,IF($C$4="TEB2000_REV01",CALC_CONN_TEB2000_REV01!$F:$H),2,0),VLOOKUP($D19&amp;"-"&amp;$E19,IF($C$4="TEB2000_REV01",CALC_CONN_TEB2000_REV01!$F:$H),3,0)),"---")</f>
        <v>---</v>
      </c>
      <c r="H19" s="59" t="str">
        <f>IFERROR(VLOOKUP(G19,IF($C$4="TEB2000_REV01",CALC_CONN_TEB2000_REV01!$G:$T),14,0),"---")</f>
        <v>---</v>
      </c>
      <c r="I19" s="59" t="str">
        <f>IFERROR(VLOOKUP($D19&amp;"-"&amp;$E19,IF($C$4="TEB2000_REV01",CALC_CONN_TEB2000_REV01!$F:$K,"???"),6,0),"---")</f>
        <v>---</v>
      </c>
      <c r="J19" s="61" t="str">
        <f>IFERROR(VLOOKUP($D19&amp;"-"&amp;$E19,IF($C$4="TEB2000_REV01",CALC_CONN_TEB2000_REV01!$F:$M,"???"),8,0),"---")</f>
        <v>---</v>
      </c>
      <c r="K19" s="62" t="str">
        <f>IFERROR(VLOOKUP($D19&amp;"-"&amp;$E19,IF($C$4="TEB2000_REV01",CALC_CONN_TEB2000_REV01!$F:$N),9,0),"---")</f>
        <v>---</v>
      </c>
      <c r="L19" s="59" t="str">
        <f>IFERROR(VLOOKUP(K19,B2B!$H$3:$I$2000,2,0),"---")</f>
        <v>---</v>
      </c>
      <c r="M19" s="59" t="str">
        <f>IFERROR(VLOOKUP(L19,IF($M$4="TEM0007_REV01",RAW_m_TEM0007_REV01!$AD:$AH),5,0),"---")</f>
        <v>---</v>
      </c>
      <c r="N19" s="59" t="str">
        <f>IFERROR(VLOOKUP(L19,IF($M$4="TEM0007_REV01",RAW_m_TEM0007_REV01!$AE:$AJ),6,0),"---")</f>
        <v>---</v>
      </c>
      <c r="O19" s="63" t="str">
        <f>IFERROR(VLOOKUP(L19,IF($M$4="TEM0007_REV01",RAW_m_TEM0007_REV01!$AD:$AE),2,0),"---")</f>
        <v>---</v>
      </c>
      <c r="P19" s="59" t="str">
        <f>IFERROR(VLOOKUP(O19,IF($M$4="TEM0007_REV01",RAW_m_TEM0007_REV01!$AJ:$AK),2,0),"---")</f>
        <v>---</v>
      </c>
      <c r="Q19" s="59" t="str">
        <f>IFERROR(VLOOKUP(L19,IF($M$4="TEM0007_REV01",RAW_m_TEM0007_REV01!$AD:$AF),3,0),"---")</f>
        <v>---</v>
      </c>
      <c r="R19" s="59" t="str">
        <f>IFERROR(VLOOKUP(O19,IF($M$4="TEM0007_REV01",RAW_m_TEM0007_REV01!$AE:$AG),3,0),"---")</f>
        <v>---</v>
      </c>
      <c r="S19" s="59" t="str">
        <f t="shared" si="1"/>
        <v>---</v>
      </c>
    </row>
    <row r="20" spans="2:19" ht="15" customHeight="1" x14ac:dyDescent="0.25">
      <c r="B20" s="59">
        <f t="shared" si="0"/>
        <v>15</v>
      </c>
      <c r="C20" s="60">
        <f>IFERROR(IF($C$4="TEB2000_REV01",CALC_CONN_TEB2000_REV01!U20,),"---")</f>
        <v>0</v>
      </c>
      <c r="D20" s="59">
        <f>IFERROR(IF($C$4="TEB2000_REV01",CALC_CONN_TEB2000_REV01!D20,),"---")</f>
        <v>0</v>
      </c>
      <c r="E20" s="59">
        <f>IFERROR(IF($C$4="TEB2000_REV01",CALC_CONN_TEB2000_REV01!E20,),"---")</f>
        <v>0</v>
      </c>
      <c r="F20" s="59" t="str">
        <f>IFERROR(IF(VLOOKUP($D20&amp;"-"&amp;$E20,IF($C$4="TEB2000_REV01",CALC_CONN_TEB2000_REV01!$F:$I),4,0)="--","---",IF($C$4="TEB2000_REV01",CALC_CONN_TEB2000_REV01!$G20&amp; " --&gt; " &amp;CALC_CONN_TEB2000_REV01!$I20&amp; " --&gt; ")),"---")</f>
        <v>---</v>
      </c>
      <c r="G20" s="59" t="str">
        <f>IFERROR(IF(VLOOKUP($D20&amp;"-"&amp;$E20,IF($C$4="TEB2000_REV01",CALC_CONN_TEB2000_REV01!$F:$H),3,0)="--",VLOOKUP($D20&amp;"-"&amp;$E20,IF($C$4="TEB2000_REV01",CALC_CONN_TEB2000_REV01!$F:$H),2,0),VLOOKUP($D20&amp;"-"&amp;$E20,IF($C$4="TEB2000_REV01",CALC_CONN_TEB2000_REV01!$F:$H),3,0)),"---")</f>
        <v>---</v>
      </c>
      <c r="H20" s="59" t="str">
        <f>IFERROR(VLOOKUP(G20,IF($C$4="TEB2000_REV01",CALC_CONN_TEB2000_REV01!$G:$T),14,0),"---")</f>
        <v>---</v>
      </c>
      <c r="I20" s="59" t="str">
        <f>IFERROR(VLOOKUP($D20&amp;"-"&amp;$E20,IF($C$4="TEB2000_REV01",CALC_CONN_TEB2000_REV01!$F:$K,"???"),6,0),"---")</f>
        <v>---</v>
      </c>
      <c r="J20" s="61" t="str">
        <f>IFERROR(VLOOKUP($D20&amp;"-"&amp;$E20,IF($C$4="TEB2000_REV01",CALC_CONN_TEB2000_REV01!$F:$M,"???"),8,0),"---")</f>
        <v>---</v>
      </c>
      <c r="K20" s="62" t="str">
        <f>IFERROR(VLOOKUP($D20&amp;"-"&amp;$E20,IF($C$4="TEB2000_REV01",CALC_CONN_TEB2000_REV01!$F:$N),9,0),"---")</f>
        <v>---</v>
      </c>
      <c r="L20" s="59" t="str">
        <f>IFERROR(VLOOKUP(K20,B2B!$H$3:$I$2000,2,0),"---")</f>
        <v>---</v>
      </c>
      <c r="M20" s="59" t="str">
        <f>IFERROR(VLOOKUP(L20,IF($M$4="TEM0007_REV01",RAW_m_TEM0007_REV01!$AD:$AH),5,0),"---")</f>
        <v>---</v>
      </c>
      <c r="N20" s="59" t="str">
        <f>IFERROR(VLOOKUP(L20,IF($M$4="TEM0007_REV01",RAW_m_TEM0007_REV01!$AE:$AJ),6,0),"---")</f>
        <v>---</v>
      </c>
      <c r="O20" s="63" t="str">
        <f>IFERROR(VLOOKUP(L20,IF($M$4="TEM0007_REV01",RAW_m_TEM0007_REV01!$AD:$AE),2,0),"---")</f>
        <v>---</v>
      </c>
      <c r="P20" s="59" t="str">
        <f>IFERROR(VLOOKUP(O20,IF($M$4="TEM0007_REV01",RAW_m_TEM0007_REV01!$AJ:$AK),2,0),"---")</f>
        <v>---</v>
      </c>
      <c r="Q20" s="59" t="str">
        <f>IFERROR(VLOOKUP(L20,IF($M$4="TEM0007_REV01",RAW_m_TEM0007_REV01!$AD:$AF),3,0),"---")</f>
        <v>---</v>
      </c>
      <c r="R20" s="59" t="str">
        <f>IFERROR(VLOOKUP(O20,IF($M$4="TEM0007_REV01",RAW_m_TEM0007_REV01!$AE:$AG),3,0),"---")</f>
        <v>---</v>
      </c>
      <c r="S20" s="59" t="str">
        <f t="shared" si="1"/>
        <v>---</v>
      </c>
    </row>
    <row r="21" spans="2:19" ht="15" customHeight="1" x14ac:dyDescent="0.25">
      <c r="B21" s="59">
        <f t="shared" si="0"/>
        <v>16</v>
      </c>
      <c r="C21" s="60">
        <f>IFERROR(IF($C$4="TEB2000_REV01",CALC_CONN_TEB2000_REV01!U21,),"---")</f>
        <v>0</v>
      </c>
      <c r="D21" s="59">
        <f>IFERROR(IF($C$4="TEB2000_REV01",CALC_CONN_TEB2000_REV01!D21,),"---")</f>
        <v>0</v>
      </c>
      <c r="E21" s="59">
        <f>IFERROR(IF($C$4="TEB2000_REV01",CALC_CONN_TEB2000_REV01!E21,),"---")</f>
        <v>0</v>
      </c>
      <c r="F21" s="59" t="str">
        <f>IFERROR(IF(VLOOKUP($D21&amp;"-"&amp;$E21,IF($C$4="TEB2000_REV01",CALC_CONN_TEB2000_REV01!$F:$I),4,0)="--","---",IF($C$4="TEB2000_REV01",CALC_CONN_TEB2000_REV01!$G21&amp; " --&gt; " &amp;CALC_CONN_TEB2000_REV01!$I21&amp; " --&gt; ")),"---")</f>
        <v>---</v>
      </c>
      <c r="G21" s="59" t="str">
        <f>IFERROR(IF(VLOOKUP($D21&amp;"-"&amp;$E21,IF($C$4="TEB2000_REV01",CALC_CONN_TEB2000_REV01!$F:$H),3,0)="--",VLOOKUP($D21&amp;"-"&amp;$E21,IF($C$4="TEB2000_REV01",CALC_CONN_TEB2000_REV01!$F:$H),2,0),VLOOKUP($D21&amp;"-"&amp;$E21,IF($C$4="TEB2000_REV01",CALC_CONN_TEB2000_REV01!$F:$H),3,0)),"---")</f>
        <v>---</v>
      </c>
      <c r="H21" s="59" t="str">
        <f>IFERROR(VLOOKUP(G21,IF($C$4="TEB2000_REV01",CALC_CONN_TEB2000_REV01!$G:$T),14,0),"---")</f>
        <v>---</v>
      </c>
      <c r="I21" s="59" t="str">
        <f>IFERROR(VLOOKUP($D21&amp;"-"&amp;$E21,IF($C$4="TEB2000_REV01",CALC_CONN_TEB2000_REV01!$F:$K,"???"),6,0),"---")</f>
        <v>---</v>
      </c>
      <c r="J21" s="61" t="str">
        <f>IFERROR(VLOOKUP($D21&amp;"-"&amp;$E21,IF($C$4="TEB2000_REV01",CALC_CONN_TEB2000_REV01!$F:$M,"???"),8,0),"---")</f>
        <v>---</v>
      </c>
      <c r="K21" s="62" t="str">
        <f>IFERROR(VLOOKUP($D21&amp;"-"&amp;$E21,IF($C$4="TEB2000_REV01",CALC_CONN_TEB2000_REV01!$F:$N),9,0),"---")</f>
        <v>---</v>
      </c>
      <c r="L21" s="59" t="str">
        <f>IFERROR(VLOOKUP(K21,B2B!$H$3:$I$2000,2,0),"---")</f>
        <v>---</v>
      </c>
      <c r="M21" s="59" t="str">
        <f>IFERROR(VLOOKUP(L21,IF($M$4="TEM0007_REV01",RAW_m_TEM0007_REV01!$AD:$AH),5,0),"---")</f>
        <v>---</v>
      </c>
      <c r="N21" s="59" t="str">
        <f>IFERROR(VLOOKUP(L21,IF($M$4="TEM0007_REV01",RAW_m_TEM0007_REV01!$AE:$AJ),6,0),"---")</f>
        <v>---</v>
      </c>
      <c r="O21" s="63" t="str">
        <f>IFERROR(VLOOKUP(L21,IF($M$4="TEM0007_REV01",RAW_m_TEM0007_REV01!$AD:$AE),2,0),"---")</f>
        <v>---</v>
      </c>
      <c r="P21" s="59" t="str">
        <f>IFERROR(VLOOKUP(O21,IF($M$4="TEM0007_REV01",RAW_m_TEM0007_REV01!$AJ:$AK),2,0),"---")</f>
        <v>---</v>
      </c>
      <c r="Q21" s="59" t="str">
        <f>IFERROR(VLOOKUP(L21,IF($M$4="TEM0007_REV01",RAW_m_TEM0007_REV01!$AD:$AF),3,0),"---")</f>
        <v>---</v>
      </c>
      <c r="R21" s="59" t="str">
        <f>IFERROR(VLOOKUP(O21,IF($M$4="TEM0007_REV01",RAW_m_TEM0007_REV01!$AE:$AG),3,0),"---")</f>
        <v>---</v>
      </c>
      <c r="S21" s="59" t="str">
        <f t="shared" si="1"/>
        <v>---</v>
      </c>
    </row>
    <row r="22" spans="2:19" ht="15" customHeight="1" x14ac:dyDescent="0.25">
      <c r="B22" s="59">
        <f t="shared" si="0"/>
        <v>17</v>
      </c>
      <c r="C22" s="60">
        <f>IFERROR(IF($C$4="TEB2000_REV01",CALC_CONN_TEB2000_REV01!U22,),"---")</f>
        <v>0</v>
      </c>
      <c r="D22" s="59">
        <f>IFERROR(IF($C$4="TEB2000_REV01",CALC_CONN_TEB2000_REV01!D22,),"---")</f>
        <v>0</v>
      </c>
      <c r="E22" s="59">
        <f>IFERROR(IF($C$4="TEB2000_REV01",CALC_CONN_TEB2000_REV01!E22,),"---")</f>
        <v>0</v>
      </c>
      <c r="F22" s="59" t="str">
        <f>IFERROR(IF(VLOOKUP($D22&amp;"-"&amp;$E22,IF($C$4="TEB2000_REV01",CALC_CONN_TEB2000_REV01!$F:$I),4,0)="--","---",IF($C$4="TEB2000_REV01",CALC_CONN_TEB2000_REV01!$G22&amp; " --&gt; " &amp;CALC_CONN_TEB2000_REV01!$I22&amp; " --&gt; ")),"---")</f>
        <v>---</v>
      </c>
      <c r="G22" s="59" t="str">
        <f>IFERROR(IF(VLOOKUP($D22&amp;"-"&amp;$E22,IF($C$4="TEB2000_REV01",CALC_CONN_TEB2000_REV01!$F:$H),3,0)="--",VLOOKUP($D22&amp;"-"&amp;$E22,IF($C$4="TEB2000_REV01",CALC_CONN_TEB2000_REV01!$F:$H),2,0),VLOOKUP($D22&amp;"-"&amp;$E22,IF($C$4="TEB2000_REV01",CALC_CONN_TEB2000_REV01!$F:$H),3,0)),"---")</f>
        <v>---</v>
      </c>
      <c r="H22" s="59" t="str">
        <f>IFERROR(VLOOKUP(G22,IF($C$4="TEB2000_REV01",CALC_CONN_TEB2000_REV01!$G:$T),14,0),"---")</f>
        <v>---</v>
      </c>
      <c r="I22" s="59" t="str">
        <f>IFERROR(VLOOKUP($D22&amp;"-"&amp;$E22,IF($C$4="TEB2000_REV01",CALC_CONN_TEB2000_REV01!$F:$K,"???"),6,0),"---")</f>
        <v>---</v>
      </c>
      <c r="J22" s="61" t="str">
        <f>IFERROR(VLOOKUP($D22&amp;"-"&amp;$E22,IF($C$4="TEB2000_REV01",CALC_CONN_TEB2000_REV01!$F:$M,"???"),8,0),"---")</f>
        <v>---</v>
      </c>
      <c r="K22" s="62" t="str">
        <f>IFERROR(VLOOKUP($D22&amp;"-"&amp;$E22,IF($C$4="TEB2000_REV01",CALC_CONN_TEB2000_REV01!$F:$N),9,0),"---")</f>
        <v>---</v>
      </c>
      <c r="L22" s="59" t="str">
        <f>IFERROR(VLOOKUP(K22,B2B!$H$3:$I$2000,2,0),"---")</f>
        <v>---</v>
      </c>
      <c r="M22" s="59" t="str">
        <f>IFERROR(VLOOKUP(L22,IF($M$4="TEM0007_REV01",RAW_m_TEM0007_REV01!$AD:$AH),5,0),"---")</f>
        <v>---</v>
      </c>
      <c r="N22" s="59" t="str">
        <f>IFERROR(VLOOKUP(L22,IF($M$4="TEM0007_REV01",RAW_m_TEM0007_REV01!$AE:$AJ),6,0),"---")</f>
        <v>---</v>
      </c>
      <c r="O22" s="63" t="str">
        <f>IFERROR(VLOOKUP(L22,IF($M$4="TEM0007_REV01",RAW_m_TEM0007_REV01!$AD:$AE),2,0),"---")</f>
        <v>---</v>
      </c>
      <c r="P22" s="59" t="str">
        <f>IFERROR(VLOOKUP(O22,IF($M$4="TEM0007_REV01",RAW_m_TEM0007_REV01!$AJ:$AK),2,0),"---")</f>
        <v>---</v>
      </c>
      <c r="Q22" s="59" t="str">
        <f>IFERROR(VLOOKUP(L22,IF($M$4="TEM0007_REV01",RAW_m_TEM0007_REV01!$AD:$AF),3,0),"---")</f>
        <v>---</v>
      </c>
      <c r="R22" s="59" t="str">
        <f>IFERROR(VLOOKUP(O22,IF($M$4="TEM0007_REV01",RAW_m_TEM0007_REV01!$AE:$AG),3,0),"---")</f>
        <v>---</v>
      </c>
      <c r="S22" s="59" t="str">
        <f t="shared" si="1"/>
        <v>---</v>
      </c>
    </row>
    <row r="23" spans="2:19" ht="15" customHeight="1" x14ac:dyDescent="0.25">
      <c r="B23" s="59">
        <f t="shared" si="0"/>
        <v>18</v>
      </c>
      <c r="C23" s="60">
        <f>IFERROR(IF($C$4="TEB2000_REV01",CALC_CONN_TEB2000_REV01!U23,),"---")</f>
        <v>0</v>
      </c>
      <c r="D23" s="59">
        <f>IFERROR(IF($C$4="TEB2000_REV01",CALC_CONN_TEB2000_REV01!D23,),"---")</f>
        <v>0</v>
      </c>
      <c r="E23" s="59">
        <f>IFERROR(IF($C$4="TEB2000_REV01",CALC_CONN_TEB2000_REV01!E23,),"---")</f>
        <v>0</v>
      </c>
      <c r="F23" s="59" t="str">
        <f>IFERROR(IF(VLOOKUP($D23&amp;"-"&amp;$E23,IF($C$4="TEB2000_REV01",CALC_CONN_TEB2000_REV01!$F:$I),4,0)="--","---",IF($C$4="TEB2000_REV01",CALC_CONN_TEB2000_REV01!$G23&amp; " --&gt; " &amp;CALC_CONN_TEB2000_REV01!$I23&amp; " --&gt; ")),"---")</f>
        <v>---</v>
      </c>
      <c r="G23" s="59" t="str">
        <f>IFERROR(IF(VLOOKUP($D23&amp;"-"&amp;$E23,IF($C$4="TEB2000_REV01",CALC_CONN_TEB2000_REV01!$F:$H),3,0)="--",VLOOKUP($D23&amp;"-"&amp;$E23,IF($C$4="TEB2000_REV01",CALC_CONN_TEB2000_REV01!$F:$H),2,0),VLOOKUP($D23&amp;"-"&amp;$E23,IF($C$4="TEB2000_REV01",CALC_CONN_TEB2000_REV01!$F:$H),3,0)),"---")</f>
        <v>---</v>
      </c>
      <c r="H23" s="59" t="str">
        <f>IFERROR(VLOOKUP(G23,IF($C$4="TEB2000_REV01",CALC_CONN_TEB2000_REV01!$G:$T),14,0),"---")</f>
        <v>---</v>
      </c>
      <c r="I23" s="59" t="str">
        <f>IFERROR(VLOOKUP($D23&amp;"-"&amp;$E23,IF($C$4="TEB2000_REV01",CALC_CONN_TEB2000_REV01!$F:$K,"???"),6,0),"---")</f>
        <v>---</v>
      </c>
      <c r="J23" s="61" t="str">
        <f>IFERROR(VLOOKUP($D23&amp;"-"&amp;$E23,IF($C$4="TEB2000_REV01",CALC_CONN_TEB2000_REV01!$F:$M,"???"),8,0),"---")</f>
        <v>---</v>
      </c>
      <c r="K23" s="62" t="str">
        <f>IFERROR(VLOOKUP($D23&amp;"-"&amp;$E23,IF($C$4="TEB2000_REV01",CALC_CONN_TEB2000_REV01!$F:$N),9,0),"---")</f>
        <v>---</v>
      </c>
      <c r="L23" s="59" t="str">
        <f>IFERROR(VLOOKUP(K23,B2B!$H$3:$I$2000,2,0),"---")</f>
        <v>---</v>
      </c>
      <c r="M23" s="59" t="str">
        <f>IFERROR(VLOOKUP(L23,IF($M$4="TEM0007_REV01",RAW_m_TEM0007_REV01!$AD:$AH),5,0),"---")</f>
        <v>---</v>
      </c>
      <c r="N23" s="59" t="str">
        <f>IFERROR(VLOOKUP(L23,IF($M$4="TEM0007_REV01",RAW_m_TEM0007_REV01!$AE:$AJ),6,0),"---")</f>
        <v>---</v>
      </c>
      <c r="O23" s="63" t="str">
        <f>IFERROR(VLOOKUP(L23,IF($M$4="TEM0007_REV01",RAW_m_TEM0007_REV01!$AD:$AE),2,0),"---")</f>
        <v>---</v>
      </c>
      <c r="P23" s="59" t="str">
        <f>IFERROR(VLOOKUP(O23,IF($M$4="TEM0007_REV01",RAW_m_TEM0007_REV01!$AJ:$AK),2,0),"---")</f>
        <v>---</v>
      </c>
      <c r="Q23" s="59" t="str">
        <f>IFERROR(VLOOKUP(L23,IF($M$4="TEM0007_REV01",RAW_m_TEM0007_REV01!$AD:$AF),3,0),"---")</f>
        <v>---</v>
      </c>
      <c r="R23" s="59" t="str">
        <f>IFERROR(VLOOKUP(O23,IF($M$4="TEM0007_REV01",RAW_m_TEM0007_REV01!$AE:$AG),3,0),"---")</f>
        <v>---</v>
      </c>
      <c r="S23" s="59" t="str">
        <f t="shared" si="1"/>
        <v>---</v>
      </c>
    </row>
    <row r="24" spans="2:19" ht="15" customHeight="1" x14ac:dyDescent="0.25">
      <c r="B24" s="59">
        <f t="shared" si="0"/>
        <v>19</v>
      </c>
      <c r="C24" s="60">
        <f>IFERROR(IF($C$4="TEB2000_REV01",CALC_CONN_TEB2000_REV01!U24,),"---")</f>
        <v>0</v>
      </c>
      <c r="D24" s="59">
        <f>IFERROR(IF($C$4="TEB2000_REV01",CALC_CONN_TEB2000_REV01!D24,),"---")</f>
        <v>0</v>
      </c>
      <c r="E24" s="59">
        <f>IFERROR(IF($C$4="TEB2000_REV01",CALC_CONN_TEB2000_REV01!E24,),"---")</f>
        <v>0</v>
      </c>
      <c r="F24" s="59" t="str">
        <f>IFERROR(IF(VLOOKUP($D24&amp;"-"&amp;$E24,IF($C$4="TEB2000_REV01",CALC_CONN_TEB2000_REV01!$F:$I),4,0)="--","---",IF($C$4="TEB2000_REV01",CALC_CONN_TEB2000_REV01!$G24&amp; " --&gt; " &amp;CALC_CONN_TEB2000_REV01!$I24&amp; " --&gt; ")),"---")</f>
        <v>---</v>
      </c>
      <c r="G24" s="59" t="str">
        <f>IFERROR(IF(VLOOKUP($D24&amp;"-"&amp;$E24,IF($C$4="TEB2000_REV01",CALC_CONN_TEB2000_REV01!$F:$H),3,0)="--",VLOOKUP($D24&amp;"-"&amp;$E24,IF($C$4="TEB2000_REV01",CALC_CONN_TEB2000_REV01!$F:$H),2,0),VLOOKUP($D24&amp;"-"&amp;$E24,IF($C$4="TEB2000_REV01",CALC_CONN_TEB2000_REV01!$F:$H),3,0)),"---")</f>
        <v>---</v>
      </c>
      <c r="H24" s="59" t="str">
        <f>IFERROR(VLOOKUP(G24,IF($C$4="TEB2000_REV01",CALC_CONN_TEB2000_REV01!$G:$T),14,0),"---")</f>
        <v>---</v>
      </c>
      <c r="I24" s="59" t="str">
        <f>IFERROR(VLOOKUP($D24&amp;"-"&amp;$E24,IF($C$4="TEB2000_REV01",CALC_CONN_TEB2000_REV01!$F:$K,"???"),6,0),"---")</f>
        <v>---</v>
      </c>
      <c r="J24" s="61" t="str">
        <f>IFERROR(VLOOKUP($D24&amp;"-"&amp;$E24,IF($C$4="TEB2000_REV01",CALC_CONN_TEB2000_REV01!$F:$M,"???"),8,0),"---")</f>
        <v>---</v>
      </c>
      <c r="K24" s="62" t="str">
        <f>IFERROR(VLOOKUP($D24&amp;"-"&amp;$E24,IF($C$4="TEB2000_REV01",CALC_CONN_TEB2000_REV01!$F:$N),9,0),"---")</f>
        <v>---</v>
      </c>
      <c r="L24" s="59" t="str">
        <f>IFERROR(VLOOKUP(K24,B2B!$H$3:$I$2000,2,0),"---")</f>
        <v>---</v>
      </c>
      <c r="M24" s="59" t="str">
        <f>IFERROR(VLOOKUP(L24,IF($M$4="TEM0007_REV01",RAW_m_TEM0007_REV01!$AD:$AH),5,0),"---")</f>
        <v>---</v>
      </c>
      <c r="N24" s="59" t="str">
        <f>IFERROR(VLOOKUP(L24,IF($M$4="TEM0007_REV01",RAW_m_TEM0007_REV01!$AE:$AJ),6,0),"---")</f>
        <v>---</v>
      </c>
      <c r="O24" s="63" t="str">
        <f>IFERROR(VLOOKUP(L24,IF($M$4="TEM0007_REV01",RAW_m_TEM0007_REV01!$AD:$AE),2,0),"---")</f>
        <v>---</v>
      </c>
      <c r="P24" s="59" t="str">
        <f>IFERROR(VLOOKUP(O24,IF($M$4="TEM0007_REV01",RAW_m_TEM0007_REV01!$AJ:$AK),2,0),"---")</f>
        <v>---</v>
      </c>
      <c r="Q24" s="59" t="str">
        <f>IFERROR(VLOOKUP(L24,IF($M$4="TEM0007_REV01",RAW_m_TEM0007_REV01!$AD:$AF),3,0),"---")</f>
        <v>---</v>
      </c>
      <c r="R24" s="59" t="str">
        <f>IFERROR(VLOOKUP(O24,IF($M$4="TEM0007_REV01",RAW_m_TEM0007_REV01!$AE:$AG),3,0),"---")</f>
        <v>---</v>
      </c>
      <c r="S24" s="59" t="str">
        <f t="shared" si="1"/>
        <v>---</v>
      </c>
    </row>
    <row r="25" spans="2:19" ht="15" customHeight="1" x14ac:dyDescent="0.25">
      <c r="B25" s="59">
        <f t="shared" si="0"/>
        <v>20</v>
      </c>
      <c r="C25" s="60">
        <f>IFERROR(IF($C$4="TEB2000_REV01",CALC_CONN_TEB2000_REV01!U25,),"---")</f>
        <v>0</v>
      </c>
      <c r="D25" s="59">
        <f>IFERROR(IF($C$4="TEB2000_REV01",CALC_CONN_TEB2000_REV01!D25,),"---")</f>
        <v>0</v>
      </c>
      <c r="E25" s="59">
        <f>IFERROR(IF($C$4="TEB2000_REV01",CALC_CONN_TEB2000_REV01!E25,),"---")</f>
        <v>0</v>
      </c>
      <c r="F25" s="59" t="str">
        <f>IFERROR(IF(VLOOKUP($D25&amp;"-"&amp;$E25,IF($C$4="TEB2000_REV01",CALC_CONN_TEB2000_REV01!$F:$I),4,0)="--","---",IF($C$4="TEB2000_REV01",CALC_CONN_TEB2000_REV01!$G25&amp; " --&gt; " &amp;CALC_CONN_TEB2000_REV01!$I25&amp; " --&gt; ")),"---")</f>
        <v>---</v>
      </c>
      <c r="G25" s="59" t="str">
        <f>IFERROR(IF(VLOOKUP($D25&amp;"-"&amp;$E25,IF($C$4="TEB2000_REV01",CALC_CONN_TEB2000_REV01!$F:$H),3,0)="--",VLOOKUP($D25&amp;"-"&amp;$E25,IF($C$4="TEB2000_REV01",CALC_CONN_TEB2000_REV01!$F:$H),2,0),VLOOKUP($D25&amp;"-"&amp;$E25,IF($C$4="TEB2000_REV01",CALC_CONN_TEB2000_REV01!$F:$H),3,0)),"---")</f>
        <v>---</v>
      </c>
      <c r="H25" s="59" t="str">
        <f>IFERROR(VLOOKUP(G25,IF($C$4="TEB2000_REV01",CALC_CONN_TEB2000_REV01!$G:$T),14,0),"---")</f>
        <v>---</v>
      </c>
      <c r="I25" s="59" t="str">
        <f>IFERROR(VLOOKUP($D25&amp;"-"&amp;$E25,IF($C$4="TEB2000_REV01",CALC_CONN_TEB2000_REV01!$F:$K,"???"),6,0),"---")</f>
        <v>---</v>
      </c>
      <c r="J25" s="61" t="str">
        <f>IFERROR(VLOOKUP($D25&amp;"-"&amp;$E25,IF($C$4="TEB2000_REV01",CALC_CONN_TEB2000_REV01!$F:$M,"???"),8,0),"---")</f>
        <v>---</v>
      </c>
      <c r="K25" s="62" t="str">
        <f>IFERROR(VLOOKUP($D25&amp;"-"&amp;$E25,IF($C$4="TEB2000_REV01",CALC_CONN_TEB2000_REV01!$F:$N),9,0),"---")</f>
        <v>---</v>
      </c>
      <c r="L25" s="59" t="str">
        <f>IFERROR(VLOOKUP(K25,B2B!$H$3:$I$2000,2,0),"---")</f>
        <v>---</v>
      </c>
      <c r="M25" s="59" t="str">
        <f>IFERROR(VLOOKUP(L25,IF($M$4="TEM0007_REV01",RAW_m_TEM0007_REV01!$AD:$AH),5,0),"---")</f>
        <v>---</v>
      </c>
      <c r="N25" s="59" t="str">
        <f>IFERROR(VLOOKUP(L25,IF($M$4="TEM0007_REV01",RAW_m_TEM0007_REV01!$AE:$AJ),6,0),"---")</f>
        <v>---</v>
      </c>
      <c r="O25" s="63" t="str">
        <f>IFERROR(VLOOKUP(L25,IF($M$4="TEM0007_REV01",RAW_m_TEM0007_REV01!$AD:$AE),2,0),"---")</f>
        <v>---</v>
      </c>
      <c r="P25" s="59" t="str">
        <f>IFERROR(VLOOKUP(O25,IF($M$4="TEM0007_REV01",RAW_m_TEM0007_REV01!$AJ:$AK),2,0),"---")</f>
        <v>---</v>
      </c>
      <c r="Q25" s="59" t="str">
        <f>IFERROR(VLOOKUP(L25,IF($M$4="TEM0007_REV01",RAW_m_TEM0007_REV01!$AD:$AF),3,0),"---")</f>
        <v>---</v>
      </c>
      <c r="R25" s="59" t="str">
        <f>IFERROR(VLOOKUP(O25,IF($M$4="TEM0007_REV01",RAW_m_TEM0007_REV01!$AE:$AG),3,0),"---")</f>
        <v>---</v>
      </c>
      <c r="S25" s="59" t="str">
        <f t="shared" si="1"/>
        <v>---</v>
      </c>
    </row>
    <row r="26" spans="2:19" ht="15" customHeight="1" x14ac:dyDescent="0.25">
      <c r="B26" s="59">
        <f t="shared" si="0"/>
        <v>21</v>
      </c>
      <c r="C26" s="60">
        <f>IFERROR(IF($C$4="TEB2000_REV01",CALC_CONN_TEB2000_REV01!U26,),"---")</f>
        <v>0</v>
      </c>
      <c r="D26" s="59">
        <f>IFERROR(IF($C$4="TEB2000_REV01",CALC_CONN_TEB2000_REV01!D26,),"---")</f>
        <v>0</v>
      </c>
      <c r="E26" s="59">
        <f>IFERROR(IF($C$4="TEB2000_REV01",CALC_CONN_TEB2000_REV01!E26,),"---")</f>
        <v>0</v>
      </c>
      <c r="F26" s="59" t="str">
        <f>IFERROR(IF(VLOOKUP($D26&amp;"-"&amp;$E26,IF($C$4="TEB2000_REV01",CALC_CONN_TEB2000_REV01!$F:$I),4,0)="--","---",IF($C$4="TEB2000_REV01",CALC_CONN_TEB2000_REV01!$G26&amp; " --&gt; " &amp;CALC_CONN_TEB2000_REV01!$I26&amp; " --&gt; ")),"---")</f>
        <v>---</v>
      </c>
      <c r="G26" s="59" t="str">
        <f>IFERROR(IF(VLOOKUP($D26&amp;"-"&amp;$E26,IF($C$4="TEB2000_REV01",CALC_CONN_TEB2000_REV01!$F:$H),3,0)="--",VLOOKUP($D26&amp;"-"&amp;$E26,IF($C$4="TEB2000_REV01",CALC_CONN_TEB2000_REV01!$F:$H),2,0),VLOOKUP($D26&amp;"-"&amp;$E26,IF($C$4="TEB2000_REV01",CALC_CONN_TEB2000_REV01!$F:$H),3,0)),"---")</f>
        <v>---</v>
      </c>
      <c r="H26" s="59" t="str">
        <f>IFERROR(VLOOKUP(G26,IF($C$4="TEB2000_REV01",CALC_CONN_TEB2000_REV01!$G:$T),14,0),"---")</f>
        <v>---</v>
      </c>
      <c r="I26" s="59" t="str">
        <f>IFERROR(VLOOKUP($D26&amp;"-"&amp;$E26,IF($C$4="TEB2000_REV01",CALC_CONN_TEB2000_REV01!$F:$K,"???"),6,0),"---")</f>
        <v>---</v>
      </c>
      <c r="J26" s="61" t="str">
        <f>IFERROR(VLOOKUP($D26&amp;"-"&amp;$E26,IF($C$4="TEB2000_REV01",CALC_CONN_TEB2000_REV01!$F:$M,"???"),8,0),"---")</f>
        <v>---</v>
      </c>
      <c r="K26" s="62" t="str">
        <f>IFERROR(VLOOKUP($D26&amp;"-"&amp;$E26,IF($C$4="TEB2000_REV01",CALC_CONN_TEB2000_REV01!$F:$N),9,0),"---")</f>
        <v>---</v>
      </c>
      <c r="L26" s="59" t="str">
        <f>IFERROR(VLOOKUP(K26,B2B!$H$3:$I$2000,2,0),"---")</f>
        <v>---</v>
      </c>
      <c r="M26" s="59" t="str">
        <f>IFERROR(VLOOKUP(L26,IF($M$4="TEM0007_REV01",RAW_m_TEM0007_REV01!$AD:$AH),5,0),"---")</f>
        <v>---</v>
      </c>
      <c r="N26" s="59" t="str">
        <f>IFERROR(VLOOKUP(L26,IF($M$4="TEM0007_REV01",RAW_m_TEM0007_REV01!$AE:$AJ),6,0),"---")</f>
        <v>---</v>
      </c>
      <c r="O26" s="63" t="str">
        <f>IFERROR(VLOOKUP(L26,IF($M$4="TEM0007_REV01",RAW_m_TEM0007_REV01!$AD:$AE),2,0),"---")</f>
        <v>---</v>
      </c>
      <c r="P26" s="59" t="str">
        <f>IFERROR(VLOOKUP(O26,IF($M$4="TEM0007_REV01",RAW_m_TEM0007_REV01!$AJ:$AK),2,0),"---")</f>
        <v>---</v>
      </c>
      <c r="Q26" s="59" t="str">
        <f>IFERROR(VLOOKUP(L26,IF($M$4="TEM0007_REV01",RAW_m_TEM0007_REV01!$AD:$AF),3,0),"---")</f>
        <v>---</v>
      </c>
      <c r="R26" s="59" t="str">
        <f>IFERROR(VLOOKUP(O26,IF($M$4="TEM0007_REV01",RAW_m_TEM0007_REV01!$AE:$AG),3,0),"---")</f>
        <v>---</v>
      </c>
      <c r="S26" s="59" t="str">
        <f t="shared" si="1"/>
        <v>---</v>
      </c>
    </row>
    <row r="27" spans="2:19" ht="15" customHeight="1" x14ac:dyDescent="0.25">
      <c r="B27" s="59">
        <f t="shared" si="0"/>
        <v>22</v>
      </c>
      <c r="C27" s="60">
        <f>IFERROR(IF($C$4="TEB2000_REV01",CALC_CONN_TEB2000_REV01!U27,),"---")</f>
        <v>0</v>
      </c>
      <c r="D27" s="59">
        <f>IFERROR(IF($C$4="TEB2000_REV01",CALC_CONN_TEB2000_REV01!D27,),"---")</f>
        <v>0</v>
      </c>
      <c r="E27" s="59">
        <f>IFERROR(IF($C$4="TEB2000_REV01",CALC_CONN_TEB2000_REV01!E27,),"---")</f>
        <v>0</v>
      </c>
      <c r="F27" s="59" t="str">
        <f>IFERROR(IF(VLOOKUP($D27&amp;"-"&amp;$E27,IF($C$4="TEB2000_REV01",CALC_CONN_TEB2000_REV01!$F:$I),4,0)="--","---",IF($C$4="TEB2000_REV01",CALC_CONN_TEB2000_REV01!$G27&amp; " --&gt; " &amp;CALC_CONN_TEB2000_REV01!$I27&amp; " --&gt; ")),"---")</f>
        <v>---</v>
      </c>
      <c r="G27" s="59" t="str">
        <f>IFERROR(IF(VLOOKUP($D27&amp;"-"&amp;$E27,IF($C$4="TEB2000_REV01",CALC_CONN_TEB2000_REV01!$F:$H),3,0)="--",VLOOKUP($D27&amp;"-"&amp;$E27,IF($C$4="TEB2000_REV01",CALC_CONN_TEB2000_REV01!$F:$H),2,0),VLOOKUP($D27&amp;"-"&amp;$E27,IF($C$4="TEB2000_REV01",CALC_CONN_TEB2000_REV01!$F:$H),3,0)),"---")</f>
        <v>---</v>
      </c>
      <c r="H27" s="59" t="str">
        <f>IFERROR(VLOOKUP(G27,IF($C$4="TEB2000_REV01",CALC_CONN_TEB2000_REV01!$G:$T),14,0),"---")</f>
        <v>---</v>
      </c>
      <c r="I27" s="59" t="str">
        <f>IFERROR(VLOOKUP($D27&amp;"-"&amp;$E27,IF($C$4="TEB2000_REV01",CALC_CONN_TEB2000_REV01!$F:$K,"???"),6,0),"---")</f>
        <v>---</v>
      </c>
      <c r="J27" s="61" t="str">
        <f>IFERROR(VLOOKUP($D27&amp;"-"&amp;$E27,IF($C$4="TEB2000_REV01",CALC_CONN_TEB2000_REV01!$F:$M,"???"),8,0),"---")</f>
        <v>---</v>
      </c>
      <c r="K27" s="62" t="str">
        <f>IFERROR(VLOOKUP($D27&amp;"-"&amp;$E27,IF($C$4="TEB2000_REV01",CALC_CONN_TEB2000_REV01!$F:$N),9,0),"---")</f>
        <v>---</v>
      </c>
      <c r="L27" s="59" t="str">
        <f>IFERROR(VLOOKUP(K27,B2B!$H$3:$I$2000,2,0),"---")</f>
        <v>---</v>
      </c>
      <c r="M27" s="59" t="str">
        <f>IFERROR(VLOOKUP(L27,IF($M$4="TEM0007_REV01",RAW_m_TEM0007_REV01!$AD:$AH),5,0),"---")</f>
        <v>---</v>
      </c>
      <c r="N27" s="59" t="str">
        <f>IFERROR(VLOOKUP(L27,IF($M$4="TEM0007_REV01",RAW_m_TEM0007_REV01!$AE:$AJ),6,0),"---")</f>
        <v>---</v>
      </c>
      <c r="O27" s="63" t="str">
        <f>IFERROR(VLOOKUP(L27,IF($M$4="TEM0007_REV01",RAW_m_TEM0007_REV01!$AD:$AE),2,0),"---")</f>
        <v>---</v>
      </c>
      <c r="P27" s="59" t="str">
        <f>IFERROR(VLOOKUP(O27,IF($M$4="TEM0007_REV01",RAW_m_TEM0007_REV01!$AJ:$AK),2,0),"---")</f>
        <v>---</v>
      </c>
      <c r="Q27" s="59" t="str">
        <f>IFERROR(VLOOKUP(L27,IF($M$4="TEM0007_REV01",RAW_m_TEM0007_REV01!$AD:$AF),3,0),"---")</f>
        <v>---</v>
      </c>
      <c r="R27" s="59" t="str">
        <f>IFERROR(VLOOKUP(O27,IF($M$4="TEM0007_REV01",RAW_m_TEM0007_REV01!$AE:$AG),3,0),"---")</f>
        <v>---</v>
      </c>
      <c r="S27" s="59" t="str">
        <f t="shared" si="1"/>
        <v>---</v>
      </c>
    </row>
    <row r="28" spans="2:19" ht="15" customHeight="1" x14ac:dyDescent="0.25">
      <c r="B28" s="59">
        <f t="shared" si="0"/>
        <v>23</v>
      </c>
      <c r="C28" s="60">
        <f>IFERROR(IF($C$4="TEB2000_REV01",CALC_CONN_TEB2000_REV01!U28,),"---")</f>
        <v>0</v>
      </c>
      <c r="D28" s="59">
        <f>IFERROR(IF($C$4="TEB2000_REV01",CALC_CONN_TEB2000_REV01!D28,),"---")</f>
        <v>0</v>
      </c>
      <c r="E28" s="59">
        <f>IFERROR(IF($C$4="TEB2000_REV01",CALC_CONN_TEB2000_REV01!E28,),"---")</f>
        <v>0</v>
      </c>
      <c r="F28" s="59" t="str">
        <f>IFERROR(IF(VLOOKUP($D28&amp;"-"&amp;$E28,IF($C$4="TEB2000_REV01",CALC_CONN_TEB2000_REV01!$F:$I),4,0)="--","---",IF($C$4="TEB2000_REV01",CALC_CONN_TEB2000_REV01!$G28&amp; " --&gt; " &amp;CALC_CONN_TEB2000_REV01!$I28&amp; " --&gt; ")),"---")</f>
        <v>---</v>
      </c>
      <c r="G28" s="59" t="str">
        <f>IFERROR(IF(VLOOKUP($D28&amp;"-"&amp;$E28,IF($C$4="TEB2000_REV01",CALC_CONN_TEB2000_REV01!$F:$H),3,0)="--",VLOOKUP($D28&amp;"-"&amp;$E28,IF($C$4="TEB2000_REV01",CALC_CONN_TEB2000_REV01!$F:$H),2,0),VLOOKUP($D28&amp;"-"&amp;$E28,IF($C$4="TEB2000_REV01",CALC_CONN_TEB2000_REV01!$F:$H),3,0)),"---")</f>
        <v>---</v>
      </c>
      <c r="H28" s="59" t="str">
        <f>IFERROR(VLOOKUP(G28,IF($C$4="TEB2000_REV01",CALC_CONN_TEB2000_REV01!$G:$T),14,0),"---")</f>
        <v>---</v>
      </c>
      <c r="I28" s="59" t="str">
        <f>IFERROR(VLOOKUP($D28&amp;"-"&amp;$E28,IF($C$4="TEB2000_REV01",CALC_CONN_TEB2000_REV01!$F:$K,"???"),6,0),"---")</f>
        <v>---</v>
      </c>
      <c r="J28" s="61" t="str">
        <f>IFERROR(VLOOKUP($D28&amp;"-"&amp;$E28,IF($C$4="TEB2000_REV01",CALC_CONN_TEB2000_REV01!$F:$M,"???"),8,0),"---")</f>
        <v>---</v>
      </c>
      <c r="K28" s="62" t="str">
        <f>IFERROR(VLOOKUP($D28&amp;"-"&amp;$E28,IF($C$4="TEB2000_REV01",CALC_CONN_TEB2000_REV01!$F:$N),9,0),"---")</f>
        <v>---</v>
      </c>
      <c r="L28" s="59" t="str">
        <f>IFERROR(VLOOKUP(K28,B2B!$H$3:$I$2000,2,0),"---")</f>
        <v>---</v>
      </c>
      <c r="M28" s="59" t="str">
        <f>IFERROR(VLOOKUP(L28,IF($M$4="TEM0007_REV01",RAW_m_TEM0007_REV01!$AD:$AH),5,0),"---")</f>
        <v>---</v>
      </c>
      <c r="N28" s="59" t="str">
        <f>IFERROR(VLOOKUP(L28,IF($M$4="TEM0007_REV01",RAW_m_TEM0007_REV01!$AE:$AJ),6,0),"---")</f>
        <v>---</v>
      </c>
      <c r="O28" s="63" t="str">
        <f>IFERROR(VLOOKUP(L28,IF($M$4="TEM0007_REV01",RAW_m_TEM0007_REV01!$AD:$AE),2,0),"---")</f>
        <v>---</v>
      </c>
      <c r="P28" s="59" t="str">
        <f>IFERROR(VLOOKUP(O28,IF($M$4="TEM0007_REV01",RAW_m_TEM0007_REV01!$AJ:$AK),2,0),"---")</f>
        <v>---</v>
      </c>
      <c r="Q28" s="59" t="str">
        <f>IFERROR(VLOOKUP(L28,IF($M$4="TEM0007_REV01",RAW_m_TEM0007_REV01!$AD:$AF),3,0),"---")</f>
        <v>---</v>
      </c>
      <c r="R28" s="59" t="str">
        <f>IFERROR(VLOOKUP(O28,IF($M$4="TEM0007_REV01",RAW_m_TEM0007_REV01!$AE:$AG),3,0),"---")</f>
        <v>---</v>
      </c>
      <c r="S28" s="59" t="str">
        <f t="shared" si="1"/>
        <v>---</v>
      </c>
    </row>
    <row r="29" spans="2:19" ht="15" customHeight="1" x14ac:dyDescent="0.25">
      <c r="B29" s="59">
        <f t="shared" si="0"/>
        <v>24</v>
      </c>
      <c r="C29" s="60">
        <f>IFERROR(IF($C$4="TEB2000_REV01",CALC_CONN_TEB2000_REV01!U29,),"---")</f>
        <v>0</v>
      </c>
      <c r="D29" s="59">
        <f>IFERROR(IF($C$4="TEB2000_REV01",CALC_CONN_TEB2000_REV01!D29,),"---")</f>
        <v>0</v>
      </c>
      <c r="E29" s="59">
        <f>IFERROR(IF($C$4="TEB2000_REV01",CALC_CONN_TEB2000_REV01!E29,),"---")</f>
        <v>0</v>
      </c>
      <c r="F29" s="59" t="str">
        <f>IFERROR(IF(VLOOKUP($D29&amp;"-"&amp;$E29,IF($C$4="TEB2000_REV01",CALC_CONN_TEB2000_REV01!$F:$I),4,0)="--","---",IF($C$4="TEB2000_REV01",CALC_CONN_TEB2000_REV01!$G29&amp; " --&gt; " &amp;CALC_CONN_TEB2000_REV01!$I29&amp; " --&gt; ")),"---")</f>
        <v>---</v>
      </c>
      <c r="G29" s="59" t="str">
        <f>IFERROR(IF(VLOOKUP($D29&amp;"-"&amp;$E29,IF($C$4="TEB2000_REV01",CALC_CONN_TEB2000_REV01!$F:$H),3,0)="--",VLOOKUP($D29&amp;"-"&amp;$E29,IF($C$4="TEB2000_REV01",CALC_CONN_TEB2000_REV01!$F:$H),2,0),VLOOKUP($D29&amp;"-"&amp;$E29,IF($C$4="TEB2000_REV01",CALC_CONN_TEB2000_REV01!$F:$H),3,0)),"---")</f>
        <v>---</v>
      </c>
      <c r="H29" s="59" t="str">
        <f>IFERROR(VLOOKUP(G29,IF($C$4="TEB2000_REV01",CALC_CONN_TEB2000_REV01!$G:$T),14,0),"---")</f>
        <v>---</v>
      </c>
      <c r="I29" s="59" t="str">
        <f>IFERROR(VLOOKUP($D29&amp;"-"&amp;$E29,IF($C$4="TEB2000_REV01",CALC_CONN_TEB2000_REV01!$F:$K,"???"),6,0),"---")</f>
        <v>---</v>
      </c>
      <c r="J29" s="61" t="str">
        <f>IFERROR(VLOOKUP($D29&amp;"-"&amp;$E29,IF($C$4="TEB2000_REV01",CALC_CONN_TEB2000_REV01!$F:$M,"???"),8,0),"---")</f>
        <v>---</v>
      </c>
      <c r="K29" s="62" t="str">
        <f>IFERROR(VLOOKUP($D29&amp;"-"&amp;$E29,IF($C$4="TEB2000_REV01",CALC_CONN_TEB2000_REV01!$F:$N),9,0),"---")</f>
        <v>---</v>
      </c>
      <c r="L29" s="59" t="str">
        <f>IFERROR(VLOOKUP(K29,B2B!$H$3:$I$2000,2,0),"---")</f>
        <v>---</v>
      </c>
      <c r="M29" s="59" t="str">
        <f>IFERROR(VLOOKUP(L29,IF($M$4="TEM0007_REV01",RAW_m_TEM0007_REV01!$AD:$AH),5,0),"---")</f>
        <v>---</v>
      </c>
      <c r="N29" s="59" t="str">
        <f>IFERROR(VLOOKUP(L29,IF($M$4="TEM0007_REV01",RAW_m_TEM0007_REV01!$AE:$AJ),6,0),"---")</f>
        <v>---</v>
      </c>
      <c r="O29" s="63" t="str">
        <f>IFERROR(VLOOKUP(L29,IF($M$4="TEM0007_REV01",RAW_m_TEM0007_REV01!$AD:$AE),2,0),"---")</f>
        <v>---</v>
      </c>
      <c r="P29" s="59" t="str">
        <f>IFERROR(VLOOKUP(O29,IF($M$4="TEM0007_REV01",RAW_m_TEM0007_REV01!$AJ:$AK),2,0),"---")</f>
        <v>---</v>
      </c>
      <c r="Q29" s="59" t="str">
        <f>IFERROR(VLOOKUP(L29,IF($M$4="TEM0007_REV01",RAW_m_TEM0007_REV01!$AD:$AF),3,0),"---")</f>
        <v>---</v>
      </c>
      <c r="R29" s="59" t="str">
        <f>IFERROR(VLOOKUP(O29,IF($M$4="TEM0007_REV01",RAW_m_TEM0007_REV01!$AE:$AG),3,0),"---")</f>
        <v>---</v>
      </c>
      <c r="S29" s="59" t="str">
        <f t="shared" si="1"/>
        <v>---</v>
      </c>
    </row>
    <row r="30" spans="2:19" ht="15" customHeight="1" x14ac:dyDescent="0.25">
      <c r="B30" s="59">
        <f t="shared" si="0"/>
        <v>25</v>
      </c>
      <c r="C30" s="60">
        <f>IFERROR(IF($C$4="TEB2000_REV01",CALC_CONN_TEB2000_REV01!U30,),"---")</f>
        <v>0</v>
      </c>
      <c r="D30" s="59">
        <f>IFERROR(IF($C$4="TEB2000_REV01",CALC_CONN_TEB2000_REV01!D30,),"---")</f>
        <v>0</v>
      </c>
      <c r="E30" s="59">
        <f>IFERROR(IF($C$4="TEB2000_REV01",CALC_CONN_TEB2000_REV01!E30,),"---")</f>
        <v>0</v>
      </c>
      <c r="F30" s="59" t="str">
        <f>IFERROR(IF(VLOOKUP($D30&amp;"-"&amp;$E30,IF($C$4="TEB2000_REV01",CALC_CONN_TEB2000_REV01!$F:$I),4,0)="--","---",IF($C$4="TEB2000_REV01",CALC_CONN_TEB2000_REV01!$G30&amp; " --&gt; " &amp;CALC_CONN_TEB2000_REV01!$I30&amp; " --&gt; ")),"---")</f>
        <v>---</v>
      </c>
      <c r="G30" s="59" t="str">
        <f>IFERROR(IF(VLOOKUP($D30&amp;"-"&amp;$E30,IF($C$4="TEB2000_REV01",CALC_CONN_TEB2000_REV01!$F:$H),3,0)="--",VLOOKUP($D30&amp;"-"&amp;$E30,IF($C$4="TEB2000_REV01",CALC_CONN_TEB2000_REV01!$F:$H),2,0),VLOOKUP($D30&amp;"-"&amp;$E30,IF($C$4="TEB2000_REV01",CALC_CONN_TEB2000_REV01!$F:$H),3,0)),"---")</f>
        <v>---</v>
      </c>
      <c r="H30" s="59" t="str">
        <f>IFERROR(VLOOKUP(G30,IF($C$4="TEB2000_REV01",CALC_CONN_TEB2000_REV01!$G:$T),14,0),"---")</f>
        <v>---</v>
      </c>
      <c r="I30" s="59" t="str">
        <f>IFERROR(VLOOKUP($D30&amp;"-"&amp;$E30,IF($C$4="TEB2000_REV01",CALC_CONN_TEB2000_REV01!$F:$K,"???"),6,0),"---")</f>
        <v>---</v>
      </c>
      <c r="J30" s="61" t="str">
        <f>IFERROR(VLOOKUP($D30&amp;"-"&amp;$E30,IF($C$4="TEB2000_REV01",CALC_CONN_TEB2000_REV01!$F:$M,"???"),8,0),"---")</f>
        <v>---</v>
      </c>
      <c r="K30" s="62" t="str">
        <f>IFERROR(VLOOKUP($D30&amp;"-"&amp;$E30,IF($C$4="TEB2000_REV01",CALC_CONN_TEB2000_REV01!$F:$N),9,0),"---")</f>
        <v>---</v>
      </c>
      <c r="L30" s="59" t="str">
        <f>IFERROR(VLOOKUP(K30,B2B!$H$3:$I$2000,2,0),"---")</f>
        <v>---</v>
      </c>
      <c r="M30" s="59" t="str">
        <f>IFERROR(VLOOKUP(L30,IF($M$4="TEM0007_REV01",RAW_m_TEM0007_REV01!$AD:$AH),5,0),"---")</f>
        <v>---</v>
      </c>
      <c r="N30" s="59" t="str">
        <f>IFERROR(VLOOKUP(L30,IF($M$4="TEM0007_REV01",RAW_m_TEM0007_REV01!$AE:$AJ),6,0),"---")</f>
        <v>---</v>
      </c>
      <c r="O30" s="63" t="str">
        <f>IFERROR(VLOOKUP(L30,IF($M$4="TEM0007_REV01",RAW_m_TEM0007_REV01!$AD:$AE),2,0),"---")</f>
        <v>---</v>
      </c>
      <c r="P30" s="59" t="str">
        <f>IFERROR(VLOOKUP(O30,IF($M$4="TEM0007_REV01",RAW_m_TEM0007_REV01!$AJ:$AK),2,0),"---")</f>
        <v>---</v>
      </c>
      <c r="Q30" s="59" t="str">
        <f>IFERROR(VLOOKUP(L30,IF($M$4="TEM0007_REV01",RAW_m_TEM0007_REV01!$AD:$AF),3,0),"---")</f>
        <v>---</v>
      </c>
      <c r="R30" s="59" t="str">
        <f>IFERROR(VLOOKUP(O30,IF($M$4="TEM0007_REV01",RAW_m_TEM0007_REV01!$AE:$AG),3,0),"---")</f>
        <v>---</v>
      </c>
      <c r="S30" s="59" t="str">
        <f t="shared" si="1"/>
        <v>---</v>
      </c>
    </row>
    <row r="31" spans="2:19" ht="15" customHeight="1" x14ac:dyDescent="0.25">
      <c r="B31" s="59">
        <f t="shared" si="0"/>
        <v>26</v>
      </c>
      <c r="C31" s="60">
        <f>IFERROR(IF($C$4="TEB2000_REV01",CALC_CONN_TEB2000_REV01!U31,),"---")</f>
        <v>0</v>
      </c>
      <c r="D31" s="59">
        <f>IFERROR(IF($C$4="TEB2000_REV01",CALC_CONN_TEB2000_REV01!D31,),"---")</f>
        <v>0</v>
      </c>
      <c r="E31" s="59">
        <f>IFERROR(IF($C$4="TEB2000_REV01",CALC_CONN_TEB2000_REV01!E31,),"---")</f>
        <v>0</v>
      </c>
      <c r="F31" s="59" t="str">
        <f>IFERROR(IF(VLOOKUP($D31&amp;"-"&amp;$E31,IF($C$4="TEB2000_REV01",CALC_CONN_TEB2000_REV01!$F:$I),4,0)="--","---",IF($C$4="TEB2000_REV01",CALC_CONN_TEB2000_REV01!$G31&amp; " --&gt; " &amp;CALC_CONN_TEB2000_REV01!$I31&amp; " --&gt; ")),"---")</f>
        <v>---</v>
      </c>
      <c r="G31" s="59" t="str">
        <f>IFERROR(IF(VLOOKUP($D31&amp;"-"&amp;$E31,IF($C$4="TEB2000_REV01",CALC_CONN_TEB2000_REV01!$F:$H),3,0)="--",VLOOKUP($D31&amp;"-"&amp;$E31,IF($C$4="TEB2000_REV01",CALC_CONN_TEB2000_REV01!$F:$H),2,0),VLOOKUP($D31&amp;"-"&amp;$E31,IF($C$4="TEB2000_REV01",CALC_CONN_TEB2000_REV01!$F:$H),3,0)),"---")</f>
        <v>---</v>
      </c>
      <c r="H31" s="59" t="str">
        <f>IFERROR(VLOOKUP(G31,IF($C$4="TEB2000_REV01",CALC_CONN_TEB2000_REV01!$G:$T),14,0),"---")</f>
        <v>---</v>
      </c>
      <c r="I31" s="59" t="str">
        <f>IFERROR(VLOOKUP($D31&amp;"-"&amp;$E31,IF($C$4="TEB2000_REV01",CALC_CONN_TEB2000_REV01!$F:$K,"???"),6,0),"---")</f>
        <v>---</v>
      </c>
      <c r="J31" s="61" t="str">
        <f>IFERROR(VLOOKUP($D31&amp;"-"&amp;$E31,IF($C$4="TEB2000_REV01",CALC_CONN_TEB2000_REV01!$F:$M,"???"),8,0),"---")</f>
        <v>---</v>
      </c>
      <c r="K31" s="62" t="str">
        <f>IFERROR(VLOOKUP($D31&amp;"-"&amp;$E31,IF($C$4="TEB2000_REV01",CALC_CONN_TEB2000_REV01!$F:$N),9,0),"---")</f>
        <v>---</v>
      </c>
      <c r="L31" s="59" t="str">
        <f>IFERROR(VLOOKUP(K31,B2B!$H$3:$I$2000,2,0),"---")</f>
        <v>---</v>
      </c>
      <c r="M31" s="59" t="str">
        <f>IFERROR(VLOOKUP(L31,IF($M$4="TEM0007_REV01",RAW_m_TEM0007_REV01!$AD:$AH),5,0),"---")</f>
        <v>---</v>
      </c>
      <c r="N31" s="59" t="str">
        <f>IFERROR(VLOOKUP(L31,IF($M$4="TEM0007_REV01",RAW_m_TEM0007_REV01!$AE:$AJ),6,0),"---")</f>
        <v>---</v>
      </c>
      <c r="O31" s="63" t="str">
        <f>IFERROR(VLOOKUP(L31,IF($M$4="TEM0007_REV01",RAW_m_TEM0007_REV01!$AD:$AE),2,0),"---")</f>
        <v>---</v>
      </c>
      <c r="P31" s="59" t="str">
        <f>IFERROR(VLOOKUP(O31,IF($M$4="TEM0007_REV01",RAW_m_TEM0007_REV01!$AJ:$AK),2,0),"---")</f>
        <v>---</v>
      </c>
      <c r="Q31" s="59" t="str">
        <f>IFERROR(VLOOKUP(L31,IF($M$4="TEM0007_REV01",RAW_m_TEM0007_REV01!$AD:$AF),3,0),"---")</f>
        <v>---</v>
      </c>
      <c r="R31" s="59" t="str">
        <f>IFERROR(VLOOKUP(O31,IF($M$4="TEM0007_REV01",RAW_m_TEM0007_REV01!$AE:$AG),3,0),"---")</f>
        <v>---</v>
      </c>
      <c r="S31" s="59" t="str">
        <f t="shared" si="1"/>
        <v>---</v>
      </c>
    </row>
    <row r="32" spans="2:19" ht="15" customHeight="1" x14ac:dyDescent="0.25">
      <c r="B32" s="59">
        <f t="shared" si="0"/>
        <v>27</v>
      </c>
      <c r="C32" s="60">
        <f>IFERROR(IF($C$4="TEB2000_REV01",CALC_CONN_TEB2000_REV01!U32,),"---")</f>
        <v>0</v>
      </c>
      <c r="D32" s="59">
        <f>IFERROR(IF($C$4="TEB2000_REV01",CALC_CONN_TEB2000_REV01!D32,),"---")</f>
        <v>0</v>
      </c>
      <c r="E32" s="59">
        <f>IFERROR(IF($C$4="TEB2000_REV01",CALC_CONN_TEB2000_REV01!E32,),"---")</f>
        <v>0</v>
      </c>
      <c r="F32" s="59" t="str">
        <f>IFERROR(IF(VLOOKUP($D32&amp;"-"&amp;$E32,IF($C$4="TEB2000_REV01",CALC_CONN_TEB2000_REV01!$F:$I),4,0)="--","---",IF($C$4="TEB2000_REV01",CALC_CONN_TEB2000_REV01!$G32&amp; " --&gt; " &amp;CALC_CONN_TEB2000_REV01!$I32&amp; " --&gt; ")),"---")</f>
        <v>---</v>
      </c>
      <c r="G32" s="59" t="str">
        <f>IFERROR(IF(VLOOKUP($D32&amp;"-"&amp;$E32,IF($C$4="TEB2000_REV01",CALC_CONN_TEB2000_REV01!$F:$H),3,0)="--",VLOOKUP($D32&amp;"-"&amp;$E32,IF($C$4="TEB2000_REV01",CALC_CONN_TEB2000_REV01!$F:$H),2,0),VLOOKUP($D32&amp;"-"&amp;$E32,IF($C$4="TEB2000_REV01",CALC_CONN_TEB2000_REV01!$F:$H),3,0)),"---")</f>
        <v>---</v>
      </c>
      <c r="H32" s="59" t="str">
        <f>IFERROR(VLOOKUP(G32,IF($C$4="TEB2000_REV01",CALC_CONN_TEB2000_REV01!$G:$T),14,0),"---")</f>
        <v>---</v>
      </c>
      <c r="I32" s="59" t="str">
        <f>IFERROR(VLOOKUP($D32&amp;"-"&amp;$E32,IF($C$4="TEB2000_REV01",CALC_CONN_TEB2000_REV01!$F:$K,"???"),6,0),"---")</f>
        <v>---</v>
      </c>
      <c r="J32" s="61" t="str">
        <f>IFERROR(VLOOKUP($D32&amp;"-"&amp;$E32,IF($C$4="TEB2000_REV01",CALC_CONN_TEB2000_REV01!$F:$M,"???"),8,0),"---")</f>
        <v>---</v>
      </c>
      <c r="K32" s="62" t="str">
        <f>IFERROR(VLOOKUP($D32&amp;"-"&amp;$E32,IF($C$4="TEB2000_REV01",CALC_CONN_TEB2000_REV01!$F:$N),9,0),"---")</f>
        <v>---</v>
      </c>
      <c r="L32" s="59" t="str">
        <f>IFERROR(VLOOKUP(K32,B2B!$H$3:$I$2000,2,0),"---")</f>
        <v>---</v>
      </c>
      <c r="M32" s="59" t="str">
        <f>IFERROR(VLOOKUP(L32,IF($M$4="TEM0007_REV01",RAW_m_TEM0007_REV01!$AD:$AH),5,0),"---")</f>
        <v>---</v>
      </c>
      <c r="N32" s="59" t="str">
        <f>IFERROR(VLOOKUP(L32,IF($M$4="TEM0007_REV01",RAW_m_TEM0007_REV01!$AE:$AJ),6,0),"---")</f>
        <v>---</v>
      </c>
      <c r="O32" s="63" t="str">
        <f>IFERROR(VLOOKUP(L32,IF($M$4="TEM0007_REV01",RAW_m_TEM0007_REV01!$AD:$AE),2,0),"---")</f>
        <v>---</v>
      </c>
      <c r="P32" s="59" t="str">
        <f>IFERROR(VLOOKUP(O32,IF($M$4="TEM0007_REV01",RAW_m_TEM0007_REV01!$AJ:$AK),2,0),"---")</f>
        <v>---</v>
      </c>
      <c r="Q32" s="59" t="str">
        <f>IFERROR(VLOOKUP(L32,IF($M$4="TEM0007_REV01",RAW_m_TEM0007_REV01!$AD:$AF),3,0),"---")</f>
        <v>---</v>
      </c>
      <c r="R32" s="59" t="str">
        <f>IFERROR(VLOOKUP(O32,IF($M$4="TEM0007_REV01",RAW_m_TEM0007_REV01!$AE:$AG),3,0),"---")</f>
        <v>---</v>
      </c>
      <c r="S32" s="59" t="str">
        <f t="shared" si="1"/>
        <v>---</v>
      </c>
    </row>
    <row r="33" spans="2:19" ht="15" customHeight="1" x14ac:dyDescent="0.25">
      <c r="B33" s="59">
        <f t="shared" si="0"/>
        <v>28</v>
      </c>
      <c r="C33" s="60">
        <f>IFERROR(IF($C$4="TEB2000_REV01",CALC_CONN_TEB2000_REV01!U33,),"---")</f>
        <v>0</v>
      </c>
      <c r="D33" s="59">
        <f>IFERROR(IF($C$4="TEB2000_REV01",CALC_CONN_TEB2000_REV01!D33,),"---")</f>
        <v>0</v>
      </c>
      <c r="E33" s="59">
        <f>IFERROR(IF($C$4="TEB2000_REV01",CALC_CONN_TEB2000_REV01!E33,),"---")</f>
        <v>0</v>
      </c>
      <c r="F33" s="59" t="str">
        <f>IFERROR(IF(VLOOKUP($D33&amp;"-"&amp;$E33,IF($C$4="TEB2000_REV01",CALC_CONN_TEB2000_REV01!$F:$I),4,0)="--","---",IF($C$4="TEB2000_REV01",CALC_CONN_TEB2000_REV01!$G33&amp; " --&gt; " &amp;CALC_CONN_TEB2000_REV01!$I33&amp; " --&gt; ")),"---")</f>
        <v>---</v>
      </c>
      <c r="G33" s="59" t="str">
        <f>IFERROR(IF(VLOOKUP($D33&amp;"-"&amp;$E33,IF($C$4="TEB2000_REV01",CALC_CONN_TEB2000_REV01!$F:$H),3,0)="--",VLOOKUP($D33&amp;"-"&amp;$E33,IF($C$4="TEB2000_REV01",CALC_CONN_TEB2000_REV01!$F:$H),2,0),VLOOKUP($D33&amp;"-"&amp;$E33,IF($C$4="TEB2000_REV01",CALC_CONN_TEB2000_REV01!$F:$H),3,0)),"---")</f>
        <v>---</v>
      </c>
      <c r="H33" s="59" t="str">
        <f>IFERROR(VLOOKUP(G33,IF($C$4="TEB2000_REV01",CALC_CONN_TEB2000_REV01!$G:$T),14,0),"---")</f>
        <v>---</v>
      </c>
      <c r="I33" s="59" t="str">
        <f>IFERROR(VLOOKUP($D33&amp;"-"&amp;$E33,IF($C$4="TEB2000_REV01",CALC_CONN_TEB2000_REV01!$F:$K,"???"),6,0),"---")</f>
        <v>---</v>
      </c>
      <c r="J33" s="61" t="str">
        <f>IFERROR(VLOOKUP($D33&amp;"-"&amp;$E33,IF($C$4="TEB2000_REV01",CALC_CONN_TEB2000_REV01!$F:$M,"???"),8,0),"---")</f>
        <v>---</v>
      </c>
      <c r="K33" s="62" t="str">
        <f>IFERROR(VLOOKUP($D33&amp;"-"&amp;$E33,IF($C$4="TEB2000_REV01",CALC_CONN_TEB2000_REV01!$F:$N),9,0),"---")</f>
        <v>---</v>
      </c>
      <c r="L33" s="59" t="str">
        <f>IFERROR(VLOOKUP(K33,B2B!$H$3:$I$2000,2,0),"---")</f>
        <v>---</v>
      </c>
      <c r="M33" s="59" t="str">
        <f>IFERROR(VLOOKUP(L33,IF($M$4="TEM0007_REV01",RAW_m_TEM0007_REV01!$AD:$AH),5,0),"---")</f>
        <v>---</v>
      </c>
      <c r="N33" s="59" t="str">
        <f>IFERROR(VLOOKUP(L33,IF($M$4="TEM0007_REV01",RAW_m_TEM0007_REV01!$AE:$AJ),6,0),"---")</f>
        <v>---</v>
      </c>
      <c r="O33" s="63" t="str">
        <f>IFERROR(VLOOKUP(L33,IF($M$4="TEM0007_REV01",RAW_m_TEM0007_REV01!$AD:$AE),2,0),"---")</f>
        <v>---</v>
      </c>
      <c r="P33" s="59" t="str">
        <f>IFERROR(VLOOKUP(O33,IF($M$4="TEM0007_REV01",RAW_m_TEM0007_REV01!$AJ:$AK),2,0),"---")</f>
        <v>---</v>
      </c>
      <c r="Q33" s="59" t="str">
        <f>IFERROR(VLOOKUP(L33,IF($M$4="TEM0007_REV01",RAW_m_TEM0007_REV01!$AD:$AF),3,0),"---")</f>
        <v>---</v>
      </c>
      <c r="R33" s="59" t="str">
        <f>IFERROR(VLOOKUP(O33,IF($M$4="TEM0007_REV01",RAW_m_TEM0007_REV01!$AE:$AG),3,0),"---")</f>
        <v>---</v>
      </c>
      <c r="S33" s="59" t="str">
        <f t="shared" si="1"/>
        <v>---</v>
      </c>
    </row>
    <row r="34" spans="2:19" ht="15" customHeight="1" x14ac:dyDescent="0.25">
      <c r="B34" s="59">
        <f t="shared" si="0"/>
        <v>29</v>
      </c>
      <c r="C34" s="60">
        <f>IFERROR(IF($C$4="TEB2000_REV01",CALC_CONN_TEB2000_REV01!U34,),"---")</f>
        <v>0</v>
      </c>
      <c r="D34" s="59">
        <f>IFERROR(IF($C$4="TEB2000_REV01",CALC_CONN_TEB2000_REV01!D34,),"---")</f>
        <v>0</v>
      </c>
      <c r="E34" s="59">
        <f>IFERROR(IF($C$4="TEB2000_REV01",CALC_CONN_TEB2000_REV01!E34,),"---")</f>
        <v>0</v>
      </c>
      <c r="F34" s="59" t="str">
        <f>IFERROR(IF(VLOOKUP($D34&amp;"-"&amp;$E34,IF($C$4="TEB2000_REV01",CALC_CONN_TEB2000_REV01!$F:$I),4,0)="--","---",IF($C$4="TEB2000_REV01",CALC_CONN_TEB2000_REV01!$G34&amp; " --&gt; " &amp;CALC_CONN_TEB2000_REV01!$I34&amp; " --&gt; ")),"---")</f>
        <v>---</v>
      </c>
      <c r="G34" s="59" t="str">
        <f>IFERROR(IF(VLOOKUP($D34&amp;"-"&amp;$E34,IF($C$4="TEB2000_REV01",CALC_CONN_TEB2000_REV01!$F:$H),3,0)="--",VLOOKUP($D34&amp;"-"&amp;$E34,IF($C$4="TEB2000_REV01",CALC_CONN_TEB2000_REV01!$F:$H),2,0),VLOOKUP($D34&amp;"-"&amp;$E34,IF($C$4="TEB2000_REV01",CALC_CONN_TEB2000_REV01!$F:$H),3,0)),"---")</f>
        <v>---</v>
      </c>
      <c r="H34" s="59" t="str">
        <f>IFERROR(VLOOKUP(G34,IF($C$4="TEB2000_REV01",CALC_CONN_TEB2000_REV01!$G:$T),14,0),"---")</f>
        <v>---</v>
      </c>
      <c r="I34" s="59" t="str">
        <f>IFERROR(VLOOKUP($D34&amp;"-"&amp;$E34,IF($C$4="TEB2000_REV01",CALC_CONN_TEB2000_REV01!$F:$K,"???"),6,0),"---")</f>
        <v>---</v>
      </c>
      <c r="J34" s="61" t="str">
        <f>IFERROR(VLOOKUP($D34&amp;"-"&amp;$E34,IF($C$4="TEB2000_REV01",CALC_CONN_TEB2000_REV01!$F:$M,"???"),8,0),"---")</f>
        <v>---</v>
      </c>
      <c r="K34" s="62" t="str">
        <f>IFERROR(VLOOKUP($D34&amp;"-"&amp;$E34,IF($C$4="TEB2000_REV01",CALC_CONN_TEB2000_REV01!$F:$N),9,0),"---")</f>
        <v>---</v>
      </c>
      <c r="L34" s="59" t="str">
        <f>IFERROR(VLOOKUP(K34,B2B!$H$3:$I$2000,2,0),"---")</f>
        <v>---</v>
      </c>
      <c r="M34" s="59" t="str">
        <f>IFERROR(VLOOKUP(L34,IF($M$4="TEM0007_REV01",RAW_m_TEM0007_REV01!$AD:$AH),5,0),"---")</f>
        <v>---</v>
      </c>
      <c r="N34" s="59" t="str">
        <f>IFERROR(VLOOKUP(L34,IF($M$4="TEM0007_REV01",RAW_m_TEM0007_REV01!$AE:$AJ),6,0),"---")</f>
        <v>---</v>
      </c>
      <c r="O34" s="63" t="str">
        <f>IFERROR(VLOOKUP(L34,IF($M$4="TEM0007_REV01",RAW_m_TEM0007_REV01!$AD:$AE),2,0),"---")</f>
        <v>---</v>
      </c>
      <c r="P34" s="59" t="str">
        <f>IFERROR(VLOOKUP(O34,IF($M$4="TEM0007_REV01",RAW_m_TEM0007_REV01!$AJ:$AK),2,0),"---")</f>
        <v>---</v>
      </c>
      <c r="Q34" s="59" t="str">
        <f>IFERROR(VLOOKUP(L34,IF($M$4="TEM0007_REV01",RAW_m_TEM0007_REV01!$AD:$AF),3,0),"---")</f>
        <v>---</v>
      </c>
      <c r="R34" s="59" t="str">
        <f>IFERROR(VLOOKUP(O34,IF($M$4="TEM0007_REV01",RAW_m_TEM0007_REV01!$AE:$AG),3,0),"---")</f>
        <v>---</v>
      </c>
      <c r="S34" s="59" t="str">
        <f t="shared" si="1"/>
        <v>---</v>
      </c>
    </row>
    <row r="35" spans="2:19" ht="15" customHeight="1" x14ac:dyDescent="0.25">
      <c r="B35" s="59">
        <f t="shared" si="0"/>
        <v>30</v>
      </c>
      <c r="C35" s="60">
        <f>IFERROR(IF($C$4="TEB2000_REV01",CALC_CONN_TEB2000_REV01!U35,),"---")</f>
        <v>0</v>
      </c>
      <c r="D35" s="59">
        <f>IFERROR(IF($C$4="TEB2000_REV01",CALC_CONN_TEB2000_REV01!D35,),"---")</f>
        <v>0</v>
      </c>
      <c r="E35" s="59">
        <f>IFERROR(IF($C$4="TEB2000_REV01",CALC_CONN_TEB2000_REV01!E35,),"---")</f>
        <v>0</v>
      </c>
      <c r="F35" s="59" t="str">
        <f>IFERROR(IF(VLOOKUP($D35&amp;"-"&amp;$E35,IF($C$4="TEB2000_REV01",CALC_CONN_TEB2000_REV01!$F:$I),4,0)="--","---",IF($C$4="TEB2000_REV01",CALC_CONN_TEB2000_REV01!$G35&amp; " --&gt; " &amp;CALC_CONN_TEB2000_REV01!$I35&amp; " --&gt; ")),"---")</f>
        <v>---</v>
      </c>
      <c r="G35" s="59" t="str">
        <f>IFERROR(IF(VLOOKUP($D35&amp;"-"&amp;$E35,IF($C$4="TEB2000_REV01",CALC_CONN_TEB2000_REV01!$F:$H),3,0)="--",VLOOKUP($D35&amp;"-"&amp;$E35,IF($C$4="TEB2000_REV01",CALC_CONN_TEB2000_REV01!$F:$H),2,0),VLOOKUP($D35&amp;"-"&amp;$E35,IF($C$4="TEB2000_REV01",CALC_CONN_TEB2000_REV01!$F:$H),3,0)),"---")</f>
        <v>---</v>
      </c>
      <c r="H35" s="59" t="str">
        <f>IFERROR(VLOOKUP(G35,IF($C$4="TEB2000_REV01",CALC_CONN_TEB2000_REV01!$G:$T),14,0),"---")</f>
        <v>---</v>
      </c>
      <c r="I35" s="59" t="str">
        <f>IFERROR(VLOOKUP($D35&amp;"-"&amp;$E35,IF($C$4="TEB2000_REV01",CALC_CONN_TEB2000_REV01!$F:$K,"???"),6,0),"---")</f>
        <v>---</v>
      </c>
      <c r="J35" s="61" t="str">
        <f>IFERROR(VLOOKUP($D35&amp;"-"&amp;$E35,IF($C$4="TEB2000_REV01",CALC_CONN_TEB2000_REV01!$F:$M,"???"),8,0),"---")</f>
        <v>---</v>
      </c>
      <c r="K35" s="62" t="str">
        <f>IFERROR(VLOOKUP($D35&amp;"-"&amp;$E35,IF($C$4="TEB2000_REV01",CALC_CONN_TEB2000_REV01!$F:$N),9,0),"---")</f>
        <v>---</v>
      </c>
      <c r="L35" s="59" t="str">
        <f>IFERROR(VLOOKUP(K35,B2B!$H$3:$I$2000,2,0),"---")</f>
        <v>---</v>
      </c>
      <c r="M35" s="59" t="str">
        <f>IFERROR(VLOOKUP(L35,IF($M$4="TEM0007_REV01",RAW_m_TEM0007_REV01!$AD:$AH),5,0),"---")</f>
        <v>---</v>
      </c>
      <c r="N35" s="59" t="str">
        <f>IFERROR(VLOOKUP(L35,IF($M$4="TEM0007_REV01",RAW_m_TEM0007_REV01!$AE:$AJ),6,0),"---")</f>
        <v>---</v>
      </c>
      <c r="O35" s="63" t="str">
        <f>IFERROR(VLOOKUP(L35,IF($M$4="TEM0007_REV01",RAW_m_TEM0007_REV01!$AD:$AE),2,0),"---")</f>
        <v>---</v>
      </c>
      <c r="P35" s="59" t="str">
        <f>IFERROR(VLOOKUP(O35,IF($M$4="TEM0007_REV01",RAW_m_TEM0007_REV01!$AJ:$AK),2,0),"---")</f>
        <v>---</v>
      </c>
      <c r="Q35" s="59" t="str">
        <f>IFERROR(VLOOKUP(L35,IF($M$4="TEM0007_REV01",RAW_m_TEM0007_REV01!$AD:$AF),3,0),"---")</f>
        <v>---</v>
      </c>
      <c r="R35" s="59" t="str">
        <f>IFERROR(VLOOKUP(O35,IF($M$4="TEM0007_REV01",RAW_m_TEM0007_REV01!$AE:$AG),3,0),"---")</f>
        <v>---</v>
      </c>
      <c r="S35" s="59" t="str">
        <f t="shared" si="1"/>
        <v>---</v>
      </c>
    </row>
    <row r="36" spans="2:19" ht="15" customHeight="1" x14ac:dyDescent="0.25">
      <c r="B36" s="59">
        <f t="shared" si="0"/>
        <v>31</v>
      </c>
      <c r="C36" s="60">
        <f>IFERROR(IF($C$4="TEB2000_REV01",CALC_CONN_TEB2000_REV01!U36,),"---")</f>
        <v>0</v>
      </c>
      <c r="D36" s="59">
        <f>IFERROR(IF($C$4="TEB2000_REV01",CALC_CONN_TEB2000_REV01!D36,),"---")</f>
        <v>0</v>
      </c>
      <c r="E36" s="59">
        <f>IFERROR(IF($C$4="TEB2000_REV01",CALC_CONN_TEB2000_REV01!E36,),"---")</f>
        <v>0</v>
      </c>
      <c r="F36" s="59" t="str">
        <f>IFERROR(IF(VLOOKUP($D36&amp;"-"&amp;$E36,IF($C$4="TEB2000_REV01",CALC_CONN_TEB2000_REV01!$F:$I),4,0)="--","---",IF($C$4="TEB2000_REV01",CALC_CONN_TEB2000_REV01!$G36&amp; " --&gt; " &amp;CALC_CONN_TEB2000_REV01!$I36&amp; " --&gt; ")),"---")</f>
        <v>---</v>
      </c>
      <c r="G36" s="59" t="str">
        <f>IFERROR(IF(VLOOKUP($D36&amp;"-"&amp;$E36,IF($C$4="TEB2000_REV01",CALC_CONN_TEB2000_REV01!$F:$H),3,0)="--",VLOOKUP($D36&amp;"-"&amp;$E36,IF($C$4="TEB2000_REV01",CALC_CONN_TEB2000_REV01!$F:$H),2,0),VLOOKUP($D36&amp;"-"&amp;$E36,IF($C$4="TEB2000_REV01",CALC_CONN_TEB2000_REV01!$F:$H),3,0)),"---")</f>
        <v>---</v>
      </c>
      <c r="H36" s="59" t="str">
        <f>IFERROR(VLOOKUP(G36,IF($C$4="TEB2000_REV01",CALC_CONN_TEB2000_REV01!$G:$T),14,0),"---")</f>
        <v>---</v>
      </c>
      <c r="I36" s="59" t="str">
        <f>IFERROR(VLOOKUP($D36&amp;"-"&amp;$E36,IF($C$4="TEB2000_REV01",CALC_CONN_TEB2000_REV01!$F:$K,"???"),6,0),"---")</f>
        <v>---</v>
      </c>
      <c r="J36" s="61" t="str">
        <f>IFERROR(VLOOKUP($D36&amp;"-"&amp;$E36,IF($C$4="TEB2000_REV01",CALC_CONN_TEB2000_REV01!$F:$M,"???"),8,0),"---")</f>
        <v>---</v>
      </c>
      <c r="K36" s="62" t="str">
        <f>IFERROR(VLOOKUP($D36&amp;"-"&amp;$E36,IF($C$4="TEB2000_REV01",CALC_CONN_TEB2000_REV01!$F:$N),9,0),"---")</f>
        <v>---</v>
      </c>
      <c r="L36" s="59" t="str">
        <f>IFERROR(VLOOKUP(K36,B2B!$H$3:$I$2000,2,0),"---")</f>
        <v>---</v>
      </c>
      <c r="M36" s="59" t="str">
        <f>IFERROR(VLOOKUP(L36,IF($M$4="TEM0007_REV01",RAW_m_TEM0007_REV01!$AD:$AH),5,0),"---")</f>
        <v>---</v>
      </c>
      <c r="N36" s="59" t="str">
        <f>IFERROR(VLOOKUP(L36,IF($M$4="TEM0007_REV01",RAW_m_TEM0007_REV01!$AE:$AJ),6,0),"---")</f>
        <v>---</v>
      </c>
      <c r="O36" s="63" t="str">
        <f>IFERROR(VLOOKUP(L36,IF($M$4="TEM0007_REV01",RAW_m_TEM0007_REV01!$AD:$AE),2,0),"---")</f>
        <v>---</v>
      </c>
      <c r="P36" s="59" t="str">
        <f>IFERROR(VLOOKUP(O36,IF($M$4="TEM0007_REV01",RAW_m_TEM0007_REV01!$AJ:$AK),2,0),"---")</f>
        <v>---</v>
      </c>
      <c r="Q36" s="59" t="str">
        <f>IFERROR(VLOOKUP(L36,IF($M$4="TEM0007_REV01",RAW_m_TEM0007_REV01!$AD:$AF),3,0),"---")</f>
        <v>---</v>
      </c>
      <c r="R36" s="59" t="str">
        <f>IFERROR(VLOOKUP(O36,IF($M$4="TEM0007_REV01",RAW_m_TEM0007_REV01!$AE:$AG),3,0),"---")</f>
        <v>---</v>
      </c>
      <c r="S36" s="59" t="str">
        <f t="shared" si="1"/>
        <v>---</v>
      </c>
    </row>
    <row r="37" spans="2:19" ht="15" customHeight="1" x14ac:dyDescent="0.25">
      <c r="B37" s="59">
        <f t="shared" si="0"/>
        <v>32</v>
      </c>
      <c r="C37" s="60">
        <f>IFERROR(IF($C$4="TEB2000_REV01",CALC_CONN_TEB2000_REV01!U37,),"---")</f>
        <v>0</v>
      </c>
      <c r="D37" s="59">
        <f>IFERROR(IF($C$4="TEB2000_REV01",CALC_CONN_TEB2000_REV01!D37,),"---")</f>
        <v>0</v>
      </c>
      <c r="E37" s="59">
        <f>IFERROR(IF($C$4="TEB2000_REV01",CALC_CONN_TEB2000_REV01!E37,),"---")</f>
        <v>0</v>
      </c>
      <c r="F37" s="59" t="str">
        <f>IFERROR(IF(VLOOKUP($D37&amp;"-"&amp;$E37,IF($C$4="TEB2000_REV01",CALC_CONN_TEB2000_REV01!$F:$I),4,0)="--","---",IF($C$4="TEB2000_REV01",CALC_CONN_TEB2000_REV01!$G37&amp; " --&gt; " &amp;CALC_CONN_TEB2000_REV01!$I37&amp; " --&gt; ")),"---")</f>
        <v>---</v>
      </c>
      <c r="G37" s="59" t="str">
        <f>IFERROR(IF(VLOOKUP($D37&amp;"-"&amp;$E37,IF($C$4="TEB2000_REV01",CALC_CONN_TEB2000_REV01!$F:$H),3,0)="--",VLOOKUP($D37&amp;"-"&amp;$E37,IF($C$4="TEB2000_REV01",CALC_CONN_TEB2000_REV01!$F:$H),2,0),VLOOKUP($D37&amp;"-"&amp;$E37,IF($C$4="TEB2000_REV01",CALC_CONN_TEB2000_REV01!$F:$H),3,0)),"---")</f>
        <v>---</v>
      </c>
      <c r="H37" s="59" t="str">
        <f>IFERROR(VLOOKUP(G37,IF($C$4="TEB2000_REV01",CALC_CONN_TEB2000_REV01!$G:$T),14,0),"---")</f>
        <v>---</v>
      </c>
      <c r="I37" s="59" t="str">
        <f>IFERROR(VLOOKUP($D37&amp;"-"&amp;$E37,IF($C$4="TEB2000_REV01",CALC_CONN_TEB2000_REV01!$F:$K,"???"),6,0),"---")</f>
        <v>---</v>
      </c>
      <c r="J37" s="61" t="str">
        <f>IFERROR(VLOOKUP($D37&amp;"-"&amp;$E37,IF($C$4="TEB2000_REV01",CALC_CONN_TEB2000_REV01!$F:$M,"???"),8,0),"---")</f>
        <v>---</v>
      </c>
      <c r="K37" s="62" t="str">
        <f>IFERROR(VLOOKUP($D37&amp;"-"&amp;$E37,IF($C$4="TEB2000_REV01",CALC_CONN_TEB2000_REV01!$F:$N),9,0),"---")</f>
        <v>---</v>
      </c>
      <c r="L37" s="59" t="str">
        <f>IFERROR(VLOOKUP(K37,B2B!$H$3:$I$2000,2,0),"---")</f>
        <v>---</v>
      </c>
      <c r="M37" s="59" t="str">
        <f>IFERROR(VLOOKUP(L37,IF($M$4="TEM0007_REV01",RAW_m_TEM0007_REV01!$AD:$AH),5,0),"---")</f>
        <v>---</v>
      </c>
      <c r="N37" s="59" t="str">
        <f>IFERROR(VLOOKUP(L37,IF($M$4="TEM0007_REV01",RAW_m_TEM0007_REV01!$AE:$AJ),6,0),"---")</f>
        <v>---</v>
      </c>
      <c r="O37" s="63" t="str">
        <f>IFERROR(VLOOKUP(L37,IF($M$4="TEM0007_REV01",RAW_m_TEM0007_REV01!$AD:$AE),2,0),"---")</f>
        <v>---</v>
      </c>
      <c r="P37" s="59" t="str">
        <f>IFERROR(VLOOKUP(O37,IF($M$4="TEM0007_REV01",RAW_m_TEM0007_REV01!$AJ:$AK),2,0),"---")</f>
        <v>---</v>
      </c>
      <c r="Q37" s="59" t="str">
        <f>IFERROR(VLOOKUP(L37,IF($M$4="TEM0007_REV01",RAW_m_TEM0007_REV01!$AD:$AF),3,0),"---")</f>
        <v>---</v>
      </c>
      <c r="R37" s="59" t="str">
        <f>IFERROR(VLOOKUP(O37,IF($M$4="TEM0007_REV01",RAW_m_TEM0007_REV01!$AE:$AG),3,0),"---")</f>
        <v>---</v>
      </c>
      <c r="S37" s="59" t="str">
        <f t="shared" si="1"/>
        <v>---</v>
      </c>
    </row>
    <row r="38" spans="2:19" ht="15" customHeight="1" x14ac:dyDescent="0.25">
      <c r="B38" s="59">
        <f t="shared" si="0"/>
        <v>33</v>
      </c>
      <c r="C38" s="60">
        <f>IFERROR(IF($C$4="TEB2000_REV01",CALC_CONN_TEB2000_REV01!U38,),"---")</f>
        <v>0</v>
      </c>
      <c r="D38" s="59">
        <f>IFERROR(IF($C$4="TEB2000_REV01",CALC_CONN_TEB2000_REV01!D38,),"---")</f>
        <v>0</v>
      </c>
      <c r="E38" s="59">
        <f>IFERROR(IF($C$4="TEB2000_REV01",CALC_CONN_TEB2000_REV01!E38,),"---")</f>
        <v>0</v>
      </c>
      <c r="F38" s="59" t="str">
        <f>IFERROR(IF(VLOOKUP($D38&amp;"-"&amp;$E38,IF($C$4="TEB2000_REV01",CALC_CONN_TEB2000_REV01!$F:$I),4,0)="--","---",IF($C$4="TEB2000_REV01",CALC_CONN_TEB2000_REV01!$G38&amp; " --&gt; " &amp;CALC_CONN_TEB2000_REV01!$I38&amp; " --&gt; ")),"---")</f>
        <v>---</v>
      </c>
      <c r="G38" s="59" t="str">
        <f>IFERROR(IF(VLOOKUP($D38&amp;"-"&amp;$E38,IF($C$4="TEB2000_REV01",CALC_CONN_TEB2000_REV01!$F:$H),3,0)="--",VLOOKUP($D38&amp;"-"&amp;$E38,IF($C$4="TEB2000_REV01",CALC_CONN_TEB2000_REV01!$F:$H),2,0),VLOOKUP($D38&amp;"-"&amp;$E38,IF($C$4="TEB2000_REV01",CALC_CONN_TEB2000_REV01!$F:$H),3,0)),"---")</f>
        <v>---</v>
      </c>
      <c r="H38" s="59" t="str">
        <f>IFERROR(VLOOKUP(G38,IF($C$4="TEB2000_REV01",CALC_CONN_TEB2000_REV01!$G:$T),14,0),"---")</f>
        <v>---</v>
      </c>
      <c r="I38" s="59" t="str">
        <f>IFERROR(VLOOKUP($D38&amp;"-"&amp;$E38,IF($C$4="TEB2000_REV01",CALC_CONN_TEB2000_REV01!$F:$K,"???"),6,0),"---")</f>
        <v>---</v>
      </c>
      <c r="J38" s="61" t="str">
        <f>IFERROR(VLOOKUP($D38&amp;"-"&amp;$E38,IF($C$4="TEB2000_REV01",CALC_CONN_TEB2000_REV01!$F:$M,"???"),8,0),"---")</f>
        <v>---</v>
      </c>
      <c r="K38" s="62" t="str">
        <f>IFERROR(VLOOKUP($D38&amp;"-"&amp;$E38,IF($C$4="TEB2000_REV01",CALC_CONN_TEB2000_REV01!$F:$N),9,0),"---")</f>
        <v>---</v>
      </c>
      <c r="L38" s="59" t="str">
        <f>IFERROR(VLOOKUP(K38,B2B!$H$3:$I$2000,2,0),"---")</f>
        <v>---</v>
      </c>
      <c r="M38" s="59" t="str">
        <f>IFERROR(VLOOKUP(L38,IF($M$4="TEM0007_REV01",RAW_m_TEM0007_REV01!$AD:$AH),5,0),"---")</f>
        <v>---</v>
      </c>
      <c r="N38" s="59" t="str">
        <f>IFERROR(VLOOKUP(L38,IF($M$4="TEM0007_REV01",RAW_m_TEM0007_REV01!$AE:$AJ),6,0),"---")</f>
        <v>---</v>
      </c>
      <c r="O38" s="63" t="str">
        <f>IFERROR(VLOOKUP(L38,IF($M$4="TEM0007_REV01",RAW_m_TEM0007_REV01!$AD:$AE),2,0),"---")</f>
        <v>---</v>
      </c>
      <c r="P38" s="59" t="str">
        <f>IFERROR(VLOOKUP(O38,IF($M$4="TEM0007_REV01",RAW_m_TEM0007_REV01!$AJ:$AK),2,0),"---")</f>
        <v>---</v>
      </c>
      <c r="Q38" s="59" t="str">
        <f>IFERROR(VLOOKUP(L38,IF($M$4="TEM0007_REV01",RAW_m_TEM0007_REV01!$AD:$AF),3,0),"---")</f>
        <v>---</v>
      </c>
      <c r="R38" s="59" t="str">
        <f>IFERROR(VLOOKUP(O38,IF($M$4="TEM0007_REV01",RAW_m_TEM0007_REV01!$AE:$AG),3,0),"---")</f>
        <v>---</v>
      </c>
      <c r="S38" s="59" t="str">
        <f t="shared" si="1"/>
        <v>---</v>
      </c>
    </row>
    <row r="39" spans="2:19" ht="15" customHeight="1" x14ac:dyDescent="0.25">
      <c r="B39" s="59">
        <f t="shared" si="0"/>
        <v>34</v>
      </c>
      <c r="C39" s="60">
        <f>IFERROR(IF($C$4="TEB2000_REV01",CALC_CONN_TEB2000_REV01!U39,),"---")</f>
        <v>0</v>
      </c>
      <c r="D39" s="59">
        <f>IFERROR(IF($C$4="TEB2000_REV01",CALC_CONN_TEB2000_REV01!D39,),"---")</f>
        <v>0</v>
      </c>
      <c r="E39" s="59">
        <f>IFERROR(IF($C$4="TEB2000_REV01",CALC_CONN_TEB2000_REV01!E39,),"---")</f>
        <v>0</v>
      </c>
      <c r="F39" s="59" t="str">
        <f>IFERROR(IF(VLOOKUP($D39&amp;"-"&amp;$E39,IF($C$4="TEB2000_REV01",CALC_CONN_TEB2000_REV01!$F:$I),4,0)="--","---",IF($C$4="TEB2000_REV01",CALC_CONN_TEB2000_REV01!$G39&amp; " --&gt; " &amp;CALC_CONN_TEB2000_REV01!$I39&amp; " --&gt; ")),"---")</f>
        <v>---</v>
      </c>
      <c r="G39" s="59" t="str">
        <f>IFERROR(IF(VLOOKUP($D39&amp;"-"&amp;$E39,IF($C$4="TEB2000_REV01",CALC_CONN_TEB2000_REV01!$F:$H),3,0)="--",VLOOKUP($D39&amp;"-"&amp;$E39,IF($C$4="TEB2000_REV01",CALC_CONN_TEB2000_REV01!$F:$H),2,0),VLOOKUP($D39&amp;"-"&amp;$E39,IF($C$4="TEB2000_REV01",CALC_CONN_TEB2000_REV01!$F:$H),3,0)),"---")</f>
        <v>---</v>
      </c>
      <c r="H39" s="59" t="str">
        <f>IFERROR(VLOOKUP(G39,IF($C$4="TEB2000_REV01",CALC_CONN_TEB2000_REV01!$G:$T),14,0),"---")</f>
        <v>---</v>
      </c>
      <c r="I39" s="59" t="str">
        <f>IFERROR(VLOOKUP($D39&amp;"-"&amp;$E39,IF($C$4="TEB2000_REV01",CALC_CONN_TEB2000_REV01!$F:$K,"???"),6,0),"---")</f>
        <v>---</v>
      </c>
      <c r="J39" s="61" t="str">
        <f>IFERROR(VLOOKUP($D39&amp;"-"&amp;$E39,IF($C$4="TEB2000_REV01",CALC_CONN_TEB2000_REV01!$F:$M,"???"),8,0),"---")</f>
        <v>---</v>
      </c>
      <c r="K39" s="62" t="str">
        <f>IFERROR(VLOOKUP($D39&amp;"-"&amp;$E39,IF($C$4="TEB2000_REV01",CALC_CONN_TEB2000_REV01!$F:$N),9,0),"---")</f>
        <v>---</v>
      </c>
      <c r="L39" s="59" t="str">
        <f>IFERROR(VLOOKUP(K39,B2B!$H$3:$I$2000,2,0),"---")</f>
        <v>---</v>
      </c>
      <c r="M39" s="59" t="str">
        <f>IFERROR(VLOOKUP(L39,IF($M$4="TEM0007_REV01",RAW_m_TEM0007_REV01!$AD:$AH),5,0),"---")</f>
        <v>---</v>
      </c>
      <c r="N39" s="59" t="str">
        <f>IFERROR(VLOOKUP(L39,IF($M$4="TEM0007_REV01",RAW_m_TEM0007_REV01!$AE:$AJ),6,0),"---")</f>
        <v>---</v>
      </c>
      <c r="O39" s="63" t="str">
        <f>IFERROR(VLOOKUP(L39,IF($M$4="TEM0007_REV01",RAW_m_TEM0007_REV01!$AD:$AE),2,0),"---")</f>
        <v>---</v>
      </c>
      <c r="P39" s="59" t="str">
        <f>IFERROR(VLOOKUP(O39,IF($M$4="TEM0007_REV01",RAW_m_TEM0007_REV01!$AJ:$AK),2,0),"---")</f>
        <v>---</v>
      </c>
      <c r="Q39" s="59" t="str">
        <f>IFERROR(VLOOKUP(L39,IF($M$4="TEM0007_REV01",RAW_m_TEM0007_REV01!$AD:$AF),3,0),"---")</f>
        <v>---</v>
      </c>
      <c r="R39" s="59" t="str">
        <f>IFERROR(VLOOKUP(O39,IF($M$4="TEM0007_REV01",RAW_m_TEM0007_REV01!$AE:$AG),3,0),"---")</f>
        <v>---</v>
      </c>
      <c r="S39" s="59" t="str">
        <f t="shared" si="1"/>
        <v>---</v>
      </c>
    </row>
    <row r="40" spans="2:19" ht="15" customHeight="1" x14ac:dyDescent="0.25">
      <c r="B40" s="59">
        <f t="shared" si="0"/>
        <v>35</v>
      </c>
      <c r="C40" s="60">
        <f>IFERROR(IF($C$4="TEB2000_REV01",CALC_CONN_TEB2000_REV01!U40,),"---")</f>
        <v>0</v>
      </c>
      <c r="D40" s="59">
        <f>IFERROR(IF($C$4="TEB2000_REV01",CALC_CONN_TEB2000_REV01!D40,),"---")</f>
        <v>0</v>
      </c>
      <c r="E40" s="59">
        <f>IFERROR(IF($C$4="TEB2000_REV01",CALC_CONN_TEB2000_REV01!E40,),"---")</f>
        <v>0</v>
      </c>
      <c r="F40" s="59" t="str">
        <f>IFERROR(IF(VLOOKUP($D40&amp;"-"&amp;$E40,IF($C$4="TEB2000_REV01",CALC_CONN_TEB2000_REV01!$F:$I),4,0)="--","---",IF($C$4="TEB2000_REV01",CALC_CONN_TEB2000_REV01!$G40&amp; " --&gt; " &amp;CALC_CONN_TEB2000_REV01!$I40&amp; " --&gt; ")),"---")</f>
        <v>---</v>
      </c>
      <c r="G40" s="59" t="str">
        <f>IFERROR(IF(VLOOKUP($D40&amp;"-"&amp;$E40,IF($C$4="TEB2000_REV01",CALC_CONN_TEB2000_REV01!$F:$H),3,0)="--",VLOOKUP($D40&amp;"-"&amp;$E40,IF($C$4="TEB2000_REV01",CALC_CONN_TEB2000_REV01!$F:$H),2,0),VLOOKUP($D40&amp;"-"&amp;$E40,IF($C$4="TEB2000_REV01",CALC_CONN_TEB2000_REV01!$F:$H),3,0)),"---")</f>
        <v>---</v>
      </c>
      <c r="H40" s="59" t="str">
        <f>IFERROR(VLOOKUP(G40,IF($C$4="TEB2000_REV01",CALC_CONN_TEB2000_REV01!$G:$T),14,0),"---")</f>
        <v>---</v>
      </c>
      <c r="I40" s="59" t="str">
        <f>IFERROR(VLOOKUP($D40&amp;"-"&amp;$E40,IF($C$4="TEB2000_REV01",CALC_CONN_TEB2000_REV01!$F:$K,"???"),6,0),"---")</f>
        <v>---</v>
      </c>
      <c r="J40" s="61" t="str">
        <f>IFERROR(VLOOKUP($D40&amp;"-"&amp;$E40,IF($C$4="TEB2000_REV01",CALC_CONN_TEB2000_REV01!$F:$M,"???"),8,0),"---")</f>
        <v>---</v>
      </c>
      <c r="K40" s="62" t="str">
        <f>IFERROR(VLOOKUP($D40&amp;"-"&amp;$E40,IF($C$4="TEB2000_REV01",CALC_CONN_TEB2000_REV01!$F:$N),9,0),"---")</f>
        <v>---</v>
      </c>
      <c r="L40" s="59" t="str">
        <f>IFERROR(VLOOKUP(K40,B2B!$H$3:$I$2000,2,0),"---")</f>
        <v>---</v>
      </c>
      <c r="M40" s="59" t="str">
        <f>IFERROR(VLOOKUP(L40,IF($M$4="TEM0007_REV01",RAW_m_TEM0007_REV01!$AD:$AH),5,0),"---")</f>
        <v>---</v>
      </c>
      <c r="N40" s="59" t="str">
        <f>IFERROR(VLOOKUP(L40,IF($M$4="TEM0007_REV01",RAW_m_TEM0007_REV01!$AE:$AJ),6,0),"---")</f>
        <v>---</v>
      </c>
      <c r="O40" s="63" t="str">
        <f>IFERROR(VLOOKUP(L40,IF($M$4="TEM0007_REV01",RAW_m_TEM0007_REV01!$AD:$AE),2,0),"---")</f>
        <v>---</v>
      </c>
      <c r="P40" s="59" t="str">
        <f>IFERROR(VLOOKUP(O40,IF($M$4="TEM0007_REV01",RAW_m_TEM0007_REV01!$AJ:$AK),2,0),"---")</f>
        <v>---</v>
      </c>
      <c r="Q40" s="59" t="str">
        <f>IFERROR(VLOOKUP(L40,IF($M$4="TEM0007_REV01",RAW_m_TEM0007_REV01!$AD:$AF),3,0),"---")</f>
        <v>---</v>
      </c>
      <c r="R40" s="59" t="str">
        <f>IFERROR(VLOOKUP(O40,IF($M$4="TEM0007_REV01",RAW_m_TEM0007_REV01!$AE:$AG),3,0),"---")</f>
        <v>---</v>
      </c>
      <c r="S40" s="59" t="str">
        <f t="shared" si="1"/>
        <v>---</v>
      </c>
    </row>
    <row r="41" spans="2:19" ht="15" customHeight="1" x14ac:dyDescent="0.25">
      <c r="B41" s="59">
        <f t="shared" si="0"/>
        <v>36</v>
      </c>
      <c r="C41" s="60">
        <f>IFERROR(IF($C$4="TEB2000_REV01",CALC_CONN_TEB2000_REV01!U41,),"---")</f>
        <v>0</v>
      </c>
      <c r="D41" s="59">
        <f>IFERROR(IF($C$4="TEB2000_REV01",CALC_CONN_TEB2000_REV01!D41,),"---")</f>
        <v>0</v>
      </c>
      <c r="E41" s="59">
        <f>IFERROR(IF($C$4="TEB2000_REV01",CALC_CONN_TEB2000_REV01!E41,),"---")</f>
        <v>0</v>
      </c>
      <c r="F41" s="59" t="str">
        <f>IFERROR(IF(VLOOKUP($D41&amp;"-"&amp;$E41,IF($C$4="TEB2000_REV01",CALC_CONN_TEB2000_REV01!$F:$I),4,0)="--","---",IF($C$4="TEB2000_REV01",CALC_CONN_TEB2000_REV01!$G41&amp; " --&gt; " &amp;CALC_CONN_TEB2000_REV01!$I41&amp; " --&gt; ")),"---")</f>
        <v>---</v>
      </c>
      <c r="G41" s="59" t="str">
        <f>IFERROR(IF(VLOOKUP($D41&amp;"-"&amp;$E41,IF($C$4="TEB2000_REV01",CALC_CONN_TEB2000_REV01!$F:$H),3,0)="--",VLOOKUP($D41&amp;"-"&amp;$E41,IF($C$4="TEB2000_REV01",CALC_CONN_TEB2000_REV01!$F:$H),2,0),VLOOKUP($D41&amp;"-"&amp;$E41,IF($C$4="TEB2000_REV01",CALC_CONN_TEB2000_REV01!$F:$H),3,0)),"---")</f>
        <v>---</v>
      </c>
      <c r="H41" s="59" t="str">
        <f>IFERROR(VLOOKUP(G41,IF($C$4="TEB2000_REV01",CALC_CONN_TEB2000_REV01!$G:$T),14,0),"---")</f>
        <v>---</v>
      </c>
      <c r="I41" s="59" t="str">
        <f>IFERROR(VLOOKUP($D41&amp;"-"&amp;$E41,IF($C$4="TEB2000_REV01",CALC_CONN_TEB2000_REV01!$F:$K,"???"),6,0),"---")</f>
        <v>---</v>
      </c>
      <c r="J41" s="61" t="str">
        <f>IFERROR(VLOOKUP($D41&amp;"-"&amp;$E41,IF($C$4="TEB2000_REV01",CALC_CONN_TEB2000_REV01!$F:$M,"???"),8,0),"---")</f>
        <v>---</v>
      </c>
      <c r="K41" s="62" t="str">
        <f>IFERROR(VLOOKUP($D41&amp;"-"&amp;$E41,IF($C$4="TEB2000_REV01",CALC_CONN_TEB2000_REV01!$F:$N),9,0),"---")</f>
        <v>---</v>
      </c>
      <c r="L41" s="59" t="str">
        <f>IFERROR(VLOOKUP(K41,B2B!$H$3:$I$2000,2,0),"---")</f>
        <v>---</v>
      </c>
      <c r="M41" s="59" t="str">
        <f>IFERROR(VLOOKUP(L41,IF($M$4="TEM0007_REV01",RAW_m_TEM0007_REV01!$AD:$AH),5,0),"---")</f>
        <v>---</v>
      </c>
      <c r="N41" s="59" t="str">
        <f>IFERROR(VLOOKUP(L41,IF($M$4="TEM0007_REV01",RAW_m_TEM0007_REV01!$AE:$AJ),6,0),"---")</f>
        <v>---</v>
      </c>
      <c r="O41" s="63" t="str">
        <f>IFERROR(VLOOKUP(L41,IF($M$4="TEM0007_REV01",RAW_m_TEM0007_REV01!$AD:$AE),2,0),"---")</f>
        <v>---</v>
      </c>
      <c r="P41" s="59" t="str">
        <f>IFERROR(VLOOKUP(O41,IF($M$4="TEM0007_REV01",RAW_m_TEM0007_REV01!$AJ:$AK),2,0),"---")</f>
        <v>---</v>
      </c>
      <c r="Q41" s="59" t="str">
        <f>IFERROR(VLOOKUP(L41,IF($M$4="TEM0007_REV01",RAW_m_TEM0007_REV01!$AD:$AF),3,0),"---")</f>
        <v>---</v>
      </c>
      <c r="R41" s="59" t="str">
        <f>IFERROR(VLOOKUP(O41,IF($M$4="TEM0007_REV01",RAW_m_TEM0007_REV01!$AE:$AG),3,0),"---")</f>
        <v>---</v>
      </c>
      <c r="S41" s="59" t="str">
        <f t="shared" si="1"/>
        <v>---</v>
      </c>
    </row>
    <row r="42" spans="2:19" ht="15" customHeight="1" x14ac:dyDescent="0.25">
      <c r="B42" s="59">
        <f t="shared" si="0"/>
        <v>37</v>
      </c>
      <c r="C42" s="60">
        <f>IFERROR(IF($C$4="TEB2000_REV01",CALC_CONN_TEB2000_REV01!U42,),"---")</f>
        <v>0</v>
      </c>
      <c r="D42" s="59">
        <f>IFERROR(IF($C$4="TEB2000_REV01",CALC_CONN_TEB2000_REV01!D42,),"---")</f>
        <v>0</v>
      </c>
      <c r="E42" s="59">
        <f>IFERROR(IF($C$4="TEB2000_REV01",CALC_CONN_TEB2000_REV01!E42,),"---")</f>
        <v>0</v>
      </c>
      <c r="F42" s="59" t="str">
        <f>IFERROR(IF(VLOOKUP($D42&amp;"-"&amp;$E42,IF($C$4="TEB2000_REV01",CALC_CONN_TEB2000_REV01!$F:$I),4,0)="--","---",IF($C$4="TEB2000_REV01",CALC_CONN_TEB2000_REV01!$G42&amp; " --&gt; " &amp;CALC_CONN_TEB2000_REV01!$I42&amp; " --&gt; ")),"---")</f>
        <v>---</v>
      </c>
      <c r="G42" s="59" t="str">
        <f>IFERROR(IF(VLOOKUP($D42&amp;"-"&amp;$E42,IF($C$4="TEB2000_REV01",CALC_CONN_TEB2000_REV01!$F:$H),3,0)="--",VLOOKUP($D42&amp;"-"&amp;$E42,IF($C$4="TEB2000_REV01",CALC_CONN_TEB2000_REV01!$F:$H),2,0),VLOOKUP($D42&amp;"-"&amp;$E42,IF($C$4="TEB2000_REV01",CALC_CONN_TEB2000_REV01!$F:$H),3,0)),"---")</f>
        <v>---</v>
      </c>
      <c r="H42" s="59" t="str">
        <f>IFERROR(VLOOKUP(G42,IF($C$4="TEB2000_REV01",CALC_CONN_TEB2000_REV01!$G:$T),14,0),"---")</f>
        <v>---</v>
      </c>
      <c r="I42" s="59" t="str">
        <f>IFERROR(VLOOKUP($D42&amp;"-"&amp;$E42,IF($C$4="TEB2000_REV01",CALC_CONN_TEB2000_REV01!$F:$K,"???"),6,0),"---")</f>
        <v>---</v>
      </c>
      <c r="J42" s="61" t="str">
        <f>IFERROR(VLOOKUP($D42&amp;"-"&amp;$E42,IF($C$4="TEB2000_REV01",CALC_CONN_TEB2000_REV01!$F:$M,"???"),8,0),"---")</f>
        <v>---</v>
      </c>
      <c r="K42" s="62" t="str">
        <f>IFERROR(VLOOKUP($D42&amp;"-"&amp;$E42,IF($C$4="TEB2000_REV01",CALC_CONN_TEB2000_REV01!$F:$N),9,0),"---")</f>
        <v>---</v>
      </c>
      <c r="L42" s="59" t="str">
        <f>IFERROR(VLOOKUP(K42,B2B!$H$3:$I$2000,2,0),"---")</f>
        <v>---</v>
      </c>
      <c r="M42" s="59" t="str">
        <f>IFERROR(VLOOKUP(L42,IF($M$4="TEM0007_REV01",RAW_m_TEM0007_REV01!$AD:$AH),5,0),"---")</f>
        <v>---</v>
      </c>
      <c r="N42" s="59" t="str">
        <f>IFERROR(VLOOKUP(L42,IF($M$4="TEM0007_REV01",RAW_m_TEM0007_REV01!$AE:$AJ),6,0),"---")</f>
        <v>---</v>
      </c>
      <c r="O42" s="63" t="str">
        <f>IFERROR(VLOOKUP(L42,IF($M$4="TEM0007_REV01",RAW_m_TEM0007_REV01!$AD:$AE),2,0),"---")</f>
        <v>---</v>
      </c>
      <c r="P42" s="59" t="str">
        <f>IFERROR(VLOOKUP(O42,IF($M$4="TEM0007_REV01",RAW_m_TEM0007_REV01!$AJ:$AK),2,0),"---")</f>
        <v>---</v>
      </c>
      <c r="Q42" s="59" t="str">
        <f>IFERROR(VLOOKUP(L42,IF($M$4="TEM0007_REV01",RAW_m_TEM0007_REV01!$AD:$AF),3,0),"---")</f>
        <v>---</v>
      </c>
      <c r="R42" s="59" t="str">
        <f>IFERROR(VLOOKUP(O42,IF($M$4="TEM0007_REV01",RAW_m_TEM0007_REV01!$AE:$AG),3,0),"---")</f>
        <v>---</v>
      </c>
      <c r="S42" s="59" t="str">
        <f t="shared" si="1"/>
        <v>---</v>
      </c>
    </row>
    <row r="43" spans="2:19" ht="15" customHeight="1" x14ac:dyDescent="0.25">
      <c r="B43" s="59">
        <f t="shared" si="0"/>
        <v>38</v>
      </c>
      <c r="C43" s="60">
        <f>IFERROR(IF($C$4="TEB2000_REV01",CALC_CONN_TEB2000_REV01!U43,),"---")</f>
        <v>0</v>
      </c>
      <c r="D43" s="59">
        <f>IFERROR(IF($C$4="TEB2000_REV01",CALC_CONN_TEB2000_REV01!D43,),"---")</f>
        <v>0</v>
      </c>
      <c r="E43" s="59">
        <f>IFERROR(IF($C$4="TEB2000_REV01",CALC_CONN_TEB2000_REV01!E43,),"---")</f>
        <v>0</v>
      </c>
      <c r="F43" s="59" t="str">
        <f>IFERROR(IF(VLOOKUP($D43&amp;"-"&amp;$E43,IF($C$4="TEB2000_REV01",CALC_CONN_TEB2000_REV01!$F:$I),4,0)="--","---",IF($C$4="TEB2000_REV01",CALC_CONN_TEB2000_REV01!$G43&amp; " --&gt; " &amp;CALC_CONN_TEB2000_REV01!$I43&amp; " --&gt; ")),"---")</f>
        <v>---</v>
      </c>
      <c r="G43" s="59" t="str">
        <f>IFERROR(IF(VLOOKUP($D43&amp;"-"&amp;$E43,IF($C$4="TEB2000_REV01",CALC_CONN_TEB2000_REV01!$F:$H),3,0)="--",VLOOKUP($D43&amp;"-"&amp;$E43,IF($C$4="TEB2000_REV01",CALC_CONN_TEB2000_REV01!$F:$H),2,0),VLOOKUP($D43&amp;"-"&amp;$E43,IF($C$4="TEB2000_REV01",CALC_CONN_TEB2000_REV01!$F:$H),3,0)),"---")</f>
        <v>---</v>
      </c>
      <c r="H43" s="59" t="str">
        <f>IFERROR(VLOOKUP(G43,IF($C$4="TEB2000_REV01",CALC_CONN_TEB2000_REV01!$G:$T),14,0),"---")</f>
        <v>---</v>
      </c>
      <c r="I43" s="59" t="str">
        <f>IFERROR(VLOOKUP($D43&amp;"-"&amp;$E43,IF($C$4="TEB2000_REV01",CALC_CONN_TEB2000_REV01!$F:$K,"???"),6,0),"---")</f>
        <v>---</v>
      </c>
      <c r="J43" s="61" t="str">
        <f>IFERROR(VLOOKUP($D43&amp;"-"&amp;$E43,IF($C$4="TEB2000_REV01",CALC_CONN_TEB2000_REV01!$F:$M,"???"),8,0),"---")</f>
        <v>---</v>
      </c>
      <c r="K43" s="62" t="str">
        <f>IFERROR(VLOOKUP($D43&amp;"-"&amp;$E43,IF($C$4="TEB2000_REV01",CALC_CONN_TEB2000_REV01!$F:$N),9,0),"---")</f>
        <v>---</v>
      </c>
      <c r="L43" s="59" t="str">
        <f>IFERROR(VLOOKUP(K43,B2B!$H$3:$I$2000,2,0),"---")</f>
        <v>---</v>
      </c>
      <c r="M43" s="59" t="str">
        <f>IFERROR(VLOOKUP(L43,IF($M$4="TEM0007_REV01",RAW_m_TEM0007_REV01!$AD:$AH),5,0),"---")</f>
        <v>---</v>
      </c>
      <c r="N43" s="59" t="str">
        <f>IFERROR(VLOOKUP(L43,IF($M$4="TEM0007_REV01",RAW_m_TEM0007_REV01!$AE:$AJ),6,0),"---")</f>
        <v>---</v>
      </c>
      <c r="O43" s="63" t="str">
        <f>IFERROR(VLOOKUP(L43,IF($M$4="TEM0007_REV01",RAW_m_TEM0007_REV01!$AD:$AE),2,0),"---")</f>
        <v>---</v>
      </c>
      <c r="P43" s="59" t="str">
        <f>IFERROR(VLOOKUP(O43,IF($M$4="TEM0007_REV01",RAW_m_TEM0007_REV01!$AJ:$AK),2,0),"---")</f>
        <v>---</v>
      </c>
      <c r="Q43" s="59" t="str">
        <f>IFERROR(VLOOKUP(L43,IF($M$4="TEM0007_REV01",RAW_m_TEM0007_REV01!$AD:$AF),3,0),"---")</f>
        <v>---</v>
      </c>
      <c r="R43" s="59" t="str">
        <f>IFERROR(VLOOKUP(O43,IF($M$4="TEM0007_REV01",RAW_m_TEM0007_REV01!$AE:$AG),3,0),"---")</f>
        <v>---</v>
      </c>
      <c r="S43" s="59" t="str">
        <f t="shared" si="1"/>
        <v>---</v>
      </c>
    </row>
    <row r="44" spans="2:19" ht="15" customHeight="1" x14ac:dyDescent="0.25">
      <c r="B44" s="59">
        <f t="shared" si="0"/>
        <v>39</v>
      </c>
      <c r="C44" s="60">
        <f>IFERROR(IF($C$4="TEB2000_REV01",CALC_CONN_TEB2000_REV01!U44,),"---")</f>
        <v>0</v>
      </c>
      <c r="D44" s="59">
        <f>IFERROR(IF($C$4="TEB2000_REV01",CALC_CONN_TEB2000_REV01!D44,),"---")</f>
        <v>0</v>
      </c>
      <c r="E44" s="59">
        <f>IFERROR(IF($C$4="TEB2000_REV01",CALC_CONN_TEB2000_REV01!E44,),"---")</f>
        <v>0</v>
      </c>
      <c r="F44" s="59" t="str">
        <f>IFERROR(IF(VLOOKUP($D44&amp;"-"&amp;$E44,IF($C$4="TEB2000_REV01",CALC_CONN_TEB2000_REV01!$F:$I),4,0)="--","---",IF($C$4="TEB2000_REV01",CALC_CONN_TEB2000_REV01!$G44&amp; " --&gt; " &amp;CALC_CONN_TEB2000_REV01!$I44&amp; " --&gt; ")),"---")</f>
        <v>---</v>
      </c>
      <c r="G44" s="59" t="str">
        <f>IFERROR(IF(VLOOKUP($D44&amp;"-"&amp;$E44,IF($C$4="TEB2000_REV01",CALC_CONN_TEB2000_REV01!$F:$H),3,0)="--",VLOOKUP($D44&amp;"-"&amp;$E44,IF($C$4="TEB2000_REV01",CALC_CONN_TEB2000_REV01!$F:$H),2,0),VLOOKUP($D44&amp;"-"&amp;$E44,IF($C$4="TEB2000_REV01",CALC_CONN_TEB2000_REV01!$F:$H),3,0)),"---")</f>
        <v>---</v>
      </c>
      <c r="H44" s="59" t="str">
        <f>IFERROR(VLOOKUP(G44,IF($C$4="TEB2000_REV01",CALC_CONN_TEB2000_REV01!$G:$T),14,0),"---")</f>
        <v>---</v>
      </c>
      <c r="I44" s="59" t="str">
        <f>IFERROR(VLOOKUP($D44&amp;"-"&amp;$E44,IF($C$4="TEB2000_REV01",CALC_CONN_TEB2000_REV01!$F:$K,"???"),6,0),"---")</f>
        <v>---</v>
      </c>
      <c r="J44" s="61" t="str">
        <f>IFERROR(VLOOKUP($D44&amp;"-"&amp;$E44,IF($C$4="TEB2000_REV01",CALC_CONN_TEB2000_REV01!$F:$M,"???"),8,0),"---")</f>
        <v>---</v>
      </c>
      <c r="K44" s="62" t="str">
        <f>IFERROR(VLOOKUP($D44&amp;"-"&amp;$E44,IF($C$4="TEB2000_REV01",CALC_CONN_TEB2000_REV01!$F:$N),9,0),"---")</f>
        <v>---</v>
      </c>
      <c r="L44" s="59" t="str">
        <f>IFERROR(VLOOKUP(K44,B2B!$H$3:$I$2000,2,0),"---")</f>
        <v>---</v>
      </c>
      <c r="M44" s="59" t="str">
        <f>IFERROR(VLOOKUP(L44,IF($M$4="TEM0007_REV01",RAW_m_TEM0007_REV01!$AD:$AH),5,0),"---")</f>
        <v>---</v>
      </c>
      <c r="N44" s="59" t="str">
        <f>IFERROR(VLOOKUP(L44,IF($M$4="TEM0007_REV01",RAW_m_TEM0007_REV01!$AE:$AJ),6,0),"---")</f>
        <v>---</v>
      </c>
      <c r="O44" s="63" t="str">
        <f>IFERROR(VLOOKUP(L44,IF($M$4="TEM0007_REV01",RAW_m_TEM0007_REV01!$AD:$AE),2,0),"---")</f>
        <v>---</v>
      </c>
      <c r="P44" s="59" t="str">
        <f>IFERROR(VLOOKUP(O44,IF($M$4="TEM0007_REV01",RAW_m_TEM0007_REV01!$AJ:$AK),2,0),"---")</f>
        <v>---</v>
      </c>
      <c r="Q44" s="59" t="str">
        <f>IFERROR(VLOOKUP(L44,IF($M$4="TEM0007_REV01",RAW_m_TEM0007_REV01!$AD:$AF),3,0),"---")</f>
        <v>---</v>
      </c>
      <c r="R44" s="59" t="str">
        <f>IFERROR(VLOOKUP(O44,IF($M$4="TEM0007_REV01",RAW_m_TEM0007_REV01!$AE:$AG),3,0),"---")</f>
        <v>---</v>
      </c>
      <c r="S44" s="59" t="str">
        <f t="shared" si="1"/>
        <v>---</v>
      </c>
    </row>
    <row r="45" spans="2:19" ht="15" customHeight="1" x14ac:dyDescent="0.25">
      <c r="B45" s="59">
        <f t="shared" si="0"/>
        <v>40</v>
      </c>
      <c r="C45" s="60">
        <f>IFERROR(IF($C$4="TEB2000_REV01",CALC_CONN_TEB2000_REV01!U45,),"---")</f>
        <v>0</v>
      </c>
      <c r="D45" s="59">
        <f>IFERROR(IF($C$4="TEB2000_REV01",CALC_CONN_TEB2000_REV01!D45,),"---")</f>
        <v>0</v>
      </c>
      <c r="E45" s="59">
        <f>IFERROR(IF($C$4="TEB2000_REV01",CALC_CONN_TEB2000_REV01!E45,),"---")</f>
        <v>0</v>
      </c>
      <c r="F45" s="59" t="str">
        <f>IFERROR(IF(VLOOKUP($D45&amp;"-"&amp;$E45,IF($C$4="TEB2000_REV01",CALC_CONN_TEB2000_REV01!$F:$I),4,0)="--","---",IF($C$4="TEB2000_REV01",CALC_CONN_TEB2000_REV01!$G45&amp; " --&gt; " &amp;CALC_CONN_TEB2000_REV01!$I45&amp; " --&gt; ")),"---")</f>
        <v>---</v>
      </c>
      <c r="G45" s="59" t="str">
        <f>IFERROR(IF(VLOOKUP($D45&amp;"-"&amp;$E45,IF($C$4="TEB2000_REV01",CALC_CONN_TEB2000_REV01!$F:$H),3,0)="--",VLOOKUP($D45&amp;"-"&amp;$E45,IF($C$4="TEB2000_REV01",CALC_CONN_TEB2000_REV01!$F:$H),2,0),VLOOKUP($D45&amp;"-"&amp;$E45,IF($C$4="TEB2000_REV01",CALC_CONN_TEB2000_REV01!$F:$H),3,0)),"---")</f>
        <v>---</v>
      </c>
      <c r="H45" s="59" t="str">
        <f>IFERROR(VLOOKUP(G45,IF($C$4="TEB2000_REV01",CALC_CONN_TEB2000_REV01!$G:$T),14,0),"---")</f>
        <v>---</v>
      </c>
      <c r="I45" s="59" t="str">
        <f>IFERROR(VLOOKUP($D45&amp;"-"&amp;$E45,IF($C$4="TEB2000_REV01",CALC_CONN_TEB2000_REV01!$F:$K,"???"),6,0),"---")</f>
        <v>---</v>
      </c>
      <c r="J45" s="61" t="str">
        <f>IFERROR(VLOOKUP($D45&amp;"-"&amp;$E45,IF($C$4="TEB2000_REV01",CALC_CONN_TEB2000_REV01!$F:$M,"???"),8,0),"---")</f>
        <v>---</v>
      </c>
      <c r="K45" s="62" t="str">
        <f>IFERROR(VLOOKUP($D45&amp;"-"&amp;$E45,IF($C$4="TEB2000_REV01",CALC_CONN_TEB2000_REV01!$F:$N),9,0),"---")</f>
        <v>---</v>
      </c>
      <c r="L45" s="59" t="str">
        <f>IFERROR(VLOOKUP(K45,B2B!$H$3:$I$2000,2,0),"---")</f>
        <v>---</v>
      </c>
      <c r="M45" s="59" t="str">
        <f>IFERROR(VLOOKUP(L45,IF($M$4="TEM0007_REV01",RAW_m_TEM0007_REV01!$AD:$AH),5,0),"---")</f>
        <v>---</v>
      </c>
      <c r="N45" s="59" t="str">
        <f>IFERROR(VLOOKUP(L45,IF($M$4="TEM0007_REV01",RAW_m_TEM0007_REV01!$AE:$AJ),6,0),"---")</f>
        <v>---</v>
      </c>
      <c r="O45" s="63" t="str">
        <f>IFERROR(VLOOKUP(L45,IF($M$4="TEM0007_REV01",RAW_m_TEM0007_REV01!$AD:$AE),2,0),"---")</f>
        <v>---</v>
      </c>
      <c r="P45" s="59" t="str">
        <f>IFERROR(VLOOKUP(O45,IF($M$4="TEM0007_REV01",RAW_m_TEM0007_REV01!$AJ:$AK),2,0),"---")</f>
        <v>---</v>
      </c>
      <c r="Q45" s="59" t="str">
        <f>IFERROR(VLOOKUP(L45,IF($M$4="TEM0007_REV01",RAW_m_TEM0007_REV01!$AD:$AF),3,0),"---")</f>
        <v>---</v>
      </c>
      <c r="R45" s="59" t="str">
        <f>IFERROR(VLOOKUP(O45,IF($M$4="TEM0007_REV01",RAW_m_TEM0007_REV01!$AE:$AG),3,0),"---")</f>
        <v>---</v>
      </c>
      <c r="S45" s="59" t="str">
        <f t="shared" si="1"/>
        <v>---</v>
      </c>
    </row>
    <row r="46" spans="2:19" ht="15" customHeight="1" x14ac:dyDescent="0.25">
      <c r="B46" s="59">
        <f t="shared" si="0"/>
        <v>41</v>
      </c>
      <c r="C46" s="60">
        <f>IFERROR(IF($C$4="TEB2000_REV01",CALC_CONN_TEB2000_REV01!U46,),"---")</f>
        <v>0</v>
      </c>
      <c r="D46" s="59">
        <f>IFERROR(IF($C$4="TEB2000_REV01",CALC_CONN_TEB2000_REV01!D46,),"---")</f>
        <v>0</v>
      </c>
      <c r="E46" s="59">
        <f>IFERROR(IF($C$4="TEB2000_REV01",CALC_CONN_TEB2000_REV01!E46,),"---")</f>
        <v>0</v>
      </c>
      <c r="F46" s="59" t="str">
        <f>IFERROR(IF(VLOOKUP($D46&amp;"-"&amp;$E46,IF($C$4="TEB2000_REV01",CALC_CONN_TEB2000_REV01!$F:$I),4,0)="--","---",IF($C$4="TEB2000_REV01",CALC_CONN_TEB2000_REV01!$G46&amp; " --&gt; " &amp;CALC_CONN_TEB2000_REV01!$I46&amp; " --&gt; ")),"---")</f>
        <v>---</v>
      </c>
      <c r="G46" s="59" t="str">
        <f>IFERROR(IF(VLOOKUP($D46&amp;"-"&amp;$E46,IF($C$4="TEB2000_REV01",CALC_CONN_TEB2000_REV01!$F:$H),3,0)="--",VLOOKUP($D46&amp;"-"&amp;$E46,IF($C$4="TEB2000_REV01",CALC_CONN_TEB2000_REV01!$F:$H),2,0),VLOOKUP($D46&amp;"-"&amp;$E46,IF($C$4="TEB2000_REV01",CALC_CONN_TEB2000_REV01!$F:$H),3,0)),"---")</f>
        <v>---</v>
      </c>
      <c r="H46" s="59" t="str">
        <f>IFERROR(VLOOKUP(G46,IF($C$4="TEB2000_REV01",CALC_CONN_TEB2000_REV01!$G:$T),14,0),"---")</f>
        <v>---</v>
      </c>
      <c r="I46" s="59" t="str">
        <f>IFERROR(VLOOKUP($D46&amp;"-"&amp;$E46,IF($C$4="TEB2000_REV01",CALC_CONN_TEB2000_REV01!$F:$K,"???"),6,0),"---")</f>
        <v>---</v>
      </c>
      <c r="J46" s="61" t="str">
        <f>IFERROR(VLOOKUP($D46&amp;"-"&amp;$E46,IF($C$4="TEB2000_REV01",CALC_CONN_TEB2000_REV01!$F:$M,"???"),8,0),"---")</f>
        <v>---</v>
      </c>
      <c r="K46" s="62" t="str">
        <f>IFERROR(VLOOKUP($D46&amp;"-"&amp;$E46,IF($C$4="TEB2000_REV01",CALC_CONN_TEB2000_REV01!$F:$N),9,0),"---")</f>
        <v>---</v>
      </c>
      <c r="L46" s="59" t="str">
        <f>IFERROR(VLOOKUP(K46,B2B!$H$3:$I$2000,2,0),"---")</f>
        <v>---</v>
      </c>
      <c r="M46" s="59" t="str">
        <f>IFERROR(VLOOKUP(L46,IF($M$4="TEM0007_REV01",RAW_m_TEM0007_REV01!$AD:$AH),5,0),"---")</f>
        <v>---</v>
      </c>
      <c r="N46" s="59" t="str">
        <f>IFERROR(VLOOKUP(L46,IF($M$4="TEM0007_REV01",RAW_m_TEM0007_REV01!$AE:$AJ),6,0),"---")</f>
        <v>---</v>
      </c>
      <c r="O46" s="63" t="str">
        <f>IFERROR(VLOOKUP(L46,IF($M$4="TEM0007_REV01",RAW_m_TEM0007_REV01!$AD:$AE),2,0),"---")</f>
        <v>---</v>
      </c>
      <c r="P46" s="59" t="str">
        <f>IFERROR(VLOOKUP(O46,IF($M$4="TEM0007_REV01",RAW_m_TEM0007_REV01!$AJ:$AK),2,0),"---")</f>
        <v>---</v>
      </c>
      <c r="Q46" s="59" t="str">
        <f>IFERROR(VLOOKUP(L46,IF($M$4="TEM0007_REV01",RAW_m_TEM0007_REV01!$AD:$AF),3,0),"---")</f>
        <v>---</v>
      </c>
      <c r="R46" s="59" t="str">
        <f>IFERROR(VLOOKUP(O46,IF($M$4="TEM0007_REV01",RAW_m_TEM0007_REV01!$AE:$AG),3,0),"---")</f>
        <v>---</v>
      </c>
      <c r="S46" s="59" t="str">
        <f t="shared" si="1"/>
        <v>---</v>
      </c>
    </row>
    <row r="47" spans="2:19" ht="15" customHeight="1" x14ac:dyDescent="0.25">
      <c r="B47" s="59">
        <f t="shared" si="0"/>
        <v>42</v>
      </c>
      <c r="C47" s="60">
        <f>IFERROR(IF($C$4="TEB2000_REV01",CALC_CONN_TEB2000_REV01!U47,),"---")</f>
        <v>0</v>
      </c>
      <c r="D47" s="59">
        <f>IFERROR(IF($C$4="TEB2000_REV01",CALC_CONN_TEB2000_REV01!D47,),"---")</f>
        <v>0</v>
      </c>
      <c r="E47" s="59">
        <f>IFERROR(IF($C$4="TEB2000_REV01",CALC_CONN_TEB2000_REV01!E47,),"---")</f>
        <v>0</v>
      </c>
      <c r="F47" s="59" t="str">
        <f>IFERROR(IF(VLOOKUP($D47&amp;"-"&amp;$E47,IF($C$4="TEB2000_REV01",CALC_CONN_TEB2000_REV01!$F:$I),4,0)="--","---",IF($C$4="TEB2000_REV01",CALC_CONN_TEB2000_REV01!$G47&amp; " --&gt; " &amp;CALC_CONN_TEB2000_REV01!$I47&amp; " --&gt; ")),"---")</f>
        <v>---</v>
      </c>
      <c r="G47" s="59" t="str">
        <f>IFERROR(IF(VLOOKUP($D47&amp;"-"&amp;$E47,IF($C$4="TEB2000_REV01",CALC_CONN_TEB2000_REV01!$F:$H),3,0)="--",VLOOKUP($D47&amp;"-"&amp;$E47,IF($C$4="TEB2000_REV01",CALC_CONN_TEB2000_REV01!$F:$H),2,0),VLOOKUP($D47&amp;"-"&amp;$E47,IF($C$4="TEB2000_REV01",CALC_CONN_TEB2000_REV01!$F:$H),3,0)),"---")</f>
        <v>---</v>
      </c>
      <c r="H47" s="59" t="str">
        <f>IFERROR(VLOOKUP(G47,IF($C$4="TEB2000_REV01",CALC_CONN_TEB2000_REV01!$G:$T),14,0),"---")</f>
        <v>---</v>
      </c>
      <c r="I47" s="59" t="str">
        <f>IFERROR(VLOOKUP($D47&amp;"-"&amp;$E47,IF($C$4="TEB2000_REV01",CALC_CONN_TEB2000_REV01!$F:$K,"???"),6,0),"---")</f>
        <v>---</v>
      </c>
      <c r="J47" s="61" t="str">
        <f>IFERROR(VLOOKUP($D47&amp;"-"&amp;$E47,IF($C$4="TEB2000_REV01",CALC_CONN_TEB2000_REV01!$F:$M,"???"),8,0),"---")</f>
        <v>---</v>
      </c>
      <c r="K47" s="62" t="str">
        <f>IFERROR(VLOOKUP($D47&amp;"-"&amp;$E47,IF($C$4="TEB2000_REV01",CALC_CONN_TEB2000_REV01!$F:$N),9,0),"---")</f>
        <v>---</v>
      </c>
      <c r="L47" s="59" t="str">
        <f>IFERROR(VLOOKUP(K47,B2B!$H$3:$I$2000,2,0),"---")</f>
        <v>---</v>
      </c>
      <c r="M47" s="59" t="str">
        <f>IFERROR(VLOOKUP(L47,IF($M$4="TEM0007_REV01",RAW_m_TEM0007_REV01!$AD:$AH),5,0),"---")</f>
        <v>---</v>
      </c>
      <c r="N47" s="59" t="str">
        <f>IFERROR(VLOOKUP(L47,IF($M$4="TEM0007_REV01",RAW_m_TEM0007_REV01!$AE:$AJ),6,0),"---")</f>
        <v>---</v>
      </c>
      <c r="O47" s="63" t="str">
        <f>IFERROR(VLOOKUP(L47,IF($M$4="TEM0007_REV01",RAW_m_TEM0007_REV01!$AD:$AE),2,0),"---")</f>
        <v>---</v>
      </c>
      <c r="P47" s="59" t="str">
        <f>IFERROR(VLOOKUP(O47,IF($M$4="TEM0007_REV01",RAW_m_TEM0007_REV01!$AJ:$AK),2,0),"---")</f>
        <v>---</v>
      </c>
      <c r="Q47" s="59" t="str">
        <f>IFERROR(VLOOKUP(L47,IF($M$4="TEM0007_REV01",RAW_m_TEM0007_REV01!$AD:$AF),3,0),"---")</f>
        <v>---</v>
      </c>
      <c r="R47" s="59" t="str">
        <f>IFERROR(VLOOKUP(O47,IF($M$4="TEM0007_REV01",RAW_m_TEM0007_REV01!$AE:$AG),3,0),"---")</f>
        <v>---</v>
      </c>
      <c r="S47" s="59" t="str">
        <f t="shared" si="1"/>
        <v>---</v>
      </c>
    </row>
    <row r="48" spans="2:19" ht="15" customHeight="1" x14ac:dyDescent="0.25">
      <c r="B48" s="59">
        <f t="shared" si="0"/>
        <v>43</v>
      </c>
      <c r="C48" s="60">
        <f>IFERROR(IF($C$4="TEB2000_REV01",CALC_CONN_TEB2000_REV01!U48,),"---")</f>
        <v>0</v>
      </c>
      <c r="D48" s="59">
        <f>IFERROR(IF($C$4="TEB2000_REV01",CALC_CONN_TEB2000_REV01!D48,),"---")</f>
        <v>0</v>
      </c>
      <c r="E48" s="59">
        <f>IFERROR(IF($C$4="TEB2000_REV01",CALC_CONN_TEB2000_REV01!E48,),"---")</f>
        <v>0</v>
      </c>
      <c r="F48" s="59" t="str">
        <f>IFERROR(IF(VLOOKUP($D48&amp;"-"&amp;$E48,IF($C$4="TEB2000_REV01",CALC_CONN_TEB2000_REV01!$F:$I),4,0)="--","---",IF($C$4="TEB2000_REV01",CALC_CONN_TEB2000_REV01!$G48&amp; " --&gt; " &amp;CALC_CONN_TEB2000_REV01!$I48&amp; " --&gt; ")),"---")</f>
        <v>---</v>
      </c>
      <c r="G48" s="59" t="str">
        <f>IFERROR(IF(VLOOKUP($D48&amp;"-"&amp;$E48,IF($C$4="TEB2000_REV01",CALC_CONN_TEB2000_REV01!$F:$H),3,0)="--",VLOOKUP($D48&amp;"-"&amp;$E48,IF($C$4="TEB2000_REV01",CALC_CONN_TEB2000_REV01!$F:$H),2,0),VLOOKUP($D48&amp;"-"&amp;$E48,IF($C$4="TEB2000_REV01",CALC_CONN_TEB2000_REV01!$F:$H),3,0)),"---")</f>
        <v>---</v>
      </c>
      <c r="H48" s="59" t="str">
        <f>IFERROR(VLOOKUP(G48,IF($C$4="TEB2000_REV01",CALC_CONN_TEB2000_REV01!$G:$T),14,0),"---")</f>
        <v>---</v>
      </c>
      <c r="I48" s="59" t="str">
        <f>IFERROR(VLOOKUP($D48&amp;"-"&amp;$E48,IF($C$4="TEB2000_REV01",CALC_CONN_TEB2000_REV01!$F:$K,"???"),6,0),"---")</f>
        <v>---</v>
      </c>
      <c r="J48" s="61" t="str">
        <f>IFERROR(VLOOKUP($D48&amp;"-"&amp;$E48,IF($C$4="TEB2000_REV01",CALC_CONN_TEB2000_REV01!$F:$M,"???"),8,0),"---")</f>
        <v>---</v>
      </c>
      <c r="K48" s="62" t="str">
        <f>IFERROR(VLOOKUP($D48&amp;"-"&amp;$E48,IF($C$4="TEB2000_REV01",CALC_CONN_TEB2000_REV01!$F:$N),9,0),"---")</f>
        <v>---</v>
      </c>
      <c r="L48" s="59" t="str">
        <f>IFERROR(VLOOKUP(K48,B2B!$H$3:$I$2000,2,0),"---")</f>
        <v>---</v>
      </c>
      <c r="M48" s="59" t="str">
        <f>IFERROR(VLOOKUP(L48,IF($M$4="TEM0007_REV01",RAW_m_TEM0007_REV01!$AD:$AH),5,0),"---")</f>
        <v>---</v>
      </c>
      <c r="N48" s="59" t="str">
        <f>IFERROR(VLOOKUP(L48,IF($M$4="TEM0007_REV01",RAW_m_TEM0007_REV01!$AE:$AJ),6,0),"---")</f>
        <v>---</v>
      </c>
      <c r="O48" s="63" t="str">
        <f>IFERROR(VLOOKUP(L48,IF($M$4="TEM0007_REV01",RAW_m_TEM0007_REV01!$AD:$AE),2,0),"---")</f>
        <v>---</v>
      </c>
      <c r="P48" s="59" t="str">
        <f>IFERROR(VLOOKUP(O48,IF($M$4="TEM0007_REV01",RAW_m_TEM0007_REV01!$AJ:$AK),2,0),"---")</f>
        <v>---</v>
      </c>
      <c r="Q48" s="59" t="str">
        <f>IFERROR(VLOOKUP(L48,IF($M$4="TEM0007_REV01",RAW_m_TEM0007_REV01!$AD:$AF),3,0),"---")</f>
        <v>---</v>
      </c>
      <c r="R48" s="59" t="str">
        <f>IFERROR(VLOOKUP(O48,IF($M$4="TEM0007_REV01",RAW_m_TEM0007_REV01!$AE:$AG),3,0),"---")</f>
        <v>---</v>
      </c>
      <c r="S48" s="59" t="str">
        <f t="shared" si="1"/>
        <v>---</v>
      </c>
    </row>
    <row r="49" spans="2:19" ht="15" customHeight="1" x14ac:dyDescent="0.25">
      <c r="B49" s="59">
        <f t="shared" si="0"/>
        <v>44</v>
      </c>
      <c r="C49" s="60">
        <f>IFERROR(IF($C$4="TEB2000_REV01",CALC_CONN_TEB2000_REV01!U49,),"---")</f>
        <v>0</v>
      </c>
      <c r="D49" s="59">
        <f>IFERROR(IF($C$4="TEB2000_REV01",CALC_CONN_TEB2000_REV01!D49,),"---")</f>
        <v>0</v>
      </c>
      <c r="E49" s="59">
        <f>IFERROR(IF($C$4="TEB2000_REV01",CALC_CONN_TEB2000_REV01!E49,),"---")</f>
        <v>0</v>
      </c>
      <c r="F49" s="59" t="str">
        <f>IFERROR(IF(VLOOKUP($D49&amp;"-"&amp;$E49,IF($C$4="TEB2000_REV01",CALC_CONN_TEB2000_REV01!$F:$I),4,0)="--","---",IF($C$4="TEB2000_REV01",CALC_CONN_TEB2000_REV01!$G49&amp; " --&gt; " &amp;CALC_CONN_TEB2000_REV01!$I49&amp; " --&gt; ")),"---")</f>
        <v>---</v>
      </c>
      <c r="G49" s="59" t="str">
        <f>IFERROR(IF(VLOOKUP($D49&amp;"-"&amp;$E49,IF($C$4="TEB2000_REV01",CALC_CONN_TEB2000_REV01!$F:$H),3,0)="--",VLOOKUP($D49&amp;"-"&amp;$E49,IF($C$4="TEB2000_REV01",CALC_CONN_TEB2000_REV01!$F:$H),2,0),VLOOKUP($D49&amp;"-"&amp;$E49,IF($C$4="TEB2000_REV01",CALC_CONN_TEB2000_REV01!$F:$H),3,0)),"---")</f>
        <v>---</v>
      </c>
      <c r="H49" s="59" t="str">
        <f>IFERROR(VLOOKUP(G49,IF($C$4="TEB2000_REV01",CALC_CONN_TEB2000_REV01!$G:$T),14,0),"---")</f>
        <v>---</v>
      </c>
      <c r="I49" s="59" t="str">
        <f>IFERROR(VLOOKUP($D49&amp;"-"&amp;$E49,IF($C$4="TEB2000_REV01",CALC_CONN_TEB2000_REV01!$F:$K,"???"),6,0),"---")</f>
        <v>---</v>
      </c>
      <c r="J49" s="61" t="str">
        <f>IFERROR(VLOOKUP($D49&amp;"-"&amp;$E49,IF($C$4="TEB2000_REV01",CALC_CONN_TEB2000_REV01!$F:$M,"???"),8,0),"---")</f>
        <v>---</v>
      </c>
      <c r="K49" s="62" t="str">
        <f>IFERROR(VLOOKUP($D49&amp;"-"&amp;$E49,IF($C$4="TEB2000_REV01",CALC_CONN_TEB2000_REV01!$F:$N),9,0),"---")</f>
        <v>---</v>
      </c>
      <c r="L49" s="59" t="str">
        <f>IFERROR(VLOOKUP(K49,B2B!$H$3:$I$2000,2,0),"---")</f>
        <v>---</v>
      </c>
      <c r="M49" s="59" t="str">
        <f>IFERROR(VLOOKUP(L49,IF($M$4="TEM0007_REV01",RAW_m_TEM0007_REV01!$AD:$AH),5,0),"---")</f>
        <v>---</v>
      </c>
      <c r="N49" s="59" t="str">
        <f>IFERROR(VLOOKUP(L49,IF($M$4="TEM0007_REV01",RAW_m_TEM0007_REV01!$AE:$AJ),6,0),"---")</f>
        <v>---</v>
      </c>
      <c r="O49" s="63" t="str">
        <f>IFERROR(VLOOKUP(L49,IF($M$4="TEM0007_REV01",RAW_m_TEM0007_REV01!$AD:$AE),2,0),"---")</f>
        <v>---</v>
      </c>
      <c r="P49" s="59" t="str">
        <f>IFERROR(VLOOKUP(O49,IF($M$4="TEM0007_REV01",RAW_m_TEM0007_REV01!$AJ:$AK),2,0),"---")</f>
        <v>---</v>
      </c>
      <c r="Q49" s="59" t="str">
        <f>IFERROR(VLOOKUP(L49,IF($M$4="TEM0007_REV01",RAW_m_TEM0007_REV01!$AD:$AF),3,0),"---")</f>
        <v>---</v>
      </c>
      <c r="R49" s="59" t="str">
        <f>IFERROR(VLOOKUP(O49,IF($M$4="TEM0007_REV01",RAW_m_TEM0007_REV01!$AE:$AG),3,0),"---")</f>
        <v>---</v>
      </c>
      <c r="S49" s="59" t="str">
        <f t="shared" si="1"/>
        <v>---</v>
      </c>
    </row>
    <row r="50" spans="2:19" ht="15" customHeight="1" x14ac:dyDescent="0.25">
      <c r="B50" s="59">
        <f t="shared" si="0"/>
        <v>45</v>
      </c>
      <c r="C50" s="60">
        <f>IFERROR(IF($C$4="TEB2000_REV01",CALC_CONN_TEB2000_REV01!U50,),"---")</f>
        <v>0</v>
      </c>
      <c r="D50" s="59">
        <f>IFERROR(IF($C$4="TEB2000_REV01",CALC_CONN_TEB2000_REV01!D50,),"---")</f>
        <v>0</v>
      </c>
      <c r="E50" s="59">
        <f>IFERROR(IF($C$4="TEB2000_REV01",CALC_CONN_TEB2000_REV01!E50,),"---")</f>
        <v>0</v>
      </c>
      <c r="F50" s="59" t="str">
        <f>IFERROR(IF(VLOOKUP($D50&amp;"-"&amp;$E50,IF($C$4="TEB2000_REV01",CALC_CONN_TEB2000_REV01!$F:$I),4,0)="--","---",IF($C$4="TEB2000_REV01",CALC_CONN_TEB2000_REV01!$G50&amp; " --&gt; " &amp;CALC_CONN_TEB2000_REV01!$I50&amp; " --&gt; ")),"---")</f>
        <v>---</v>
      </c>
      <c r="G50" s="59" t="str">
        <f>IFERROR(IF(VLOOKUP($D50&amp;"-"&amp;$E50,IF($C$4="TEB2000_REV01",CALC_CONN_TEB2000_REV01!$F:$H),3,0)="--",VLOOKUP($D50&amp;"-"&amp;$E50,IF($C$4="TEB2000_REV01",CALC_CONN_TEB2000_REV01!$F:$H),2,0),VLOOKUP($D50&amp;"-"&amp;$E50,IF($C$4="TEB2000_REV01",CALC_CONN_TEB2000_REV01!$F:$H),3,0)),"---")</f>
        <v>---</v>
      </c>
      <c r="H50" s="59" t="str">
        <f>IFERROR(VLOOKUP(G50,IF($C$4="TEB2000_REV01",CALC_CONN_TEB2000_REV01!$G:$T),14,0),"---")</f>
        <v>---</v>
      </c>
      <c r="I50" s="59" t="str">
        <f>IFERROR(VLOOKUP($D50&amp;"-"&amp;$E50,IF($C$4="TEB2000_REV01",CALC_CONN_TEB2000_REV01!$F:$K,"???"),6,0),"---")</f>
        <v>---</v>
      </c>
      <c r="J50" s="61" t="str">
        <f>IFERROR(VLOOKUP($D50&amp;"-"&amp;$E50,IF($C$4="TEB2000_REV01",CALC_CONN_TEB2000_REV01!$F:$M,"???"),8,0),"---")</f>
        <v>---</v>
      </c>
      <c r="K50" s="62" t="str">
        <f>IFERROR(VLOOKUP($D50&amp;"-"&amp;$E50,IF($C$4="TEB2000_REV01",CALC_CONN_TEB2000_REV01!$F:$N),9,0),"---")</f>
        <v>---</v>
      </c>
      <c r="L50" s="59" t="str">
        <f>IFERROR(VLOOKUP(K50,B2B!$H$3:$I$2000,2,0),"---")</f>
        <v>---</v>
      </c>
      <c r="M50" s="59" t="str">
        <f>IFERROR(VLOOKUP(L50,IF($M$4="TEM0007_REV01",RAW_m_TEM0007_REV01!$AD:$AH),5,0),"---")</f>
        <v>---</v>
      </c>
      <c r="N50" s="59" t="str">
        <f>IFERROR(VLOOKUP(L50,IF($M$4="TEM0007_REV01",RAW_m_TEM0007_REV01!$AE:$AJ),6,0),"---")</f>
        <v>---</v>
      </c>
      <c r="O50" s="63" t="str">
        <f>IFERROR(VLOOKUP(L50,IF($M$4="TEM0007_REV01",RAW_m_TEM0007_REV01!$AD:$AE),2,0),"---")</f>
        <v>---</v>
      </c>
      <c r="P50" s="59" t="str">
        <f>IFERROR(VLOOKUP(O50,IF($M$4="TEM0007_REV01",RAW_m_TEM0007_REV01!$AJ:$AK),2,0),"---")</f>
        <v>---</v>
      </c>
      <c r="Q50" s="59" t="str">
        <f>IFERROR(VLOOKUP(L50,IF($M$4="TEM0007_REV01",RAW_m_TEM0007_REV01!$AD:$AF),3,0),"---")</f>
        <v>---</v>
      </c>
      <c r="R50" s="59" t="str">
        <f>IFERROR(VLOOKUP(O50,IF($M$4="TEM0007_REV01",RAW_m_TEM0007_REV01!$AE:$AG),3,0),"---")</f>
        <v>---</v>
      </c>
      <c r="S50" s="59" t="str">
        <f t="shared" si="1"/>
        <v>---</v>
      </c>
    </row>
    <row r="51" spans="2:19" ht="15" customHeight="1" x14ac:dyDescent="0.25">
      <c r="B51" s="59">
        <f t="shared" si="0"/>
        <v>46</v>
      </c>
      <c r="C51" s="60">
        <f>IFERROR(IF($C$4="TEB2000_REV01",CALC_CONN_TEB2000_REV01!U51,),"---")</f>
        <v>0</v>
      </c>
      <c r="D51" s="59">
        <f>IFERROR(IF($C$4="TEB2000_REV01",CALC_CONN_TEB2000_REV01!D51,),"---")</f>
        <v>0</v>
      </c>
      <c r="E51" s="59">
        <f>IFERROR(IF($C$4="TEB2000_REV01",CALC_CONN_TEB2000_REV01!E51,),"---")</f>
        <v>0</v>
      </c>
      <c r="F51" s="59" t="str">
        <f>IFERROR(IF(VLOOKUP($D51&amp;"-"&amp;$E51,IF($C$4="TEB2000_REV01",CALC_CONN_TEB2000_REV01!$F:$I),4,0)="--","---",IF($C$4="TEB2000_REV01",CALC_CONN_TEB2000_REV01!$G51&amp; " --&gt; " &amp;CALC_CONN_TEB2000_REV01!$I51&amp; " --&gt; ")),"---")</f>
        <v>---</v>
      </c>
      <c r="G51" s="59" t="str">
        <f>IFERROR(IF(VLOOKUP($D51&amp;"-"&amp;$E51,IF($C$4="TEB2000_REV01",CALC_CONN_TEB2000_REV01!$F:$H),3,0)="--",VLOOKUP($D51&amp;"-"&amp;$E51,IF($C$4="TEB2000_REV01",CALC_CONN_TEB2000_REV01!$F:$H),2,0),VLOOKUP($D51&amp;"-"&amp;$E51,IF($C$4="TEB2000_REV01",CALC_CONN_TEB2000_REV01!$F:$H),3,0)),"---")</f>
        <v>---</v>
      </c>
      <c r="H51" s="59" t="str">
        <f>IFERROR(VLOOKUP(G51,IF($C$4="TEB2000_REV01",CALC_CONN_TEB2000_REV01!$G:$T),14,0),"---")</f>
        <v>---</v>
      </c>
      <c r="I51" s="59" t="str">
        <f>IFERROR(VLOOKUP($D51&amp;"-"&amp;$E51,IF($C$4="TEB2000_REV01",CALC_CONN_TEB2000_REV01!$F:$K,"???"),6,0),"---")</f>
        <v>---</v>
      </c>
      <c r="J51" s="61" t="str">
        <f>IFERROR(VLOOKUP($D51&amp;"-"&amp;$E51,IF($C$4="TEB2000_REV01",CALC_CONN_TEB2000_REV01!$F:$M,"???"),8,0),"---")</f>
        <v>---</v>
      </c>
      <c r="K51" s="62" t="str">
        <f>IFERROR(VLOOKUP($D51&amp;"-"&amp;$E51,IF($C$4="TEB2000_REV01",CALC_CONN_TEB2000_REV01!$F:$N),9,0),"---")</f>
        <v>---</v>
      </c>
      <c r="L51" s="59" t="str">
        <f>IFERROR(VLOOKUP(K51,B2B!$H$3:$I$2000,2,0),"---")</f>
        <v>---</v>
      </c>
      <c r="M51" s="59" t="str">
        <f>IFERROR(VLOOKUP(L51,IF($M$4="TEM0007_REV01",RAW_m_TEM0007_REV01!$AD:$AH),5,0),"---")</f>
        <v>---</v>
      </c>
      <c r="N51" s="59" t="str">
        <f>IFERROR(VLOOKUP(L51,IF($M$4="TEM0007_REV01",RAW_m_TEM0007_REV01!$AE:$AJ),6,0),"---")</f>
        <v>---</v>
      </c>
      <c r="O51" s="63" t="str">
        <f>IFERROR(VLOOKUP(L51,IF($M$4="TEM0007_REV01",RAW_m_TEM0007_REV01!$AD:$AE),2,0),"---")</f>
        <v>---</v>
      </c>
      <c r="P51" s="59" t="str">
        <f>IFERROR(VLOOKUP(O51,IF($M$4="TEM0007_REV01",RAW_m_TEM0007_REV01!$AJ:$AK),2,0),"---")</f>
        <v>---</v>
      </c>
      <c r="Q51" s="59" t="str">
        <f>IFERROR(VLOOKUP(L51,IF($M$4="TEM0007_REV01",RAW_m_TEM0007_REV01!$AD:$AF),3,0),"---")</f>
        <v>---</v>
      </c>
      <c r="R51" s="59" t="str">
        <f>IFERROR(VLOOKUP(O51,IF($M$4="TEM0007_REV01",RAW_m_TEM0007_REV01!$AE:$AG),3,0),"---")</f>
        <v>---</v>
      </c>
      <c r="S51" s="59" t="str">
        <f t="shared" si="1"/>
        <v>---</v>
      </c>
    </row>
    <row r="52" spans="2:19" ht="15" customHeight="1" x14ac:dyDescent="0.25">
      <c r="B52" s="59">
        <f t="shared" si="0"/>
        <v>47</v>
      </c>
      <c r="C52" s="60">
        <f>IFERROR(IF($C$4="TEB2000_REV01",CALC_CONN_TEB2000_REV01!U52,),"---")</f>
        <v>0</v>
      </c>
      <c r="D52" s="59">
        <f>IFERROR(IF($C$4="TEB2000_REV01",CALC_CONN_TEB2000_REV01!D52,),"---")</f>
        <v>0</v>
      </c>
      <c r="E52" s="59">
        <f>IFERROR(IF($C$4="TEB2000_REV01",CALC_CONN_TEB2000_REV01!E52,),"---")</f>
        <v>0</v>
      </c>
      <c r="F52" s="59" t="str">
        <f>IFERROR(IF(VLOOKUP($D52&amp;"-"&amp;$E52,IF($C$4="TEB2000_REV01",CALC_CONN_TEB2000_REV01!$F:$I),4,0)="--","---",IF($C$4="TEB2000_REV01",CALC_CONN_TEB2000_REV01!$G52&amp; " --&gt; " &amp;CALC_CONN_TEB2000_REV01!$I52&amp; " --&gt; ")),"---")</f>
        <v>---</v>
      </c>
      <c r="G52" s="59" t="str">
        <f>IFERROR(IF(VLOOKUP($D52&amp;"-"&amp;$E52,IF($C$4="TEB2000_REV01",CALC_CONN_TEB2000_REV01!$F:$H),3,0)="--",VLOOKUP($D52&amp;"-"&amp;$E52,IF($C$4="TEB2000_REV01",CALC_CONN_TEB2000_REV01!$F:$H),2,0),VLOOKUP($D52&amp;"-"&amp;$E52,IF($C$4="TEB2000_REV01",CALC_CONN_TEB2000_REV01!$F:$H),3,0)),"---")</f>
        <v>---</v>
      </c>
      <c r="H52" s="59" t="str">
        <f>IFERROR(VLOOKUP(G52,IF($C$4="TEB2000_REV01",CALC_CONN_TEB2000_REV01!$G:$T),14,0),"---")</f>
        <v>---</v>
      </c>
      <c r="I52" s="59" t="str">
        <f>IFERROR(VLOOKUP($D52&amp;"-"&amp;$E52,IF($C$4="TEB2000_REV01",CALC_CONN_TEB2000_REV01!$F:$K,"???"),6,0),"---")</f>
        <v>---</v>
      </c>
      <c r="J52" s="61" t="str">
        <f>IFERROR(VLOOKUP($D52&amp;"-"&amp;$E52,IF($C$4="TEB2000_REV01",CALC_CONN_TEB2000_REV01!$F:$M,"???"),8,0),"---")</f>
        <v>---</v>
      </c>
      <c r="K52" s="62" t="str">
        <f>IFERROR(VLOOKUP($D52&amp;"-"&amp;$E52,IF($C$4="TEB2000_REV01",CALC_CONN_TEB2000_REV01!$F:$N),9,0),"---")</f>
        <v>---</v>
      </c>
      <c r="L52" s="59" t="str">
        <f>IFERROR(VLOOKUP(K52,B2B!$H$3:$I$2000,2,0),"---")</f>
        <v>---</v>
      </c>
      <c r="M52" s="59" t="str">
        <f>IFERROR(VLOOKUP(L52,IF($M$4="TEM0007_REV01",RAW_m_TEM0007_REV01!$AD:$AH),5,0),"---")</f>
        <v>---</v>
      </c>
      <c r="N52" s="59" t="str">
        <f>IFERROR(VLOOKUP(L52,IF($M$4="TEM0007_REV01",RAW_m_TEM0007_REV01!$AE:$AJ),6,0),"---")</f>
        <v>---</v>
      </c>
      <c r="O52" s="63" t="str">
        <f>IFERROR(VLOOKUP(L52,IF($M$4="TEM0007_REV01",RAW_m_TEM0007_REV01!$AD:$AE),2,0),"---")</f>
        <v>---</v>
      </c>
      <c r="P52" s="59" t="str">
        <f>IFERROR(VLOOKUP(O52,IF($M$4="TEM0007_REV01",RAW_m_TEM0007_REV01!$AJ:$AK),2,0),"---")</f>
        <v>---</v>
      </c>
      <c r="Q52" s="59" t="str">
        <f>IFERROR(VLOOKUP(L52,IF($M$4="TEM0007_REV01",RAW_m_TEM0007_REV01!$AD:$AF),3,0),"---")</f>
        <v>---</v>
      </c>
      <c r="R52" s="59" t="str">
        <f>IFERROR(VLOOKUP(O52,IF($M$4="TEM0007_REV01",RAW_m_TEM0007_REV01!$AE:$AG),3,0),"---")</f>
        <v>---</v>
      </c>
      <c r="S52" s="59" t="str">
        <f t="shared" si="1"/>
        <v>---</v>
      </c>
    </row>
    <row r="53" spans="2:19" ht="15" customHeight="1" x14ac:dyDescent="0.25">
      <c r="B53" s="59">
        <f t="shared" si="0"/>
        <v>48</v>
      </c>
      <c r="C53" s="60">
        <f>IFERROR(IF($C$4="TEB2000_REV01",CALC_CONN_TEB2000_REV01!U53,),"---")</f>
        <v>0</v>
      </c>
      <c r="D53" s="59">
        <f>IFERROR(IF($C$4="TEB2000_REV01",CALC_CONN_TEB2000_REV01!D53,),"---")</f>
        <v>0</v>
      </c>
      <c r="E53" s="59">
        <f>IFERROR(IF($C$4="TEB2000_REV01",CALC_CONN_TEB2000_REV01!E53,),"---")</f>
        <v>0</v>
      </c>
      <c r="F53" s="59" t="str">
        <f>IFERROR(IF(VLOOKUP($D53&amp;"-"&amp;$E53,IF($C$4="TEB2000_REV01",CALC_CONN_TEB2000_REV01!$F:$I),4,0)="--","---",IF($C$4="TEB2000_REV01",CALC_CONN_TEB2000_REV01!$G53&amp; " --&gt; " &amp;CALC_CONN_TEB2000_REV01!$I53&amp; " --&gt; ")),"---")</f>
        <v>---</v>
      </c>
      <c r="G53" s="59" t="str">
        <f>IFERROR(IF(VLOOKUP($D53&amp;"-"&amp;$E53,IF($C$4="TEB2000_REV01",CALC_CONN_TEB2000_REV01!$F:$H),3,0)="--",VLOOKUP($D53&amp;"-"&amp;$E53,IF($C$4="TEB2000_REV01",CALC_CONN_TEB2000_REV01!$F:$H),2,0),VLOOKUP($D53&amp;"-"&amp;$E53,IF($C$4="TEB2000_REV01",CALC_CONN_TEB2000_REV01!$F:$H),3,0)),"---")</f>
        <v>---</v>
      </c>
      <c r="H53" s="59" t="str">
        <f>IFERROR(VLOOKUP(G53,IF($C$4="TEB2000_REV01",CALC_CONN_TEB2000_REV01!$G:$T),14,0),"---")</f>
        <v>---</v>
      </c>
      <c r="I53" s="59" t="str">
        <f>IFERROR(VLOOKUP($D53&amp;"-"&amp;$E53,IF($C$4="TEB2000_REV01",CALC_CONN_TEB2000_REV01!$F:$K,"???"),6,0),"---")</f>
        <v>---</v>
      </c>
      <c r="J53" s="61" t="str">
        <f>IFERROR(VLOOKUP($D53&amp;"-"&amp;$E53,IF($C$4="TEB2000_REV01",CALC_CONN_TEB2000_REV01!$F:$M,"???"),8,0),"---")</f>
        <v>---</v>
      </c>
      <c r="K53" s="62" t="str">
        <f>IFERROR(VLOOKUP($D53&amp;"-"&amp;$E53,IF($C$4="TEB2000_REV01",CALC_CONN_TEB2000_REV01!$F:$N),9,0),"---")</f>
        <v>---</v>
      </c>
      <c r="L53" s="59" t="str">
        <f>IFERROR(VLOOKUP(K53,B2B!$H$3:$I$2000,2,0),"---")</f>
        <v>---</v>
      </c>
      <c r="M53" s="59" t="str">
        <f>IFERROR(VLOOKUP(L53,IF($M$4="TEM0007_REV01",RAW_m_TEM0007_REV01!$AD:$AH),5,0),"---")</f>
        <v>---</v>
      </c>
      <c r="N53" s="59" t="str">
        <f>IFERROR(VLOOKUP(L53,IF($M$4="TEM0007_REV01",RAW_m_TEM0007_REV01!$AE:$AJ),6,0),"---")</f>
        <v>---</v>
      </c>
      <c r="O53" s="63" t="str">
        <f>IFERROR(VLOOKUP(L53,IF($M$4="TEM0007_REV01",RAW_m_TEM0007_REV01!$AD:$AE),2,0),"---")</f>
        <v>---</v>
      </c>
      <c r="P53" s="59" t="str">
        <f>IFERROR(VLOOKUP(O53,IF($M$4="TEM0007_REV01",RAW_m_TEM0007_REV01!$AJ:$AK),2,0),"---")</f>
        <v>---</v>
      </c>
      <c r="Q53" s="59" t="str">
        <f>IFERROR(VLOOKUP(L53,IF($M$4="TEM0007_REV01",RAW_m_TEM0007_REV01!$AD:$AF),3,0),"---")</f>
        <v>---</v>
      </c>
      <c r="R53" s="59" t="str">
        <f>IFERROR(VLOOKUP(O53,IF($M$4="TEM0007_REV01",RAW_m_TEM0007_REV01!$AE:$AG),3,0),"---")</f>
        <v>---</v>
      </c>
      <c r="S53" s="59" t="str">
        <f t="shared" si="1"/>
        <v>---</v>
      </c>
    </row>
    <row r="54" spans="2:19" ht="15" customHeight="1" x14ac:dyDescent="0.25">
      <c r="B54" s="59">
        <f t="shared" si="0"/>
        <v>49</v>
      </c>
      <c r="C54" s="60">
        <f>IFERROR(IF($C$4="TEB2000_REV01",CALC_CONN_TEB2000_REV01!U54,),"---")</f>
        <v>0</v>
      </c>
      <c r="D54" s="59">
        <f>IFERROR(IF($C$4="TEB2000_REV01",CALC_CONN_TEB2000_REV01!D54,),"---")</f>
        <v>0</v>
      </c>
      <c r="E54" s="59">
        <f>IFERROR(IF($C$4="TEB2000_REV01",CALC_CONN_TEB2000_REV01!E54,),"---")</f>
        <v>0</v>
      </c>
      <c r="F54" s="59" t="str">
        <f>IFERROR(IF(VLOOKUP($D54&amp;"-"&amp;$E54,IF($C$4="TEB2000_REV01",CALC_CONN_TEB2000_REV01!$F:$I),4,0)="--","---",IF($C$4="TEB2000_REV01",CALC_CONN_TEB2000_REV01!$G54&amp; " --&gt; " &amp;CALC_CONN_TEB2000_REV01!$I54&amp; " --&gt; ")),"---")</f>
        <v>---</v>
      </c>
      <c r="G54" s="59" t="str">
        <f>IFERROR(IF(VLOOKUP($D54&amp;"-"&amp;$E54,IF($C$4="TEB2000_REV01",CALC_CONN_TEB2000_REV01!$F:$H),3,0)="--",VLOOKUP($D54&amp;"-"&amp;$E54,IF($C$4="TEB2000_REV01",CALC_CONN_TEB2000_REV01!$F:$H),2,0),VLOOKUP($D54&amp;"-"&amp;$E54,IF($C$4="TEB2000_REV01",CALC_CONN_TEB2000_REV01!$F:$H),3,0)),"---")</f>
        <v>---</v>
      </c>
      <c r="H54" s="59" t="str">
        <f>IFERROR(VLOOKUP(G54,IF($C$4="TEB2000_REV01",CALC_CONN_TEB2000_REV01!$G:$T),14,0),"---")</f>
        <v>---</v>
      </c>
      <c r="I54" s="59" t="str">
        <f>IFERROR(VLOOKUP($D54&amp;"-"&amp;$E54,IF($C$4="TEB2000_REV01",CALC_CONN_TEB2000_REV01!$F:$K,"???"),6,0),"---")</f>
        <v>---</v>
      </c>
      <c r="J54" s="61" t="str">
        <f>IFERROR(VLOOKUP($D54&amp;"-"&amp;$E54,IF($C$4="TEB2000_REV01",CALC_CONN_TEB2000_REV01!$F:$M,"???"),8,0),"---")</f>
        <v>---</v>
      </c>
      <c r="K54" s="62" t="str">
        <f>IFERROR(VLOOKUP($D54&amp;"-"&amp;$E54,IF($C$4="TEB2000_REV01",CALC_CONN_TEB2000_REV01!$F:$N),9,0),"---")</f>
        <v>---</v>
      </c>
      <c r="L54" s="59" t="str">
        <f>IFERROR(VLOOKUP(K54,B2B!$H$3:$I$2000,2,0),"---")</f>
        <v>---</v>
      </c>
      <c r="M54" s="59" t="str">
        <f>IFERROR(VLOOKUP(L54,IF($M$4="TEM0007_REV01",RAW_m_TEM0007_REV01!$AD:$AH),5,0),"---")</f>
        <v>---</v>
      </c>
      <c r="N54" s="59" t="str">
        <f>IFERROR(VLOOKUP(L54,IF($M$4="TEM0007_REV01",RAW_m_TEM0007_REV01!$AE:$AJ),6,0),"---")</f>
        <v>---</v>
      </c>
      <c r="O54" s="63" t="str">
        <f>IFERROR(VLOOKUP(L54,IF($M$4="TEM0007_REV01",RAW_m_TEM0007_REV01!$AD:$AE),2,0),"---")</f>
        <v>---</v>
      </c>
      <c r="P54" s="59" t="str">
        <f>IFERROR(VLOOKUP(O54,IF($M$4="TEM0007_REV01",RAW_m_TEM0007_REV01!$AJ:$AK),2,0),"---")</f>
        <v>---</v>
      </c>
      <c r="Q54" s="59" t="str">
        <f>IFERROR(VLOOKUP(L54,IF($M$4="TEM0007_REV01",RAW_m_TEM0007_REV01!$AD:$AF),3,0),"---")</f>
        <v>---</v>
      </c>
      <c r="R54" s="59" t="str">
        <f>IFERROR(VLOOKUP(O54,IF($M$4="TEM0007_REV01",RAW_m_TEM0007_REV01!$AE:$AG),3,0),"---")</f>
        <v>---</v>
      </c>
      <c r="S54" s="59" t="str">
        <f t="shared" si="1"/>
        <v>---</v>
      </c>
    </row>
    <row r="55" spans="2:19" ht="15" customHeight="1" x14ac:dyDescent="0.25">
      <c r="B55" s="59">
        <f t="shared" si="0"/>
        <v>50</v>
      </c>
      <c r="C55" s="60">
        <f>IFERROR(IF($C$4="TEB2000_REV01",CALC_CONN_TEB2000_REV01!U55,),"---")</f>
        <v>0</v>
      </c>
      <c r="D55" s="59">
        <f>IFERROR(IF($C$4="TEB2000_REV01",CALC_CONN_TEB2000_REV01!D55,),"---")</f>
        <v>0</v>
      </c>
      <c r="E55" s="59">
        <f>IFERROR(IF($C$4="TEB2000_REV01",CALC_CONN_TEB2000_REV01!E55,),"---")</f>
        <v>0</v>
      </c>
      <c r="F55" s="59" t="str">
        <f>IFERROR(IF(VLOOKUP($D55&amp;"-"&amp;$E55,IF($C$4="TEB2000_REV01",CALC_CONN_TEB2000_REV01!$F:$I),4,0)="--","---",IF($C$4="TEB2000_REV01",CALC_CONN_TEB2000_REV01!$G55&amp; " --&gt; " &amp;CALC_CONN_TEB2000_REV01!$I55&amp; " --&gt; ")),"---")</f>
        <v>---</v>
      </c>
      <c r="G55" s="59" t="str">
        <f>IFERROR(IF(VLOOKUP($D55&amp;"-"&amp;$E55,IF($C$4="TEB2000_REV01",CALC_CONN_TEB2000_REV01!$F:$H),3,0)="--",VLOOKUP($D55&amp;"-"&amp;$E55,IF($C$4="TEB2000_REV01",CALC_CONN_TEB2000_REV01!$F:$H),2,0),VLOOKUP($D55&amp;"-"&amp;$E55,IF($C$4="TEB2000_REV01",CALC_CONN_TEB2000_REV01!$F:$H),3,0)),"---")</f>
        <v>---</v>
      </c>
      <c r="H55" s="59" t="str">
        <f>IFERROR(VLOOKUP(G55,IF($C$4="TEB2000_REV01",CALC_CONN_TEB2000_REV01!$G:$T),14,0),"---")</f>
        <v>---</v>
      </c>
      <c r="I55" s="59" t="str">
        <f>IFERROR(VLOOKUP($D55&amp;"-"&amp;$E55,IF($C$4="TEB2000_REV01",CALC_CONN_TEB2000_REV01!$F:$K,"???"),6,0),"---")</f>
        <v>---</v>
      </c>
      <c r="J55" s="61" t="str">
        <f>IFERROR(VLOOKUP($D55&amp;"-"&amp;$E55,IF($C$4="TEB2000_REV01",CALC_CONN_TEB2000_REV01!$F:$M,"???"),8,0),"---")</f>
        <v>---</v>
      </c>
      <c r="K55" s="62" t="str">
        <f>IFERROR(VLOOKUP($D55&amp;"-"&amp;$E55,IF($C$4="TEB2000_REV01",CALC_CONN_TEB2000_REV01!$F:$N),9,0),"---")</f>
        <v>---</v>
      </c>
      <c r="L55" s="59" t="str">
        <f>IFERROR(VLOOKUP(K55,B2B!$H$3:$I$2000,2,0),"---")</f>
        <v>---</v>
      </c>
      <c r="M55" s="59" t="str">
        <f>IFERROR(VLOOKUP(L55,IF($M$4="TEM0007_REV01",RAW_m_TEM0007_REV01!$AD:$AH),5,0),"---")</f>
        <v>---</v>
      </c>
      <c r="N55" s="59" t="str">
        <f>IFERROR(VLOOKUP(L55,IF($M$4="TEM0007_REV01",RAW_m_TEM0007_REV01!$AE:$AJ),6,0),"---")</f>
        <v>---</v>
      </c>
      <c r="O55" s="63" t="str">
        <f>IFERROR(VLOOKUP(L55,IF($M$4="TEM0007_REV01",RAW_m_TEM0007_REV01!$AD:$AE),2,0),"---")</f>
        <v>---</v>
      </c>
      <c r="P55" s="59" t="str">
        <f>IFERROR(VLOOKUP(O55,IF($M$4="TEM0007_REV01",RAW_m_TEM0007_REV01!$AJ:$AK),2,0),"---")</f>
        <v>---</v>
      </c>
      <c r="Q55" s="59" t="str">
        <f>IFERROR(VLOOKUP(L55,IF($M$4="TEM0007_REV01",RAW_m_TEM0007_REV01!$AD:$AF),3,0),"---")</f>
        <v>---</v>
      </c>
      <c r="R55" s="59" t="str">
        <f>IFERROR(VLOOKUP(O55,IF($M$4="TEM0007_REV01",RAW_m_TEM0007_REV01!$AE:$AG),3,0),"---")</f>
        <v>---</v>
      </c>
      <c r="S55" s="59" t="str">
        <f t="shared" si="1"/>
        <v>---</v>
      </c>
    </row>
    <row r="56" spans="2:19" ht="15" customHeight="1" x14ac:dyDescent="0.25">
      <c r="B56" s="59">
        <f t="shared" si="0"/>
        <v>51</v>
      </c>
      <c r="C56" s="60">
        <f>IFERROR(IF($C$4="TEB2000_REV01",CALC_CONN_TEB2000_REV01!U56,),"---")</f>
        <v>0</v>
      </c>
      <c r="D56" s="59">
        <f>IFERROR(IF($C$4="TEB2000_REV01",CALC_CONN_TEB2000_REV01!D56,),"---")</f>
        <v>0</v>
      </c>
      <c r="E56" s="59">
        <f>IFERROR(IF($C$4="TEB2000_REV01",CALC_CONN_TEB2000_REV01!E56,),"---")</f>
        <v>0</v>
      </c>
      <c r="F56" s="59" t="str">
        <f>IFERROR(IF(VLOOKUP($D56&amp;"-"&amp;$E56,IF($C$4="TEB2000_REV01",CALC_CONN_TEB2000_REV01!$F:$I),4,0)="--","---",IF($C$4="TEB2000_REV01",CALC_CONN_TEB2000_REV01!$G56&amp; " --&gt; " &amp;CALC_CONN_TEB2000_REV01!$I56&amp; " --&gt; ")),"---")</f>
        <v>---</v>
      </c>
      <c r="G56" s="59" t="str">
        <f>IFERROR(IF(VLOOKUP($D56&amp;"-"&amp;$E56,IF($C$4="TEB2000_REV01",CALC_CONN_TEB2000_REV01!$F:$H),3,0)="--",VLOOKUP($D56&amp;"-"&amp;$E56,IF($C$4="TEB2000_REV01",CALC_CONN_TEB2000_REV01!$F:$H),2,0),VLOOKUP($D56&amp;"-"&amp;$E56,IF($C$4="TEB2000_REV01",CALC_CONN_TEB2000_REV01!$F:$H),3,0)),"---")</f>
        <v>---</v>
      </c>
      <c r="H56" s="59" t="str">
        <f>IFERROR(VLOOKUP(G56,IF($C$4="TEB2000_REV01",CALC_CONN_TEB2000_REV01!$G:$T),14,0),"---")</f>
        <v>---</v>
      </c>
      <c r="I56" s="59" t="str">
        <f>IFERROR(VLOOKUP($D56&amp;"-"&amp;$E56,IF($C$4="TEB2000_REV01",CALC_CONN_TEB2000_REV01!$F:$K,"???"),6,0),"---")</f>
        <v>---</v>
      </c>
      <c r="J56" s="61" t="str">
        <f>IFERROR(VLOOKUP($D56&amp;"-"&amp;$E56,IF($C$4="TEB2000_REV01",CALC_CONN_TEB2000_REV01!$F:$M,"???"),8,0),"---")</f>
        <v>---</v>
      </c>
      <c r="K56" s="62" t="str">
        <f>IFERROR(VLOOKUP($D56&amp;"-"&amp;$E56,IF($C$4="TEB2000_REV01",CALC_CONN_TEB2000_REV01!$F:$N),9,0),"---")</f>
        <v>---</v>
      </c>
      <c r="L56" s="59" t="str">
        <f>IFERROR(VLOOKUP(K56,B2B!$H$3:$I$2000,2,0),"---")</f>
        <v>---</v>
      </c>
      <c r="M56" s="59" t="str">
        <f>IFERROR(VLOOKUP(L56,IF($M$4="TEM0007_REV01",RAW_m_TEM0007_REV01!$AD:$AH),5,0),"---")</f>
        <v>---</v>
      </c>
      <c r="N56" s="59" t="str">
        <f>IFERROR(VLOOKUP(L56,IF($M$4="TEM0007_REV01",RAW_m_TEM0007_REV01!$AE:$AJ),6,0),"---")</f>
        <v>---</v>
      </c>
      <c r="O56" s="63" t="str">
        <f>IFERROR(VLOOKUP(L56,IF($M$4="TEM0007_REV01",RAW_m_TEM0007_REV01!$AD:$AE),2,0),"---")</f>
        <v>---</v>
      </c>
      <c r="P56" s="59" t="str">
        <f>IFERROR(VLOOKUP(O56,IF($M$4="TEM0007_REV01",RAW_m_TEM0007_REV01!$AJ:$AK),2,0),"---")</f>
        <v>---</v>
      </c>
      <c r="Q56" s="59" t="str">
        <f>IFERROR(VLOOKUP(L56,IF($M$4="TEM0007_REV01",RAW_m_TEM0007_REV01!$AD:$AF),3,0),"---")</f>
        <v>---</v>
      </c>
      <c r="R56" s="59" t="str">
        <f>IFERROR(VLOOKUP(O56,IF($M$4="TEM0007_REV01",RAW_m_TEM0007_REV01!$AE:$AG),3,0),"---")</f>
        <v>---</v>
      </c>
      <c r="S56" s="59" t="str">
        <f t="shared" si="1"/>
        <v>---</v>
      </c>
    </row>
    <row r="57" spans="2:19" ht="15" customHeight="1" x14ac:dyDescent="0.25">
      <c r="B57" s="59">
        <f t="shared" si="0"/>
        <v>52</v>
      </c>
      <c r="C57" s="60">
        <f>IFERROR(IF($C$4="TEB2000_REV01",CALC_CONN_TEB2000_REV01!U57,),"---")</f>
        <v>0</v>
      </c>
      <c r="D57" s="59">
        <f>IFERROR(IF($C$4="TEB2000_REV01",CALC_CONN_TEB2000_REV01!D57,),"---")</f>
        <v>0</v>
      </c>
      <c r="E57" s="59">
        <f>IFERROR(IF($C$4="TEB2000_REV01",CALC_CONN_TEB2000_REV01!E57,),"---")</f>
        <v>0</v>
      </c>
      <c r="F57" s="59" t="str">
        <f>IFERROR(IF(VLOOKUP($D57&amp;"-"&amp;$E57,IF($C$4="TEB2000_REV01",CALC_CONN_TEB2000_REV01!$F:$I),4,0)="--","---",IF($C$4="TEB2000_REV01",CALC_CONN_TEB2000_REV01!$G57&amp; " --&gt; " &amp;CALC_CONN_TEB2000_REV01!$I57&amp; " --&gt; ")),"---")</f>
        <v>---</v>
      </c>
      <c r="G57" s="59" t="str">
        <f>IFERROR(IF(VLOOKUP($D57&amp;"-"&amp;$E57,IF($C$4="TEB2000_REV01",CALC_CONN_TEB2000_REV01!$F:$H),3,0)="--",VLOOKUP($D57&amp;"-"&amp;$E57,IF($C$4="TEB2000_REV01",CALC_CONN_TEB2000_REV01!$F:$H),2,0),VLOOKUP($D57&amp;"-"&amp;$E57,IF($C$4="TEB2000_REV01",CALC_CONN_TEB2000_REV01!$F:$H),3,0)),"---")</f>
        <v>---</v>
      </c>
      <c r="H57" s="59" t="str">
        <f>IFERROR(VLOOKUP(G57,IF($C$4="TEB2000_REV01",CALC_CONN_TEB2000_REV01!$G:$T),14,0),"---")</f>
        <v>---</v>
      </c>
      <c r="I57" s="59" t="str">
        <f>IFERROR(VLOOKUP($D57&amp;"-"&amp;$E57,IF($C$4="TEB2000_REV01",CALC_CONN_TEB2000_REV01!$F:$K,"???"),6,0),"---")</f>
        <v>---</v>
      </c>
      <c r="J57" s="61" t="str">
        <f>IFERROR(VLOOKUP($D57&amp;"-"&amp;$E57,IF($C$4="TEB2000_REV01",CALC_CONN_TEB2000_REV01!$F:$M,"???"),8,0),"---")</f>
        <v>---</v>
      </c>
      <c r="K57" s="62" t="str">
        <f>IFERROR(VLOOKUP($D57&amp;"-"&amp;$E57,IF($C$4="TEB2000_REV01",CALC_CONN_TEB2000_REV01!$F:$N),9,0),"---")</f>
        <v>---</v>
      </c>
      <c r="L57" s="59" t="str">
        <f>IFERROR(VLOOKUP(K57,B2B!$H$3:$I$2000,2,0),"---")</f>
        <v>---</v>
      </c>
      <c r="M57" s="59" t="str">
        <f>IFERROR(VLOOKUP(L57,IF($M$4="TEM0007_REV01",RAW_m_TEM0007_REV01!$AD:$AH),5,0),"---")</f>
        <v>---</v>
      </c>
      <c r="N57" s="59" t="str">
        <f>IFERROR(VLOOKUP(L57,IF($M$4="TEM0007_REV01",RAW_m_TEM0007_REV01!$AE:$AJ),6,0),"---")</f>
        <v>---</v>
      </c>
      <c r="O57" s="63" t="str">
        <f>IFERROR(VLOOKUP(L57,IF($M$4="TEM0007_REV01",RAW_m_TEM0007_REV01!$AD:$AE),2,0),"---")</f>
        <v>---</v>
      </c>
      <c r="P57" s="59" t="str">
        <f>IFERROR(VLOOKUP(O57,IF($M$4="TEM0007_REV01",RAW_m_TEM0007_REV01!$AJ:$AK),2,0),"---")</f>
        <v>---</v>
      </c>
      <c r="Q57" s="59" t="str">
        <f>IFERROR(VLOOKUP(L57,IF($M$4="TEM0007_REV01",RAW_m_TEM0007_REV01!$AD:$AF),3,0),"---")</f>
        <v>---</v>
      </c>
      <c r="R57" s="59" t="str">
        <f>IFERROR(VLOOKUP(O57,IF($M$4="TEM0007_REV01",RAW_m_TEM0007_REV01!$AE:$AG),3,0),"---")</f>
        <v>---</v>
      </c>
      <c r="S57" s="59" t="str">
        <f t="shared" si="1"/>
        <v>---</v>
      </c>
    </row>
    <row r="58" spans="2:19" ht="15" customHeight="1" x14ac:dyDescent="0.25">
      <c r="B58" s="59">
        <f t="shared" si="0"/>
        <v>53</v>
      </c>
      <c r="C58" s="60">
        <f>IFERROR(IF($C$4="TEB2000_REV01",CALC_CONN_TEB2000_REV01!U58,),"---")</f>
        <v>0</v>
      </c>
      <c r="D58" s="59">
        <f>IFERROR(IF($C$4="TEB2000_REV01",CALC_CONN_TEB2000_REV01!D58,),"---")</f>
        <v>0</v>
      </c>
      <c r="E58" s="59">
        <f>IFERROR(IF($C$4="TEB2000_REV01",CALC_CONN_TEB2000_REV01!E58,),"---")</f>
        <v>0</v>
      </c>
      <c r="F58" s="59" t="str">
        <f>IFERROR(IF(VLOOKUP($D58&amp;"-"&amp;$E58,IF($C$4="TEB2000_REV01",CALC_CONN_TEB2000_REV01!$F:$I),4,0)="--","---",IF($C$4="TEB2000_REV01",CALC_CONN_TEB2000_REV01!$G58&amp; " --&gt; " &amp;CALC_CONN_TEB2000_REV01!$I58&amp; " --&gt; ")),"---")</f>
        <v>---</v>
      </c>
      <c r="G58" s="59" t="str">
        <f>IFERROR(IF(VLOOKUP($D58&amp;"-"&amp;$E58,IF($C$4="TEB2000_REV01",CALC_CONN_TEB2000_REV01!$F:$H),3,0)="--",VLOOKUP($D58&amp;"-"&amp;$E58,IF($C$4="TEB2000_REV01",CALC_CONN_TEB2000_REV01!$F:$H),2,0),VLOOKUP($D58&amp;"-"&amp;$E58,IF($C$4="TEB2000_REV01",CALC_CONN_TEB2000_REV01!$F:$H),3,0)),"---")</f>
        <v>---</v>
      </c>
      <c r="H58" s="59" t="str">
        <f>IFERROR(VLOOKUP(G58,IF($C$4="TEB2000_REV01",CALC_CONN_TEB2000_REV01!$G:$T),14,0),"---")</f>
        <v>---</v>
      </c>
      <c r="I58" s="59" t="str">
        <f>IFERROR(VLOOKUP($D58&amp;"-"&amp;$E58,IF($C$4="TEB2000_REV01",CALC_CONN_TEB2000_REV01!$F:$K,"???"),6,0),"---")</f>
        <v>---</v>
      </c>
      <c r="J58" s="61" t="str">
        <f>IFERROR(VLOOKUP($D58&amp;"-"&amp;$E58,IF($C$4="TEB2000_REV01",CALC_CONN_TEB2000_REV01!$F:$M,"???"),8,0),"---")</f>
        <v>---</v>
      </c>
      <c r="K58" s="62" t="str">
        <f>IFERROR(VLOOKUP($D58&amp;"-"&amp;$E58,IF($C$4="TEB2000_REV01",CALC_CONN_TEB2000_REV01!$F:$N),9,0),"---")</f>
        <v>---</v>
      </c>
      <c r="L58" s="59" t="str">
        <f>IFERROR(VLOOKUP(K58,B2B!$H$3:$I$2000,2,0),"---")</f>
        <v>---</v>
      </c>
      <c r="M58" s="59" t="str">
        <f>IFERROR(VLOOKUP(L58,IF($M$4="TEM0007_REV01",RAW_m_TEM0007_REV01!$AD:$AH),5,0),"---")</f>
        <v>---</v>
      </c>
      <c r="N58" s="59" t="str">
        <f>IFERROR(VLOOKUP(L58,IF($M$4="TEM0007_REV01",RAW_m_TEM0007_REV01!$AE:$AJ),6,0),"---")</f>
        <v>---</v>
      </c>
      <c r="O58" s="63" t="str">
        <f>IFERROR(VLOOKUP(L58,IF($M$4="TEM0007_REV01",RAW_m_TEM0007_REV01!$AD:$AE),2,0),"---")</f>
        <v>---</v>
      </c>
      <c r="P58" s="59" t="str">
        <f>IFERROR(VLOOKUP(O58,IF($M$4="TEM0007_REV01",RAW_m_TEM0007_REV01!$AJ:$AK),2,0),"---")</f>
        <v>---</v>
      </c>
      <c r="Q58" s="59" t="str">
        <f>IFERROR(VLOOKUP(L58,IF($M$4="TEM0007_REV01",RAW_m_TEM0007_REV01!$AD:$AF),3,0),"---")</f>
        <v>---</v>
      </c>
      <c r="R58" s="59" t="str">
        <f>IFERROR(VLOOKUP(O58,IF($M$4="TEM0007_REV01",RAW_m_TEM0007_REV01!$AE:$AG),3,0),"---")</f>
        <v>---</v>
      </c>
      <c r="S58" s="59" t="str">
        <f t="shared" si="1"/>
        <v>---</v>
      </c>
    </row>
    <row r="59" spans="2:19" ht="15" customHeight="1" x14ac:dyDescent="0.25">
      <c r="B59" s="59">
        <f t="shared" si="0"/>
        <v>54</v>
      </c>
      <c r="C59" s="60">
        <f>IFERROR(IF($C$4="TEB2000_REV01",CALC_CONN_TEB2000_REV01!U59,),"---")</f>
        <v>0</v>
      </c>
      <c r="D59" s="59">
        <f>IFERROR(IF($C$4="TEB2000_REV01",CALC_CONN_TEB2000_REV01!D59,),"---")</f>
        <v>0</v>
      </c>
      <c r="E59" s="59">
        <f>IFERROR(IF($C$4="TEB2000_REV01",CALC_CONN_TEB2000_REV01!E59,),"---")</f>
        <v>0</v>
      </c>
      <c r="F59" s="59" t="str">
        <f>IFERROR(IF(VLOOKUP($D59&amp;"-"&amp;$E59,IF($C$4="TEB2000_REV01",CALC_CONN_TEB2000_REV01!$F:$I),4,0)="--","---",IF($C$4="TEB2000_REV01",CALC_CONN_TEB2000_REV01!$G59&amp; " --&gt; " &amp;CALC_CONN_TEB2000_REV01!$I59&amp; " --&gt; ")),"---")</f>
        <v>---</v>
      </c>
      <c r="G59" s="59" t="str">
        <f>IFERROR(IF(VLOOKUP($D59&amp;"-"&amp;$E59,IF($C$4="TEB2000_REV01",CALC_CONN_TEB2000_REV01!$F:$H),3,0)="--",VLOOKUP($D59&amp;"-"&amp;$E59,IF($C$4="TEB2000_REV01",CALC_CONN_TEB2000_REV01!$F:$H),2,0),VLOOKUP($D59&amp;"-"&amp;$E59,IF($C$4="TEB2000_REV01",CALC_CONN_TEB2000_REV01!$F:$H),3,0)),"---")</f>
        <v>---</v>
      </c>
      <c r="H59" s="59" t="str">
        <f>IFERROR(VLOOKUP(G59,IF($C$4="TEB2000_REV01",CALC_CONN_TEB2000_REV01!$G:$T),14,0),"---")</f>
        <v>---</v>
      </c>
      <c r="I59" s="59" t="str">
        <f>IFERROR(VLOOKUP($D59&amp;"-"&amp;$E59,IF($C$4="TEB2000_REV01",CALC_CONN_TEB2000_REV01!$F:$K,"???"),6,0),"---")</f>
        <v>---</v>
      </c>
      <c r="J59" s="61" t="str">
        <f>IFERROR(VLOOKUP($D59&amp;"-"&amp;$E59,IF($C$4="TEB2000_REV01",CALC_CONN_TEB2000_REV01!$F:$M,"???"),8,0),"---")</f>
        <v>---</v>
      </c>
      <c r="K59" s="62" t="str">
        <f>IFERROR(VLOOKUP($D59&amp;"-"&amp;$E59,IF($C$4="TEB2000_REV01",CALC_CONN_TEB2000_REV01!$F:$N),9,0),"---")</f>
        <v>---</v>
      </c>
      <c r="L59" s="59" t="str">
        <f>IFERROR(VLOOKUP(K59,B2B!$H$3:$I$2000,2,0),"---")</f>
        <v>---</v>
      </c>
      <c r="M59" s="59" t="str">
        <f>IFERROR(VLOOKUP(L59,IF($M$4="TEM0007_REV01",RAW_m_TEM0007_REV01!$AD:$AH),5,0),"---")</f>
        <v>---</v>
      </c>
      <c r="N59" s="59" t="str">
        <f>IFERROR(VLOOKUP(L59,IF($M$4="TEM0007_REV01",RAW_m_TEM0007_REV01!$AE:$AJ),6,0),"---")</f>
        <v>---</v>
      </c>
      <c r="O59" s="63" t="str">
        <f>IFERROR(VLOOKUP(L59,IF($M$4="TEM0007_REV01",RAW_m_TEM0007_REV01!$AD:$AE),2,0),"---")</f>
        <v>---</v>
      </c>
      <c r="P59" s="59" t="str">
        <f>IFERROR(VLOOKUP(O59,IF($M$4="TEM0007_REV01",RAW_m_TEM0007_REV01!$AJ:$AK),2,0),"---")</f>
        <v>---</v>
      </c>
      <c r="Q59" s="59" t="str">
        <f>IFERROR(VLOOKUP(L59,IF($M$4="TEM0007_REV01",RAW_m_TEM0007_REV01!$AD:$AF),3,0),"---")</f>
        <v>---</v>
      </c>
      <c r="R59" s="59" t="str">
        <f>IFERROR(VLOOKUP(O59,IF($M$4="TEM0007_REV01",RAW_m_TEM0007_REV01!$AE:$AG),3,0),"---")</f>
        <v>---</v>
      </c>
      <c r="S59" s="59" t="str">
        <f t="shared" si="1"/>
        <v>---</v>
      </c>
    </row>
    <row r="60" spans="2:19" ht="15" customHeight="1" x14ac:dyDescent="0.25">
      <c r="B60" s="59">
        <f t="shared" si="0"/>
        <v>55</v>
      </c>
      <c r="C60" s="60">
        <f>IFERROR(IF($C$4="TEB2000_REV01",CALC_CONN_TEB2000_REV01!U60,),"---")</f>
        <v>0</v>
      </c>
      <c r="D60" s="59">
        <f>IFERROR(IF($C$4="TEB2000_REV01",CALC_CONN_TEB2000_REV01!D60,),"---")</f>
        <v>0</v>
      </c>
      <c r="E60" s="59">
        <f>IFERROR(IF($C$4="TEB2000_REV01",CALC_CONN_TEB2000_REV01!E60,),"---")</f>
        <v>0</v>
      </c>
      <c r="F60" s="59" t="str">
        <f>IFERROR(IF(VLOOKUP($D60&amp;"-"&amp;$E60,IF($C$4="TEB2000_REV01",CALC_CONN_TEB2000_REV01!$F:$I),4,0)="--","---",IF($C$4="TEB2000_REV01",CALC_CONN_TEB2000_REV01!$G60&amp; " --&gt; " &amp;CALC_CONN_TEB2000_REV01!$I60&amp; " --&gt; ")),"---")</f>
        <v>---</v>
      </c>
      <c r="G60" s="59" t="str">
        <f>IFERROR(IF(VLOOKUP($D60&amp;"-"&amp;$E60,IF($C$4="TEB2000_REV01",CALC_CONN_TEB2000_REV01!$F:$H),3,0)="--",VLOOKUP($D60&amp;"-"&amp;$E60,IF($C$4="TEB2000_REV01",CALC_CONN_TEB2000_REV01!$F:$H),2,0),VLOOKUP($D60&amp;"-"&amp;$E60,IF($C$4="TEB2000_REV01",CALC_CONN_TEB2000_REV01!$F:$H),3,0)),"---")</f>
        <v>---</v>
      </c>
      <c r="H60" s="59" t="str">
        <f>IFERROR(VLOOKUP(G60,IF($C$4="TEB2000_REV01",CALC_CONN_TEB2000_REV01!$G:$T),14,0),"---")</f>
        <v>---</v>
      </c>
      <c r="I60" s="59" t="str">
        <f>IFERROR(VLOOKUP($D60&amp;"-"&amp;$E60,IF($C$4="TEB2000_REV01",CALC_CONN_TEB2000_REV01!$F:$K,"???"),6,0),"---")</f>
        <v>---</v>
      </c>
      <c r="J60" s="61" t="str">
        <f>IFERROR(VLOOKUP($D60&amp;"-"&amp;$E60,IF($C$4="TEB2000_REV01",CALC_CONN_TEB2000_REV01!$F:$M,"???"),8,0),"---")</f>
        <v>---</v>
      </c>
      <c r="K60" s="62" t="str">
        <f>IFERROR(VLOOKUP($D60&amp;"-"&amp;$E60,IF($C$4="TEB2000_REV01",CALC_CONN_TEB2000_REV01!$F:$N),9,0),"---")</f>
        <v>---</v>
      </c>
      <c r="L60" s="59" t="str">
        <f>IFERROR(VLOOKUP(K60,B2B!$H$3:$I$2000,2,0),"---")</f>
        <v>---</v>
      </c>
      <c r="M60" s="59" t="str">
        <f>IFERROR(VLOOKUP(L60,IF($M$4="TEM0007_REV01",RAW_m_TEM0007_REV01!$AD:$AH),5,0),"---")</f>
        <v>---</v>
      </c>
      <c r="N60" s="59" t="str">
        <f>IFERROR(VLOOKUP(L60,IF($M$4="TEM0007_REV01",RAW_m_TEM0007_REV01!$AE:$AJ),6,0),"---")</f>
        <v>---</v>
      </c>
      <c r="O60" s="63" t="str">
        <f>IFERROR(VLOOKUP(L60,IF($M$4="TEM0007_REV01",RAW_m_TEM0007_REV01!$AD:$AE),2,0),"---")</f>
        <v>---</v>
      </c>
      <c r="P60" s="59" t="str">
        <f>IFERROR(VLOOKUP(O60,IF($M$4="TEM0007_REV01",RAW_m_TEM0007_REV01!$AJ:$AK),2,0),"---")</f>
        <v>---</v>
      </c>
      <c r="Q60" s="59" t="str">
        <f>IFERROR(VLOOKUP(L60,IF($M$4="TEM0007_REV01",RAW_m_TEM0007_REV01!$AD:$AF),3,0),"---")</f>
        <v>---</v>
      </c>
      <c r="R60" s="59" t="str">
        <f>IFERROR(VLOOKUP(O60,IF($M$4="TEM0007_REV01",RAW_m_TEM0007_REV01!$AE:$AG),3,0),"---")</f>
        <v>---</v>
      </c>
      <c r="S60" s="59" t="str">
        <f t="shared" si="1"/>
        <v>---</v>
      </c>
    </row>
    <row r="61" spans="2:19" ht="15" customHeight="1" x14ac:dyDescent="0.25">
      <c r="B61" s="59">
        <f t="shared" si="0"/>
        <v>56</v>
      </c>
      <c r="C61" s="60">
        <f>IFERROR(IF($C$4="TEB2000_REV01",CALC_CONN_TEB2000_REV01!U61,),"---")</f>
        <v>0</v>
      </c>
      <c r="D61" s="59">
        <f>IFERROR(IF($C$4="TEB2000_REV01",CALC_CONN_TEB2000_REV01!D61,),"---")</f>
        <v>0</v>
      </c>
      <c r="E61" s="59">
        <f>IFERROR(IF($C$4="TEB2000_REV01",CALC_CONN_TEB2000_REV01!E61,),"---")</f>
        <v>0</v>
      </c>
      <c r="F61" s="59" t="str">
        <f>IFERROR(IF(VLOOKUP($D61&amp;"-"&amp;$E61,IF($C$4="TEB2000_REV01",CALC_CONN_TEB2000_REV01!$F:$I),4,0)="--","---",IF($C$4="TEB2000_REV01",CALC_CONN_TEB2000_REV01!$G61&amp; " --&gt; " &amp;CALC_CONN_TEB2000_REV01!$I61&amp; " --&gt; ")),"---")</f>
        <v>---</v>
      </c>
      <c r="G61" s="59" t="str">
        <f>IFERROR(IF(VLOOKUP($D61&amp;"-"&amp;$E61,IF($C$4="TEB2000_REV01",CALC_CONN_TEB2000_REV01!$F:$H),3,0)="--",VLOOKUP($D61&amp;"-"&amp;$E61,IF($C$4="TEB2000_REV01",CALC_CONN_TEB2000_REV01!$F:$H),2,0),VLOOKUP($D61&amp;"-"&amp;$E61,IF($C$4="TEB2000_REV01",CALC_CONN_TEB2000_REV01!$F:$H),3,0)),"---")</f>
        <v>---</v>
      </c>
      <c r="H61" s="59" t="str">
        <f>IFERROR(VLOOKUP(G61,IF($C$4="TEB2000_REV01",CALC_CONN_TEB2000_REV01!$G:$T),14,0),"---")</f>
        <v>---</v>
      </c>
      <c r="I61" s="59" t="str">
        <f>IFERROR(VLOOKUP($D61&amp;"-"&amp;$E61,IF($C$4="TEB2000_REV01",CALC_CONN_TEB2000_REV01!$F:$K,"???"),6,0),"---")</f>
        <v>---</v>
      </c>
      <c r="J61" s="61" t="str">
        <f>IFERROR(VLOOKUP($D61&amp;"-"&amp;$E61,IF($C$4="TEB2000_REV01",CALC_CONN_TEB2000_REV01!$F:$M,"???"),8,0),"---")</f>
        <v>---</v>
      </c>
      <c r="K61" s="62" t="str">
        <f>IFERROR(VLOOKUP($D61&amp;"-"&amp;$E61,IF($C$4="TEB2000_REV01",CALC_CONN_TEB2000_REV01!$F:$N),9,0),"---")</f>
        <v>---</v>
      </c>
      <c r="L61" s="59" t="str">
        <f>IFERROR(VLOOKUP(K61,B2B!$H$3:$I$2000,2,0),"---")</f>
        <v>---</v>
      </c>
      <c r="M61" s="59" t="str">
        <f>IFERROR(VLOOKUP(L61,IF($M$4="TEM0007_REV01",RAW_m_TEM0007_REV01!$AD:$AH),5,0),"---")</f>
        <v>---</v>
      </c>
      <c r="N61" s="59" t="str">
        <f>IFERROR(VLOOKUP(L61,IF($M$4="TEM0007_REV01",RAW_m_TEM0007_REV01!$AE:$AJ),6,0),"---")</f>
        <v>---</v>
      </c>
      <c r="O61" s="63" t="str">
        <f>IFERROR(VLOOKUP(L61,IF($M$4="TEM0007_REV01",RAW_m_TEM0007_REV01!$AD:$AE),2,0),"---")</f>
        <v>---</v>
      </c>
      <c r="P61" s="59" t="str">
        <f>IFERROR(VLOOKUP(O61,IF($M$4="TEM0007_REV01",RAW_m_TEM0007_REV01!$AJ:$AK),2,0),"---")</f>
        <v>---</v>
      </c>
      <c r="Q61" s="59" t="str">
        <f>IFERROR(VLOOKUP(L61,IF($M$4="TEM0007_REV01",RAW_m_TEM0007_REV01!$AD:$AF),3,0),"---")</f>
        <v>---</v>
      </c>
      <c r="R61" s="59" t="str">
        <f>IFERROR(VLOOKUP(O61,IF($M$4="TEM0007_REV01",RAW_m_TEM0007_REV01!$AE:$AG),3,0),"---")</f>
        <v>---</v>
      </c>
      <c r="S61" s="59" t="str">
        <f t="shared" si="1"/>
        <v>---</v>
      </c>
    </row>
    <row r="62" spans="2:19" ht="15" customHeight="1" x14ac:dyDescent="0.25">
      <c r="B62" s="59">
        <f t="shared" si="0"/>
        <v>57</v>
      </c>
      <c r="C62" s="60">
        <f>IFERROR(IF($C$4="TEB2000_REV01",CALC_CONN_TEB2000_REV01!U62,),"---")</f>
        <v>0</v>
      </c>
      <c r="D62" s="59">
        <f>IFERROR(IF($C$4="TEB2000_REV01",CALC_CONN_TEB2000_REV01!D62,),"---")</f>
        <v>0</v>
      </c>
      <c r="E62" s="59">
        <f>IFERROR(IF($C$4="TEB2000_REV01",CALC_CONN_TEB2000_REV01!E62,),"---")</f>
        <v>0</v>
      </c>
      <c r="F62" s="59" t="str">
        <f>IFERROR(IF(VLOOKUP($D62&amp;"-"&amp;$E62,IF($C$4="TEB2000_REV01",CALC_CONN_TEB2000_REV01!$F:$I),4,0)="--","---",IF($C$4="TEB2000_REV01",CALC_CONN_TEB2000_REV01!$G62&amp; " --&gt; " &amp;CALC_CONN_TEB2000_REV01!$I62&amp; " --&gt; ")),"---")</f>
        <v>---</v>
      </c>
      <c r="G62" s="59" t="str">
        <f>IFERROR(IF(VLOOKUP($D62&amp;"-"&amp;$E62,IF($C$4="TEB2000_REV01",CALC_CONN_TEB2000_REV01!$F:$H),3,0)="--",VLOOKUP($D62&amp;"-"&amp;$E62,IF($C$4="TEB2000_REV01",CALC_CONN_TEB2000_REV01!$F:$H),2,0),VLOOKUP($D62&amp;"-"&amp;$E62,IF($C$4="TEB2000_REV01",CALC_CONN_TEB2000_REV01!$F:$H),3,0)),"---")</f>
        <v>---</v>
      </c>
      <c r="H62" s="59" t="str">
        <f>IFERROR(VLOOKUP(G62,IF($C$4="TEB2000_REV01",CALC_CONN_TEB2000_REV01!$G:$T),14,0),"---")</f>
        <v>---</v>
      </c>
      <c r="I62" s="59" t="str">
        <f>IFERROR(VLOOKUP($D62&amp;"-"&amp;$E62,IF($C$4="TEB2000_REV01",CALC_CONN_TEB2000_REV01!$F:$K,"???"),6,0),"---")</f>
        <v>---</v>
      </c>
      <c r="J62" s="61" t="str">
        <f>IFERROR(VLOOKUP($D62&amp;"-"&amp;$E62,IF($C$4="TEB2000_REV01",CALC_CONN_TEB2000_REV01!$F:$M,"???"),8,0),"---")</f>
        <v>---</v>
      </c>
      <c r="K62" s="62" t="str">
        <f>IFERROR(VLOOKUP($D62&amp;"-"&amp;$E62,IF($C$4="TEB2000_REV01",CALC_CONN_TEB2000_REV01!$F:$N),9,0),"---")</f>
        <v>---</v>
      </c>
      <c r="L62" s="59" t="str">
        <f>IFERROR(VLOOKUP(K62,B2B!$H$3:$I$2000,2,0),"---")</f>
        <v>---</v>
      </c>
      <c r="M62" s="59" t="str">
        <f>IFERROR(VLOOKUP(L62,IF($M$4="TEM0007_REV01",RAW_m_TEM0007_REV01!$AD:$AH),5,0),"---")</f>
        <v>---</v>
      </c>
      <c r="N62" s="59" t="str">
        <f>IFERROR(VLOOKUP(L62,IF($M$4="TEM0007_REV01",RAW_m_TEM0007_REV01!$AE:$AJ),6,0),"---")</f>
        <v>---</v>
      </c>
      <c r="O62" s="63" t="str">
        <f>IFERROR(VLOOKUP(L62,IF($M$4="TEM0007_REV01",RAW_m_TEM0007_REV01!$AD:$AE),2,0),"---")</f>
        <v>---</v>
      </c>
      <c r="P62" s="59" t="str">
        <f>IFERROR(VLOOKUP(O62,IF($M$4="TEM0007_REV01",RAW_m_TEM0007_REV01!$AJ:$AK),2,0),"---")</f>
        <v>---</v>
      </c>
      <c r="Q62" s="59" t="str">
        <f>IFERROR(VLOOKUP(L62,IF($M$4="TEM0007_REV01",RAW_m_TEM0007_REV01!$AD:$AF),3,0),"---")</f>
        <v>---</v>
      </c>
      <c r="R62" s="59" t="str">
        <f>IFERROR(VLOOKUP(O62,IF($M$4="TEM0007_REV01",RAW_m_TEM0007_REV01!$AE:$AG),3,0),"---")</f>
        <v>---</v>
      </c>
      <c r="S62" s="59" t="str">
        <f t="shared" si="1"/>
        <v>---</v>
      </c>
    </row>
    <row r="63" spans="2:19" ht="15" customHeight="1" x14ac:dyDescent="0.25">
      <c r="B63" s="59">
        <f t="shared" si="0"/>
        <v>58</v>
      </c>
      <c r="C63" s="60">
        <f>IFERROR(IF($C$4="TEB2000_REV01",CALC_CONN_TEB2000_REV01!U63,),"---")</f>
        <v>0</v>
      </c>
      <c r="D63" s="59">
        <f>IFERROR(IF($C$4="TEB2000_REV01",CALC_CONN_TEB2000_REV01!D63,),"---")</f>
        <v>0</v>
      </c>
      <c r="E63" s="59">
        <f>IFERROR(IF($C$4="TEB2000_REV01",CALC_CONN_TEB2000_REV01!E63,),"---")</f>
        <v>0</v>
      </c>
      <c r="F63" s="59" t="str">
        <f>IFERROR(IF(VLOOKUP($D63&amp;"-"&amp;$E63,IF($C$4="TEB2000_REV01",CALC_CONN_TEB2000_REV01!$F:$I),4,0)="--","---",IF($C$4="TEB2000_REV01",CALC_CONN_TEB2000_REV01!$G63&amp; " --&gt; " &amp;CALC_CONN_TEB2000_REV01!$I63&amp; " --&gt; ")),"---")</f>
        <v>---</v>
      </c>
      <c r="G63" s="59" t="str">
        <f>IFERROR(IF(VLOOKUP($D63&amp;"-"&amp;$E63,IF($C$4="TEB2000_REV01",CALC_CONN_TEB2000_REV01!$F:$H),3,0)="--",VLOOKUP($D63&amp;"-"&amp;$E63,IF($C$4="TEB2000_REV01",CALC_CONN_TEB2000_REV01!$F:$H),2,0),VLOOKUP($D63&amp;"-"&amp;$E63,IF($C$4="TEB2000_REV01",CALC_CONN_TEB2000_REV01!$F:$H),3,0)),"---")</f>
        <v>---</v>
      </c>
      <c r="H63" s="59" t="str">
        <f>IFERROR(VLOOKUP(G63,IF($C$4="TEB2000_REV01",CALC_CONN_TEB2000_REV01!$G:$T),14,0),"---")</f>
        <v>---</v>
      </c>
      <c r="I63" s="59" t="str">
        <f>IFERROR(VLOOKUP($D63&amp;"-"&amp;$E63,IF($C$4="TEB2000_REV01",CALC_CONN_TEB2000_REV01!$F:$K,"???"),6,0),"---")</f>
        <v>---</v>
      </c>
      <c r="J63" s="61" t="str">
        <f>IFERROR(VLOOKUP($D63&amp;"-"&amp;$E63,IF($C$4="TEB2000_REV01",CALC_CONN_TEB2000_REV01!$F:$M,"???"),8,0),"---")</f>
        <v>---</v>
      </c>
      <c r="K63" s="62" t="str">
        <f>IFERROR(VLOOKUP($D63&amp;"-"&amp;$E63,IF($C$4="TEB2000_REV01",CALC_CONN_TEB2000_REV01!$F:$N),9,0),"---")</f>
        <v>---</v>
      </c>
      <c r="L63" s="59" t="str">
        <f>IFERROR(VLOOKUP(K63,B2B!$H$3:$I$2000,2,0),"---")</f>
        <v>---</v>
      </c>
      <c r="M63" s="59" t="str">
        <f>IFERROR(VLOOKUP(L63,IF($M$4="TEM0007_REV01",RAW_m_TEM0007_REV01!$AD:$AH),5,0),"---")</f>
        <v>---</v>
      </c>
      <c r="N63" s="59" t="str">
        <f>IFERROR(VLOOKUP(L63,IF($M$4="TEM0007_REV01",RAW_m_TEM0007_REV01!$AE:$AJ),6,0),"---")</f>
        <v>---</v>
      </c>
      <c r="O63" s="63" t="str">
        <f>IFERROR(VLOOKUP(L63,IF($M$4="TEM0007_REV01",RAW_m_TEM0007_REV01!$AD:$AE),2,0),"---")</f>
        <v>---</v>
      </c>
      <c r="P63" s="59" t="str">
        <f>IFERROR(VLOOKUP(O63,IF($M$4="TEM0007_REV01",RAW_m_TEM0007_REV01!$AJ:$AK),2,0),"---")</f>
        <v>---</v>
      </c>
      <c r="Q63" s="59" t="str">
        <f>IFERROR(VLOOKUP(L63,IF($M$4="TEM0007_REV01",RAW_m_TEM0007_REV01!$AD:$AF),3,0),"---")</f>
        <v>---</v>
      </c>
      <c r="R63" s="59" t="str">
        <f>IFERROR(VLOOKUP(O63,IF($M$4="TEM0007_REV01",RAW_m_TEM0007_REV01!$AE:$AG),3,0),"---")</f>
        <v>---</v>
      </c>
      <c r="S63" s="59" t="str">
        <f t="shared" si="1"/>
        <v>---</v>
      </c>
    </row>
    <row r="64" spans="2:19" ht="15" customHeight="1" x14ac:dyDescent="0.25">
      <c r="B64" s="59">
        <f t="shared" si="0"/>
        <v>59</v>
      </c>
      <c r="C64" s="60">
        <f>IFERROR(IF($C$4="TEB2000_REV01",CALC_CONN_TEB2000_REV01!U64,),"---")</f>
        <v>0</v>
      </c>
      <c r="D64" s="59">
        <f>IFERROR(IF($C$4="TEB2000_REV01",CALC_CONN_TEB2000_REV01!D64,),"---")</f>
        <v>0</v>
      </c>
      <c r="E64" s="59">
        <f>IFERROR(IF($C$4="TEB2000_REV01",CALC_CONN_TEB2000_REV01!E64,),"---")</f>
        <v>0</v>
      </c>
      <c r="F64" s="59" t="str">
        <f>IFERROR(IF(VLOOKUP($D64&amp;"-"&amp;$E64,IF($C$4="TEB2000_REV01",CALC_CONN_TEB2000_REV01!$F:$I),4,0)="--","---",IF($C$4="TEB2000_REV01",CALC_CONN_TEB2000_REV01!$G64&amp; " --&gt; " &amp;CALC_CONN_TEB2000_REV01!$I64&amp; " --&gt; ")),"---")</f>
        <v>---</v>
      </c>
      <c r="G64" s="59" t="str">
        <f>IFERROR(IF(VLOOKUP($D64&amp;"-"&amp;$E64,IF($C$4="TEB2000_REV01",CALC_CONN_TEB2000_REV01!$F:$H),3,0)="--",VLOOKUP($D64&amp;"-"&amp;$E64,IF($C$4="TEB2000_REV01",CALC_CONN_TEB2000_REV01!$F:$H),2,0),VLOOKUP($D64&amp;"-"&amp;$E64,IF($C$4="TEB2000_REV01",CALC_CONN_TEB2000_REV01!$F:$H),3,0)),"---")</f>
        <v>---</v>
      </c>
      <c r="H64" s="59" t="str">
        <f>IFERROR(VLOOKUP(G64,IF($C$4="TEB2000_REV01",CALC_CONN_TEB2000_REV01!$G:$T),14,0),"---")</f>
        <v>---</v>
      </c>
      <c r="I64" s="59" t="str">
        <f>IFERROR(VLOOKUP($D64&amp;"-"&amp;$E64,IF($C$4="TEB2000_REV01",CALC_CONN_TEB2000_REV01!$F:$K,"???"),6,0),"---")</f>
        <v>---</v>
      </c>
      <c r="J64" s="61" t="str">
        <f>IFERROR(VLOOKUP($D64&amp;"-"&amp;$E64,IF($C$4="TEB2000_REV01",CALC_CONN_TEB2000_REV01!$F:$M,"???"),8,0),"---")</f>
        <v>---</v>
      </c>
      <c r="K64" s="62" t="str">
        <f>IFERROR(VLOOKUP($D64&amp;"-"&amp;$E64,IF($C$4="TEB2000_REV01",CALC_CONN_TEB2000_REV01!$F:$N),9,0),"---")</f>
        <v>---</v>
      </c>
      <c r="L64" s="59" t="str">
        <f>IFERROR(VLOOKUP(K64,B2B!$H$3:$I$2000,2,0),"---")</f>
        <v>---</v>
      </c>
      <c r="M64" s="59" t="str">
        <f>IFERROR(VLOOKUP(L64,IF($M$4="TEM0007_REV01",RAW_m_TEM0007_REV01!$AD:$AH),5,0),"---")</f>
        <v>---</v>
      </c>
      <c r="N64" s="59" t="str">
        <f>IFERROR(VLOOKUP(L64,IF($M$4="TEM0007_REV01",RAW_m_TEM0007_REV01!$AE:$AJ),6,0),"---")</f>
        <v>---</v>
      </c>
      <c r="O64" s="63" t="str">
        <f>IFERROR(VLOOKUP(L64,IF($M$4="TEM0007_REV01",RAW_m_TEM0007_REV01!$AD:$AE),2,0),"---")</f>
        <v>---</v>
      </c>
      <c r="P64" s="59" t="str">
        <f>IFERROR(VLOOKUP(O64,IF($M$4="TEM0007_REV01",RAW_m_TEM0007_REV01!$AJ:$AK),2,0),"---")</f>
        <v>---</v>
      </c>
      <c r="Q64" s="59" t="str">
        <f>IFERROR(VLOOKUP(L64,IF($M$4="TEM0007_REV01",RAW_m_TEM0007_REV01!$AD:$AF),3,0),"---")</f>
        <v>---</v>
      </c>
      <c r="R64" s="59" t="str">
        <f>IFERROR(VLOOKUP(O64,IF($M$4="TEM0007_REV01",RAW_m_TEM0007_REV01!$AE:$AG),3,0),"---")</f>
        <v>---</v>
      </c>
      <c r="S64" s="59" t="str">
        <f t="shared" si="1"/>
        <v>---</v>
      </c>
    </row>
    <row r="65" spans="2:19" ht="15" customHeight="1" x14ac:dyDescent="0.25">
      <c r="B65" s="59">
        <f t="shared" si="0"/>
        <v>60</v>
      </c>
      <c r="C65" s="60">
        <f>IFERROR(IF($C$4="TEB2000_REV01",CALC_CONN_TEB2000_REV01!U65,),"---")</f>
        <v>0</v>
      </c>
      <c r="D65" s="59">
        <f>IFERROR(IF($C$4="TEB2000_REV01",CALC_CONN_TEB2000_REV01!D65,),"---")</f>
        <v>0</v>
      </c>
      <c r="E65" s="59">
        <f>IFERROR(IF($C$4="TEB2000_REV01",CALC_CONN_TEB2000_REV01!E65,),"---")</f>
        <v>0</v>
      </c>
      <c r="F65" s="59" t="str">
        <f>IFERROR(IF(VLOOKUP($D65&amp;"-"&amp;$E65,IF($C$4="TEB2000_REV01",CALC_CONN_TEB2000_REV01!$F:$I),4,0)="--","---",IF($C$4="TEB2000_REV01",CALC_CONN_TEB2000_REV01!$G65&amp; " --&gt; " &amp;CALC_CONN_TEB2000_REV01!$I65&amp; " --&gt; ")),"---")</f>
        <v>---</v>
      </c>
      <c r="G65" s="59" t="str">
        <f>IFERROR(IF(VLOOKUP($D65&amp;"-"&amp;$E65,IF($C$4="TEB2000_REV01",CALC_CONN_TEB2000_REV01!$F:$H),3,0)="--",VLOOKUP($D65&amp;"-"&amp;$E65,IF($C$4="TEB2000_REV01",CALC_CONN_TEB2000_REV01!$F:$H),2,0),VLOOKUP($D65&amp;"-"&amp;$E65,IF($C$4="TEB2000_REV01",CALC_CONN_TEB2000_REV01!$F:$H),3,0)),"---")</f>
        <v>---</v>
      </c>
      <c r="H65" s="59" t="str">
        <f>IFERROR(VLOOKUP(G65,IF($C$4="TEB2000_REV01",CALC_CONN_TEB2000_REV01!$G:$T),14,0),"---")</f>
        <v>---</v>
      </c>
      <c r="I65" s="59" t="str">
        <f>IFERROR(VLOOKUP($D65&amp;"-"&amp;$E65,IF($C$4="TEB2000_REV01",CALC_CONN_TEB2000_REV01!$F:$K,"???"),6,0),"---")</f>
        <v>---</v>
      </c>
      <c r="J65" s="61" t="str">
        <f>IFERROR(VLOOKUP($D65&amp;"-"&amp;$E65,IF($C$4="TEB2000_REV01",CALC_CONN_TEB2000_REV01!$F:$M,"???"),8,0),"---")</f>
        <v>---</v>
      </c>
      <c r="K65" s="62" t="str">
        <f>IFERROR(VLOOKUP($D65&amp;"-"&amp;$E65,IF($C$4="TEB2000_REV01",CALC_CONN_TEB2000_REV01!$F:$N),9,0),"---")</f>
        <v>---</v>
      </c>
      <c r="L65" s="59" t="str">
        <f>IFERROR(VLOOKUP(K65,B2B!$H$3:$I$2000,2,0),"---")</f>
        <v>---</v>
      </c>
      <c r="M65" s="59" t="str">
        <f>IFERROR(VLOOKUP(L65,IF($M$4="TEM0007_REV01",RAW_m_TEM0007_REV01!$AD:$AH),5,0),"---")</f>
        <v>---</v>
      </c>
      <c r="N65" s="59" t="str">
        <f>IFERROR(VLOOKUP(L65,IF($M$4="TEM0007_REV01",RAW_m_TEM0007_REV01!$AE:$AJ),6,0),"---")</f>
        <v>---</v>
      </c>
      <c r="O65" s="63" t="str">
        <f>IFERROR(VLOOKUP(L65,IF($M$4="TEM0007_REV01",RAW_m_TEM0007_REV01!$AD:$AE),2,0),"---")</f>
        <v>---</v>
      </c>
      <c r="P65" s="59" t="str">
        <f>IFERROR(VLOOKUP(O65,IF($M$4="TEM0007_REV01",RAW_m_TEM0007_REV01!$AJ:$AK),2,0),"---")</f>
        <v>---</v>
      </c>
      <c r="Q65" s="59" t="str">
        <f>IFERROR(VLOOKUP(L65,IF($M$4="TEM0007_REV01",RAW_m_TEM0007_REV01!$AD:$AF),3,0),"---")</f>
        <v>---</v>
      </c>
      <c r="R65" s="59" t="str">
        <f>IFERROR(VLOOKUP(O65,IF($M$4="TEM0007_REV01",RAW_m_TEM0007_REV01!$AE:$AG),3,0),"---")</f>
        <v>---</v>
      </c>
      <c r="S65" s="59" t="str">
        <f t="shared" si="1"/>
        <v>---</v>
      </c>
    </row>
    <row r="66" spans="2:19" ht="15" customHeight="1" x14ac:dyDescent="0.25">
      <c r="B66" s="59">
        <f t="shared" si="0"/>
        <v>61</v>
      </c>
      <c r="C66" s="60">
        <f>IFERROR(IF($C$4="TEB2000_REV01",CALC_CONN_TEB2000_REV01!U66,),"---")</f>
        <v>0</v>
      </c>
      <c r="D66" s="59">
        <f>IFERROR(IF($C$4="TEB2000_REV01",CALC_CONN_TEB2000_REV01!D66,),"---")</f>
        <v>0</v>
      </c>
      <c r="E66" s="59">
        <f>IFERROR(IF($C$4="TEB2000_REV01",CALC_CONN_TEB2000_REV01!E66,),"---")</f>
        <v>0</v>
      </c>
      <c r="F66" s="59" t="str">
        <f>IFERROR(IF(VLOOKUP($D66&amp;"-"&amp;$E66,IF($C$4="TEB2000_REV01",CALC_CONN_TEB2000_REV01!$F:$I),4,0)="--","---",IF($C$4="TEB2000_REV01",CALC_CONN_TEB2000_REV01!$G66&amp; " --&gt; " &amp;CALC_CONN_TEB2000_REV01!$I66&amp; " --&gt; ")),"---")</f>
        <v>---</v>
      </c>
      <c r="G66" s="59" t="str">
        <f>IFERROR(IF(VLOOKUP($D66&amp;"-"&amp;$E66,IF($C$4="TEB2000_REV01",CALC_CONN_TEB2000_REV01!$F:$H),3,0)="--",VLOOKUP($D66&amp;"-"&amp;$E66,IF($C$4="TEB2000_REV01",CALC_CONN_TEB2000_REV01!$F:$H),2,0),VLOOKUP($D66&amp;"-"&amp;$E66,IF($C$4="TEB2000_REV01",CALC_CONN_TEB2000_REV01!$F:$H),3,0)),"---")</f>
        <v>---</v>
      </c>
      <c r="H66" s="59" t="str">
        <f>IFERROR(VLOOKUP(G66,IF($C$4="TEB2000_REV01",CALC_CONN_TEB2000_REV01!$G:$T),14,0),"---")</f>
        <v>---</v>
      </c>
      <c r="I66" s="59" t="str">
        <f>IFERROR(VLOOKUP($D66&amp;"-"&amp;$E66,IF($C$4="TEB2000_REV01",CALC_CONN_TEB2000_REV01!$F:$K,"???"),6,0),"---")</f>
        <v>---</v>
      </c>
      <c r="J66" s="61" t="str">
        <f>IFERROR(VLOOKUP($D66&amp;"-"&amp;$E66,IF($C$4="TEB2000_REV01",CALC_CONN_TEB2000_REV01!$F:$M,"???"),8,0),"---")</f>
        <v>---</v>
      </c>
      <c r="K66" s="62" t="str">
        <f>IFERROR(VLOOKUP($D66&amp;"-"&amp;$E66,IF($C$4="TEB2000_REV01",CALC_CONN_TEB2000_REV01!$F:$N),9,0),"---")</f>
        <v>---</v>
      </c>
      <c r="L66" s="59" t="str">
        <f>IFERROR(VLOOKUP(K66,B2B!$H$3:$I$2000,2,0),"---")</f>
        <v>---</v>
      </c>
      <c r="M66" s="59" t="str">
        <f>IFERROR(VLOOKUP(L66,IF($M$4="TEM0007_REV01",RAW_m_TEM0007_REV01!$AD:$AH),5,0),"---")</f>
        <v>---</v>
      </c>
      <c r="N66" s="59" t="str">
        <f>IFERROR(VLOOKUP(L66,IF($M$4="TEM0007_REV01",RAW_m_TEM0007_REV01!$AE:$AJ),6,0),"---")</f>
        <v>---</v>
      </c>
      <c r="O66" s="63" t="str">
        <f>IFERROR(VLOOKUP(L66,IF($M$4="TEM0007_REV01",RAW_m_TEM0007_REV01!$AD:$AE),2,0),"---")</f>
        <v>---</v>
      </c>
      <c r="P66" s="59" t="str">
        <f>IFERROR(VLOOKUP(O66,IF($M$4="TEM0007_REV01",RAW_m_TEM0007_REV01!$AJ:$AK),2,0),"---")</f>
        <v>---</v>
      </c>
      <c r="Q66" s="59" t="str">
        <f>IFERROR(VLOOKUP(L66,IF($M$4="TEM0007_REV01",RAW_m_TEM0007_REV01!$AD:$AF),3,0),"---")</f>
        <v>---</v>
      </c>
      <c r="R66" s="59" t="str">
        <f>IFERROR(VLOOKUP(O66,IF($M$4="TEM0007_REV01",RAW_m_TEM0007_REV01!$AE:$AG),3,0),"---")</f>
        <v>---</v>
      </c>
      <c r="S66" s="59" t="str">
        <f t="shared" si="1"/>
        <v>---</v>
      </c>
    </row>
    <row r="67" spans="2:19" ht="15" customHeight="1" x14ac:dyDescent="0.25">
      <c r="B67" s="59">
        <f t="shared" si="0"/>
        <v>62</v>
      </c>
      <c r="C67" s="60">
        <f>IFERROR(IF($C$4="TEB2000_REV01",CALC_CONN_TEB2000_REV01!U67,),"---")</f>
        <v>0</v>
      </c>
      <c r="D67" s="59">
        <f>IFERROR(IF($C$4="TEB2000_REV01",CALC_CONN_TEB2000_REV01!D67,),"---")</f>
        <v>0</v>
      </c>
      <c r="E67" s="59">
        <f>IFERROR(IF($C$4="TEB2000_REV01",CALC_CONN_TEB2000_REV01!E67,),"---")</f>
        <v>0</v>
      </c>
      <c r="F67" s="59" t="str">
        <f>IFERROR(IF(VLOOKUP($D67&amp;"-"&amp;$E67,IF($C$4="TEB2000_REV01",CALC_CONN_TEB2000_REV01!$F:$I),4,0)="--","---",IF($C$4="TEB2000_REV01",CALC_CONN_TEB2000_REV01!$G67&amp; " --&gt; " &amp;CALC_CONN_TEB2000_REV01!$I67&amp; " --&gt; ")),"---")</f>
        <v>---</v>
      </c>
      <c r="G67" s="59" t="str">
        <f>IFERROR(IF(VLOOKUP($D67&amp;"-"&amp;$E67,IF($C$4="TEB2000_REV01",CALC_CONN_TEB2000_REV01!$F:$H),3,0)="--",VLOOKUP($D67&amp;"-"&amp;$E67,IF($C$4="TEB2000_REV01",CALC_CONN_TEB2000_REV01!$F:$H),2,0),VLOOKUP($D67&amp;"-"&amp;$E67,IF($C$4="TEB2000_REV01",CALC_CONN_TEB2000_REV01!$F:$H),3,0)),"---")</f>
        <v>---</v>
      </c>
      <c r="H67" s="59" t="str">
        <f>IFERROR(VLOOKUP(G67,IF($C$4="TEB2000_REV01",CALC_CONN_TEB2000_REV01!$G:$T),14,0),"---")</f>
        <v>---</v>
      </c>
      <c r="I67" s="59" t="str">
        <f>IFERROR(VLOOKUP($D67&amp;"-"&amp;$E67,IF($C$4="TEB2000_REV01",CALC_CONN_TEB2000_REV01!$F:$K,"???"),6,0),"---")</f>
        <v>---</v>
      </c>
      <c r="J67" s="61" t="str">
        <f>IFERROR(VLOOKUP($D67&amp;"-"&amp;$E67,IF($C$4="TEB2000_REV01",CALC_CONN_TEB2000_REV01!$F:$M,"???"),8,0),"---")</f>
        <v>---</v>
      </c>
      <c r="K67" s="62" t="str">
        <f>IFERROR(VLOOKUP($D67&amp;"-"&amp;$E67,IF($C$4="TEB2000_REV01",CALC_CONN_TEB2000_REV01!$F:$N),9,0),"---")</f>
        <v>---</v>
      </c>
      <c r="L67" s="59" t="str">
        <f>IFERROR(VLOOKUP(K67,B2B!$H$3:$I$2000,2,0),"---")</f>
        <v>---</v>
      </c>
      <c r="M67" s="59" t="str">
        <f>IFERROR(VLOOKUP(L67,IF($M$4="TEM0007_REV01",RAW_m_TEM0007_REV01!$AD:$AH),5,0),"---")</f>
        <v>---</v>
      </c>
      <c r="N67" s="59" t="str">
        <f>IFERROR(VLOOKUP(L67,IF($M$4="TEM0007_REV01",RAW_m_TEM0007_REV01!$AE:$AJ),6,0),"---")</f>
        <v>---</v>
      </c>
      <c r="O67" s="63" t="str">
        <f>IFERROR(VLOOKUP(L67,IF($M$4="TEM0007_REV01",RAW_m_TEM0007_REV01!$AD:$AE),2,0),"---")</f>
        <v>---</v>
      </c>
      <c r="P67" s="59" t="str">
        <f>IFERROR(VLOOKUP(O67,IF($M$4="TEM0007_REV01",RAW_m_TEM0007_REV01!$AJ:$AK),2,0),"---")</f>
        <v>---</v>
      </c>
      <c r="Q67" s="59" t="str">
        <f>IFERROR(VLOOKUP(L67,IF($M$4="TEM0007_REV01",RAW_m_TEM0007_REV01!$AD:$AF),3,0),"---")</f>
        <v>---</v>
      </c>
      <c r="R67" s="59" t="str">
        <f>IFERROR(VLOOKUP(O67,IF($M$4="TEM0007_REV01",RAW_m_TEM0007_REV01!$AE:$AG),3,0),"---")</f>
        <v>---</v>
      </c>
      <c r="S67" s="59" t="str">
        <f t="shared" si="1"/>
        <v>---</v>
      </c>
    </row>
    <row r="68" spans="2:19" ht="15" customHeight="1" x14ac:dyDescent="0.25">
      <c r="B68" s="59">
        <f t="shared" si="0"/>
        <v>63</v>
      </c>
      <c r="C68" s="60">
        <f>IFERROR(IF($C$4="TEB2000_REV01",CALC_CONN_TEB2000_REV01!U68,),"---")</f>
        <v>0</v>
      </c>
      <c r="D68" s="59">
        <f>IFERROR(IF($C$4="TEB2000_REV01",CALC_CONN_TEB2000_REV01!D68,),"---")</f>
        <v>0</v>
      </c>
      <c r="E68" s="59">
        <f>IFERROR(IF($C$4="TEB2000_REV01",CALC_CONN_TEB2000_REV01!E68,),"---")</f>
        <v>0</v>
      </c>
      <c r="F68" s="59" t="str">
        <f>IFERROR(IF(VLOOKUP($D68&amp;"-"&amp;$E68,IF($C$4="TEB2000_REV01",CALC_CONN_TEB2000_REV01!$F:$I),4,0)="--","---",IF($C$4="TEB2000_REV01",CALC_CONN_TEB2000_REV01!$G68&amp; " --&gt; " &amp;CALC_CONN_TEB2000_REV01!$I68&amp; " --&gt; ")),"---")</f>
        <v>---</v>
      </c>
      <c r="G68" s="59" t="str">
        <f>IFERROR(IF(VLOOKUP($D68&amp;"-"&amp;$E68,IF($C$4="TEB2000_REV01",CALC_CONN_TEB2000_REV01!$F:$H),3,0)="--",VLOOKUP($D68&amp;"-"&amp;$E68,IF($C$4="TEB2000_REV01",CALC_CONN_TEB2000_REV01!$F:$H),2,0),VLOOKUP($D68&amp;"-"&amp;$E68,IF($C$4="TEB2000_REV01",CALC_CONN_TEB2000_REV01!$F:$H),3,0)),"---")</f>
        <v>---</v>
      </c>
      <c r="H68" s="59" t="str">
        <f>IFERROR(VLOOKUP(G68,IF($C$4="TEB2000_REV01",CALC_CONN_TEB2000_REV01!$G:$T),14,0),"---")</f>
        <v>---</v>
      </c>
      <c r="I68" s="59" t="str">
        <f>IFERROR(VLOOKUP($D68&amp;"-"&amp;$E68,IF($C$4="TEB2000_REV01",CALC_CONN_TEB2000_REV01!$F:$K,"???"),6,0),"---")</f>
        <v>---</v>
      </c>
      <c r="J68" s="61" t="str">
        <f>IFERROR(VLOOKUP($D68&amp;"-"&amp;$E68,IF($C$4="TEB2000_REV01",CALC_CONN_TEB2000_REV01!$F:$M,"???"),8,0),"---")</f>
        <v>---</v>
      </c>
      <c r="K68" s="62" t="str">
        <f>IFERROR(VLOOKUP($D68&amp;"-"&amp;$E68,IF($C$4="TEB2000_REV01",CALC_CONN_TEB2000_REV01!$F:$N),9,0),"---")</f>
        <v>---</v>
      </c>
      <c r="L68" s="59" t="str">
        <f>IFERROR(VLOOKUP(K68,B2B!$H$3:$I$2000,2,0),"---")</f>
        <v>---</v>
      </c>
      <c r="M68" s="59" t="str">
        <f>IFERROR(VLOOKUP(L68,IF($M$4="TEM0007_REV01",RAW_m_TEM0007_REV01!$AD:$AH),5,0),"---")</f>
        <v>---</v>
      </c>
      <c r="N68" s="59" t="str">
        <f>IFERROR(VLOOKUP(L68,IF($M$4="TEM0007_REV01",RAW_m_TEM0007_REV01!$AE:$AJ),6,0),"---")</f>
        <v>---</v>
      </c>
      <c r="O68" s="63" t="str">
        <f>IFERROR(VLOOKUP(L68,IF($M$4="TEM0007_REV01",RAW_m_TEM0007_REV01!$AD:$AE),2,0),"---")</f>
        <v>---</v>
      </c>
      <c r="P68" s="59" t="str">
        <f>IFERROR(VLOOKUP(O68,IF($M$4="TEM0007_REV01",RAW_m_TEM0007_REV01!$AJ:$AK),2,0),"---")</f>
        <v>---</v>
      </c>
      <c r="Q68" s="59" t="str">
        <f>IFERROR(VLOOKUP(L68,IF($M$4="TEM0007_REV01",RAW_m_TEM0007_REV01!$AD:$AF),3,0),"---")</f>
        <v>---</v>
      </c>
      <c r="R68" s="59" t="str">
        <f>IFERROR(VLOOKUP(O68,IF($M$4="TEM0007_REV01",RAW_m_TEM0007_REV01!$AE:$AG),3,0),"---")</f>
        <v>---</v>
      </c>
      <c r="S68" s="59" t="str">
        <f t="shared" si="1"/>
        <v>---</v>
      </c>
    </row>
    <row r="69" spans="2:19" ht="15" customHeight="1" x14ac:dyDescent="0.25">
      <c r="B69" s="59">
        <f t="shared" si="0"/>
        <v>64</v>
      </c>
      <c r="C69" s="60">
        <f>IFERROR(IF($C$4="TEB2000_REV01",CALC_CONN_TEB2000_REV01!U69,),"---")</f>
        <v>0</v>
      </c>
      <c r="D69" s="59">
        <f>IFERROR(IF($C$4="TEB2000_REV01",CALC_CONN_TEB2000_REV01!D69,),"---")</f>
        <v>0</v>
      </c>
      <c r="E69" s="59">
        <f>IFERROR(IF($C$4="TEB2000_REV01",CALC_CONN_TEB2000_REV01!E69,),"---")</f>
        <v>0</v>
      </c>
      <c r="F69" s="59" t="str">
        <f>IFERROR(IF(VLOOKUP($D69&amp;"-"&amp;$E69,IF($C$4="TEB2000_REV01",CALC_CONN_TEB2000_REV01!$F:$I),4,0)="--","---",IF($C$4="TEB2000_REV01",CALC_CONN_TEB2000_REV01!$G69&amp; " --&gt; " &amp;CALC_CONN_TEB2000_REV01!$I69&amp; " --&gt; ")),"---")</f>
        <v>---</v>
      </c>
      <c r="G69" s="59" t="str">
        <f>IFERROR(IF(VLOOKUP($D69&amp;"-"&amp;$E69,IF($C$4="TEB2000_REV01",CALC_CONN_TEB2000_REV01!$F:$H),3,0)="--",VLOOKUP($D69&amp;"-"&amp;$E69,IF($C$4="TEB2000_REV01",CALC_CONN_TEB2000_REV01!$F:$H),2,0),VLOOKUP($D69&amp;"-"&amp;$E69,IF($C$4="TEB2000_REV01",CALC_CONN_TEB2000_REV01!$F:$H),3,0)),"---")</f>
        <v>---</v>
      </c>
      <c r="H69" s="59" t="str">
        <f>IFERROR(VLOOKUP(G69,IF($C$4="TEB2000_REV01",CALC_CONN_TEB2000_REV01!$G:$T),14,0),"---")</f>
        <v>---</v>
      </c>
      <c r="I69" s="59" t="str">
        <f>IFERROR(VLOOKUP($D69&amp;"-"&amp;$E69,IF($C$4="TEB2000_REV01",CALC_CONN_TEB2000_REV01!$F:$K,"???"),6,0),"---")</f>
        <v>---</v>
      </c>
      <c r="J69" s="61" t="str">
        <f>IFERROR(VLOOKUP($D69&amp;"-"&amp;$E69,IF($C$4="TEB2000_REV01",CALC_CONN_TEB2000_REV01!$F:$M,"???"),8,0),"---")</f>
        <v>---</v>
      </c>
      <c r="K69" s="62" t="str">
        <f>IFERROR(VLOOKUP($D69&amp;"-"&amp;$E69,IF($C$4="TEB2000_REV01",CALC_CONN_TEB2000_REV01!$F:$N),9,0),"---")</f>
        <v>---</v>
      </c>
      <c r="L69" s="59" t="str">
        <f>IFERROR(VLOOKUP(K69,B2B!$H$3:$I$2000,2,0),"---")</f>
        <v>---</v>
      </c>
      <c r="M69" s="59" t="str">
        <f>IFERROR(VLOOKUP(L69,IF($M$4="TEM0007_REV01",RAW_m_TEM0007_REV01!$AD:$AH),5,0),"---")</f>
        <v>---</v>
      </c>
      <c r="N69" s="59" t="str">
        <f>IFERROR(VLOOKUP(L69,IF($M$4="TEM0007_REV01",RAW_m_TEM0007_REV01!$AE:$AJ),6,0),"---")</f>
        <v>---</v>
      </c>
      <c r="O69" s="63" t="str">
        <f>IFERROR(VLOOKUP(L69,IF($M$4="TEM0007_REV01",RAW_m_TEM0007_REV01!$AD:$AE),2,0),"---")</f>
        <v>---</v>
      </c>
      <c r="P69" s="59" t="str">
        <f>IFERROR(VLOOKUP(O69,IF($M$4="TEM0007_REV01",RAW_m_TEM0007_REV01!$AJ:$AK),2,0),"---")</f>
        <v>---</v>
      </c>
      <c r="Q69" s="59" t="str">
        <f>IFERROR(VLOOKUP(L69,IF($M$4="TEM0007_REV01",RAW_m_TEM0007_REV01!$AD:$AF),3,0),"---")</f>
        <v>---</v>
      </c>
      <c r="R69" s="59" t="str">
        <f>IFERROR(VLOOKUP(O69,IF($M$4="TEM0007_REV01",RAW_m_TEM0007_REV01!$AE:$AG),3,0),"---")</f>
        <v>---</v>
      </c>
      <c r="S69" s="59" t="str">
        <f t="shared" si="1"/>
        <v>---</v>
      </c>
    </row>
    <row r="70" spans="2:19" ht="15" customHeight="1" x14ac:dyDescent="0.25">
      <c r="B70" s="59">
        <f t="shared" si="0"/>
        <v>65</v>
      </c>
      <c r="C70" s="60">
        <f>IFERROR(IF($C$4="TEB2000_REV01",CALC_CONN_TEB2000_REV01!U70,),"---")</f>
        <v>0</v>
      </c>
      <c r="D70" s="59">
        <f>IFERROR(IF($C$4="TEB2000_REV01",CALC_CONN_TEB2000_REV01!D70,),"---")</f>
        <v>0</v>
      </c>
      <c r="E70" s="59">
        <f>IFERROR(IF($C$4="TEB2000_REV01",CALC_CONN_TEB2000_REV01!E70,),"---")</f>
        <v>0</v>
      </c>
      <c r="F70" s="59" t="str">
        <f>IFERROR(IF(VLOOKUP($D70&amp;"-"&amp;$E70,IF($C$4="TEB2000_REV01",CALC_CONN_TEB2000_REV01!$F:$I),4,0)="--","---",IF($C$4="TEB2000_REV01",CALC_CONN_TEB2000_REV01!$G70&amp; " --&gt; " &amp;CALC_CONN_TEB2000_REV01!$I70&amp; " --&gt; ")),"---")</f>
        <v>---</v>
      </c>
      <c r="G70" s="59" t="str">
        <f>IFERROR(IF(VLOOKUP($D70&amp;"-"&amp;$E70,IF($C$4="TEB2000_REV01",CALC_CONN_TEB2000_REV01!$F:$H),3,0)="--",VLOOKUP($D70&amp;"-"&amp;$E70,IF($C$4="TEB2000_REV01",CALC_CONN_TEB2000_REV01!$F:$H),2,0),VLOOKUP($D70&amp;"-"&amp;$E70,IF($C$4="TEB2000_REV01",CALC_CONN_TEB2000_REV01!$F:$H),3,0)),"---")</f>
        <v>---</v>
      </c>
      <c r="H70" s="59" t="str">
        <f>IFERROR(VLOOKUP(G70,IF($C$4="TEB2000_REV01",CALC_CONN_TEB2000_REV01!$G:$T),14,0),"---")</f>
        <v>---</v>
      </c>
      <c r="I70" s="59" t="str">
        <f>IFERROR(VLOOKUP($D70&amp;"-"&amp;$E70,IF($C$4="TEB2000_REV01",CALC_CONN_TEB2000_REV01!$F:$K,"???"),6,0),"---")</f>
        <v>---</v>
      </c>
      <c r="J70" s="61" t="str">
        <f>IFERROR(VLOOKUP($D70&amp;"-"&amp;$E70,IF($C$4="TEB2000_REV01",CALC_CONN_TEB2000_REV01!$F:$M,"???"),8,0),"---")</f>
        <v>---</v>
      </c>
      <c r="K70" s="62" t="str">
        <f>IFERROR(VLOOKUP($D70&amp;"-"&amp;$E70,IF($C$4="TEB2000_REV01",CALC_CONN_TEB2000_REV01!$F:$N),9,0),"---")</f>
        <v>---</v>
      </c>
      <c r="L70" s="59" t="str">
        <f>IFERROR(VLOOKUP(K70,B2B!$H$3:$I$2000,2,0),"---")</f>
        <v>---</v>
      </c>
      <c r="M70" s="59" t="str">
        <f>IFERROR(VLOOKUP(L70,IF($M$4="TEM0007_REV01",RAW_m_TEM0007_REV01!$AD:$AH),5,0),"---")</f>
        <v>---</v>
      </c>
      <c r="N70" s="59" t="str">
        <f>IFERROR(VLOOKUP(L70,IF($M$4="TEM0007_REV01",RAW_m_TEM0007_REV01!$AE:$AJ),6,0),"---")</f>
        <v>---</v>
      </c>
      <c r="O70" s="63" t="str">
        <f>IFERROR(VLOOKUP(L70,IF($M$4="TEM0007_REV01",RAW_m_TEM0007_REV01!$AD:$AE),2,0),"---")</f>
        <v>---</v>
      </c>
      <c r="P70" s="59" t="str">
        <f>IFERROR(VLOOKUP(O70,IF($M$4="TEM0007_REV01",RAW_m_TEM0007_REV01!$AJ:$AK),2,0),"---")</f>
        <v>---</v>
      </c>
      <c r="Q70" s="59" t="str">
        <f>IFERROR(VLOOKUP(L70,IF($M$4="TEM0007_REV01",RAW_m_TEM0007_REV01!$AD:$AF),3,0),"---")</f>
        <v>---</v>
      </c>
      <c r="R70" s="59" t="str">
        <f>IFERROR(VLOOKUP(O70,IF($M$4="TEM0007_REV01",RAW_m_TEM0007_REV01!$AE:$AG),3,0),"---")</f>
        <v>---</v>
      </c>
      <c r="S70" s="59" t="str">
        <f t="shared" si="1"/>
        <v>---</v>
      </c>
    </row>
    <row r="71" spans="2:19" ht="15" customHeight="1" x14ac:dyDescent="0.25">
      <c r="B71" s="59">
        <f t="shared" si="0"/>
        <v>66</v>
      </c>
      <c r="C71" s="60">
        <f>IFERROR(IF($C$4="TEB2000_REV01",CALC_CONN_TEB2000_REV01!U71,),"---")</f>
        <v>0</v>
      </c>
      <c r="D71" s="59">
        <f>IFERROR(IF($C$4="TEB2000_REV01",CALC_CONN_TEB2000_REV01!D71,),"---")</f>
        <v>0</v>
      </c>
      <c r="E71" s="59">
        <f>IFERROR(IF($C$4="TEB2000_REV01",CALC_CONN_TEB2000_REV01!E71,),"---")</f>
        <v>0</v>
      </c>
      <c r="F71" s="59" t="str">
        <f>IFERROR(IF(VLOOKUP($D71&amp;"-"&amp;$E71,IF($C$4="TEB2000_REV01",CALC_CONN_TEB2000_REV01!$F:$I),4,0)="--","---",IF($C$4="TEB2000_REV01",CALC_CONN_TEB2000_REV01!$G71&amp; " --&gt; " &amp;CALC_CONN_TEB2000_REV01!$I71&amp; " --&gt; ")),"---")</f>
        <v>---</v>
      </c>
      <c r="G71" s="59" t="str">
        <f>IFERROR(IF(VLOOKUP($D71&amp;"-"&amp;$E71,IF($C$4="TEB2000_REV01",CALC_CONN_TEB2000_REV01!$F:$H),3,0)="--",VLOOKUP($D71&amp;"-"&amp;$E71,IF($C$4="TEB2000_REV01",CALC_CONN_TEB2000_REV01!$F:$H),2,0),VLOOKUP($D71&amp;"-"&amp;$E71,IF($C$4="TEB2000_REV01",CALC_CONN_TEB2000_REV01!$F:$H),3,0)),"---")</f>
        <v>---</v>
      </c>
      <c r="H71" s="59" t="str">
        <f>IFERROR(VLOOKUP(G71,IF($C$4="TEB2000_REV01",CALC_CONN_TEB2000_REV01!$G:$T),14,0),"---")</f>
        <v>---</v>
      </c>
      <c r="I71" s="59" t="str">
        <f>IFERROR(VLOOKUP($D71&amp;"-"&amp;$E71,IF($C$4="TEB2000_REV01",CALC_CONN_TEB2000_REV01!$F:$K,"???"),6,0),"---")</f>
        <v>---</v>
      </c>
      <c r="J71" s="61" t="str">
        <f>IFERROR(VLOOKUP($D71&amp;"-"&amp;$E71,IF($C$4="TEB2000_REV01",CALC_CONN_TEB2000_REV01!$F:$M,"???"),8,0),"---")</f>
        <v>---</v>
      </c>
      <c r="K71" s="62" t="str">
        <f>IFERROR(VLOOKUP($D71&amp;"-"&amp;$E71,IF($C$4="TEB2000_REV01",CALC_CONN_TEB2000_REV01!$F:$N),9,0),"---")</f>
        <v>---</v>
      </c>
      <c r="L71" s="59" t="str">
        <f>IFERROR(VLOOKUP(K71,B2B!$H$3:$I$2000,2,0),"---")</f>
        <v>---</v>
      </c>
      <c r="M71" s="59" t="str">
        <f>IFERROR(VLOOKUP(L71,IF($M$4="TEM0007_REV01",RAW_m_TEM0007_REV01!$AD:$AH),5,0),"---")</f>
        <v>---</v>
      </c>
      <c r="N71" s="59" t="str">
        <f>IFERROR(VLOOKUP(L71,IF($M$4="TEM0007_REV01",RAW_m_TEM0007_REV01!$AE:$AJ),6,0),"---")</f>
        <v>---</v>
      </c>
      <c r="O71" s="63" t="str">
        <f>IFERROR(VLOOKUP(L71,IF($M$4="TEM0007_REV01",RAW_m_TEM0007_REV01!$AD:$AE),2,0),"---")</f>
        <v>---</v>
      </c>
      <c r="P71" s="59" t="str">
        <f>IFERROR(VLOOKUP(O71,IF($M$4="TEM0007_REV01",RAW_m_TEM0007_REV01!$AJ:$AK),2,0),"---")</f>
        <v>---</v>
      </c>
      <c r="Q71" s="59" t="str">
        <f>IFERROR(VLOOKUP(L71,IF($M$4="TEM0007_REV01",RAW_m_TEM0007_REV01!$AD:$AF),3,0),"---")</f>
        <v>---</v>
      </c>
      <c r="R71" s="59" t="str">
        <f>IFERROR(VLOOKUP(O71,IF($M$4="TEM0007_REV01",RAW_m_TEM0007_REV01!$AE:$AG),3,0),"---")</f>
        <v>---</v>
      </c>
      <c r="S71" s="59" t="str">
        <f t="shared" si="1"/>
        <v>---</v>
      </c>
    </row>
    <row r="72" spans="2:19" ht="15" customHeight="1" x14ac:dyDescent="0.25">
      <c r="B72" s="59">
        <f t="shared" ref="B72:B135" si="2">B71+1</f>
        <v>67</v>
      </c>
      <c r="C72" s="60">
        <f>IFERROR(IF($C$4="TEB2000_REV01",CALC_CONN_TEB2000_REV01!U72,),"---")</f>
        <v>0</v>
      </c>
      <c r="D72" s="59">
        <f>IFERROR(IF($C$4="TEB2000_REV01",CALC_CONN_TEB2000_REV01!D72,),"---")</f>
        <v>0</v>
      </c>
      <c r="E72" s="59">
        <f>IFERROR(IF($C$4="TEB2000_REV01",CALC_CONN_TEB2000_REV01!E72,),"---")</f>
        <v>0</v>
      </c>
      <c r="F72" s="59" t="str">
        <f>IFERROR(IF(VLOOKUP($D72&amp;"-"&amp;$E72,IF($C$4="TEB2000_REV01",CALC_CONN_TEB2000_REV01!$F:$I),4,0)="--","---",IF($C$4="TEB2000_REV01",CALC_CONN_TEB2000_REV01!$G72&amp; " --&gt; " &amp;CALC_CONN_TEB2000_REV01!$I72&amp; " --&gt; ")),"---")</f>
        <v>---</v>
      </c>
      <c r="G72" s="59" t="str">
        <f>IFERROR(IF(VLOOKUP($D72&amp;"-"&amp;$E72,IF($C$4="TEB2000_REV01",CALC_CONN_TEB2000_REV01!$F:$H),3,0)="--",VLOOKUP($D72&amp;"-"&amp;$E72,IF($C$4="TEB2000_REV01",CALC_CONN_TEB2000_REV01!$F:$H),2,0),VLOOKUP($D72&amp;"-"&amp;$E72,IF($C$4="TEB2000_REV01",CALC_CONN_TEB2000_REV01!$F:$H),3,0)),"---")</f>
        <v>---</v>
      </c>
      <c r="H72" s="59" t="str">
        <f>IFERROR(VLOOKUP(G72,IF($C$4="TEB2000_REV01",CALC_CONN_TEB2000_REV01!$G:$T),14,0),"---")</f>
        <v>---</v>
      </c>
      <c r="I72" s="59" t="str">
        <f>IFERROR(VLOOKUP($D72&amp;"-"&amp;$E72,IF($C$4="TEB2000_REV01",CALC_CONN_TEB2000_REV01!$F:$K,"???"),6,0),"---")</f>
        <v>---</v>
      </c>
      <c r="J72" s="61" t="str">
        <f>IFERROR(VLOOKUP($D72&amp;"-"&amp;$E72,IF($C$4="TEB2000_REV01",CALC_CONN_TEB2000_REV01!$F:$M,"???"),8,0),"---")</f>
        <v>---</v>
      </c>
      <c r="K72" s="62" t="str">
        <f>IFERROR(VLOOKUP($D72&amp;"-"&amp;$E72,IF($C$4="TEB2000_REV01",CALC_CONN_TEB2000_REV01!$F:$N),9,0),"---")</f>
        <v>---</v>
      </c>
      <c r="L72" s="59" t="str">
        <f>IFERROR(VLOOKUP(K72,B2B!$H$3:$I$2000,2,0),"---")</f>
        <v>---</v>
      </c>
      <c r="M72" s="59" t="str">
        <f>IFERROR(VLOOKUP(L72,IF($M$4="TEM0007_REV01",RAW_m_TEM0007_REV01!$AD:$AH),5,0),"---")</f>
        <v>---</v>
      </c>
      <c r="N72" s="59" t="str">
        <f>IFERROR(VLOOKUP(L72,IF($M$4="TEM0007_REV01",RAW_m_TEM0007_REV01!$AE:$AJ),6,0),"---")</f>
        <v>---</v>
      </c>
      <c r="O72" s="63" t="str">
        <f>IFERROR(VLOOKUP(L72,IF($M$4="TEM0007_REV01",RAW_m_TEM0007_REV01!$AD:$AE),2,0),"---")</f>
        <v>---</v>
      </c>
      <c r="P72" s="59" t="str">
        <f>IFERROR(VLOOKUP(O72,IF($M$4="TEM0007_REV01",RAW_m_TEM0007_REV01!$AJ:$AK),2,0),"---")</f>
        <v>---</v>
      </c>
      <c r="Q72" s="59" t="str">
        <f>IFERROR(VLOOKUP(L72,IF($M$4="TEM0007_REV01",RAW_m_TEM0007_REV01!$AD:$AF),3,0),"---")</f>
        <v>---</v>
      </c>
      <c r="R72" s="59" t="str">
        <f>IFERROR(VLOOKUP(O72,IF($M$4="TEM0007_REV01",RAW_m_TEM0007_REV01!$AE:$AG),3,0),"---")</f>
        <v>---</v>
      </c>
      <c r="S72" s="59" t="str">
        <f t="shared" ref="S72:S135" si="3">IFERROR(SUBSTITUTE(I72,"mm","")+SUBSTITUTE(R72,"mm",""),"---")</f>
        <v>---</v>
      </c>
    </row>
    <row r="73" spans="2:19" ht="15" customHeight="1" x14ac:dyDescent="0.25">
      <c r="B73" s="59">
        <f t="shared" si="2"/>
        <v>68</v>
      </c>
      <c r="C73" s="60">
        <f>IFERROR(IF($C$4="TEB2000_REV01",CALC_CONN_TEB2000_REV01!U73,),"---")</f>
        <v>0</v>
      </c>
      <c r="D73" s="59">
        <f>IFERROR(IF($C$4="TEB2000_REV01",CALC_CONN_TEB2000_REV01!D73,),"---")</f>
        <v>0</v>
      </c>
      <c r="E73" s="59">
        <f>IFERROR(IF($C$4="TEB2000_REV01",CALC_CONN_TEB2000_REV01!E73,),"---")</f>
        <v>0</v>
      </c>
      <c r="F73" s="59" t="str">
        <f>IFERROR(IF(VLOOKUP($D73&amp;"-"&amp;$E73,IF($C$4="TEB2000_REV01",CALC_CONN_TEB2000_REV01!$F:$I),4,0)="--","---",IF($C$4="TEB2000_REV01",CALC_CONN_TEB2000_REV01!$G73&amp; " --&gt; " &amp;CALC_CONN_TEB2000_REV01!$I73&amp; " --&gt; ")),"---")</f>
        <v>---</v>
      </c>
      <c r="G73" s="59" t="str">
        <f>IFERROR(IF(VLOOKUP($D73&amp;"-"&amp;$E73,IF($C$4="TEB2000_REV01",CALC_CONN_TEB2000_REV01!$F:$H),3,0)="--",VLOOKUP($D73&amp;"-"&amp;$E73,IF($C$4="TEB2000_REV01",CALC_CONN_TEB2000_REV01!$F:$H),2,0),VLOOKUP($D73&amp;"-"&amp;$E73,IF($C$4="TEB2000_REV01",CALC_CONN_TEB2000_REV01!$F:$H),3,0)),"---")</f>
        <v>---</v>
      </c>
      <c r="H73" s="59" t="str">
        <f>IFERROR(VLOOKUP(G73,IF($C$4="TEB2000_REV01",CALC_CONN_TEB2000_REV01!$G:$T),14,0),"---")</f>
        <v>---</v>
      </c>
      <c r="I73" s="59" t="str">
        <f>IFERROR(VLOOKUP($D73&amp;"-"&amp;$E73,IF($C$4="TEB2000_REV01",CALC_CONN_TEB2000_REV01!$F:$K,"???"),6,0),"---")</f>
        <v>---</v>
      </c>
      <c r="J73" s="61" t="str">
        <f>IFERROR(VLOOKUP($D73&amp;"-"&amp;$E73,IF($C$4="TEB2000_REV01",CALC_CONN_TEB2000_REV01!$F:$M,"???"),8,0),"---")</f>
        <v>---</v>
      </c>
      <c r="K73" s="62" t="str">
        <f>IFERROR(VLOOKUP($D73&amp;"-"&amp;$E73,IF($C$4="TEB2000_REV01",CALC_CONN_TEB2000_REV01!$F:$N),9,0),"---")</f>
        <v>---</v>
      </c>
      <c r="L73" s="59" t="str">
        <f>IFERROR(VLOOKUP(K73,B2B!$H$3:$I$2000,2,0),"---")</f>
        <v>---</v>
      </c>
      <c r="M73" s="59" t="str">
        <f>IFERROR(VLOOKUP(L73,IF($M$4="TEM0007_REV01",RAW_m_TEM0007_REV01!$AD:$AH),5,0),"---")</f>
        <v>---</v>
      </c>
      <c r="N73" s="59" t="str">
        <f>IFERROR(VLOOKUP(L73,IF($M$4="TEM0007_REV01",RAW_m_TEM0007_REV01!$AE:$AJ),6,0),"---")</f>
        <v>---</v>
      </c>
      <c r="O73" s="63" t="str">
        <f>IFERROR(VLOOKUP(L73,IF($M$4="TEM0007_REV01",RAW_m_TEM0007_REV01!$AD:$AE),2,0),"---")</f>
        <v>---</v>
      </c>
      <c r="P73" s="59" t="str">
        <f>IFERROR(VLOOKUP(O73,IF($M$4="TEM0007_REV01",RAW_m_TEM0007_REV01!$AJ:$AK),2,0),"---")</f>
        <v>---</v>
      </c>
      <c r="Q73" s="59" t="str">
        <f>IFERROR(VLOOKUP(L73,IF($M$4="TEM0007_REV01",RAW_m_TEM0007_REV01!$AD:$AF),3,0),"---")</f>
        <v>---</v>
      </c>
      <c r="R73" s="59" t="str">
        <f>IFERROR(VLOOKUP(O73,IF($M$4="TEM0007_REV01",RAW_m_TEM0007_REV01!$AE:$AG),3,0),"---")</f>
        <v>---</v>
      </c>
      <c r="S73" s="59" t="str">
        <f t="shared" si="3"/>
        <v>---</v>
      </c>
    </row>
    <row r="74" spans="2:19" ht="15" customHeight="1" x14ac:dyDescent="0.25">
      <c r="B74" s="59">
        <f t="shared" si="2"/>
        <v>69</v>
      </c>
      <c r="C74" s="60">
        <f>IFERROR(IF($C$4="TEB2000_REV01",CALC_CONN_TEB2000_REV01!U74,),"---")</f>
        <v>0</v>
      </c>
      <c r="D74" s="59">
        <f>IFERROR(IF($C$4="TEB2000_REV01",CALC_CONN_TEB2000_REV01!D74,),"---")</f>
        <v>0</v>
      </c>
      <c r="E74" s="59">
        <f>IFERROR(IF($C$4="TEB2000_REV01",CALC_CONN_TEB2000_REV01!E74,),"---")</f>
        <v>0</v>
      </c>
      <c r="F74" s="59" t="str">
        <f>IFERROR(IF(VLOOKUP($D74&amp;"-"&amp;$E74,IF($C$4="TEB2000_REV01",CALC_CONN_TEB2000_REV01!$F:$I),4,0)="--","---",IF($C$4="TEB2000_REV01",CALC_CONN_TEB2000_REV01!$G74&amp; " --&gt; " &amp;CALC_CONN_TEB2000_REV01!$I74&amp; " --&gt; ")),"---")</f>
        <v>---</v>
      </c>
      <c r="G74" s="59" t="str">
        <f>IFERROR(IF(VLOOKUP($D74&amp;"-"&amp;$E74,IF($C$4="TEB2000_REV01",CALC_CONN_TEB2000_REV01!$F:$H),3,0)="--",VLOOKUP($D74&amp;"-"&amp;$E74,IF($C$4="TEB2000_REV01",CALC_CONN_TEB2000_REV01!$F:$H),2,0),VLOOKUP($D74&amp;"-"&amp;$E74,IF($C$4="TEB2000_REV01",CALC_CONN_TEB2000_REV01!$F:$H),3,0)),"---")</f>
        <v>---</v>
      </c>
      <c r="H74" s="59" t="str">
        <f>IFERROR(VLOOKUP(G74,IF($C$4="TEB2000_REV01",CALC_CONN_TEB2000_REV01!$G:$T),14,0),"---")</f>
        <v>---</v>
      </c>
      <c r="I74" s="59" t="str">
        <f>IFERROR(VLOOKUP($D74&amp;"-"&amp;$E74,IF($C$4="TEB2000_REV01",CALC_CONN_TEB2000_REV01!$F:$K,"???"),6,0),"---")</f>
        <v>---</v>
      </c>
      <c r="J74" s="61" t="str">
        <f>IFERROR(VLOOKUP($D74&amp;"-"&amp;$E74,IF($C$4="TEB2000_REV01",CALC_CONN_TEB2000_REV01!$F:$M,"???"),8,0),"---")</f>
        <v>---</v>
      </c>
      <c r="K74" s="62" t="str">
        <f>IFERROR(VLOOKUP($D74&amp;"-"&amp;$E74,IF($C$4="TEB2000_REV01",CALC_CONN_TEB2000_REV01!$F:$N),9,0),"---")</f>
        <v>---</v>
      </c>
      <c r="L74" s="59" t="str">
        <f>IFERROR(VLOOKUP(K74,B2B!$H$3:$I$2000,2,0),"---")</f>
        <v>---</v>
      </c>
      <c r="M74" s="59" t="str">
        <f>IFERROR(VLOOKUP(L74,IF($M$4="TEM0007_REV01",RAW_m_TEM0007_REV01!$AD:$AH),5,0),"---")</f>
        <v>---</v>
      </c>
      <c r="N74" s="59" t="str">
        <f>IFERROR(VLOOKUP(L74,IF($M$4="TEM0007_REV01",RAW_m_TEM0007_REV01!$AE:$AJ),6,0),"---")</f>
        <v>---</v>
      </c>
      <c r="O74" s="63" t="str">
        <f>IFERROR(VLOOKUP(L74,IF($M$4="TEM0007_REV01",RAW_m_TEM0007_REV01!$AD:$AE),2,0),"---")</f>
        <v>---</v>
      </c>
      <c r="P74" s="59" t="str">
        <f>IFERROR(VLOOKUP(O74,IF($M$4="TEM0007_REV01",RAW_m_TEM0007_REV01!$AJ:$AK),2,0),"---")</f>
        <v>---</v>
      </c>
      <c r="Q74" s="59" t="str">
        <f>IFERROR(VLOOKUP(L74,IF($M$4="TEM0007_REV01",RAW_m_TEM0007_REV01!$AD:$AF),3,0),"---")</f>
        <v>---</v>
      </c>
      <c r="R74" s="59" t="str">
        <f>IFERROR(VLOOKUP(O74,IF($M$4="TEM0007_REV01",RAW_m_TEM0007_REV01!$AE:$AG),3,0),"---")</f>
        <v>---</v>
      </c>
      <c r="S74" s="59" t="str">
        <f t="shared" si="3"/>
        <v>---</v>
      </c>
    </row>
    <row r="75" spans="2:19" ht="15" customHeight="1" x14ac:dyDescent="0.25">
      <c r="B75" s="59">
        <f t="shared" si="2"/>
        <v>70</v>
      </c>
      <c r="C75" s="60">
        <f>IFERROR(IF($C$4="TEB2000_REV01",CALC_CONN_TEB2000_REV01!U75,),"---")</f>
        <v>0</v>
      </c>
      <c r="D75" s="59">
        <f>IFERROR(IF($C$4="TEB2000_REV01",CALC_CONN_TEB2000_REV01!D75,),"---")</f>
        <v>0</v>
      </c>
      <c r="E75" s="59">
        <f>IFERROR(IF($C$4="TEB2000_REV01",CALC_CONN_TEB2000_REV01!E75,),"---")</f>
        <v>0</v>
      </c>
      <c r="F75" s="59" t="str">
        <f>IFERROR(IF(VLOOKUP($D75&amp;"-"&amp;$E75,IF($C$4="TEB2000_REV01",CALC_CONN_TEB2000_REV01!$F:$I),4,0)="--","---",IF($C$4="TEB2000_REV01",CALC_CONN_TEB2000_REV01!$G75&amp; " --&gt; " &amp;CALC_CONN_TEB2000_REV01!$I75&amp; " --&gt; ")),"---")</f>
        <v>---</v>
      </c>
      <c r="G75" s="59" t="str">
        <f>IFERROR(IF(VLOOKUP($D75&amp;"-"&amp;$E75,IF($C$4="TEB2000_REV01",CALC_CONN_TEB2000_REV01!$F:$H),3,0)="--",VLOOKUP($D75&amp;"-"&amp;$E75,IF($C$4="TEB2000_REV01",CALC_CONN_TEB2000_REV01!$F:$H),2,0),VLOOKUP($D75&amp;"-"&amp;$E75,IF($C$4="TEB2000_REV01",CALC_CONN_TEB2000_REV01!$F:$H),3,0)),"---")</f>
        <v>---</v>
      </c>
      <c r="H75" s="59" t="str">
        <f>IFERROR(VLOOKUP(G75,IF($C$4="TEB2000_REV01",CALC_CONN_TEB2000_REV01!$G:$T),14,0),"---")</f>
        <v>---</v>
      </c>
      <c r="I75" s="59" t="str">
        <f>IFERROR(VLOOKUP($D75&amp;"-"&amp;$E75,IF($C$4="TEB2000_REV01",CALC_CONN_TEB2000_REV01!$F:$K,"???"),6,0),"---")</f>
        <v>---</v>
      </c>
      <c r="J75" s="61" t="str">
        <f>IFERROR(VLOOKUP($D75&amp;"-"&amp;$E75,IF($C$4="TEB2000_REV01",CALC_CONN_TEB2000_REV01!$F:$M,"???"),8,0),"---")</f>
        <v>---</v>
      </c>
      <c r="K75" s="62" t="str">
        <f>IFERROR(VLOOKUP($D75&amp;"-"&amp;$E75,IF($C$4="TEB2000_REV01",CALC_CONN_TEB2000_REV01!$F:$N),9,0),"---")</f>
        <v>---</v>
      </c>
      <c r="L75" s="59" t="str">
        <f>IFERROR(VLOOKUP(K75,B2B!$H$3:$I$2000,2,0),"---")</f>
        <v>---</v>
      </c>
      <c r="M75" s="59" t="str">
        <f>IFERROR(VLOOKUP(L75,IF($M$4="TEM0007_REV01",RAW_m_TEM0007_REV01!$AD:$AH),5,0),"---")</f>
        <v>---</v>
      </c>
      <c r="N75" s="59" t="str">
        <f>IFERROR(VLOOKUP(L75,IF($M$4="TEM0007_REV01",RAW_m_TEM0007_REV01!$AE:$AJ),6,0),"---")</f>
        <v>---</v>
      </c>
      <c r="O75" s="63" t="str">
        <f>IFERROR(VLOOKUP(L75,IF($M$4="TEM0007_REV01",RAW_m_TEM0007_REV01!$AD:$AE),2,0),"---")</f>
        <v>---</v>
      </c>
      <c r="P75" s="59" t="str">
        <f>IFERROR(VLOOKUP(O75,IF($M$4="TEM0007_REV01",RAW_m_TEM0007_REV01!$AJ:$AK),2,0),"---")</f>
        <v>---</v>
      </c>
      <c r="Q75" s="59" t="str">
        <f>IFERROR(VLOOKUP(L75,IF($M$4="TEM0007_REV01",RAW_m_TEM0007_REV01!$AD:$AF),3,0),"---")</f>
        <v>---</v>
      </c>
      <c r="R75" s="59" t="str">
        <f>IFERROR(VLOOKUP(O75,IF($M$4="TEM0007_REV01",RAW_m_TEM0007_REV01!$AE:$AG),3,0),"---")</f>
        <v>---</v>
      </c>
      <c r="S75" s="59" t="str">
        <f t="shared" si="3"/>
        <v>---</v>
      </c>
    </row>
    <row r="76" spans="2:19" ht="15" customHeight="1" x14ac:dyDescent="0.25">
      <c r="B76" s="59">
        <f t="shared" si="2"/>
        <v>71</v>
      </c>
      <c r="C76" s="60">
        <f>IFERROR(IF($C$4="TEB2000_REV01",CALC_CONN_TEB2000_REV01!U76,),"---")</f>
        <v>0</v>
      </c>
      <c r="D76" s="59">
        <f>IFERROR(IF($C$4="TEB2000_REV01",CALC_CONN_TEB2000_REV01!D76,),"---")</f>
        <v>0</v>
      </c>
      <c r="E76" s="59">
        <f>IFERROR(IF($C$4="TEB2000_REV01",CALC_CONN_TEB2000_REV01!E76,),"---")</f>
        <v>0</v>
      </c>
      <c r="F76" s="59" t="str">
        <f>IFERROR(IF(VLOOKUP($D76&amp;"-"&amp;$E76,IF($C$4="TEB2000_REV01",CALC_CONN_TEB2000_REV01!$F:$I),4,0)="--","---",IF($C$4="TEB2000_REV01",CALC_CONN_TEB2000_REV01!$G76&amp; " --&gt; " &amp;CALC_CONN_TEB2000_REV01!$I76&amp; " --&gt; ")),"---")</f>
        <v>---</v>
      </c>
      <c r="G76" s="59" t="str">
        <f>IFERROR(IF(VLOOKUP($D76&amp;"-"&amp;$E76,IF($C$4="TEB2000_REV01",CALC_CONN_TEB2000_REV01!$F:$H),3,0)="--",VLOOKUP($D76&amp;"-"&amp;$E76,IF($C$4="TEB2000_REV01",CALC_CONN_TEB2000_REV01!$F:$H),2,0),VLOOKUP($D76&amp;"-"&amp;$E76,IF($C$4="TEB2000_REV01",CALC_CONN_TEB2000_REV01!$F:$H),3,0)),"---")</f>
        <v>---</v>
      </c>
      <c r="H76" s="59" t="str">
        <f>IFERROR(VLOOKUP(G76,IF($C$4="TEB2000_REV01",CALC_CONN_TEB2000_REV01!$G:$T),14,0),"---")</f>
        <v>---</v>
      </c>
      <c r="I76" s="59" t="str">
        <f>IFERROR(VLOOKUP($D76&amp;"-"&amp;$E76,IF($C$4="TEB2000_REV01",CALC_CONN_TEB2000_REV01!$F:$K,"???"),6,0),"---")</f>
        <v>---</v>
      </c>
      <c r="J76" s="61" t="str">
        <f>IFERROR(VLOOKUP($D76&amp;"-"&amp;$E76,IF($C$4="TEB2000_REV01",CALC_CONN_TEB2000_REV01!$F:$M,"???"),8,0),"---")</f>
        <v>---</v>
      </c>
      <c r="K76" s="62" t="str">
        <f>IFERROR(VLOOKUP($D76&amp;"-"&amp;$E76,IF($C$4="TEB2000_REV01",CALC_CONN_TEB2000_REV01!$F:$N),9,0),"---")</f>
        <v>---</v>
      </c>
      <c r="L76" s="59" t="str">
        <f>IFERROR(VLOOKUP(K76,B2B!$H$3:$I$2000,2,0),"---")</f>
        <v>---</v>
      </c>
      <c r="M76" s="59" t="str">
        <f>IFERROR(VLOOKUP(L76,IF($M$4="TEM0007_REV01",RAW_m_TEM0007_REV01!$AD:$AH),5,0),"---")</f>
        <v>---</v>
      </c>
      <c r="N76" s="59" t="str">
        <f>IFERROR(VLOOKUP(L76,IF($M$4="TEM0007_REV01",RAW_m_TEM0007_REV01!$AE:$AJ),6,0),"---")</f>
        <v>---</v>
      </c>
      <c r="O76" s="63" t="str">
        <f>IFERROR(VLOOKUP(L76,IF($M$4="TEM0007_REV01",RAW_m_TEM0007_REV01!$AD:$AE),2,0),"---")</f>
        <v>---</v>
      </c>
      <c r="P76" s="59" t="str">
        <f>IFERROR(VLOOKUP(O76,IF($M$4="TEM0007_REV01",RAW_m_TEM0007_REV01!$AJ:$AK),2,0),"---")</f>
        <v>---</v>
      </c>
      <c r="Q76" s="59" t="str">
        <f>IFERROR(VLOOKUP(L76,IF($M$4="TEM0007_REV01",RAW_m_TEM0007_REV01!$AD:$AF),3,0),"---")</f>
        <v>---</v>
      </c>
      <c r="R76" s="59" t="str">
        <f>IFERROR(VLOOKUP(O76,IF($M$4="TEM0007_REV01",RAW_m_TEM0007_REV01!$AE:$AG),3,0),"---")</f>
        <v>---</v>
      </c>
      <c r="S76" s="59" t="str">
        <f t="shared" si="3"/>
        <v>---</v>
      </c>
    </row>
    <row r="77" spans="2:19" ht="15" customHeight="1" x14ac:dyDescent="0.25">
      <c r="B77" s="59">
        <f t="shared" si="2"/>
        <v>72</v>
      </c>
      <c r="C77" s="60">
        <f>IFERROR(IF($C$4="TEB2000_REV01",CALC_CONN_TEB2000_REV01!U77,),"---")</f>
        <v>0</v>
      </c>
      <c r="D77" s="59">
        <f>IFERROR(IF($C$4="TEB2000_REV01",CALC_CONN_TEB2000_REV01!D77,),"---")</f>
        <v>0</v>
      </c>
      <c r="E77" s="59">
        <f>IFERROR(IF($C$4="TEB2000_REV01",CALC_CONN_TEB2000_REV01!E77,),"---")</f>
        <v>0</v>
      </c>
      <c r="F77" s="59" t="str">
        <f>IFERROR(IF(VLOOKUP($D77&amp;"-"&amp;$E77,IF($C$4="TEB2000_REV01",CALC_CONN_TEB2000_REV01!$F:$I),4,0)="--","---",IF($C$4="TEB2000_REV01",CALC_CONN_TEB2000_REV01!$G77&amp; " --&gt; " &amp;CALC_CONN_TEB2000_REV01!$I77&amp; " --&gt; ")),"---")</f>
        <v>---</v>
      </c>
      <c r="G77" s="59" t="str">
        <f>IFERROR(IF(VLOOKUP($D77&amp;"-"&amp;$E77,IF($C$4="TEB2000_REV01",CALC_CONN_TEB2000_REV01!$F:$H),3,0)="--",VLOOKUP($D77&amp;"-"&amp;$E77,IF($C$4="TEB2000_REV01",CALC_CONN_TEB2000_REV01!$F:$H),2,0),VLOOKUP($D77&amp;"-"&amp;$E77,IF($C$4="TEB2000_REV01",CALC_CONN_TEB2000_REV01!$F:$H),3,0)),"---")</f>
        <v>---</v>
      </c>
      <c r="H77" s="59" t="str">
        <f>IFERROR(VLOOKUP(G77,IF($C$4="TEB2000_REV01",CALC_CONN_TEB2000_REV01!$G:$T),14,0),"---")</f>
        <v>---</v>
      </c>
      <c r="I77" s="59" t="str">
        <f>IFERROR(VLOOKUP($D77&amp;"-"&amp;$E77,IF($C$4="TEB2000_REV01",CALC_CONN_TEB2000_REV01!$F:$K,"???"),6,0),"---")</f>
        <v>---</v>
      </c>
      <c r="J77" s="61" t="str">
        <f>IFERROR(VLOOKUP($D77&amp;"-"&amp;$E77,IF($C$4="TEB2000_REV01",CALC_CONN_TEB2000_REV01!$F:$M,"???"),8,0),"---")</f>
        <v>---</v>
      </c>
      <c r="K77" s="62" t="str">
        <f>IFERROR(VLOOKUP($D77&amp;"-"&amp;$E77,IF($C$4="TEB2000_REV01",CALC_CONN_TEB2000_REV01!$F:$N),9,0),"---")</f>
        <v>---</v>
      </c>
      <c r="L77" s="59" t="str">
        <f>IFERROR(VLOOKUP(K77,B2B!$H$3:$I$2000,2,0),"---")</f>
        <v>---</v>
      </c>
      <c r="M77" s="59" t="str">
        <f>IFERROR(VLOOKUP(L77,IF($M$4="TEM0007_REV01",RAW_m_TEM0007_REV01!$AD:$AH),5,0),"---")</f>
        <v>---</v>
      </c>
      <c r="N77" s="59" t="str">
        <f>IFERROR(VLOOKUP(L77,IF($M$4="TEM0007_REV01",RAW_m_TEM0007_REV01!$AE:$AJ),6,0),"---")</f>
        <v>---</v>
      </c>
      <c r="O77" s="63" t="str">
        <f>IFERROR(VLOOKUP(L77,IF($M$4="TEM0007_REV01",RAW_m_TEM0007_REV01!$AD:$AE),2,0),"---")</f>
        <v>---</v>
      </c>
      <c r="P77" s="59" t="str">
        <f>IFERROR(VLOOKUP(O77,IF($M$4="TEM0007_REV01",RAW_m_TEM0007_REV01!$AJ:$AK),2,0),"---")</f>
        <v>---</v>
      </c>
      <c r="Q77" s="59" t="str">
        <f>IFERROR(VLOOKUP(L77,IF($M$4="TEM0007_REV01",RAW_m_TEM0007_REV01!$AD:$AF),3,0),"---")</f>
        <v>---</v>
      </c>
      <c r="R77" s="59" t="str">
        <f>IFERROR(VLOOKUP(O77,IF($M$4="TEM0007_REV01",RAW_m_TEM0007_REV01!$AE:$AG),3,0),"---")</f>
        <v>---</v>
      </c>
      <c r="S77" s="59" t="str">
        <f t="shared" si="3"/>
        <v>---</v>
      </c>
    </row>
    <row r="78" spans="2:19" ht="15" customHeight="1" x14ac:dyDescent="0.25">
      <c r="B78" s="59">
        <f t="shared" si="2"/>
        <v>73</v>
      </c>
      <c r="C78" s="60">
        <f>IFERROR(IF($C$4="TEB2000_REV01",CALC_CONN_TEB2000_REV01!U78,),"---")</f>
        <v>0</v>
      </c>
      <c r="D78" s="59">
        <f>IFERROR(IF($C$4="TEB2000_REV01",CALC_CONN_TEB2000_REV01!D78,),"---")</f>
        <v>0</v>
      </c>
      <c r="E78" s="59">
        <f>IFERROR(IF($C$4="TEB2000_REV01",CALC_CONN_TEB2000_REV01!E78,),"---")</f>
        <v>0</v>
      </c>
      <c r="F78" s="59" t="str">
        <f>IFERROR(IF(VLOOKUP($D78&amp;"-"&amp;$E78,IF($C$4="TEB2000_REV01",CALC_CONN_TEB2000_REV01!$F:$I),4,0)="--","---",IF($C$4="TEB2000_REV01",CALC_CONN_TEB2000_REV01!$G78&amp; " --&gt; " &amp;CALC_CONN_TEB2000_REV01!$I78&amp; " --&gt; ")),"---")</f>
        <v>---</v>
      </c>
      <c r="G78" s="59" t="str">
        <f>IFERROR(IF(VLOOKUP($D78&amp;"-"&amp;$E78,IF($C$4="TEB2000_REV01",CALC_CONN_TEB2000_REV01!$F:$H),3,0)="--",VLOOKUP($D78&amp;"-"&amp;$E78,IF($C$4="TEB2000_REV01",CALC_CONN_TEB2000_REV01!$F:$H),2,0),VLOOKUP($D78&amp;"-"&amp;$E78,IF($C$4="TEB2000_REV01",CALC_CONN_TEB2000_REV01!$F:$H),3,0)),"---")</f>
        <v>---</v>
      </c>
      <c r="H78" s="59" t="str">
        <f>IFERROR(VLOOKUP(G78,IF($C$4="TEB2000_REV01",CALC_CONN_TEB2000_REV01!$G:$T),14,0),"---")</f>
        <v>---</v>
      </c>
      <c r="I78" s="59" t="str">
        <f>IFERROR(VLOOKUP($D78&amp;"-"&amp;$E78,IF($C$4="TEB2000_REV01",CALC_CONN_TEB2000_REV01!$F:$K,"???"),6,0),"---")</f>
        <v>---</v>
      </c>
      <c r="J78" s="61" t="str">
        <f>IFERROR(VLOOKUP($D78&amp;"-"&amp;$E78,IF($C$4="TEB2000_REV01",CALC_CONN_TEB2000_REV01!$F:$M,"???"),8,0),"---")</f>
        <v>---</v>
      </c>
      <c r="K78" s="62" t="str">
        <f>IFERROR(VLOOKUP($D78&amp;"-"&amp;$E78,IF($C$4="TEB2000_REV01",CALC_CONN_TEB2000_REV01!$F:$N),9,0),"---")</f>
        <v>---</v>
      </c>
      <c r="L78" s="59" t="str">
        <f>IFERROR(VLOOKUP(K78,B2B!$H$3:$I$2000,2,0),"---")</f>
        <v>---</v>
      </c>
      <c r="M78" s="59" t="str">
        <f>IFERROR(VLOOKUP(L78,IF($M$4="TEM0007_REV01",RAW_m_TEM0007_REV01!$AD:$AH),5,0),"---")</f>
        <v>---</v>
      </c>
      <c r="N78" s="59" t="str">
        <f>IFERROR(VLOOKUP(L78,IF($M$4="TEM0007_REV01",RAW_m_TEM0007_REV01!$AE:$AJ),6,0),"---")</f>
        <v>---</v>
      </c>
      <c r="O78" s="63" t="str">
        <f>IFERROR(VLOOKUP(L78,IF($M$4="TEM0007_REV01",RAW_m_TEM0007_REV01!$AD:$AE),2,0),"---")</f>
        <v>---</v>
      </c>
      <c r="P78" s="59" t="str">
        <f>IFERROR(VLOOKUP(O78,IF($M$4="TEM0007_REV01",RAW_m_TEM0007_REV01!$AJ:$AK),2,0),"---")</f>
        <v>---</v>
      </c>
      <c r="Q78" s="59" t="str">
        <f>IFERROR(VLOOKUP(L78,IF($M$4="TEM0007_REV01",RAW_m_TEM0007_REV01!$AD:$AF),3,0),"---")</f>
        <v>---</v>
      </c>
      <c r="R78" s="59" t="str">
        <f>IFERROR(VLOOKUP(O78,IF($M$4="TEM0007_REV01",RAW_m_TEM0007_REV01!$AE:$AG),3,0),"---")</f>
        <v>---</v>
      </c>
      <c r="S78" s="59" t="str">
        <f t="shared" si="3"/>
        <v>---</v>
      </c>
    </row>
    <row r="79" spans="2:19" ht="15" customHeight="1" x14ac:dyDescent="0.25">
      <c r="B79" s="59">
        <f t="shared" si="2"/>
        <v>74</v>
      </c>
      <c r="C79" s="60">
        <f>IFERROR(IF($C$4="TEB2000_REV01",CALC_CONN_TEB2000_REV01!U79,),"---")</f>
        <v>0</v>
      </c>
      <c r="D79" s="59">
        <f>IFERROR(IF($C$4="TEB2000_REV01",CALC_CONN_TEB2000_REV01!D79,),"---")</f>
        <v>0</v>
      </c>
      <c r="E79" s="59">
        <f>IFERROR(IF($C$4="TEB2000_REV01",CALC_CONN_TEB2000_REV01!E79,),"---")</f>
        <v>0</v>
      </c>
      <c r="F79" s="59" t="str">
        <f>IFERROR(IF(VLOOKUP($D79&amp;"-"&amp;$E79,IF($C$4="TEB2000_REV01",CALC_CONN_TEB2000_REV01!$F:$I),4,0)="--","---",IF($C$4="TEB2000_REV01",CALC_CONN_TEB2000_REV01!$G79&amp; " --&gt; " &amp;CALC_CONN_TEB2000_REV01!$I79&amp; " --&gt; ")),"---")</f>
        <v>---</v>
      </c>
      <c r="G79" s="59" t="str">
        <f>IFERROR(IF(VLOOKUP($D79&amp;"-"&amp;$E79,IF($C$4="TEB2000_REV01",CALC_CONN_TEB2000_REV01!$F:$H),3,0)="--",VLOOKUP($D79&amp;"-"&amp;$E79,IF($C$4="TEB2000_REV01",CALC_CONN_TEB2000_REV01!$F:$H),2,0),VLOOKUP($D79&amp;"-"&amp;$E79,IF($C$4="TEB2000_REV01",CALC_CONN_TEB2000_REV01!$F:$H),3,0)),"---")</f>
        <v>---</v>
      </c>
      <c r="H79" s="59" t="str">
        <f>IFERROR(VLOOKUP(G79,IF($C$4="TEB2000_REV01",CALC_CONN_TEB2000_REV01!$G:$T),14,0),"---")</f>
        <v>---</v>
      </c>
      <c r="I79" s="59" t="str">
        <f>IFERROR(VLOOKUP($D79&amp;"-"&amp;$E79,IF($C$4="TEB2000_REV01",CALC_CONN_TEB2000_REV01!$F:$K,"???"),6,0),"---")</f>
        <v>---</v>
      </c>
      <c r="J79" s="61" t="str">
        <f>IFERROR(VLOOKUP($D79&amp;"-"&amp;$E79,IF($C$4="TEB2000_REV01",CALC_CONN_TEB2000_REV01!$F:$M,"???"),8,0),"---")</f>
        <v>---</v>
      </c>
      <c r="K79" s="62" t="str">
        <f>IFERROR(VLOOKUP($D79&amp;"-"&amp;$E79,IF($C$4="TEB2000_REV01",CALC_CONN_TEB2000_REV01!$F:$N),9,0),"---")</f>
        <v>---</v>
      </c>
      <c r="L79" s="59" t="str">
        <f>IFERROR(VLOOKUP(K79,B2B!$H$3:$I$2000,2,0),"---")</f>
        <v>---</v>
      </c>
      <c r="M79" s="59" t="str">
        <f>IFERROR(VLOOKUP(L79,IF($M$4="TEM0007_REV01",RAW_m_TEM0007_REV01!$AD:$AH),5,0),"---")</f>
        <v>---</v>
      </c>
      <c r="N79" s="59" t="str">
        <f>IFERROR(VLOOKUP(L79,IF($M$4="TEM0007_REV01",RAW_m_TEM0007_REV01!$AE:$AJ),6,0),"---")</f>
        <v>---</v>
      </c>
      <c r="O79" s="63" t="str">
        <f>IFERROR(VLOOKUP(L79,IF($M$4="TEM0007_REV01",RAW_m_TEM0007_REV01!$AD:$AE),2,0),"---")</f>
        <v>---</v>
      </c>
      <c r="P79" s="59" t="str">
        <f>IFERROR(VLOOKUP(O79,IF($M$4="TEM0007_REV01",RAW_m_TEM0007_REV01!$AJ:$AK),2,0),"---")</f>
        <v>---</v>
      </c>
      <c r="Q79" s="59" t="str">
        <f>IFERROR(VLOOKUP(L79,IF($M$4="TEM0007_REV01",RAW_m_TEM0007_REV01!$AD:$AF),3,0),"---")</f>
        <v>---</v>
      </c>
      <c r="R79" s="59" t="str">
        <f>IFERROR(VLOOKUP(O79,IF($M$4="TEM0007_REV01",RAW_m_TEM0007_REV01!$AE:$AG),3,0),"---")</f>
        <v>---</v>
      </c>
      <c r="S79" s="59" t="str">
        <f t="shared" si="3"/>
        <v>---</v>
      </c>
    </row>
    <row r="80" spans="2:19" ht="15" customHeight="1" x14ac:dyDescent="0.25">
      <c r="B80" s="59">
        <f t="shared" si="2"/>
        <v>75</v>
      </c>
      <c r="C80" s="60">
        <f>IFERROR(IF($C$4="TEB2000_REV01",CALC_CONN_TEB2000_REV01!U80,),"---")</f>
        <v>0</v>
      </c>
      <c r="D80" s="59">
        <f>IFERROR(IF($C$4="TEB2000_REV01",CALC_CONN_TEB2000_REV01!D80,),"---")</f>
        <v>0</v>
      </c>
      <c r="E80" s="59">
        <f>IFERROR(IF($C$4="TEB2000_REV01",CALC_CONN_TEB2000_REV01!E80,),"---")</f>
        <v>0</v>
      </c>
      <c r="F80" s="59" t="str">
        <f>IFERROR(IF(VLOOKUP($D80&amp;"-"&amp;$E80,IF($C$4="TEB2000_REV01",CALC_CONN_TEB2000_REV01!$F:$I),4,0)="--","---",IF($C$4="TEB2000_REV01",CALC_CONN_TEB2000_REV01!$G80&amp; " --&gt; " &amp;CALC_CONN_TEB2000_REV01!$I80&amp; " --&gt; ")),"---")</f>
        <v>---</v>
      </c>
      <c r="G80" s="59" t="str">
        <f>IFERROR(IF(VLOOKUP($D80&amp;"-"&amp;$E80,IF($C$4="TEB2000_REV01",CALC_CONN_TEB2000_REV01!$F:$H),3,0)="--",VLOOKUP($D80&amp;"-"&amp;$E80,IF($C$4="TEB2000_REV01",CALC_CONN_TEB2000_REV01!$F:$H),2,0),VLOOKUP($D80&amp;"-"&amp;$E80,IF($C$4="TEB2000_REV01",CALC_CONN_TEB2000_REV01!$F:$H),3,0)),"---")</f>
        <v>---</v>
      </c>
      <c r="H80" s="59" t="str">
        <f>IFERROR(VLOOKUP(G80,IF($C$4="TEB2000_REV01",CALC_CONN_TEB2000_REV01!$G:$T),14,0),"---")</f>
        <v>---</v>
      </c>
      <c r="I80" s="59" t="str">
        <f>IFERROR(VLOOKUP($D80&amp;"-"&amp;$E80,IF($C$4="TEB2000_REV01",CALC_CONN_TEB2000_REV01!$F:$K,"???"),6,0),"---")</f>
        <v>---</v>
      </c>
      <c r="J80" s="61" t="str">
        <f>IFERROR(VLOOKUP($D80&amp;"-"&amp;$E80,IF($C$4="TEB2000_REV01",CALC_CONN_TEB2000_REV01!$F:$M,"???"),8,0),"---")</f>
        <v>---</v>
      </c>
      <c r="K80" s="62" t="str">
        <f>IFERROR(VLOOKUP($D80&amp;"-"&amp;$E80,IF($C$4="TEB2000_REV01",CALC_CONN_TEB2000_REV01!$F:$N),9,0),"---")</f>
        <v>---</v>
      </c>
      <c r="L80" s="59" t="str">
        <f>IFERROR(VLOOKUP(K80,B2B!$H$3:$I$2000,2,0),"---")</f>
        <v>---</v>
      </c>
      <c r="M80" s="59" t="str">
        <f>IFERROR(VLOOKUP(L80,IF($M$4="TEM0007_REV01",RAW_m_TEM0007_REV01!$AD:$AH),5,0),"---")</f>
        <v>---</v>
      </c>
      <c r="N80" s="59" t="str">
        <f>IFERROR(VLOOKUP(L80,IF($M$4="TEM0007_REV01",RAW_m_TEM0007_REV01!$AE:$AJ),6,0),"---")</f>
        <v>---</v>
      </c>
      <c r="O80" s="63" t="str">
        <f>IFERROR(VLOOKUP(L80,IF($M$4="TEM0007_REV01",RAW_m_TEM0007_REV01!$AD:$AE),2,0),"---")</f>
        <v>---</v>
      </c>
      <c r="P80" s="59" t="str">
        <f>IFERROR(VLOOKUP(O80,IF($M$4="TEM0007_REV01",RAW_m_TEM0007_REV01!$AJ:$AK),2,0),"---")</f>
        <v>---</v>
      </c>
      <c r="Q80" s="59" t="str">
        <f>IFERROR(VLOOKUP(L80,IF($M$4="TEM0007_REV01",RAW_m_TEM0007_REV01!$AD:$AF),3,0),"---")</f>
        <v>---</v>
      </c>
      <c r="R80" s="59" t="str">
        <f>IFERROR(VLOOKUP(O80,IF($M$4="TEM0007_REV01",RAW_m_TEM0007_REV01!$AE:$AG),3,0),"---")</f>
        <v>---</v>
      </c>
      <c r="S80" s="59" t="str">
        <f t="shared" si="3"/>
        <v>---</v>
      </c>
    </row>
    <row r="81" spans="2:19" ht="15" customHeight="1" x14ac:dyDescent="0.25">
      <c r="B81" s="59">
        <f t="shared" si="2"/>
        <v>76</v>
      </c>
      <c r="C81" s="60">
        <f>IFERROR(IF($C$4="TEB2000_REV01",CALC_CONN_TEB2000_REV01!U81,),"---")</f>
        <v>0</v>
      </c>
      <c r="D81" s="59">
        <f>IFERROR(IF($C$4="TEB2000_REV01",CALC_CONN_TEB2000_REV01!D81,),"---")</f>
        <v>0</v>
      </c>
      <c r="E81" s="59">
        <f>IFERROR(IF($C$4="TEB2000_REV01",CALC_CONN_TEB2000_REV01!E81,),"---")</f>
        <v>0</v>
      </c>
      <c r="F81" s="59" t="str">
        <f>IFERROR(IF(VLOOKUP($D81&amp;"-"&amp;$E81,IF($C$4="TEB2000_REV01",CALC_CONN_TEB2000_REV01!$F:$I),4,0)="--","---",IF($C$4="TEB2000_REV01",CALC_CONN_TEB2000_REV01!$G81&amp; " --&gt; " &amp;CALC_CONN_TEB2000_REV01!$I81&amp; " --&gt; ")),"---")</f>
        <v>---</v>
      </c>
      <c r="G81" s="59" t="str">
        <f>IFERROR(IF(VLOOKUP($D81&amp;"-"&amp;$E81,IF($C$4="TEB2000_REV01",CALC_CONN_TEB2000_REV01!$F:$H),3,0)="--",VLOOKUP($D81&amp;"-"&amp;$E81,IF($C$4="TEB2000_REV01",CALC_CONN_TEB2000_REV01!$F:$H),2,0),VLOOKUP($D81&amp;"-"&amp;$E81,IF($C$4="TEB2000_REV01",CALC_CONN_TEB2000_REV01!$F:$H),3,0)),"---")</f>
        <v>---</v>
      </c>
      <c r="H81" s="59" t="str">
        <f>IFERROR(VLOOKUP(G81,IF($C$4="TEB2000_REV01",CALC_CONN_TEB2000_REV01!$G:$T),14,0),"---")</f>
        <v>---</v>
      </c>
      <c r="I81" s="59" t="str">
        <f>IFERROR(VLOOKUP($D81&amp;"-"&amp;$E81,IF($C$4="TEB2000_REV01",CALC_CONN_TEB2000_REV01!$F:$K,"???"),6,0),"---")</f>
        <v>---</v>
      </c>
      <c r="J81" s="61" t="str">
        <f>IFERROR(VLOOKUP($D81&amp;"-"&amp;$E81,IF($C$4="TEB2000_REV01",CALC_CONN_TEB2000_REV01!$F:$M,"???"),8,0),"---")</f>
        <v>---</v>
      </c>
      <c r="K81" s="62" t="str">
        <f>IFERROR(VLOOKUP($D81&amp;"-"&amp;$E81,IF($C$4="TEB2000_REV01",CALC_CONN_TEB2000_REV01!$F:$N),9,0),"---")</f>
        <v>---</v>
      </c>
      <c r="L81" s="59" t="str">
        <f>IFERROR(VLOOKUP(K81,B2B!$H$3:$I$2000,2,0),"---")</f>
        <v>---</v>
      </c>
      <c r="M81" s="59" t="str">
        <f>IFERROR(VLOOKUP(L81,IF($M$4="TEM0007_REV01",RAW_m_TEM0007_REV01!$AD:$AH),5,0),"---")</f>
        <v>---</v>
      </c>
      <c r="N81" s="59" t="str">
        <f>IFERROR(VLOOKUP(L81,IF($M$4="TEM0007_REV01",RAW_m_TEM0007_REV01!$AE:$AJ),6,0),"---")</f>
        <v>---</v>
      </c>
      <c r="O81" s="63" t="str">
        <f>IFERROR(VLOOKUP(L81,IF($M$4="TEM0007_REV01",RAW_m_TEM0007_REV01!$AD:$AE),2,0),"---")</f>
        <v>---</v>
      </c>
      <c r="P81" s="59" t="str">
        <f>IFERROR(VLOOKUP(O81,IF($M$4="TEM0007_REV01",RAW_m_TEM0007_REV01!$AJ:$AK),2,0),"---")</f>
        <v>---</v>
      </c>
      <c r="Q81" s="59" t="str">
        <f>IFERROR(VLOOKUP(L81,IF($M$4="TEM0007_REV01",RAW_m_TEM0007_REV01!$AD:$AF),3,0),"---")</f>
        <v>---</v>
      </c>
      <c r="R81" s="59" t="str">
        <f>IFERROR(VLOOKUP(O81,IF($M$4="TEM0007_REV01",RAW_m_TEM0007_REV01!$AE:$AG),3,0),"---")</f>
        <v>---</v>
      </c>
      <c r="S81" s="59" t="str">
        <f t="shared" si="3"/>
        <v>---</v>
      </c>
    </row>
    <row r="82" spans="2:19" ht="15" customHeight="1" x14ac:dyDescent="0.25">
      <c r="B82" s="59">
        <f t="shared" si="2"/>
        <v>77</v>
      </c>
      <c r="C82" s="60">
        <f>IFERROR(IF($C$4="TEB2000_REV01",CALC_CONN_TEB2000_REV01!U82,),"---")</f>
        <v>0</v>
      </c>
      <c r="D82" s="59">
        <f>IFERROR(IF($C$4="TEB2000_REV01",CALC_CONN_TEB2000_REV01!D82,),"---")</f>
        <v>0</v>
      </c>
      <c r="E82" s="59">
        <f>IFERROR(IF($C$4="TEB2000_REV01",CALC_CONN_TEB2000_REV01!E82,),"---")</f>
        <v>0</v>
      </c>
      <c r="F82" s="59" t="str">
        <f>IFERROR(IF(VLOOKUP($D82&amp;"-"&amp;$E82,IF($C$4="TEB2000_REV01",CALC_CONN_TEB2000_REV01!$F:$I),4,0)="--","---",IF($C$4="TEB2000_REV01",CALC_CONN_TEB2000_REV01!$G82&amp; " --&gt; " &amp;CALC_CONN_TEB2000_REV01!$I82&amp; " --&gt; ")),"---")</f>
        <v>---</v>
      </c>
      <c r="G82" s="59" t="str">
        <f>IFERROR(IF(VLOOKUP($D82&amp;"-"&amp;$E82,IF($C$4="TEB2000_REV01",CALC_CONN_TEB2000_REV01!$F:$H),3,0)="--",VLOOKUP($D82&amp;"-"&amp;$E82,IF($C$4="TEB2000_REV01",CALC_CONN_TEB2000_REV01!$F:$H),2,0),VLOOKUP($D82&amp;"-"&amp;$E82,IF($C$4="TEB2000_REV01",CALC_CONN_TEB2000_REV01!$F:$H),3,0)),"---")</f>
        <v>---</v>
      </c>
      <c r="H82" s="59" t="str">
        <f>IFERROR(VLOOKUP(G82,IF($C$4="TEB2000_REV01",CALC_CONN_TEB2000_REV01!$G:$T),14,0),"---")</f>
        <v>---</v>
      </c>
      <c r="I82" s="59" t="str">
        <f>IFERROR(VLOOKUP($D82&amp;"-"&amp;$E82,IF($C$4="TEB2000_REV01",CALC_CONN_TEB2000_REV01!$F:$K,"???"),6,0),"---")</f>
        <v>---</v>
      </c>
      <c r="J82" s="61" t="str">
        <f>IFERROR(VLOOKUP($D82&amp;"-"&amp;$E82,IF($C$4="TEB2000_REV01",CALC_CONN_TEB2000_REV01!$F:$M,"???"),8,0),"---")</f>
        <v>---</v>
      </c>
      <c r="K82" s="62" t="str">
        <f>IFERROR(VLOOKUP($D82&amp;"-"&amp;$E82,IF($C$4="TEB2000_REV01",CALC_CONN_TEB2000_REV01!$F:$N),9,0),"---")</f>
        <v>---</v>
      </c>
      <c r="L82" s="59" t="str">
        <f>IFERROR(VLOOKUP(K82,B2B!$H$3:$I$2000,2,0),"---")</f>
        <v>---</v>
      </c>
      <c r="M82" s="59" t="str">
        <f>IFERROR(VLOOKUP(L82,IF($M$4="TEM0007_REV01",RAW_m_TEM0007_REV01!$AD:$AH),5,0),"---")</f>
        <v>---</v>
      </c>
      <c r="N82" s="59" t="str">
        <f>IFERROR(VLOOKUP(L82,IF($M$4="TEM0007_REV01",RAW_m_TEM0007_REV01!$AE:$AJ),6,0),"---")</f>
        <v>---</v>
      </c>
      <c r="O82" s="63" t="str">
        <f>IFERROR(VLOOKUP(L82,IF($M$4="TEM0007_REV01",RAW_m_TEM0007_REV01!$AD:$AE),2,0),"---")</f>
        <v>---</v>
      </c>
      <c r="P82" s="59" t="str">
        <f>IFERROR(VLOOKUP(O82,IF($M$4="TEM0007_REV01",RAW_m_TEM0007_REV01!$AJ:$AK),2,0),"---")</f>
        <v>---</v>
      </c>
      <c r="Q82" s="59" t="str">
        <f>IFERROR(VLOOKUP(L82,IF($M$4="TEM0007_REV01",RAW_m_TEM0007_REV01!$AD:$AF),3,0),"---")</f>
        <v>---</v>
      </c>
      <c r="R82" s="59" t="str">
        <f>IFERROR(VLOOKUP(O82,IF($M$4="TEM0007_REV01",RAW_m_TEM0007_REV01!$AE:$AG),3,0),"---")</f>
        <v>---</v>
      </c>
      <c r="S82" s="59" t="str">
        <f t="shared" si="3"/>
        <v>---</v>
      </c>
    </row>
    <row r="83" spans="2:19" ht="15" customHeight="1" x14ac:dyDescent="0.25">
      <c r="B83" s="59">
        <f t="shared" si="2"/>
        <v>78</v>
      </c>
      <c r="C83" s="60">
        <f>IFERROR(IF($C$4="TEB2000_REV01",CALC_CONN_TEB2000_REV01!U83,),"---")</f>
        <v>0</v>
      </c>
      <c r="D83" s="59">
        <f>IFERROR(IF($C$4="TEB2000_REV01",CALC_CONN_TEB2000_REV01!D83,),"---")</f>
        <v>0</v>
      </c>
      <c r="E83" s="59">
        <f>IFERROR(IF($C$4="TEB2000_REV01",CALC_CONN_TEB2000_REV01!E83,),"---")</f>
        <v>0</v>
      </c>
      <c r="F83" s="59" t="str">
        <f>IFERROR(IF(VLOOKUP($D83&amp;"-"&amp;$E83,IF($C$4="TEB2000_REV01",CALC_CONN_TEB2000_REV01!$F:$I),4,0)="--","---",IF($C$4="TEB2000_REV01",CALC_CONN_TEB2000_REV01!$G83&amp; " --&gt; " &amp;CALC_CONN_TEB2000_REV01!$I83&amp; " --&gt; ")),"---")</f>
        <v>---</v>
      </c>
      <c r="G83" s="59" t="str">
        <f>IFERROR(IF(VLOOKUP($D83&amp;"-"&amp;$E83,IF($C$4="TEB2000_REV01",CALC_CONN_TEB2000_REV01!$F:$H),3,0)="--",VLOOKUP($D83&amp;"-"&amp;$E83,IF($C$4="TEB2000_REV01",CALC_CONN_TEB2000_REV01!$F:$H),2,0),VLOOKUP($D83&amp;"-"&amp;$E83,IF($C$4="TEB2000_REV01",CALC_CONN_TEB2000_REV01!$F:$H),3,0)),"---")</f>
        <v>---</v>
      </c>
      <c r="H83" s="59" t="str">
        <f>IFERROR(VLOOKUP(G83,IF($C$4="TEB2000_REV01",CALC_CONN_TEB2000_REV01!$G:$T),14,0),"---")</f>
        <v>---</v>
      </c>
      <c r="I83" s="59" t="str">
        <f>IFERROR(VLOOKUP($D83&amp;"-"&amp;$E83,IF($C$4="TEB2000_REV01",CALC_CONN_TEB2000_REV01!$F:$K,"???"),6,0),"---")</f>
        <v>---</v>
      </c>
      <c r="J83" s="61" t="str">
        <f>IFERROR(VLOOKUP($D83&amp;"-"&amp;$E83,IF($C$4="TEB2000_REV01",CALC_CONN_TEB2000_REV01!$F:$M,"???"),8,0),"---")</f>
        <v>---</v>
      </c>
      <c r="K83" s="62" t="str">
        <f>IFERROR(VLOOKUP($D83&amp;"-"&amp;$E83,IF($C$4="TEB2000_REV01",CALC_CONN_TEB2000_REV01!$F:$N),9,0),"---")</f>
        <v>---</v>
      </c>
      <c r="L83" s="59" t="str">
        <f>IFERROR(VLOOKUP(K83,B2B!$H$3:$I$2000,2,0),"---")</f>
        <v>---</v>
      </c>
      <c r="M83" s="59" t="str">
        <f>IFERROR(VLOOKUP(L83,IF($M$4="TEM0007_REV01",RAW_m_TEM0007_REV01!$AD:$AH),5,0),"---")</f>
        <v>---</v>
      </c>
      <c r="N83" s="59" t="str">
        <f>IFERROR(VLOOKUP(L83,IF($M$4="TEM0007_REV01",RAW_m_TEM0007_REV01!$AE:$AJ),6,0),"---")</f>
        <v>---</v>
      </c>
      <c r="O83" s="63" t="str">
        <f>IFERROR(VLOOKUP(L83,IF($M$4="TEM0007_REV01",RAW_m_TEM0007_REV01!$AD:$AE),2,0),"---")</f>
        <v>---</v>
      </c>
      <c r="P83" s="59" t="str">
        <f>IFERROR(VLOOKUP(O83,IF($M$4="TEM0007_REV01",RAW_m_TEM0007_REV01!$AJ:$AK),2,0),"---")</f>
        <v>---</v>
      </c>
      <c r="Q83" s="59" t="str">
        <f>IFERROR(VLOOKUP(L83,IF($M$4="TEM0007_REV01",RAW_m_TEM0007_REV01!$AD:$AF),3,0),"---")</f>
        <v>---</v>
      </c>
      <c r="R83" s="59" t="str">
        <f>IFERROR(VLOOKUP(O83,IF($M$4="TEM0007_REV01",RAW_m_TEM0007_REV01!$AE:$AG),3,0),"---")</f>
        <v>---</v>
      </c>
      <c r="S83" s="59" t="str">
        <f t="shared" si="3"/>
        <v>---</v>
      </c>
    </row>
    <row r="84" spans="2:19" ht="15" customHeight="1" x14ac:dyDescent="0.25">
      <c r="B84" s="59">
        <f t="shared" si="2"/>
        <v>79</v>
      </c>
      <c r="C84" s="60">
        <f>IFERROR(IF($C$4="TEB2000_REV01",CALC_CONN_TEB2000_REV01!U84,),"---")</f>
        <v>0</v>
      </c>
      <c r="D84" s="59">
        <f>IFERROR(IF($C$4="TEB2000_REV01",CALC_CONN_TEB2000_REV01!D84,),"---")</f>
        <v>0</v>
      </c>
      <c r="E84" s="59">
        <f>IFERROR(IF($C$4="TEB2000_REV01",CALC_CONN_TEB2000_REV01!E84,),"---")</f>
        <v>0</v>
      </c>
      <c r="F84" s="59" t="str">
        <f>IFERROR(IF(VLOOKUP($D84&amp;"-"&amp;$E84,IF($C$4="TEB2000_REV01",CALC_CONN_TEB2000_REV01!$F:$I),4,0)="--","---",IF($C$4="TEB2000_REV01",CALC_CONN_TEB2000_REV01!$G84&amp; " --&gt; " &amp;CALC_CONN_TEB2000_REV01!$I84&amp; " --&gt; ")),"---")</f>
        <v>---</v>
      </c>
      <c r="G84" s="59" t="str">
        <f>IFERROR(IF(VLOOKUP($D84&amp;"-"&amp;$E84,IF($C$4="TEB2000_REV01",CALC_CONN_TEB2000_REV01!$F:$H),3,0)="--",VLOOKUP($D84&amp;"-"&amp;$E84,IF($C$4="TEB2000_REV01",CALC_CONN_TEB2000_REV01!$F:$H),2,0),VLOOKUP($D84&amp;"-"&amp;$E84,IF($C$4="TEB2000_REV01",CALC_CONN_TEB2000_REV01!$F:$H),3,0)),"---")</f>
        <v>---</v>
      </c>
      <c r="H84" s="59" t="str">
        <f>IFERROR(VLOOKUP(G84,IF($C$4="TEB2000_REV01",CALC_CONN_TEB2000_REV01!$G:$T),14,0),"---")</f>
        <v>---</v>
      </c>
      <c r="I84" s="59" t="str">
        <f>IFERROR(VLOOKUP($D84&amp;"-"&amp;$E84,IF($C$4="TEB2000_REV01",CALC_CONN_TEB2000_REV01!$F:$K,"???"),6,0),"---")</f>
        <v>---</v>
      </c>
      <c r="J84" s="61" t="str">
        <f>IFERROR(VLOOKUP($D84&amp;"-"&amp;$E84,IF($C$4="TEB2000_REV01",CALC_CONN_TEB2000_REV01!$F:$M,"???"),8,0),"---")</f>
        <v>---</v>
      </c>
      <c r="K84" s="62" t="str">
        <f>IFERROR(VLOOKUP($D84&amp;"-"&amp;$E84,IF($C$4="TEB2000_REV01",CALC_CONN_TEB2000_REV01!$F:$N),9,0),"---")</f>
        <v>---</v>
      </c>
      <c r="L84" s="59" t="str">
        <f>IFERROR(VLOOKUP(K84,B2B!$H$3:$I$2000,2,0),"---")</f>
        <v>---</v>
      </c>
      <c r="M84" s="59" t="str">
        <f>IFERROR(VLOOKUP(L84,IF($M$4="TEM0007_REV01",RAW_m_TEM0007_REV01!$AD:$AH),5,0),"---")</f>
        <v>---</v>
      </c>
      <c r="N84" s="59" t="str">
        <f>IFERROR(VLOOKUP(L84,IF($M$4="TEM0007_REV01",RAW_m_TEM0007_REV01!$AE:$AJ),6,0),"---")</f>
        <v>---</v>
      </c>
      <c r="O84" s="63" t="str">
        <f>IFERROR(VLOOKUP(L84,IF($M$4="TEM0007_REV01",RAW_m_TEM0007_REV01!$AD:$AE),2,0),"---")</f>
        <v>---</v>
      </c>
      <c r="P84" s="59" t="str">
        <f>IFERROR(VLOOKUP(O84,IF($M$4="TEM0007_REV01",RAW_m_TEM0007_REV01!$AJ:$AK),2,0),"---")</f>
        <v>---</v>
      </c>
      <c r="Q84" s="59" t="str">
        <f>IFERROR(VLOOKUP(L84,IF($M$4="TEM0007_REV01",RAW_m_TEM0007_REV01!$AD:$AF),3,0),"---")</f>
        <v>---</v>
      </c>
      <c r="R84" s="59" t="str">
        <f>IFERROR(VLOOKUP(O84,IF($M$4="TEM0007_REV01",RAW_m_TEM0007_REV01!$AE:$AG),3,0),"---")</f>
        <v>---</v>
      </c>
      <c r="S84" s="59" t="str">
        <f t="shared" si="3"/>
        <v>---</v>
      </c>
    </row>
    <row r="85" spans="2:19" ht="15" customHeight="1" x14ac:dyDescent="0.25">
      <c r="B85" s="59">
        <f t="shared" si="2"/>
        <v>80</v>
      </c>
      <c r="C85" s="60">
        <f>IFERROR(IF($C$4="TEB2000_REV01",CALC_CONN_TEB2000_REV01!U85,),"---")</f>
        <v>0</v>
      </c>
      <c r="D85" s="59">
        <f>IFERROR(IF($C$4="TEB2000_REV01",CALC_CONN_TEB2000_REV01!D85,),"---")</f>
        <v>0</v>
      </c>
      <c r="E85" s="59">
        <f>IFERROR(IF($C$4="TEB2000_REV01",CALC_CONN_TEB2000_REV01!E85,),"---")</f>
        <v>0</v>
      </c>
      <c r="F85" s="59" t="str">
        <f>IFERROR(IF(VLOOKUP($D85&amp;"-"&amp;$E85,IF($C$4="TEB2000_REV01",CALC_CONN_TEB2000_REV01!$F:$I),4,0)="--","---",IF($C$4="TEB2000_REV01",CALC_CONN_TEB2000_REV01!$G85&amp; " --&gt; " &amp;CALC_CONN_TEB2000_REV01!$I85&amp; " --&gt; ")),"---")</f>
        <v>---</v>
      </c>
      <c r="G85" s="59" t="str">
        <f>IFERROR(IF(VLOOKUP($D85&amp;"-"&amp;$E85,IF($C$4="TEB2000_REV01",CALC_CONN_TEB2000_REV01!$F:$H),3,0)="--",VLOOKUP($D85&amp;"-"&amp;$E85,IF($C$4="TEB2000_REV01",CALC_CONN_TEB2000_REV01!$F:$H),2,0),VLOOKUP($D85&amp;"-"&amp;$E85,IF($C$4="TEB2000_REV01",CALC_CONN_TEB2000_REV01!$F:$H),3,0)),"---")</f>
        <v>---</v>
      </c>
      <c r="H85" s="59" t="str">
        <f>IFERROR(VLOOKUP(G85,IF($C$4="TEB2000_REV01",CALC_CONN_TEB2000_REV01!$G:$T),14,0),"---")</f>
        <v>---</v>
      </c>
      <c r="I85" s="59" t="str">
        <f>IFERROR(VLOOKUP($D85&amp;"-"&amp;$E85,IF($C$4="TEB2000_REV01",CALC_CONN_TEB2000_REV01!$F:$K,"???"),6,0),"---")</f>
        <v>---</v>
      </c>
      <c r="J85" s="61" t="str">
        <f>IFERROR(VLOOKUP($D85&amp;"-"&amp;$E85,IF($C$4="TEB2000_REV01",CALC_CONN_TEB2000_REV01!$F:$M,"???"),8,0),"---")</f>
        <v>---</v>
      </c>
      <c r="K85" s="62" t="str">
        <f>IFERROR(VLOOKUP($D85&amp;"-"&amp;$E85,IF($C$4="TEB2000_REV01",CALC_CONN_TEB2000_REV01!$F:$N),9,0),"---")</f>
        <v>---</v>
      </c>
      <c r="L85" s="59" t="str">
        <f>IFERROR(VLOOKUP(K85,B2B!$H$3:$I$2000,2,0),"---")</f>
        <v>---</v>
      </c>
      <c r="M85" s="59" t="str">
        <f>IFERROR(VLOOKUP(L85,IF($M$4="TEM0007_REV01",RAW_m_TEM0007_REV01!$AD:$AH),5,0),"---")</f>
        <v>---</v>
      </c>
      <c r="N85" s="59" t="str">
        <f>IFERROR(VLOOKUP(L85,IF($M$4="TEM0007_REV01",RAW_m_TEM0007_REV01!$AE:$AJ),6,0),"---")</f>
        <v>---</v>
      </c>
      <c r="O85" s="63" t="str">
        <f>IFERROR(VLOOKUP(L85,IF($M$4="TEM0007_REV01",RAW_m_TEM0007_REV01!$AD:$AE),2,0),"---")</f>
        <v>---</v>
      </c>
      <c r="P85" s="59" t="str">
        <f>IFERROR(VLOOKUP(O85,IF($M$4="TEM0007_REV01",RAW_m_TEM0007_REV01!$AJ:$AK),2,0),"---")</f>
        <v>---</v>
      </c>
      <c r="Q85" s="59" t="str">
        <f>IFERROR(VLOOKUP(L85,IF($M$4="TEM0007_REV01",RAW_m_TEM0007_REV01!$AD:$AF),3,0),"---")</f>
        <v>---</v>
      </c>
      <c r="R85" s="59" t="str">
        <f>IFERROR(VLOOKUP(O85,IF($M$4="TEM0007_REV01",RAW_m_TEM0007_REV01!$AE:$AG),3,0),"---")</f>
        <v>---</v>
      </c>
      <c r="S85" s="59" t="str">
        <f t="shared" si="3"/>
        <v>---</v>
      </c>
    </row>
    <row r="86" spans="2:19" ht="15" customHeight="1" x14ac:dyDescent="0.25">
      <c r="B86" s="59">
        <f t="shared" si="2"/>
        <v>81</v>
      </c>
      <c r="C86" s="60">
        <f>IFERROR(IF($C$4="TEB2000_REV01",CALC_CONN_TEB2000_REV01!U86,),"---")</f>
        <v>0</v>
      </c>
      <c r="D86" s="59">
        <f>IFERROR(IF($C$4="TEB2000_REV01",CALC_CONN_TEB2000_REV01!D86,),"---")</f>
        <v>0</v>
      </c>
      <c r="E86" s="59">
        <f>IFERROR(IF($C$4="TEB2000_REV01",CALC_CONN_TEB2000_REV01!E86,),"---")</f>
        <v>0</v>
      </c>
      <c r="F86" s="59" t="str">
        <f>IFERROR(IF(VLOOKUP($D86&amp;"-"&amp;$E86,IF($C$4="TEB2000_REV01",CALC_CONN_TEB2000_REV01!$F:$I),4,0)="--","---",IF($C$4="TEB2000_REV01",CALC_CONN_TEB2000_REV01!$G86&amp; " --&gt; " &amp;CALC_CONN_TEB2000_REV01!$I86&amp; " --&gt; ")),"---")</f>
        <v>---</v>
      </c>
      <c r="G86" s="59" t="str">
        <f>IFERROR(IF(VLOOKUP($D86&amp;"-"&amp;$E86,IF($C$4="TEB2000_REV01",CALC_CONN_TEB2000_REV01!$F:$H),3,0)="--",VLOOKUP($D86&amp;"-"&amp;$E86,IF($C$4="TEB2000_REV01",CALC_CONN_TEB2000_REV01!$F:$H),2,0),VLOOKUP($D86&amp;"-"&amp;$E86,IF($C$4="TEB2000_REV01",CALC_CONN_TEB2000_REV01!$F:$H),3,0)),"---")</f>
        <v>---</v>
      </c>
      <c r="H86" s="59" t="str">
        <f>IFERROR(VLOOKUP(G86,IF($C$4="TEB2000_REV01",CALC_CONN_TEB2000_REV01!$G:$T),14,0),"---")</f>
        <v>---</v>
      </c>
      <c r="I86" s="59" t="str">
        <f>IFERROR(VLOOKUP($D86&amp;"-"&amp;$E86,IF($C$4="TEB2000_REV01",CALC_CONN_TEB2000_REV01!$F:$K,"???"),6,0),"---")</f>
        <v>---</v>
      </c>
      <c r="J86" s="61" t="str">
        <f>IFERROR(VLOOKUP($D86&amp;"-"&amp;$E86,IF($C$4="TEB2000_REV01",CALC_CONN_TEB2000_REV01!$F:$M,"???"),8,0),"---")</f>
        <v>---</v>
      </c>
      <c r="K86" s="62" t="str">
        <f>IFERROR(VLOOKUP($D86&amp;"-"&amp;$E86,IF($C$4="TEB2000_REV01",CALC_CONN_TEB2000_REV01!$F:$N),9,0),"---")</f>
        <v>---</v>
      </c>
      <c r="L86" s="59" t="str">
        <f>IFERROR(VLOOKUP(K86,B2B!$H$3:$I$2000,2,0),"---")</f>
        <v>---</v>
      </c>
      <c r="M86" s="59" t="str">
        <f>IFERROR(VLOOKUP(L86,IF($M$4="TEM0007_REV01",RAW_m_TEM0007_REV01!$AD:$AH),5,0),"---")</f>
        <v>---</v>
      </c>
      <c r="N86" s="59" t="str">
        <f>IFERROR(VLOOKUP(L86,IF($M$4="TEM0007_REV01",RAW_m_TEM0007_REV01!$AE:$AJ),6,0),"---")</f>
        <v>---</v>
      </c>
      <c r="O86" s="63" t="str">
        <f>IFERROR(VLOOKUP(L86,IF($M$4="TEM0007_REV01",RAW_m_TEM0007_REV01!$AD:$AE),2,0),"---")</f>
        <v>---</v>
      </c>
      <c r="P86" s="59" t="str">
        <f>IFERROR(VLOOKUP(O86,IF($M$4="TEM0007_REV01",RAW_m_TEM0007_REV01!$AJ:$AK),2,0),"---")</f>
        <v>---</v>
      </c>
      <c r="Q86" s="59" t="str">
        <f>IFERROR(VLOOKUP(L86,IF($M$4="TEM0007_REV01",RAW_m_TEM0007_REV01!$AD:$AF),3,0),"---")</f>
        <v>---</v>
      </c>
      <c r="R86" s="59" t="str">
        <f>IFERROR(VLOOKUP(O86,IF($M$4="TEM0007_REV01",RAW_m_TEM0007_REV01!$AE:$AG),3,0),"---")</f>
        <v>---</v>
      </c>
      <c r="S86" s="59" t="str">
        <f t="shared" si="3"/>
        <v>---</v>
      </c>
    </row>
    <row r="87" spans="2:19" ht="15" customHeight="1" x14ac:dyDescent="0.25">
      <c r="B87" s="59">
        <f t="shared" si="2"/>
        <v>82</v>
      </c>
      <c r="C87" s="60">
        <f>IFERROR(IF($C$4="TEB2000_REV01",CALC_CONN_TEB2000_REV01!U87,),"---")</f>
        <v>0</v>
      </c>
      <c r="D87" s="59">
        <f>IFERROR(IF($C$4="TEB2000_REV01",CALC_CONN_TEB2000_REV01!D87,),"---")</f>
        <v>0</v>
      </c>
      <c r="E87" s="59">
        <f>IFERROR(IF($C$4="TEB2000_REV01",CALC_CONN_TEB2000_REV01!E87,),"---")</f>
        <v>0</v>
      </c>
      <c r="F87" s="59" t="str">
        <f>IFERROR(IF(VLOOKUP($D87&amp;"-"&amp;$E87,IF($C$4="TEB2000_REV01",CALC_CONN_TEB2000_REV01!$F:$I),4,0)="--","---",IF($C$4="TEB2000_REV01",CALC_CONN_TEB2000_REV01!$G87&amp; " --&gt; " &amp;CALC_CONN_TEB2000_REV01!$I87&amp; " --&gt; ")),"---")</f>
        <v>---</v>
      </c>
      <c r="G87" s="59" t="str">
        <f>IFERROR(IF(VLOOKUP($D87&amp;"-"&amp;$E87,IF($C$4="TEB2000_REV01",CALC_CONN_TEB2000_REV01!$F:$H),3,0)="--",VLOOKUP($D87&amp;"-"&amp;$E87,IF($C$4="TEB2000_REV01",CALC_CONN_TEB2000_REV01!$F:$H),2,0),VLOOKUP($D87&amp;"-"&amp;$E87,IF($C$4="TEB2000_REV01",CALC_CONN_TEB2000_REV01!$F:$H),3,0)),"---")</f>
        <v>---</v>
      </c>
      <c r="H87" s="59" t="str">
        <f>IFERROR(VLOOKUP(G87,IF($C$4="TEB2000_REV01",CALC_CONN_TEB2000_REV01!$G:$T),14,0),"---")</f>
        <v>---</v>
      </c>
      <c r="I87" s="59" t="str">
        <f>IFERROR(VLOOKUP($D87&amp;"-"&amp;$E87,IF($C$4="TEB2000_REV01",CALC_CONN_TEB2000_REV01!$F:$K,"???"),6,0),"---")</f>
        <v>---</v>
      </c>
      <c r="J87" s="61" t="str">
        <f>IFERROR(VLOOKUP($D87&amp;"-"&amp;$E87,IF($C$4="TEB2000_REV01",CALC_CONN_TEB2000_REV01!$F:$M,"???"),8,0),"---")</f>
        <v>---</v>
      </c>
      <c r="K87" s="62" t="str">
        <f>IFERROR(VLOOKUP($D87&amp;"-"&amp;$E87,IF($C$4="TEB2000_REV01",CALC_CONN_TEB2000_REV01!$F:$N),9,0),"---")</f>
        <v>---</v>
      </c>
      <c r="L87" s="59" t="str">
        <f>IFERROR(VLOOKUP(K87,B2B!$H$3:$I$2000,2,0),"---")</f>
        <v>---</v>
      </c>
      <c r="M87" s="59" t="str">
        <f>IFERROR(VLOOKUP(L87,IF($M$4="TEM0007_REV01",RAW_m_TEM0007_REV01!$AD:$AH),5,0),"---")</f>
        <v>---</v>
      </c>
      <c r="N87" s="59" t="str">
        <f>IFERROR(VLOOKUP(L87,IF($M$4="TEM0007_REV01",RAW_m_TEM0007_REV01!$AE:$AJ),6,0),"---")</f>
        <v>---</v>
      </c>
      <c r="O87" s="63" t="str">
        <f>IFERROR(VLOOKUP(L87,IF($M$4="TEM0007_REV01",RAW_m_TEM0007_REV01!$AD:$AE),2,0),"---")</f>
        <v>---</v>
      </c>
      <c r="P87" s="59" t="str">
        <f>IFERROR(VLOOKUP(O87,IF($M$4="TEM0007_REV01",RAW_m_TEM0007_REV01!$AJ:$AK),2,0),"---")</f>
        <v>---</v>
      </c>
      <c r="Q87" s="59" t="str">
        <f>IFERROR(VLOOKUP(L87,IF($M$4="TEM0007_REV01",RAW_m_TEM0007_REV01!$AD:$AF),3,0),"---")</f>
        <v>---</v>
      </c>
      <c r="R87" s="59" t="str">
        <f>IFERROR(VLOOKUP(O87,IF($M$4="TEM0007_REV01",RAW_m_TEM0007_REV01!$AE:$AG),3,0),"---")</f>
        <v>---</v>
      </c>
      <c r="S87" s="59" t="str">
        <f t="shared" si="3"/>
        <v>---</v>
      </c>
    </row>
    <row r="88" spans="2:19" ht="15" customHeight="1" x14ac:dyDescent="0.25">
      <c r="B88" s="59">
        <f t="shared" si="2"/>
        <v>83</v>
      </c>
      <c r="C88" s="60">
        <f>IFERROR(IF($C$4="TEB2000_REV01",CALC_CONN_TEB2000_REV01!U88,),"---")</f>
        <v>0</v>
      </c>
      <c r="D88" s="59">
        <f>IFERROR(IF($C$4="TEB2000_REV01",CALC_CONN_TEB2000_REV01!D88,),"---")</f>
        <v>0</v>
      </c>
      <c r="E88" s="59">
        <f>IFERROR(IF($C$4="TEB2000_REV01",CALC_CONN_TEB2000_REV01!E88,),"---")</f>
        <v>0</v>
      </c>
      <c r="F88" s="59" t="str">
        <f>IFERROR(IF(VLOOKUP($D88&amp;"-"&amp;$E88,IF($C$4="TEB2000_REV01",CALC_CONN_TEB2000_REV01!$F:$I),4,0)="--","---",IF($C$4="TEB2000_REV01",CALC_CONN_TEB2000_REV01!$G88&amp; " --&gt; " &amp;CALC_CONN_TEB2000_REV01!$I88&amp; " --&gt; ")),"---")</f>
        <v>---</v>
      </c>
      <c r="G88" s="59" t="str">
        <f>IFERROR(IF(VLOOKUP($D88&amp;"-"&amp;$E88,IF($C$4="TEB2000_REV01",CALC_CONN_TEB2000_REV01!$F:$H),3,0)="--",VLOOKUP($D88&amp;"-"&amp;$E88,IF($C$4="TEB2000_REV01",CALC_CONN_TEB2000_REV01!$F:$H),2,0),VLOOKUP($D88&amp;"-"&amp;$E88,IF($C$4="TEB2000_REV01",CALC_CONN_TEB2000_REV01!$F:$H),3,0)),"---")</f>
        <v>---</v>
      </c>
      <c r="H88" s="59" t="str">
        <f>IFERROR(VLOOKUP(G88,IF($C$4="TEB2000_REV01",CALC_CONN_TEB2000_REV01!$G:$T),14,0),"---")</f>
        <v>---</v>
      </c>
      <c r="I88" s="59" t="str">
        <f>IFERROR(VLOOKUP($D88&amp;"-"&amp;$E88,IF($C$4="TEB2000_REV01",CALC_CONN_TEB2000_REV01!$F:$K,"???"),6,0),"---")</f>
        <v>---</v>
      </c>
      <c r="J88" s="61" t="str">
        <f>IFERROR(VLOOKUP($D88&amp;"-"&amp;$E88,IF($C$4="TEB2000_REV01",CALC_CONN_TEB2000_REV01!$F:$M,"???"),8,0),"---")</f>
        <v>---</v>
      </c>
      <c r="K88" s="62" t="str">
        <f>IFERROR(VLOOKUP($D88&amp;"-"&amp;$E88,IF($C$4="TEB2000_REV01",CALC_CONN_TEB2000_REV01!$F:$N),9,0),"---")</f>
        <v>---</v>
      </c>
      <c r="L88" s="59" t="str">
        <f>IFERROR(VLOOKUP(K88,B2B!$H$3:$I$2000,2,0),"---")</f>
        <v>---</v>
      </c>
      <c r="M88" s="59" t="str">
        <f>IFERROR(VLOOKUP(L88,IF($M$4="TEM0007_REV01",RAW_m_TEM0007_REV01!$AD:$AH),5,0),"---")</f>
        <v>---</v>
      </c>
      <c r="N88" s="59" t="str">
        <f>IFERROR(VLOOKUP(L88,IF($M$4="TEM0007_REV01",RAW_m_TEM0007_REV01!$AE:$AJ),6,0),"---")</f>
        <v>---</v>
      </c>
      <c r="O88" s="63" t="str">
        <f>IFERROR(VLOOKUP(L88,IF($M$4="TEM0007_REV01",RAW_m_TEM0007_REV01!$AD:$AE),2,0),"---")</f>
        <v>---</v>
      </c>
      <c r="P88" s="59" t="str">
        <f>IFERROR(VLOOKUP(O88,IF($M$4="TEM0007_REV01",RAW_m_TEM0007_REV01!$AJ:$AK),2,0),"---")</f>
        <v>---</v>
      </c>
      <c r="Q88" s="59" t="str">
        <f>IFERROR(VLOOKUP(L88,IF($M$4="TEM0007_REV01",RAW_m_TEM0007_REV01!$AD:$AF),3,0),"---")</f>
        <v>---</v>
      </c>
      <c r="R88" s="59" t="str">
        <f>IFERROR(VLOOKUP(O88,IF($M$4="TEM0007_REV01",RAW_m_TEM0007_REV01!$AE:$AG),3,0),"---")</f>
        <v>---</v>
      </c>
      <c r="S88" s="59" t="str">
        <f t="shared" si="3"/>
        <v>---</v>
      </c>
    </row>
    <row r="89" spans="2:19" ht="15" customHeight="1" x14ac:dyDescent="0.25">
      <c r="B89" s="59">
        <f t="shared" si="2"/>
        <v>84</v>
      </c>
      <c r="C89" s="60">
        <f>IFERROR(IF($C$4="TEB2000_REV01",CALC_CONN_TEB2000_REV01!U89,),"---")</f>
        <v>0</v>
      </c>
      <c r="D89" s="59">
        <f>IFERROR(IF($C$4="TEB2000_REV01",CALC_CONN_TEB2000_REV01!D89,),"---")</f>
        <v>0</v>
      </c>
      <c r="E89" s="59">
        <f>IFERROR(IF($C$4="TEB2000_REV01",CALC_CONN_TEB2000_REV01!E89,),"---")</f>
        <v>0</v>
      </c>
      <c r="F89" s="59" t="str">
        <f>IFERROR(IF(VLOOKUP($D89&amp;"-"&amp;$E89,IF($C$4="TEB2000_REV01",CALC_CONN_TEB2000_REV01!$F:$I),4,0)="--","---",IF($C$4="TEB2000_REV01",CALC_CONN_TEB2000_REV01!$G89&amp; " --&gt; " &amp;CALC_CONN_TEB2000_REV01!$I89&amp; " --&gt; ")),"---")</f>
        <v>---</v>
      </c>
      <c r="G89" s="59" t="str">
        <f>IFERROR(IF(VLOOKUP($D89&amp;"-"&amp;$E89,IF($C$4="TEB2000_REV01",CALC_CONN_TEB2000_REV01!$F:$H),3,0)="--",VLOOKUP($D89&amp;"-"&amp;$E89,IF($C$4="TEB2000_REV01",CALC_CONN_TEB2000_REV01!$F:$H),2,0),VLOOKUP($D89&amp;"-"&amp;$E89,IF($C$4="TEB2000_REV01",CALC_CONN_TEB2000_REV01!$F:$H),3,0)),"---")</f>
        <v>---</v>
      </c>
      <c r="H89" s="59" t="str">
        <f>IFERROR(VLOOKUP(G89,IF($C$4="TEB2000_REV01",CALC_CONN_TEB2000_REV01!$G:$T),14,0),"---")</f>
        <v>---</v>
      </c>
      <c r="I89" s="59" t="str">
        <f>IFERROR(VLOOKUP($D89&amp;"-"&amp;$E89,IF($C$4="TEB2000_REV01",CALC_CONN_TEB2000_REV01!$F:$K,"???"),6,0),"---")</f>
        <v>---</v>
      </c>
      <c r="J89" s="61" t="str">
        <f>IFERROR(VLOOKUP($D89&amp;"-"&amp;$E89,IF($C$4="TEB2000_REV01",CALC_CONN_TEB2000_REV01!$F:$M,"???"),8,0),"---")</f>
        <v>---</v>
      </c>
      <c r="K89" s="62" t="str">
        <f>IFERROR(VLOOKUP($D89&amp;"-"&amp;$E89,IF($C$4="TEB2000_REV01",CALC_CONN_TEB2000_REV01!$F:$N),9,0),"---")</f>
        <v>---</v>
      </c>
      <c r="L89" s="59" t="str">
        <f>IFERROR(VLOOKUP(K89,B2B!$H$3:$I$2000,2,0),"---")</f>
        <v>---</v>
      </c>
      <c r="M89" s="59" t="str">
        <f>IFERROR(VLOOKUP(L89,IF($M$4="TEM0007_REV01",RAW_m_TEM0007_REV01!$AD:$AH),5,0),"---")</f>
        <v>---</v>
      </c>
      <c r="N89" s="59" t="str">
        <f>IFERROR(VLOOKUP(L89,IF($M$4="TEM0007_REV01",RAW_m_TEM0007_REV01!$AE:$AJ),6,0),"---")</f>
        <v>---</v>
      </c>
      <c r="O89" s="63" t="str">
        <f>IFERROR(VLOOKUP(L89,IF($M$4="TEM0007_REV01",RAW_m_TEM0007_REV01!$AD:$AE),2,0),"---")</f>
        <v>---</v>
      </c>
      <c r="P89" s="59" t="str">
        <f>IFERROR(VLOOKUP(O89,IF($M$4="TEM0007_REV01",RAW_m_TEM0007_REV01!$AJ:$AK),2,0),"---")</f>
        <v>---</v>
      </c>
      <c r="Q89" s="59" t="str">
        <f>IFERROR(VLOOKUP(L89,IF($M$4="TEM0007_REV01",RAW_m_TEM0007_REV01!$AD:$AF),3,0),"---")</f>
        <v>---</v>
      </c>
      <c r="R89" s="59" t="str">
        <f>IFERROR(VLOOKUP(O89,IF($M$4="TEM0007_REV01",RAW_m_TEM0007_REV01!$AE:$AG),3,0),"---")</f>
        <v>---</v>
      </c>
      <c r="S89" s="59" t="str">
        <f t="shared" si="3"/>
        <v>---</v>
      </c>
    </row>
    <row r="90" spans="2:19" ht="15" customHeight="1" x14ac:dyDescent="0.25">
      <c r="B90" s="59">
        <f t="shared" si="2"/>
        <v>85</v>
      </c>
      <c r="C90" s="60">
        <f>IFERROR(IF($C$4="TEB2000_REV01",CALC_CONN_TEB2000_REV01!U90,),"---")</f>
        <v>0</v>
      </c>
      <c r="D90" s="59">
        <f>IFERROR(IF($C$4="TEB2000_REV01",CALC_CONN_TEB2000_REV01!D90,),"---")</f>
        <v>0</v>
      </c>
      <c r="E90" s="59">
        <f>IFERROR(IF($C$4="TEB2000_REV01",CALC_CONN_TEB2000_REV01!E90,),"---")</f>
        <v>0</v>
      </c>
      <c r="F90" s="59" t="str">
        <f>IFERROR(IF(VLOOKUP($D90&amp;"-"&amp;$E90,IF($C$4="TEB2000_REV01",CALC_CONN_TEB2000_REV01!$F:$I),4,0)="--","---",IF($C$4="TEB2000_REV01",CALC_CONN_TEB2000_REV01!$G90&amp; " --&gt; " &amp;CALC_CONN_TEB2000_REV01!$I90&amp; " --&gt; ")),"---")</f>
        <v>---</v>
      </c>
      <c r="G90" s="59" t="str">
        <f>IFERROR(IF(VLOOKUP($D90&amp;"-"&amp;$E90,IF($C$4="TEB2000_REV01",CALC_CONN_TEB2000_REV01!$F:$H),3,0)="--",VLOOKUP($D90&amp;"-"&amp;$E90,IF($C$4="TEB2000_REV01",CALC_CONN_TEB2000_REV01!$F:$H),2,0),VLOOKUP($D90&amp;"-"&amp;$E90,IF($C$4="TEB2000_REV01",CALC_CONN_TEB2000_REV01!$F:$H),3,0)),"---")</f>
        <v>---</v>
      </c>
      <c r="H90" s="59" t="str">
        <f>IFERROR(VLOOKUP(G90,IF($C$4="TEB2000_REV01",CALC_CONN_TEB2000_REV01!$G:$T),14,0),"---")</f>
        <v>---</v>
      </c>
      <c r="I90" s="59" t="str">
        <f>IFERROR(VLOOKUP($D90&amp;"-"&amp;$E90,IF($C$4="TEB2000_REV01",CALC_CONN_TEB2000_REV01!$F:$K,"???"),6,0),"---")</f>
        <v>---</v>
      </c>
      <c r="J90" s="61" t="str">
        <f>IFERROR(VLOOKUP($D90&amp;"-"&amp;$E90,IF($C$4="TEB2000_REV01",CALC_CONN_TEB2000_REV01!$F:$M,"???"),8,0),"---")</f>
        <v>---</v>
      </c>
      <c r="K90" s="62" t="str">
        <f>IFERROR(VLOOKUP($D90&amp;"-"&amp;$E90,IF($C$4="TEB2000_REV01",CALC_CONN_TEB2000_REV01!$F:$N),9,0),"---")</f>
        <v>---</v>
      </c>
      <c r="L90" s="59" t="str">
        <f>IFERROR(VLOOKUP(K90,B2B!$H$3:$I$2000,2,0),"---")</f>
        <v>---</v>
      </c>
      <c r="M90" s="59" t="str">
        <f>IFERROR(VLOOKUP(L90,IF($M$4="TEM0007_REV01",RAW_m_TEM0007_REV01!$AD:$AH),5,0),"---")</f>
        <v>---</v>
      </c>
      <c r="N90" s="59" t="str">
        <f>IFERROR(VLOOKUP(L90,IF($M$4="TEM0007_REV01",RAW_m_TEM0007_REV01!$AE:$AJ),6,0),"---")</f>
        <v>---</v>
      </c>
      <c r="O90" s="63" t="str">
        <f>IFERROR(VLOOKUP(L90,IF($M$4="TEM0007_REV01",RAW_m_TEM0007_REV01!$AD:$AE),2,0),"---")</f>
        <v>---</v>
      </c>
      <c r="P90" s="59" t="str">
        <f>IFERROR(VLOOKUP(O90,IF($M$4="TEM0007_REV01",RAW_m_TEM0007_REV01!$AJ:$AK),2,0),"---")</f>
        <v>---</v>
      </c>
      <c r="Q90" s="59" t="str">
        <f>IFERROR(VLOOKUP(L90,IF($M$4="TEM0007_REV01",RAW_m_TEM0007_REV01!$AD:$AF),3,0),"---")</f>
        <v>---</v>
      </c>
      <c r="R90" s="59" t="str">
        <f>IFERROR(VLOOKUP(O90,IF($M$4="TEM0007_REV01",RAW_m_TEM0007_REV01!$AE:$AG),3,0),"---")</f>
        <v>---</v>
      </c>
      <c r="S90" s="59" t="str">
        <f t="shared" si="3"/>
        <v>---</v>
      </c>
    </row>
    <row r="91" spans="2:19" ht="15" customHeight="1" x14ac:dyDescent="0.25">
      <c r="B91" s="59">
        <f t="shared" si="2"/>
        <v>86</v>
      </c>
      <c r="C91" s="60">
        <f>IFERROR(IF($C$4="TEB2000_REV01",CALC_CONN_TEB2000_REV01!U91,),"---")</f>
        <v>0</v>
      </c>
      <c r="D91" s="59">
        <f>IFERROR(IF($C$4="TEB2000_REV01",CALC_CONN_TEB2000_REV01!D91,),"---")</f>
        <v>0</v>
      </c>
      <c r="E91" s="59">
        <f>IFERROR(IF($C$4="TEB2000_REV01",CALC_CONN_TEB2000_REV01!E91,),"---")</f>
        <v>0</v>
      </c>
      <c r="F91" s="59" t="str">
        <f>IFERROR(IF(VLOOKUP($D91&amp;"-"&amp;$E91,IF($C$4="TEB2000_REV01",CALC_CONN_TEB2000_REV01!$F:$I),4,0)="--","---",IF($C$4="TEB2000_REV01",CALC_CONN_TEB2000_REV01!$G91&amp; " --&gt; " &amp;CALC_CONN_TEB2000_REV01!$I91&amp; " --&gt; ")),"---")</f>
        <v>---</v>
      </c>
      <c r="G91" s="59" t="str">
        <f>IFERROR(IF(VLOOKUP($D91&amp;"-"&amp;$E91,IF($C$4="TEB2000_REV01",CALC_CONN_TEB2000_REV01!$F:$H),3,0)="--",VLOOKUP($D91&amp;"-"&amp;$E91,IF($C$4="TEB2000_REV01",CALC_CONN_TEB2000_REV01!$F:$H),2,0),VLOOKUP($D91&amp;"-"&amp;$E91,IF($C$4="TEB2000_REV01",CALC_CONN_TEB2000_REV01!$F:$H),3,0)),"---")</f>
        <v>---</v>
      </c>
      <c r="H91" s="59" t="str">
        <f>IFERROR(VLOOKUP(G91,IF($C$4="TEB2000_REV01",CALC_CONN_TEB2000_REV01!$G:$T),14,0),"---")</f>
        <v>---</v>
      </c>
      <c r="I91" s="59" t="str">
        <f>IFERROR(VLOOKUP($D91&amp;"-"&amp;$E91,IF($C$4="TEB2000_REV01",CALC_CONN_TEB2000_REV01!$F:$K,"???"),6,0),"---")</f>
        <v>---</v>
      </c>
      <c r="J91" s="61" t="str">
        <f>IFERROR(VLOOKUP($D91&amp;"-"&amp;$E91,IF($C$4="TEB2000_REV01",CALC_CONN_TEB2000_REV01!$F:$M,"???"),8,0),"---")</f>
        <v>---</v>
      </c>
      <c r="K91" s="62" t="str">
        <f>IFERROR(VLOOKUP($D91&amp;"-"&amp;$E91,IF($C$4="TEB2000_REV01",CALC_CONN_TEB2000_REV01!$F:$N),9,0),"---")</f>
        <v>---</v>
      </c>
      <c r="L91" s="59" t="str">
        <f>IFERROR(VLOOKUP(K91,B2B!$H$3:$I$2000,2,0),"---")</f>
        <v>---</v>
      </c>
      <c r="M91" s="59" t="str">
        <f>IFERROR(VLOOKUP(L91,IF($M$4="TEM0007_REV01",RAW_m_TEM0007_REV01!$AD:$AH),5,0),"---")</f>
        <v>---</v>
      </c>
      <c r="N91" s="59" t="str">
        <f>IFERROR(VLOOKUP(L91,IF($M$4="TEM0007_REV01",RAW_m_TEM0007_REV01!$AE:$AJ),6,0),"---")</f>
        <v>---</v>
      </c>
      <c r="O91" s="63" t="str">
        <f>IFERROR(VLOOKUP(L91,IF($M$4="TEM0007_REV01",RAW_m_TEM0007_REV01!$AD:$AE),2,0),"---")</f>
        <v>---</v>
      </c>
      <c r="P91" s="59" t="str">
        <f>IFERROR(VLOOKUP(O91,IF($M$4="TEM0007_REV01",RAW_m_TEM0007_REV01!$AJ:$AK),2,0),"---")</f>
        <v>---</v>
      </c>
      <c r="Q91" s="59" t="str">
        <f>IFERROR(VLOOKUP(L91,IF($M$4="TEM0007_REV01",RAW_m_TEM0007_REV01!$AD:$AF),3,0),"---")</f>
        <v>---</v>
      </c>
      <c r="R91" s="59" t="str">
        <f>IFERROR(VLOOKUP(O91,IF($M$4="TEM0007_REV01",RAW_m_TEM0007_REV01!$AE:$AG),3,0),"---")</f>
        <v>---</v>
      </c>
      <c r="S91" s="59" t="str">
        <f t="shared" si="3"/>
        <v>---</v>
      </c>
    </row>
    <row r="92" spans="2:19" ht="15" customHeight="1" x14ac:dyDescent="0.25">
      <c r="B92" s="59">
        <f t="shared" si="2"/>
        <v>87</v>
      </c>
      <c r="C92" s="60">
        <f>IFERROR(IF($C$4="TEB2000_REV01",CALC_CONN_TEB2000_REV01!U92,),"---")</f>
        <v>0</v>
      </c>
      <c r="D92" s="59">
        <f>IFERROR(IF($C$4="TEB2000_REV01",CALC_CONN_TEB2000_REV01!D92,),"---")</f>
        <v>0</v>
      </c>
      <c r="E92" s="59">
        <f>IFERROR(IF($C$4="TEB2000_REV01",CALC_CONN_TEB2000_REV01!E92,),"---")</f>
        <v>0</v>
      </c>
      <c r="F92" s="59" t="str">
        <f>IFERROR(IF(VLOOKUP($D92&amp;"-"&amp;$E92,IF($C$4="TEB2000_REV01",CALC_CONN_TEB2000_REV01!$F:$I),4,0)="--","---",IF($C$4="TEB2000_REV01",CALC_CONN_TEB2000_REV01!$G92&amp; " --&gt; " &amp;CALC_CONN_TEB2000_REV01!$I92&amp; " --&gt; ")),"---")</f>
        <v>---</v>
      </c>
      <c r="G92" s="59" t="str">
        <f>IFERROR(IF(VLOOKUP($D92&amp;"-"&amp;$E92,IF($C$4="TEB2000_REV01",CALC_CONN_TEB2000_REV01!$F:$H),3,0)="--",VLOOKUP($D92&amp;"-"&amp;$E92,IF($C$4="TEB2000_REV01",CALC_CONN_TEB2000_REV01!$F:$H),2,0),VLOOKUP($D92&amp;"-"&amp;$E92,IF($C$4="TEB2000_REV01",CALC_CONN_TEB2000_REV01!$F:$H),3,0)),"---")</f>
        <v>---</v>
      </c>
      <c r="H92" s="59" t="str">
        <f>IFERROR(VLOOKUP(G92,IF($C$4="TEB2000_REV01",CALC_CONN_TEB2000_REV01!$G:$T),14,0),"---")</f>
        <v>---</v>
      </c>
      <c r="I92" s="59" t="str">
        <f>IFERROR(VLOOKUP($D92&amp;"-"&amp;$E92,IF($C$4="TEB2000_REV01",CALC_CONN_TEB2000_REV01!$F:$K,"???"),6,0),"---")</f>
        <v>---</v>
      </c>
      <c r="J92" s="61" t="str">
        <f>IFERROR(VLOOKUP($D92&amp;"-"&amp;$E92,IF($C$4="TEB2000_REV01",CALC_CONN_TEB2000_REV01!$F:$M,"???"),8,0),"---")</f>
        <v>---</v>
      </c>
      <c r="K92" s="62" t="str">
        <f>IFERROR(VLOOKUP($D92&amp;"-"&amp;$E92,IF($C$4="TEB2000_REV01",CALC_CONN_TEB2000_REV01!$F:$N),9,0),"---")</f>
        <v>---</v>
      </c>
      <c r="L92" s="59" t="str">
        <f>IFERROR(VLOOKUP(K92,B2B!$H$3:$I$2000,2,0),"---")</f>
        <v>---</v>
      </c>
      <c r="M92" s="59" t="str">
        <f>IFERROR(VLOOKUP(L92,IF($M$4="TEM0007_REV01",RAW_m_TEM0007_REV01!$AD:$AH),5,0),"---")</f>
        <v>---</v>
      </c>
      <c r="N92" s="59" t="str">
        <f>IFERROR(VLOOKUP(L92,IF($M$4="TEM0007_REV01",RAW_m_TEM0007_REV01!$AE:$AJ),6,0),"---")</f>
        <v>---</v>
      </c>
      <c r="O92" s="63" t="str">
        <f>IFERROR(VLOOKUP(L92,IF($M$4="TEM0007_REV01",RAW_m_TEM0007_REV01!$AD:$AE),2,0),"---")</f>
        <v>---</v>
      </c>
      <c r="P92" s="59" t="str">
        <f>IFERROR(VLOOKUP(O92,IF($M$4="TEM0007_REV01",RAW_m_TEM0007_REV01!$AJ:$AK),2,0),"---")</f>
        <v>---</v>
      </c>
      <c r="Q92" s="59" t="str">
        <f>IFERROR(VLOOKUP(L92,IF($M$4="TEM0007_REV01",RAW_m_TEM0007_REV01!$AD:$AF),3,0),"---")</f>
        <v>---</v>
      </c>
      <c r="R92" s="59" t="str">
        <f>IFERROR(VLOOKUP(O92,IF($M$4="TEM0007_REV01",RAW_m_TEM0007_REV01!$AE:$AG),3,0),"---")</f>
        <v>---</v>
      </c>
      <c r="S92" s="59" t="str">
        <f t="shared" si="3"/>
        <v>---</v>
      </c>
    </row>
    <row r="93" spans="2:19" ht="15" customHeight="1" x14ac:dyDescent="0.25">
      <c r="B93" s="59">
        <f t="shared" si="2"/>
        <v>88</v>
      </c>
      <c r="C93" s="60">
        <f>IFERROR(IF($C$4="TEB2000_REV01",CALC_CONN_TEB2000_REV01!U93,),"---")</f>
        <v>0</v>
      </c>
      <c r="D93" s="59">
        <f>IFERROR(IF($C$4="TEB2000_REV01",CALC_CONN_TEB2000_REV01!D93,),"---")</f>
        <v>0</v>
      </c>
      <c r="E93" s="59">
        <f>IFERROR(IF($C$4="TEB2000_REV01",CALC_CONN_TEB2000_REV01!E93,),"---")</f>
        <v>0</v>
      </c>
      <c r="F93" s="59" t="str">
        <f>IFERROR(IF(VLOOKUP($D93&amp;"-"&amp;$E93,IF($C$4="TEB2000_REV01",CALC_CONN_TEB2000_REV01!$F:$I),4,0)="--","---",IF($C$4="TEB2000_REV01",CALC_CONN_TEB2000_REV01!$G93&amp; " --&gt; " &amp;CALC_CONN_TEB2000_REV01!$I93&amp; " --&gt; ")),"---")</f>
        <v>---</v>
      </c>
      <c r="G93" s="59" t="str">
        <f>IFERROR(IF(VLOOKUP($D93&amp;"-"&amp;$E93,IF($C$4="TEB2000_REV01",CALC_CONN_TEB2000_REV01!$F:$H),3,0)="--",VLOOKUP($D93&amp;"-"&amp;$E93,IF($C$4="TEB2000_REV01",CALC_CONN_TEB2000_REV01!$F:$H),2,0),VLOOKUP($D93&amp;"-"&amp;$E93,IF($C$4="TEB2000_REV01",CALC_CONN_TEB2000_REV01!$F:$H),3,0)),"---")</f>
        <v>---</v>
      </c>
      <c r="H93" s="59" t="str">
        <f>IFERROR(VLOOKUP(G93,IF($C$4="TEB2000_REV01",CALC_CONN_TEB2000_REV01!$G:$T),14,0),"---")</f>
        <v>---</v>
      </c>
      <c r="I93" s="59" t="str">
        <f>IFERROR(VLOOKUP($D93&amp;"-"&amp;$E93,IF($C$4="TEB2000_REV01",CALC_CONN_TEB2000_REV01!$F:$K,"???"),6,0),"---")</f>
        <v>---</v>
      </c>
      <c r="J93" s="61" t="str">
        <f>IFERROR(VLOOKUP($D93&amp;"-"&amp;$E93,IF($C$4="TEB2000_REV01",CALC_CONN_TEB2000_REV01!$F:$M,"???"),8,0),"---")</f>
        <v>---</v>
      </c>
      <c r="K93" s="62" t="str">
        <f>IFERROR(VLOOKUP($D93&amp;"-"&amp;$E93,IF($C$4="TEB2000_REV01",CALC_CONN_TEB2000_REV01!$F:$N),9,0),"---")</f>
        <v>---</v>
      </c>
      <c r="L93" s="59" t="str">
        <f>IFERROR(VLOOKUP(K93,B2B!$H$3:$I$2000,2,0),"---")</f>
        <v>---</v>
      </c>
      <c r="M93" s="59" t="str">
        <f>IFERROR(VLOOKUP(L93,IF($M$4="TEM0007_REV01",RAW_m_TEM0007_REV01!$AD:$AH),5,0),"---")</f>
        <v>---</v>
      </c>
      <c r="N93" s="59" t="str">
        <f>IFERROR(VLOOKUP(L93,IF($M$4="TEM0007_REV01",RAW_m_TEM0007_REV01!$AE:$AJ),6,0),"---")</f>
        <v>---</v>
      </c>
      <c r="O93" s="63" t="str">
        <f>IFERROR(VLOOKUP(L93,IF($M$4="TEM0007_REV01",RAW_m_TEM0007_REV01!$AD:$AE),2,0),"---")</f>
        <v>---</v>
      </c>
      <c r="P93" s="59" t="str">
        <f>IFERROR(VLOOKUP(O93,IF($M$4="TEM0007_REV01",RAW_m_TEM0007_REV01!$AJ:$AK),2,0),"---")</f>
        <v>---</v>
      </c>
      <c r="Q93" s="59" t="str">
        <f>IFERROR(VLOOKUP(L93,IF($M$4="TEM0007_REV01",RAW_m_TEM0007_REV01!$AD:$AF),3,0),"---")</f>
        <v>---</v>
      </c>
      <c r="R93" s="59" t="str">
        <f>IFERROR(VLOOKUP(O93,IF($M$4="TEM0007_REV01",RAW_m_TEM0007_REV01!$AE:$AG),3,0),"---")</f>
        <v>---</v>
      </c>
      <c r="S93" s="59" t="str">
        <f t="shared" si="3"/>
        <v>---</v>
      </c>
    </row>
    <row r="94" spans="2:19" ht="15" customHeight="1" x14ac:dyDescent="0.25">
      <c r="B94" s="59">
        <f t="shared" si="2"/>
        <v>89</v>
      </c>
      <c r="C94" s="60">
        <f>IFERROR(IF($C$4="TEB2000_REV01",CALC_CONN_TEB2000_REV01!U94,),"---")</f>
        <v>0</v>
      </c>
      <c r="D94" s="59">
        <f>IFERROR(IF($C$4="TEB2000_REV01",CALC_CONN_TEB2000_REV01!D94,),"---")</f>
        <v>0</v>
      </c>
      <c r="E94" s="59">
        <f>IFERROR(IF($C$4="TEB2000_REV01",CALC_CONN_TEB2000_REV01!E94,),"---")</f>
        <v>0</v>
      </c>
      <c r="F94" s="59" t="str">
        <f>IFERROR(IF(VLOOKUP($D94&amp;"-"&amp;$E94,IF($C$4="TEB2000_REV01",CALC_CONN_TEB2000_REV01!$F:$I),4,0)="--","---",IF($C$4="TEB2000_REV01",CALC_CONN_TEB2000_REV01!$G94&amp; " --&gt; " &amp;CALC_CONN_TEB2000_REV01!$I94&amp; " --&gt; ")),"---")</f>
        <v>---</v>
      </c>
      <c r="G94" s="59" t="str">
        <f>IFERROR(IF(VLOOKUP($D94&amp;"-"&amp;$E94,IF($C$4="TEB2000_REV01",CALC_CONN_TEB2000_REV01!$F:$H),3,0)="--",VLOOKUP($D94&amp;"-"&amp;$E94,IF($C$4="TEB2000_REV01",CALC_CONN_TEB2000_REV01!$F:$H),2,0),VLOOKUP($D94&amp;"-"&amp;$E94,IF($C$4="TEB2000_REV01",CALC_CONN_TEB2000_REV01!$F:$H),3,0)),"---")</f>
        <v>---</v>
      </c>
      <c r="H94" s="59" t="str">
        <f>IFERROR(VLOOKUP(G94,IF($C$4="TEB2000_REV01",CALC_CONN_TEB2000_REV01!$G:$T),14,0),"---")</f>
        <v>---</v>
      </c>
      <c r="I94" s="59" t="str">
        <f>IFERROR(VLOOKUP($D94&amp;"-"&amp;$E94,IF($C$4="TEB2000_REV01",CALC_CONN_TEB2000_REV01!$F:$K,"???"),6,0),"---")</f>
        <v>---</v>
      </c>
      <c r="J94" s="61" t="str">
        <f>IFERROR(VLOOKUP($D94&amp;"-"&amp;$E94,IF($C$4="TEB2000_REV01",CALC_CONN_TEB2000_REV01!$F:$M,"???"),8,0),"---")</f>
        <v>---</v>
      </c>
      <c r="K94" s="62" t="str">
        <f>IFERROR(VLOOKUP($D94&amp;"-"&amp;$E94,IF($C$4="TEB2000_REV01",CALC_CONN_TEB2000_REV01!$F:$N),9,0),"---")</f>
        <v>---</v>
      </c>
      <c r="L94" s="59" t="str">
        <f>IFERROR(VLOOKUP(K94,B2B!$H$3:$I$2000,2,0),"---")</f>
        <v>---</v>
      </c>
      <c r="M94" s="59" t="str">
        <f>IFERROR(VLOOKUP(L94,IF($M$4="TEM0007_REV01",RAW_m_TEM0007_REV01!$AD:$AH),5,0),"---")</f>
        <v>---</v>
      </c>
      <c r="N94" s="59" t="str">
        <f>IFERROR(VLOOKUP(L94,IF($M$4="TEM0007_REV01",RAW_m_TEM0007_REV01!$AE:$AJ),6,0),"---")</f>
        <v>---</v>
      </c>
      <c r="O94" s="63" t="str">
        <f>IFERROR(VLOOKUP(L94,IF($M$4="TEM0007_REV01",RAW_m_TEM0007_REV01!$AD:$AE),2,0),"---")</f>
        <v>---</v>
      </c>
      <c r="P94" s="59" t="str">
        <f>IFERROR(VLOOKUP(O94,IF($M$4="TEM0007_REV01",RAW_m_TEM0007_REV01!$AJ:$AK),2,0),"---")</f>
        <v>---</v>
      </c>
      <c r="Q94" s="59" t="str">
        <f>IFERROR(VLOOKUP(L94,IF($M$4="TEM0007_REV01",RAW_m_TEM0007_REV01!$AD:$AF),3,0),"---")</f>
        <v>---</v>
      </c>
      <c r="R94" s="59" t="str">
        <f>IFERROR(VLOOKUP(O94,IF($M$4="TEM0007_REV01",RAW_m_TEM0007_REV01!$AE:$AG),3,0),"---")</f>
        <v>---</v>
      </c>
      <c r="S94" s="59" t="str">
        <f t="shared" si="3"/>
        <v>---</v>
      </c>
    </row>
    <row r="95" spans="2:19" ht="15" customHeight="1" x14ac:dyDescent="0.25">
      <c r="B95" s="59">
        <f t="shared" si="2"/>
        <v>90</v>
      </c>
      <c r="C95" s="60">
        <f>IFERROR(IF($C$4="TEB2000_REV01",CALC_CONN_TEB2000_REV01!U95,),"---")</f>
        <v>0</v>
      </c>
      <c r="D95" s="59">
        <f>IFERROR(IF($C$4="TEB2000_REV01",CALC_CONN_TEB2000_REV01!D95,),"---")</f>
        <v>0</v>
      </c>
      <c r="E95" s="59">
        <f>IFERROR(IF($C$4="TEB2000_REV01",CALC_CONN_TEB2000_REV01!E95,),"---")</f>
        <v>0</v>
      </c>
      <c r="F95" s="59" t="str">
        <f>IFERROR(IF(VLOOKUP($D95&amp;"-"&amp;$E95,IF($C$4="TEB2000_REV01",CALC_CONN_TEB2000_REV01!$F:$I),4,0)="--","---",IF($C$4="TEB2000_REV01",CALC_CONN_TEB2000_REV01!$G95&amp; " --&gt; " &amp;CALC_CONN_TEB2000_REV01!$I95&amp; " --&gt; ")),"---")</f>
        <v>---</v>
      </c>
      <c r="G95" s="59" t="str">
        <f>IFERROR(IF(VLOOKUP($D95&amp;"-"&amp;$E95,IF($C$4="TEB2000_REV01",CALC_CONN_TEB2000_REV01!$F:$H),3,0)="--",VLOOKUP($D95&amp;"-"&amp;$E95,IF($C$4="TEB2000_REV01",CALC_CONN_TEB2000_REV01!$F:$H),2,0),VLOOKUP($D95&amp;"-"&amp;$E95,IF($C$4="TEB2000_REV01",CALC_CONN_TEB2000_REV01!$F:$H),3,0)),"---")</f>
        <v>---</v>
      </c>
      <c r="H95" s="59" t="str">
        <f>IFERROR(VLOOKUP(G95,IF($C$4="TEB2000_REV01",CALC_CONN_TEB2000_REV01!$G:$T),14,0),"---")</f>
        <v>---</v>
      </c>
      <c r="I95" s="59" t="str">
        <f>IFERROR(VLOOKUP($D95&amp;"-"&amp;$E95,IF($C$4="TEB2000_REV01",CALC_CONN_TEB2000_REV01!$F:$K,"???"),6,0),"---")</f>
        <v>---</v>
      </c>
      <c r="J95" s="61" t="str">
        <f>IFERROR(VLOOKUP($D95&amp;"-"&amp;$E95,IF($C$4="TEB2000_REV01",CALC_CONN_TEB2000_REV01!$F:$M,"???"),8,0),"---")</f>
        <v>---</v>
      </c>
      <c r="K95" s="62" t="str">
        <f>IFERROR(VLOOKUP($D95&amp;"-"&amp;$E95,IF($C$4="TEB2000_REV01",CALC_CONN_TEB2000_REV01!$F:$N),9,0),"---")</f>
        <v>---</v>
      </c>
      <c r="L95" s="59" t="str">
        <f>IFERROR(VLOOKUP(K95,B2B!$H$3:$I$2000,2,0),"---")</f>
        <v>---</v>
      </c>
      <c r="M95" s="59" t="str">
        <f>IFERROR(VLOOKUP(L95,IF($M$4="TEM0007_REV01",RAW_m_TEM0007_REV01!$AD:$AH),5,0),"---")</f>
        <v>---</v>
      </c>
      <c r="N95" s="59" t="str">
        <f>IFERROR(VLOOKUP(L95,IF($M$4="TEM0007_REV01",RAW_m_TEM0007_REV01!$AE:$AJ),6,0),"---")</f>
        <v>---</v>
      </c>
      <c r="O95" s="63" t="str">
        <f>IFERROR(VLOOKUP(L95,IF($M$4="TEM0007_REV01",RAW_m_TEM0007_REV01!$AD:$AE),2,0),"---")</f>
        <v>---</v>
      </c>
      <c r="P95" s="59" t="str">
        <f>IFERROR(VLOOKUP(O95,IF($M$4="TEM0007_REV01",RAW_m_TEM0007_REV01!$AJ:$AK),2,0),"---")</f>
        <v>---</v>
      </c>
      <c r="Q95" s="59" t="str">
        <f>IFERROR(VLOOKUP(L95,IF($M$4="TEM0007_REV01",RAW_m_TEM0007_REV01!$AD:$AF),3,0),"---")</f>
        <v>---</v>
      </c>
      <c r="R95" s="59" t="str">
        <f>IFERROR(VLOOKUP(O95,IF($M$4="TEM0007_REV01",RAW_m_TEM0007_REV01!$AE:$AG),3,0),"---")</f>
        <v>---</v>
      </c>
      <c r="S95" s="59" t="str">
        <f t="shared" si="3"/>
        <v>---</v>
      </c>
    </row>
    <row r="96" spans="2:19" ht="15" customHeight="1" x14ac:dyDescent="0.25">
      <c r="B96" s="59">
        <f t="shared" si="2"/>
        <v>91</v>
      </c>
      <c r="C96" s="60">
        <f>IFERROR(IF($C$4="TEB2000_REV01",CALC_CONN_TEB2000_REV01!U96,),"---")</f>
        <v>0</v>
      </c>
      <c r="D96" s="59">
        <f>IFERROR(IF($C$4="TEB2000_REV01",CALC_CONN_TEB2000_REV01!D96,),"---")</f>
        <v>0</v>
      </c>
      <c r="E96" s="59">
        <f>IFERROR(IF($C$4="TEB2000_REV01",CALC_CONN_TEB2000_REV01!E96,),"---")</f>
        <v>0</v>
      </c>
      <c r="F96" s="59" t="str">
        <f>IFERROR(IF(VLOOKUP($D96&amp;"-"&amp;$E96,IF($C$4="TEB2000_REV01",CALC_CONN_TEB2000_REV01!$F:$I),4,0)="--","---",IF($C$4="TEB2000_REV01",CALC_CONN_TEB2000_REV01!$G96&amp; " --&gt; " &amp;CALC_CONN_TEB2000_REV01!$I96&amp; " --&gt; ")),"---")</f>
        <v>---</v>
      </c>
      <c r="G96" s="59" t="str">
        <f>IFERROR(IF(VLOOKUP($D96&amp;"-"&amp;$E96,IF($C$4="TEB2000_REV01",CALC_CONN_TEB2000_REV01!$F:$H),3,0)="--",VLOOKUP($D96&amp;"-"&amp;$E96,IF($C$4="TEB2000_REV01",CALC_CONN_TEB2000_REV01!$F:$H),2,0),VLOOKUP($D96&amp;"-"&amp;$E96,IF($C$4="TEB2000_REV01",CALC_CONN_TEB2000_REV01!$F:$H),3,0)),"---")</f>
        <v>---</v>
      </c>
      <c r="H96" s="59" t="str">
        <f>IFERROR(VLOOKUP(G96,IF($C$4="TEB2000_REV01",CALC_CONN_TEB2000_REV01!$G:$T),14,0),"---")</f>
        <v>---</v>
      </c>
      <c r="I96" s="59" t="str">
        <f>IFERROR(VLOOKUP($D96&amp;"-"&amp;$E96,IF($C$4="TEB2000_REV01",CALC_CONN_TEB2000_REV01!$F:$K,"???"),6,0),"---")</f>
        <v>---</v>
      </c>
      <c r="J96" s="61" t="str">
        <f>IFERROR(VLOOKUP($D96&amp;"-"&amp;$E96,IF($C$4="TEB2000_REV01",CALC_CONN_TEB2000_REV01!$F:$M,"???"),8,0),"---")</f>
        <v>---</v>
      </c>
      <c r="K96" s="62" t="str">
        <f>IFERROR(VLOOKUP($D96&amp;"-"&amp;$E96,IF($C$4="TEB2000_REV01",CALC_CONN_TEB2000_REV01!$F:$N),9,0),"---")</f>
        <v>---</v>
      </c>
      <c r="L96" s="59" t="str">
        <f>IFERROR(VLOOKUP(K96,B2B!$H$3:$I$2000,2,0),"---")</f>
        <v>---</v>
      </c>
      <c r="M96" s="59" t="str">
        <f>IFERROR(VLOOKUP(L96,IF($M$4="TEM0007_REV01",RAW_m_TEM0007_REV01!$AD:$AH),5,0),"---")</f>
        <v>---</v>
      </c>
      <c r="N96" s="59" t="str">
        <f>IFERROR(VLOOKUP(L96,IF($M$4="TEM0007_REV01",RAW_m_TEM0007_REV01!$AE:$AJ),6,0),"---")</f>
        <v>---</v>
      </c>
      <c r="O96" s="63" t="str">
        <f>IFERROR(VLOOKUP(L96,IF($M$4="TEM0007_REV01",RAW_m_TEM0007_REV01!$AD:$AE),2,0),"---")</f>
        <v>---</v>
      </c>
      <c r="P96" s="59" t="str">
        <f>IFERROR(VLOOKUP(O96,IF($M$4="TEM0007_REV01",RAW_m_TEM0007_REV01!$AJ:$AK),2,0),"---")</f>
        <v>---</v>
      </c>
      <c r="Q96" s="59" t="str">
        <f>IFERROR(VLOOKUP(L96,IF($M$4="TEM0007_REV01",RAW_m_TEM0007_REV01!$AD:$AF),3,0),"---")</f>
        <v>---</v>
      </c>
      <c r="R96" s="59" t="str">
        <f>IFERROR(VLOOKUP(O96,IF($M$4="TEM0007_REV01",RAW_m_TEM0007_REV01!$AE:$AG),3,0),"---")</f>
        <v>---</v>
      </c>
      <c r="S96" s="59" t="str">
        <f t="shared" si="3"/>
        <v>---</v>
      </c>
    </row>
    <row r="97" spans="2:19" ht="15" customHeight="1" x14ac:dyDescent="0.25">
      <c r="B97" s="59">
        <f t="shared" si="2"/>
        <v>92</v>
      </c>
      <c r="C97" s="60">
        <f>IFERROR(IF($C$4="TEB2000_REV01",CALC_CONN_TEB2000_REV01!U97,),"---")</f>
        <v>0</v>
      </c>
      <c r="D97" s="59">
        <f>IFERROR(IF($C$4="TEB2000_REV01",CALC_CONN_TEB2000_REV01!D97,),"---")</f>
        <v>0</v>
      </c>
      <c r="E97" s="59">
        <f>IFERROR(IF($C$4="TEB2000_REV01",CALC_CONN_TEB2000_REV01!E97,),"---")</f>
        <v>0</v>
      </c>
      <c r="F97" s="59" t="str">
        <f>IFERROR(IF(VLOOKUP($D97&amp;"-"&amp;$E97,IF($C$4="TEB2000_REV01",CALC_CONN_TEB2000_REV01!$F:$I),4,0)="--","---",IF($C$4="TEB2000_REV01",CALC_CONN_TEB2000_REV01!$G97&amp; " --&gt; " &amp;CALC_CONN_TEB2000_REV01!$I97&amp; " --&gt; ")),"---")</f>
        <v>---</v>
      </c>
      <c r="G97" s="59" t="str">
        <f>IFERROR(IF(VLOOKUP($D97&amp;"-"&amp;$E97,IF($C$4="TEB2000_REV01",CALC_CONN_TEB2000_REV01!$F:$H),3,0)="--",VLOOKUP($D97&amp;"-"&amp;$E97,IF($C$4="TEB2000_REV01",CALC_CONN_TEB2000_REV01!$F:$H),2,0),VLOOKUP($D97&amp;"-"&amp;$E97,IF($C$4="TEB2000_REV01",CALC_CONN_TEB2000_REV01!$F:$H),3,0)),"---")</f>
        <v>---</v>
      </c>
      <c r="H97" s="59" t="str">
        <f>IFERROR(VLOOKUP(G97,IF($C$4="TEB2000_REV01",CALC_CONN_TEB2000_REV01!$G:$T),14,0),"---")</f>
        <v>---</v>
      </c>
      <c r="I97" s="59" t="str">
        <f>IFERROR(VLOOKUP($D97&amp;"-"&amp;$E97,IF($C$4="TEB2000_REV01",CALC_CONN_TEB2000_REV01!$F:$K,"???"),6,0),"---")</f>
        <v>---</v>
      </c>
      <c r="J97" s="61" t="str">
        <f>IFERROR(VLOOKUP($D97&amp;"-"&amp;$E97,IF($C$4="TEB2000_REV01",CALC_CONN_TEB2000_REV01!$F:$M,"???"),8,0),"---")</f>
        <v>---</v>
      </c>
      <c r="K97" s="62" t="str">
        <f>IFERROR(VLOOKUP($D97&amp;"-"&amp;$E97,IF($C$4="TEB2000_REV01",CALC_CONN_TEB2000_REV01!$F:$N),9,0),"---")</f>
        <v>---</v>
      </c>
      <c r="L97" s="59" t="str">
        <f>IFERROR(VLOOKUP(K97,B2B!$H$3:$I$2000,2,0),"---")</f>
        <v>---</v>
      </c>
      <c r="M97" s="59" t="str">
        <f>IFERROR(VLOOKUP(L97,IF($M$4="TEM0007_REV01",RAW_m_TEM0007_REV01!$AD:$AH),5,0),"---")</f>
        <v>---</v>
      </c>
      <c r="N97" s="59" t="str">
        <f>IFERROR(VLOOKUP(L97,IF($M$4="TEM0007_REV01",RAW_m_TEM0007_REV01!$AE:$AJ),6,0),"---")</f>
        <v>---</v>
      </c>
      <c r="O97" s="63" t="str">
        <f>IFERROR(VLOOKUP(L97,IF($M$4="TEM0007_REV01",RAW_m_TEM0007_REV01!$AD:$AE),2,0),"---")</f>
        <v>---</v>
      </c>
      <c r="P97" s="59" t="str">
        <f>IFERROR(VLOOKUP(O97,IF($M$4="TEM0007_REV01",RAW_m_TEM0007_REV01!$AJ:$AK),2,0),"---")</f>
        <v>---</v>
      </c>
      <c r="Q97" s="59" t="str">
        <f>IFERROR(VLOOKUP(L97,IF($M$4="TEM0007_REV01",RAW_m_TEM0007_REV01!$AD:$AF),3,0),"---")</f>
        <v>---</v>
      </c>
      <c r="R97" s="59" t="str">
        <f>IFERROR(VLOOKUP(O97,IF($M$4="TEM0007_REV01",RAW_m_TEM0007_REV01!$AE:$AG),3,0),"---")</f>
        <v>---</v>
      </c>
      <c r="S97" s="59" t="str">
        <f t="shared" si="3"/>
        <v>---</v>
      </c>
    </row>
    <row r="98" spans="2:19" ht="15" customHeight="1" x14ac:dyDescent="0.25">
      <c r="B98" s="59">
        <f t="shared" si="2"/>
        <v>93</v>
      </c>
      <c r="C98" s="60">
        <f>IFERROR(IF($C$4="TEB2000_REV01",CALC_CONN_TEB2000_REV01!U98,),"---")</f>
        <v>0</v>
      </c>
      <c r="D98" s="59">
        <f>IFERROR(IF($C$4="TEB2000_REV01",CALC_CONN_TEB2000_REV01!D98,),"---")</f>
        <v>0</v>
      </c>
      <c r="E98" s="59">
        <f>IFERROR(IF($C$4="TEB2000_REV01",CALC_CONN_TEB2000_REV01!E98,),"---")</f>
        <v>0</v>
      </c>
      <c r="F98" s="59" t="str">
        <f>IFERROR(IF(VLOOKUP($D98&amp;"-"&amp;$E98,IF($C$4="TEB2000_REV01",CALC_CONN_TEB2000_REV01!$F:$I),4,0)="--","---",IF($C$4="TEB2000_REV01",CALC_CONN_TEB2000_REV01!$G98&amp; " --&gt; " &amp;CALC_CONN_TEB2000_REV01!$I98&amp; " --&gt; ")),"---")</f>
        <v>---</v>
      </c>
      <c r="G98" s="59" t="str">
        <f>IFERROR(IF(VLOOKUP($D98&amp;"-"&amp;$E98,IF($C$4="TEB2000_REV01",CALC_CONN_TEB2000_REV01!$F:$H),3,0)="--",VLOOKUP($D98&amp;"-"&amp;$E98,IF($C$4="TEB2000_REV01",CALC_CONN_TEB2000_REV01!$F:$H),2,0),VLOOKUP($D98&amp;"-"&amp;$E98,IF($C$4="TEB2000_REV01",CALC_CONN_TEB2000_REV01!$F:$H),3,0)),"---")</f>
        <v>---</v>
      </c>
      <c r="H98" s="59" t="str">
        <f>IFERROR(VLOOKUP(G98,IF($C$4="TEB2000_REV01",CALC_CONN_TEB2000_REV01!$G:$T),14,0),"---")</f>
        <v>---</v>
      </c>
      <c r="I98" s="59" t="str">
        <f>IFERROR(VLOOKUP($D98&amp;"-"&amp;$E98,IF($C$4="TEB2000_REV01",CALC_CONN_TEB2000_REV01!$F:$K,"???"),6,0),"---")</f>
        <v>---</v>
      </c>
      <c r="J98" s="61" t="str">
        <f>IFERROR(VLOOKUP($D98&amp;"-"&amp;$E98,IF($C$4="TEB2000_REV01",CALC_CONN_TEB2000_REV01!$F:$M,"???"),8,0),"---")</f>
        <v>---</v>
      </c>
      <c r="K98" s="62" t="str">
        <f>IFERROR(VLOOKUP($D98&amp;"-"&amp;$E98,IF($C$4="TEB2000_REV01",CALC_CONN_TEB2000_REV01!$F:$N),9,0),"---")</f>
        <v>---</v>
      </c>
      <c r="L98" s="59" t="str">
        <f>IFERROR(VLOOKUP(K98,B2B!$H$3:$I$2000,2,0),"---")</f>
        <v>---</v>
      </c>
      <c r="M98" s="59" t="str">
        <f>IFERROR(VLOOKUP(L98,IF($M$4="TEM0007_REV01",RAW_m_TEM0007_REV01!$AD:$AH),5,0),"---")</f>
        <v>---</v>
      </c>
      <c r="N98" s="59" t="str">
        <f>IFERROR(VLOOKUP(L98,IF($M$4="TEM0007_REV01",RAW_m_TEM0007_REV01!$AE:$AJ),6,0),"---")</f>
        <v>---</v>
      </c>
      <c r="O98" s="63" t="str">
        <f>IFERROR(VLOOKUP(L98,IF($M$4="TEM0007_REV01",RAW_m_TEM0007_REV01!$AD:$AE),2,0),"---")</f>
        <v>---</v>
      </c>
      <c r="P98" s="59" t="str">
        <f>IFERROR(VLOOKUP(O98,IF($M$4="TEM0007_REV01",RAW_m_TEM0007_REV01!$AJ:$AK),2,0),"---")</f>
        <v>---</v>
      </c>
      <c r="Q98" s="59" t="str">
        <f>IFERROR(VLOOKUP(L98,IF($M$4="TEM0007_REV01",RAW_m_TEM0007_REV01!$AD:$AF),3,0),"---")</f>
        <v>---</v>
      </c>
      <c r="R98" s="59" t="str">
        <f>IFERROR(VLOOKUP(O98,IF($M$4="TEM0007_REV01",RAW_m_TEM0007_REV01!$AE:$AG),3,0),"---")</f>
        <v>---</v>
      </c>
      <c r="S98" s="59" t="str">
        <f t="shared" si="3"/>
        <v>---</v>
      </c>
    </row>
    <row r="99" spans="2:19" ht="15" customHeight="1" x14ac:dyDescent="0.25">
      <c r="B99" s="59">
        <f t="shared" si="2"/>
        <v>94</v>
      </c>
      <c r="C99" s="60">
        <f>IFERROR(IF($C$4="TEB2000_REV01",CALC_CONN_TEB2000_REV01!U99,),"---")</f>
        <v>0</v>
      </c>
      <c r="D99" s="59">
        <f>IFERROR(IF($C$4="TEB2000_REV01",CALC_CONN_TEB2000_REV01!D99,),"---")</f>
        <v>0</v>
      </c>
      <c r="E99" s="59">
        <f>IFERROR(IF($C$4="TEB2000_REV01",CALC_CONN_TEB2000_REV01!E99,),"---")</f>
        <v>0</v>
      </c>
      <c r="F99" s="59" t="str">
        <f>IFERROR(IF(VLOOKUP($D99&amp;"-"&amp;$E99,IF($C$4="TEB2000_REV01",CALC_CONN_TEB2000_REV01!$F:$I),4,0)="--","---",IF($C$4="TEB2000_REV01",CALC_CONN_TEB2000_REV01!$G99&amp; " --&gt; " &amp;CALC_CONN_TEB2000_REV01!$I99&amp; " --&gt; ")),"---")</f>
        <v>---</v>
      </c>
      <c r="G99" s="59" t="str">
        <f>IFERROR(IF(VLOOKUP($D99&amp;"-"&amp;$E99,IF($C$4="TEB2000_REV01",CALC_CONN_TEB2000_REV01!$F:$H),3,0)="--",VLOOKUP($D99&amp;"-"&amp;$E99,IF($C$4="TEB2000_REV01",CALC_CONN_TEB2000_REV01!$F:$H),2,0),VLOOKUP($D99&amp;"-"&amp;$E99,IF($C$4="TEB2000_REV01",CALC_CONN_TEB2000_REV01!$F:$H),3,0)),"---")</f>
        <v>---</v>
      </c>
      <c r="H99" s="59" t="str">
        <f>IFERROR(VLOOKUP(G99,IF($C$4="TEB2000_REV01",CALC_CONN_TEB2000_REV01!$G:$T),14,0),"---")</f>
        <v>---</v>
      </c>
      <c r="I99" s="59" t="str">
        <f>IFERROR(VLOOKUP($D99&amp;"-"&amp;$E99,IF($C$4="TEB2000_REV01",CALC_CONN_TEB2000_REV01!$F:$K,"???"),6,0),"---")</f>
        <v>---</v>
      </c>
      <c r="J99" s="61" t="str">
        <f>IFERROR(VLOOKUP($D99&amp;"-"&amp;$E99,IF($C$4="TEB2000_REV01",CALC_CONN_TEB2000_REV01!$F:$M,"???"),8,0),"---")</f>
        <v>---</v>
      </c>
      <c r="K99" s="62" t="str">
        <f>IFERROR(VLOOKUP($D99&amp;"-"&amp;$E99,IF($C$4="TEB2000_REV01",CALC_CONN_TEB2000_REV01!$F:$N),9,0),"---")</f>
        <v>---</v>
      </c>
      <c r="L99" s="59" t="str">
        <f>IFERROR(VLOOKUP(K99,B2B!$H$3:$I$2000,2,0),"---")</f>
        <v>---</v>
      </c>
      <c r="M99" s="59" t="str">
        <f>IFERROR(VLOOKUP(L99,IF($M$4="TEM0007_REV01",RAW_m_TEM0007_REV01!$AD:$AH),5,0),"---")</f>
        <v>---</v>
      </c>
      <c r="N99" s="59" t="str">
        <f>IFERROR(VLOOKUP(L99,IF($M$4="TEM0007_REV01",RAW_m_TEM0007_REV01!$AE:$AJ),6,0),"---")</f>
        <v>---</v>
      </c>
      <c r="O99" s="63" t="str">
        <f>IFERROR(VLOOKUP(L99,IF($M$4="TEM0007_REV01",RAW_m_TEM0007_REV01!$AD:$AE),2,0),"---")</f>
        <v>---</v>
      </c>
      <c r="P99" s="59" t="str">
        <f>IFERROR(VLOOKUP(O99,IF($M$4="TEM0007_REV01",RAW_m_TEM0007_REV01!$AJ:$AK),2,0),"---")</f>
        <v>---</v>
      </c>
      <c r="Q99" s="59" t="str">
        <f>IFERROR(VLOOKUP(L99,IF($M$4="TEM0007_REV01",RAW_m_TEM0007_REV01!$AD:$AF),3,0),"---")</f>
        <v>---</v>
      </c>
      <c r="R99" s="59" t="str">
        <f>IFERROR(VLOOKUP(O99,IF($M$4="TEM0007_REV01",RAW_m_TEM0007_REV01!$AE:$AG),3,0),"---")</f>
        <v>---</v>
      </c>
      <c r="S99" s="59" t="str">
        <f t="shared" si="3"/>
        <v>---</v>
      </c>
    </row>
    <row r="100" spans="2:19" ht="15" customHeight="1" x14ac:dyDescent="0.25">
      <c r="B100" s="59">
        <f t="shared" si="2"/>
        <v>95</v>
      </c>
      <c r="C100" s="60">
        <f>IFERROR(IF($C$4="TEB2000_REV01",CALC_CONN_TEB2000_REV01!U100,),"---")</f>
        <v>0</v>
      </c>
      <c r="D100" s="59">
        <f>IFERROR(IF($C$4="TEB2000_REV01",CALC_CONN_TEB2000_REV01!D100,),"---")</f>
        <v>0</v>
      </c>
      <c r="E100" s="59">
        <f>IFERROR(IF($C$4="TEB2000_REV01",CALC_CONN_TEB2000_REV01!E100,),"---")</f>
        <v>0</v>
      </c>
      <c r="F100" s="59" t="str">
        <f>IFERROR(IF(VLOOKUP($D100&amp;"-"&amp;$E100,IF($C$4="TEB2000_REV01",CALC_CONN_TEB2000_REV01!$F:$I),4,0)="--","---",IF($C$4="TEB2000_REV01",CALC_CONN_TEB2000_REV01!$G100&amp; " --&gt; " &amp;CALC_CONN_TEB2000_REV01!$I100&amp; " --&gt; ")),"---")</f>
        <v>---</v>
      </c>
      <c r="G100" s="59" t="str">
        <f>IFERROR(IF(VLOOKUP($D100&amp;"-"&amp;$E100,IF($C$4="TEB2000_REV01",CALC_CONN_TEB2000_REV01!$F:$H),3,0)="--",VLOOKUP($D100&amp;"-"&amp;$E100,IF($C$4="TEB2000_REV01",CALC_CONN_TEB2000_REV01!$F:$H),2,0),VLOOKUP($D100&amp;"-"&amp;$E100,IF($C$4="TEB2000_REV01",CALC_CONN_TEB2000_REV01!$F:$H),3,0)),"---")</f>
        <v>---</v>
      </c>
      <c r="H100" s="59" t="str">
        <f>IFERROR(VLOOKUP(G100,IF($C$4="TEB2000_REV01",CALC_CONN_TEB2000_REV01!$G:$T),14,0),"---")</f>
        <v>---</v>
      </c>
      <c r="I100" s="59" t="str">
        <f>IFERROR(VLOOKUP($D100&amp;"-"&amp;$E100,IF($C$4="TEB2000_REV01",CALC_CONN_TEB2000_REV01!$F:$K,"???"),6,0),"---")</f>
        <v>---</v>
      </c>
      <c r="J100" s="61" t="str">
        <f>IFERROR(VLOOKUP($D100&amp;"-"&amp;$E100,IF($C$4="TEB2000_REV01",CALC_CONN_TEB2000_REV01!$F:$M,"???"),8,0),"---")</f>
        <v>---</v>
      </c>
      <c r="K100" s="62" t="str">
        <f>IFERROR(VLOOKUP($D100&amp;"-"&amp;$E100,IF($C$4="TEB2000_REV01",CALC_CONN_TEB2000_REV01!$F:$N),9,0),"---")</f>
        <v>---</v>
      </c>
      <c r="L100" s="59" t="str">
        <f>IFERROR(VLOOKUP(K100,B2B!$H$3:$I$2000,2,0),"---")</f>
        <v>---</v>
      </c>
      <c r="M100" s="59" t="str">
        <f>IFERROR(VLOOKUP(L100,IF($M$4="TEM0007_REV01",RAW_m_TEM0007_REV01!$AD:$AH),5,0),"---")</f>
        <v>---</v>
      </c>
      <c r="N100" s="59" t="str">
        <f>IFERROR(VLOOKUP(L100,IF($M$4="TEM0007_REV01",RAW_m_TEM0007_REV01!$AE:$AJ),6,0),"---")</f>
        <v>---</v>
      </c>
      <c r="O100" s="63" t="str">
        <f>IFERROR(VLOOKUP(L100,IF($M$4="TEM0007_REV01",RAW_m_TEM0007_REV01!$AD:$AE),2,0),"---")</f>
        <v>---</v>
      </c>
      <c r="P100" s="59" t="str">
        <f>IFERROR(VLOOKUP(O100,IF($M$4="TEM0007_REV01",RAW_m_TEM0007_REV01!$AJ:$AK),2,0),"---")</f>
        <v>---</v>
      </c>
      <c r="Q100" s="59" t="str">
        <f>IFERROR(VLOOKUP(L100,IF($M$4="TEM0007_REV01",RAW_m_TEM0007_REV01!$AD:$AF),3,0),"---")</f>
        <v>---</v>
      </c>
      <c r="R100" s="59" t="str">
        <f>IFERROR(VLOOKUP(O100,IF($M$4="TEM0007_REV01",RAW_m_TEM0007_REV01!$AE:$AG),3,0),"---")</f>
        <v>---</v>
      </c>
      <c r="S100" s="59" t="str">
        <f t="shared" si="3"/>
        <v>---</v>
      </c>
    </row>
    <row r="101" spans="2:19" ht="15" customHeight="1" x14ac:dyDescent="0.25">
      <c r="B101" s="59">
        <f t="shared" si="2"/>
        <v>96</v>
      </c>
      <c r="C101" s="60">
        <f>IFERROR(IF($C$4="TEB2000_REV01",CALC_CONN_TEB2000_REV01!U101,),"---")</f>
        <v>0</v>
      </c>
      <c r="D101" s="59">
        <f>IFERROR(IF($C$4="TEB2000_REV01",CALC_CONN_TEB2000_REV01!D101,),"---")</f>
        <v>0</v>
      </c>
      <c r="E101" s="59">
        <f>IFERROR(IF($C$4="TEB2000_REV01",CALC_CONN_TEB2000_REV01!E101,),"---")</f>
        <v>0</v>
      </c>
      <c r="F101" s="59" t="str">
        <f>IFERROR(IF(VLOOKUP($D101&amp;"-"&amp;$E101,IF($C$4="TEB2000_REV01",CALC_CONN_TEB2000_REV01!$F:$I),4,0)="--","---",IF($C$4="TEB2000_REV01",CALC_CONN_TEB2000_REV01!$G101&amp; " --&gt; " &amp;CALC_CONN_TEB2000_REV01!$I101&amp; " --&gt; ")),"---")</f>
        <v>---</v>
      </c>
      <c r="G101" s="59" t="str">
        <f>IFERROR(IF(VLOOKUP($D101&amp;"-"&amp;$E101,IF($C$4="TEB2000_REV01",CALC_CONN_TEB2000_REV01!$F:$H),3,0)="--",VLOOKUP($D101&amp;"-"&amp;$E101,IF($C$4="TEB2000_REV01",CALC_CONN_TEB2000_REV01!$F:$H),2,0),VLOOKUP($D101&amp;"-"&amp;$E101,IF($C$4="TEB2000_REV01",CALC_CONN_TEB2000_REV01!$F:$H),3,0)),"---")</f>
        <v>---</v>
      </c>
      <c r="H101" s="59" t="str">
        <f>IFERROR(VLOOKUP(G101,IF($C$4="TEB2000_REV01",CALC_CONN_TEB2000_REV01!$G:$T),14,0),"---")</f>
        <v>---</v>
      </c>
      <c r="I101" s="59" t="str">
        <f>IFERROR(VLOOKUP($D101&amp;"-"&amp;$E101,IF($C$4="TEB2000_REV01",CALC_CONN_TEB2000_REV01!$F:$K,"???"),6,0),"---")</f>
        <v>---</v>
      </c>
      <c r="J101" s="61" t="str">
        <f>IFERROR(VLOOKUP($D101&amp;"-"&amp;$E101,IF($C$4="TEB2000_REV01",CALC_CONN_TEB2000_REV01!$F:$M,"???"),8,0),"---")</f>
        <v>---</v>
      </c>
      <c r="K101" s="62" t="str">
        <f>IFERROR(VLOOKUP($D101&amp;"-"&amp;$E101,IF($C$4="TEB2000_REV01",CALC_CONN_TEB2000_REV01!$F:$N),9,0),"---")</f>
        <v>---</v>
      </c>
      <c r="L101" s="59" t="str">
        <f>IFERROR(VLOOKUP(K101,B2B!$H$3:$I$2000,2,0),"---")</f>
        <v>---</v>
      </c>
      <c r="M101" s="59" t="str">
        <f>IFERROR(VLOOKUP(L101,IF($M$4="TEM0007_REV01",RAW_m_TEM0007_REV01!$AD:$AH),5,0),"---")</f>
        <v>---</v>
      </c>
      <c r="N101" s="59" t="str">
        <f>IFERROR(VLOOKUP(L101,IF($M$4="TEM0007_REV01",RAW_m_TEM0007_REV01!$AE:$AJ),6,0),"---")</f>
        <v>---</v>
      </c>
      <c r="O101" s="63" t="str">
        <f>IFERROR(VLOOKUP(L101,IF($M$4="TEM0007_REV01",RAW_m_TEM0007_REV01!$AD:$AE),2,0),"---")</f>
        <v>---</v>
      </c>
      <c r="P101" s="59" t="str">
        <f>IFERROR(VLOOKUP(O101,IF($M$4="TEM0007_REV01",RAW_m_TEM0007_REV01!$AJ:$AK),2,0),"---")</f>
        <v>---</v>
      </c>
      <c r="Q101" s="59" t="str">
        <f>IFERROR(VLOOKUP(L101,IF($M$4="TEM0007_REV01",RAW_m_TEM0007_REV01!$AD:$AF),3,0),"---")</f>
        <v>---</v>
      </c>
      <c r="R101" s="59" t="str">
        <f>IFERROR(VLOOKUP(O101,IF($M$4="TEM0007_REV01",RAW_m_TEM0007_REV01!$AE:$AG),3,0),"---")</f>
        <v>---</v>
      </c>
      <c r="S101" s="59" t="str">
        <f t="shared" si="3"/>
        <v>---</v>
      </c>
    </row>
    <row r="102" spans="2:19" ht="15" customHeight="1" x14ac:dyDescent="0.25">
      <c r="B102" s="59">
        <f t="shared" si="2"/>
        <v>97</v>
      </c>
      <c r="C102" s="60">
        <f>IFERROR(IF($C$4="TEB2000_REV01",CALC_CONN_TEB2000_REV01!U102,),"---")</f>
        <v>0</v>
      </c>
      <c r="D102" s="59">
        <f>IFERROR(IF($C$4="TEB2000_REV01",CALC_CONN_TEB2000_REV01!D102,),"---")</f>
        <v>0</v>
      </c>
      <c r="E102" s="59">
        <f>IFERROR(IF($C$4="TEB2000_REV01",CALC_CONN_TEB2000_REV01!E102,),"---")</f>
        <v>0</v>
      </c>
      <c r="F102" s="59" t="str">
        <f>IFERROR(IF(VLOOKUP($D102&amp;"-"&amp;$E102,IF($C$4="TEB2000_REV01",CALC_CONN_TEB2000_REV01!$F:$I),4,0)="--","---",IF($C$4="TEB2000_REV01",CALC_CONN_TEB2000_REV01!$G102&amp; " --&gt; " &amp;CALC_CONN_TEB2000_REV01!$I102&amp; " --&gt; ")),"---")</f>
        <v>---</v>
      </c>
      <c r="G102" s="59" t="str">
        <f>IFERROR(IF(VLOOKUP($D102&amp;"-"&amp;$E102,IF($C$4="TEB2000_REV01",CALC_CONN_TEB2000_REV01!$F:$H),3,0)="--",VLOOKUP($D102&amp;"-"&amp;$E102,IF($C$4="TEB2000_REV01",CALC_CONN_TEB2000_REV01!$F:$H),2,0),VLOOKUP($D102&amp;"-"&amp;$E102,IF($C$4="TEB2000_REV01",CALC_CONN_TEB2000_REV01!$F:$H),3,0)),"---")</f>
        <v>---</v>
      </c>
      <c r="H102" s="59" t="str">
        <f>IFERROR(VLOOKUP(G102,IF($C$4="TEB2000_REV01",CALC_CONN_TEB2000_REV01!$G:$T),14,0),"---")</f>
        <v>---</v>
      </c>
      <c r="I102" s="59" t="str">
        <f>IFERROR(VLOOKUP($D102&amp;"-"&amp;$E102,IF($C$4="TEB2000_REV01",CALC_CONN_TEB2000_REV01!$F:$K,"???"),6,0),"---")</f>
        <v>---</v>
      </c>
      <c r="J102" s="61" t="str">
        <f>IFERROR(VLOOKUP($D102&amp;"-"&amp;$E102,IF($C$4="TEB2000_REV01",CALC_CONN_TEB2000_REV01!$F:$M,"???"),8,0),"---")</f>
        <v>---</v>
      </c>
      <c r="K102" s="62" t="str">
        <f>IFERROR(VLOOKUP($D102&amp;"-"&amp;$E102,IF($C$4="TEB2000_REV01",CALC_CONN_TEB2000_REV01!$F:$N),9,0),"---")</f>
        <v>---</v>
      </c>
      <c r="L102" s="59" t="str">
        <f>IFERROR(VLOOKUP(K102,B2B!$H$3:$I$2000,2,0),"---")</f>
        <v>---</v>
      </c>
      <c r="M102" s="59" t="str">
        <f>IFERROR(VLOOKUP(L102,IF($M$4="TEM0007_REV01",RAW_m_TEM0007_REV01!$AD:$AH),5,0),"---")</f>
        <v>---</v>
      </c>
      <c r="N102" s="59" t="str">
        <f>IFERROR(VLOOKUP(L102,IF($M$4="TEM0007_REV01",RAW_m_TEM0007_REV01!$AE:$AJ),6,0),"---")</f>
        <v>---</v>
      </c>
      <c r="O102" s="63" t="str">
        <f>IFERROR(VLOOKUP(L102,IF($M$4="TEM0007_REV01",RAW_m_TEM0007_REV01!$AD:$AE),2,0),"---")</f>
        <v>---</v>
      </c>
      <c r="P102" s="59" t="str">
        <f>IFERROR(VLOOKUP(O102,IF($M$4="TEM0007_REV01",RAW_m_TEM0007_REV01!$AJ:$AK),2,0),"---")</f>
        <v>---</v>
      </c>
      <c r="Q102" s="59" t="str">
        <f>IFERROR(VLOOKUP(L102,IF($M$4="TEM0007_REV01",RAW_m_TEM0007_REV01!$AD:$AF),3,0),"---")</f>
        <v>---</v>
      </c>
      <c r="R102" s="59" t="str">
        <f>IFERROR(VLOOKUP(O102,IF($M$4="TEM0007_REV01",RAW_m_TEM0007_REV01!$AE:$AG),3,0),"---")</f>
        <v>---</v>
      </c>
      <c r="S102" s="59" t="str">
        <f t="shared" si="3"/>
        <v>---</v>
      </c>
    </row>
    <row r="103" spans="2:19" ht="15" customHeight="1" x14ac:dyDescent="0.25">
      <c r="B103" s="59">
        <f t="shared" si="2"/>
        <v>98</v>
      </c>
      <c r="C103" s="60">
        <f>IFERROR(IF($C$4="TEB2000_REV01",CALC_CONN_TEB2000_REV01!U103,),"---")</f>
        <v>0</v>
      </c>
      <c r="D103" s="59">
        <f>IFERROR(IF($C$4="TEB2000_REV01",CALC_CONN_TEB2000_REV01!D103,),"---")</f>
        <v>0</v>
      </c>
      <c r="E103" s="59">
        <f>IFERROR(IF($C$4="TEB2000_REV01",CALC_CONN_TEB2000_REV01!E103,),"---")</f>
        <v>0</v>
      </c>
      <c r="F103" s="59" t="str">
        <f>IFERROR(IF(VLOOKUP($D103&amp;"-"&amp;$E103,IF($C$4="TEB2000_REV01",CALC_CONN_TEB2000_REV01!$F:$I),4,0)="--","---",IF($C$4="TEB2000_REV01",CALC_CONN_TEB2000_REV01!$G103&amp; " --&gt; " &amp;CALC_CONN_TEB2000_REV01!$I103&amp; " --&gt; ")),"---")</f>
        <v>---</v>
      </c>
      <c r="G103" s="59" t="str">
        <f>IFERROR(IF(VLOOKUP($D103&amp;"-"&amp;$E103,IF($C$4="TEB2000_REV01",CALC_CONN_TEB2000_REV01!$F:$H),3,0)="--",VLOOKUP($D103&amp;"-"&amp;$E103,IF($C$4="TEB2000_REV01",CALC_CONN_TEB2000_REV01!$F:$H),2,0),VLOOKUP($D103&amp;"-"&amp;$E103,IF($C$4="TEB2000_REV01",CALC_CONN_TEB2000_REV01!$F:$H),3,0)),"---")</f>
        <v>---</v>
      </c>
      <c r="H103" s="59" t="str">
        <f>IFERROR(VLOOKUP(G103,IF($C$4="TEB2000_REV01",CALC_CONN_TEB2000_REV01!$G:$T),14,0),"---")</f>
        <v>---</v>
      </c>
      <c r="I103" s="59" t="str">
        <f>IFERROR(VLOOKUP($D103&amp;"-"&amp;$E103,IF($C$4="TEB2000_REV01",CALC_CONN_TEB2000_REV01!$F:$K,"???"),6,0),"---")</f>
        <v>---</v>
      </c>
      <c r="J103" s="61" t="str">
        <f>IFERROR(VLOOKUP($D103&amp;"-"&amp;$E103,IF($C$4="TEB2000_REV01",CALC_CONN_TEB2000_REV01!$F:$M,"???"),8,0),"---")</f>
        <v>---</v>
      </c>
      <c r="K103" s="62" t="str">
        <f>IFERROR(VLOOKUP($D103&amp;"-"&amp;$E103,IF($C$4="TEB2000_REV01",CALC_CONN_TEB2000_REV01!$F:$N),9,0),"---")</f>
        <v>---</v>
      </c>
      <c r="L103" s="59" t="str">
        <f>IFERROR(VLOOKUP(K103,B2B!$H$3:$I$2000,2,0),"---")</f>
        <v>---</v>
      </c>
      <c r="M103" s="59" t="str">
        <f>IFERROR(VLOOKUP(L103,IF($M$4="TEM0007_REV01",RAW_m_TEM0007_REV01!$AD:$AH),5,0),"---")</f>
        <v>---</v>
      </c>
      <c r="N103" s="59" t="str">
        <f>IFERROR(VLOOKUP(L103,IF($M$4="TEM0007_REV01",RAW_m_TEM0007_REV01!$AE:$AJ),6,0),"---")</f>
        <v>---</v>
      </c>
      <c r="O103" s="63" t="str">
        <f>IFERROR(VLOOKUP(L103,IF($M$4="TEM0007_REV01",RAW_m_TEM0007_REV01!$AD:$AE),2,0),"---")</f>
        <v>---</v>
      </c>
      <c r="P103" s="59" t="str">
        <f>IFERROR(VLOOKUP(O103,IF($M$4="TEM0007_REV01",RAW_m_TEM0007_REV01!$AJ:$AK),2,0),"---")</f>
        <v>---</v>
      </c>
      <c r="Q103" s="59" t="str">
        <f>IFERROR(VLOOKUP(L103,IF($M$4="TEM0007_REV01",RAW_m_TEM0007_REV01!$AD:$AF),3,0),"---")</f>
        <v>---</v>
      </c>
      <c r="R103" s="59" t="str">
        <f>IFERROR(VLOOKUP(O103,IF($M$4="TEM0007_REV01",RAW_m_TEM0007_REV01!$AE:$AG),3,0),"---")</f>
        <v>---</v>
      </c>
      <c r="S103" s="59" t="str">
        <f t="shared" si="3"/>
        <v>---</v>
      </c>
    </row>
    <row r="104" spans="2:19" ht="15" customHeight="1" x14ac:dyDescent="0.25">
      <c r="B104" s="59">
        <f t="shared" si="2"/>
        <v>99</v>
      </c>
      <c r="C104" s="60">
        <f>IFERROR(IF($C$4="TEB2000_REV01",CALC_CONN_TEB2000_REV01!U104,),"---")</f>
        <v>0</v>
      </c>
      <c r="D104" s="59">
        <f>IFERROR(IF($C$4="TEB2000_REV01",CALC_CONN_TEB2000_REV01!D104,),"---")</f>
        <v>0</v>
      </c>
      <c r="E104" s="59">
        <f>IFERROR(IF($C$4="TEB2000_REV01",CALC_CONN_TEB2000_REV01!E104,),"---")</f>
        <v>0</v>
      </c>
      <c r="F104" s="59" t="str">
        <f>IFERROR(IF(VLOOKUP($D104&amp;"-"&amp;$E104,IF($C$4="TEB2000_REV01",CALC_CONN_TEB2000_REV01!$F:$I),4,0)="--","---",IF($C$4="TEB2000_REV01",CALC_CONN_TEB2000_REV01!$G104&amp; " --&gt; " &amp;CALC_CONN_TEB2000_REV01!$I104&amp; " --&gt; ")),"---")</f>
        <v>---</v>
      </c>
      <c r="G104" s="59" t="str">
        <f>IFERROR(IF(VLOOKUP($D104&amp;"-"&amp;$E104,IF($C$4="TEB2000_REV01",CALC_CONN_TEB2000_REV01!$F:$H),3,0)="--",VLOOKUP($D104&amp;"-"&amp;$E104,IF($C$4="TEB2000_REV01",CALC_CONN_TEB2000_REV01!$F:$H),2,0),VLOOKUP($D104&amp;"-"&amp;$E104,IF($C$4="TEB2000_REV01",CALC_CONN_TEB2000_REV01!$F:$H),3,0)),"---")</f>
        <v>---</v>
      </c>
      <c r="H104" s="59" t="str">
        <f>IFERROR(VLOOKUP(G104,IF($C$4="TEB2000_REV01",CALC_CONN_TEB2000_REV01!$G:$T),14,0),"---")</f>
        <v>---</v>
      </c>
      <c r="I104" s="59" t="str">
        <f>IFERROR(VLOOKUP($D104&amp;"-"&amp;$E104,IF($C$4="TEB2000_REV01",CALC_CONN_TEB2000_REV01!$F:$K,"???"),6,0),"---")</f>
        <v>---</v>
      </c>
      <c r="J104" s="61" t="str">
        <f>IFERROR(VLOOKUP($D104&amp;"-"&amp;$E104,IF($C$4="TEB2000_REV01",CALC_CONN_TEB2000_REV01!$F:$M,"???"),8,0),"---")</f>
        <v>---</v>
      </c>
      <c r="K104" s="62" t="str">
        <f>IFERROR(VLOOKUP($D104&amp;"-"&amp;$E104,IF($C$4="TEB2000_REV01",CALC_CONN_TEB2000_REV01!$F:$N),9,0),"---")</f>
        <v>---</v>
      </c>
      <c r="L104" s="59" t="str">
        <f>IFERROR(VLOOKUP(K104,B2B!$H$3:$I$2000,2,0),"---")</f>
        <v>---</v>
      </c>
      <c r="M104" s="59" t="str">
        <f>IFERROR(VLOOKUP(L104,IF($M$4="TEM0007_REV01",RAW_m_TEM0007_REV01!$AD:$AH),5,0),"---")</f>
        <v>---</v>
      </c>
      <c r="N104" s="59" t="str">
        <f>IFERROR(VLOOKUP(L104,IF($M$4="TEM0007_REV01",RAW_m_TEM0007_REV01!$AE:$AJ),6,0),"---")</f>
        <v>---</v>
      </c>
      <c r="O104" s="63" t="str">
        <f>IFERROR(VLOOKUP(L104,IF($M$4="TEM0007_REV01",RAW_m_TEM0007_REV01!$AD:$AE),2,0),"---")</f>
        <v>---</v>
      </c>
      <c r="P104" s="59" t="str">
        <f>IFERROR(VLOOKUP(O104,IF($M$4="TEM0007_REV01",RAW_m_TEM0007_REV01!$AJ:$AK),2,0),"---")</f>
        <v>---</v>
      </c>
      <c r="Q104" s="59" t="str">
        <f>IFERROR(VLOOKUP(L104,IF($M$4="TEM0007_REV01",RAW_m_TEM0007_REV01!$AD:$AF),3,0),"---")</f>
        <v>---</v>
      </c>
      <c r="R104" s="59" t="str">
        <f>IFERROR(VLOOKUP(O104,IF($M$4="TEM0007_REV01",RAW_m_TEM0007_REV01!$AE:$AG),3,0),"---")</f>
        <v>---</v>
      </c>
      <c r="S104" s="59" t="str">
        <f t="shared" si="3"/>
        <v>---</v>
      </c>
    </row>
    <row r="105" spans="2:19" ht="15" customHeight="1" x14ac:dyDescent="0.25">
      <c r="B105" s="59">
        <f t="shared" si="2"/>
        <v>100</v>
      </c>
      <c r="C105" s="60">
        <f>IFERROR(IF($C$4="TEB2000_REV01",CALC_CONN_TEB2000_REV01!U105,),"---")</f>
        <v>0</v>
      </c>
      <c r="D105" s="59">
        <f>IFERROR(IF($C$4="TEB2000_REV01",CALC_CONN_TEB2000_REV01!D105,),"---")</f>
        <v>0</v>
      </c>
      <c r="E105" s="59">
        <f>IFERROR(IF($C$4="TEB2000_REV01",CALC_CONN_TEB2000_REV01!E105,),"---")</f>
        <v>0</v>
      </c>
      <c r="F105" s="59" t="str">
        <f>IFERROR(IF(VLOOKUP($D105&amp;"-"&amp;$E105,IF($C$4="TEB2000_REV01",CALC_CONN_TEB2000_REV01!$F:$I),4,0)="--","---",IF($C$4="TEB2000_REV01",CALC_CONN_TEB2000_REV01!$G105&amp; " --&gt; " &amp;CALC_CONN_TEB2000_REV01!$I105&amp; " --&gt; ")),"---")</f>
        <v>---</v>
      </c>
      <c r="G105" s="59" t="str">
        <f>IFERROR(IF(VLOOKUP($D105&amp;"-"&amp;$E105,IF($C$4="TEB2000_REV01",CALC_CONN_TEB2000_REV01!$F:$H),3,0)="--",VLOOKUP($D105&amp;"-"&amp;$E105,IF($C$4="TEB2000_REV01",CALC_CONN_TEB2000_REV01!$F:$H),2,0),VLOOKUP($D105&amp;"-"&amp;$E105,IF($C$4="TEB2000_REV01",CALC_CONN_TEB2000_REV01!$F:$H),3,0)),"---")</f>
        <v>---</v>
      </c>
      <c r="H105" s="59" t="str">
        <f>IFERROR(VLOOKUP(G105,IF($C$4="TEB2000_REV01",CALC_CONN_TEB2000_REV01!$G:$T),14,0),"---")</f>
        <v>---</v>
      </c>
      <c r="I105" s="59" t="str">
        <f>IFERROR(VLOOKUP($D105&amp;"-"&amp;$E105,IF($C$4="TEB2000_REV01",CALC_CONN_TEB2000_REV01!$F:$K,"???"),6,0),"---")</f>
        <v>---</v>
      </c>
      <c r="J105" s="61" t="str">
        <f>IFERROR(VLOOKUP($D105&amp;"-"&amp;$E105,IF($C$4="TEB2000_REV01",CALC_CONN_TEB2000_REV01!$F:$M,"???"),8,0),"---")</f>
        <v>---</v>
      </c>
      <c r="K105" s="62" t="str">
        <f>IFERROR(VLOOKUP($D105&amp;"-"&amp;$E105,IF($C$4="TEB2000_REV01",CALC_CONN_TEB2000_REV01!$F:$N),9,0),"---")</f>
        <v>---</v>
      </c>
      <c r="L105" s="59" t="str">
        <f>IFERROR(VLOOKUP(K105,B2B!$H$3:$I$2000,2,0),"---")</f>
        <v>---</v>
      </c>
      <c r="M105" s="59" t="str">
        <f>IFERROR(VLOOKUP(L105,IF($M$4="TEM0007_REV01",RAW_m_TEM0007_REV01!$AD:$AH),5,0),"---")</f>
        <v>---</v>
      </c>
      <c r="N105" s="59" t="str">
        <f>IFERROR(VLOOKUP(L105,IF($M$4="TEM0007_REV01",RAW_m_TEM0007_REV01!$AE:$AJ),6,0),"---")</f>
        <v>---</v>
      </c>
      <c r="O105" s="63" t="str">
        <f>IFERROR(VLOOKUP(L105,IF($M$4="TEM0007_REV01",RAW_m_TEM0007_REV01!$AD:$AE),2,0),"---")</f>
        <v>---</v>
      </c>
      <c r="P105" s="59" t="str">
        <f>IFERROR(VLOOKUP(O105,IF($M$4="TEM0007_REV01",RAW_m_TEM0007_REV01!$AJ:$AK),2,0),"---")</f>
        <v>---</v>
      </c>
      <c r="Q105" s="59" t="str">
        <f>IFERROR(VLOOKUP(L105,IF($M$4="TEM0007_REV01",RAW_m_TEM0007_REV01!$AD:$AF),3,0),"---")</f>
        <v>---</v>
      </c>
      <c r="R105" s="59" t="str">
        <f>IFERROR(VLOOKUP(O105,IF($M$4="TEM0007_REV01",RAW_m_TEM0007_REV01!$AE:$AG),3,0),"---")</f>
        <v>---</v>
      </c>
      <c r="S105" s="59" t="str">
        <f t="shared" si="3"/>
        <v>---</v>
      </c>
    </row>
    <row r="106" spans="2:19" ht="15" customHeight="1" x14ac:dyDescent="0.25">
      <c r="B106" s="59">
        <f t="shared" si="2"/>
        <v>101</v>
      </c>
      <c r="C106" s="60">
        <f>IFERROR(IF($C$4="TEB2000_REV01",CALC_CONN_TEB2000_REV01!U106,),"---")</f>
        <v>0</v>
      </c>
      <c r="D106" s="59">
        <f>IFERROR(IF($C$4="TEB2000_REV01",CALC_CONN_TEB2000_REV01!D106,),"---")</f>
        <v>0</v>
      </c>
      <c r="E106" s="59">
        <f>IFERROR(IF($C$4="TEB2000_REV01",CALC_CONN_TEB2000_REV01!E106,),"---")</f>
        <v>0</v>
      </c>
      <c r="F106" s="59" t="str">
        <f>IFERROR(IF(VLOOKUP($D106&amp;"-"&amp;$E106,IF($C$4="TEB2000_REV01",CALC_CONN_TEB2000_REV01!$F:$I),4,0)="--","---",IF($C$4="TEB2000_REV01",CALC_CONN_TEB2000_REV01!$G106&amp; " --&gt; " &amp;CALC_CONN_TEB2000_REV01!$I106&amp; " --&gt; ")),"---")</f>
        <v>---</v>
      </c>
      <c r="G106" s="59" t="str">
        <f>IFERROR(IF(VLOOKUP($D106&amp;"-"&amp;$E106,IF($C$4="TEB2000_REV01",CALC_CONN_TEB2000_REV01!$F:$H),3,0)="--",VLOOKUP($D106&amp;"-"&amp;$E106,IF($C$4="TEB2000_REV01",CALC_CONN_TEB2000_REV01!$F:$H),2,0),VLOOKUP($D106&amp;"-"&amp;$E106,IF($C$4="TEB2000_REV01",CALC_CONN_TEB2000_REV01!$F:$H),3,0)),"---")</f>
        <v>---</v>
      </c>
      <c r="H106" s="59" t="str">
        <f>IFERROR(VLOOKUP(G106,IF($C$4="TEB2000_REV01",CALC_CONN_TEB2000_REV01!$G:$T),14,0),"---")</f>
        <v>---</v>
      </c>
      <c r="I106" s="59" t="str">
        <f>IFERROR(VLOOKUP($D106&amp;"-"&amp;$E106,IF($C$4="TEB2000_REV01",CALC_CONN_TEB2000_REV01!$F:$K,"???"),6,0),"---")</f>
        <v>---</v>
      </c>
      <c r="J106" s="61" t="str">
        <f>IFERROR(VLOOKUP($D106&amp;"-"&amp;$E106,IF($C$4="TEB2000_REV01",CALC_CONN_TEB2000_REV01!$F:$M,"???"),8,0),"---")</f>
        <v>---</v>
      </c>
      <c r="K106" s="62" t="str">
        <f>IFERROR(VLOOKUP($D106&amp;"-"&amp;$E106,IF($C$4="TEB2000_REV01",CALC_CONN_TEB2000_REV01!$F:$N),9,0),"---")</f>
        <v>---</v>
      </c>
      <c r="L106" s="59" t="str">
        <f>IFERROR(VLOOKUP(K106,B2B!$H$3:$I$2000,2,0),"---")</f>
        <v>---</v>
      </c>
      <c r="M106" s="59" t="str">
        <f>IFERROR(VLOOKUP(L106,IF($M$4="TEM0007_REV01",RAW_m_TEM0007_REV01!$AD:$AH),5,0),"---")</f>
        <v>---</v>
      </c>
      <c r="N106" s="59" t="str">
        <f>IFERROR(VLOOKUP(L106,IF($M$4="TEM0007_REV01",RAW_m_TEM0007_REV01!$AE:$AJ),6,0),"---")</f>
        <v>---</v>
      </c>
      <c r="O106" s="63" t="str">
        <f>IFERROR(VLOOKUP(L106,IF($M$4="TEM0007_REV01",RAW_m_TEM0007_REV01!$AD:$AE),2,0),"---")</f>
        <v>---</v>
      </c>
      <c r="P106" s="59" t="str">
        <f>IFERROR(VLOOKUP(O106,IF($M$4="TEM0007_REV01",RAW_m_TEM0007_REV01!$AJ:$AK),2,0),"---")</f>
        <v>---</v>
      </c>
      <c r="Q106" s="59" t="str">
        <f>IFERROR(VLOOKUP(L106,IF($M$4="TEM0007_REV01",RAW_m_TEM0007_REV01!$AD:$AF),3,0),"---")</f>
        <v>---</v>
      </c>
      <c r="R106" s="59" t="str">
        <f>IFERROR(VLOOKUP(O106,IF($M$4="TEM0007_REV01",RAW_m_TEM0007_REV01!$AE:$AG),3,0),"---")</f>
        <v>---</v>
      </c>
      <c r="S106" s="59" t="str">
        <f t="shared" si="3"/>
        <v>---</v>
      </c>
    </row>
    <row r="107" spans="2:19" ht="15" customHeight="1" x14ac:dyDescent="0.25">
      <c r="B107" s="59">
        <f t="shared" si="2"/>
        <v>102</v>
      </c>
      <c r="C107" s="60">
        <f>IFERROR(IF($C$4="TEB2000_REV01",CALC_CONN_TEB2000_REV01!U107,),"---")</f>
        <v>0</v>
      </c>
      <c r="D107" s="59">
        <f>IFERROR(IF($C$4="TEB2000_REV01",CALC_CONN_TEB2000_REV01!D107,),"---")</f>
        <v>0</v>
      </c>
      <c r="E107" s="59">
        <f>IFERROR(IF($C$4="TEB2000_REV01",CALC_CONN_TEB2000_REV01!E107,),"---")</f>
        <v>0</v>
      </c>
      <c r="F107" s="59" t="str">
        <f>IFERROR(IF(VLOOKUP($D107&amp;"-"&amp;$E107,IF($C$4="TEB2000_REV01",CALC_CONN_TEB2000_REV01!$F:$I),4,0)="--","---",IF($C$4="TEB2000_REV01",CALC_CONN_TEB2000_REV01!$G107&amp; " --&gt; " &amp;CALC_CONN_TEB2000_REV01!$I107&amp; " --&gt; ")),"---")</f>
        <v>---</v>
      </c>
      <c r="G107" s="59" t="str">
        <f>IFERROR(IF(VLOOKUP($D107&amp;"-"&amp;$E107,IF($C$4="TEB2000_REV01",CALC_CONN_TEB2000_REV01!$F:$H),3,0)="--",VLOOKUP($D107&amp;"-"&amp;$E107,IF($C$4="TEB2000_REV01",CALC_CONN_TEB2000_REV01!$F:$H),2,0),VLOOKUP($D107&amp;"-"&amp;$E107,IF($C$4="TEB2000_REV01",CALC_CONN_TEB2000_REV01!$F:$H),3,0)),"---")</f>
        <v>---</v>
      </c>
      <c r="H107" s="59" t="str">
        <f>IFERROR(VLOOKUP(G107,IF($C$4="TEB2000_REV01",CALC_CONN_TEB2000_REV01!$G:$T),14,0),"---")</f>
        <v>---</v>
      </c>
      <c r="I107" s="59" t="str">
        <f>IFERROR(VLOOKUP($D107&amp;"-"&amp;$E107,IF($C$4="TEB2000_REV01",CALC_CONN_TEB2000_REV01!$F:$K,"???"),6,0),"---")</f>
        <v>---</v>
      </c>
      <c r="J107" s="61" t="str">
        <f>IFERROR(VLOOKUP($D107&amp;"-"&amp;$E107,IF($C$4="TEB2000_REV01",CALC_CONN_TEB2000_REV01!$F:$M,"???"),8,0),"---")</f>
        <v>---</v>
      </c>
      <c r="K107" s="62" t="str">
        <f>IFERROR(VLOOKUP($D107&amp;"-"&amp;$E107,IF($C$4="TEB2000_REV01",CALC_CONN_TEB2000_REV01!$F:$N),9,0),"---")</f>
        <v>---</v>
      </c>
      <c r="L107" s="59" t="str">
        <f>IFERROR(VLOOKUP(K107,B2B!$H$3:$I$2000,2,0),"---")</f>
        <v>---</v>
      </c>
      <c r="M107" s="59" t="str">
        <f>IFERROR(VLOOKUP(L107,IF($M$4="TEM0007_REV01",RAW_m_TEM0007_REV01!$AD:$AH),5,0),"---")</f>
        <v>---</v>
      </c>
      <c r="N107" s="59" t="str">
        <f>IFERROR(VLOOKUP(L107,IF($M$4="TEM0007_REV01",RAW_m_TEM0007_REV01!$AE:$AJ),6,0),"---")</f>
        <v>---</v>
      </c>
      <c r="O107" s="63" t="str">
        <f>IFERROR(VLOOKUP(L107,IF($M$4="TEM0007_REV01",RAW_m_TEM0007_REV01!$AD:$AE),2,0),"---")</f>
        <v>---</v>
      </c>
      <c r="P107" s="59" t="str">
        <f>IFERROR(VLOOKUP(O107,IF($M$4="TEM0007_REV01",RAW_m_TEM0007_REV01!$AJ:$AK),2,0),"---")</f>
        <v>---</v>
      </c>
      <c r="Q107" s="59" t="str">
        <f>IFERROR(VLOOKUP(L107,IF($M$4="TEM0007_REV01",RAW_m_TEM0007_REV01!$AD:$AF),3,0),"---")</f>
        <v>---</v>
      </c>
      <c r="R107" s="59" t="str">
        <f>IFERROR(VLOOKUP(O107,IF($M$4="TEM0007_REV01",RAW_m_TEM0007_REV01!$AE:$AG),3,0),"---")</f>
        <v>---</v>
      </c>
      <c r="S107" s="59" t="str">
        <f t="shared" si="3"/>
        <v>---</v>
      </c>
    </row>
    <row r="108" spans="2:19" ht="15" customHeight="1" x14ac:dyDescent="0.25">
      <c r="B108" s="59">
        <f t="shared" si="2"/>
        <v>103</v>
      </c>
      <c r="C108" s="60">
        <f>IFERROR(IF($C$4="TEB2000_REV01",CALC_CONN_TEB2000_REV01!U108,),"---")</f>
        <v>0</v>
      </c>
      <c r="D108" s="59">
        <f>IFERROR(IF($C$4="TEB2000_REV01",CALC_CONN_TEB2000_REV01!D108,),"---")</f>
        <v>0</v>
      </c>
      <c r="E108" s="59">
        <f>IFERROR(IF($C$4="TEB2000_REV01",CALC_CONN_TEB2000_REV01!E108,),"---")</f>
        <v>0</v>
      </c>
      <c r="F108" s="59" t="str">
        <f>IFERROR(IF(VLOOKUP($D108&amp;"-"&amp;$E108,IF($C$4="TEB2000_REV01",CALC_CONN_TEB2000_REV01!$F:$I),4,0)="--","---",IF($C$4="TEB2000_REV01",CALC_CONN_TEB2000_REV01!$G108&amp; " --&gt; " &amp;CALC_CONN_TEB2000_REV01!$I108&amp; " --&gt; ")),"---")</f>
        <v>---</v>
      </c>
      <c r="G108" s="59" t="str">
        <f>IFERROR(IF(VLOOKUP($D108&amp;"-"&amp;$E108,IF($C$4="TEB2000_REV01",CALC_CONN_TEB2000_REV01!$F:$H),3,0)="--",VLOOKUP($D108&amp;"-"&amp;$E108,IF($C$4="TEB2000_REV01",CALC_CONN_TEB2000_REV01!$F:$H),2,0),VLOOKUP($D108&amp;"-"&amp;$E108,IF($C$4="TEB2000_REV01",CALC_CONN_TEB2000_REV01!$F:$H),3,0)),"---")</f>
        <v>---</v>
      </c>
      <c r="H108" s="59" t="str">
        <f>IFERROR(VLOOKUP(G108,IF($C$4="TEB2000_REV01",CALC_CONN_TEB2000_REV01!$G:$T),14,0),"---")</f>
        <v>---</v>
      </c>
      <c r="I108" s="59" t="str">
        <f>IFERROR(VLOOKUP($D108&amp;"-"&amp;$E108,IF($C$4="TEB2000_REV01",CALC_CONN_TEB2000_REV01!$F:$K,"???"),6,0),"---")</f>
        <v>---</v>
      </c>
      <c r="J108" s="61" t="str">
        <f>IFERROR(VLOOKUP($D108&amp;"-"&amp;$E108,IF($C$4="TEB2000_REV01",CALC_CONN_TEB2000_REV01!$F:$M,"???"),8,0),"---")</f>
        <v>---</v>
      </c>
      <c r="K108" s="62" t="str">
        <f>IFERROR(VLOOKUP($D108&amp;"-"&amp;$E108,IF($C$4="TEB2000_REV01",CALC_CONN_TEB2000_REV01!$F:$N),9,0),"---")</f>
        <v>---</v>
      </c>
      <c r="L108" s="59" t="str">
        <f>IFERROR(VLOOKUP(K108,B2B!$H$3:$I$2000,2,0),"---")</f>
        <v>---</v>
      </c>
      <c r="M108" s="59" t="str">
        <f>IFERROR(VLOOKUP(L108,IF($M$4="TEM0007_REV01",RAW_m_TEM0007_REV01!$AD:$AH),5,0),"---")</f>
        <v>---</v>
      </c>
      <c r="N108" s="59" t="str">
        <f>IFERROR(VLOOKUP(L108,IF($M$4="TEM0007_REV01",RAW_m_TEM0007_REV01!$AE:$AJ),6,0),"---")</f>
        <v>---</v>
      </c>
      <c r="O108" s="63" t="str">
        <f>IFERROR(VLOOKUP(L108,IF($M$4="TEM0007_REV01",RAW_m_TEM0007_REV01!$AD:$AE),2,0),"---")</f>
        <v>---</v>
      </c>
      <c r="P108" s="59" t="str">
        <f>IFERROR(VLOOKUP(O108,IF($M$4="TEM0007_REV01",RAW_m_TEM0007_REV01!$AJ:$AK),2,0),"---")</f>
        <v>---</v>
      </c>
      <c r="Q108" s="59" t="str">
        <f>IFERROR(VLOOKUP(L108,IF($M$4="TEM0007_REV01",RAW_m_TEM0007_REV01!$AD:$AF),3,0),"---")</f>
        <v>---</v>
      </c>
      <c r="R108" s="59" t="str">
        <f>IFERROR(VLOOKUP(O108,IF($M$4="TEM0007_REV01",RAW_m_TEM0007_REV01!$AE:$AG),3,0),"---")</f>
        <v>---</v>
      </c>
      <c r="S108" s="59" t="str">
        <f t="shared" si="3"/>
        <v>---</v>
      </c>
    </row>
    <row r="109" spans="2:19" ht="15" customHeight="1" x14ac:dyDescent="0.25">
      <c r="B109" s="59">
        <f t="shared" si="2"/>
        <v>104</v>
      </c>
      <c r="C109" s="60">
        <f>IFERROR(IF($C$4="TEB2000_REV01",CALC_CONN_TEB2000_REV01!U109,),"---")</f>
        <v>0</v>
      </c>
      <c r="D109" s="59">
        <f>IFERROR(IF($C$4="TEB2000_REV01",CALC_CONN_TEB2000_REV01!D109,),"---")</f>
        <v>0</v>
      </c>
      <c r="E109" s="59">
        <f>IFERROR(IF($C$4="TEB2000_REV01",CALC_CONN_TEB2000_REV01!E109,),"---")</f>
        <v>0</v>
      </c>
      <c r="F109" s="59" t="str">
        <f>IFERROR(IF(VLOOKUP($D109&amp;"-"&amp;$E109,IF($C$4="TEB2000_REV01",CALC_CONN_TEB2000_REV01!$F:$I),4,0)="--","---",IF($C$4="TEB2000_REV01",CALC_CONN_TEB2000_REV01!$G109&amp; " --&gt; " &amp;CALC_CONN_TEB2000_REV01!$I109&amp; " --&gt; ")),"---")</f>
        <v>---</v>
      </c>
      <c r="G109" s="59" t="str">
        <f>IFERROR(IF(VLOOKUP($D109&amp;"-"&amp;$E109,IF($C$4="TEB2000_REV01",CALC_CONN_TEB2000_REV01!$F:$H),3,0)="--",VLOOKUP($D109&amp;"-"&amp;$E109,IF($C$4="TEB2000_REV01",CALC_CONN_TEB2000_REV01!$F:$H),2,0),VLOOKUP($D109&amp;"-"&amp;$E109,IF($C$4="TEB2000_REV01",CALC_CONN_TEB2000_REV01!$F:$H),3,0)),"---")</f>
        <v>---</v>
      </c>
      <c r="H109" s="59" t="str">
        <f>IFERROR(VLOOKUP(G109,IF($C$4="TEB2000_REV01",CALC_CONN_TEB2000_REV01!$G:$T),14,0),"---")</f>
        <v>---</v>
      </c>
      <c r="I109" s="59" t="str">
        <f>IFERROR(VLOOKUP($D109&amp;"-"&amp;$E109,IF($C$4="TEB2000_REV01",CALC_CONN_TEB2000_REV01!$F:$K,"???"),6,0),"---")</f>
        <v>---</v>
      </c>
      <c r="J109" s="61" t="str">
        <f>IFERROR(VLOOKUP($D109&amp;"-"&amp;$E109,IF($C$4="TEB2000_REV01",CALC_CONN_TEB2000_REV01!$F:$M,"???"),8,0),"---")</f>
        <v>---</v>
      </c>
      <c r="K109" s="62" t="str">
        <f>IFERROR(VLOOKUP($D109&amp;"-"&amp;$E109,IF($C$4="TEB2000_REV01",CALC_CONN_TEB2000_REV01!$F:$N),9,0),"---")</f>
        <v>---</v>
      </c>
      <c r="L109" s="59" t="str">
        <f>IFERROR(VLOOKUP(K109,B2B!$H$3:$I$2000,2,0),"---")</f>
        <v>---</v>
      </c>
      <c r="M109" s="59" t="str">
        <f>IFERROR(VLOOKUP(L109,IF($M$4="TEM0007_REV01",RAW_m_TEM0007_REV01!$AD:$AH),5,0),"---")</f>
        <v>---</v>
      </c>
      <c r="N109" s="59" t="str">
        <f>IFERROR(VLOOKUP(L109,IF($M$4="TEM0007_REV01",RAW_m_TEM0007_REV01!$AE:$AJ),6,0),"---")</f>
        <v>---</v>
      </c>
      <c r="O109" s="63" t="str">
        <f>IFERROR(VLOOKUP(L109,IF($M$4="TEM0007_REV01",RAW_m_TEM0007_REV01!$AD:$AE),2,0),"---")</f>
        <v>---</v>
      </c>
      <c r="P109" s="59" t="str">
        <f>IFERROR(VLOOKUP(O109,IF($M$4="TEM0007_REV01",RAW_m_TEM0007_REV01!$AJ:$AK),2,0),"---")</f>
        <v>---</v>
      </c>
      <c r="Q109" s="59" t="str">
        <f>IFERROR(VLOOKUP(L109,IF($M$4="TEM0007_REV01",RAW_m_TEM0007_REV01!$AD:$AF),3,0),"---")</f>
        <v>---</v>
      </c>
      <c r="R109" s="59" t="str">
        <f>IFERROR(VLOOKUP(O109,IF($M$4="TEM0007_REV01",RAW_m_TEM0007_REV01!$AE:$AG),3,0),"---")</f>
        <v>---</v>
      </c>
      <c r="S109" s="59" t="str">
        <f t="shared" si="3"/>
        <v>---</v>
      </c>
    </row>
    <row r="110" spans="2:19" ht="15" customHeight="1" x14ac:dyDescent="0.25">
      <c r="B110" s="59">
        <f t="shared" si="2"/>
        <v>105</v>
      </c>
      <c r="C110" s="60">
        <f>IFERROR(IF($C$4="TEB2000_REV01",CALC_CONN_TEB2000_REV01!U110,),"---")</f>
        <v>0</v>
      </c>
      <c r="D110" s="59">
        <f>IFERROR(IF($C$4="TEB2000_REV01",CALC_CONN_TEB2000_REV01!D110,),"---")</f>
        <v>0</v>
      </c>
      <c r="E110" s="59">
        <f>IFERROR(IF($C$4="TEB2000_REV01",CALC_CONN_TEB2000_REV01!E110,),"---")</f>
        <v>0</v>
      </c>
      <c r="F110" s="59" t="str">
        <f>IFERROR(IF(VLOOKUP($D110&amp;"-"&amp;$E110,IF($C$4="TEB2000_REV01",CALC_CONN_TEB2000_REV01!$F:$I),4,0)="--","---",IF($C$4="TEB2000_REV01",CALC_CONN_TEB2000_REV01!$G110&amp; " --&gt; " &amp;CALC_CONN_TEB2000_REV01!$I110&amp; " --&gt; ")),"---")</f>
        <v>---</v>
      </c>
      <c r="G110" s="59" t="str">
        <f>IFERROR(IF(VLOOKUP($D110&amp;"-"&amp;$E110,IF($C$4="TEB2000_REV01",CALC_CONN_TEB2000_REV01!$F:$H),3,0)="--",VLOOKUP($D110&amp;"-"&amp;$E110,IF($C$4="TEB2000_REV01",CALC_CONN_TEB2000_REV01!$F:$H),2,0),VLOOKUP($D110&amp;"-"&amp;$E110,IF($C$4="TEB2000_REV01",CALC_CONN_TEB2000_REV01!$F:$H),3,0)),"---")</f>
        <v>---</v>
      </c>
      <c r="H110" s="59" t="str">
        <f>IFERROR(VLOOKUP(G110,IF($C$4="TEB2000_REV01",CALC_CONN_TEB2000_REV01!$G:$T),14,0),"---")</f>
        <v>---</v>
      </c>
      <c r="I110" s="59" t="str">
        <f>IFERROR(VLOOKUP($D110&amp;"-"&amp;$E110,IF($C$4="TEB2000_REV01",CALC_CONN_TEB2000_REV01!$F:$K,"???"),6,0),"---")</f>
        <v>---</v>
      </c>
      <c r="J110" s="61" t="str">
        <f>IFERROR(VLOOKUP($D110&amp;"-"&amp;$E110,IF($C$4="TEB2000_REV01",CALC_CONN_TEB2000_REV01!$F:$M,"???"),8,0),"---")</f>
        <v>---</v>
      </c>
      <c r="K110" s="62" t="str">
        <f>IFERROR(VLOOKUP($D110&amp;"-"&amp;$E110,IF($C$4="TEB2000_REV01",CALC_CONN_TEB2000_REV01!$F:$N),9,0),"---")</f>
        <v>---</v>
      </c>
      <c r="L110" s="59" t="str">
        <f>IFERROR(VLOOKUP(K110,B2B!$H$3:$I$2000,2,0),"---")</f>
        <v>---</v>
      </c>
      <c r="M110" s="59" t="str">
        <f>IFERROR(VLOOKUP(L110,IF($M$4="TEM0007_REV01",RAW_m_TEM0007_REV01!$AD:$AH),5,0),"---")</f>
        <v>---</v>
      </c>
      <c r="N110" s="59" t="str">
        <f>IFERROR(VLOOKUP(L110,IF($M$4="TEM0007_REV01",RAW_m_TEM0007_REV01!$AE:$AJ),6,0),"---")</f>
        <v>---</v>
      </c>
      <c r="O110" s="63" t="str">
        <f>IFERROR(VLOOKUP(L110,IF($M$4="TEM0007_REV01",RAW_m_TEM0007_REV01!$AD:$AE),2,0),"---")</f>
        <v>---</v>
      </c>
      <c r="P110" s="59" t="str">
        <f>IFERROR(VLOOKUP(O110,IF($M$4="TEM0007_REV01",RAW_m_TEM0007_REV01!$AJ:$AK),2,0),"---")</f>
        <v>---</v>
      </c>
      <c r="Q110" s="59" t="str">
        <f>IFERROR(VLOOKUP(L110,IF($M$4="TEM0007_REV01",RAW_m_TEM0007_REV01!$AD:$AF),3,0),"---")</f>
        <v>---</v>
      </c>
      <c r="R110" s="59" t="str">
        <f>IFERROR(VLOOKUP(O110,IF($M$4="TEM0007_REV01",RAW_m_TEM0007_REV01!$AE:$AG),3,0),"---")</f>
        <v>---</v>
      </c>
      <c r="S110" s="59" t="str">
        <f t="shared" si="3"/>
        <v>---</v>
      </c>
    </row>
    <row r="111" spans="2:19" ht="15" customHeight="1" x14ac:dyDescent="0.25">
      <c r="B111" s="59">
        <f t="shared" si="2"/>
        <v>106</v>
      </c>
      <c r="C111" s="60">
        <f>IFERROR(IF($C$4="TEB2000_REV01",CALC_CONN_TEB2000_REV01!U111,),"---")</f>
        <v>0</v>
      </c>
      <c r="D111" s="59">
        <f>IFERROR(IF($C$4="TEB2000_REV01",CALC_CONN_TEB2000_REV01!D111,),"---")</f>
        <v>0</v>
      </c>
      <c r="E111" s="59">
        <f>IFERROR(IF($C$4="TEB2000_REV01",CALC_CONN_TEB2000_REV01!E111,),"---")</f>
        <v>0</v>
      </c>
      <c r="F111" s="59" t="str">
        <f>IFERROR(IF(VLOOKUP($D111&amp;"-"&amp;$E111,IF($C$4="TEB2000_REV01",CALC_CONN_TEB2000_REV01!$F:$I),4,0)="--","---",IF($C$4="TEB2000_REV01",CALC_CONN_TEB2000_REV01!$G111&amp; " --&gt; " &amp;CALC_CONN_TEB2000_REV01!$I111&amp; " --&gt; ")),"---")</f>
        <v>---</v>
      </c>
      <c r="G111" s="59" t="str">
        <f>IFERROR(IF(VLOOKUP($D111&amp;"-"&amp;$E111,IF($C$4="TEB2000_REV01",CALC_CONN_TEB2000_REV01!$F:$H),3,0)="--",VLOOKUP($D111&amp;"-"&amp;$E111,IF($C$4="TEB2000_REV01",CALC_CONN_TEB2000_REV01!$F:$H),2,0),VLOOKUP($D111&amp;"-"&amp;$E111,IF($C$4="TEB2000_REV01",CALC_CONN_TEB2000_REV01!$F:$H),3,0)),"---")</f>
        <v>---</v>
      </c>
      <c r="H111" s="59" t="str">
        <f>IFERROR(VLOOKUP(G111,IF($C$4="TEB2000_REV01",CALC_CONN_TEB2000_REV01!$G:$T),14,0),"---")</f>
        <v>---</v>
      </c>
      <c r="I111" s="59" t="str">
        <f>IFERROR(VLOOKUP($D111&amp;"-"&amp;$E111,IF($C$4="TEB2000_REV01",CALC_CONN_TEB2000_REV01!$F:$K,"???"),6,0),"---")</f>
        <v>---</v>
      </c>
      <c r="J111" s="61" t="str">
        <f>IFERROR(VLOOKUP($D111&amp;"-"&amp;$E111,IF($C$4="TEB2000_REV01",CALC_CONN_TEB2000_REV01!$F:$M,"???"),8,0),"---")</f>
        <v>---</v>
      </c>
      <c r="K111" s="62" t="str">
        <f>IFERROR(VLOOKUP($D111&amp;"-"&amp;$E111,IF($C$4="TEB2000_REV01",CALC_CONN_TEB2000_REV01!$F:$N),9,0),"---")</f>
        <v>---</v>
      </c>
      <c r="L111" s="59" t="str">
        <f>IFERROR(VLOOKUP(K111,B2B!$H$3:$I$2000,2,0),"---")</f>
        <v>---</v>
      </c>
      <c r="M111" s="59" t="str">
        <f>IFERROR(VLOOKUP(L111,IF($M$4="TEM0007_REV01",RAW_m_TEM0007_REV01!$AD:$AH),5,0),"---")</f>
        <v>---</v>
      </c>
      <c r="N111" s="59" t="str">
        <f>IFERROR(VLOOKUP(L111,IF($M$4="TEM0007_REV01",RAW_m_TEM0007_REV01!$AE:$AJ),6,0),"---")</f>
        <v>---</v>
      </c>
      <c r="O111" s="63" t="str">
        <f>IFERROR(VLOOKUP(L111,IF($M$4="TEM0007_REV01",RAW_m_TEM0007_REV01!$AD:$AE),2,0),"---")</f>
        <v>---</v>
      </c>
      <c r="P111" s="59" t="str">
        <f>IFERROR(VLOOKUP(O111,IF($M$4="TEM0007_REV01",RAW_m_TEM0007_REV01!$AJ:$AK),2,0),"---")</f>
        <v>---</v>
      </c>
      <c r="Q111" s="59" t="str">
        <f>IFERROR(VLOOKUP(L111,IF($M$4="TEM0007_REV01",RAW_m_TEM0007_REV01!$AD:$AF),3,0),"---")</f>
        <v>---</v>
      </c>
      <c r="R111" s="59" t="str">
        <f>IFERROR(VLOOKUP(O111,IF($M$4="TEM0007_REV01",RAW_m_TEM0007_REV01!$AE:$AG),3,0),"---")</f>
        <v>---</v>
      </c>
      <c r="S111" s="59" t="str">
        <f t="shared" si="3"/>
        <v>---</v>
      </c>
    </row>
    <row r="112" spans="2:19" ht="15" customHeight="1" x14ac:dyDescent="0.25">
      <c r="B112" s="59">
        <f t="shared" si="2"/>
        <v>107</v>
      </c>
      <c r="C112" s="60">
        <f>IFERROR(IF($C$4="TEB2000_REV01",CALC_CONN_TEB2000_REV01!U112,),"---")</f>
        <v>0</v>
      </c>
      <c r="D112" s="59">
        <f>IFERROR(IF($C$4="TEB2000_REV01",CALC_CONN_TEB2000_REV01!D112,),"---")</f>
        <v>0</v>
      </c>
      <c r="E112" s="59">
        <f>IFERROR(IF($C$4="TEB2000_REV01",CALC_CONN_TEB2000_REV01!E112,),"---")</f>
        <v>0</v>
      </c>
      <c r="F112" s="59" t="str">
        <f>IFERROR(IF(VLOOKUP($D112&amp;"-"&amp;$E112,IF($C$4="TEB2000_REV01",CALC_CONN_TEB2000_REV01!$F:$I),4,0)="--","---",IF($C$4="TEB2000_REV01",CALC_CONN_TEB2000_REV01!$G112&amp; " --&gt; " &amp;CALC_CONN_TEB2000_REV01!$I112&amp; " --&gt; ")),"---")</f>
        <v>---</v>
      </c>
      <c r="G112" s="59" t="str">
        <f>IFERROR(IF(VLOOKUP($D112&amp;"-"&amp;$E112,IF($C$4="TEB2000_REV01",CALC_CONN_TEB2000_REV01!$F:$H),3,0)="--",VLOOKUP($D112&amp;"-"&amp;$E112,IF($C$4="TEB2000_REV01",CALC_CONN_TEB2000_REV01!$F:$H),2,0),VLOOKUP($D112&amp;"-"&amp;$E112,IF($C$4="TEB2000_REV01",CALC_CONN_TEB2000_REV01!$F:$H),3,0)),"---")</f>
        <v>---</v>
      </c>
      <c r="H112" s="59" t="str">
        <f>IFERROR(VLOOKUP(G112,IF($C$4="TEB2000_REV01",CALC_CONN_TEB2000_REV01!$G:$T),14,0),"---")</f>
        <v>---</v>
      </c>
      <c r="I112" s="59" t="str">
        <f>IFERROR(VLOOKUP($D112&amp;"-"&amp;$E112,IF($C$4="TEB2000_REV01",CALC_CONN_TEB2000_REV01!$F:$K,"???"),6,0),"---")</f>
        <v>---</v>
      </c>
      <c r="J112" s="61" t="str">
        <f>IFERROR(VLOOKUP($D112&amp;"-"&amp;$E112,IF($C$4="TEB2000_REV01",CALC_CONN_TEB2000_REV01!$F:$M,"???"),8,0),"---")</f>
        <v>---</v>
      </c>
      <c r="K112" s="62" t="str">
        <f>IFERROR(VLOOKUP($D112&amp;"-"&amp;$E112,IF($C$4="TEB2000_REV01",CALC_CONN_TEB2000_REV01!$F:$N),9,0),"---")</f>
        <v>---</v>
      </c>
      <c r="L112" s="59" t="str">
        <f>IFERROR(VLOOKUP(K112,B2B!$H$3:$I$2000,2,0),"---")</f>
        <v>---</v>
      </c>
      <c r="M112" s="59" t="str">
        <f>IFERROR(VLOOKUP(L112,IF($M$4="TEM0007_REV01",RAW_m_TEM0007_REV01!$AD:$AH),5,0),"---")</f>
        <v>---</v>
      </c>
      <c r="N112" s="59" t="str">
        <f>IFERROR(VLOOKUP(L112,IF($M$4="TEM0007_REV01",RAW_m_TEM0007_REV01!$AE:$AJ),6,0),"---")</f>
        <v>---</v>
      </c>
      <c r="O112" s="63" t="str">
        <f>IFERROR(VLOOKUP(L112,IF($M$4="TEM0007_REV01",RAW_m_TEM0007_REV01!$AD:$AE),2,0),"---")</f>
        <v>---</v>
      </c>
      <c r="P112" s="59" t="str">
        <f>IFERROR(VLOOKUP(O112,IF($M$4="TEM0007_REV01",RAW_m_TEM0007_REV01!$AJ:$AK),2,0),"---")</f>
        <v>---</v>
      </c>
      <c r="Q112" s="59" t="str">
        <f>IFERROR(VLOOKUP(L112,IF($M$4="TEM0007_REV01",RAW_m_TEM0007_REV01!$AD:$AF),3,0),"---")</f>
        <v>---</v>
      </c>
      <c r="R112" s="59" t="str">
        <f>IFERROR(VLOOKUP(O112,IF($M$4="TEM0007_REV01",RAW_m_TEM0007_REV01!$AE:$AG),3,0),"---")</f>
        <v>---</v>
      </c>
      <c r="S112" s="59" t="str">
        <f t="shared" si="3"/>
        <v>---</v>
      </c>
    </row>
    <row r="113" spans="2:19" ht="15" customHeight="1" x14ac:dyDescent="0.25">
      <c r="B113" s="59">
        <f t="shared" si="2"/>
        <v>108</v>
      </c>
      <c r="C113" s="60">
        <f>IFERROR(IF($C$4="TEB2000_REV01",CALC_CONN_TEB2000_REV01!U113,),"---")</f>
        <v>0</v>
      </c>
      <c r="D113" s="59">
        <f>IFERROR(IF($C$4="TEB2000_REV01",CALC_CONN_TEB2000_REV01!D113,),"---")</f>
        <v>0</v>
      </c>
      <c r="E113" s="59">
        <f>IFERROR(IF($C$4="TEB2000_REV01",CALC_CONN_TEB2000_REV01!E113,),"---")</f>
        <v>0</v>
      </c>
      <c r="F113" s="59" t="str">
        <f>IFERROR(IF(VLOOKUP($D113&amp;"-"&amp;$E113,IF($C$4="TEB2000_REV01",CALC_CONN_TEB2000_REV01!$F:$I),4,0)="--","---",IF($C$4="TEB2000_REV01",CALC_CONN_TEB2000_REV01!$G113&amp; " --&gt; " &amp;CALC_CONN_TEB2000_REV01!$I113&amp; " --&gt; ")),"---")</f>
        <v>---</v>
      </c>
      <c r="G113" s="59" t="str">
        <f>IFERROR(IF(VLOOKUP($D113&amp;"-"&amp;$E113,IF($C$4="TEB2000_REV01",CALC_CONN_TEB2000_REV01!$F:$H),3,0)="--",VLOOKUP($D113&amp;"-"&amp;$E113,IF($C$4="TEB2000_REV01",CALC_CONN_TEB2000_REV01!$F:$H),2,0),VLOOKUP($D113&amp;"-"&amp;$E113,IF($C$4="TEB2000_REV01",CALC_CONN_TEB2000_REV01!$F:$H),3,0)),"---")</f>
        <v>---</v>
      </c>
      <c r="H113" s="59" t="str">
        <f>IFERROR(VLOOKUP(G113,IF($C$4="TEB2000_REV01",CALC_CONN_TEB2000_REV01!$G:$T),14,0),"---")</f>
        <v>---</v>
      </c>
      <c r="I113" s="59" t="str">
        <f>IFERROR(VLOOKUP($D113&amp;"-"&amp;$E113,IF($C$4="TEB2000_REV01",CALC_CONN_TEB2000_REV01!$F:$K,"???"),6,0),"---")</f>
        <v>---</v>
      </c>
      <c r="J113" s="61" t="str">
        <f>IFERROR(VLOOKUP($D113&amp;"-"&amp;$E113,IF($C$4="TEB2000_REV01",CALC_CONN_TEB2000_REV01!$F:$M,"???"),8,0),"---")</f>
        <v>---</v>
      </c>
      <c r="K113" s="62" t="str">
        <f>IFERROR(VLOOKUP($D113&amp;"-"&amp;$E113,IF($C$4="TEB2000_REV01",CALC_CONN_TEB2000_REV01!$F:$N),9,0),"---")</f>
        <v>---</v>
      </c>
      <c r="L113" s="59" t="str">
        <f>IFERROR(VLOOKUP(K113,B2B!$H$3:$I$2000,2,0),"---")</f>
        <v>---</v>
      </c>
      <c r="M113" s="59" t="str">
        <f>IFERROR(VLOOKUP(L113,IF($M$4="TEM0007_REV01",RAW_m_TEM0007_REV01!$AD:$AH),5,0),"---")</f>
        <v>---</v>
      </c>
      <c r="N113" s="59" t="str">
        <f>IFERROR(VLOOKUP(L113,IF($M$4="TEM0007_REV01",RAW_m_TEM0007_REV01!$AE:$AJ),6,0),"---")</f>
        <v>---</v>
      </c>
      <c r="O113" s="63" t="str">
        <f>IFERROR(VLOOKUP(L113,IF($M$4="TEM0007_REV01",RAW_m_TEM0007_REV01!$AD:$AE),2,0),"---")</f>
        <v>---</v>
      </c>
      <c r="P113" s="59" t="str">
        <f>IFERROR(VLOOKUP(O113,IF($M$4="TEM0007_REV01",RAW_m_TEM0007_REV01!$AJ:$AK),2,0),"---")</f>
        <v>---</v>
      </c>
      <c r="Q113" s="59" t="str">
        <f>IFERROR(VLOOKUP(L113,IF($M$4="TEM0007_REV01",RAW_m_TEM0007_REV01!$AD:$AF),3,0),"---")</f>
        <v>---</v>
      </c>
      <c r="R113" s="59" t="str">
        <f>IFERROR(VLOOKUP(O113,IF($M$4="TEM0007_REV01",RAW_m_TEM0007_REV01!$AE:$AG),3,0),"---")</f>
        <v>---</v>
      </c>
      <c r="S113" s="59" t="str">
        <f t="shared" si="3"/>
        <v>---</v>
      </c>
    </row>
    <row r="114" spans="2:19" ht="15" customHeight="1" x14ac:dyDescent="0.25">
      <c r="B114" s="59">
        <f t="shared" si="2"/>
        <v>109</v>
      </c>
      <c r="C114" s="60">
        <f>IFERROR(IF($C$4="TEB2000_REV01",CALC_CONN_TEB2000_REV01!U114,),"---")</f>
        <v>0</v>
      </c>
      <c r="D114" s="59">
        <f>IFERROR(IF($C$4="TEB2000_REV01",CALC_CONN_TEB2000_REV01!D114,),"---")</f>
        <v>0</v>
      </c>
      <c r="E114" s="59">
        <f>IFERROR(IF($C$4="TEB2000_REV01",CALC_CONN_TEB2000_REV01!E114,),"---")</f>
        <v>0</v>
      </c>
      <c r="F114" s="59" t="str">
        <f>IFERROR(IF(VLOOKUP($D114&amp;"-"&amp;$E114,IF($C$4="TEB2000_REV01",CALC_CONN_TEB2000_REV01!$F:$I),4,0)="--","---",IF($C$4="TEB2000_REV01",CALC_CONN_TEB2000_REV01!$G114&amp; " --&gt; " &amp;CALC_CONN_TEB2000_REV01!$I114&amp; " --&gt; ")),"---")</f>
        <v>---</v>
      </c>
      <c r="G114" s="59" t="str">
        <f>IFERROR(IF(VLOOKUP($D114&amp;"-"&amp;$E114,IF($C$4="TEB2000_REV01",CALC_CONN_TEB2000_REV01!$F:$H),3,0)="--",VLOOKUP($D114&amp;"-"&amp;$E114,IF($C$4="TEB2000_REV01",CALC_CONN_TEB2000_REV01!$F:$H),2,0),VLOOKUP($D114&amp;"-"&amp;$E114,IF($C$4="TEB2000_REV01",CALC_CONN_TEB2000_REV01!$F:$H),3,0)),"---")</f>
        <v>---</v>
      </c>
      <c r="H114" s="59" t="str">
        <f>IFERROR(VLOOKUP(G114,IF($C$4="TEB2000_REV01",CALC_CONN_TEB2000_REV01!$G:$T),14,0),"---")</f>
        <v>---</v>
      </c>
      <c r="I114" s="59" t="str">
        <f>IFERROR(VLOOKUP($D114&amp;"-"&amp;$E114,IF($C$4="TEB2000_REV01",CALC_CONN_TEB2000_REV01!$F:$K,"???"),6,0),"---")</f>
        <v>---</v>
      </c>
      <c r="J114" s="61" t="str">
        <f>IFERROR(VLOOKUP($D114&amp;"-"&amp;$E114,IF($C$4="TEB2000_REV01",CALC_CONN_TEB2000_REV01!$F:$M,"???"),8,0),"---")</f>
        <v>---</v>
      </c>
      <c r="K114" s="62" t="str">
        <f>IFERROR(VLOOKUP($D114&amp;"-"&amp;$E114,IF($C$4="TEB2000_REV01",CALC_CONN_TEB2000_REV01!$F:$N),9,0),"---")</f>
        <v>---</v>
      </c>
      <c r="L114" s="59" t="str">
        <f>IFERROR(VLOOKUP(K114,B2B!$H$3:$I$2000,2,0),"---")</f>
        <v>---</v>
      </c>
      <c r="M114" s="59" t="str">
        <f>IFERROR(VLOOKUP(L114,IF($M$4="TEM0007_REV01",RAW_m_TEM0007_REV01!$AD:$AH),5,0),"---")</f>
        <v>---</v>
      </c>
      <c r="N114" s="59" t="str">
        <f>IFERROR(VLOOKUP(L114,IF($M$4="TEM0007_REV01",RAW_m_TEM0007_REV01!$AE:$AJ),6,0),"---")</f>
        <v>---</v>
      </c>
      <c r="O114" s="63" t="str">
        <f>IFERROR(VLOOKUP(L114,IF($M$4="TEM0007_REV01",RAW_m_TEM0007_REV01!$AD:$AE),2,0),"---")</f>
        <v>---</v>
      </c>
      <c r="P114" s="59" t="str">
        <f>IFERROR(VLOOKUP(O114,IF($M$4="TEM0007_REV01",RAW_m_TEM0007_REV01!$AJ:$AK),2,0),"---")</f>
        <v>---</v>
      </c>
      <c r="Q114" s="59" t="str">
        <f>IFERROR(VLOOKUP(L114,IF($M$4="TEM0007_REV01",RAW_m_TEM0007_REV01!$AD:$AF),3,0),"---")</f>
        <v>---</v>
      </c>
      <c r="R114" s="59" t="str">
        <f>IFERROR(VLOOKUP(O114,IF($M$4="TEM0007_REV01",RAW_m_TEM0007_REV01!$AE:$AG),3,0),"---")</f>
        <v>---</v>
      </c>
      <c r="S114" s="59" t="str">
        <f t="shared" si="3"/>
        <v>---</v>
      </c>
    </row>
    <row r="115" spans="2:19" ht="15" customHeight="1" x14ac:dyDescent="0.25">
      <c r="B115" s="59">
        <f t="shared" si="2"/>
        <v>110</v>
      </c>
      <c r="C115" s="60">
        <f>IFERROR(IF($C$4="TEB2000_REV01",CALC_CONN_TEB2000_REV01!U115,),"---")</f>
        <v>0</v>
      </c>
      <c r="D115" s="59">
        <f>IFERROR(IF($C$4="TEB2000_REV01",CALC_CONN_TEB2000_REV01!D115,),"---")</f>
        <v>0</v>
      </c>
      <c r="E115" s="59">
        <f>IFERROR(IF($C$4="TEB2000_REV01",CALC_CONN_TEB2000_REV01!E115,),"---")</f>
        <v>0</v>
      </c>
      <c r="F115" s="59" t="str">
        <f>IFERROR(IF(VLOOKUP($D115&amp;"-"&amp;$E115,IF($C$4="TEB2000_REV01",CALC_CONN_TEB2000_REV01!$F:$I),4,0)="--","---",IF($C$4="TEB2000_REV01",CALC_CONN_TEB2000_REV01!$G115&amp; " --&gt; " &amp;CALC_CONN_TEB2000_REV01!$I115&amp; " --&gt; ")),"---")</f>
        <v>---</v>
      </c>
      <c r="G115" s="59" t="str">
        <f>IFERROR(IF(VLOOKUP($D115&amp;"-"&amp;$E115,IF($C$4="TEB2000_REV01",CALC_CONN_TEB2000_REV01!$F:$H),3,0)="--",VLOOKUP($D115&amp;"-"&amp;$E115,IF($C$4="TEB2000_REV01",CALC_CONN_TEB2000_REV01!$F:$H),2,0),VLOOKUP($D115&amp;"-"&amp;$E115,IF($C$4="TEB2000_REV01",CALC_CONN_TEB2000_REV01!$F:$H),3,0)),"---")</f>
        <v>---</v>
      </c>
      <c r="H115" s="59" t="str">
        <f>IFERROR(VLOOKUP(G115,IF($C$4="TEB2000_REV01",CALC_CONN_TEB2000_REV01!$G:$T),14,0),"---")</f>
        <v>---</v>
      </c>
      <c r="I115" s="59" t="str">
        <f>IFERROR(VLOOKUP($D115&amp;"-"&amp;$E115,IF($C$4="TEB2000_REV01",CALC_CONN_TEB2000_REV01!$F:$K,"???"),6,0),"---")</f>
        <v>---</v>
      </c>
      <c r="J115" s="61" t="str">
        <f>IFERROR(VLOOKUP($D115&amp;"-"&amp;$E115,IF($C$4="TEB2000_REV01",CALC_CONN_TEB2000_REV01!$F:$M,"???"),8,0),"---")</f>
        <v>---</v>
      </c>
      <c r="K115" s="62" t="str">
        <f>IFERROR(VLOOKUP($D115&amp;"-"&amp;$E115,IF($C$4="TEB2000_REV01",CALC_CONN_TEB2000_REV01!$F:$N),9,0),"---")</f>
        <v>---</v>
      </c>
      <c r="L115" s="59" t="str">
        <f>IFERROR(VLOOKUP(K115,B2B!$H$3:$I$2000,2,0),"---")</f>
        <v>---</v>
      </c>
      <c r="M115" s="59" t="str">
        <f>IFERROR(VLOOKUP(L115,IF($M$4="TEM0007_REV01",RAW_m_TEM0007_REV01!$AD:$AH),5,0),"---")</f>
        <v>---</v>
      </c>
      <c r="N115" s="59" t="str">
        <f>IFERROR(VLOOKUP(L115,IF($M$4="TEM0007_REV01",RAW_m_TEM0007_REV01!$AE:$AJ),6,0),"---")</f>
        <v>---</v>
      </c>
      <c r="O115" s="63" t="str">
        <f>IFERROR(VLOOKUP(L115,IF($M$4="TEM0007_REV01",RAW_m_TEM0007_REV01!$AD:$AE),2,0),"---")</f>
        <v>---</v>
      </c>
      <c r="P115" s="59" t="str">
        <f>IFERROR(VLOOKUP(O115,IF($M$4="TEM0007_REV01",RAW_m_TEM0007_REV01!$AJ:$AK),2,0),"---")</f>
        <v>---</v>
      </c>
      <c r="Q115" s="59" t="str">
        <f>IFERROR(VLOOKUP(L115,IF($M$4="TEM0007_REV01",RAW_m_TEM0007_REV01!$AD:$AF),3,0),"---")</f>
        <v>---</v>
      </c>
      <c r="R115" s="59" t="str">
        <f>IFERROR(VLOOKUP(O115,IF($M$4="TEM0007_REV01",RAW_m_TEM0007_REV01!$AE:$AG),3,0),"---")</f>
        <v>---</v>
      </c>
      <c r="S115" s="59" t="str">
        <f t="shared" si="3"/>
        <v>---</v>
      </c>
    </row>
    <row r="116" spans="2:19" ht="15" customHeight="1" x14ac:dyDescent="0.25">
      <c r="B116" s="59">
        <f t="shared" si="2"/>
        <v>111</v>
      </c>
      <c r="C116" s="60">
        <f>IFERROR(IF($C$4="TEB2000_REV01",CALC_CONN_TEB2000_REV01!U116,),"---")</f>
        <v>0</v>
      </c>
      <c r="D116" s="59">
        <f>IFERROR(IF($C$4="TEB2000_REV01",CALC_CONN_TEB2000_REV01!D116,),"---")</f>
        <v>0</v>
      </c>
      <c r="E116" s="59">
        <f>IFERROR(IF($C$4="TEB2000_REV01",CALC_CONN_TEB2000_REV01!E116,),"---")</f>
        <v>0</v>
      </c>
      <c r="F116" s="59" t="str">
        <f>IFERROR(IF(VLOOKUP($D116&amp;"-"&amp;$E116,IF($C$4="TEB2000_REV01",CALC_CONN_TEB2000_REV01!$F:$I),4,0)="--","---",IF($C$4="TEB2000_REV01",CALC_CONN_TEB2000_REV01!$G116&amp; " --&gt; " &amp;CALC_CONN_TEB2000_REV01!$I116&amp; " --&gt; ")),"---")</f>
        <v>---</v>
      </c>
      <c r="G116" s="59" t="str">
        <f>IFERROR(IF(VLOOKUP($D116&amp;"-"&amp;$E116,IF($C$4="TEB2000_REV01",CALC_CONN_TEB2000_REV01!$F:$H),3,0)="--",VLOOKUP($D116&amp;"-"&amp;$E116,IF($C$4="TEB2000_REV01",CALC_CONN_TEB2000_REV01!$F:$H),2,0),VLOOKUP($D116&amp;"-"&amp;$E116,IF($C$4="TEB2000_REV01",CALC_CONN_TEB2000_REV01!$F:$H),3,0)),"---")</f>
        <v>---</v>
      </c>
      <c r="H116" s="59" t="str">
        <f>IFERROR(VLOOKUP(G116,IF($C$4="TEB2000_REV01",CALC_CONN_TEB2000_REV01!$G:$T),14,0),"---")</f>
        <v>---</v>
      </c>
      <c r="I116" s="59" t="str">
        <f>IFERROR(VLOOKUP($D116&amp;"-"&amp;$E116,IF($C$4="TEB2000_REV01",CALC_CONN_TEB2000_REV01!$F:$K,"???"),6,0),"---")</f>
        <v>---</v>
      </c>
      <c r="J116" s="61" t="str">
        <f>IFERROR(VLOOKUP($D116&amp;"-"&amp;$E116,IF($C$4="TEB2000_REV01",CALC_CONN_TEB2000_REV01!$F:$M,"???"),8,0),"---")</f>
        <v>---</v>
      </c>
      <c r="K116" s="62" t="str">
        <f>IFERROR(VLOOKUP($D116&amp;"-"&amp;$E116,IF($C$4="TEB2000_REV01",CALC_CONN_TEB2000_REV01!$F:$N),9,0),"---")</f>
        <v>---</v>
      </c>
      <c r="L116" s="59" t="str">
        <f>IFERROR(VLOOKUP(K116,B2B!$H$3:$I$2000,2,0),"---")</f>
        <v>---</v>
      </c>
      <c r="M116" s="59" t="str">
        <f>IFERROR(VLOOKUP(L116,IF($M$4="TEM0007_REV01",RAW_m_TEM0007_REV01!$AD:$AH),5,0),"---")</f>
        <v>---</v>
      </c>
      <c r="N116" s="59" t="str">
        <f>IFERROR(VLOOKUP(L116,IF($M$4="TEM0007_REV01",RAW_m_TEM0007_REV01!$AE:$AJ),6,0),"---")</f>
        <v>---</v>
      </c>
      <c r="O116" s="63" t="str">
        <f>IFERROR(VLOOKUP(L116,IF($M$4="TEM0007_REV01",RAW_m_TEM0007_REV01!$AD:$AE),2,0),"---")</f>
        <v>---</v>
      </c>
      <c r="P116" s="59" t="str">
        <f>IFERROR(VLOOKUP(O116,IF($M$4="TEM0007_REV01",RAW_m_TEM0007_REV01!$AJ:$AK),2,0),"---")</f>
        <v>---</v>
      </c>
      <c r="Q116" s="59" t="str">
        <f>IFERROR(VLOOKUP(L116,IF($M$4="TEM0007_REV01",RAW_m_TEM0007_REV01!$AD:$AF),3,0),"---")</f>
        <v>---</v>
      </c>
      <c r="R116" s="59" t="str">
        <f>IFERROR(VLOOKUP(O116,IF($M$4="TEM0007_REV01",RAW_m_TEM0007_REV01!$AE:$AG),3,0),"---")</f>
        <v>---</v>
      </c>
      <c r="S116" s="59" t="str">
        <f t="shared" si="3"/>
        <v>---</v>
      </c>
    </row>
    <row r="117" spans="2:19" ht="15" customHeight="1" x14ac:dyDescent="0.25">
      <c r="B117" s="59">
        <f t="shared" si="2"/>
        <v>112</v>
      </c>
      <c r="C117" s="60">
        <f>IFERROR(IF($C$4="TEB2000_REV01",CALC_CONN_TEB2000_REV01!U117,),"---")</f>
        <v>0</v>
      </c>
      <c r="D117" s="59">
        <f>IFERROR(IF($C$4="TEB2000_REV01",CALC_CONN_TEB2000_REV01!D117,),"---")</f>
        <v>0</v>
      </c>
      <c r="E117" s="59">
        <f>IFERROR(IF($C$4="TEB2000_REV01",CALC_CONN_TEB2000_REV01!E117,),"---")</f>
        <v>0</v>
      </c>
      <c r="F117" s="59" t="str">
        <f>IFERROR(IF(VLOOKUP($D117&amp;"-"&amp;$E117,IF($C$4="TEB2000_REV01",CALC_CONN_TEB2000_REV01!$F:$I),4,0)="--","---",IF($C$4="TEB2000_REV01",CALC_CONN_TEB2000_REV01!$G117&amp; " --&gt; " &amp;CALC_CONN_TEB2000_REV01!$I117&amp; " --&gt; ")),"---")</f>
        <v>---</v>
      </c>
      <c r="G117" s="59" t="str">
        <f>IFERROR(IF(VLOOKUP($D117&amp;"-"&amp;$E117,IF($C$4="TEB2000_REV01",CALC_CONN_TEB2000_REV01!$F:$H),3,0)="--",VLOOKUP($D117&amp;"-"&amp;$E117,IF($C$4="TEB2000_REV01",CALC_CONN_TEB2000_REV01!$F:$H),2,0),VLOOKUP($D117&amp;"-"&amp;$E117,IF($C$4="TEB2000_REV01",CALC_CONN_TEB2000_REV01!$F:$H),3,0)),"---")</f>
        <v>---</v>
      </c>
      <c r="H117" s="59" t="str">
        <f>IFERROR(VLOOKUP(G117,IF($C$4="TEB2000_REV01",CALC_CONN_TEB2000_REV01!$G:$T),14,0),"---")</f>
        <v>---</v>
      </c>
      <c r="I117" s="59" t="str">
        <f>IFERROR(VLOOKUP($D117&amp;"-"&amp;$E117,IF($C$4="TEB2000_REV01",CALC_CONN_TEB2000_REV01!$F:$K,"???"),6,0),"---")</f>
        <v>---</v>
      </c>
      <c r="J117" s="61" t="str">
        <f>IFERROR(VLOOKUP($D117&amp;"-"&amp;$E117,IF($C$4="TEB2000_REV01",CALC_CONN_TEB2000_REV01!$F:$M,"???"),8,0),"---")</f>
        <v>---</v>
      </c>
      <c r="K117" s="62" t="str">
        <f>IFERROR(VLOOKUP($D117&amp;"-"&amp;$E117,IF($C$4="TEB2000_REV01",CALC_CONN_TEB2000_REV01!$F:$N),9,0),"---")</f>
        <v>---</v>
      </c>
      <c r="L117" s="59" t="str">
        <f>IFERROR(VLOOKUP(K117,B2B!$H$3:$I$2000,2,0),"---")</f>
        <v>---</v>
      </c>
      <c r="M117" s="59" t="str">
        <f>IFERROR(VLOOKUP(L117,IF($M$4="TEM0007_REV01",RAW_m_TEM0007_REV01!$AD:$AH),5,0),"---")</f>
        <v>---</v>
      </c>
      <c r="N117" s="59" t="str">
        <f>IFERROR(VLOOKUP(L117,IF($M$4="TEM0007_REV01",RAW_m_TEM0007_REV01!$AE:$AJ),6,0),"---")</f>
        <v>---</v>
      </c>
      <c r="O117" s="63" t="str">
        <f>IFERROR(VLOOKUP(L117,IF($M$4="TEM0007_REV01",RAW_m_TEM0007_REV01!$AD:$AE),2,0),"---")</f>
        <v>---</v>
      </c>
      <c r="P117" s="59" t="str">
        <f>IFERROR(VLOOKUP(O117,IF($M$4="TEM0007_REV01",RAW_m_TEM0007_REV01!$AJ:$AK),2,0),"---")</f>
        <v>---</v>
      </c>
      <c r="Q117" s="59" t="str">
        <f>IFERROR(VLOOKUP(L117,IF($M$4="TEM0007_REV01",RAW_m_TEM0007_REV01!$AD:$AF),3,0),"---")</f>
        <v>---</v>
      </c>
      <c r="R117" s="59" t="str">
        <f>IFERROR(VLOOKUP(O117,IF($M$4="TEM0007_REV01",RAW_m_TEM0007_REV01!$AE:$AG),3,0),"---")</f>
        <v>---</v>
      </c>
      <c r="S117" s="59" t="str">
        <f t="shared" si="3"/>
        <v>---</v>
      </c>
    </row>
    <row r="118" spans="2:19" ht="15" customHeight="1" x14ac:dyDescent="0.25">
      <c r="B118" s="59">
        <f t="shared" si="2"/>
        <v>113</v>
      </c>
      <c r="C118" s="60">
        <f>IFERROR(IF($C$4="TEB2000_REV01",CALC_CONN_TEB2000_REV01!U118,),"---")</f>
        <v>0</v>
      </c>
      <c r="D118" s="59">
        <f>IFERROR(IF($C$4="TEB2000_REV01",CALC_CONN_TEB2000_REV01!D118,),"---")</f>
        <v>0</v>
      </c>
      <c r="E118" s="59">
        <f>IFERROR(IF($C$4="TEB2000_REV01",CALC_CONN_TEB2000_REV01!E118,),"---")</f>
        <v>0</v>
      </c>
      <c r="F118" s="59" t="str">
        <f>IFERROR(IF(VLOOKUP($D118&amp;"-"&amp;$E118,IF($C$4="TEB2000_REV01",CALC_CONN_TEB2000_REV01!$F:$I),4,0)="--","---",IF($C$4="TEB2000_REV01",CALC_CONN_TEB2000_REV01!$G118&amp; " --&gt; " &amp;CALC_CONN_TEB2000_REV01!$I118&amp; " --&gt; ")),"---")</f>
        <v>---</v>
      </c>
      <c r="G118" s="59" t="str">
        <f>IFERROR(IF(VLOOKUP($D118&amp;"-"&amp;$E118,IF($C$4="TEB2000_REV01",CALC_CONN_TEB2000_REV01!$F:$H),3,0)="--",VLOOKUP($D118&amp;"-"&amp;$E118,IF($C$4="TEB2000_REV01",CALC_CONN_TEB2000_REV01!$F:$H),2,0),VLOOKUP($D118&amp;"-"&amp;$E118,IF($C$4="TEB2000_REV01",CALC_CONN_TEB2000_REV01!$F:$H),3,0)),"---")</f>
        <v>---</v>
      </c>
      <c r="H118" s="59" t="str">
        <f>IFERROR(VLOOKUP(G118,IF($C$4="TEB2000_REV01",CALC_CONN_TEB2000_REV01!$G:$T),14,0),"---")</f>
        <v>---</v>
      </c>
      <c r="I118" s="59" t="str">
        <f>IFERROR(VLOOKUP($D118&amp;"-"&amp;$E118,IF($C$4="TEB2000_REV01",CALC_CONN_TEB2000_REV01!$F:$K,"???"),6,0),"---")</f>
        <v>---</v>
      </c>
      <c r="J118" s="61" t="str">
        <f>IFERROR(VLOOKUP($D118&amp;"-"&amp;$E118,IF($C$4="TEB2000_REV01",CALC_CONN_TEB2000_REV01!$F:$M,"???"),8,0),"---")</f>
        <v>---</v>
      </c>
      <c r="K118" s="62" t="str">
        <f>IFERROR(VLOOKUP($D118&amp;"-"&amp;$E118,IF($C$4="TEB2000_REV01",CALC_CONN_TEB2000_REV01!$F:$N),9,0),"---")</f>
        <v>---</v>
      </c>
      <c r="L118" s="59" t="str">
        <f>IFERROR(VLOOKUP(K118,B2B!$H$3:$I$2000,2,0),"---")</f>
        <v>---</v>
      </c>
      <c r="M118" s="59" t="str">
        <f>IFERROR(VLOOKUP(L118,IF($M$4="TEM0007_REV01",RAW_m_TEM0007_REV01!$AD:$AH),5,0),"---")</f>
        <v>---</v>
      </c>
      <c r="N118" s="59" t="str">
        <f>IFERROR(VLOOKUP(L118,IF($M$4="TEM0007_REV01",RAW_m_TEM0007_REV01!$AE:$AJ),6,0),"---")</f>
        <v>---</v>
      </c>
      <c r="O118" s="63" t="str">
        <f>IFERROR(VLOOKUP(L118,IF($M$4="TEM0007_REV01",RAW_m_TEM0007_REV01!$AD:$AE),2,0),"---")</f>
        <v>---</v>
      </c>
      <c r="P118" s="59" t="str">
        <f>IFERROR(VLOOKUP(O118,IF($M$4="TEM0007_REV01",RAW_m_TEM0007_REV01!$AJ:$AK),2,0),"---")</f>
        <v>---</v>
      </c>
      <c r="Q118" s="59" t="str">
        <f>IFERROR(VLOOKUP(L118,IF($M$4="TEM0007_REV01",RAW_m_TEM0007_REV01!$AD:$AF),3,0),"---")</f>
        <v>---</v>
      </c>
      <c r="R118" s="59" t="str">
        <f>IFERROR(VLOOKUP(O118,IF($M$4="TEM0007_REV01",RAW_m_TEM0007_REV01!$AE:$AG),3,0),"---")</f>
        <v>---</v>
      </c>
      <c r="S118" s="59" t="str">
        <f t="shared" si="3"/>
        <v>---</v>
      </c>
    </row>
    <row r="119" spans="2:19" ht="15" customHeight="1" x14ac:dyDescent="0.25">
      <c r="B119" s="59">
        <f t="shared" si="2"/>
        <v>114</v>
      </c>
      <c r="C119" s="60">
        <f>IFERROR(IF($C$4="TEB2000_REV01",CALC_CONN_TEB2000_REV01!U119,),"---")</f>
        <v>0</v>
      </c>
      <c r="D119" s="59">
        <f>IFERROR(IF($C$4="TEB2000_REV01",CALC_CONN_TEB2000_REV01!D119,),"---")</f>
        <v>0</v>
      </c>
      <c r="E119" s="59">
        <f>IFERROR(IF($C$4="TEB2000_REV01",CALC_CONN_TEB2000_REV01!E119,),"---")</f>
        <v>0</v>
      </c>
      <c r="F119" s="59" t="str">
        <f>IFERROR(IF(VLOOKUP($D119&amp;"-"&amp;$E119,IF($C$4="TEB2000_REV01",CALC_CONN_TEB2000_REV01!$F:$I),4,0)="--","---",IF($C$4="TEB2000_REV01",CALC_CONN_TEB2000_REV01!$G119&amp; " --&gt; " &amp;CALC_CONN_TEB2000_REV01!$I119&amp; " --&gt; ")),"---")</f>
        <v>---</v>
      </c>
      <c r="G119" s="59" t="str">
        <f>IFERROR(IF(VLOOKUP($D119&amp;"-"&amp;$E119,IF($C$4="TEB2000_REV01",CALC_CONN_TEB2000_REV01!$F:$H),3,0)="--",VLOOKUP($D119&amp;"-"&amp;$E119,IF($C$4="TEB2000_REV01",CALC_CONN_TEB2000_REV01!$F:$H),2,0),VLOOKUP($D119&amp;"-"&amp;$E119,IF($C$4="TEB2000_REV01",CALC_CONN_TEB2000_REV01!$F:$H),3,0)),"---")</f>
        <v>---</v>
      </c>
      <c r="H119" s="59" t="str">
        <f>IFERROR(VLOOKUP(G119,IF($C$4="TEB2000_REV01",CALC_CONN_TEB2000_REV01!$G:$T),14,0),"---")</f>
        <v>---</v>
      </c>
      <c r="I119" s="59" t="str">
        <f>IFERROR(VLOOKUP($D119&amp;"-"&amp;$E119,IF($C$4="TEB2000_REV01",CALC_CONN_TEB2000_REV01!$F:$K,"???"),6,0),"---")</f>
        <v>---</v>
      </c>
      <c r="J119" s="61" t="str">
        <f>IFERROR(VLOOKUP($D119&amp;"-"&amp;$E119,IF($C$4="TEB2000_REV01",CALC_CONN_TEB2000_REV01!$F:$M,"???"),8,0),"---")</f>
        <v>---</v>
      </c>
      <c r="K119" s="62" t="str">
        <f>IFERROR(VLOOKUP($D119&amp;"-"&amp;$E119,IF($C$4="TEB2000_REV01",CALC_CONN_TEB2000_REV01!$F:$N),9,0),"---")</f>
        <v>---</v>
      </c>
      <c r="L119" s="59" t="str">
        <f>IFERROR(VLOOKUP(K119,B2B!$H$3:$I$2000,2,0),"---")</f>
        <v>---</v>
      </c>
      <c r="M119" s="59" t="str">
        <f>IFERROR(VLOOKUP(L119,IF($M$4="TEM0007_REV01",RAW_m_TEM0007_REV01!$AD:$AH),5,0),"---")</f>
        <v>---</v>
      </c>
      <c r="N119" s="59" t="str">
        <f>IFERROR(VLOOKUP(L119,IF($M$4="TEM0007_REV01",RAW_m_TEM0007_REV01!$AE:$AJ),6,0),"---")</f>
        <v>---</v>
      </c>
      <c r="O119" s="63" t="str">
        <f>IFERROR(VLOOKUP(L119,IF($M$4="TEM0007_REV01",RAW_m_TEM0007_REV01!$AD:$AE),2,0),"---")</f>
        <v>---</v>
      </c>
      <c r="P119" s="59" t="str">
        <f>IFERROR(VLOOKUP(O119,IF($M$4="TEM0007_REV01",RAW_m_TEM0007_REV01!$AJ:$AK),2,0),"---")</f>
        <v>---</v>
      </c>
      <c r="Q119" s="59" t="str">
        <f>IFERROR(VLOOKUP(L119,IF($M$4="TEM0007_REV01",RAW_m_TEM0007_REV01!$AD:$AF),3,0),"---")</f>
        <v>---</v>
      </c>
      <c r="R119" s="59" t="str">
        <f>IFERROR(VLOOKUP(O119,IF($M$4="TEM0007_REV01",RAW_m_TEM0007_REV01!$AE:$AG),3,0),"---")</f>
        <v>---</v>
      </c>
      <c r="S119" s="59" t="str">
        <f t="shared" si="3"/>
        <v>---</v>
      </c>
    </row>
    <row r="120" spans="2:19" ht="15" customHeight="1" x14ac:dyDescent="0.25">
      <c r="B120" s="59">
        <f t="shared" si="2"/>
        <v>115</v>
      </c>
      <c r="C120" s="60">
        <f>IFERROR(IF($C$4="TEB2000_REV01",CALC_CONN_TEB2000_REV01!U120,),"---")</f>
        <v>0</v>
      </c>
      <c r="D120" s="59">
        <f>IFERROR(IF($C$4="TEB2000_REV01",CALC_CONN_TEB2000_REV01!D120,),"---")</f>
        <v>0</v>
      </c>
      <c r="E120" s="59">
        <f>IFERROR(IF($C$4="TEB2000_REV01",CALC_CONN_TEB2000_REV01!E120,),"---")</f>
        <v>0</v>
      </c>
      <c r="F120" s="59" t="str">
        <f>IFERROR(IF(VLOOKUP($D120&amp;"-"&amp;$E120,IF($C$4="TEB2000_REV01",CALC_CONN_TEB2000_REV01!$F:$I),4,0)="--","---",IF($C$4="TEB2000_REV01",CALC_CONN_TEB2000_REV01!$G120&amp; " --&gt; " &amp;CALC_CONN_TEB2000_REV01!$I120&amp; " --&gt; ")),"---")</f>
        <v>---</v>
      </c>
      <c r="G120" s="59" t="str">
        <f>IFERROR(IF(VLOOKUP($D120&amp;"-"&amp;$E120,IF($C$4="TEB2000_REV01",CALC_CONN_TEB2000_REV01!$F:$H),3,0)="--",VLOOKUP($D120&amp;"-"&amp;$E120,IF($C$4="TEB2000_REV01",CALC_CONN_TEB2000_REV01!$F:$H),2,0),VLOOKUP($D120&amp;"-"&amp;$E120,IF($C$4="TEB2000_REV01",CALC_CONN_TEB2000_REV01!$F:$H),3,0)),"---")</f>
        <v>---</v>
      </c>
      <c r="H120" s="59" t="str">
        <f>IFERROR(VLOOKUP(G120,IF($C$4="TEB2000_REV01",CALC_CONN_TEB2000_REV01!$G:$T),14,0),"---")</f>
        <v>---</v>
      </c>
      <c r="I120" s="59" t="str">
        <f>IFERROR(VLOOKUP($D120&amp;"-"&amp;$E120,IF($C$4="TEB2000_REV01",CALC_CONN_TEB2000_REV01!$F:$K,"???"),6,0),"---")</f>
        <v>---</v>
      </c>
      <c r="J120" s="61" t="str">
        <f>IFERROR(VLOOKUP($D120&amp;"-"&amp;$E120,IF($C$4="TEB2000_REV01",CALC_CONN_TEB2000_REV01!$F:$M,"???"),8,0),"---")</f>
        <v>---</v>
      </c>
      <c r="K120" s="62" t="str">
        <f>IFERROR(VLOOKUP($D120&amp;"-"&amp;$E120,IF($C$4="TEB2000_REV01",CALC_CONN_TEB2000_REV01!$F:$N),9,0),"---")</f>
        <v>---</v>
      </c>
      <c r="L120" s="59" t="str">
        <f>IFERROR(VLOOKUP(K120,B2B!$H$3:$I$2000,2,0),"---")</f>
        <v>---</v>
      </c>
      <c r="M120" s="59" t="str">
        <f>IFERROR(VLOOKUP(L120,IF($M$4="TEM0007_REV01",RAW_m_TEM0007_REV01!$AD:$AH),5,0),"---")</f>
        <v>---</v>
      </c>
      <c r="N120" s="59" t="str">
        <f>IFERROR(VLOOKUP(L120,IF($M$4="TEM0007_REV01",RAW_m_TEM0007_REV01!$AE:$AJ),6,0),"---")</f>
        <v>---</v>
      </c>
      <c r="O120" s="63" t="str">
        <f>IFERROR(VLOOKUP(L120,IF($M$4="TEM0007_REV01",RAW_m_TEM0007_REV01!$AD:$AE),2,0),"---")</f>
        <v>---</v>
      </c>
      <c r="P120" s="59" t="str">
        <f>IFERROR(VLOOKUP(O120,IF($M$4="TEM0007_REV01",RAW_m_TEM0007_REV01!$AJ:$AK),2,0),"---")</f>
        <v>---</v>
      </c>
      <c r="Q120" s="59" t="str">
        <f>IFERROR(VLOOKUP(L120,IF($M$4="TEM0007_REV01",RAW_m_TEM0007_REV01!$AD:$AF),3,0),"---")</f>
        <v>---</v>
      </c>
      <c r="R120" s="59" t="str">
        <f>IFERROR(VLOOKUP(O120,IF($M$4="TEM0007_REV01",RAW_m_TEM0007_REV01!$AE:$AG),3,0),"---")</f>
        <v>---</v>
      </c>
      <c r="S120" s="59" t="str">
        <f t="shared" si="3"/>
        <v>---</v>
      </c>
    </row>
    <row r="121" spans="2:19" ht="15" customHeight="1" x14ac:dyDescent="0.25">
      <c r="B121" s="59">
        <f t="shared" si="2"/>
        <v>116</v>
      </c>
      <c r="C121" s="60">
        <f>IFERROR(IF($C$4="TEB2000_REV01",CALC_CONN_TEB2000_REV01!U121,),"---")</f>
        <v>0</v>
      </c>
      <c r="D121" s="59">
        <f>IFERROR(IF($C$4="TEB2000_REV01",CALC_CONN_TEB2000_REV01!D121,),"---")</f>
        <v>0</v>
      </c>
      <c r="E121" s="59">
        <f>IFERROR(IF($C$4="TEB2000_REV01",CALC_CONN_TEB2000_REV01!E121,),"---")</f>
        <v>0</v>
      </c>
      <c r="F121" s="59" t="str">
        <f>IFERROR(IF(VLOOKUP($D121&amp;"-"&amp;$E121,IF($C$4="TEB2000_REV01",CALC_CONN_TEB2000_REV01!$F:$I),4,0)="--","---",IF($C$4="TEB2000_REV01",CALC_CONN_TEB2000_REV01!$G121&amp; " --&gt; " &amp;CALC_CONN_TEB2000_REV01!$I121&amp; " --&gt; ")),"---")</f>
        <v>---</v>
      </c>
      <c r="G121" s="59" t="str">
        <f>IFERROR(IF(VLOOKUP($D121&amp;"-"&amp;$E121,IF($C$4="TEB2000_REV01",CALC_CONN_TEB2000_REV01!$F:$H),3,0)="--",VLOOKUP($D121&amp;"-"&amp;$E121,IF($C$4="TEB2000_REV01",CALC_CONN_TEB2000_REV01!$F:$H),2,0),VLOOKUP($D121&amp;"-"&amp;$E121,IF($C$4="TEB2000_REV01",CALC_CONN_TEB2000_REV01!$F:$H),3,0)),"---")</f>
        <v>---</v>
      </c>
      <c r="H121" s="59" t="str">
        <f>IFERROR(VLOOKUP(G121,IF($C$4="TEB2000_REV01",CALC_CONN_TEB2000_REV01!$G:$T),14,0),"---")</f>
        <v>---</v>
      </c>
      <c r="I121" s="59" t="str">
        <f>IFERROR(VLOOKUP($D121&amp;"-"&amp;$E121,IF($C$4="TEB2000_REV01",CALC_CONN_TEB2000_REV01!$F:$K,"???"),6,0),"---")</f>
        <v>---</v>
      </c>
      <c r="J121" s="61" t="str">
        <f>IFERROR(VLOOKUP($D121&amp;"-"&amp;$E121,IF($C$4="TEB2000_REV01",CALC_CONN_TEB2000_REV01!$F:$M,"???"),8,0),"---")</f>
        <v>---</v>
      </c>
      <c r="K121" s="62" t="str">
        <f>IFERROR(VLOOKUP($D121&amp;"-"&amp;$E121,IF($C$4="TEB2000_REV01",CALC_CONN_TEB2000_REV01!$F:$N),9,0),"---")</f>
        <v>---</v>
      </c>
      <c r="L121" s="59" t="str">
        <f>IFERROR(VLOOKUP(K121,B2B!$H$3:$I$2000,2,0),"---")</f>
        <v>---</v>
      </c>
      <c r="M121" s="59" t="str">
        <f>IFERROR(VLOOKUP(L121,IF($M$4="TEM0007_REV01",RAW_m_TEM0007_REV01!$AD:$AH),5,0),"---")</f>
        <v>---</v>
      </c>
      <c r="N121" s="59" t="str">
        <f>IFERROR(VLOOKUP(L121,IF($M$4="TEM0007_REV01",RAW_m_TEM0007_REV01!$AE:$AJ),6,0),"---")</f>
        <v>---</v>
      </c>
      <c r="O121" s="63" t="str">
        <f>IFERROR(VLOOKUP(L121,IF($M$4="TEM0007_REV01",RAW_m_TEM0007_REV01!$AD:$AE),2,0),"---")</f>
        <v>---</v>
      </c>
      <c r="P121" s="59" t="str">
        <f>IFERROR(VLOOKUP(O121,IF($M$4="TEM0007_REV01",RAW_m_TEM0007_REV01!$AJ:$AK),2,0),"---")</f>
        <v>---</v>
      </c>
      <c r="Q121" s="59" t="str">
        <f>IFERROR(VLOOKUP(L121,IF($M$4="TEM0007_REV01",RAW_m_TEM0007_REV01!$AD:$AF),3,0),"---")</f>
        <v>---</v>
      </c>
      <c r="R121" s="59" t="str">
        <f>IFERROR(VLOOKUP(O121,IF($M$4="TEM0007_REV01",RAW_m_TEM0007_REV01!$AE:$AG),3,0),"---")</f>
        <v>---</v>
      </c>
      <c r="S121" s="59" t="str">
        <f t="shared" si="3"/>
        <v>---</v>
      </c>
    </row>
    <row r="122" spans="2:19" ht="15" customHeight="1" x14ac:dyDescent="0.25">
      <c r="B122" s="59">
        <f t="shared" si="2"/>
        <v>117</v>
      </c>
      <c r="C122" s="60">
        <f>IFERROR(IF($C$4="TEB2000_REV01",CALC_CONN_TEB2000_REV01!U122,),"---")</f>
        <v>0</v>
      </c>
      <c r="D122" s="59">
        <f>IFERROR(IF($C$4="TEB2000_REV01",CALC_CONN_TEB2000_REV01!D122,),"---")</f>
        <v>0</v>
      </c>
      <c r="E122" s="59">
        <f>IFERROR(IF($C$4="TEB2000_REV01",CALC_CONN_TEB2000_REV01!E122,),"---")</f>
        <v>0</v>
      </c>
      <c r="F122" s="59" t="str">
        <f>IFERROR(IF(VLOOKUP($D122&amp;"-"&amp;$E122,IF($C$4="TEB2000_REV01",CALC_CONN_TEB2000_REV01!$F:$I),4,0)="--","---",IF($C$4="TEB2000_REV01",CALC_CONN_TEB2000_REV01!$G122&amp; " --&gt; " &amp;CALC_CONN_TEB2000_REV01!$I122&amp; " --&gt; ")),"---")</f>
        <v>---</v>
      </c>
      <c r="G122" s="59" t="str">
        <f>IFERROR(IF(VLOOKUP($D122&amp;"-"&amp;$E122,IF($C$4="TEB2000_REV01",CALC_CONN_TEB2000_REV01!$F:$H),3,0)="--",VLOOKUP($D122&amp;"-"&amp;$E122,IF($C$4="TEB2000_REV01",CALC_CONN_TEB2000_REV01!$F:$H),2,0),VLOOKUP($D122&amp;"-"&amp;$E122,IF($C$4="TEB2000_REV01",CALC_CONN_TEB2000_REV01!$F:$H),3,0)),"---")</f>
        <v>---</v>
      </c>
      <c r="H122" s="59" t="str">
        <f>IFERROR(VLOOKUP(G122,IF($C$4="TEB2000_REV01",CALC_CONN_TEB2000_REV01!$G:$T),14,0),"---")</f>
        <v>---</v>
      </c>
      <c r="I122" s="59" t="str">
        <f>IFERROR(VLOOKUP($D122&amp;"-"&amp;$E122,IF($C$4="TEB2000_REV01",CALC_CONN_TEB2000_REV01!$F:$K,"???"),6,0),"---")</f>
        <v>---</v>
      </c>
      <c r="J122" s="61" t="str">
        <f>IFERROR(VLOOKUP($D122&amp;"-"&amp;$E122,IF($C$4="TEB2000_REV01",CALC_CONN_TEB2000_REV01!$F:$M,"???"),8,0),"---")</f>
        <v>---</v>
      </c>
      <c r="K122" s="62" t="str">
        <f>IFERROR(VLOOKUP($D122&amp;"-"&amp;$E122,IF($C$4="TEB2000_REV01",CALC_CONN_TEB2000_REV01!$F:$N),9,0),"---")</f>
        <v>---</v>
      </c>
      <c r="L122" s="59" t="str">
        <f>IFERROR(VLOOKUP(K122,B2B!$H$3:$I$2000,2,0),"---")</f>
        <v>---</v>
      </c>
      <c r="M122" s="59" t="str">
        <f>IFERROR(VLOOKUP(L122,IF($M$4="TEM0007_REV01",RAW_m_TEM0007_REV01!$AD:$AH),5,0),"---")</f>
        <v>---</v>
      </c>
      <c r="N122" s="59" t="str">
        <f>IFERROR(VLOOKUP(L122,IF($M$4="TEM0007_REV01",RAW_m_TEM0007_REV01!$AE:$AJ),6,0),"---")</f>
        <v>---</v>
      </c>
      <c r="O122" s="63" t="str">
        <f>IFERROR(VLOOKUP(L122,IF($M$4="TEM0007_REV01",RAW_m_TEM0007_REV01!$AD:$AE),2,0),"---")</f>
        <v>---</v>
      </c>
      <c r="P122" s="59" t="str">
        <f>IFERROR(VLOOKUP(O122,IF($M$4="TEM0007_REV01",RAW_m_TEM0007_REV01!$AJ:$AK),2,0),"---")</f>
        <v>---</v>
      </c>
      <c r="Q122" s="59" t="str">
        <f>IFERROR(VLOOKUP(L122,IF($M$4="TEM0007_REV01",RAW_m_TEM0007_REV01!$AD:$AF),3,0),"---")</f>
        <v>---</v>
      </c>
      <c r="R122" s="59" t="str">
        <f>IFERROR(VLOOKUP(O122,IF($M$4="TEM0007_REV01",RAW_m_TEM0007_REV01!$AE:$AG),3,0),"---")</f>
        <v>---</v>
      </c>
      <c r="S122" s="59" t="str">
        <f t="shared" si="3"/>
        <v>---</v>
      </c>
    </row>
    <row r="123" spans="2:19" ht="15" customHeight="1" x14ac:dyDescent="0.25">
      <c r="B123" s="59">
        <f t="shared" si="2"/>
        <v>118</v>
      </c>
      <c r="C123" s="60">
        <f>IFERROR(IF($C$4="TEB2000_REV01",CALC_CONN_TEB2000_REV01!U123,),"---")</f>
        <v>0</v>
      </c>
      <c r="D123" s="59">
        <f>IFERROR(IF($C$4="TEB2000_REV01",CALC_CONN_TEB2000_REV01!D123,),"---")</f>
        <v>0</v>
      </c>
      <c r="E123" s="59">
        <f>IFERROR(IF($C$4="TEB2000_REV01",CALC_CONN_TEB2000_REV01!E123,),"---")</f>
        <v>0</v>
      </c>
      <c r="F123" s="59" t="str">
        <f>IFERROR(IF(VLOOKUP($D123&amp;"-"&amp;$E123,IF($C$4="TEB2000_REV01",CALC_CONN_TEB2000_REV01!$F:$I),4,0)="--","---",IF($C$4="TEB2000_REV01",CALC_CONN_TEB2000_REV01!$G123&amp; " --&gt; " &amp;CALC_CONN_TEB2000_REV01!$I123&amp; " --&gt; ")),"---")</f>
        <v>---</v>
      </c>
      <c r="G123" s="59" t="str">
        <f>IFERROR(IF(VLOOKUP($D123&amp;"-"&amp;$E123,IF($C$4="TEB2000_REV01",CALC_CONN_TEB2000_REV01!$F:$H),3,0)="--",VLOOKUP($D123&amp;"-"&amp;$E123,IF($C$4="TEB2000_REV01",CALC_CONN_TEB2000_REV01!$F:$H),2,0),VLOOKUP($D123&amp;"-"&amp;$E123,IF($C$4="TEB2000_REV01",CALC_CONN_TEB2000_REV01!$F:$H),3,0)),"---")</f>
        <v>---</v>
      </c>
      <c r="H123" s="59" t="str">
        <f>IFERROR(VLOOKUP(G123,IF($C$4="TEB2000_REV01",CALC_CONN_TEB2000_REV01!$G:$T),14,0),"---")</f>
        <v>---</v>
      </c>
      <c r="I123" s="59" t="str">
        <f>IFERROR(VLOOKUP($D123&amp;"-"&amp;$E123,IF($C$4="TEB2000_REV01",CALC_CONN_TEB2000_REV01!$F:$K,"???"),6,0),"---")</f>
        <v>---</v>
      </c>
      <c r="J123" s="61" t="str">
        <f>IFERROR(VLOOKUP($D123&amp;"-"&amp;$E123,IF($C$4="TEB2000_REV01",CALC_CONN_TEB2000_REV01!$F:$M,"???"),8,0),"---")</f>
        <v>---</v>
      </c>
      <c r="K123" s="62" t="str">
        <f>IFERROR(VLOOKUP($D123&amp;"-"&amp;$E123,IF($C$4="TEB2000_REV01",CALC_CONN_TEB2000_REV01!$F:$N),9,0),"---")</f>
        <v>---</v>
      </c>
      <c r="L123" s="59" t="str">
        <f>IFERROR(VLOOKUP(K123,B2B!$H$3:$I$2000,2,0),"---")</f>
        <v>---</v>
      </c>
      <c r="M123" s="59" t="str">
        <f>IFERROR(VLOOKUP(L123,IF($M$4="TEM0007_REV01",RAW_m_TEM0007_REV01!$AD:$AH),5,0),"---")</f>
        <v>---</v>
      </c>
      <c r="N123" s="59" t="str">
        <f>IFERROR(VLOOKUP(L123,IF($M$4="TEM0007_REV01",RAW_m_TEM0007_REV01!$AE:$AJ),6,0),"---")</f>
        <v>---</v>
      </c>
      <c r="O123" s="63" t="str">
        <f>IFERROR(VLOOKUP(L123,IF($M$4="TEM0007_REV01",RAW_m_TEM0007_REV01!$AD:$AE),2,0),"---")</f>
        <v>---</v>
      </c>
      <c r="P123" s="59" t="str">
        <f>IFERROR(VLOOKUP(O123,IF($M$4="TEM0007_REV01",RAW_m_TEM0007_REV01!$AJ:$AK),2,0),"---")</f>
        <v>---</v>
      </c>
      <c r="Q123" s="59" t="str">
        <f>IFERROR(VLOOKUP(L123,IF($M$4="TEM0007_REV01",RAW_m_TEM0007_REV01!$AD:$AF),3,0),"---")</f>
        <v>---</v>
      </c>
      <c r="R123" s="59" t="str">
        <f>IFERROR(VLOOKUP(O123,IF($M$4="TEM0007_REV01",RAW_m_TEM0007_REV01!$AE:$AG),3,0),"---")</f>
        <v>---</v>
      </c>
      <c r="S123" s="59" t="str">
        <f t="shared" si="3"/>
        <v>---</v>
      </c>
    </row>
    <row r="124" spans="2:19" ht="15" customHeight="1" x14ac:dyDescent="0.25">
      <c r="B124" s="59">
        <f t="shared" si="2"/>
        <v>119</v>
      </c>
      <c r="C124" s="60">
        <f>IFERROR(IF($C$4="TEB2000_REV01",CALC_CONN_TEB2000_REV01!U124,),"---")</f>
        <v>0</v>
      </c>
      <c r="D124" s="59">
        <f>IFERROR(IF($C$4="TEB2000_REV01",CALC_CONN_TEB2000_REV01!D124,),"---")</f>
        <v>0</v>
      </c>
      <c r="E124" s="59">
        <f>IFERROR(IF($C$4="TEB2000_REV01",CALC_CONN_TEB2000_REV01!E124,),"---")</f>
        <v>0</v>
      </c>
      <c r="F124" s="59" t="str">
        <f>IFERROR(IF(VLOOKUP($D124&amp;"-"&amp;$E124,IF($C$4="TEB2000_REV01",CALC_CONN_TEB2000_REV01!$F:$I),4,0)="--","---",IF($C$4="TEB2000_REV01",CALC_CONN_TEB2000_REV01!$G124&amp; " --&gt; " &amp;CALC_CONN_TEB2000_REV01!$I124&amp; " --&gt; ")),"---")</f>
        <v>---</v>
      </c>
      <c r="G124" s="59" t="str">
        <f>IFERROR(IF(VLOOKUP($D124&amp;"-"&amp;$E124,IF($C$4="TEB2000_REV01",CALC_CONN_TEB2000_REV01!$F:$H),3,0)="--",VLOOKUP($D124&amp;"-"&amp;$E124,IF($C$4="TEB2000_REV01",CALC_CONN_TEB2000_REV01!$F:$H),2,0),VLOOKUP($D124&amp;"-"&amp;$E124,IF($C$4="TEB2000_REV01",CALC_CONN_TEB2000_REV01!$F:$H),3,0)),"---")</f>
        <v>---</v>
      </c>
      <c r="H124" s="59" t="str">
        <f>IFERROR(VLOOKUP(G124,IF($C$4="TEB2000_REV01",CALC_CONN_TEB2000_REV01!$G:$T),14,0),"---")</f>
        <v>---</v>
      </c>
      <c r="I124" s="59" t="str">
        <f>IFERROR(VLOOKUP($D124&amp;"-"&amp;$E124,IF($C$4="TEB2000_REV01",CALC_CONN_TEB2000_REV01!$F:$K,"???"),6,0),"---")</f>
        <v>---</v>
      </c>
      <c r="J124" s="61" t="str">
        <f>IFERROR(VLOOKUP($D124&amp;"-"&amp;$E124,IF($C$4="TEB2000_REV01",CALC_CONN_TEB2000_REV01!$F:$M,"???"),8,0),"---")</f>
        <v>---</v>
      </c>
      <c r="K124" s="62" t="str">
        <f>IFERROR(VLOOKUP($D124&amp;"-"&amp;$E124,IF($C$4="TEB2000_REV01",CALC_CONN_TEB2000_REV01!$F:$N),9,0),"---")</f>
        <v>---</v>
      </c>
      <c r="L124" s="59" t="str">
        <f>IFERROR(VLOOKUP(K124,B2B!$H$3:$I$2000,2,0),"---")</f>
        <v>---</v>
      </c>
      <c r="M124" s="59" t="str">
        <f>IFERROR(VLOOKUP(L124,IF($M$4="TEM0007_REV01",RAW_m_TEM0007_REV01!$AD:$AH),5,0),"---")</f>
        <v>---</v>
      </c>
      <c r="N124" s="59" t="str">
        <f>IFERROR(VLOOKUP(L124,IF($M$4="TEM0007_REV01",RAW_m_TEM0007_REV01!$AE:$AJ),6,0),"---")</f>
        <v>---</v>
      </c>
      <c r="O124" s="63" t="str">
        <f>IFERROR(VLOOKUP(L124,IF($M$4="TEM0007_REV01",RAW_m_TEM0007_REV01!$AD:$AE),2,0),"---")</f>
        <v>---</v>
      </c>
      <c r="P124" s="59" t="str">
        <f>IFERROR(VLOOKUP(O124,IF($M$4="TEM0007_REV01",RAW_m_TEM0007_REV01!$AJ:$AK),2,0),"---")</f>
        <v>---</v>
      </c>
      <c r="Q124" s="59" t="str">
        <f>IFERROR(VLOOKUP(L124,IF($M$4="TEM0007_REV01",RAW_m_TEM0007_REV01!$AD:$AF),3,0),"---")</f>
        <v>---</v>
      </c>
      <c r="R124" s="59" t="str">
        <f>IFERROR(VLOOKUP(O124,IF($M$4="TEM0007_REV01",RAW_m_TEM0007_REV01!$AE:$AG),3,0),"---")</f>
        <v>---</v>
      </c>
      <c r="S124" s="59" t="str">
        <f t="shared" si="3"/>
        <v>---</v>
      </c>
    </row>
    <row r="125" spans="2:19" ht="15" customHeight="1" x14ac:dyDescent="0.25">
      <c r="B125" s="59">
        <f t="shared" si="2"/>
        <v>120</v>
      </c>
      <c r="C125" s="60">
        <f>IFERROR(IF($C$4="TEB2000_REV01",CALC_CONN_TEB2000_REV01!U125,),"---")</f>
        <v>0</v>
      </c>
      <c r="D125" s="59">
        <f>IFERROR(IF($C$4="TEB2000_REV01",CALC_CONN_TEB2000_REV01!D125,),"---")</f>
        <v>0</v>
      </c>
      <c r="E125" s="59">
        <f>IFERROR(IF($C$4="TEB2000_REV01",CALC_CONN_TEB2000_REV01!E125,),"---")</f>
        <v>0</v>
      </c>
      <c r="F125" s="59" t="str">
        <f>IFERROR(IF(VLOOKUP($D125&amp;"-"&amp;$E125,IF($C$4="TEB2000_REV01",CALC_CONN_TEB2000_REV01!$F:$I),4,0)="--","---",IF($C$4="TEB2000_REV01",CALC_CONN_TEB2000_REV01!$G125&amp; " --&gt; " &amp;CALC_CONN_TEB2000_REV01!$I125&amp; " --&gt; ")),"---")</f>
        <v>---</v>
      </c>
      <c r="G125" s="59" t="str">
        <f>IFERROR(IF(VLOOKUP($D125&amp;"-"&amp;$E125,IF($C$4="TEB2000_REV01",CALC_CONN_TEB2000_REV01!$F:$H),3,0)="--",VLOOKUP($D125&amp;"-"&amp;$E125,IF($C$4="TEB2000_REV01",CALC_CONN_TEB2000_REV01!$F:$H),2,0),VLOOKUP($D125&amp;"-"&amp;$E125,IF($C$4="TEB2000_REV01",CALC_CONN_TEB2000_REV01!$F:$H),3,0)),"---")</f>
        <v>---</v>
      </c>
      <c r="H125" s="59" t="str">
        <f>IFERROR(VLOOKUP(G125,IF($C$4="TEB2000_REV01",CALC_CONN_TEB2000_REV01!$G:$T),14,0),"---")</f>
        <v>---</v>
      </c>
      <c r="I125" s="59" t="str">
        <f>IFERROR(VLOOKUP($D125&amp;"-"&amp;$E125,IF($C$4="TEB2000_REV01",CALC_CONN_TEB2000_REV01!$F:$K,"???"),6,0),"---")</f>
        <v>---</v>
      </c>
      <c r="J125" s="61" t="str">
        <f>IFERROR(VLOOKUP($D125&amp;"-"&amp;$E125,IF($C$4="TEB2000_REV01",CALC_CONN_TEB2000_REV01!$F:$M,"???"),8,0),"---")</f>
        <v>---</v>
      </c>
      <c r="K125" s="62" t="str">
        <f>IFERROR(VLOOKUP($D125&amp;"-"&amp;$E125,IF($C$4="TEB2000_REV01",CALC_CONN_TEB2000_REV01!$F:$N),9,0),"---")</f>
        <v>---</v>
      </c>
      <c r="L125" s="59" t="str">
        <f>IFERROR(VLOOKUP(K125,B2B!$H$3:$I$2000,2,0),"---")</f>
        <v>---</v>
      </c>
      <c r="M125" s="59" t="str">
        <f>IFERROR(VLOOKUP(L125,IF($M$4="TEM0007_REV01",RAW_m_TEM0007_REV01!$AD:$AH),5,0),"---")</f>
        <v>---</v>
      </c>
      <c r="N125" s="59" t="str">
        <f>IFERROR(VLOOKUP(L125,IF($M$4="TEM0007_REV01",RAW_m_TEM0007_REV01!$AE:$AJ),6,0),"---")</f>
        <v>---</v>
      </c>
      <c r="O125" s="63" t="str">
        <f>IFERROR(VLOOKUP(L125,IF($M$4="TEM0007_REV01",RAW_m_TEM0007_REV01!$AD:$AE),2,0),"---")</f>
        <v>---</v>
      </c>
      <c r="P125" s="59" t="str">
        <f>IFERROR(VLOOKUP(O125,IF($M$4="TEM0007_REV01",RAW_m_TEM0007_REV01!$AJ:$AK),2,0),"---")</f>
        <v>---</v>
      </c>
      <c r="Q125" s="59" t="str">
        <f>IFERROR(VLOOKUP(L125,IF($M$4="TEM0007_REV01",RAW_m_TEM0007_REV01!$AD:$AF),3,0),"---")</f>
        <v>---</v>
      </c>
      <c r="R125" s="59" t="str">
        <f>IFERROR(VLOOKUP(O125,IF($M$4="TEM0007_REV01",RAW_m_TEM0007_REV01!$AE:$AG),3,0),"---")</f>
        <v>---</v>
      </c>
      <c r="S125" s="59" t="str">
        <f t="shared" si="3"/>
        <v>---</v>
      </c>
    </row>
    <row r="126" spans="2:19" ht="15" customHeight="1" x14ac:dyDescent="0.25">
      <c r="B126" s="59">
        <f t="shared" si="2"/>
        <v>121</v>
      </c>
      <c r="C126" s="60">
        <f>IFERROR(IF($C$4="TEB2000_REV01",CALC_CONN_TEB2000_REV01!U126,),"---")</f>
        <v>0</v>
      </c>
      <c r="D126" s="59">
        <f>IFERROR(IF($C$4="TEB2000_REV01",CALC_CONN_TEB2000_REV01!D126,),"---")</f>
        <v>0</v>
      </c>
      <c r="E126" s="59">
        <f>IFERROR(IF($C$4="TEB2000_REV01",CALC_CONN_TEB2000_REV01!E126,),"---")</f>
        <v>0</v>
      </c>
      <c r="F126" s="59" t="str">
        <f>IFERROR(IF(VLOOKUP($D126&amp;"-"&amp;$E126,IF($C$4="TEB2000_REV01",CALC_CONN_TEB2000_REV01!$F:$I),4,0)="--","---",IF($C$4="TEB2000_REV01",CALC_CONN_TEB2000_REV01!$G126&amp; " --&gt; " &amp;CALC_CONN_TEB2000_REV01!$I126&amp; " --&gt; ")),"---")</f>
        <v>---</v>
      </c>
      <c r="G126" s="59" t="str">
        <f>IFERROR(IF(VLOOKUP($D126&amp;"-"&amp;$E126,IF($C$4="TEB2000_REV01",CALC_CONN_TEB2000_REV01!$F:$H),3,0)="--",VLOOKUP($D126&amp;"-"&amp;$E126,IF($C$4="TEB2000_REV01",CALC_CONN_TEB2000_REV01!$F:$H),2,0),VLOOKUP($D126&amp;"-"&amp;$E126,IF($C$4="TEB2000_REV01",CALC_CONN_TEB2000_REV01!$F:$H),3,0)),"---")</f>
        <v>---</v>
      </c>
      <c r="H126" s="59" t="str">
        <f>IFERROR(VLOOKUP(G126,IF($C$4="TEB2000_REV01",CALC_CONN_TEB2000_REV01!$G:$T),14,0),"---")</f>
        <v>---</v>
      </c>
      <c r="I126" s="59" t="str">
        <f>IFERROR(VLOOKUP($D126&amp;"-"&amp;$E126,IF($C$4="TEB2000_REV01",CALC_CONN_TEB2000_REV01!$F:$K,"???"),6,0),"---")</f>
        <v>---</v>
      </c>
      <c r="J126" s="61" t="str">
        <f>IFERROR(VLOOKUP($D126&amp;"-"&amp;$E126,IF($C$4="TEB2000_REV01",CALC_CONN_TEB2000_REV01!$F:$M,"???"),8,0),"---")</f>
        <v>---</v>
      </c>
      <c r="K126" s="62" t="str">
        <f>IFERROR(VLOOKUP($D126&amp;"-"&amp;$E126,IF($C$4="TEB2000_REV01",CALC_CONN_TEB2000_REV01!$F:$N),9,0),"---")</f>
        <v>---</v>
      </c>
      <c r="L126" s="59" t="str">
        <f>IFERROR(VLOOKUP(K126,B2B!$H$3:$I$2000,2,0),"---")</f>
        <v>---</v>
      </c>
      <c r="M126" s="59" t="str">
        <f>IFERROR(VLOOKUP(L126,IF($M$4="TEM0007_REV01",RAW_m_TEM0007_REV01!$AD:$AH),5,0),"---")</f>
        <v>---</v>
      </c>
      <c r="N126" s="59" t="str">
        <f>IFERROR(VLOOKUP(L126,IF($M$4="TEM0007_REV01",RAW_m_TEM0007_REV01!$AE:$AJ),6,0),"---")</f>
        <v>---</v>
      </c>
      <c r="O126" s="63" t="str">
        <f>IFERROR(VLOOKUP(L126,IF($M$4="TEM0007_REV01",RAW_m_TEM0007_REV01!$AD:$AE),2,0),"---")</f>
        <v>---</v>
      </c>
      <c r="P126" s="59" t="str">
        <f>IFERROR(VLOOKUP(O126,IF($M$4="TEM0007_REV01",RAW_m_TEM0007_REV01!$AJ:$AK),2,0),"---")</f>
        <v>---</v>
      </c>
      <c r="Q126" s="59" t="str">
        <f>IFERROR(VLOOKUP(L126,IF($M$4="TEM0007_REV01",RAW_m_TEM0007_REV01!$AD:$AF),3,0),"---")</f>
        <v>---</v>
      </c>
      <c r="R126" s="59" t="str">
        <f>IFERROR(VLOOKUP(O126,IF($M$4="TEM0007_REV01",RAW_m_TEM0007_REV01!$AE:$AG),3,0),"---")</f>
        <v>---</v>
      </c>
      <c r="S126" s="59" t="str">
        <f t="shared" si="3"/>
        <v>---</v>
      </c>
    </row>
    <row r="127" spans="2:19" ht="15" customHeight="1" x14ac:dyDescent="0.25">
      <c r="B127" s="59">
        <f t="shared" si="2"/>
        <v>122</v>
      </c>
      <c r="C127" s="60">
        <f>IFERROR(IF($C$4="TEB2000_REV01",CALC_CONN_TEB2000_REV01!U127,),"---")</f>
        <v>0</v>
      </c>
      <c r="D127" s="59">
        <f>IFERROR(IF($C$4="TEB2000_REV01",CALC_CONN_TEB2000_REV01!D127,),"---")</f>
        <v>0</v>
      </c>
      <c r="E127" s="59">
        <f>IFERROR(IF($C$4="TEB2000_REV01",CALC_CONN_TEB2000_REV01!E127,),"---")</f>
        <v>0</v>
      </c>
      <c r="F127" s="59" t="str">
        <f>IFERROR(IF(VLOOKUP($D127&amp;"-"&amp;$E127,IF($C$4="TEB2000_REV01",CALC_CONN_TEB2000_REV01!$F:$I),4,0)="--","---",IF($C$4="TEB2000_REV01",CALC_CONN_TEB2000_REV01!$G127&amp; " --&gt; " &amp;CALC_CONN_TEB2000_REV01!$I127&amp; " --&gt; ")),"---")</f>
        <v>---</v>
      </c>
      <c r="G127" s="59" t="str">
        <f>IFERROR(IF(VLOOKUP($D127&amp;"-"&amp;$E127,IF($C$4="TEB2000_REV01",CALC_CONN_TEB2000_REV01!$F:$H),3,0)="--",VLOOKUP($D127&amp;"-"&amp;$E127,IF($C$4="TEB2000_REV01",CALC_CONN_TEB2000_REV01!$F:$H),2,0),VLOOKUP($D127&amp;"-"&amp;$E127,IF($C$4="TEB2000_REV01",CALC_CONN_TEB2000_REV01!$F:$H),3,0)),"---")</f>
        <v>---</v>
      </c>
      <c r="H127" s="59" t="str">
        <f>IFERROR(VLOOKUP(G127,IF($C$4="TEB2000_REV01",CALC_CONN_TEB2000_REV01!$G:$T),14,0),"---")</f>
        <v>---</v>
      </c>
      <c r="I127" s="59" t="str">
        <f>IFERROR(VLOOKUP($D127&amp;"-"&amp;$E127,IF($C$4="TEB2000_REV01",CALC_CONN_TEB2000_REV01!$F:$K,"???"),6,0),"---")</f>
        <v>---</v>
      </c>
      <c r="J127" s="61" t="str">
        <f>IFERROR(VLOOKUP($D127&amp;"-"&amp;$E127,IF($C$4="TEB2000_REV01",CALC_CONN_TEB2000_REV01!$F:$M,"???"),8,0),"---")</f>
        <v>---</v>
      </c>
      <c r="K127" s="62" t="str">
        <f>IFERROR(VLOOKUP($D127&amp;"-"&amp;$E127,IF($C$4="TEB2000_REV01",CALC_CONN_TEB2000_REV01!$F:$N),9,0),"---")</f>
        <v>---</v>
      </c>
      <c r="L127" s="59" t="str">
        <f>IFERROR(VLOOKUP(K127,B2B!$H$3:$I$2000,2,0),"---")</f>
        <v>---</v>
      </c>
      <c r="M127" s="59" t="str">
        <f>IFERROR(VLOOKUP(L127,IF($M$4="TEM0007_REV01",RAW_m_TEM0007_REV01!$AD:$AH),5,0),"---")</f>
        <v>---</v>
      </c>
      <c r="N127" s="59" t="str">
        <f>IFERROR(VLOOKUP(L127,IF($M$4="TEM0007_REV01",RAW_m_TEM0007_REV01!$AE:$AJ),6,0),"---")</f>
        <v>---</v>
      </c>
      <c r="O127" s="63" t="str">
        <f>IFERROR(VLOOKUP(L127,IF($M$4="TEM0007_REV01",RAW_m_TEM0007_REV01!$AD:$AE),2,0),"---")</f>
        <v>---</v>
      </c>
      <c r="P127" s="59" t="str">
        <f>IFERROR(VLOOKUP(O127,IF($M$4="TEM0007_REV01",RAW_m_TEM0007_REV01!$AJ:$AK),2,0),"---")</f>
        <v>---</v>
      </c>
      <c r="Q127" s="59" t="str">
        <f>IFERROR(VLOOKUP(L127,IF($M$4="TEM0007_REV01",RAW_m_TEM0007_REV01!$AD:$AF),3,0),"---")</f>
        <v>---</v>
      </c>
      <c r="R127" s="59" t="str">
        <f>IFERROR(VLOOKUP(O127,IF($M$4="TEM0007_REV01",RAW_m_TEM0007_REV01!$AE:$AG),3,0),"---")</f>
        <v>---</v>
      </c>
      <c r="S127" s="59" t="str">
        <f t="shared" si="3"/>
        <v>---</v>
      </c>
    </row>
    <row r="128" spans="2:19" ht="15" customHeight="1" x14ac:dyDescent="0.25">
      <c r="B128" s="59">
        <f t="shared" si="2"/>
        <v>123</v>
      </c>
      <c r="C128" s="60">
        <f>IFERROR(IF($C$4="TEB2000_REV01",CALC_CONN_TEB2000_REV01!U128,),"---")</f>
        <v>0</v>
      </c>
      <c r="D128" s="59">
        <f>IFERROR(IF($C$4="TEB2000_REV01",CALC_CONN_TEB2000_REV01!D128,),"---")</f>
        <v>0</v>
      </c>
      <c r="E128" s="59">
        <f>IFERROR(IF($C$4="TEB2000_REV01",CALC_CONN_TEB2000_REV01!E128,),"---")</f>
        <v>0</v>
      </c>
      <c r="F128" s="59" t="str">
        <f>IFERROR(IF(VLOOKUP($D128&amp;"-"&amp;$E128,IF($C$4="TEB2000_REV01",CALC_CONN_TEB2000_REV01!$F:$I),4,0)="--","---",IF($C$4="TEB2000_REV01",CALC_CONN_TEB2000_REV01!$G128&amp; " --&gt; " &amp;CALC_CONN_TEB2000_REV01!$I128&amp; " --&gt; ")),"---")</f>
        <v>---</v>
      </c>
      <c r="G128" s="59" t="str">
        <f>IFERROR(IF(VLOOKUP($D128&amp;"-"&amp;$E128,IF($C$4="TEB2000_REV01",CALC_CONN_TEB2000_REV01!$F:$H),3,0)="--",VLOOKUP($D128&amp;"-"&amp;$E128,IF($C$4="TEB2000_REV01",CALC_CONN_TEB2000_REV01!$F:$H),2,0),VLOOKUP($D128&amp;"-"&amp;$E128,IF($C$4="TEB2000_REV01",CALC_CONN_TEB2000_REV01!$F:$H),3,0)),"---")</f>
        <v>---</v>
      </c>
      <c r="H128" s="59" t="str">
        <f>IFERROR(VLOOKUP(G128,IF($C$4="TEB2000_REV01",CALC_CONN_TEB2000_REV01!$G:$T),14,0),"---")</f>
        <v>---</v>
      </c>
      <c r="I128" s="59" t="str">
        <f>IFERROR(VLOOKUP($D128&amp;"-"&amp;$E128,IF($C$4="TEB2000_REV01",CALC_CONN_TEB2000_REV01!$F:$K,"???"),6,0),"---")</f>
        <v>---</v>
      </c>
      <c r="J128" s="61" t="str">
        <f>IFERROR(VLOOKUP($D128&amp;"-"&amp;$E128,IF($C$4="TEB2000_REV01",CALC_CONN_TEB2000_REV01!$F:$M,"???"),8,0),"---")</f>
        <v>---</v>
      </c>
      <c r="K128" s="62" t="str">
        <f>IFERROR(VLOOKUP($D128&amp;"-"&amp;$E128,IF($C$4="TEB2000_REV01",CALC_CONN_TEB2000_REV01!$F:$N),9,0),"---")</f>
        <v>---</v>
      </c>
      <c r="L128" s="59" t="str">
        <f>IFERROR(VLOOKUP(K128,B2B!$H$3:$I$2000,2,0),"---")</f>
        <v>---</v>
      </c>
      <c r="M128" s="59" t="str">
        <f>IFERROR(VLOOKUP(L128,IF($M$4="TEM0007_REV01",RAW_m_TEM0007_REV01!$AD:$AH),5,0),"---")</f>
        <v>---</v>
      </c>
      <c r="N128" s="59" t="str">
        <f>IFERROR(VLOOKUP(L128,IF($M$4="TEM0007_REV01",RAW_m_TEM0007_REV01!$AE:$AJ),6,0),"---")</f>
        <v>---</v>
      </c>
      <c r="O128" s="63" t="str">
        <f>IFERROR(VLOOKUP(L128,IF($M$4="TEM0007_REV01",RAW_m_TEM0007_REV01!$AD:$AE),2,0),"---")</f>
        <v>---</v>
      </c>
      <c r="P128" s="59" t="str">
        <f>IFERROR(VLOOKUP(O128,IF($M$4="TEM0007_REV01",RAW_m_TEM0007_REV01!$AJ:$AK),2,0),"---")</f>
        <v>---</v>
      </c>
      <c r="Q128" s="59" t="str">
        <f>IFERROR(VLOOKUP(L128,IF($M$4="TEM0007_REV01",RAW_m_TEM0007_REV01!$AD:$AF),3,0),"---")</f>
        <v>---</v>
      </c>
      <c r="R128" s="59" t="str">
        <f>IFERROR(VLOOKUP(O128,IF($M$4="TEM0007_REV01",RAW_m_TEM0007_REV01!$AE:$AG),3,0),"---")</f>
        <v>---</v>
      </c>
      <c r="S128" s="59" t="str">
        <f t="shared" si="3"/>
        <v>---</v>
      </c>
    </row>
    <row r="129" spans="2:19" ht="15" customHeight="1" x14ac:dyDescent="0.25">
      <c r="B129" s="59">
        <f t="shared" si="2"/>
        <v>124</v>
      </c>
      <c r="C129" s="60">
        <f>IFERROR(IF($C$4="TEB2000_REV01",CALC_CONN_TEB2000_REV01!U129,),"---")</f>
        <v>0</v>
      </c>
      <c r="D129" s="59">
        <f>IFERROR(IF($C$4="TEB2000_REV01",CALC_CONN_TEB2000_REV01!D129,),"---")</f>
        <v>0</v>
      </c>
      <c r="E129" s="59">
        <f>IFERROR(IF($C$4="TEB2000_REV01",CALC_CONN_TEB2000_REV01!E129,),"---")</f>
        <v>0</v>
      </c>
      <c r="F129" s="59" t="str">
        <f>IFERROR(IF(VLOOKUP($D129&amp;"-"&amp;$E129,IF($C$4="TEB2000_REV01",CALC_CONN_TEB2000_REV01!$F:$I),4,0)="--","---",IF($C$4="TEB2000_REV01",CALC_CONN_TEB2000_REV01!$G129&amp; " --&gt; " &amp;CALC_CONN_TEB2000_REV01!$I129&amp; " --&gt; ")),"---")</f>
        <v>---</v>
      </c>
      <c r="G129" s="59" t="str">
        <f>IFERROR(IF(VLOOKUP($D129&amp;"-"&amp;$E129,IF($C$4="TEB2000_REV01",CALC_CONN_TEB2000_REV01!$F:$H),3,0)="--",VLOOKUP($D129&amp;"-"&amp;$E129,IF($C$4="TEB2000_REV01",CALC_CONN_TEB2000_REV01!$F:$H),2,0),VLOOKUP($D129&amp;"-"&amp;$E129,IF($C$4="TEB2000_REV01",CALC_CONN_TEB2000_REV01!$F:$H),3,0)),"---")</f>
        <v>---</v>
      </c>
      <c r="H129" s="59" t="str">
        <f>IFERROR(VLOOKUP(G129,IF($C$4="TEB2000_REV01",CALC_CONN_TEB2000_REV01!$G:$T),14,0),"---")</f>
        <v>---</v>
      </c>
      <c r="I129" s="59" t="str">
        <f>IFERROR(VLOOKUP($D129&amp;"-"&amp;$E129,IF($C$4="TEB2000_REV01",CALC_CONN_TEB2000_REV01!$F:$K,"???"),6,0),"---")</f>
        <v>---</v>
      </c>
      <c r="J129" s="61" t="str">
        <f>IFERROR(VLOOKUP($D129&amp;"-"&amp;$E129,IF($C$4="TEB2000_REV01",CALC_CONN_TEB2000_REV01!$F:$M,"???"),8,0),"---")</f>
        <v>---</v>
      </c>
      <c r="K129" s="62" t="str">
        <f>IFERROR(VLOOKUP($D129&amp;"-"&amp;$E129,IF($C$4="TEB2000_REV01",CALC_CONN_TEB2000_REV01!$F:$N),9,0),"---")</f>
        <v>---</v>
      </c>
      <c r="L129" s="59" t="str">
        <f>IFERROR(VLOOKUP(K129,B2B!$H$3:$I$2000,2,0),"---")</f>
        <v>---</v>
      </c>
      <c r="M129" s="59" t="str">
        <f>IFERROR(VLOOKUP(L129,IF($M$4="TEM0007_REV01",RAW_m_TEM0007_REV01!$AD:$AH),5,0),"---")</f>
        <v>---</v>
      </c>
      <c r="N129" s="59" t="str">
        <f>IFERROR(VLOOKUP(L129,IF($M$4="TEM0007_REV01",RAW_m_TEM0007_REV01!$AE:$AJ),6,0),"---")</f>
        <v>---</v>
      </c>
      <c r="O129" s="63" t="str">
        <f>IFERROR(VLOOKUP(L129,IF($M$4="TEM0007_REV01",RAW_m_TEM0007_REV01!$AD:$AE),2,0),"---")</f>
        <v>---</v>
      </c>
      <c r="P129" s="59" t="str">
        <f>IFERROR(VLOOKUP(O129,IF($M$4="TEM0007_REV01",RAW_m_TEM0007_REV01!$AJ:$AK),2,0),"---")</f>
        <v>---</v>
      </c>
      <c r="Q129" s="59" t="str">
        <f>IFERROR(VLOOKUP(L129,IF($M$4="TEM0007_REV01",RAW_m_TEM0007_REV01!$AD:$AF),3,0),"---")</f>
        <v>---</v>
      </c>
      <c r="R129" s="59" t="str">
        <f>IFERROR(VLOOKUP(O129,IF($M$4="TEM0007_REV01",RAW_m_TEM0007_REV01!$AE:$AG),3,0),"---")</f>
        <v>---</v>
      </c>
      <c r="S129" s="59" t="str">
        <f t="shared" si="3"/>
        <v>---</v>
      </c>
    </row>
    <row r="130" spans="2:19" ht="15" customHeight="1" x14ac:dyDescent="0.25">
      <c r="B130" s="59">
        <f t="shared" si="2"/>
        <v>125</v>
      </c>
      <c r="C130" s="60">
        <f>IFERROR(IF($C$4="TEB2000_REV01",CALC_CONN_TEB2000_REV01!U130,),"---")</f>
        <v>0</v>
      </c>
      <c r="D130" s="59">
        <f>IFERROR(IF($C$4="TEB2000_REV01",CALC_CONN_TEB2000_REV01!D130,),"---")</f>
        <v>0</v>
      </c>
      <c r="E130" s="59">
        <f>IFERROR(IF($C$4="TEB2000_REV01",CALC_CONN_TEB2000_REV01!E130,),"---")</f>
        <v>0</v>
      </c>
      <c r="F130" s="59" t="str">
        <f>IFERROR(IF(VLOOKUP($D130&amp;"-"&amp;$E130,IF($C$4="TEB2000_REV01",CALC_CONN_TEB2000_REV01!$F:$I),4,0)="--","---",IF($C$4="TEB2000_REV01",CALC_CONN_TEB2000_REV01!$G130&amp; " --&gt; " &amp;CALC_CONN_TEB2000_REV01!$I130&amp; " --&gt; ")),"---")</f>
        <v>---</v>
      </c>
      <c r="G130" s="59" t="str">
        <f>IFERROR(IF(VLOOKUP($D130&amp;"-"&amp;$E130,IF($C$4="TEB2000_REV01",CALC_CONN_TEB2000_REV01!$F:$H),3,0)="--",VLOOKUP($D130&amp;"-"&amp;$E130,IF($C$4="TEB2000_REV01",CALC_CONN_TEB2000_REV01!$F:$H),2,0),VLOOKUP($D130&amp;"-"&amp;$E130,IF($C$4="TEB2000_REV01",CALC_CONN_TEB2000_REV01!$F:$H),3,0)),"---")</f>
        <v>---</v>
      </c>
      <c r="H130" s="59" t="str">
        <f>IFERROR(VLOOKUP(G130,IF($C$4="TEB2000_REV01",CALC_CONN_TEB2000_REV01!$G:$T),14,0),"---")</f>
        <v>---</v>
      </c>
      <c r="I130" s="59" t="str">
        <f>IFERROR(VLOOKUP($D130&amp;"-"&amp;$E130,IF($C$4="TEB2000_REV01",CALC_CONN_TEB2000_REV01!$F:$K,"???"),6,0),"---")</f>
        <v>---</v>
      </c>
      <c r="J130" s="61" t="str">
        <f>IFERROR(VLOOKUP($D130&amp;"-"&amp;$E130,IF($C$4="TEB2000_REV01",CALC_CONN_TEB2000_REV01!$F:$M,"???"),8,0),"---")</f>
        <v>---</v>
      </c>
      <c r="K130" s="62" t="str">
        <f>IFERROR(VLOOKUP($D130&amp;"-"&amp;$E130,IF($C$4="TEB2000_REV01",CALC_CONN_TEB2000_REV01!$F:$N),9,0),"---")</f>
        <v>---</v>
      </c>
      <c r="L130" s="59" t="str">
        <f>IFERROR(VLOOKUP(K130,B2B!$H$3:$I$2000,2,0),"---")</f>
        <v>---</v>
      </c>
      <c r="M130" s="59" t="str">
        <f>IFERROR(VLOOKUP(L130,IF($M$4="TEM0007_REV01",RAW_m_TEM0007_REV01!$AD:$AH),5,0),"---")</f>
        <v>---</v>
      </c>
      <c r="N130" s="59" t="str">
        <f>IFERROR(VLOOKUP(L130,IF($M$4="TEM0007_REV01",RAW_m_TEM0007_REV01!$AE:$AJ),6,0),"---")</f>
        <v>---</v>
      </c>
      <c r="O130" s="63" t="str">
        <f>IFERROR(VLOOKUP(L130,IF($M$4="TEM0007_REV01",RAW_m_TEM0007_REV01!$AD:$AE),2,0),"---")</f>
        <v>---</v>
      </c>
      <c r="P130" s="59" t="str">
        <f>IFERROR(VLOOKUP(O130,IF($M$4="TEM0007_REV01",RAW_m_TEM0007_REV01!$AJ:$AK),2,0),"---")</f>
        <v>---</v>
      </c>
      <c r="Q130" s="59" t="str">
        <f>IFERROR(VLOOKUP(L130,IF($M$4="TEM0007_REV01",RAW_m_TEM0007_REV01!$AD:$AF),3,0),"---")</f>
        <v>---</v>
      </c>
      <c r="R130" s="59" t="str">
        <f>IFERROR(VLOOKUP(O130,IF($M$4="TEM0007_REV01",RAW_m_TEM0007_REV01!$AE:$AG),3,0),"---")</f>
        <v>---</v>
      </c>
      <c r="S130" s="59" t="str">
        <f t="shared" si="3"/>
        <v>---</v>
      </c>
    </row>
    <row r="131" spans="2:19" ht="15" customHeight="1" x14ac:dyDescent="0.25">
      <c r="B131" s="59">
        <f t="shared" si="2"/>
        <v>126</v>
      </c>
      <c r="C131" s="60">
        <f>IFERROR(IF($C$4="TEB2000_REV01",CALC_CONN_TEB2000_REV01!U131,),"---")</f>
        <v>0</v>
      </c>
      <c r="D131" s="59">
        <f>IFERROR(IF($C$4="TEB2000_REV01",CALC_CONN_TEB2000_REV01!D131,),"---")</f>
        <v>0</v>
      </c>
      <c r="E131" s="59">
        <f>IFERROR(IF($C$4="TEB2000_REV01",CALC_CONN_TEB2000_REV01!E131,),"---")</f>
        <v>0</v>
      </c>
      <c r="F131" s="59" t="str">
        <f>IFERROR(IF(VLOOKUP($D131&amp;"-"&amp;$E131,IF($C$4="TEB2000_REV01",CALC_CONN_TEB2000_REV01!$F:$I),4,0)="--","---",IF($C$4="TEB2000_REV01",CALC_CONN_TEB2000_REV01!$G131&amp; " --&gt; " &amp;CALC_CONN_TEB2000_REV01!$I131&amp; " --&gt; ")),"---")</f>
        <v>---</v>
      </c>
      <c r="G131" s="59" t="str">
        <f>IFERROR(IF(VLOOKUP($D131&amp;"-"&amp;$E131,IF($C$4="TEB2000_REV01",CALC_CONN_TEB2000_REV01!$F:$H),3,0)="--",VLOOKUP($D131&amp;"-"&amp;$E131,IF($C$4="TEB2000_REV01",CALC_CONN_TEB2000_REV01!$F:$H),2,0),VLOOKUP($D131&amp;"-"&amp;$E131,IF($C$4="TEB2000_REV01",CALC_CONN_TEB2000_REV01!$F:$H),3,0)),"---")</f>
        <v>---</v>
      </c>
      <c r="H131" s="59" t="str">
        <f>IFERROR(VLOOKUP(G131,IF($C$4="TEB2000_REV01",CALC_CONN_TEB2000_REV01!$G:$T),14,0),"---")</f>
        <v>---</v>
      </c>
      <c r="I131" s="59" t="str">
        <f>IFERROR(VLOOKUP($D131&amp;"-"&amp;$E131,IF($C$4="TEB2000_REV01",CALC_CONN_TEB2000_REV01!$F:$K,"???"),6,0),"---")</f>
        <v>---</v>
      </c>
      <c r="J131" s="61" t="str">
        <f>IFERROR(VLOOKUP($D131&amp;"-"&amp;$E131,IF($C$4="TEB2000_REV01",CALC_CONN_TEB2000_REV01!$F:$M,"???"),8,0),"---")</f>
        <v>---</v>
      </c>
      <c r="K131" s="62" t="str">
        <f>IFERROR(VLOOKUP($D131&amp;"-"&amp;$E131,IF($C$4="TEB2000_REV01",CALC_CONN_TEB2000_REV01!$F:$N),9,0),"---")</f>
        <v>---</v>
      </c>
      <c r="L131" s="59" t="str">
        <f>IFERROR(VLOOKUP(K131,B2B!$H$3:$I$2000,2,0),"---")</f>
        <v>---</v>
      </c>
      <c r="M131" s="59" t="str">
        <f>IFERROR(VLOOKUP(L131,IF($M$4="TEM0007_REV01",RAW_m_TEM0007_REV01!$AD:$AH),5,0),"---")</f>
        <v>---</v>
      </c>
      <c r="N131" s="59" t="str">
        <f>IFERROR(VLOOKUP(L131,IF($M$4="TEM0007_REV01",RAW_m_TEM0007_REV01!$AE:$AJ),6,0),"---")</f>
        <v>---</v>
      </c>
      <c r="O131" s="63" t="str">
        <f>IFERROR(VLOOKUP(L131,IF($M$4="TEM0007_REV01",RAW_m_TEM0007_REV01!$AD:$AE),2,0),"---")</f>
        <v>---</v>
      </c>
      <c r="P131" s="59" t="str">
        <f>IFERROR(VLOOKUP(O131,IF($M$4="TEM0007_REV01",RAW_m_TEM0007_REV01!$AJ:$AK),2,0),"---")</f>
        <v>---</v>
      </c>
      <c r="Q131" s="59" t="str">
        <f>IFERROR(VLOOKUP(L131,IF($M$4="TEM0007_REV01",RAW_m_TEM0007_REV01!$AD:$AF),3,0),"---")</f>
        <v>---</v>
      </c>
      <c r="R131" s="59" t="str">
        <f>IFERROR(VLOOKUP(O131,IF($M$4="TEM0007_REV01",RAW_m_TEM0007_REV01!$AE:$AG),3,0),"---")</f>
        <v>---</v>
      </c>
      <c r="S131" s="59" t="str">
        <f t="shared" si="3"/>
        <v>---</v>
      </c>
    </row>
    <row r="132" spans="2:19" ht="15" customHeight="1" x14ac:dyDescent="0.25">
      <c r="B132" s="59">
        <f t="shared" si="2"/>
        <v>127</v>
      </c>
      <c r="C132" s="60">
        <f>IFERROR(IF($C$4="TEB2000_REV01",CALC_CONN_TEB2000_REV01!U132,),"---")</f>
        <v>0</v>
      </c>
      <c r="D132" s="59">
        <f>IFERROR(IF($C$4="TEB2000_REV01",CALC_CONN_TEB2000_REV01!D132,),"---")</f>
        <v>0</v>
      </c>
      <c r="E132" s="59">
        <f>IFERROR(IF($C$4="TEB2000_REV01",CALC_CONN_TEB2000_REV01!E132,),"---")</f>
        <v>0</v>
      </c>
      <c r="F132" s="59" t="str">
        <f>IFERROR(IF(VLOOKUP($D132&amp;"-"&amp;$E132,IF($C$4="TEB2000_REV01",CALC_CONN_TEB2000_REV01!$F:$I),4,0)="--","---",IF($C$4="TEB2000_REV01",CALC_CONN_TEB2000_REV01!$G132&amp; " --&gt; " &amp;CALC_CONN_TEB2000_REV01!$I132&amp; " --&gt; ")),"---")</f>
        <v>---</v>
      </c>
      <c r="G132" s="59" t="str">
        <f>IFERROR(IF(VLOOKUP($D132&amp;"-"&amp;$E132,IF($C$4="TEB2000_REV01",CALC_CONN_TEB2000_REV01!$F:$H),3,0)="--",VLOOKUP($D132&amp;"-"&amp;$E132,IF($C$4="TEB2000_REV01",CALC_CONN_TEB2000_REV01!$F:$H),2,0),VLOOKUP($D132&amp;"-"&amp;$E132,IF($C$4="TEB2000_REV01",CALC_CONN_TEB2000_REV01!$F:$H),3,0)),"---")</f>
        <v>---</v>
      </c>
      <c r="H132" s="59" t="str">
        <f>IFERROR(VLOOKUP(G132,IF($C$4="TEB2000_REV01",CALC_CONN_TEB2000_REV01!$G:$T),14,0),"---")</f>
        <v>---</v>
      </c>
      <c r="I132" s="59" t="str">
        <f>IFERROR(VLOOKUP($D132&amp;"-"&amp;$E132,IF($C$4="TEB2000_REV01",CALC_CONN_TEB2000_REV01!$F:$K,"???"),6,0),"---")</f>
        <v>---</v>
      </c>
      <c r="J132" s="61" t="str">
        <f>IFERROR(VLOOKUP($D132&amp;"-"&amp;$E132,IF($C$4="TEB2000_REV01",CALC_CONN_TEB2000_REV01!$F:$M,"???"),8,0),"---")</f>
        <v>---</v>
      </c>
      <c r="K132" s="62" t="str">
        <f>IFERROR(VLOOKUP($D132&amp;"-"&amp;$E132,IF($C$4="TEB2000_REV01",CALC_CONN_TEB2000_REV01!$F:$N),9,0),"---")</f>
        <v>---</v>
      </c>
      <c r="L132" s="59" t="str">
        <f>IFERROR(VLOOKUP(K132,B2B!$H$3:$I$2000,2,0),"---")</f>
        <v>---</v>
      </c>
      <c r="M132" s="59" t="str">
        <f>IFERROR(VLOOKUP(L132,IF($M$4="TEM0007_REV01",RAW_m_TEM0007_REV01!$AD:$AH),5,0),"---")</f>
        <v>---</v>
      </c>
      <c r="N132" s="59" t="str">
        <f>IFERROR(VLOOKUP(L132,IF($M$4="TEM0007_REV01",RAW_m_TEM0007_REV01!$AE:$AJ),6,0),"---")</f>
        <v>---</v>
      </c>
      <c r="O132" s="63" t="str">
        <f>IFERROR(VLOOKUP(L132,IF($M$4="TEM0007_REV01",RAW_m_TEM0007_REV01!$AD:$AE),2,0),"---")</f>
        <v>---</v>
      </c>
      <c r="P132" s="59" t="str">
        <f>IFERROR(VLOOKUP(O132,IF($M$4="TEM0007_REV01",RAW_m_TEM0007_REV01!$AJ:$AK),2,0),"---")</f>
        <v>---</v>
      </c>
      <c r="Q132" s="59" t="str">
        <f>IFERROR(VLOOKUP(L132,IF($M$4="TEM0007_REV01",RAW_m_TEM0007_REV01!$AD:$AF),3,0),"---")</f>
        <v>---</v>
      </c>
      <c r="R132" s="59" t="str">
        <f>IFERROR(VLOOKUP(O132,IF($M$4="TEM0007_REV01",RAW_m_TEM0007_REV01!$AE:$AG),3,0),"---")</f>
        <v>---</v>
      </c>
      <c r="S132" s="59" t="str">
        <f t="shared" si="3"/>
        <v>---</v>
      </c>
    </row>
    <row r="133" spans="2:19" ht="15" customHeight="1" x14ac:dyDescent="0.25">
      <c r="B133" s="59">
        <f t="shared" si="2"/>
        <v>128</v>
      </c>
      <c r="C133" s="60">
        <f>IFERROR(IF($C$4="TEB2000_REV01",CALC_CONN_TEB2000_REV01!U133,),"---")</f>
        <v>0</v>
      </c>
      <c r="D133" s="59">
        <f>IFERROR(IF($C$4="TEB2000_REV01",CALC_CONN_TEB2000_REV01!D133,),"---")</f>
        <v>0</v>
      </c>
      <c r="E133" s="59">
        <f>IFERROR(IF($C$4="TEB2000_REV01",CALC_CONN_TEB2000_REV01!E133,),"---")</f>
        <v>0</v>
      </c>
      <c r="F133" s="59" t="str">
        <f>IFERROR(IF(VLOOKUP($D133&amp;"-"&amp;$E133,IF($C$4="TEB2000_REV01",CALC_CONN_TEB2000_REV01!$F:$I),4,0)="--","---",IF($C$4="TEB2000_REV01",CALC_CONN_TEB2000_REV01!$G133&amp; " --&gt; " &amp;CALC_CONN_TEB2000_REV01!$I133&amp; " --&gt; ")),"---")</f>
        <v>---</v>
      </c>
      <c r="G133" s="59" t="str">
        <f>IFERROR(IF(VLOOKUP($D133&amp;"-"&amp;$E133,IF($C$4="TEB2000_REV01",CALC_CONN_TEB2000_REV01!$F:$H),3,0)="--",VLOOKUP($D133&amp;"-"&amp;$E133,IF($C$4="TEB2000_REV01",CALC_CONN_TEB2000_REV01!$F:$H),2,0),VLOOKUP($D133&amp;"-"&amp;$E133,IF($C$4="TEB2000_REV01",CALC_CONN_TEB2000_REV01!$F:$H),3,0)),"---")</f>
        <v>---</v>
      </c>
      <c r="H133" s="59" t="str">
        <f>IFERROR(VLOOKUP(G133,IF($C$4="TEB2000_REV01",CALC_CONN_TEB2000_REV01!$G:$T),14,0),"---")</f>
        <v>---</v>
      </c>
      <c r="I133" s="59" t="str">
        <f>IFERROR(VLOOKUP($D133&amp;"-"&amp;$E133,IF($C$4="TEB2000_REV01",CALC_CONN_TEB2000_REV01!$F:$K,"???"),6,0),"---")</f>
        <v>---</v>
      </c>
      <c r="J133" s="61" t="str">
        <f>IFERROR(VLOOKUP($D133&amp;"-"&amp;$E133,IF($C$4="TEB2000_REV01",CALC_CONN_TEB2000_REV01!$F:$M,"???"),8,0),"---")</f>
        <v>---</v>
      </c>
      <c r="K133" s="62" t="str">
        <f>IFERROR(VLOOKUP($D133&amp;"-"&amp;$E133,IF($C$4="TEB2000_REV01",CALC_CONN_TEB2000_REV01!$F:$N),9,0),"---")</f>
        <v>---</v>
      </c>
      <c r="L133" s="59" t="str">
        <f>IFERROR(VLOOKUP(K133,B2B!$H$3:$I$2000,2,0),"---")</f>
        <v>---</v>
      </c>
      <c r="M133" s="59" t="str">
        <f>IFERROR(VLOOKUP(L133,IF($M$4="TEM0007_REV01",RAW_m_TEM0007_REV01!$AD:$AH),5,0),"---")</f>
        <v>---</v>
      </c>
      <c r="N133" s="59" t="str">
        <f>IFERROR(VLOOKUP(L133,IF($M$4="TEM0007_REV01",RAW_m_TEM0007_REV01!$AE:$AJ),6,0),"---")</f>
        <v>---</v>
      </c>
      <c r="O133" s="63" t="str">
        <f>IFERROR(VLOOKUP(L133,IF($M$4="TEM0007_REV01",RAW_m_TEM0007_REV01!$AD:$AE),2,0),"---")</f>
        <v>---</v>
      </c>
      <c r="P133" s="59" t="str">
        <f>IFERROR(VLOOKUP(O133,IF($M$4="TEM0007_REV01",RAW_m_TEM0007_REV01!$AJ:$AK),2,0),"---")</f>
        <v>---</v>
      </c>
      <c r="Q133" s="59" t="str">
        <f>IFERROR(VLOOKUP(L133,IF($M$4="TEM0007_REV01",RAW_m_TEM0007_REV01!$AD:$AF),3,0),"---")</f>
        <v>---</v>
      </c>
      <c r="R133" s="59" t="str">
        <f>IFERROR(VLOOKUP(O133,IF($M$4="TEM0007_REV01",RAW_m_TEM0007_REV01!$AE:$AG),3,0),"---")</f>
        <v>---</v>
      </c>
      <c r="S133" s="59" t="str">
        <f t="shared" si="3"/>
        <v>---</v>
      </c>
    </row>
    <row r="134" spans="2:19" ht="15" customHeight="1" x14ac:dyDescent="0.25">
      <c r="B134" s="59">
        <f t="shared" si="2"/>
        <v>129</v>
      </c>
      <c r="C134" s="60">
        <f>IFERROR(IF($C$4="TEB2000_REV01",CALC_CONN_TEB2000_REV01!U134,),"---")</f>
        <v>0</v>
      </c>
      <c r="D134" s="59">
        <f>IFERROR(IF($C$4="TEB2000_REV01",CALC_CONN_TEB2000_REV01!D134,),"---")</f>
        <v>0</v>
      </c>
      <c r="E134" s="59">
        <f>IFERROR(IF($C$4="TEB2000_REV01",CALC_CONN_TEB2000_REV01!E134,),"---")</f>
        <v>0</v>
      </c>
      <c r="F134" s="59" t="str">
        <f>IFERROR(IF(VLOOKUP($D134&amp;"-"&amp;$E134,IF($C$4="TEB2000_REV01",CALC_CONN_TEB2000_REV01!$F:$I),4,0)="--","---",IF($C$4="TEB2000_REV01",CALC_CONN_TEB2000_REV01!$G134&amp; " --&gt; " &amp;CALC_CONN_TEB2000_REV01!$I134&amp; " --&gt; ")),"---")</f>
        <v>---</v>
      </c>
      <c r="G134" s="59" t="str">
        <f>IFERROR(IF(VLOOKUP($D134&amp;"-"&amp;$E134,IF($C$4="TEB2000_REV01",CALC_CONN_TEB2000_REV01!$F:$H),3,0)="--",VLOOKUP($D134&amp;"-"&amp;$E134,IF($C$4="TEB2000_REV01",CALC_CONN_TEB2000_REV01!$F:$H),2,0),VLOOKUP($D134&amp;"-"&amp;$E134,IF($C$4="TEB2000_REV01",CALC_CONN_TEB2000_REV01!$F:$H),3,0)),"---")</f>
        <v>---</v>
      </c>
      <c r="H134" s="59" t="str">
        <f>IFERROR(VLOOKUP(G134,IF($C$4="TEB2000_REV01",CALC_CONN_TEB2000_REV01!$G:$T),14,0),"---")</f>
        <v>---</v>
      </c>
      <c r="I134" s="59" t="str">
        <f>IFERROR(VLOOKUP($D134&amp;"-"&amp;$E134,IF($C$4="TEB2000_REV01",CALC_CONN_TEB2000_REV01!$F:$K,"???"),6,0),"---")</f>
        <v>---</v>
      </c>
      <c r="J134" s="61" t="str">
        <f>IFERROR(VLOOKUP($D134&amp;"-"&amp;$E134,IF($C$4="TEB2000_REV01",CALC_CONN_TEB2000_REV01!$F:$M,"???"),8,0),"---")</f>
        <v>---</v>
      </c>
      <c r="K134" s="62" t="str">
        <f>IFERROR(VLOOKUP($D134&amp;"-"&amp;$E134,IF($C$4="TEB2000_REV01",CALC_CONN_TEB2000_REV01!$F:$N),9,0),"---")</f>
        <v>---</v>
      </c>
      <c r="L134" s="59" t="str">
        <f>IFERROR(VLOOKUP(K134,B2B!$H$3:$I$2000,2,0),"---")</f>
        <v>---</v>
      </c>
      <c r="M134" s="59" t="str">
        <f>IFERROR(VLOOKUP(L134,IF($M$4="TEM0007_REV01",RAW_m_TEM0007_REV01!$AD:$AH),5,0),"---")</f>
        <v>---</v>
      </c>
      <c r="N134" s="59" t="str">
        <f>IFERROR(VLOOKUP(L134,IF($M$4="TEM0007_REV01",RAW_m_TEM0007_REV01!$AE:$AJ),6,0),"---")</f>
        <v>---</v>
      </c>
      <c r="O134" s="63" t="str">
        <f>IFERROR(VLOOKUP(L134,IF($M$4="TEM0007_REV01",RAW_m_TEM0007_REV01!$AD:$AE),2,0),"---")</f>
        <v>---</v>
      </c>
      <c r="P134" s="59" t="str">
        <f>IFERROR(VLOOKUP(O134,IF($M$4="TEM0007_REV01",RAW_m_TEM0007_REV01!$AJ:$AK),2,0),"---")</f>
        <v>---</v>
      </c>
      <c r="Q134" s="59" t="str">
        <f>IFERROR(VLOOKUP(L134,IF($M$4="TEM0007_REV01",RAW_m_TEM0007_REV01!$AD:$AF),3,0),"---")</f>
        <v>---</v>
      </c>
      <c r="R134" s="59" t="str">
        <f>IFERROR(VLOOKUP(O134,IF($M$4="TEM0007_REV01",RAW_m_TEM0007_REV01!$AE:$AG),3,0),"---")</f>
        <v>---</v>
      </c>
      <c r="S134" s="59" t="str">
        <f t="shared" si="3"/>
        <v>---</v>
      </c>
    </row>
    <row r="135" spans="2:19" ht="15" customHeight="1" x14ac:dyDescent="0.25">
      <c r="B135" s="59">
        <f t="shared" si="2"/>
        <v>130</v>
      </c>
      <c r="C135" s="60">
        <f>IFERROR(IF($C$4="TEB2000_REV01",CALC_CONN_TEB2000_REV01!U135,),"---")</f>
        <v>0</v>
      </c>
      <c r="D135" s="59">
        <f>IFERROR(IF($C$4="TEB2000_REV01",CALC_CONN_TEB2000_REV01!D135,),"---")</f>
        <v>0</v>
      </c>
      <c r="E135" s="59">
        <f>IFERROR(IF($C$4="TEB2000_REV01",CALC_CONN_TEB2000_REV01!E135,),"---")</f>
        <v>0</v>
      </c>
      <c r="F135" s="59" t="str">
        <f>IFERROR(IF(VLOOKUP($D135&amp;"-"&amp;$E135,IF($C$4="TEB2000_REV01",CALC_CONN_TEB2000_REV01!$F:$I),4,0)="--","---",IF($C$4="TEB2000_REV01",CALC_CONN_TEB2000_REV01!$G135&amp; " --&gt; " &amp;CALC_CONN_TEB2000_REV01!$I135&amp; " --&gt; ")),"---")</f>
        <v>---</v>
      </c>
      <c r="G135" s="59" t="str">
        <f>IFERROR(IF(VLOOKUP($D135&amp;"-"&amp;$E135,IF($C$4="TEB2000_REV01",CALC_CONN_TEB2000_REV01!$F:$H),3,0)="--",VLOOKUP($D135&amp;"-"&amp;$E135,IF($C$4="TEB2000_REV01",CALC_CONN_TEB2000_REV01!$F:$H),2,0),VLOOKUP($D135&amp;"-"&amp;$E135,IF($C$4="TEB2000_REV01",CALC_CONN_TEB2000_REV01!$F:$H),3,0)),"---")</f>
        <v>---</v>
      </c>
      <c r="H135" s="59" t="str">
        <f>IFERROR(VLOOKUP(G135,IF($C$4="TEB2000_REV01",CALC_CONN_TEB2000_REV01!$G:$T),14,0),"---")</f>
        <v>---</v>
      </c>
      <c r="I135" s="59" t="str">
        <f>IFERROR(VLOOKUP($D135&amp;"-"&amp;$E135,IF($C$4="TEB2000_REV01",CALC_CONN_TEB2000_REV01!$F:$K,"???"),6,0),"---")</f>
        <v>---</v>
      </c>
      <c r="J135" s="61" t="str">
        <f>IFERROR(VLOOKUP($D135&amp;"-"&amp;$E135,IF($C$4="TEB2000_REV01",CALC_CONN_TEB2000_REV01!$F:$M,"???"),8,0),"---")</f>
        <v>---</v>
      </c>
      <c r="K135" s="62" t="str">
        <f>IFERROR(VLOOKUP($D135&amp;"-"&amp;$E135,IF($C$4="TEB2000_REV01",CALC_CONN_TEB2000_REV01!$F:$N),9,0),"---")</f>
        <v>---</v>
      </c>
      <c r="L135" s="59" t="str">
        <f>IFERROR(VLOOKUP(K135,B2B!$H$3:$I$2000,2,0),"---")</f>
        <v>---</v>
      </c>
      <c r="M135" s="59" t="str">
        <f>IFERROR(VLOOKUP(L135,IF($M$4="TEM0007_REV01",RAW_m_TEM0007_REV01!$AD:$AH),5,0),"---")</f>
        <v>---</v>
      </c>
      <c r="N135" s="59" t="str">
        <f>IFERROR(VLOOKUP(L135,IF($M$4="TEM0007_REV01",RAW_m_TEM0007_REV01!$AE:$AJ),6,0),"---")</f>
        <v>---</v>
      </c>
      <c r="O135" s="63" t="str">
        <f>IFERROR(VLOOKUP(L135,IF($M$4="TEM0007_REV01",RAW_m_TEM0007_REV01!$AD:$AE),2,0),"---")</f>
        <v>---</v>
      </c>
      <c r="P135" s="59" t="str">
        <f>IFERROR(VLOOKUP(O135,IF($M$4="TEM0007_REV01",RAW_m_TEM0007_REV01!$AJ:$AK),2,0),"---")</f>
        <v>---</v>
      </c>
      <c r="Q135" s="59" t="str">
        <f>IFERROR(VLOOKUP(L135,IF($M$4="TEM0007_REV01",RAW_m_TEM0007_REV01!$AD:$AF),3,0),"---")</f>
        <v>---</v>
      </c>
      <c r="R135" s="59" t="str">
        <f>IFERROR(VLOOKUP(O135,IF($M$4="TEM0007_REV01",RAW_m_TEM0007_REV01!$AE:$AG),3,0),"---")</f>
        <v>---</v>
      </c>
      <c r="S135" s="59" t="str">
        <f t="shared" si="3"/>
        <v>---</v>
      </c>
    </row>
    <row r="136" spans="2:19" ht="15" customHeight="1" x14ac:dyDescent="0.25">
      <c r="B136" s="59">
        <f t="shared" ref="B136:B199" si="4">B135+1</f>
        <v>131</v>
      </c>
      <c r="C136" s="60">
        <f>IFERROR(IF($C$4="TEB2000_REV01",CALC_CONN_TEB2000_REV01!U136,),"---")</f>
        <v>0</v>
      </c>
      <c r="D136" s="59">
        <f>IFERROR(IF($C$4="TEB2000_REV01",CALC_CONN_TEB2000_REV01!D136,),"---")</f>
        <v>0</v>
      </c>
      <c r="E136" s="59">
        <f>IFERROR(IF($C$4="TEB2000_REV01",CALC_CONN_TEB2000_REV01!E136,),"---")</f>
        <v>0</v>
      </c>
      <c r="F136" s="59" t="str">
        <f>IFERROR(IF(VLOOKUP($D136&amp;"-"&amp;$E136,IF($C$4="TEB2000_REV01",CALC_CONN_TEB2000_REV01!$F:$I),4,0)="--","---",IF($C$4="TEB2000_REV01",CALC_CONN_TEB2000_REV01!$G136&amp; " --&gt; " &amp;CALC_CONN_TEB2000_REV01!$I136&amp; " --&gt; ")),"---")</f>
        <v>---</v>
      </c>
      <c r="G136" s="59" t="str">
        <f>IFERROR(IF(VLOOKUP($D136&amp;"-"&amp;$E136,IF($C$4="TEB2000_REV01",CALC_CONN_TEB2000_REV01!$F:$H),3,0)="--",VLOOKUP($D136&amp;"-"&amp;$E136,IF($C$4="TEB2000_REV01",CALC_CONN_TEB2000_REV01!$F:$H),2,0),VLOOKUP($D136&amp;"-"&amp;$E136,IF($C$4="TEB2000_REV01",CALC_CONN_TEB2000_REV01!$F:$H),3,0)),"---")</f>
        <v>---</v>
      </c>
      <c r="H136" s="59" t="str">
        <f>IFERROR(VLOOKUP(G136,IF($C$4="TEB2000_REV01",CALC_CONN_TEB2000_REV01!$G:$T),14,0),"---")</f>
        <v>---</v>
      </c>
      <c r="I136" s="59" t="str">
        <f>IFERROR(VLOOKUP($D136&amp;"-"&amp;$E136,IF($C$4="TEB2000_REV01",CALC_CONN_TEB2000_REV01!$F:$K,"???"),6,0),"---")</f>
        <v>---</v>
      </c>
      <c r="J136" s="61" t="str">
        <f>IFERROR(VLOOKUP($D136&amp;"-"&amp;$E136,IF($C$4="TEB2000_REV01",CALC_CONN_TEB2000_REV01!$F:$M,"???"),8,0),"---")</f>
        <v>---</v>
      </c>
      <c r="K136" s="62" t="str">
        <f>IFERROR(VLOOKUP($D136&amp;"-"&amp;$E136,IF($C$4="TEB2000_REV01",CALC_CONN_TEB2000_REV01!$F:$N),9,0),"---")</f>
        <v>---</v>
      </c>
      <c r="L136" s="59" t="str">
        <f>IFERROR(VLOOKUP(K136,B2B!$H$3:$I$2000,2,0),"---")</f>
        <v>---</v>
      </c>
      <c r="M136" s="59" t="str">
        <f>IFERROR(VLOOKUP(L136,IF($M$4="TEM0007_REV01",RAW_m_TEM0007_REV01!$AD:$AH),5,0),"---")</f>
        <v>---</v>
      </c>
      <c r="N136" s="59" t="str">
        <f>IFERROR(VLOOKUP(L136,IF($M$4="TEM0007_REV01",RAW_m_TEM0007_REV01!$AE:$AJ),6,0),"---")</f>
        <v>---</v>
      </c>
      <c r="O136" s="63" t="str">
        <f>IFERROR(VLOOKUP(L136,IF($M$4="TEM0007_REV01",RAW_m_TEM0007_REV01!$AD:$AE),2,0),"---")</f>
        <v>---</v>
      </c>
      <c r="P136" s="59" t="str">
        <f>IFERROR(VLOOKUP(O136,IF($M$4="TEM0007_REV01",RAW_m_TEM0007_REV01!$AJ:$AK),2,0),"---")</f>
        <v>---</v>
      </c>
      <c r="Q136" s="59" t="str">
        <f>IFERROR(VLOOKUP(L136,IF($M$4="TEM0007_REV01",RAW_m_TEM0007_REV01!$AD:$AF),3,0),"---")</f>
        <v>---</v>
      </c>
      <c r="R136" s="59" t="str">
        <f>IFERROR(VLOOKUP(O136,IF($M$4="TEM0007_REV01",RAW_m_TEM0007_REV01!$AE:$AG),3,0),"---")</f>
        <v>---</v>
      </c>
      <c r="S136" s="59" t="str">
        <f t="shared" ref="S136:S199" si="5">IFERROR(SUBSTITUTE(I136,"mm","")+SUBSTITUTE(R136,"mm",""),"---")</f>
        <v>---</v>
      </c>
    </row>
    <row r="137" spans="2:19" ht="15" customHeight="1" x14ac:dyDescent="0.25">
      <c r="B137" s="59">
        <f t="shared" si="4"/>
        <v>132</v>
      </c>
      <c r="C137" s="60">
        <f>IFERROR(IF($C$4="TEB2000_REV01",CALC_CONN_TEB2000_REV01!U137,),"---")</f>
        <v>0</v>
      </c>
      <c r="D137" s="59">
        <f>IFERROR(IF($C$4="TEB2000_REV01",CALC_CONN_TEB2000_REV01!D137,),"---")</f>
        <v>0</v>
      </c>
      <c r="E137" s="59">
        <f>IFERROR(IF($C$4="TEB2000_REV01",CALC_CONN_TEB2000_REV01!E137,),"---")</f>
        <v>0</v>
      </c>
      <c r="F137" s="59" t="str">
        <f>IFERROR(IF(VLOOKUP($D137&amp;"-"&amp;$E137,IF($C$4="TEB2000_REV01",CALC_CONN_TEB2000_REV01!$F:$I),4,0)="--","---",IF($C$4="TEB2000_REV01",CALC_CONN_TEB2000_REV01!$G137&amp; " --&gt; " &amp;CALC_CONN_TEB2000_REV01!$I137&amp; " --&gt; ")),"---")</f>
        <v>---</v>
      </c>
      <c r="G137" s="59" t="str">
        <f>IFERROR(IF(VLOOKUP($D137&amp;"-"&amp;$E137,IF($C$4="TEB2000_REV01",CALC_CONN_TEB2000_REV01!$F:$H),3,0)="--",VLOOKUP($D137&amp;"-"&amp;$E137,IF($C$4="TEB2000_REV01",CALC_CONN_TEB2000_REV01!$F:$H),2,0),VLOOKUP($D137&amp;"-"&amp;$E137,IF($C$4="TEB2000_REV01",CALC_CONN_TEB2000_REV01!$F:$H),3,0)),"---")</f>
        <v>---</v>
      </c>
      <c r="H137" s="59" t="str">
        <f>IFERROR(VLOOKUP(G137,IF($C$4="TEB2000_REV01",CALC_CONN_TEB2000_REV01!$G:$T),14,0),"---")</f>
        <v>---</v>
      </c>
      <c r="I137" s="59" t="str">
        <f>IFERROR(VLOOKUP($D137&amp;"-"&amp;$E137,IF($C$4="TEB2000_REV01",CALC_CONN_TEB2000_REV01!$F:$K,"???"),6,0),"---")</f>
        <v>---</v>
      </c>
      <c r="J137" s="61" t="str">
        <f>IFERROR(VLOOKUP($D137&amp;"-"&amp;$E137,IF($C$4="TEB2000_REV01",CALC_CONN_TEB2000_REV01!$F:$M,"???"),8,0),"---")</f>
        <v>---</v>
      </c>
      <c r="K137" s="62" t="str">
        <f>IFERROR(VLOOKUP($D137&amp;"-"&amp;$E137,IF($C$4="TEB2000_REV01",CALC_CONN_TEB2000_REV01!$F:$N),9,0),"---")</f>
        <v>---</v>
      </c>
      <c r="L137" s="59" t="str">
        <f>IFERROR(VLOOKUP(K137,B2B!$H$3:$I$2000,2,0),"---")</f>
        <v>---</v>
      </c>
      <c r="M137" s="59" t="str">
        <f>IFERROR(VLOOKUP(L137,IF($M$4="TEM0007_REV01",RAW_m_TEM0007_REV01!$AD:$AH),5,0),"---")</f>
        <v>---</v>
      </c>
      <c r="N137" s="59" t="str">
        <f>IFERROR(VLOOKUP(L137,IF($M$4="TEM0007_REV01",RAW_m_TEM0007_REV01!$AE:$AJ),6,0),"---")</f>
        <v>---</v>
      </c>
      <c r="O137" s="63" t="str">
        <f>IFERROR(VLOOKUP(L137,IF($M$4="TEM0007_REV01",RAW_m_TEM0007_REV01!$AD:$AE),2,0),"---")</f>
        <v>---</v>
      </c>
      <c r="P137" s="59" t="str">
        <f>IFERROR(VLOOKUP(O137,IF($M$4="TEM0007_REV01",RAW_m_TEM0007_REV01!$AJ:$AK),2,0),"---")</f>
        <v>---</v>
      </c>
      <c r="Q137" s="59" t="str">
        <f>IFERROR(VLOOKUP(L137,IF($M$4="TEM0007_REV01",RAW_m_TEM0007_REV01!$AD:$AF),3,0),"---")</f>
        <v>---</v>
      </c>
      <c r="R137" s="59" t="str">
        <f>IFERROR(VLOOKUP(O137,IF($M$4="TEM0007_REV01",RAW_m_TEM0007_REV01!$AE:$AG),3,0),"---")</f>
        <v>---</v>
      </c>
      <c r="S137" s="59" t="str">
        <f t="shared" si="5"/>
        <v>---</v>
      </c>
    </row>
    <row r="138" spans="2:19" ht="15" customHeight="1" x14ac:dyDescent="0.25">
      <c r="B138" s="59">
        <f t="shared" si="4"/>
        <v>133</v>
      </c>
      <c r="C138" s="60">
        <f>IFERROR(IF($C$4="TEB2000_REV01",CALC_CONN_TEB2000_REV01!U138,),"---")</f>
        <v>0</v>
      </c>
      <c r="D138" s="59">
        <f>IFERROR(IF($C$4="TEB2000_REV01",CALC_CONN_TEB2000_REV01!D138,),"---")</f>
        <v>0</v>
      </c>
      <c r="E138" s="59">
        <f>IFERROR(IF($C$4="TEB2000_REV01",CALC_CONN_TEB2000_REV01!E138,),"---")</f>
        <v>0</v>
      </c>
      <c r="F138" s="59" t="str">
        <f>IFERROR(IF(VLOOKUP($D138&amp;"-"&amp;$E138,IF($C$4="TEB2000_REV01",CALC_CONN_TEB2000_REV01!$F:$I),4,0)="--","---",IF($C$4="TEB2000_REV01",CALC_CONN_TEB2000_REV01!$G138&amp; " --&gt; " &amp;CALC_CONN_TEB2000_REV01!$I138&amp; " --&gt; ")),"---")</f>
        <v>---</v>
      </c>
      <c r="G138" s="59" t="str">
        <f>IFERROR(IF(VLOOKUP($D138&amp;"-"&amp;$E138,IF($C$4="TEB2000_REV01",CALC_CONN_TEB2000_REV01!$F:$H),3,0)="--",VLOOKUP($D138&amp;"-"&amp;$E138,IF($C$4="TEB2000_REV01",CALC_CONN_TEB2000_REV01!$F:$H),2,0),VLOOKUP($D138&amp;"-"&amp;$E138,IF($C$4="TEB2000_REV01",CALC_CONN_TEB2000_REV01!$F:$H),3,0)),"---")</f>
        <v>---</v>
      </c>
      <c r="H138" s="59" t="str">
        <f>IFERROR(VLOOKUP(G138,IF($C$4="TEB2000_REV01",CALC_CONN_TEB2000_REV01!$G:$T),14,0),"---")</f>
        <v>---</v>
      </c>
      <c r="I138" s="59" t="str">
        <f>IFERROR(VLOOKUP($D138&amp;"-"&amp;$E138,IF($C$4="TEB2000_REV01",CALC_CONN_TEB2000_REV01!$F:$K,"???"),6,0),"---")</f>
        <v>---</v>
      </c>
      <c r="J138" s="61" t="str">
        <f>IFERROR(VLOOKUP($D138&amp;"-"&amp;$E138,IF($C$4="TEB2000_REV01",CALC_CONN_TEB2000_REV01!$F:$M,"???"),8,0),"---")</f>
        <v>---</v>
      </c>
      <c r="K138" s="62" t="str">
        <f>IFERROR(VLOOKUP($D138&amp;"-"&amp;$E138,IF($C$4="TEB2000_REV01",CALC_CONN_TEB2000_REV01!$F:$N),9,0),"---")</f>
        <v>---</v>
      </c>
      <c r="L138" s="59" t="str">
        <f>IFERROR(VLOOKUP(K138,B2B!$H$3:$I$2000,2,0),"---")</f>
        <v>---</v>
      </c>
      <c r="M138" s="59" t="str">
        <f>IFERROR(VLOOKUP(L138,IF($M$4="TEM0007_REV01",RAW_m_TEM0007_REV01!$AD:$AH),5,0),"---")</f>
        <v>---</v>
      </c>
      <c r="N138" s="59" t="str">
        <f>IFERROR(VLOOKUP(L138,IF($M$4="TEM0007_REV01",RAW_m_TEM0007_REV01!$AE:$AJ),6,0),"---")</f>
        <v>---</v>
      </c>
      <c r="O138" s="63" t="str">
        <f>IFERROR(VLOOKUP(L138,IF($M$4="TEM0007_REV01",RAW_m_TEM0007_REV01!$AD:$AE),2,0),"---")</f>
        <v>---</v>
      </c>
      <c r="P138" s="59" t="str">
        <f>IFERROR(VLOOKUP(O138,IF($M$4="TEM0007_REV01",RAW_m_TEM0007_REV01!$AJ:$AK),2,0),"---")</f>
        <v>---</v>
      </c>
      <c r="Q138" s="59" t="str">
        <f>IFERROR(VLOOKUP(L138,IF($M$4="TEM0007_REV01",RAW_m_TEM0007_REV01!$AD:$AF),3,0),"---")</f>
        <v>---</v>
      </c>
      <c r="R138" s="59" t="str">
        <f>IFERROR(VLOOKUP(O138,IF($M$4="TEM0007_REV01",RAW_m_TEM0007_REV01!$AE:$AG),3,0),"---")</f>
        <v>---</v>
      </c>
      <c r="S138" s="59" t="str">
        <f t="shared" si="5"/>
        <v>---</v>
      </c>
    </row>
    <row r="139" spans="2:19" ht="15" customHeight="1" x14ac:dyDescent="0.25">
      <c r="B139" s="59">
        <f t="shared" si="4"/>
        <v>134</v>
      </c>
      <c r="C139" s="60">
        <f>IFERROR(IF($C$4="TEB2000_REV01",CALC_CONN_TEB2000_REV01!U139,),"---")</f>
        <v>0</v>
      </c>
      <c r="D139" s="59">
        <f>IFERROR(IF($C$4="TEB2000_REV01",CALC_CONN_TEB2000_REV01!D139,),"---")</f>
        <v>0</v>
      </c>
      <c r="E139" s="59">
        <f>IFERROR(IF($C$4="TEB2000_REV01",CALC_CONN_TEB2000_REV01!E139,),"---")</f>
        <v>0</v>
      </c>
      <c r="F139" s="59" t="str">
        <f>IFERROR(IF(VLOOKUP($D139&amp;"-"&amp;$E139,IF($C$4="TEB2000_REV01",CALC_CONN_TEB2000_REV01!$F:$I),4,0)="--","---",IF($C$4="TEB2000_REV01",CALC_CONN_TEB2000_REV01!$G139&amp; " --&gt; " &amp;CALC_CONN_TEB2000_REV01!$I139&amp; " --&gt; ")),"---")</f>
        <v>---</v>
      </c>
      <c r="G139" s="59" t="str">
        <f>IFERROR(IF(VLOOKUP($D139&amp;"-"&amp;$E139,IF($C$4="TEB2000_REV01",CALC_CONN_TEB2000_REV01!$F:$H),3,0)="--",VLOOKUP($D139&amp;"-"&amp;$E139,IF($C$4="TEB2000_REV01",CALC_CONN_TEB2000_REV01!$F:$H),2,0),VLOOKUP($D139&amp;"-"&amp;$E139,IF($C$4="TEB2000_REV01",CALC_CONN_TEB2000_REV01!$F:$H),3,0)),"---")</f>
        <v>---</v>
      </c>
      <c r="H139" s="59" t="str">
        <f>IFERROR(VLOOKUP(G139,IF($C$4="TEB2000_REV01",CALC_CONN_TEB2000_REV01!$G:$T),14,0),"---")</f>
        <v>---</v>
      </c>
      <c r="I139" s="59" t="str">
        <f>IFERROR(VLOOKUP($D139&amp;"-"&amp;$E139,IF($C$4="TEB2000_REV01",CALC_CONN_TEB2000_REV01!$F:$K,"???"),6,0),"---")</f>
        <v>---</v>
      </c>
      <c r="J139" s="61" t="str">
        <f>IFERROR(VLOOKUP($D139&amp;"-"&amp;$E139,IF($C$4="TEB2000_REV01",CALC_CONN_TEB2000_REV01!$F:$M,"???"),8,0),"---")</f>
        <v>---</v>
      </c>
      <c r="K139" s="62" t="str">
        <f>IFERROR(VLOOKUP($D139&amp;"-"&amp;$E139,IF($C$4="TEB2000_REV01",CALC_CONN_TEB2000_REV01!$F:$N),9,0),"---")</f>
        <v>---</v>
      </c>
      <c r="L139" s="59" t="str">
        <f>IFERROR(VLOOKUP(K139,B2B!$H$3:$I$2000,2,0),"---")</f>
        <v>---</v>
      </c>
      <c r="M139" s="59" t="str">
        <f>IFERROR(VLOOKUP(L139,IF($M$4="TEM0007_REV01",RAW_m_TEM0007_REV01!$AD:$AH),5,0),"---")</f>
        <v>---</v>
      </c>
      <c r="N139" s="59" t="str">
        <f>IFERROR(VLOOKUP(L139,IF($M$4="TEM0007_REV01",RAW_m_TEM0007_REV01!$AE:$AJ),6,0),"---")</f>
        <v>---</v>
      </c>
      <c r="O139" s="63" t="str">
        <f>IFERROR(VLOOKUP(L139,IF($M$4="TEM0007_REV01",RAW_m_TEM0007_REV01!$AD:$AE),2,0),"---")</f>
        <v>---</v>
      </c>
      <c r="P139" s="59" t="str">
        <f>IFERROR(VLOOKUP(O139,IF($M$4="TEM0007_REV01",RAW_m_TEM0007_REV01!$AJ:$AK),2,0),"---")</f>
        <v>---</v>
      </c>
      <c r="Q139" s="59" t="str">
        <f>IFERROR(VLOOKUP(L139,IF($M$4="TEM0007_REV01",RAW_m_TEM0007_REV01!$AD:$AF),3,0),"---")</f>
        <v>---</v>
      </c>
      <c r="R139" s="59" t="str">
        <f>IFERROR(VLOOKUP(O139,IF($M$4="TEM0007_REV01",RAW_m_TEM0007_REV01!$AE:$AG),3,0),"---")</f>
        <v>---</v>
      </c>
      <c r="S139" s="59" t="str">
        <f t="shared" si="5"/>
        <v>---</v>
      </c>
    </row>
    <row r="140" spans="2:19" ht="15" customHeight="1" x14ac:dyDescent="0.25">
      <c r="B140" s="59">
        <f t="shared" si="4"/>
        <v>135</v>
      </c>
      <c r="C140" s="60">
        <f>IFERROR(IF($C$4="TEB2000_REV01",CALC_CONN_TEB2000_REV01!U140,),"---")</f>
        <v>0</v>
      </c>
      <c r="D140" s="59">
        <f>IFERROR(IF($C$4="TEB2000_REV01",CALC_CONN_TEB2000_REV01!D140,),"---")</f>
        <v>0</v>
      </c>
      <c r="E140" s="59">
        <f>IFERROR(IF($C$4="TEB2000_REV01",CALC_CONN_TEB2000_REV01!E140,),"---")</f>
        <v>0</v>
      </c>
      <c r="F140" s="59" t="str">
        <f>IFERROR(IF(VLOOKUP($D140&amp;"-"&amp;$E140,IF($C$4="TEB2000_REV01",CALC_CONN_TEB2000_REV01!$F:$I),4,0)="--","---",IF($C$4="TEB2000_REV01",CALC_CONN_TEB2000_REV01!$G140&amp; " --&gt; " &amp;CALC_CONN_TEB2000_REV01!$I140&amp; " --&gt; ")),"---")</f>
        <v>---</v>
      </c>
      <c r="G140" s="59" t="str">
        <f>IFERROR(IF(VLOOKUP($D140&amp;"-"&amp;$E140,IF($C$4="TEB2000_REV01",CALC_CONN_TEB2000_REV01!$F:$H),3,0)="--",VLOOKUP($D140&amp;"-"&amp;$E140,IF($C$4="TEB2000_REV01",CALC_CONN_TEB2000_REV01!$F:$H),2,0),VLOOKUP($D140&amp;"-"&amp;$E140,IF($C$4="TEB2000_REV01",CALC_CONN_TEB2000_REV01!$F:$H),3,0)),"---")</f>
        <v>---</v>
      </c>
      <c r="H140" s="59" t="str">
        <f>IFERROR(VLOOKUP(G140,IF($C$4="TEB2000_REV01",CALC_CONN_TEB2000_REV01!$G:$T),14,0),"---")</f>
        <v>---</v>
      </c>
      <c r="I140" s="59" t="str">
        <f>IFERROR(VLOOKUP($D140&amp;"-"&amp;$E140,IF($C$4="TEB2000_REV01",CALC_CONN_TEB2000_REV01!$F:$K,"???"),6,0),"---")</f>
        <v>---</v>
      </c>
      <c r="J140" s="61" t="str">
        <f>IFERROR(VLOOKUP($D140&amp;"-"&amp;$E140,IF($C$4="TEB2000_REV01",CALC_CONN_TEB2000_REV01!$F:$M,"???"),8,0),"---")</f>
        <v>---</v>
      </c>
      <c r="K140" s="62" t="str">
        <f>IFERROR(VLOOKUP($D140&amp;"-"&amp;$E140,IF($C$4="TEB2000_REV01",CALC_CONN_TEB2000_REV01!$F:$N),9,0),"---")</f>
        <v>---</v>
      </c>
      <c r="L140" s="59" t="str">
        <f>IFERROR(VLOOKUP(K140,B2B!$H$3:$I$2000,2,0),"---")</f>
        <v>---</v>
      </c>
      <c r="M140" s="59" t="str">
        <f>IFERROR(VLOOKUP(L140,IF($M$4="TEM0007_REV01",RAW_m_TEM0007_REV01!$AD:$AH),5,0),"---")</f>
        <v>---</v>
      </c>
      <c r="N140" s="59" t="str">
        <f>IFERROR(VLOOKUP(L140,IF($M$4="TEM0007_REV01",RAW_m_TEM0007_REV01!$AE:$AJ),6,0),"---")</f>
        <v>---</v>
      </c>
      <c r="O140" s="63" t="str">
        <f>IFERROR(VLOOKUP(L140,IF($M$4="TEM0007_REV01",RAW_m_TEM0007_REV01!$AD:$AE),2,0),"---")</f>
        <v>---</v>
      </c>
      <c r="P140" s="59" t="str">
        <f>IFERROR(VLOOKUP(O140,IF($M$4="TEM0007_REV01",RAW_m_TEM0007_REV01!$AJ:$AK),2,0),"---")</f>
        <v>---</v>
      </c>
      <c r="Q140" s="59" t="str">
        <f>IFERROR(VLOOKUP(L140,IF($M$4="TEM0007_REV01",RAW_m_TEM0007_REV01!$AD:$AF),3,0),"---")</f>
        <v>---</v>
      </c>
      <c r="R140" s="59" t="str">
        <f>IFERROR(VLOOKUP(O140,IF($M$4="TEM0007_REV01",RAW_m_TEM0007_REV01!$AE:$AG),3,0),"---")</f>
        <v>---</v>
      </c>
      <c r="S140" s="59" t="str">
        <f t="shared" si="5"/>
        <v>---</v>
      </c>
    </row>
    <row r="141" spans="2:19" ht="15" customHeight="1" x14ac:dyDescent="0.25">
      <c r="B141" s="59">
        <f t="shared" si="4"/>
        <v>136</v>
      </c>
      <c r="C141" s="60">
        <f>IFERROR(IF($C$4="TEB2000_REV01",CALC_CONN_TEB2000_REV01!U141,),"---")</f>
        <v>0</v>
      </c>
      <c r="D141" s="59">
        <f>IFERROR(IF($C$4="TEB2000_REV01",CALC_CONN_TEB2000_REV01!D141,),"---")</f>
        <v>0</v>
      </c>
      <c r="E141" s="59">
        <f>IFERROR(IF($C$4="TEB2000_REV01",CALC_CONN_TEB2000_REV01!E141,),"---")</f>
        <v>0</v>
      </c>
      <c r="F141" s="59" t="str">
        <f>IFERROR(IF(VLOOKUP($D141&amp;"-"&amp;$E141,IF($C$4="TEB2000_REV01",CALC_CONN_TEB2000_REV01!$F:$I),4,0)="--","---",IF($C$4="TEB2000_REV01",CALC_CONN_TEB2000_REV01!$G141&amp; " --&gt; " &amp;CALC_CONN_TEB2000_REV01!$I141&amp; " --&gt; ")),"---")</f>
        <v>---</v>
      </c>
      <c r="G141" s="59" t="str">
        <f>IFERROR(IF(VLOOKUP($D141&amp;"-"&amp;$E141,IF($C$4="TEB2000_REV01",CALC_CONN_TEB2000_REV01!$F:$H),3,0)="--",VLOOKUP($D141&amp;"-"&amp;$E141,IF($C$4="TEB2000_REV01",CALC_CONN_TEB2000_REV01!$F:$H),2,0),VLOOKUP($D141&amp;"-"&amp;$E141,IF($C$4="TEB2000_REV01",CALC_CONN_TEB2000_REV01!$F:$H),3,0)),"---")</f>
        <v>---</v>
      </c>
      <c r="H141" s="59" t="str">
        <f>IFERROR(VLOOKUP(G141,IF($C$4="TEB2000_REV01",CALC_CONN_TEB2000_REV01!$G:$T),14,0),"---")</f>
        <v>---</v>
      </c>
      <c r="I141" s="59" t="str">
        <f>IFERROR(VLOOKUP($D141&amp;"-"&amp;$E141,IF($C$4="TEB2000_REV01",CALC_CONN_TEB2000_REV01!$F:$K,"???"),6,0),"---")</f>
        <v>---</v>
      </c>
      <c r="J141" s="61" t="str">
        <f>IFERROR(VLOOKUP($D141&amp;"-"&amp;$E141,IF($C$4="TEB2000_REV01",CALC_CONN_TEB2000_REV01!$F:$M,"???"),8,0),"---")</f>
        <v>---</v>
      </c>
      <c r="K141" s="62" t="str">
        <f>IFERROR(VLOOKUP($D141&amp;"-"&amp;$E141,IF($C$4="TEB2000_REV01",CALC_CONN_TEB2000_REV01!$F:$N),9,0),"---")</f>
        <v>---</v>
      </c>
      <c r="L141" s="59" t="str">
        <f>IFERROR(VLOOKUP(K141,B2B!$H$3:$I$2000,2,0),"---")</f>
        <v>---</v>
      </c>
      <c r="M141" s="59" t="str">
        <f>IFERROR(VLOOKUP(L141,IF($M$4="TEM0007_REV01",RAW_m_TEM0007_REV01!$AD:$AH),5,0),"---")</f>
        <v>---</v>
      </c>
      <c r="N141" s="59" t="str">
        <f>IFERROR(VLOOKUP(L141,IF($M$4="TEM0007_REV01",RAW_m_TEM0007_REV01!$AE:$AJ),6,0),"---")</f>
        <v>---</v>
      </c>
      <c r="O141" s="63" t="str">
        <f>IFERROR(VLOOKUP(L141,IF($M$4="TEM0007_REV01",RAW_m_TEM0007_REV01!$AD:$AE),2,0),"---")</f>
        <v>---</v>
      </c>
      <c r="P141" s="59" t="str">
        <f>IFERROR(VLOOKUP(O141,IF($M$4="TEM0007_REV01",RAW_m_TEM0007_REV01!$AJ:$AK),2,0),"---")</f>
        <v>---</v>
      </c>
      <c r="Q141" s="59" t="str">
        <f>IFERROR(VLOOKUP(L141,IF($M$4="TEM0007_REV01",RAW_m_TEM0007_REV01!$AD:$AF),3,0),"---")</f>
        <v>---</v>
      </c>
      <c r="R141" s="59" t="str">
        <f>IFERROR(VLOOKUP(O141,IF($M$4="TEM0007_REV01",RAW_m_TEM0007_REV01!$AE:$AG),3,0),"---")</f>
        <v>---</v>
      </c>
      <c r="S141" s="59" t="str">
        <f t="shared" si="5"/>
        <v>---</v>
      </c>
    </row>
    <row r="142" spans="2:19" ht="15" customHeight="1" x14ac:dyDescent="0.25">
      <c r="B142" s="59">
        <f t="shared" si="4"/>
        <v>137</v>
      </c>
      <c r="C142" s="60">
        <f>IFERROR(IF($C$4="TEB2000_REV01",CALC_CONN_TEB2000_REV01!U142,),"---")</f>
        <v>0</v>
      </c>
      <c r="D142" s="59">
        <f>IFERROR(IF($C$4="TEB2000_REV01",CALC_CONN_TEB2000_REV01!D142,),"---")</f>
        <v>0</v>
      </c>
      <c r="E142" s="59">
        <f>IFERROR(IF($C$4="TEB2000_REV01",CALC_CONN_TEB2000_REV01!E142,),"---")</f>
        <v>0</v>
      </c>
      <c r="F142" s="59" t="str">
        <f>IFERROR(IF(VLOOKUP($D142&amp;"-"&amp;$E142,IF($C$4="TEB2000_REV01",CALC_CONN_TEB2000_REV01!$F:$I),4,0)="--","---",IF($C$4="TEB2000_REV01",CALC_CONN_TEB2000_REV01!$G142&amp; " --&gt; " &amp;CALC_CONN_TEB2000_REV01!$I142&amp; " --&gt; ")),"---")</f>
        <v>---</v>
      </c>
      <c r="G142" s="59" t="str">
        <f>IFERROR(IF(VLOOKUP($D142&amp;"-"&amp;$E142,IF($C$4="TEB2000_REV01",CALC_CONN_TEB2000_REV01!$F:$H),3,0)="--",VLOOKUP($D142&amp;"-"&amp;$E142,IF($C$4="TEB2000_REV01",CALC_CONN_TEB2000_REV01!$F:$H),2,0),VLOOKUP($D142&amp;"-"&amp;$E142,IF($C$4="TEB2000_REV01",CALC_CONN_TEB2000_REV01!$F:$H),3,0)),"---")</f>
        <v>---</v>
      </c>
      <c r="H142" s="59" t="str">
        <f>IFERROR(VLOOKUP(G142,IF($C$4="TEB2000_REV01",CALC_CONN_TEB2000_REV01!$G:$T),14,0),"---")</f>
        <v>---</v>
      </c>
      <c r="I142" s="59" t="str">
        <f>IFERROR(VLOOKUP($D142&amp;"-"&amp;$E142,IF($C$4="TEB2000_REV01",CALC_CONN_TEB2000_REV01!$F:$K,"???"),6,0),"---")</f>
        <v>---</v>
      </c>
      <c r="J142" s="61" t="str">
        <f>IFERROR(VLOOKUP($D142&amp;"-"&amp;$E142,IF($C$4="TEB2000_REV01",CALC_CONN_TEB2000_REV01!$F:$M,"???"),8,0),"---")</f>
        <v>---</v>
      </c>
      <c r="K142" s="62" t="str">
        <f>IFERROR(VLOOKUP($D142&amp;"-"&amp;$E142,IF($C$4="TEB2000_REV01",CALC_CONN_TEB2000_REV01!$F:$N),9,0),"---")</f>
        <v>---</v>
      </c>
      <c r="L142" s="59" t="str">
        <f>IFERROR(VLOOKUP(K142,B2B!$H$3:$I$2000,2,0),"---")</f>
        <v>---</v>
      </c>
      <c r="M142" s="59" t="str">
        <f>IFERROR(VLOOKUP(L142,IF($M$4="TEM0007_REV01",RAW_m_TEM0007_REV01!$AD:$AH),5,0),"---")</f>
        <v>---</v>
      </c>
      <c r="N142" s="59" t="str">
        <f>IFERROR(VLOOKUP(L142,IF($M$4="TEM0007_REV01",RAW_m_TEM0007_REV01!$AE:$AJ),6,0),"---")</f>
        <v>---</v>
      </c>
      <c r="O142" s="63" t="str">
        <f>IFERROR(VLOOKUP(L142,IF($M$4="TEM0007_REV01",RAW_m_TEM0007_REV01!$AD:$AE),2,0),"---")</f>
        <v>---</v>
      </c>
      <c r="P142" s="59" t="str">
        <f>IFERROR(VLOOKUP(O142,IF($M$4="TEM0007_REV01",RAW_m_TEM0007_REV01!$AJ:$AK),2,0),"---")</f>
        <v>---</v>
      </c>
      <c r="Q142" s="59" t="str">
        <f>IFERROR(VLOOKUP(L142,IF($M$4="TEM0007_REV01",RAW_m_TEM0007_REV01!$AD:$AF),3,0),"---")</f>
        <v>---</v>
      </c>
      <c r="R142" s="59" t="str">
        <f>IFERROR(VLOOKUP(O142,IF($M$4="TEM0007_REV01",RAW_m_TEM0007_REV01!$AE:$AG),3,0),"---")</f>
        <v>---</v>
      </c>
      <c r="S142" s="59" t="str">
        <f t="shared" si="5"/>
        <v>---</v>
      </c>
    </row>
    <row r="143" spans="2:19" ht="15" customHeight="1" x14ac:dyDescent="0.25">
      <c r="B143" s="59">
        <f t="shared" si="4"/>
        <v>138</v>
      </c>
      <c r="C143" s="60">
        <f>IFERROR(IF($C$4="TEB2000_REV01",CALC_CONN_TEB2000_REV01!U143,),"---")</f>
        <v>0</v>
      </c>
      <c r="D143" s="59">
        <f>IFERROR(IF($C$4="TEB2000_REV01",CALC_CONN_TEB2000_REV01!D143,),"---")</f>
        <v>0</v>
      </c>
      <c r="E143" s="59">
        <f>IFERROR(IF($C$4="TEB2000_REV01",CALC_CONN_TEB2000_REV01!E143,),"---")</f>
        <v>0</v>
      </c>
      <c r="F143" s="59" t="str">
        <f>IFERROR(IF(VLOOKUP($D143&amp;"-"&amp;$E143,IF($C$4="TEB2000_REV01",CALC_CONN_TEB2000_REV01!$F:$I),4,0)="--","---",IF($C$4="TEB2000_REV01",CALC_CONN_TEB2000_REV01!$G143&amp; " --&gt; " &amp;CALC_CONN_TEB2000_REV01!$I143&amp; " --&gt; ")),"---")</f>
        <v>---</v>
      </c>
      <c r="G143" s="59" t="str">
        <f>IFERROR(IF(VLOOKUP($D143&amp;"-"&amp;$E143,IF($C$4="TEB2000_REV01",CALC_CONN_TEB2000_REV01!$F:$H),3,0)="--",VLOOKUP($D143&amp;"-"&amp;$E143,IF($C$4="TEB2000_REV01",CALC_CONN_TEB2000_REV01!$F:$H),2,0),VLOOKUP($D143&amp;"-"&amp;$E143,IF($C$4="TEB2000_REV01",CALC_CONN_TEB2000_REV01!$F:$H),3,0)),"---")</f>
        <v>---</v>
      </c>
      <c r="H143" s="59" t="str">
        <f>IFERROR(VLOOKUP(G143,IF($C$4="TEB2000_REV01",CALC_CONN_TEB2000_REV01!$G:$T),14,0),"---")</f>
        <v>---</v>
      </c>
      <c r="I143" s="59" t="str">
        <f>IFERROR(VLOOKUP($D143&amp;"-"&amp;$E143,IF($C$4="TEB2000_REV01",CALC_CONN_TEB2000_REV01!$F:$K,"???"),6,0),"---")</f>
        <v>---</v>
      </c>
      <c r="J143" s="61" t="str">
        <f>IFERROR(VLOOKUP($D143&amp;"-"&amp;$E143,IF($C$4="TEB2000_REV01",CALC_CONN_TEB2000_REV01!$F:$M,"???"),8,0),"---")</f>
        <v>---</v>
      </c>
      <c r="K143" s="62" t="str">
        <f>IFERROR(VLOOKUP($D143&amp;"-"&amp;$E143,IF($C$4="TEB2000_REV01",CALC_CONN_TEB2000_REV01!$F:$N),9,0),"---")</f>
        <v>---</v>
      </c>
      <c r="L143" s="59" t="str">
        <f>IFERROR(VLOOKUP(K143,B2B!$H$3:$I$2000,2,0),"---")</f>
        <v>---</v>
      </c>
      <c r="M143" s="59" t="str">
        <f>IFERROR(VLOOKUP(L143,IF($M$4="TEM0007_REV01",RAW_m_TEM0007_REV01!$AD:$AH),5,0),"---")</f>
        <v>---</v>
      </c>
      <c r="N143" s="59" t="str">
        <f>IFERROR(VLOOKUP(L143,IF($M$4="TEM0007_REV01",RAW_m_TEM0007_REV01!$AE:$AJ),6,0),"---")</f>
        <v>---</v>
      </c>
      <c r="O143" s="63" t="str">
        <f>IFERROR(VLOOKUP(L143,IF($M$4="TEM0007_REV01",RAW_m_TEM0007_REV01!$AD:$AE),2,0),"---")</f>
        <v>---</v>
      </c>
      <c r="P143" s="59" t="str">
        <f>IFERROR(VLOOKUP(O143,IF($M$4="TEM0007_REV01",RAW_m_TEM0007_REV01!$AJ:$AK),2,0),"---")</f>
        <v>---</v>
      </c>
      <c r="Q143" s="59" t="str">
        <f>IFERROR(VLOOKUP(L143,IF($M$4="TEM0007_REV01",RAW_m_TEM0007_REV01!$AD:$AF),3,0),"---")</f>
        <v>---</v>
      </c>
      <c r="R143" s="59" t="str">
        <f>IFERROR(VLOOKUP(O143,IF($M$4="TEM0007_REV01",RAW_m_TEM0007_REV01!$AE:$AG),3,0),"---")</f>
        <v>---</v>
      </c>
      <c r="S143" s="59" t="str">
        <f t="shared" si="5"/>
        <v>---</v>
      </c>
    </row>
    <row r="144" spans="2:19" ht="15" customHeight="1" x14ac:dyDescent="0.25">
      <c r="B144" s="59">
        <f t="shared" si="4"/>
        <v>139</v>
      </c>
      <c r="C144" s="60">
        <f>IFERROR(IF($C$4="TEB2000_REV01",CALC_CONN_TEB2000_REV01!U144,),"---")</f>
        <v>0</v>
      </c>
      <c r="D144" s="59">
        <f>IFERROR(IF($C$4="TEB2000_REV01",CALC_CONN_TEB2000_REV01!D144,),"---")</f>
        <v>0</v>
      </c>
      <c r="E144" s="59">
        <f>IFERROR(IF($C$4="TEB2000_REV01",CALC_CONN_TEB2000_REV01!E144,),"---")</f>
        <v>0</v>
      </c>
      <c r="F144" s="59" t="str">
        <f>IFERROR(IF(VLOOKUP($D144&amp;"-"&amp;$E144,IF($C$4="TEB2000_REV01",CALC_CONN_TEB2000_REV01!$F:$I),4,0)="--","---",IF($C$4="TEB2000_REV01",CALC_CONN_TEB2000_REV01!$G144&amp; " --&gt; " &amp;CALC_CONN_TEB2000_REV01!$I144&amp; " --&gt; ")),"---")</f>
        <v>---</v>
      </c>
      <c r="G144" s="59" t="str">
        <f>IFERROR(IF(VLOOKUP($D144&amp;"-"&amp;$E144,IF($C$4="TEB2000_REV01",CALC_CONN_TEB2000_REV01!$F:$H),3,0)="--",VLOOKUP($D144&amp;"-"&amp;$E144,IF($C$4="TEB2000_REV01",CALC_CONN_TEB2000_REV01!$F:$H),2,0),VLOOKUP($D144&amp;"-"&amp;$E144,IF($C$4="TEB2000_REV01",CALC_CONN_TEB2000_REV01!$F:$H),3,0)),"---")</f>
        <v>---</v>
      </c>
      <c r="H144" s="59" t="str">
        <f>IFERROR(VLOOKUP(G144,IF($C$4="TEB2000_REV01",CALC_CONN_TEB2000_REV01!$G:$T),14,0),"---")</f>
        <v>---</v>
      </c>
      <c r="I144" s="59" t="str">
        <f>IFERROR(VLOOKUP($D144&amp;"-"&amp;$E144,IF($C$4="TEB2000_REV01",CALC_CONN_TEB2000_REV01!$F:$K,"???"),6,0),"---")</f>
        <v>---</v>
      </c>
      <c r="J144" s="61" t="str">
        <f>IFERROR(VLOOKUP($D144&amp;"-"&amp;$E144,IF($C$4="TEB2000_REV01",CALC_CONN_TEB2000_REV01!$F:$M,"???"),8,0),"---")</f>
        <v>---</v>
      </c>
      <c r="K144" s="62" t="str">
        <f>IFERROR(VLOOKUP($D144&amp;"-"&amp;$E144,IF($C$4="TEB2000_REV01",CALC_CONN_TEB2000_REV01!$F:$N),9,0),"---")</f>
        <v>---</v>
      </c>
      <c r="L144" s="59" t="str">
        <f>IFERROR(VLOOKUP(K144,B2B!$H$3:$I$2000,2,0),"---")</f>
        <v>---</v>
      </c>
      <c r="M144" s="59" t="str">
        <f>IFERROR(VLOOKUP(L144,IF($M$4="TEM0007_REV01",RAW_m_TEM0007_REV01!$AD:$AH),5,0),"---")</f>
        <v>---</v>
      </c>
      <c r="N144" s="59" t="str">
        <f>IFERROR(VLOOKUP(L144,IF($M$4="TEM0007_REV01",RAW_m_TEM0007_REV01!$AE:$AJ),6,0),"---")</f>
        <v>---</v>
      </c>
      <c r="O144" s="63" t="str">
        <f>IFERROR(VLOOKUP(L144,IF($M$4="TEM0007_REV01",RAW_m_TEM0007_REV01!$AD:$AE),2,0),"---")</f>
        <v>---</v>
      </c>
      <c r="P144" s="59" t="str">
        <f>IFERROR(VLOOKUP(O144,IF($M$4="TEM0007_REV01",RAW_m_TEM0007_REV01!$AJ:$AK),2,0),"---")</f>
        <v>---</v>
      </c>
      <c r="Q144" s="59" t="str">
        <f>IFERROR(VLOOKUP(L144,IF($M$4="TEM0007_REV01",RAW_m_TEM0007_REV01!$AD:$AF),3,0),"---")</f>
        <v>---</v>
      </c>
      <c r="R144" s="59" t="str">
        <f>IFERROR(VLOOKUP(O144,IF($M$4="TEM0007_REV01",RAW_m_TEM0007_REV01!$AE:$AG),3,0),"---")</f>
        <v>---</v>
      </c>
      <c r="S144" s="59" t="str">
        <f t="shared" si="5"/>
        <v>---</v>
      </c>
    </row>
    <row r="145" spans="2:19" ht="15" customHeight="1" x14ac:dyDescent="0.25">
      <c r="B145" s="59">
        <f t="shared" si="4"/>
        <v>140</v>
      </c>
      <c r="C145" s="60">
        <f>IFERROR(IF($C$4="TEB2000_REV01",CALC_CONN_TEB2000_REV01!U145,),"---")</f>
        <v>0</v>
      </c>
      <c r="D145" s="59">
        <f>IFERROR(IF($C$4="TEB2000_REV01",CALC_CONN_TEB2000_REV01!D145,),"---")</f>
        <v>0</v>
      </c>
      <c r="E145" s="59">
        <f>IFERROR(IF($C$4="TEB2000_REV01",CALC_CONN_TEB2000_REV01!E145,),"---")</f>
        <v>0</v>
      </c>
      <c r="F145" s="59" t="str">
        <f>IFERROR(IF(VLOOKUP($D145&amp;"-"&amp;$E145,IF($C$4="TEB2000_REV01",CALC_CONN_TEB2000_REV01!$F:$I),4,0)="--","---",IF($C$4="TEB2000_REV01",CALC_CONN_TEB2000_REV01!$G145&amp; " --&gt; " &amp;CALC_CONN_TEB2000_REV01!$I145&amp; " --&gt; ")),"---")</f>
        <v>---</v>
      </c>
      <c r="G145" s="59" t="str">
        <f>IFERROR(IF(VLOOKUP($D145&amp;"-"&amp;$E145,IF($C$4="TEB2000_REV01",CALC_CONN_TEB2000_REV01!$F:$H),3,0)="--",VLOOKUP($D145&amp;"-"&amp;$E145,IF($C$4="TEB2000_REV01",CALC_CONN_TEB2000_REV01!$F:$H),2,0),VLOOKUP($D145&amp;"-"&amp;$E145,IF($C$4="TEB2000_REV01",CALC_CONN_TEB2000_REV01!$F:$H),3,0)),"---")</f>
        <v>---</v>
      </c>
      <c r="H145" s="59" t="str">
        <f>IFERROR(VLOOKUP(G145,IF($C$4="TEB2000_REV01",CALC_CONN_TEB2000_REV01!$G:$T),14,0),"---")</f>
        <v>---</v>
      </c>
      <c r="I145" s="59" t="str">
        <f>IFERROR(VLOOKUP($D145&amp;"-"&amp;$E145,IF($C$4="TEB2000_REV01",CALC_CONN_TEB2000_REV01!$F:$K,"???"),6,0),"---")</f>
        <v>---</v>
      </c>
      <c r="J145" s="61" t="str">
        <f>IFERROR(VLOOKUP($D145&amp;"-"&amp;$E145,IF($C$4="TEB2000_REV01",CALC_CONN_TEB2000_REV01!$F:$M,"???"),8,0),"---")</f>
        <v>---</v>
      </c>
      <c r="K145" s="62" t="str">
        <f>IFERROR(VLOOKUP($D145&amp;"-"&amp;$E145,IF($C$4="TEB2000_REV01",CALC_CONN_TEB2000_REV01!$F:$N),9,0),"---")</f>
        <v>---</v>
      </c>
      <c r="L145" s="59" t="str">
        <f>IFERROR(VLOOKUP(K145,B2B!$H$3:$I$2000,2,0),"---")</f>
        <v>---</v>
      </c>
      <c r="M145" s="59" t="str">
        <f>IFERROR(VLOOKUP(L145,IF($M$4="TEM0007_REV01",RAW_m_TEM0007_REV01!$AD:$AH),5,0),"---")</f>
        <v>---</v>
      </c>
      <c r="N145" s="59" t="str">
        <f>IFERROR(VLOOKUP(L145,IF($M$4="TEM0007_REV01",RAW_m_TEM0007_REV01!$AE:$AJ),6,0),"---")</f>
        <v>---</v>
      </c>
      <c r="O145" s="63" t="str">
        <f>IFERROR(VLOOKUP(L145,IF($M$4="TEM0007_REV01",RAW_m_TEM0007_REV01!$AD:$AE),2,0),"---")</f>
        <v>---</v>
      </c>
      <c r="P145" s="59" t="str">
        <f>IFERROR(VLOOKUP(O145,IF($M$4="TEM0007_REV01",RAW_m_TEM0007_REV01!$AJ:$AK),2,0),"---")</f>
        <v>---</v>
      </c>
      <c r="Q145" s="59" t="str">
        <f>IFERROR(VLOOKUP(L145,IF($M$4="TEM0007_REV01",RAW_m_TEM0007_REV01!$AD:$AF),3,0),"---")</f>
        <v>---</v>
      </c>
      <c r="R145" s="59" t="str">
        <f>IFERROR(VLOOKUP(O145,IF($M$4="TEM0007_REV01",RAW_m_TEM0007_REV01!$AE:$AG),3,0),"---")</f>
        <v>---</v>
      </c>
      <c r="S145" s="59" t="str">
        <f t="shared" si="5"/>
        <v>---</v>
      </c>
    </row>
    <row r="146" spans="2:19" ht="15" customHeight="1" x14ac:dyDescent="0.25">
      <c r="B146" s="59">
        <f t="shared" si="4"/>
        <v>141</v>
      </c>
      <c r="C146" s="60">
        <f>IFERROR(IF($C$4="TEB2000_REV01",CALC_CONN_TEB2000_REV01!U146,),"---")</f>
        <v>0</v>
      </c>
      <c r="D146" s="59">
        <f>IFERROR(IF($C$4="TEB2000_REV01",CALC_CONN_TEB2000_REV01!D146,),"---")</f>
        <v>0</v>
      </c>
      <c r="E146" s="59">
        <f>IFERROR(IF($C$4="TEB2000_REV01",CALC_CONN_TEB2000_REV01!E146,),"---")</f>
        <v>0</v>
      </c>
      <c r="F146" s="59" t="str">
        <f>IFERROR(IF(VLOOKUP($D146&amp;"-"&amp;$E146,IF($C$4="TEB2000_REV01",CALC_CONN_TEB2000_REV01!$F:$I),4,0)="--","---",IF($C$4="TEB2000_REV01",CALC_CONN_TEB2000_REV01!$G146&amp; " --&gt; " &amp;CALC_CONN_TEB2000_REV01!$I146&amp; " --&gt; ")),"---")</f>
        <v>---</v>
      </c>
      <c r="G146" s="59" t="str">
        <f>IFERROR(IF(VLOOKUP($D146&amp;"-"&amp;$E146,IF($C$4="TEB2000_REV01",CALC_CONN_TEB2000_REV01!$F:$H),3,0)="--",VLOOKUP($D146&amp;"-"&amp;$E146,IF($C$4="TEB2000_REV01",CALC_CONN_TEB2000_REV01!$F:$H),2,0),VLOOKUP($D146&amp;"-"&amp;$E146,IF($C$4="TEB2000_REV01",CALC_CONN_TEB2000_REV01!$F:$H),3,0)),"---")</f>
        <v>---</v>
      </c>
      <c r="H146" s="59" t="str">
        <f>IFERROR(VLOOKUP(G146,IF($C$4="TEB2000_REV01",CALC_CONN_TEB2000_REV01!$G:$T),14,0),"---")</f>
        <v>---</v>
      </c>
      <c r="I146" s="59" t="str">
        <f>IFERROR(VLOOKUP($D146&amp;"-"&amp;$E146,IF($C$4="TEB2000_REV01",CALC_CONN_TEB2000_REV01!$F:$K,"???"),6,0),"---")</f>
        <v>---</v>
      </c>
      <c r="J146" s="61" t="str">
        <f>IFERROR(VLOOKUP($D146&amp;"-"&amp;$E146,IF($C$4="TEB2000_REV01",CALC_CONN_TEB2000_REV01!$F:$M,"???"),8,0),"---")</f>
        <v>---</v>
      </c>
      <c r="K146" s="62" t="str">
        <f>IFERROR(VLOOKUP($D146&amp;"-"&amp;$E146,IF($C$4="TEB2000_REV01",CALC_CONN_TEB2000_REV01!$F:$N),9,0),"---")</f>
        <v>---</v>
      </c>
      <c r="L146" s="59" t="str">
        <f>IFERROR(VLOOKUP(K146,B2B!$H$3:$I$2000,2,0),"---")</f>
        <v>---</v>
      </c>
      <c r="M146" s="59" t="str">
        <f>IFERROR(VLOOKUP(L146,IF($M$4="TEM0007_REV01",RAW_m_TEM0007_REV01!$AD:$AH),5,0),"---")</f>
        <v>---</v>
      </c>
      <c r="N146" s="59" t="str">
        <f>IFERROR(VLOOKUP(L146,IF($M$4="TEM0007_REV01",RAW_m_TEM0007_REV01!$AE:$AJ),6,0),"---")</f>
        <v>---</v>
      </c>
      <c r="O146" s="63" t="str">
        <f>IFERROR(VLOOKUP(L146,IF($M$4="TEM0007_REV01",RAW_m_TEM0007_REV01!$AD:$AE),2,0),"---")</f>
        <v>---</v>
      </c>
      <c r="P146" s="59" t="str">
        <f>IFERROR(VLOOKUP(O146,IF($M$4="TEM0007_REV01",RAW_m_TEM0007_REV01!$AJ:$AK),2,0),"---")</f>
        <v>---</v>
      </c>
      <c r="Q146" s="59" t="str">
        <f>IFERROR(VLOOKUP(L146,IF($M$4="TEM0007_REV01",RAW_m_TEM0007_REV01!$AD:$AF),3,0),"---")</f>
        <v>---</v>
      </c>
      <c r="R146" s="59" t="str">
        <f>IFERROR(VLOOKUP(O146,IF($M$4="TEM0007_REV01",RAW_m_TEM0007_REV01!$AE:$AG),3,0),"---")</f>
        <v>---</v>
      </c>
      <c r="S146" s="59" t="str">
        <f t="shared" si="5"/>
        <v>---</v>
      </c>
    </row>
    <row r="147" spans="2:19" ht="15" customHeight="1" x14ac:dyDescent="0.25">
      <c r="B147" s="59">
        <f t="shared" si="4"/>
        <v>142</v>
      </c>
      <c r="C147" s="60">
        <f>IFERROR(IF($C$4="TEB2000_REV01",CALC_CONN_TEB2000_REV01!U147,),"---")</f>
        <v>0</v>
      </c>
      <c r="D147" s="59">
        <f>IFERROR(IF($C$4="TEB2000_REV01",CALC_CONN_TEB2000_REV01!D147,),"---")</f>
        <v>0</v>
      </c>
      <c r="E147" s="59">
        <f>IFERROR(IF($C$4="TEB2000_REV01",CALC_CONN_TEB2000_REV01!E147,),"---")</f>
        <v>0</v>
      </c>
      <c r="F147" s="59" t="str">
        <f>IFERROR(IF(VLOOKUP($D147&amp;"-"&amp;$E147,IF($C$4="TEB2000_REV01",CALC_CONN_TEB2000_REV01!$F:$I),4,0)="--","---",IF($C$4="TEB2000_REV01",CALC_CONN_TEB2000_REV01!$G147&amp; " --&gt; " &amp;CALC_CONN_TEB2000_REV01!$I147&amp; " --&gt; ")),"---")</f>
        <v>---</v>
      </c>
      <c r="G147" s="59" t="str">
        <f>IFERROR(IF(VLOOKUP($D147&amp;"-"&amp;$E147,IF($C$4="TEB2000_REV01",CALC_CONN_TEB2000_REV01!$F:$H),3,0)="--",VLOOKUP($D147&amp;"-"&amp;$E147,IF($C$4="TEB2000_REV01",CALC_CONN_TEB2000_REV01!$F:$H),2,0),VLOOKUP($D147&amp;"-"&amp;$E147,IF($C$4="TEB2000_REV01",CALC_CONN_TEB2000_REV01!$F:$H),3,0)),"---")</f>
        <v>---</v>
      </c>
      <c r="H147" s="59" t="str">
        <f>IFERROR(VLOOKUP(G147,IF($C$4="TEB2000_REV01",CALC_CONN_TEB2000_REV01!$G:$T),14,0),"---")</f>
        <v>---</v>
      </c>
      <c r="I147" s="59" t="str">
        <f>IFERROR(VLOOKUP($D147&amp;"-"&amp;$E147,IF($C$4="TEB2000_REV01",CALC_CONN_TEB2000_REV01!$F:$K,"???"),6,0),"---")</f>
        <v>---</v>
      </c>
      <c r="J147" s="61" t="str">
        <f>IFERROR(VLOOKUP($D147&amp;"-"&amp;$E147,IF($C$4="TEB2000_REV01",CALC_CONN_TEB2000_REV01!$F:$M,"???"),8,0),"---")</f>
        <v>---</v>
      </c>
      <c r="K147" s="62" t="str">
        <f>IFERROR(VLOOKUP($D147&amp;"-"&amp;$E147,IF($C$4="TEB2000_REV01",CALC_CONN_TEB2000_REV01!$F:$N),9,0),"---")</f>
        <v>---</v>
      </c>
      <c r="L147" s="59" t="str">
        <f>IFERROR(VLOOKUP(K147,B2B!$H$3:$I$2000,2,0),"---")</f>
        <v>---</v>
      </c>
      <c r="M147" s="59" t="str">
        <f>IFERROR(VLOOKUP(L147,IF($M$4="TEM0007_REV01",RAW_m_TEM0007_REV01!$AD:$AH),5,0),"---")</f>
        <v>---</v>
      </c>
      <c r="N147" s="59" t="str">
        <f>IFERROR(VLOOKUP(L147,IF($M$4="TEM0007_REV01",RAW_m_TEM0007_REV01!$AE:$AJ),6,0),"---")</f>
        <v>---</v>
      </c>
      <c r="O147" s="63" t="str">
        <f>IFERROR(VLOOKUP(L147,IF($M$4="TEM0007_REV01",RAW_m_TEM0007_REV01!$AD:$AE),2,0),"---")</f>
        <v>---</v>
      </c>
      <c r="P147" s="59" t="str">
        <f>IFERROR(VLOOKUP(O147,IF($M$4="TEM0007_REV01",RAW_m_TEM0007_REV01!$AJ:$AK),2,0),"---")</f>
        <v>---</v>
      </c>
      <c r="Q147" s="59" t="str">
        <f>IFERROR(VLOOKUP(L147,IF($M$4="TEM0007_REV01",RAW_m_TEM0007_REV01!$AD:$AF),3,0),"---")</f>
        <v>---</v>
      </c>
      <c r="R147" s="59" t="str">
        <f>IFERROR(VLOOKUP(O147,IF($M$4="TEM0007_REV01",RAW_m_TEM0007_REV01!$AE:$AG),3,0),"---")</f>
        <v>---</v>
      </c>
      <c r="S147" s="59" t="str">
        <f t="shared" si="5"/>
        <v>---</v>
      </c>
    </row>
    <row r="148" spans="2:19" ht="15" customHeight="1" x14ac:dyDescent="0.25">
      <c r="B148" s="59">
        <f t="shared" si="4"/>
        <v>143</v>
      </c>
      <c r="C148" s="60">
        <f>IFERROR(IF($C$4="TEB2000_REV01",CALC_CONN_TEB2000_REV01!U148,),"---")</f>
        <v>0</v>
      </c>
      <c r="D148" s="59">
        <f>IFERROR(IF($C$4="TEB2000_REV01",CALC_CONN_TEB2000_REV01!D148,),"---")</f>
        <v>0</v>
      </c>
      <c r="E148" s="59">
        <f>IFERROR(IF($C$4="TEB2000_REV01",CALC_CONN_TEB2000_REV01!E148,),"---")</f>
        <v>0</v>
      </c>
      <c r="F148" s="59" t="str">
        <f>IFERROR(IF(VLOOKUP($D148&amp;"-"&amp;$E148,IF($C$4="TEB2000_REV01",CALC_CONN_TEB2000_REV01!$F:$I),4,0)="--","---",IF($C$4="TEB2000_REV01",CALC_CONN_TEB2000_REV01!$G148&amp; " --&gt; " &amp;CALC_CONN_TEB2000_REV01!$I148&amp; " --&gt; ")),"---")</f>
        <v>---</v>
      </c>
      <c r="G148" s="59" t="str">
        <f>IFERROR(IF(VLOOKUP($D148&amp;"-"&amp;$E148,IF($C$4="TEB2000_REV01",CALC_CONN_TEB2000_REV01!$F:$H),3,0)="--",VLOOKUP($D148&amp;"-"&amp;$E148,IF($C$4="TEB2000_REV01",CALC_CONN_TEB2000_REV01!$F:$H),2,0),VLOOKUP($D148&amp;"-"&amp;$E148,IF($C$4="TEB2000_REV01",CALC_CONN_TEB2000_REV01!$F:$H),3,0)),"---")</f>
        <v>---</v>
      </c>
      <c r="H148" s="59" t="str">
        <f>IFERROR(VLOOKUP(G148,IF($C$4="TEB2000_REV01",CALC_CONN_TEB2000_REV01!$G:$T),14,0),"---")</f>
        <v>---</v>
      </c>
      <c r="I148" s="59" t="str">
        <f>IFERROR(VLOOKUP($D148&amp;"-"&amp;$E148,IF($C$4="TEB2000_REV01",CALC_CONN_TEB2000_REV01!$F:$K,"???"),6,0),"---")</f>
        <v>---</v>
      </c>
      <c r="J148" s="61" t="str">
        <f>IFERROR(VLOOKUP($D148&amp;"-"&amp;$E148,IF($C$4="TEB2000_REV01",CALC_CONN_TEB2000_REV01!$F:$M,"???"),8,0),"---")</f>
        <v>---</v>
      </c>
      <c r="K148" s="62" t="str">
        <f>IFERROR(VLOOKUP($D148&amp;"-"&amp;$E148,IF($C$4="TEB2000_REV01",CALC_CONN_TEB2000_REV01!$F:$N),9,0),"---")</f>
        <v>---</v>
      </c>
      <c r="L148" s="59" t="str">
        <f>IFERROR(VLOOKUP(K148,B2B!$H$3:$I$2000,2,0),"---")</f>
        <v>---</v>
      </c>
      <c r="M148" s="59" t="str">
        <f>IFERROR(VLOOKUP(L148,IF($M$4="TEM0007_REV01",RAW_m_TEM0007_REV01!$AD:$AH),5,0),"---")</f>
        <v>---</v>
      </c>
      <c r="N148" s="59" t="str">
        <f>IFERROR(VLOOKUP(L148,IF($M$4="TEM0007_REV01",RAW_m_TEM0007_REV01!$AE:$AJ),6,0),"---")</f>
        <v>---</v>
      </c>
      <c r="O148" s="63" t="str">
        <f>IFERROR(VLOOKUP(L148,IF($M$4="TEM0007_REV01",RAW_m_TEM0007_REV01!$AD:$AE),2,0),"---")</f>
        <v>---</v>
      </c>
      <c r="P148" s="59" t="str">
        <f>IFERROR(VLOOKUP(O148,IF($M$4="TEM0007_REV01",RAW_m_TEM0007_REV01!$AJ:$AK),2,0),"---")</f>
        <v>---</v>
      </c>
      <c r="Q148" s="59" t="str">
        <f>IFERROR(VLOOKUP(L148,IF($M$4="TEM0007_REV01",RAW_m_TEM0007_REV01!$AD:$AF),3,0),"---")</f>
        <v>---</v>
      </c>
      <c r="R148" s="59" t="str">
        <f>IFERROR(VLOOKUP(O148,IF($M$4="TEM0007_REV01",RAW_m_TEM0007_REV01!$AE:$AG),3,0),"---")</f>
        <v>---</v>
      </c>
      <c r="S148" s="59" t="str">
        <f t="shared" si="5"/>
        <v>---</v>
      </c>
    </row>
    <row r="149" spans="2:19" ht="15" customHeight="1" x14ac:dyDescent="0.25">
      <c r="B149" s="59">
        <f t="shared" si="4"/>
        <v>144</v>
      </c>
      <c r="C149" s="60">
        <f>IFERROR(IF($C$4="TEB2000_REV01",CALC_CONN_TEB2000_REV01!U149,),"---")</f>
        <v>0</v>
      </c>
      <c r="D149" s="59">
        <f>IFERROR(IF($C$4="TEB2000_REV01",CALC_CONN_TEB2000_REV01!D149,),"---")</f>
        <v>0</v>
      </c>
      <c r="E149" s="59">
        <f>IFERROR(IF($C$4="TEB2000_REV01",CALC_CONN_TEB2000_REV01!E149,),"---")</f>
        <v>0</v>
      </c>
      <c r="F149" s="59" t="str">
        <f>IFERROR(IF(VLOOKUP($D149&amp;"-"&amp;$E149,IF($C$4="TEB2000_REV01",CALC_CONN_TEB2000_REV01!$F:$I),4,0)="--","---",IF($C$4="TEB2000_REV01",CALC_CONN_TEB2000_REV01!$G149&amp; " --&gt; " &amp;CALC_CONN_TEB2000_REV01!$I149&amp; " --&gt; ")),"---")</f>
        <v>---</v>
      </c>
      <c r="G149" s="59" t="str">
        <f>IFERROR(IF(VLOOKUP($D149&amp;"-"&amp;$E149,IF($C$4="TEB2000_REV01",CALC_CONN_TEB2000_REV01!$F:$H),3,0)="--",VLOOKUP($D149&amp;"-"&amp;$E149,IF($C$4="TEB2000_REV01",CALC_CONN_TEB2000_REV01!$F:$H),2,0),VLOOKUP($D149&amp;"-"&amp;$E149,IF($C$4="TEB2000_REV01",CALC_CONN_TEB2000_REV01!$F:$H),3,0)),"---")</f>
        <v>---</v>
      </c>
      <c r="H149" s="59" t="str">
        <f>IFERROR(VLOOKUP(G149,IF($C$4="TEB2000_REV01",CALC_CONN_TEB2000_REV01!$G:$T),14,0),"---")</f>
        <v>---</v>
      </c>
      <c r="I149" s="59" t="str">
        <f>IFERROR(VLOOKUP($D149&amp;"-"&amp;$E149,IF($C$4="TEB2000_REV01",CALC_CONN_TEB2000_REV01!$F:$K,"???"),6,0),"---")</f>
        <v>---</v>
      </c>
      <c r="J149" s="61" t="str">
        <f>IFERROR(VLOOKUP($D149&amp;"-"&amp;$E149,IF($C$4="TEB2000_REV01",CALC_CONN_TEB2000_REV01!$F:$M,"???"),8,0),"---")</f>
        <v>---</v>
      </c>
      <c r="K149" s="62" t="str">
        <f>IFERROR(VLOOKUP($D149&amp;"-"&amp;$E149,IF($C$4="TEB2000_REV01",CALC_CONN_TEB2000_REV01!$F:$N),9,0),"---")</f>
        <v>---</v>
      </c>
      <c r="L149" s="59" t="str">
        <f>IFERROR(VLOOKUP(K149,B2B!$H$3:$I$2000,2,0),"---")</f>
        <v>---</v>
      </c>
      <c r="M149" s="59" t="str">
        <f>IFERROR(VLOOKUP(L149,IF($M$4="TEM0007_REV01",RAW_m_TEM0007_REV01!$AD:$AH),5,0),"---")</f>
        <v>---</v>
      </c>
      <c r="N149" s="59" t="str">
        <f>IFERROR(VLOOKUP(L149,IF($M$4="TEM0007_REV01",RAW_m_TEM0007_REV01!$AE:$AJ),6,0),"---")</f>
        <v>---</v>
      </c>
      <c r="O149" s="63" t="str">
        <f>IFERROR(VLOOKUP(L149,IF($M$4="TEM0007_REV01",RAW_m_TEM0007_REV01!$AD:$AE),2,0),"---")</f>
        <v>---</v>
      </c>
      <c r="P149" s="59" t="str">
        <f>IFERROR(VLOOKUP(O149,IF($M$4="TEM0007_REV01",RAW_m_TEM0007_REV01!$AJ:$AK),2,0),"---")</f>
        <v>---</v>
      </c>
      <c r="Q149" s="59" t="str">
        <f>IFERROR(VLOOKUP(L149,IF($M$4="TEM0007_REV01",RAW_m_TEM0007_REV01!$AD:$AF),3,0),"---")</f>
        <v>---</v>
      </c>
      <c r="R149" s="59" t="str">
        <f>IFERROR(VLOOKUP(O149,IF($M$4="TEM0007_REV01",RAW_m_TEM0007_REV01!$AE:$AG),3,0),"---")</f>
        <v>---</v>
      </c>
      <c r="S149" s="59" t="str">
        <f t="shared" si="5"/>
        <v>---</v>
      </c>
    </row>
    <row r="150" spans="2:19" ht="15" customHeight="1" x14ac:dyDescent="0.25">
      <c r="B150" s="59">
        <f t="shared" si="4"/>
        <v>145</v>
      </c>
      <c r="C150" s="60">
        <f>IFERROR(IF($C$4="TEB2000_REV01",CALC_CONN_TEB2000_REV01!U150,),"---")</f>
        <v>0</v>
      </c>
      <c r="D150" s="59">
        <f>IFERROR(IF($C$4="TEB2000_REV01",CALC_CONN_TEB2000_REV01!D150,),"---")</f>
        <v>0</v>
      </c>
      <c r="E150" s="59">
        <f>IFERROR(IF($C$4="TEB2000_REV01",CALC_CONN_TEB2000_REV01!E150,),"---")</f>
        <v>0</v>
      </c>
      <c r="F150" s="59" t="str">
        <f>IFERROR(IF(VLOOKUP($D150&amp;"-"&amp;$E150,IF($C$4="TEB2000_REV01",CALC_CONN_TEB2000_REV01!$F:$I),4,0)="--","---",IF($C$4="TEB2000_REV01",CALC_CONN_TEB2000_REV01!$G150&amp; " --&gt; " &amp;CALC_CONN_TEB2000_REV01!$I150&amp; " --&gt; ")),"---")</f>
        <v>---</v>
      </c>
      <c r="G150" s="59" t="str">
        <f>IFERROR(IF(VLOOKUP($D150&amp;"-"&amp;$E150,IF($C$4="TEB2000_REV01",CALC_CONN_TEB2000_REV01!$F:$H),3,0)="--",VLOOKUP($D150&amp;"-"&amp;$E150,IF($C$4="TEB2000_REV01",CALC_CONN_TEB2000_REV01!$F:$H),2,0),VLOOKUP($D150&amp;"-"&amp;$E150,IF($C$4="TEB2000_REV01",CALC_CONN_TEB2000_REV01!$F:$H),3,0)),"---")</f>
        <v>---</v>
      </c>
      <c r="H150" s="59" t="str">
        <f>IFERROR(VLOOKUP(G150,IF($C$4="TEB2000_REV01",CALC_CONN_TEB2000_REV01!$G:$T),14,0),"---")</f>
        <v>---</v>
      </c>
      <c r="I150" s="59" t="str">
        <f>IFERROR(VLOOKUP($D150&amp;"-"&amp;$E150,IF($C$4="TEB2000_REV01",CALC_CONN_TEB2000_REV01!$F:$K,"???"),6,0),"---")</f>
        <v>---</v>
      </c>
      <c r="J150" s="61" t="str">
        <f>IFERROR(VLOOKUP($D150&amp;"-"&amp;$E150,IF($C$4="TEB2000_REV01",CALC_CONN_TEB2000_REV01!$F:$M,"???"),8,0),"---")</f>
        <v>---</v>
      </c>
      <c r="K150" s="62" t="str">
        <f>IFERROR(VLOOKUP($D150&amp;"-"&amp;$E150,IF($C$4="TEB2000_REV01",CALC_CONN_TEB2000_REV01!$F:$N),9,0),"---")</f>
        <v>---</v>
      </c>
      <c r="L150" s="59" t="str">
        <f>IFERROR(VLOOKUP(K150,B2B!$H$3:$I$2000,2,0),"---")</f>
        <v>---</v>
      </c>
      <c r="M150" s="59" t="str">
        <f>IFERROR(VLOOKUP(L150,IF($M$4="TEM0007_REV01",RAW_m_TEM0007_REV01!$AD:$AH),5,0),"---")</f>
        <v>---</v>
      </c>
      <c r="N150" s="59" t="str">
        <f>IFERROR(VLOOKUP(L150,IF($M$4="TEM0007_REV01",RAW_m_TEM0007_REV01!$AE:$AJ),6,0),"---")</f>
        <v>---</v>
      </c>
      <c r="O150" s="63" t="str">
        <f>IFERROR(VLOOKUP(L150,IF($M$4="TEM0007_REV01",RAW_m_TEM0007_REV01!$AD:$AE),2,0),"---")</f>
        <v>---</v>
      </c>
      <c r="P150" s="59" t="str">
        <f>IFERROR(VLOOKUP(O150,IF($M$4="TEM0007_REV01",RAW_m_TEM0007_REV01!$AJ:$AK),2,0),"---")</f>
        <v>---</v>
      </c>
      <c r="Q150" s="59" t="str">
        <f>IFERROR(VLOOKUP(L150,IF($M$4="TEM0007_REV01",RAW_m_TEM0007_REV01!$AD:$AF),3,0),"---")</f>
        <v>---</v>
      </c>
      <c r="R150" s="59" t="str">
        <f>IFERROR(VLOOKUP(O150,IF($M$4="TEM0007_REV01",RAW_m_TEM0007_REV01!$AE:$AG),3,0),"---")</f>
        <v>---</v>
      </c>
      <c r="S150" s="59" t="str">
        <f t="shared" si="5"/>
        <v>---</v>
      </c>
    </row>
    <row r="151" spans="2:19" ht="15" customHeight="1" x14ac:dyDescent="0.25">
      <c r="B151" s="59">
        <f t="shared" si="4"/>
        <v>146</v>
      </c>
      <c r="C151" s="60">
        <f>IFERROR(IF($C$4="TEB2000_REV01",CALC_CONN_TEB2000_REV01!U151,),"---")</f>
        <v>0</v>
      </c>
      <c r="D151" s="59">
        <f>IFERROR(IF($C$4="TEB2000_REV01",CALC_CONN_TEB2000_REV01!D151,),"---")</f>
        <v>0</v>
      </c>
      <c r="E151" s="59">
        <f>IFERROR(IF($C$4="TEB2000_REV01",CALC_CONN_TEB2000_REV01!E151,),"---")</f>
        <v>0</v>
      </c>
      <c r="F151" s="59" t="str">
        <f>IFERROR(IF(VLOOKUP($D151&amp;"-"&amp;$E151,IF($C$4="TEB2000_REV01",CALC_CONN_TEB2000_REV01!$F:$I),4,0)="--","---",IF($C$4="TEB2000_REV01",CALC_CONN_TEB2000_REV01!$G151&amp; " --&gt; " &amp;CALC_CONN_TEB2000_REV01!$I151&amp; " --&gt; ")),"---")</f>
        <v>---</v>
      </c>
      <c r="G151" s="59" t="str">
        <f>IFERROR(IF(VLOOKUP($D151&amp;"-"&amp;$E151,IF($C$4="TEB2000_REV01",CALC_CONN_TEB2000_REV01!$F:$H),3,0)="--",VLOOKUP($D151&amp;"-"&amp;$E151,IF($C$4="TEB2000_REV01",CALC_CONN_TEB2000_REV01!$F:$H),2,0),VLOOKUP($D151&amp;"-"&amp;$E151,IF($C$4="TEB2000_REV01",CALC_CONN_TEB2000_REV01!$F:$H),3,0)),"---")</f>
        <v>---</v>
      </c>
      <c r="H151" s="59" t="str">
        <f>IFERROR(VLOOKUP(G151,IF($C$4="TEB2000_REV01",CALC_CONN_TEB2000_REV01!$G:$T),14,0),"---")</f>
        <v>---</v>
      </c>
      <c r="I151" s="59" t="str">
        <f>IFERROR(VLOOKUP($D151&amp;"-"&amp;$E151,IF($C$4="TEB2000_REV01",CALC_CONN_TEB2000_REV01!$F:$K,"???"),6,0),"---")</f>
        <v>---</v>
      </c>
      <c r="J151" s="61" t="str">
        <f>IFERROR(VLOOKUP($D151&amp;"-"&amp;$E151,IF($C$4="TEB2000_REV01",CALC_CONN_TEB2000_REV01!$F:$M,"???"),8,0),"---")</f>
        <v>---</v>
      </c>
      <c r="K151" s="62" t="str">
        <f>IFERROR(VLOOKUP($D151&amp;"-"&amp;$E151,IF($C$4="TEB2000_REV01",CALC_CONN_TEB2000_REV01!$F:$N),9,0),"---")</f>
        <v>---</v>
      </c>
      <c r="L151" s="59" t="str">
        <f>IFERROR(VLOOKUP(K151,B2B!$H$3:$I$2000,2,0),"---")</f>
        <v>---</v>
      </c>
      <c r="M151" s="59" t="str">
        <f>IFERROR(VLOOKUP(L151,IF($M$4="TEM0007_REV01",RAW_m_TEM0007_REV01!$AD:$AH),5,0),"---")</f>
        <v>---</v>
      </c>
      <c r="N151" s="59" t="str">
        <f>IFERROR(VLOOKUP(L151,IF($M$4="TEM0007_REV01",RAW_m_TEM0007_REV01!$AE:$AJ),6,0),"---")</f>
        <v>---</v>
      </c>
      <c r="O151" s="63" t="str">
        <f>IFERROR(VLOOKUP(L151,IF($M$4="TEM0007_REV01",RAW_m_TEM0007_REV01!$AD:$AE),2,0),"---")</f>
        <v>---</v>
      </c>
      <c r="P151" s="59" t="str">
        <f>IFERROR(VLOOKUP(O151,IF($M$4="TEM0007_REV01",RAW_m_TEM0007_REV01!$AJ:$AK),2,0),"---")</f>
        <v>---</v>
      </c>
      <c r="Q151" s="59" t="str">
        <f>IFERROR(VLOOKUP(L151,IF($M$4="TEM0007_REV01",RAW_m_TEM0007_REV01!$AD:$AF),3,0),"---")</f>
        <v>---</v>
      </c>
      <c r="R151" s="59" t="str">
        <f>IFERROR(VLOOKUP(O151,IF($M$4="TEM0007_REV01",RAW_m_TEM0007_REV01!$AE:$AG),3,0),"---")</f>
        <v>---</v>
      </c>
      <c r="S151" s="59" t="str">
        <f t="shared" si="5"/>
        <v>---</v>
      </c>
    </row>
    <row r="152" spans="2:19" ht="15" customHeight="1" x14ac:dyDescent="0.25">
      <c r="B152" s="59">
        <f t="shared" si="4"/>
        <v>147</v>
      </c>
      <c r="C152" s="60">
        <f>IFERROR(IF($C$4="TEB2000_REV01",CALC_CONN_TEB2000_REV01!U152,),"---")</f>
        <v>0</v>
      </c>
      <c r="D152" s="59">
        <f>IFERROR(IF($C$4="TEB2000_REV01",CALC_CONN_TEB2000_REV01!D152,),"---")</f>
        <v>0</v>
      </c>
      <c r="E152" s="59">
        <f>IFERROR(IF($C$4="TEB2000_REV01",CALC_CONN_TEB2000_REV01!E152,),"---")</f>
        <v>0</v>
      </c>
      <c r="F152" s="59" t="str">
        <f>IFERROR(IF(VLOOKUP($D152&amp;"-"&amp;$E152,IF($C$4="TEB2000_REV01",CALC_CONN_TEB2000_REV01!$F:$I),4,0)="--","---",IF($C$4="TEB2000_REV01",CALC_CONN_TEB2000_REV01!$G152&amp; " --&gt; " &amp;CALC_CONN_TEB2000_REV01!$I152&amp; " --&gt; ")),"---")</f>
        <v>---</v>
      </c>
      <c r="G152" s="59" t="str">
        <f>IFERROR(IF(VLOOKUP($D152&amp;"-"&amp;$E152,IF($C$4="TEB2000_REV01",CALC_CONN_TEB2000_REV01!$F:$H),3,0)="--",VLOOKUP($D152&amp;"-"&amp;$E152,IF($C$4="TEB2000_REV01",CALC_CONN_TEB2000_REV01!$F:$H),2,0),VLOOKUP($D152&amp;"-"&amp;$E152,IF($C$4="TEB2000_REV01",CALC_CONN_TEB2000_REV01!$F:$H),3,0)),"---")</f>
        <v>---</v>
      </c>
      <c r="H152" s="59" t="str">
        <f>IFERROR(VLOOKUP(G152,IF($C$4="TEB2000_REV01",CALC_CONN_TEB2000_REV01!$G:$T),14,0),"---")</f>
        <v>---</v>
      </c>
      <c r="I152" s="59" t="str">
        <f>IFERROR(VLOOKUP($D152&amp;"-"&amp;$E152,IF($C$4="TEB2000_REV01",CALC_CONN_TEB2000_REV01!$F:$K,"???"),6,0),"---")</f>
        <v>---</v>
      </c>
      <c r="J152" s="61" t="str">
        <f>IFERROR(VLOOKUP($D152&amp;"-"&amp;$E152,IF($C$4="TEB2000_REV01",CALC_CONN_TEB2000_REV01!$F:$M,"???"),8,0),"---")</f>
        <v>---</v>
      </c>
      <c r="K152" s="62" t="str">
        <f>IFERROR(VLOOKUP($D152&amp;"-"&amp;$E152,IF($C$4="TEB2000_REV01",CALC_CONN_TEB2000_REV01!$F:$N),9,0),"---")</f>
        <v>---</v>
      </c>
      <c r="L152" s="59" t="str">
        <f>IFERROR(VLOOKUP(K152,B2B!$H$3:$I$2000,2,0),"---")</f>
        <v>---</v>
      </c>
      <c r="M152" s="59" t="str">
        <f>IFERROR(VLOOKUP(L152,IF($M$4="TEM0007_REV01",RAW_m_TEM0007_REV01!$AD:$AH),5,0),"---")</f>
        <v>---</v>
      </c>
      <c r="N152" s="59" t="str">
        <f>IFERROR(VLOOKUP(L152,IF($M$4="TEM0007_REV01",RAW_m_TEM0007_REV01!$AE:$AJ),6,0),"---")</f>
        <v>---</v>
      </c>
      <c r="O152" s="63" t="str">
        <f>IFERROR(VLOOKUP(L152,IF($M$4="TEM0007_REV01",RAW_m_TEM0007_REV01!$AD:$AE),2,0),"---")</f>
        <v>---</v>
      </c>
      <c r="P152" s="59" t="str">
        <f>IFERROR(VLOOKUP(O152,IF($M$4="TEM0007_REV01",RAW_m_TEM0007_REV01!$AJ:$AK),2,0),"---")</f>
        <v>---</v>
      </c>
      <c r="Q152" s="59" t="str">
        <f>IFERROR(VLOOKUP(L152,IF($M$4="TEM0007_REV01",RAW_m_TEM0007_REV01!$AD:$AF),3,0),"---")</f>
        <v>---</v>
      </c>
      <c r="R152" s="59" t="str">
        <f>IFERROR(VLOOKUP(O152,IF($M$4="TEM0007_REV01",RAW_m_TEM0007_REV01!$AE:$AG),3,0),"---")</f>
        <v>---</v>
      </c>
      <c r="S152" s="59" t="str">
        <f t="shared" si="5"/>
        <v>---</v>
      </c>
    </row>
    <row r="153" spans="2:19" ht="15" customHeight="1" x14ac:dyDescent="0.25">
      <c r="B153" s="59">
        <f t="shared" si="4"/>
        <v>148</v>
      </c>
      <c r="C153" s="60">
        <f>IFERROR(IF($C$4="TEB2000_REV01",CALC_CONN_TEB2000_REV01!U153,),"---")</f>
        <v>0</v>
      </c>
      <c r="D153" s="59">
        <f>IFERROR(IF($C$4="TEB2000_REV01",CALC_CONN_TEB2000_REV01!D153,),"---")</f>
        <v>0</v>
      </c>
      <c r="E153" s="59">
        <f>IFERROR(IF($C$4="TEB2000_REV01",CALC_CONN_TEB2000_REV01!E153,),"---")</f>
        <v>0</v>
      </c>
      <c r="F153" s="59" t="str">
        <f>IFERROR(IF(VLOOKUP($D153&amp;"-"&amp;$E153,IF($C$4="TEB2000_REV01",CALC_CONN_TEB2000_REV01!$F:$I),4,0)="--","---",IF($C$4="TEB2000_REV01",CALC_CONN_TEB2000_REV01!$G153&amp; " --&gt; " &amp;CALC_CONN_TEB2000_REV01!$I153&amp; " --&gt; ")),"---")</f>
        <v>---</v>
      </c>
      <c r="G153" s="59" t="str">
        <f>IFERROR(IF(VLOOKUP($D153&amp;"-"&amp;$E153,IF($C$4="TEB2000_REV01",CALC_CONN_TEB2000_REV01!$F:$H),3,0)="--",VLOOKUP($D153&amp;"-"&amp;$E153,IF($C$4="TEB2000_REV01",CALC_CONN_TEB2000_REV01!$F:$H),2,0),VLOOKUP($D153&amp;"-"&amp;$E153,IF($C$4="TEB2000_REV01",CALC_CONN_TEB2000_REV01!$F:$H),3,0)),"---")</f>
        <v>---</v>
      </c>
      <c r="H153" s="59" t="str">
        <f>IFERROR(VLOOKUP(G153,IF($C$4="TEB2000_REV01",CALC_CONN_TEB2000_REV01!$G:$T),14,0),"---")</f>
        <v>---</v>
      </c>
      <c r="I153" s="59" t="str">
        <f>IFERROR(VLOOKUP($D153&amp;"-"&amp;$E153,IF($C$4="TEB2000_REV01",CALC_CONN_TEB2000_REV01!$F:$K,"???"),6,0),"---")</f>
        <v>---</v>
      </c>
      <c r="J153" s="61" t="str">
        <f>IFERROR(VLOOKUP($D153&amp;"-"&amp;$E153,IF($C$4="TEB2000_REV01",CALC_CONN_TEB2000_REV01!$F:$M,"???"),8,0),"---")</f>
        <v>---</v>
      </c>
      <c r="K153" s="62" t="str">
        <f>IFERROR(VLOOKUP($D153&amp;"-"&amp;$E153,IF($C$4="TEB2000_REV01",CALC_CONN_TEB2000_REV01!$F:$N),9,0),"---")</f>
        <v>---</v>
      </c>
      <c r="L153" s="59" t="str">
        <f>IFERROR(VLOOKUP(K153,B2B!$H$3:$I$2000,2,0),"---")</f>
        <v>---</v>
      </c>
      <c r="M153" s="59" t="str">
        <f>IFERROR(VLOOKUP(L153,IF($M$4="TEM0007_REV01",RAW_m_TEM0007_REV01!$AD:$AH),5,0),"---")</f>
        <v>---</v>
      </c>
      <c r="N153" s="59" t="str">
        <f>IFERROR(VLOOKUP(L153,IF($M$4="TEM0007_REV01",RAW_m_TEM0007_REV01!$AE:$AJ),6,0),"---")</f>
        <v>---</v>
      </c>
      <c r="O153" s="63" t="str">
        <f>IFERROR(VLOOKUP(L153,IF($M$4="TEM0007_REV01",RAW_m_TEM0007_REV01!$AD:$AE),2,0),"---")</f>
        <v>---</v>
      </c>
      <c r="P153" s="59" t="str">
        <f>IFERROR(VLOOKUP(O153,IF($M$4="TEM0007_REV01",RAW_m_TEM0007_REV01!$AJ:$AK),2,0),"---")</f>
        <v>---</v>
      </c>
      <c r="Q153" s="59" t="str">
        <f>IFERROR(VLOOKUP(L153,IF($M$4="TEM0007_REV01",RAW_m_TEM0007_REV01!$AD:$AF),3,0),"---")</f>
        <v>---</v>
      </c>
      <c r="R153" s="59" t="str">
        <f>IFERROR(VLOOKUP(O153,IF($M$4="TEM0007_REV01",RAW_m_TEM0007_REV01!$AE:$AG),3,0),"---")</f>
        <v>---</v>
      </c>
      <c r="S153" s="59" t="str">
        <f t="shared" si="5"/>
        <v>---</v>
      </c>
    </row>
    <row r="154" spans="2:19" ht="15" customHeight="1" x14ac:dyDescent="0.25">
      <c r="B154" s="59">
        <f t="shared" si="4"/>
        <v>149</v>
      </c>
      <c r="C154" s="60">
        <f>IFERROR(IF($C$4="TEB2000_REV01",CALC_CONN_TEB2000_REV01!U154,),"---")</f>
        <v>0</v>
      </c>
      <c r="D154" s="59">
        <f>IFERROR(IF($C$4="TEB2000_REV01",CALC_CONN_TEB2000_REV01!D154,),"---")</f>
        <v>0</v>
      </c>
      <c r="E154" s="59">
        <f>IFERROR(IF($C$4="TEB2000_REV01",CALC_CONN_TEB2000_REV01!E154,),"---")</f>
        <v>0</v>
      </c>
      <c r="F154" s="59" t="str">
        <f>IFERROR(IF(VLOOKUP($D154&amp;"-"&amp;$E154,IF($C$4="TEB2000_REV01",CALC_CONN_TEB2000_REV01!$F:$I),4,0)="--","---",IF($C$4="TEB2000_REV01",CALC_CONN_TEB2000_REV01!$G154&amp; " --&gt; " &amp;CALC_CONN_TEB2000_REV01!$I154&amp; " --&gt; ")),"---")</f>
        <v>---</v>
      </c>
      <c r="G154" s="59" t="str">
        <f>IFERROR(IF(VLOOKUP($D154&amp;"-"&amp;$E154,IF($C$4="TEB2000_REV01",CALC_CONN_TEB2000_REV01!$F:$H),3,0)="--",VLOOKUP($D154&amp;"-"&amp;$E154,IF($C$4="TEB2000_REV01",CALC_CONN_TEB2000_REV01!$F:$H),2,0),VLOOKUP($D154&amp;"-"&amp;$E154,IF($C$4="TEB2000_REV01",CALC_CONN_TEB2000_REV01!$F:$H),3,0)),"---")</f>
        <v>---</v>
      </c>
      <c r="H154" s="59" t="str">
        <f>IFERROR(VLOOKUP(G154,IF($C$4="TEB2000_REV01",CALC_CONN_TEB2000_REV01!$G:$T),14,0),"---")</f>
        <v>---</v>
      </c>
      <c r="I154" s="59" t="str">
        <f>IFERROR(VLOOKUP($D154&amp;"-"&amp;$E154,IF($C$4="TEB2000_REV01",CALC_CONN_TEB2000_REV01!$F:$K,"???"),6,0),"---")</f>
        <v>---</v>
      </c>
      <c r="J154" s="61" t="str">
        <f>IFERROR(VLOOKUP($D154&amp;"-"&amp;$E154,IF($C$4="TEB2000_REV01",CALC_CONN_TEB2000_REV01!$F:$M,"???"),8,0),"---")</f>
        <v>---</v>
      </c>
      <c r="K154" s="62" t="str">
        <f>IFERROR(VLOOKUP($D154&amp;"-"&amp;$E154,IF($C$4="TEB2000_REV01",CALC_CONN_TEB2000_REV01!$F:$N),9,0),"---")</f>
        <v>---</v>
      </c>
      <c r="L154" s="59" t="str">
        <f>IFERROR(VLOOKUP(K154,B2B!$H$3:$I$2000,2,0),"---")</f>
        <v>---</v>
      </c>
      <c r="M154" s="59" t="str">
        <f>IFERROR(VLOOKUP(L154,IF($M$4="TEM0007_REV01",RAW_m_TEM0007_REV01!$AD:$AH),5,0),"---")</f>
        <v>---</v>
      </c>
      <c r="N154" s="59" t="str">
        <f>IFERROR(VLOOKUP(L154,IF($M$4="TEM0007_REV01",RAW_m_TEM0007_REV01!$AE:$AJ),6,0),"---")</f>
        <v>---</v>
      </c>
      <c r="O154" s="63" t="str">
        <f>IFERROR(VLOOKUP(L154,IF($M$4="TEM0007_REV01",RAW_m_TEM0007_REV01!$AD:$AE),2,0),"---")</f>
        <v>---</v>
      </c>
      <c r="P154" s="59" t="str">
        <f>IFERROR(VLOOKUP(O154,IF($M$4="TEM0007_REV01",RAW_m_TEM0007_REV01!$AJ:$AK),2,0),"---")</f>
        <v>---</v>
      </c>
      <c r="Q154" s="59" t="str">
        <f>IFERROR(VLOOKUP(L154,IF($M$4="TEM0007_REV01",RAW_m_TEM0007_REV01!$AD:$AF),3,0),"---")</f>
        <v>---</v>
      </c>
      <c r="R154" s="59" t="str">
        <f>IFERROR(VLOOKUP(O154,IF($M$4="TEM0007_REV01",RAW_m_TEM0007_REV01!$AE:$AG),3,0),"---")</f>
        <v>---</v>
      </c>
      <c r="S154" s="59" t="str">
        <f t="shared" si="5"/>
        <v>---</v>
      </c>
    </row>
    <row r="155" spans="2:19" ht="15" customHeight="1" x14ac:dyDescent="0.25">
      <c r="B155" s="59">
        <f t="shared" si="4"/>
        <v>150</v>
      </c>
      <c r="C155" s="60">
        <f>IFERROR(IF($C$4="TEB2000_REV01",CALC_CONN_TEB2000_REV01!U155,),"---")</f>
        <v>0</v>
      </c>
      <c r="D155" s="59">
        <f>IFERROR(IF($C$4="TEB2000_REV01",CALC_CONN_TEB2000_REV01!D155,),"---")</f>
        <v>0</v>
      </c>
      <c r="E155" s="59">
        <f>IFERROR(IF($C$4="TEB2000_REV01",CALC_CONN_TEB2000_REV01!E155,),"---")</f>
        <v>0</v>
      </c>
      <c r="F155" s="59" t="str">
        <f>IFERROR(IF(VLOOKUP($D155&amp;"-"&amp;$E155,IF($C$4="TEB2000_REV01",CALC_CONN_TEB2000_REV01!$F:$I),4,0)="--","---",IF($C$4="TEB2000_REV01",CALC_CONN_TEB2000_REV01!$G155&amp; " --&gt; " &amp;CALC_CONN_TEB2000_REV01!$I155&amp; " --&gt; ")),"---")</f>
        <v>---</v>
      </c>
      <c r="G155" s="59" t="str">
        <f>IFERROR(IF(VLOOKUP($D155&amp;"-"&amp;$E155,IF($C$4="TEB2000_REV01",CALC_CONN_TEB2000_REV01!$F:$H),3,0)="--",VLOOKUP($D155&amp;"-"&amp;$E155,IF($C$4="TEB2000_REV01",CALC_CONN_TEB2000_REV01!$F:$H),2,0),VLOOKUP($D155&amp;"-"&amp;$E155,IF($C$4="TEB2000_REV01",CALC_CONN_TEB2000_REV01!$F:$H),3,0)),"---")</f>
        <v>---</v>
      </c>
      <c r="H155" s="59" t="str">
        <f>IFERROR(VLOOKUP(G155,IF($C$4="TEB2000_REV01",CALC_CONN_TEB2000_REV01!$G:$T),14,0),"---")</f>
        <v>---</v>
      </c>
      <c r="I155" s="59" t="str">
        <f>IFERROR(VLOOKUP($D155&amp;"-"&amp;$E155,IF($C$4="TEB2000_REV01",CALC_CONN_TEB2000_REV01!$F:$K,"???"),6,0),"---")</f>
        <v>---</v>
      </c>
      <c r="J155" s="61" t="str">
        <f>IFERROR(VLOOKUP($D155&amp;"-"&amp;$E155,IF($C$4="TEB2000_REV01",CALC_CONN_TEB2000_REV01!$F:$M,"???"),8,0),"---")</f>
        <v>---</v>
      </c>
      <c r="K155" s="62" t="str">
        <f>IFERROR(VLOOKUP($D155&amp;"-"&amp;$E155,IF($C$4="TEB2000_REV01",CALC_CONN_TEB2000_REV01!$F:$N),9,0),"---")</f>
        <v>---</v>
      </c>
      <c r="L155" s="59" t="str">
        <f>IFERROR(VLOOKUP(K155,B2B!$H$3:$I$2000,2,0),"---")</f>
        <v>---</v>
      </c>
      <c r="M155" s="59" t="str">
        <f>IFERROR(VLOOKUP(L155,IF($M$4="TEM0007_REV01",RAW_m_TEM0007_REV01!$AD:$AH),5,0),"---")</f>
        <v>---</v>
      </c>
      <c r="N155" s="59" t="str">
        <f>IFERROR(VLOOKUP(L155,IF($M$4="TEM0007_REV01",RAW_m_TEM0007_REV01!$AE:$AJ),6,0),"---")</f>
        <v>---</v>
      </c>
      <c r="O155" s="63" t="str">
        <f>IFERROR(VLOOKUP(L155,IF($M$4="TEM0007_REV01",RAW_m_TEM0007_REV01!$AD:$AE),2,0),"---")</f>
        <v>---</v>
      </c>
      <c r="P155" s="59" t="str">
        <f>IFERROR(VLOOKUP(O155,IF($M$4="TEM0007_REV01",RAW_m_TEM0007_REV01!$AJ:$AK),2,0),"---")</f>
        <v>---</v>
      </c>
      <c r="Q155" s="59" t="str">
        <f>IFERROR(VLOOKUP(L155,IF($M$4="TEM0007_REV01",RAW_m_TEM0007_REV01!$AD:$AF),3,0),"---")</f>
        <v>---</v>
      </c>
      <c r="R155" s="59" t="str">
        <f>IFERROR(VLOOKUP(O155,IF($M$4="TEM0007_REV01",RAW_m_TEM0007_REV01!$AE:$AG),3,0),"---")</f>
        <v>---</v>
      </c>
      <c r="S155" s="59" t="str">
        <f t="shared" si="5"/>
        <v>---</v>
      </c>
    </row>
    <row r="156" spans="2:19" ht="15" customHeight="1" x14ac:dyDescent="0.25">
      <c r="B156" s="59">
        <f t="shared" si="4"/>
        <v>151</v>
      </c>
      <c r="C156" s="60">
        <f>IFERROR(IF($C$4="TEB2000_REV01",CALC_CONN_TEB2000_REV01!U156,),"---")</f>
        <v>0</v>
      </c>
      <c r="D156" s="59">
        <f>IFERROR(IF($C$4="TEB2000_REV01",CALC_CONN_TEB2000_REV01!D156,),"---")</f>
        <v>0</v>
      </c>
      <c r="E156" s="59">
        <f>IFERROR(IF($C$4="TEB2000_REV01",CALC_CONN_TEB2000_REV01!E156,),"---")</f>
        <v>0</v>
      </c>
      <c r="F156" s="59" t="str">
        <f>IFERROR(IF(VLOOKUP($D156&amp;"-"&amp;$E156,IF($C$4="TEB2000_REV01",CALC_CONN_TEB2000_REV01!$F:$I),4,0)="--","---",IF($C$4="TEB2000_REV01",CALC_CONN_TEB2000_REV01!$G156&amp; " --&gt; " &amp;CALC_CONN_TEB2000_REV01!$I156&amp; " --&gt; ")),"---")</f>
        <v>---</v>
      </c>
      <c r="G156" s="59" t="str">
        <f>IFERROR(IF(VLOOKUP($D156&amp;"-"&amp;$E156,IF($C$4="TEB2000_REV01",CALC_CONN_TEB2000_REV01!$F:$H),3,0)="--",VLOOKUP($D156&amp;"-"&amp;$E156,IF($C$4="TEB2000_REV01",CALC_CONN_TEB2000_REV01!$F:$H),2,0),VLOOKUP($D156&amp;"-"&amp;$E156,IF($C$4="TEB2000_REV01",CALC_CONN_TEB2000_REV01!$F:$H),3,0)),"---")</f>
        <v>---</v>
      </c>
      <c r="H156" s="59" t="str">
        <f>IFERROR(VLOOKUP(G156,IF($C$4="TEB2000_REV01",CALC_CONN_TEB2000_REV01!$G:$T),14,0),"---")</f>
        <v>---</v>
      </c>
      <c r="I156" s="59" t="str">
        <f>IFERROR(VLOOKUP($D156&amp;"-"&amp;$E156,IF($C$4="TEB2000_REV01",CALC_CONN_TEB2000_REV01!$F:$K,"???"),6,0),"---")</f>
        <v>---</v>
      </c>
      <c r="J156" s="61" t="str">
        <f>IFERROR(VLOOKUP($D156&amp;"-"&amp;$E156,IF($C$4="TEB2000_REV01",CALC_CONN_TEB2000_REV01!$F:$M,"???"),8,0),"---")</f>
        <v>---</v>
      </c>
      <c r="K156" s="62" t="str">
        <f>IFERROR(VLOOKUP($D156&amp;"-"&amp;$E156,IF($C$4="TEB2000_REV01",CALC_CONN_TEB2000_REV01!$F:$N),9,0),"---")</f>
        <v>---</v>
      </c>
      <c r="L156" s="59" t="str">
        <f>IFERROR(VLOOKUP(K156,B2B!$H$3:$I$2000,2,0),"---")</f>
        <v>---</v>
      </c>
      <c r="M156" s="59" t="str">
        <f>IFERROR(VLOOKUP(L156,IF($M$4="TEM0007_REV01",RAW_m_TEM0007_REV01!$AD:$AH),5,0),"---")</f>
        <v>---</v>
      </c>
      <c r="N156" s="59" t="str">
        <f>IFERROR(VLOOKUP(L156,IF($M$4="TEM0007_REV01",RAW_m_TEM0007_REV01!$AE:$AJ),6,0),"---")</f>
        <v>---</v>
      </c>
      <c r="O156" s="63" t="str">
        <f>IFERROR(VLOOKUP(L156,IF($M$4="TEM0007_REV01",RAW_m_TEM0007_REV01!$AD:$AE),2,0),"---")</f>
        <v>---</v>
      </c>
      <c r="P156" s="59" t="str">
        <f>IFERROR(VLOOKUP(O156,IF($M$4="TEM0007_REV01",RAW_m_TEM0007_REV01!$AJ:$AK),2,0),"---")</f>
        <v>---</v>
      </c>
      <c r="Q156" s="59" t="str">
        <f>IFERROR(VLOOKUP(L156,IF($M$4="TEM0007_REV01",RAW_m_TEM0007_REV01!$AD:$AF),3,0),"---")</f>
        <v>---</v>
      </c>
      <c r="R156" s="59" t="str">
        <f>IFERROR(VLOOKUP(O156,IF($M$4="TEM0007_REV01",RAW_m_TEM0007_REV01!$AE:$AG),3,0),"---")</f>
        <v>---</v>
      </c>
      <c r="S156" s="59" t="str">
        <f t="shared" si="5"/>
        <v>---</v>
      </c>
    </row>
    <row r="157" spans="2:19" ht="15" customHeight="1" x14ac:dyDescent="0.25">
      <c r="B157" s="59">
        <f t="shared" si="4"/>
        <v>152</v>
      </c>
      <c r="C157" s="60">
        <f>IFERROR(IF($C$4="TEB2000_REV01",CALC_CONN_TEB2000_REV01!U157,),"---")</f>
        <v>0</v>
      </c>
      <c r="D157" s="59">
        <f>IFERROR(IF($C$4="TEB2000_REV01",CALC_CONN_TEB2000_REV01!D157,),"---")</f>
        <v>0</v>
      </c>
      <c r="E157" s="59">
        <f>IFERROR(IF($C$4="TEB2000_REV01",CALC_CONN_TEB2000_REV01!E157,),"---")</f>
        <v>0</v>
      </c>
      <c r="F157" s="59" t="str">
        <f>IFERROR(IF(VLOOKUP($D157&amp;"-"&amp;$E157,IF($C$4="TEB2000_REV01",CALC_CONN_TEB2000_REV01!$F:$I),4,0)="--","---",IF($C$4="TEB2000_REV01",CALC_CONN_TEB2000_REV01!$G157&amp; " --&gt; " &amp;CALC_CONN_TEB2000_REV01!$I157&amp; " --&gt; ")),"---")</f>
        <v>---</v>
      </c>
      <c r="G157" s="59" t="str">
        <f>IFERROR(IF(VLOOKUP($D157&amp;"-"&amp;$E157,IF($C$4="TEB2000_REV01",CALC_CONN_TEB2000_REV01!$F:$H),3,0)="--",VLOOKUP($D157&amp;"-"&amp;$E157,IF($C$4="TEB2000_REV01",CALC_CONN_TEB2000_REV01!$F:$H),2,0),VLOOKUP($D157&amp;"-"&amp;$E157,IF($C$4="TEB2000_REV01",CALC_CONN_TEB2000_REV01!$F:$H),3,0)),"---")</f>
        <v>---</v>
      </c>
      <c r="H157" s="59" t="str">
        <f>IFERROR(VLOOKUP(G157,IF($C$4="TEB2000_REV01",CALC_CONN_TEB2000_REV01!$G:$T),14,0),"---")</f>
        <v>---</v>
      </c>
      <c r="I157" s="59" t="str">
        <f>IFERROR(VLOOKUP($D157&amp;"-"&amp;$E157,IF($C$4="TEB2000_REV01",CALC_CONN_TEB2000_REV01!$F:$K,"???"),6,0),"---")</f>
        <v>---</v>
      </c>
      <c r="J157" s="61" t="str">
        <f>IFERROR(VLOOKUP($D157&amp;"-"&amp;$E157,IF($C$4="TEB2000_REV01",CALC_CONN_TEB2000_REV01!$F:$M,"???"),8,0),"---")</f>
        <v>---</v>
      </c>
      <c r="K157" s="62" t="str">
        <f>IFERROR(VLOOKUP($D157&amp;"-"&amp;$E157,IF($C$4="TEB2000_REV01",CALC_CONN_TEB2000_REV01!$F:$N),9,0),"---")</f>
        <v>---</v>
      </c>
      <c r="L157" s="59" t="str">
        <f>IFERROR(VLOOKUP(K157,B2B!$H$3:$I$2000,2,0),"---")</f>
        <v>---</v>
      </c>
      <c r="M157" s="59" t="str">
        <f>IFERROR(VLOOKUP(L157,IF($M$4="TEM0007_REV01",RAW_m_TEM0007_REV01!$AD:$AH),5,0),"---")</f>
        <v>---</v>
      </c>
      <c r="N157" s="59" t="str">
        <f>IFERROR(VLOOKUP(L157,IF($M$4="TEM0007_REV01",RAW_m_TEM0007_REV01!$AE:$AJ),6,0),"---")</f>
        <v>---</v>
      </c>
      <c r="O157" s="63" t="str">
        <f>IFERROR(VLOOKUP(L157,IF($M$4="TEM0007_REV01",RAW_m_TEM0007_REV01!$AD:$AE),2,0),"---")</f>
        <v>---</v>
      </c>
      <c r="P157" s="59" t="str">
        <f>IFERROR(VLOOKUP(O157,IF($M$4="TEM0007_REV01",RAW_m_TEM0007_REV01!$AJ:$AK),2,0),"---")</f>
        <v>---</v>
      </c>
      <c r="Q157" s="59" t="str">
        <f>IFERROR(VLOOKUP(L157,IF($M$4="TEM0007_REV01",RAW_m_TEM0007_REV01!$AD:$AF),3,0),"---")</f>
        <v>---</v>
      </c>
      <c r="R157" s="59" t="str">
        <f>IFERROR(VLOOKUP(O157,IF($M$4="TEM0007_REV01",RAW_m_TEM0007_REV01!$AE:$AG),3,0),"---")</f>
        <v>---</v>
      </c>
      <c r="S157" s="59" t="str">
        <f t="shared" si="5"/>
        <v>---</v>
      </c>
    </row>
    <row r="158" spans="2:19" ht="15" customHeight="1" x14ac:dyDescent="0.25">
      <c r="B158" s="59">
        <f t="shared" si="4"/>
        <v>153</v>
      </c>
      <c r="C158" s="60">
        <f>IFERROR(IF($C$4="TEB2000_REV01",CALC_CONN_TEB2000_REV01!U158,),"---")</f>
        <v>0</v>
      </c>
      <c r="D158" s="59">
        <f>IFERROR(IF($C$4="TEB2000_REV01",CALC_CONN_TEB2000_REV01!D158,),"---")</f>
        <v>0</v>
      </c>
      <c r="E158" s="59">
        <f>IFERROR(IF($C$4="TEB2000_REV01",CALC_CONN_TEB2000_REV01!E158,),"---")</f>
        <v>0</v>
      </c>
      <c r="F158" s="59" t="str">
        <f>IFERROR(IF(VLOOKUP($D158&amp;"-"&amp;$E158,IF($C$4="TEB2000_REV01",CALC_CONN_TEB2000_REV01!$F:$I),4,0)="--","---",IF($C$4="TEB2000_REV01",CALC_CONN_TEB2000_REV01!$G158&amp; " --&gt; " &amp;CALC_CONN_TEB2000_REV01!$I158&amp; " --&gt; ")),"---")</f>
        <v>---</v>
      </c>
      <c r="G158" s="59" t="str">
        <f>IFERROR(IF(VLOOKUP($D158&amp;"-"&amp;$E158,IF($C$4="TEB2000_REV01",CALC_CONN_TEB2000_REV01!$F:$H),3,0)="--",VLOOKUP($D158&amp;"-"&amp;$E158,IF($C$4="TEB2000_REV01",CALC_CONN_TEB2000_REV01!$F:$H),2,0),VLOOKUP($D158&amp;"-"&amp;$E158,IF($C$4="TEB2000_REV01",CALC_CONN_TEB2000_REV01!$F:$H),3,0)),"---")</f>
        <v>---</v>
      </c>
      <c r="H158" s="59" t="str">
        <f>IFERROR(VLOOKUP(G158,IF($C$4="TEB2000_REV01",CALC_CONN_TEB2000_REV01!$G:$T),14,0),"---")</f>
        <v>---</v>
      </c>
      <c r="I158" s="59" t="str">
        <f>IFERROR(VLOOKUP($D158&amp;"-"&amp;$E158,IF($C$4="TEB2000_REV01",CALC_CONN_TEB2000_REV01!$F:$K,"???"),6,0),"---")</f>
        <v>---</v>
      </c>
      <c r="J158" s="61" t="str">
        <f>IFERROR(VLOOKUP($D158&amp;"-"&amp;$E158,IF($C$4="TEB2000_REV01",CALC_CONN_TEB2000_REV01!$F:$M,"???"),8,0),"---")</f>
        <v>---</v>
      </c>
      <c r="K158" s="62" t="str">
        <f>IFERROR(VLOOKUP($D158&amp;"-"&amp;$E158,IF($C$4="TEB2000_REV01",CALC_CONN_TEB2000_REV01!$F:$N),9,0),"---")</f>
        <v>---</v>
      </c>
      <c r="L158" s="59" t="str">
        <f>IFERROR(VLOOKUP(K158,B2B!$H$3:$I$2000,2,0),"---")</f>
        <v>---</v>
      </c>
      <c r="M158" s="59" t="str">
        <f>IFERROR(VLOOKUP(L158,IF($M$4="TEM0007_REV01",RAW_m_TEM0007_REV01!$AD:$AH),5,0),"---")</f>
        <v>---</v>
      </c>
      <c r="N158" s="59" t="str">
        <f>IFERROR(VLOOKUP(L158,IF($M$4="TEM0007_REV01",RAW_m_TEM0007_REV01!$AE:$AJ),6,0),"---")</f>
        <v>---</v>
      </c>
      <c r="O158" s="63" t="str">
        <f>IFERROR(VLOOKUP(L158,IF($M$4="TEM0007_REV01",RAW_m_TEM0007_REV01!$AD:$AE),2,0),"---")</f>
        <v>---</v>
      </c>
      <c r="P158" s="59" t="str">
        <f>IFERROR(VLOOKUP(O158,IF($M$4="TEM0007_REV01",RAW_m_TEM0007_REV01!$AJ:$AK),2,0),"---")</f>
        <v>---</v>
      </c>
      <c r="Q158" s="59" t="str">
        <f>IFERROR(VLOOKUP(L158,IF($M$4="TEM0007_REV01",RAW_m_TEM0007_REV01!$AD:$AF),3,0),"---")</f>
        <v>---</v>
      </c>
      <c r="R158" s="59" t="str">
        <f>IFERROR(VLOOKUP(O158,IF($M$4="TEM0007_REV01",RAW_m_TEM0007_REV01!$AE:$AG),3,0),"---")</f>
        <v>---</v>
      </c>
      <c r="S158" s="59" t="str">
        <f t="shared" si="5"/>
        <v>---</v>
      </c>
    </row>
    <row r="159" spans="2:19" ht="15" customHeight="1" x14ac:dyDescent="0.25">
      <c r="B159" s="59">
        <f t="shared" si="4"/>
        <v>154</v>
      </c>
      <c r="C159" s="60">
        <f>IFERROR(IF($C$4="TEB2000_REV01",CALC_CONN_TEB2000_REV01!U159,),"---")</f>
        <v>0</v>
      </c>
      <c r="D159" s="59">
        <f>IFERROR(IF($C$4="TEB2000_REV01",CALC_CONN_TEB2000_REV01!D159,),"---")</f>
        <v>0</v>
      </c>
      <c r="E159" s="59">
        <f>IFERROR(IF($C$4="TEB2000_REV01",CALC_CONN_TEB2000_REV01!E159,),"---")</f>
        <v>0</v>
      </c>
      <c r="F159" s="59" t="str">
        <f>IFERROR(IF(VLOOKUP($D159&amp;"-"&amp;$E159,IF($C$4="TEB2000_REV01",CALC_CONN_TEB2000_REV01!$F:$I),4,0)="--","---",IF($C$4="TEB2000_REV01",CALC_CONN_TEB2000_REV01!$G159&amp; " --&gt; " &amp;CALC_CONN_TEB2000_REV01!$I159&amp; " --&gt; ")),"---")</f>
        <v>---</v>
      </c>
      <c r="G159" s="59" t="str">
        <f>IFERROR(IF(VLOOKUP($D159&amp;"-"&amp;$E159,IF($C$4="TEB2000_REV01",CALC_CONN_TEB2000_REV01!$F:$H),3,0)="--",VLOOKUP($D159&amp;"-"&amp;$E159,IF($C$4="TEB2000_REV01",CALC_CONN_TEB2000_REV01!$F:$H),2,0),VLOOKUP($D159&amp;"-"&amp;$E159,IF($C$4="TEB2000_REV01",CALC_CONN_TEB2000_REV01!$F:$H),3,0)),"---")</f>
        <v>---</v>
      </c>
      <c r="H159" s="59" t="str">
        <f>IFERROR(VLOOKUP(G159,IF($C$4="TEB2000_REV01",CALC_CONN_TEB2000_REV01!$G:$T),14,0),"---")</f>
        <v>---</v>
      </c>
      <c r="I159" s="59" t="str">
        <f>IFERROR(VLOOKUP($D159&amp;"-"&amp;$E159,IF($C$4="TEB2000_REV01",CALC_CONN_TEB2000_REV01!$F:$K,"???"),6,0),"---")</f>
        <v>---</v>
      </c>
      <c r="J159" s="61" t="str">
        <f>IFERROR(VLOOKUP($D159&amp;"-"&amp;$E159,IF($C$4="TEB2000_REV01",CALC_CONN_TEB2000_REV01!$F:$M,"???"),8,0),"---")</f>
        <v>---</v>
      </c>
      <c r="K159" s="62" t="str">
        <f>IFERROR(VLOOKUP($D159&amp;"-"&amp;$E159,IF($C$4="TEB2000_REV01",CALC_CONN_TEB2000_REV01!$F:$N),9,0),"---")</f>
        <v>---</v>
      </c>
      <c r="L159" s="59" t="str">
        <f>IFERROR(VLOOKUP(K159,B2B!$H$3:$I$2000,2,0),"---")</f>
        <v>---</v>
      </c>
      <c r="M159" s="59" t="str">
        <f>IFERROR(VLOOKUP(L159,IF($M$4="TEM0007_REV01",RAW_m_TEM0007_REV01!$AD:$AH),5,0),"---")</f>
        <v>---</v>
      </c>
      <c r="N159" s="59" t="str">
        <f>IFERROR(VLOOKUP(L159,IF($M$4="TEM0007_REV01",RAW_m_TEM0007_REV01!$AE:$AJ),6,0),"---")</f>
        <v>---</v>
      </c>
      <c r="O159" s="63" t="str">
        <f>IFERROR(VLOOKUP(L159,IF($M$4="TEM0007_REV01",RAW_m_TEM0007_REV01!$AD:$AE),2,0),"---")</f>
        <v>---</v>
      </c>
      <c r="P159" s="59" t="str">
        <f>IFERROR(VLOOKUP(O159,IF($M$4="TEM0007_REV01",RAW_m_TEM0007_REV01!$AJ:$AK),2,0),"---")</f>
        <v>---</v>
      </c>
      <c r="Q159" s="59" t="str">
        <f>IFERROR(VLOOKUP(L159,IF($M$4="TEM0007_REV01",RAW_m_TEM0007_REV01!$AD:$AF),3,0),"---")</f>
        <v>---</v>
      </c>
      <c r="R159" s="59" t="str">
        <f>IFERROR(VLOOKUP(O159,IF($M$4="TEM0007_REV01",RAW_m_TEM0007_REV01!$AE:$AG),3,0),"---")</f>
        <v>---</v>
      </c>
      <c r="S159" s="59" t="str">
        <f t="shared" si="5"/>
        <v>---</v>
      </c>
    </row>
    <row r="160" spans="2:19" ht="15" customHeight="1" x14ac:dyDescent="0.25">
      <c r="B160" s="59">
        <f t="shared" si="4"/>
        <v>155</v>
      </c>
      <c r="C160" s="60">
        <f>IFERROR(IF($C$4="TEB2000_REV01",CALC_CONN_TEB2000_REV01!U160,),"---")</f>
        <v>0</v>
      </c>
      <c r="D160" s="59">
        <f>IFERROR(IF($C$4="TEB2000_REV01",CALC_CONN_TEB2000_REV01!D160,),"---")</f>
        <v>0</v>
      </c>
      <c r="E160" s="59">
        <f>IFERROR(IF($C$4="TEB2000_REV01",CALC_CONN_TEB2000_REV01!E160,),"---")</f>
        <v>0</v>
      </c>
      <c r="F160" s="59" t="str">
        <f>IFERROR(IF(VLOOKUP($D160&amp;"-"&amp;$E160,IF($C$4="TEB2000_REV01",CALC_CONN_TEB2000_REV01!$F:$I),4,0)="--","---",IF($C$4="TEB2000_REV01",CALC_CONN_TEB2000_REV01!$G160&amp; " --&gt; " &amp;CALC_CONN_TEB2000_REV01!$I160&amp; " --&gt; ")),"---")</f>
        <v>---</v>
      </c>
      <c r="G160" s="59" t="str">
        <f>IFERROR(IF(VLOOKUP($D160&amp;"-"&amp;$E160,IF($C$4="TEB2000_REV01",CALC_CONN_TEB2000_REV01!$F:$H),3,0)="--",VLOOKUP($D160&amp;"-"&amp;$E160,IF($C$4="TEB2000_REV01",CALC_CONN_TEB2000_REV01!$F:$H),2,0),VLOOKUP($D160&amp;"-"&amp;$E160,IF($C$4="TEB2000_REV01",CALC_CONN_TEB2000_REV01!$F:$H),3,0)),"---")</f>
        <v>---</v>
      </c>
      <c r="H160" s="59" t="str">
        <f>IFERROR(VLOOKUP(G160,IF($C$4="TEB2000_REV01",CALC_CONN_TEB2000_REV01!$G:$T),14,0),"---")</f>
        <v>---</v>
      </c>
      <c r="I160" s="59" t="str">
        <f>IFERROR(VLOOKUP($D160&amp;"-"&amp;$E160,IF($C$4="TEB2000_REV01",CALC_CONN_TEB2000_REV01!$F:$K,"???"),6,0),"---")</f>
        <v>---</v>
      </c>
      <c r="J160" s="61" t="str">
        <f>IFERROR(VLOOKUP($D160&amp;"-"&amp;$E160,IF($C$4="TEB2000_REV01",CALC_CONN_TEB2000_REV01!$F:$M,"???"),8,0),"---")</f>
        <v>---</v>
      </c>
      <c r="K160" s="62" t="str">
        <f>IFERROR(VLOOKUP($D160&amp;"-"&amp;$E160,IF($C$4="TEB2000_REV01",CALC_CONN_TEB2000_REV01!$F:$N),9,0),"---")</f>
        <v>---</v>
      </c>
      <c r="L160" s="59" t="str">
        <f>IFERROR(VLOOKUP(K160,B2B!$H$3:$I$2000,2,0),"---")</f>
        <v>---</v>
      </c>
      <c r="M160" s="59" t="str">
        <f>IFERROR(VLOOKUP(L160,IF($M$4="TEM0007_REV01",RAW_m_TEM0007_REV01!$AD:$AH),5,0),"---")</f>
        <v>---</v>
      </c>
      <c r="N160" s="59" t="str">
        <f>IFERROR(VLOOKUP(L160,IF($M$4="TEM0007_REV01",RAW_m_TEM0007_REV01!$AE:$AJ),6,0),"---")</f>
        <v>---</v>
      </c>
      <c r="O160" s="63" t="str">
        <f>IFERROR(VLOOKUP(L160,IF($M$4="TEM0007_REV01",RAW_m_TEM0007_REV01!$AD:$AE),2,0),"---")</f>
        <v>---</v>
      </c>
      <c r="P160" s="59" t="str">
        <f>IFERROR(VLOOKUP(O160,IF($M$4="TEM0007_REV01",RAW_m_TEM0007_REV01!$AJ:$AK),2,0),"---")</f>
        <v>---</v>
      </c>
      <c r="Q160" s="59" t="str">
        <f>IFERROR(VLOOKUP(L160,IF($M$4="TEM0007_REV01",RAW_m_TEM0007_REV01!$AD:$AF),3,0),"---")</f>
        <v>---</v>
      </c>
      <c r="R160" s="59" t="str">
        <f>IFERROR(VLOOKUP(O160,IF($M$4="TEM0007_REV01",RAW_m_TEM0007_REV01!$AE:$AG),3,0),"---")</f>
        <v>---</v>
      </c>
      <c r="S160" s="59" t="str">
        <f t="shared" si="5"/>
        <v>---</v>
      </c>
    </row>
    <row r="161" spans="2:19" ht="15" customHeight="1" x14ac:dyDescent="0.25">
      <c r="B161" s="59">
        <f t="shared" si="4"/>
        <v>156</v>
      </c>
      <c r="C161" s="60">
        <f>IFERROR(IF($C$4="TEB2000_REV01",CALC_CONN_TEB2000_REV01!U161,),"---")</f>
        <v>0</v>
      </c>
      <c r="D161" s="59">
        <f>IFERROR(IF($C$4="TEB2000_REV01",CALC_CONN_TEB2000_REV01!D161,),"---")</f>
        <v>0</v>
      </c>
      <c r="E161" s="59">
        <f>IFERROR(IF($C$4="TEB2000_REV01",CALC_CONN_TEB2000_REV01!E161,),"---")</f>
        <v>0</v>
      </c>
      <c r="F161" s="59" t="str">
        <f>IFERROR(IF(VLOOKUP($D161&amp;"-"&amp;$E161,IF($C$4="TEB2000_REV01",CALC_CONN_TEB2000_REV01!$F:$I),4,0)="--","---",IF($C$4="TEB2000_REV01",CALC_CONN_TEB2000_REV01!$G161&amp; " --&gt; " &amp;CALC_CONN_TEB2000_REV01!$I161&amp; " --&gt; ")),"---")</f>
        <v>---</v>
      </c>
      <c r="G161" s="59" t="str">
        <f>IFERROR(IF(VLOOKUP($D161&amp;"-"&amp;$E161,IF($C$4="TEB2000_REV01",CALC_CONN_TEB2000_REV01!$F:$H),3,0)="--",VLOOKUP($D161&amp;"-"&amp;$E161,IF($C$4="TEB2000_REV01",CALC_CONN_TEB2000_REV01!$F:$H),2,0),VLOOKUP($D161&amp;"-"&amp;$E161,IF($C$4="TEB2000_REV01",CALC_CONN_TEB2000_REV01!$F:$H),3,0)),"---")</f>
        <v>---</v>
      </c>
      <c r="H161" s="59" t="str">
        <f>IFERROR(VLOOKUP(G161,IF($C$4="TEB2000_REV01",CALC_CONN_TEB2000_REV01!$G:$T),14,0),"---")</f>
        <v>---</v>
      </c>
      <c r="I161" s="59" t="str">
        <f>IFERROR(VLOOKUP($D161&amp;"-"&amp;$E161,IF($C$4="TEB2000_REV01",CALC_CONN_TEB2000_REV01!$F:$K,"???"),6,0),"---")</f>
        <v>---</v>
      </c>
      <c r="J161" s="61" t="str">
        <f>IFERROR(VLOOKUP($D161&amp;"-"&amp;$E161,IF($C$4="TEB2000_REV01",CALC_CONN_TEB2000_REV01!$F:$M,"???"),8,0),"---")</f>
        <v>---</v>
      </c>
      <c r="K161" s="62" t="str">
        <f>IFERROR(VLOOKUP($D161&amp;"-"&amp;$E161,IF($C$4="TEB2000_REV01",CALC_CONN_TEB2000_REV01!$F:$N),9,0),"---")</f>
        <v>---</v>
      </c>
      <c r="L161" s="59" t="str">
        <f>IFERROR(VLOOKUP(K161,B2B!$H$3:$I$2000,2,0),"---")</f>
        <v>---</v>
      </c>
      <c r="M161" s="59" t="str">
        <f>IFERROR(VLOOKUP(L161,IF($M$4="TEM0007_REV01",RAW_m_TEM0007_REV01!$AD:$AH),5,0),"---")</f>
        <v>---</v>
      </c>
      <c r="N161" s="59" t="str">
        <f>IFERROR(VLOOKUP(L161,IF($M$4="TEM0007_REV01",RAW_m_TEM0007_REV01!$AE:$AJ),6,0),"---")</f>
        <v>---</v>
      </c>
      <c r="O161" s="63" t="str">
        <f>IFERROR(VLOOKUP(L161,IF($M$4="TEM0007_REV01",RAW_m_TEM0007_REV01!$AD:$AE),2,0),"---")</f>
        <v>---</v>
      </c>
      <c r="P161" s="59" t="str">
        <f>IFERROR(VLOOKUP(O161,IF($M$4="TEM0007_REV01",RAW_m_TEM0007_REV01!$AJ:$AK),2,0),"---")</f>
        <v>---</v>
      </c>
      <c r="Q161" s="59" t="str">
        <f>IFERROR(VLOOKUP(L161,IF($M$4="TEM0007_REV01",RAW_m_TEM0007_REV01!$AD:$AF),3,0),"---")</f>
        <v>---</v>
      </c>
      <c r="R161" s="59" t="str">
        <f>IFERROR(VLOOKUP(O161,IF($M$4="TEM0007_REV01",RAW_m_TEM0007_REV01!$AE:$AG),3,0),"---")</f>
        <v>---</v>
      </c>
      <c r="S161" s="59" t="str">
        <f t="shared" si="5"/>
        <v>---</v>
      </c>
    </row>
    <row r="162" spans="2:19" ht="15" customHeight="1" x14ac:dyDescent="0.25">
      <c r="B162" s="59">
        <f t="shared" si="4"/>
        <v>157</v>
      </c>
      <c r="C162" s="60">
        <f>IFERROR(IF($C$4="TEB2000_REV01",CALC_CONN_TEB2000_REV01!U162,),"---")</f>
        <v>0</v>
      </c>
      <c r="D162" s="59">
        <f>IFERROR(IF($C$4="TEB2000_REV01",CALC_CONN_TEB2000_REV01!D162,),"---")</f>
        <v>0</v>
      </c>
      <c r="E162" s="59">
        <f>IFERROR(IF($C$4="TEB2000_REV01",CALC_CONN_TEB2000_REV01!E162,),"---")</f>
        <v>0</v>
      </c>
      <c r="F162" s="59" t="str">
        <f>IFERROR(IF(VLOOKUP($D162&amp;"-"&amp;$E162,IF($C$4="TEB2000_REV01",CALC_CONN_TEB2000_REV01!$F:$I),4,0)="--","---",IF($C$4="TEB2000_REV01",CALC_CONN_TEB2000_REV01!$G162&amp; " --&gt; " &amp;CALC_CONN_TEB2000_REV01!$I162&amp; " --&gt; ")),"---")</f>
        <v>---</v>
      </c>
      <c r="G162" s="59" t="str">
        <f>IFERROR(IF(VLOOKUP($D162&amp;"-"&amp;$E162,IF($C$4="TEB2000_REV01",CALC_CONN_TEB2000_REV01!$F:$H),3,0)="--",VLOOKUP($D162&amp;"-"&amp;$E162,IF($C$4="TEB2000_REV01",CALC_CONN_TEB2000_REV01!$F:$H),2,0),VLOOKUP($D162&amp;"-"&amp;$E162,IF($C$4="TEB2000_REV01",CALC_CONN_TEB2000_REV01!$F:$H),3,0)),"---")</f>
        <v>---</v>
      </c>
      <c r="H162" s="59" t="str">
        <f>IFERROR(VLOOKUP(G162,IF($C$4="TEB2000_REV01",CALC_CONN_TEB2000_REV01!$G:$T),14,0),"---")</f>
        <v>---</v>
      </c>
      <c r="I162" s="59" t="str">
        <f>IFERROR(VLOOKUP($D162&amp;"-"&amp;$E162,IF($C$4="TEB2000_REV01",CALC_CONN_TEB2000_REV01!$F:$K,"???"),6,0),"---")</f>
        <v>---</v>
      </c>
      <c r="J162" s="61" t="str">
        <f>IFERROR(VLOOKUP($D162&amp;"-"&amp;$E162,IF($C$4="TEB2000_REV01",CALC_CONN_TEB2000_REV01!$F:$M,"???"),8,0),"---")</f>
        <v>---</v>
      </c>
      <c r="K162" s="62" t="str">
        <f>IFERROR(VLOOKUP($D162&amp;"-"&amp;$E162,IF($C$4="TEB2000_REV01",CALC_CONN_TEB2000_REV01!$F:$N),9,0),"---")</f>
        <v>---</v>
      </c>
      <c r="L162" s="59" t="str">
        <f>IFERROR(VLOOKUP(K162,B2B!$H$3:$I$2000,2,0),"---")</f>
        <v>---</v>
      </c>
      <c r="M162" s="59" t="str">
        <f>IFERROR(VLOOKUP(L162,IF($M$4="TEM0007_REV01",RAW_m_TEM0007_REV01!$AD:$AH),5,0),"---")</f>
        <v>---</v>
      </c>
      <c r="N162" s="59" t="str">
        <f>IFERROR(VLOOKUP(L162,IF($M$4="TEM0007_REV01",RAW_m_TEM0007_REV01!$AE:$AJ),6,0),"---")</f>
        <v>---</v>
      </c>
      <c r="O162" s="63" t="str">
        <f>IFERROR(VLOOKUP(L162,IF($M$4="TEM0007_REV01",RAW_m_TEM0007_REV01!$AD:$AE),2,0),"---")</f>
        <v>---</v>
      </c>
      <c r="P162" s="59" t="str">
        <f>IFERROR(VLOOKUP(O162,IF($M$4="TEM0007_REV01",RAW_m_TEM0007_REV01!$AJ:$AK),2,0),"---")</f>
        <v>---</v>
      </c>
      <c r="Q162" s="59" t="str">
        <f>IFERROR(VLOOKUP(L162,IF($M$4="TEM0007_REV01",RAW_m_TEM0007_REV01!$AD:$AF),3,0),"---")</f>
        <v>---</v>
      </c>
      <c r="R162" s="59" t="str">
        <f>IFERROR(VLOOKUP(O162,IF($M$4="TEM0007_REV01",RAW_m_TEM0007_REV01!$AE:$AG),3,0),"---")</f>
        <v>---</v>
      </c>
      <c r="S162" s="59" t="str">
        <f t="shared" si="5"/>
        <v>---</v>
      </c>
    </row>
    <row r="163" spans="2:19" ht="15" customHeight="1" x14ac:dyDescent="0.25">
      <c r="B163" s="59">
        <f t="shared" si="4"/>
        <v>158</v>
      </c>
      <c r="C163" s="60">
        <f>IFERROR(IF($C$4="TEB2000_REV01",CALC_CONN_TEB2000_REV01!U163,),"---")</f>
        <v>0</v>
      </c>
      <c r="D163" s="59">
        <f>IFERROR(IF($C$4="TEB2000_REV01",CALC_CONN_TEB2000_REV01!D163,),"---")</f>
        <v>0</v>
      </c>
      <c r="E163" s="59">
        <f>IFERROR(IF($C$4="TEB2000_REV01",CALC_CONN_TEB2000_REV01!E163,),"---")</f>
        <v>0</v>
      </c>
      <c r="F163" s="59" t="str">
        <f>IFERROR(IF(VLOOKUP($D163&amp;"-"&amp;$E163,IF($C$4="TEB2000_REV01",CALC_CONN_TEB2000_REV01!$F:$I),4,0)="--","---",IF($C$4="TEB2000_REV01",CALC_CONN_TEB2000_REV01!$G163&amp; " --&gt; " &amp;CALC_CONN_TEB2000_REV01!$I163&amp; " --&gt; ")),"---")</f>
        <v>---</v>
      </c>
      <c r="G163" s="59" t="str">
        <f>IFERROR(IF(VLOOKUP($D163&amp;"-"&amp;$E163,IF($C$4="TEB2000_REV01",CALC_CONN_TEB2000_REV01!$F:$H),3,0)="--",VLOOKUP($D163&amp;"-"&amp;$E163,IF($C$4="TEB2000_REV01",CALC_CONN_TEB2000_REV01!$F:$H),2,0),VLOOKUP($D163&amp;"-"&amp;$E163,IF($C$4="TEB2000_REV01",CALC_CONN_TEB2000_REV01!$F:$H),3,0)),"---")</f>
        <v>---</v>
      </c>
      <c r="H163" s="59" t="str">
        <f>IFERROR(VLOOKUP(G163,IF($C$4="TEB2000_REV01",CALC_CONN_TEB2000_REV01!$G:$T),14,0),"---")</f>
        <v>---</v>
      </c>
      <c r="I163" s="59" t="str">
        <f>IFERROR(VLOOKUP($D163&amp;"-"&amp;$E163,IF($C$4="TEB2000_REV01",CALC_CONN_TEB2000_REV01!$F:$K,"???"),6,0),"---")</f>
        <v>---</v>
      </c>
      <c r="J163" s="61" t="str">
        <f>IFERROR(VLOOKUP($D163&amp;"-"&amp;$E163,IF($C$4="TEB2000_REV01",CALC_CONN_TEB2000_REV01!$F:$M,"???"),8,0),"---")</f>
        <v>---</v>
      </c>
      <c r="K163" s="62" t="str">
        <f>IFERROR(VLOOKUP($D163&amp;"-"&amp;$E163,IF($C$4="TEB2000_REV01",CALC_CONN_TEB2000_REV01!$F:$N),9,0),"---")</f>
        <v>---</v>
      </c>
      <c r="L163" s="59" t="str">
        <f>IFERROR(VLOOKUP(K163,B2B!$H$3:$I$2000,2,0),"---")</f>
        <v>---</v>
      </c>
      <c r="M163" s="59" t="str">
        <f>IFERROR(VLOOKUP(L163,IF($M$4="TEM0007_REV01",RAW_m_TEM0007_REV01!$AD:$AH),5,0),"---")</f>
        <v>---</v>
      </c>
      <c r="N163" s="59" t="str">
        <f>IFERROR(VLOOKUP(L163,IF($M$4="TEM0007_REV01",RAW_m_TEM0007_REV01!$AE:$AJ),6,0),"---")</f>
        <v>---</v>
      </c>
      <c r="O163" s="63" t="str">
        <f>IFERROR(VLOOKUP(L163,IF($M$4="TEM0007_REV01",RAW_m_TEM0007_REV01!$AD:$AE),2,0),"---")</f>
        <v>---</v>
      </c>
      <c r="P163" s="59" t="str">
        <f>IFERROR(VLOOKUP(O163,IF($M$4="TEM0007_REV01",RAW_m_TEM0007_REV01!$AJ:$AK),2,0),"---")</f>
        <v>---</v>
      </c>
      <c r="Q163" s="59" t="str">
        <f>IFERROR(VLOOKUP(L163,IF($M$4="TEM0007_REV01",RAW_m_TEM0007_REV01!$AD:$AF),3,0),"---")</f>
        <v>---</v>
      </c>
      <c r="R163" s="59" t="str">
        <f>IFERROR(VLOOKUP(O163,IF($M$4="TEM0007_REV01",RAW_m_TEM0007_REV01!$AE:$AG),3,0),"---")</f>
        <v>---</v>
      </c>
      <c r="S163" s="59" t="str">
        <f t="shared" si="5"/>
        <v>---</v>
      </c>
    </row>
    <row r="164" spans="2:19" ht="15" customHeight="1" x14ac:dyDescent="0.25">
      <c r="B164" s="59">
        <f t="shared" si="4"/>
        <v>159</v>
      </c>
      <c r="C164" s="60">
        <f>IFERROR(IF($C$4="TEB2000_REV01",CALC_CONN_TEB2000_REV01!U164,),"---")</f>
        <v>0</v>
      </c>
      <c r="D164" s="59">
        <f>IFERROR(IF($C$4="TEB2000_REV01",CALC_CONN_TEB2000_REV01!D164,),"---")</f>
        <v>0</v>
      </c>
      <c r="E164" s="59">
        <f>IFERROR(IF($C$4="TEB2000_REV01",CALC_CONN_TEB2000_REV01!E164,),"---")</f>
        <v>0</v>
      </c>
      <c r="F164" s="59" t="str">
        <f>IFERROR(IF(VLOOKUP($D164&amp;"-"&amp;$E164,IF($C$4="TEB2000_REV01",CALC_CONN_TEB2000_REV01!$F:$I),4,0)="--","---",IF($C$4="TEB2000_REV01",CALC_CONN_TEB2000_REV01!$G164&amp; " --&gt; " &amp;CALC_CONN_TEB2000_REV01!$I164&amp; " --&gt; ")),"---")</f>
        <v>---</v>
      </c>
      <c r="G164" s="59" t="str">
        <f>IFERROR(IF(VLOOKUP($D164&amp;"-"&amp;$E164,IF($C$4="TEB2000_REV01",CALC_CONN_TEB2000_REV01!$F:$H),3,0)="--",VLOOKUP($D164&amp;"-"&amp;$E164,IF($C$4="TEB2000_REV01",CALC_CONN_TEB2000_REV01!$F:$H),2,0),VLOOKUP($D164&amp;"-"&amp;$E164,IF($C$4="TEB2000_REV01",CALC_CONN_TEB2000_REV01!$F:$H),3,0)),"---")</f>
        <v>---</v>
      </c>
      <c r="H164" s="59" t="str">
        <f>IFERROR(VLOOKUP(G164,IF($C$4="TEB2000_REV01",CALC_CONN_TEB2000_REV01!$G:$T),14,0),"---")</f>
        <v>---</v>
      </c>
      <c r="I164" s="59" t="str">
        <f>IFERROR(VLOOKUP($D164&amp;"-"&amp;$E164,IF($C$4="TEB2000_REV01",CALC_CONN_TEB2000_REV01!$F:$K,"???"),6,0),"---")</f>
        <v>---</v>
      </c>
      <c r="J164" s="61" t="str">
        <f>IFERROR(VLOOKUP($D164&amp;"-"&amp;$E164,IF($C$4="TEB2000_REV01",CALC_CONN_TEB2000_REV01!$F:$M,"???"),8,0),"---")</f>
        <v>---</v>
      </c>
      <c r="K164" s="62" t="str">
        <f>IFERROR(VLOOKUP($D164&amp;"-"&amp;$E164,IF($C$4="TEB2000_REV01",CALC_CONN_TEB2000_REV01!$F:$N),9,0),"---")</f>
        <v>---</v>
      </c>
      <c r="L164" s="59" t="str">
        <f>IFERROR(VLOOKUP(K164,B2B!$H$3:$I$2000,2,0),"---")</f>
        <v>---</v>
      </c>
      <c r="M164" s="59" t="str">
        <f>IFERROR(VLOOKUP(L164,IF($M$4="TEM0007_REV01",RAW_m_TEM0007_REV01!$AD:$AH),5,0),"---")</f>
        <v>---</v>
      </c>
      <c r="N164" s="59" t="str">
        <f>IFERROR(VLOOKUP(L164,IF($M$4="TEM0007_REV01",RAW_m_TEM0007_REV01!$AE:$AJ),6,0),"---")</f>
        <v>---</v>
      </c>
      <c r="O164" s="63" t="str">
        <f>IFERROR(VLOOKUP(L164,IF($M$4="TEM0007_REV01",RAW_m_TEM0007_REV01!$AD:$AE),2,0),"---")</f>
        <v>---</v>
      </c>
      <c r="P164" s="59" t="str">
        <f>IFERROR(VLOOKUP(O164,IF($M$4="TEM0007_REV01",RAW_m_TEM0007_REV01!$AJ:$AK),2,0),"---")</f>
        <v>---</v>
      </c>
      <c r="Q164" s="59" t="str">
        <f>IFERROR(VLOOKUP(L164,IF($M$4="TEM0007_REV01",RAW_m_TEM0007_REV01!$AD:$AF),3,0),"---")</f>
        <v>---</v>
      </c>
      <c r="R164" s="59" t="str">
        <f>IFERROR(VLOOKUP(O164,IF($M$4="TEM0007_REV01",RAW_m_TEM0007_REV01!$AE:$AG),3,0),"---")</f>
        <v>---</v>
      </c>
      <c r="S164" s="59" t="str">
        <f t="shared" si="5"/>
        <v>---</v>
      </c>
    </row>
    <row r="165" spans="2:19" ht="15" customHeight="1" x14ac:dyDescent="0.25">
      <c r="B165" s="59">
        <f t="shared" si="4"/>
        <v>160</v>
      </c>
      <c r="C165" s="60">
        <f>IFERROR(IF($C$4="TEB2000_REV01",CALC_CONN_TEB2000_REV01!U165,),"---")</f>
        <v>0</v>
      </c>
      <c r="D165" s="59">
        <f>IFERROR(IF($C$4="TEB2000_REV01",CALC_CONN_TEB2000_REV01!D165,),"---")</f>
        <v>0</v>
      </c>
      <c r="E165" s="59">
        <f>IFERROR(IF($C$4="TEB2000_REV01",CALC_CONN_TEB2000_REV01!E165,),"---")</f>
        <v>0</v>
      </c>
      <c r="F165" s="59" t="str">
        <f>IFERROR(IF(VLOOKUP($D165&amp;"-"&amp;$E165,IF($C$4="TEB2000_REV01",CALC_CONN_TEB2000_REV01!$F:$I),4,0)="--","---",IF($C$4="TEB2000_REV01",CALC_CONN_TEB2000_REV01!$G165&amp; " --&gt; " &amp;CALC_CONN_TEB2000_REV01!$I165&amp; " --&gt; ")),"---")</f>
        <v>---</v>
      </c>
      <c r="G165" s="59" t="str">
        <f>IFERROR(IF(VLOOKUP($D165&amp;"-"&amp;$E165,IF($C$4="TEB2000_REV01",CALC_CONN_TEB2000_REV01!$F:$H),3,0)="--",VLOOKUP($D165&amp;"-"&amp;$E165,IF($C$4="TEB2000_REV01",CALC_CONN_TEB2000_REV01!$F:$H),2,0),VLOOKUP($D165&amp;"-"&amp;$E165,IF($C$4="TEB2000_REV01",CALC_CONN_TEB2000_REV01!$F:$H),3,0)),"---")</f>
        <v>---</v>
      </c>
      <c r="H165" s="59" t="str">
        <f>IFERROR(VLOOKUP(G165,IF($C$4="TEB2000_REV01",CALC_CONN_TEB2000_REV01!$G:$T),14,0),"---")</f>
        <v>---</v>
      </c>
      <c r="I165" s="59" t="str">
        <f>IFERROR(VLOOKUP($D165&amp;"-"&amp;$E165,IF($C$4="TEB2000_REV01",CALC_CONN_TEB2000_REV01!$F:$K,"???"),6,0),"---")</f>
        <v>---</v>
      </c>
      <c r="J165" s="61" t="str">
        <f>IFERROR(VLOOKUP($D165&amp;"-"&amp;$E165,IF($C$4="TEB2000_REV01",CALC_CONN_TEB2000_REV01!$F:$M,"???"),8,0),"---")</f>
        <v>---</v>
      </c>
      <c r="K165" s="62" t="str">
        <f>IFERROR(VLOOKUP($D165&amp;"-"&amp;$E165,IF($C$4="TEB2000_REV01",CALC_CONN_TEB2000_REV01!$F:$N),9,0),"---")</f>
        <v>---</v>
      </c>
      <c r="L165" s="59" t="str">
        <f>IFERROR(VLOOKUP(K165,B2B!$H$3:$I$2000,2,0),"---")</f>
        <v>---</v>
      </c>
      <c r="M165" s="59" t="str">
        <f>IFERROR(VLOOKUP(L165,IF($M$4="TEM0007_REV01",RAW_m_TEM0007_REV01!$AD:$AH),5,0),"---")</f>
        <v>---</v>
      </c>
      <c r="N165" s="59" t="str">
        <f>IFERROR(VLOOKUP(L165,IF($M$4="TEM0007_REV01",RAW_m_TEM0007_REV01!$AE:$AJ),6,0),"---")</f>
        <v>---</v>
      </c>
      <c r="O165" s="63" t="str">
        <f>IFERROR(VLOOKUP(L165,IF($M$4="TEM0007_REV01",RAW_m_TEM0007_REV01!$AD:$AE),2,0),"---")</f>
        <v>---</v>
      </c>
      <c r="P165" s="59" t="str">
        <f>IFERROR(VLOOKUP(O165,IF($M$4="TEM0007_REV01",RAW_m_TEM0007_REV01!$AJ:$AK),2,0),"---")</f>
        <v>---</v>
      </c>
      <c r="Q165" s="59" t="str">
        <f>IFERROR(VLOOKUP(L165,IF($M$4="TEM0007_REV01",RAW_m_TEM0007_REV01!$AD:$AF),3,0),"---")</f>
        <v>---</v>
      </c>
      <c r="R165" s="59" t="str">
        <f>IFERROR(VLOOKUP(O165,IF($M$4="TEM0007_REV01",RAW_m_TEM0007_REV01!$AE:$AG),3,0),"---")</f>
        <v>---</v>
      </c>
      <c r="S165" s="59" t="str">
        <f t="shared" si="5"/>
        <v>---</v>
      </c>
    </row>
    <row r="166" spans="2:19" ht="15" customHeight="1" x14ac:dyDescent="0.25">
      <c r="B166" s="59">
        <f t="shared" si="4"/>
        <v>161</v>
      </c>
      <c r="C166" s="60">
        <f>IFERROR(IF($C$4="TEB2000_REV01",CALC_CONN_TEB2000_REV01!U166,),"---")</f>
        <v>0</v>
      </c>
      <c r="D166" s="59">
        <f>IFERROR(IF($C$4="TEB2000_REV01",CALC_CONN_TEB2000_REV01!D166,),"---")</f>
        <v>0</v>
      </c>
      <c r="E166" s="59">
        <f>IFERROR(IF($C$4="TEB2000_REV01",CALC_CONN_TEB2000_REV01!E166,),"---")</f>
        <v>0</v>
      </c>
      <c r="F166" s="59" t="str">
        <f>IFERROR(IF(VLOOKUP($D166&amp;"-"&amp;$E166,IF($C$4="TEB2000_REV01",CALC_CONN_TEB2000_REV01!$F:$I),4,0)="--","---",IF($C$4="TEB2000_REV01",CALC_CONN_TEB2000_REV01!$G166&amp; " --&gt; " &amp;CALC_CONN_TEB2000_REV01!$I166&amp; " --&gt; ")),"---")</f>
        <v>---</v>
      </c>
      <c r="G166" s="59" t="str">
        <f>IFERROR(IF(VLOOKUP($D166&amp;"-"&amp;$E166,IF($C$4="TEB2000_REV01",CALC_CONN_TEB2000_REV01!$F:$H),3,0)="--",VLOOKUP($D166&amp;"-"&amp;$E166,IF($C$4="TEB2000_REV01",CALC_CONN_TEB2000_REV01!$F:$H),2,0),VLOOKUP($D166&amp;"-"&amp;$E166,IF($C$4="TEB2000_REV01",CALC_CONN_TEB2000_REV01!$F:$H),3,0)),"---")</f>
        <v>---</v>
      </c>
      <c r="H166" s="59" t="str">
        <f>IFERROR(VLOOKUP(G166,IF($C$4="TEB2000_REV01",CALC_CONN_TEB2000_REV01!$G:$T),14,0),"---")</f>
        <v>---</v>
      </c>
      <c r="I166" s="59" t="str">
        <f>IFERROR(VLOOKUP($D166&amp;"-"&amp;$E166,IF($C$4="TEB2000_REV01",CALC_CONN_TEB2000_REV01!$F:$K,"???"),6,0),"---")</f>
        <v>---</v>
      </c>
      <c r="J166" s="61" t="str">
        <f>IFERROR(VLOOKUP($D166&amp;"-"&amp;$E166,IF($C$4="TEB2000_REV01",CALC_CONN_TEB2000_REV01!$F:$M,"???"),8,0),"---")</f>
        <v>---</v>
      </c>
      <c r="K166" s="62" t="str">
        <f>IFERROR(VLOOKUP($D166&amp;"-"&amp;$E166,IF($C$4="TEB2000_REV01",CALC_CONN_TEB2000_REV01!$F:$N),9,0),"---")</f>
        <v>---</v>
      </c>
      <c r="L166" s="59" t="str">
        <f>IFERROR(VLOOKUP(K166,B2B!$H$3:$I$2000,2,0),"---")</f>
        <v>---</v>
      </c>
      <c r="M166" s="59" t="str">
        <f>IFERROR(VLOOKUP(L166,IF($M$4="TEM0007_REV01",RAW_m_TEM0007_REV01!$AD:$AH),5,0),"---")</f>
        <v>---</v>
      </c>
      <c r="N166" s="59" t="str">
        <f>IFERROR(VLOOKUP(L166,IF($M$4="TEM0007_REV01",RAW_m_TEM0007_REV01!$AE:$AJ),6,0),"---")</f>
        <v>---</v>
      </c>
      <c r="O166" s="63" t="str">
        <f>IFERROR(VLOOKUP(L166,IF($M$4="TEM0007_REV01",RAW_m_TEM0007_REV01!$AD:$AE),2,0),"---")</f>
        <v>---</v>
      </c>
      <c r="P166" s="59" t="str">
        <f>IFERROR(VLOOKUP(O166,IF($M$4="TEM0007_REV01",RAW_m_TEM0007_REV01!$AJ:$AK),2,0),"---")</f>
        <v>---</v>
      </c>
      <c r="Q166" s="59" t="str">
        <f>IFERROR(VLOOKUP(L166,IF($M$4="TEM0007_REV01",RAW_m_TEM0007_REV01!$AD:$AF),3,0),"---")</f>
        <v>---</v>
      </c>
      <c r="R166" s="59" t="str">
        <f>IFERROR(VLOOKUP(O166,IF($M$4="TEM0007_REV01",RAW_m_TEM0007_REV01!$AE:$AG),3,0),"---")</f>
        <v>---</v>
      </c>
      <c r="S166" s="59" t="str">
        <f t="shared" si="5"/>
        <v>---</v>
      </c>
    </row>
    <row r="167" spans="2:19" ht="15" customHeight="1" x14ac:dyDescent="0.25">
      <c r="B167" s="59">
        <f t="shared" si="4"/>
        <v>162</v>
      </c>
      <c r="C167" s="60">
        <f>IFERROR(IF($C$4="TEB2000_REV01",CALC_CONN_TEB2000_REV01!U167,),"---")</f>
        <v>0</v>
      </c>
      <c r="D167" s="59">
        <f>IFERROR(IF($C$4="TEB2000_REV01",CALC_CONN_TEB2000_REV01!D167,),"---")</f>
        <v>0</v>
      </c>
      <c r="E167" s="59">
        <f>IFERROR(IF($C$4="TEB2000_REV01",CALC_CONN_TEB2000_REV01!E167,),"---")</f>
        <v>0</v>
      </c>
      <c r="F167" s="59" t="str">
        <f>IFERROR(IF(VLOOKUP($D167&amp;"-"&amp;$E167,IF($C$4="TEB2000_REV01",CALC_CONN_TEB2000_REV01!$F:$I),4,0)="--","---",IF($C$4="TEB2000_REV01",CALC_CONN_TEB2000_REV01!$G167&amp; " --&gt; " &amp;CALC_CONN_TEB2000_REV01!$I167&amp; " --&gt; ")),"---")</f>
        <v>---</v>
      </c>
      <c r="G167" s="59" t="str">
        <f>IFERROR(IF(VLOOKUP($D167&amp;"-"&amp;$E167,IF($C$4="TEB2000_REV01",CALC_CONN_TEB2000_REV01!$F:$H),3,0)="--",VLOOKUP($D167&amp;"-"&amp;$E167,IF($C$4="TEB2000_REV01",CALC_CONN_TEB2000_REV01!$F:$H),2,0),VLOOKUP($D167&amp;"-"&amp;$E167,IF($C$4="TEB2000_REV01",CALC_CONN_TEB2000_REV01!$F:$H),3,0)),"---")</f>
        <v>---</v>
      </c>
      <c r="H167" s="59" t="str">
        <f>IFERROR(VLOOKUP(G167,IF($C$4="TEB2000_REV01",CALC_CONN_TEB2000_REV01!$G:$T),14,0),"---")</f>
        <v>---</v>
      </c>
      <c r="I167" s="59" t="str">
        <f>IFERROR(VLOOKUP($D167&amp;"-"&amp;$E167,IF($C$4="TEB2000_REV01",CALC_CONN_TEB2000_REV01!$F:$K,"???"),6,0),"---")</f>
        <v>---</v>
      </c>
      <c r="J167" s="61" t="str">
        <f>IFERROR(VLOOKUP($D167&amp;"-"&amp;$E167,IF($C$4="TEB2000_REV01",CALC_CONN_TEB2000_REV01!$F:$M,"???"),8,0),"---")</f>
        <v>---</v>
      </c>
      <c r="K167" s="62" t="str">
        <f>IFERROR(VLOOKUP($D167&amp;"-"&amp;$E167,IF($C$4="TEB2000_REV01",CALC_CONN_TEB2000_REV01!$F:$N),9,0),"---")</f>
        <v>---</v>
      </c>
      <c r="L167" s="59" t="str">
        <f>IFERROR(VLOOKUP(K167,B2B!$H$3:$I$2000,2,0),"---")</f>
        <v>---</v>
      </c>
      <c r="M167" s="59" t="str">
        <f>IFERROR(VLOOKUP(L167,IF($M$4="TEM0007_REV01",RAW_m_TEM0007_REV01!$AD:$AH),5,0),"---")</f>
        <v>---</v>
      </c>
      <c r="N167" s="59" t="str">
        <f>IFERROR(VLOOKUP(L167,IF($M$4="TEM0007_REV01",RAW_m_TEM0007_REV01!$AE:$AJ),6,0),"---")</f>
        <v>---</v>
      </c>
      <c r="O167" s="63" t="str">
        <f>IFERROR(VLOOKUP(L167,IF($M$4="TEM0007_REV01",RAW_m_TEM0007_REV01!$AD:$AE),2,0),"---")</f>
        <v>---</v>
      </c>
      <c r="P167" s="59" t="str">
        <f>IFERROR(VLOOKUP(O167,IF($M$4="TEM0007_REV01",RAW_m_TEM0007_REV01!$AJ:$AK),2,0),"---")</f>
        <v>---</v>
      </c>
      <c r="Q167" s="59" t="str">
        <f>IFERROR(VLOOKUP(L167,IF($M$4="TEM0007_REV01",RAW_m_TEM0007_REV01!$AD:$AF),3,0),"---")</f>
        <v>---</v>
      </c>
      <c r="R167" s="59" t="str">
        <f>IFERROR(VLOOKUP(O167,IF($M$4="TEM0007_REV01",RAW_m_TEM0007_REV01!$AE:$AG),3,0),"---")</f>
        <v>---</v>
      </c>
      <c r="S167" s="59" t="str">
        <f t="shared" si="5"/>
        <v>---</v>
      </c>
    </row>
    <row r="168" spans="2:19" ht="15" customHeight="1" x14ac:dyDescent="0.25">
      <c r="B168" s="59">
        <f t="shared" si="4"/>
        <v>163</v>
      </c>
      <c r="C168" s="60">
        <f>IFERROR(IF($C$4="TEB2000_REV01",CALC_CONN_TEB2000_REV01!U168,),"---")</f>
        <v>0</v>
      </c>
      <c r="D168" s="59">
        <f>IFERROR(IF($C$4="TEB2000_REV01",CALC_CONN_TEB2000_REV01!D168,),"---")</f>
        <v>0</v>
      </c>
      <c r="E168" s="59">
        <f>IFERROR(IF($C$4="TEB2000_REV01",CALC_CONN_TEB2000_REV01!E168,),"---")</f>
        <v>0</v>
      </c>
      <c r="F168" s="59" t="str">
        <f>IFERROR(IF(VLOOKUP($D168&amp;"-"&amp;$E168,IF($C$4="TEB2000_REV01",CALC_CONN_TEB2000_REV01!$F:$I),4,0)="--","---",IF($C$4="TEB2000_REV01",CALC_CONN_TEB2000_REV01!$G168&amp; " --&gt; " &amp;CALC_CONN_TEB2000_REV01!$I168&amp; " --&gt; ")),"---")</f>
        <v>---</v>
      </c>
      <c r="G168" s="59" t="str">
        <f>IFERROR(IF(VLOOKUP($D168&amp;"-"&amp;$E168,IF($C$4="TEB2000_REV01",CALC_CONN_TEB2000_REV01!$F:$H),3,0)="--",VLOOKUP($D168&amp;"-"&amp;$E168,IF($C$4="TEB2000_REV01",CALC_CONN_TEB2000_REV01!$F:$H),2,0),VLOOKUP($D168&amp;"-"&amp;$E168,IF($C$4="TEB2000_REV01",CALC_CONN_TEB2000_REV01!$F:$H),3,0)),"---")</f>
        <v>---</v>
      </c>
      <c r="H168" s="59" t="str">
        <f>IFERROR(VLOOKUP(G168,IF($C$4="TEB2000_REV01",CALC_CONN_TEB2000_REV01!$G:$T),14,0),"---")</f>
        <v>---</v>
      </c>
      <c r="I168" s="59" t="str">
        <f>IFERROR(VLOOKUP($D168&amp;"-"&amp;$E168,IF($C$4="TEB2000_REV01",CALC_CONN_TEB2000_REV01!$F:$K,"???"),6,0),"---")</f>
        <v>---</v>
      </c>
      <c r="J168" s="61" t="str">
        <f>IFERROR(VLOOKUP($D168&amp;"-"&amp;$E168,IF($C$4="TEB2000_REV01",CALC_CONN_TEB2000_REV01!$F:$M,"???"),8,0),"---")</f>
        <v>---</v>
      </c>
      <c r="K168" s="62" t="str">
        <f>IFERROR(VLOOKUP($D168&amp;"-"&amp;$E168,IF($C$4="TEB2000_REV01",CALC_CONN_TEB2000_REV01!$F:$N),9,0),"---")</f>
        <v>---</v>
      </c>
      <c r="L168" s="59" t="str">
        <f>IFERROR(VLOOKUP(K168,B2B!$H$3:$I$2000,2,0),"---")</f>
        <v>---</v>
      </c>
      <c r="M168" s="59" t="str">
        <f>IFERROR(VLOOKUP(L168,IF($M$4="TEM0007_REV01",RAW_m_TEM0007_REV01!$AD:$AH),5,0),"---")</f>
        <v>---</v>
      </c>
      <c r="N168" s="59" t="str">
        <f>IFERROR(VLOOKUP(L168,IF($M$4="TEM0007_REV01",RAW_m_TEM0007_REV01!$AE:$AJ),6,0),"---")</f>
        <v>---</v>
      </c>
      <c r="O168" s="63" t="str">
        <f>IFERROR(VLOOKUP(L168,IF($M$4="TEM0007_REV01",RAW_m_TEM0007_REV01!$AD:$AE),2,0),"---")</f>
        <v>---</v>
      </c>
      <c r="P168" s="59" t="str">
        <f>IFERROR(VLOOKUP(O168,IF($M$4="TEM0007_REV01",RAW_m_TEM0007_REV01!$AJ:$AK),2,0),"---")</f>
        <v>---</v>
      </c>
      <c r="Q168" s="59" t="str">
        <f>IFERROR(VLOOKUP(L168,IF($M$4="TEM0007_REV01",RAW_m_TEM0007_REV01!$AD:$AF),3,0),"---")</f>
        <v>---</v>
      </c>
      <c r="R168" s="59" t="str">
        <f>IFERROR(VLOOKUP(O168,IF($M$4="TEM0007_REV01",RAW_m_TEM0007_REV01!$AE:$AG),3,0),"---")</f>
        <v>---</v>
      </c>
      <c r="S168" s="59" t="str">
        <f t="shared" si="5"/>
        <v>---</v>
      </c>
    </row>
    <row r="169" spans="2:19" ht="15" customHeight="1" x14ac:dyDescent="0.25">
      <c r="B169" s="59">
        <f t="shared" si="4"/>
        <v>164</v>
      </c>
      <c r="C169" s="60">
        <f>IFERROR(IF($C$4="TEB2000_REV01",CALC_CONN_TEB2000_REV01!U169,),"---")</f>
        <v>0</v>
      </c>
      <c r="D169" s="59">
        <f>IFERROR(IF($C$4="TEB2000_REV01",CALC_CONN_TEB2000_REV01!D169,),"---")</f>
        <v>0</v>
      </c>
      <c r="E169" s="59">
        <f>IFERROR(IF($C$4="TEB2000_REV01",CALC_CONN_TEB2000_REV01!E169,),"---")</f>
        <v>0</v>
      </c>
      <c r="F169" s="59" t="str">
        <f>IFERROR(IF(VLOOKUP($D169&amp;"-"&amp;$E169,IF($C$4="TEB2000_REV01",CALC_CONN_TEB2000_REV01!$F:$I),4,0)="--","---",IF($C$4="TEB2000_REV01",CALC_CONN_TEB2000_REV01!$G169&amp; " --&gt; " &amp;CALC_CONN_TEB2000_REV01!$I169&amp; " --&gt; ")),"---")</f>
        <v>---</v>
      </c>
      <c r="G169" s="59" t="str">
        <f>IFERROR(IF(VLOOKUP($D169&amp;"-"&amp;$E169,IF($C$4="TEB2000_REV01",CALC_CONN_TEB2000_REV01!$F:$H),3,0)="--",VLOOKUP($D169&amp;"-"&amp;$E169,IF($C$4="TEB2000_REV01",CALC_CONN_TEB2000_REV01!$F:$H),2,0),VLOOKUP($D169&amp;"-"&amp;$E169,IF($C$4="TEB2000_REV01",CALC_CONN_TEB2000_REV01!$F:$H),3,0)),"---")</f>
        <v>---</v>
      </c>
      <c r="H169" s="59" t="str">
        <f>IFERROR(VLOOKUP(G169,IF($C$4="TEB2000_REV01",CALC_CONN_TEB2000_REV01!$G:$T),14,0),"---")</f>
        <v>---</v>
      </c>
      <c r="I169" s="59" t="str">
        <f>IFERROR(VLOOKUP($D169&amp;"-"&amp;$E169,IF($C$4="TEB2000_REV01",CALC_CONN_TEB2000_REV01!$F:$K,"???"),6,0),"---")</f>
        <v>---</v>
      </c>
      <c r="J169" s="61" t="str">
        <f>IFERROR(VLOOKUP($D169&amp;"-"&amp;$E169,IF($C$4="TEB2000_REV01",CALC_CONN_TEB2000_REV01!$F:$M,"???"),8,0),"---")</f>
        <v>---</v>
      </c>
      <c r="K169" s="62" t="str">
        <f>IFERROR(VLOOKUP($D169&amp;"-"&amp;$E169,IF($C$4="TEB2000_REV01",CALC_CONN_TEB2000_REV01!$F:$N),9,0),"---")</f>
        <v>---</v>
      </c>
      <c r="L169" s="59" t="str">
        <f>IFERROR(VLOOKUP(K169,B2B!$H$3:$I$2000,2,0),"---")</f>
        <v>---</v>
      </c>
      <c r="M169" s="59" t="str">
        <f>IFERROR(VLOOKUP(L169,IF($M$4="TEM0007_REV01",RAW_m_TEM0007_REV01!$AD:$AH),5,0),"---")</f>
        <v>---</v>
      </c>
      <c r="N169" s="59" t="str">
        <f>IFERROR(VLOOKUP(L169,IF($M$4="TEM0007_REV01",RAW_m_TEM0007_REV01!$AE:$AJ),6,0),"---")</f>
        <v>---</v>
      </c>
      <c r="O169" s="63" t="str">
        <f>IFERROR(VLOOKUP(L169,IF($M$4="TEM0007_REV01",RAW_m_TEM0007_REV01!$AD:$AE),2,0),"---")</f>
        <v>---</v>
      </c>
      <c r="P169" s="59" t="str">
        <f>IFERROR(VLOOKUP(O169,IF($M$4="TEM0007_REV01",RAW_m_TEM0007_REV01!$AJ:$AK),2,0),"---")</f>
        <v>---</v>
      </c>
      <c r="Q169" s="59" t="str">
        <f>IFERROR(VLOOKUP(L169,IF($M$4="TEM0007_REV01",RAW_m_TEM0007_REV01!$AD:$AF),3,0),"---")</f>
        <v>---</v>
      </c>
      <c r="R169" s="59" t="str">
        <f>IFERROR(VLOOKUP(O169,IF($M$4="TEM0007_REV01",RAW_m_TEM0007_REV01!$AE:$AG),3,0),"---")</f>
        <v>---</v>
      </c>
      <c r="S169" s="59" t="str">
        <f t="shared" si="5"/>
        <v>---</v>
      </c>
    </row>
    <row r="170" spans="2:19" ht="15" customHeight="1" x14ac:dyDescent="0.25">
      <c r="B170" s="59">
        <f t="shared" si="4"/>
        <v>165</v>
      </c>
      <c r="C170" s="60">
        <f>IFERROR(IF($C$4="TEB2000_REV01",CALC_CONN_TEB2000_REV01!U170,),"---")</f>
        <v>0</v>
      </c>
      <c r="D170" s="59">
        <f>IFERROR(IF($C$4="TEB2000_REV01",CALC_CONN_TEB2000_REV01!D170,),"---")</f>
        <v>0</v>
      </c>
      <c r="E170" s="59">
        <f>IFERROR(IF($C$4="TEB2000_REV01",CALC_CONN_TEB2000_REV01!E170,),"---")</f>
        <v>0</v>
      </c>
      <c r="F170" s="59" t="str">
        <f>IFERROR(IF(VLOOKUP($D170&amp;"-"&amp;$E170,IF($C$4="TEB2000_REV01",CALC_CONN_TEB2000_REV01!$F:$I),4,0)="--","---",IF($C$4="TEB2000_REV01",CALC_CONN_TEB2000_REV01!$G170&amp; " --&gt; " &amp;CALC_CONN_TEB2000_REV01!$I170&amp; " --&gt; ")),"---")</f>
        <v>---</v>
      </c>
      <c r="G170" s="59" t="str">
        <f>IFERROR(IF(VLOOKUP($D170&amp;"-"&amp;$E170,IF($C$4="TEB2000_REV01",CALC_CONN_TEB2000_REV01!$F:$H),3,0)="--",VLOOKUP($D170&amp;"-"&amp;$E170,IF($C$4="TEB2000_REV01",CALC_CONN_TEB2000_REV01!$F:$H),2,0),VLOOKUP($D170&amp;"-"&amp;$E170,IF($C$4="TEB2000_REV01",CALC_CONN_TEB2000_REV01!$F:$H),3,0)),"---")</f>
        <v>---</v>
      </c>
      <c r="H170" s="59" t="str">
        <f>IFERROR(VLOOKUP(G170,IF($C$4="TEB2000_REV01",CALC_CONN_TEB2000_REV01!$G:$T),14,0),"---")</f>
        <v>---</v>
      </c>
      <c r="I170" s="59" t="str">
        <f>IFERROR(VLOOKUP($D170&amp;"-"&amp;$E170,IF($C$4="TEB2000_REV01",CALC_CONN_TEB2000_REV01!$F:$K,"???"),6,0),"---")</f>
        <v>---</v>
      </c>
      <c r="J170" s="61" t="str">
        <f>IFERROR(VLOOKUP($D170&amp;"-"&amp;$E170,IF($C$4="TEB2000_REV01",CALC_CONN_TEB2000_REV01!$F:$M,"???"),8,0),"---")</f>
        <v>---</v>
      </c>
      <c r="K170" s="62" t="str">
        <f>IFERROR(VLOOKUP($D170&amp;"-"&amp;$E170,IF($C$4="TEB2000_REV01",CALC_CONN_TEB2000_REV01!$F:$N),9,0),"---")</f>
        <v>---</v>
      </c>
      <c r="L170" s="59" t="str">
        <f>IFERROR(VLOOKUP(K170,B2B!$H$3:$I$2000,2,0),"---")</f>
        <v>---</v>
      </c>
      <c r="M170" s="59" t="str">
        <f>IFERROR(VLOOKUP(L170,IF($M$4="TEM0007_REV01",RAW_m_TEM0007_REV01!$AD:$AH),5,0),"---")</f>
        <v>---</v>
      </c>
      <c r="N170" s="59" t="str">
        <f>IFERROR(VLOOKUP(L170,IF($M$4="TEM0007_REV01",RAW_m_TEM0007_REV01!$AE:$AJ),6,0),"---")</f>
        <v>---</v>
      </c>
      <c r="O170" s="63" t="str">
        <f>IFERROR(VLOOKUP(L170,IF($M$4="TEM0007_REV01",RAW_m_TEM0007_REV01!$AD:$AE),2,0),"---")</f>
        <v>---</v>
      </c>
      <c r="P170" s="59" t="str">
        <f>IFERROR(VLOOKUP(O170,IF($M$4="TEM0007_REV01",RAW_m_TEM0007_REV01!$AJ:$AK),2,0),"---")</f>
        <v>---</v>
      </c>
      <c r="Q170" s="59" t="str">
        <f>IFERROR(VLOOKUP(L170,IF($M$4="TEM0007_REV01",RAW_m_TEM0007_REV01!$AD:$AF),3,0),"---")</f>
        <v>---</v>
      </c>
      <c r="R170" s="59" t="str">
        <f>IFERROR(VLOOKUP(O170,IF($M$4="TEM0007_REV01",RAW_m_TEM0007_REV01!$AE:$AG),3,0),"---")</f>
        <v>---</v>
      </c>
      <c r="S170" s="59" t="str">
        <f t="shared" si="5"/>
        <v>---</v>
      </c>
    </row>
    <row r="171" spans="2:19" ht="15" customHeight="1" x14ac:dyDescent="0.25">
      <c r="B171" s="59">
        <f t="shared" si="4"/>
        <v>166</v>
      </c>
      <c r="C171" s="60">
        <f>IFERROR(IF($C$4="TEB2000_REV01",CALC_CONN_TEB2000_REV01!U171,),"---")</f>
        <v>0</v>
      </c>
      <c r="D171" s="59">
        <f>IFERROR(IF($C$4="TEB2000_REV01",CALC_CONN_TEB2000_REV01!D171,),"---")</f>
        <v>0</v>
      </c>
      <c r="E171" s="59">
        <f>IFERROR(IF($C$4="TEB2000_REV01",CALC_CONN_TEB2000_REV01!E171,),"---")</f>
        <v>0</v>
      </c>
      <c r="F171" s="59" t="str">
        <f>IFERROR(IF(VLOOKUP($D171&amp;"-"&amp;$E171,IF($C$4="TEB2000_REV01",CALC_CONN_TEB2000_REV01!$F:$I),4,0)="--","---",IF($C$4="TEB2000_REV01",CALC_CONN_TEB2000_REV01!$G171&amp; " --&gt; " &amp;CALC_CONN_TEB2000_REV01!$I171&amp; " --&gt; ")),"---")</f>
        <v>---</v>
      </c>
      <c r="G171" s="59" t="str">
        <f>IFERROR(IF(VLOOKUP($D171&amp;"-"&amp;$E171,IF($C$4="TEB2000_REV01",CALC_CONN_TEB2000_REV01!$F:$H),3,0)="--",VLOOKUP($D171&amp;"-"&amp;$E171,IF($C$4="TEB2000_REV01",CALC_CONN_TEB2000_REV01!$F:$H),2,0),VLOOKUP($D171&amp;"-"&amp;$E171,IF($C$4="TEB2000_REV01",CALC_CONN_TEB2000_REV01!$F:$H),3,0)),"---")</f>
        <v>---</v>
      </c>
      <c r="H171" s="59" t="str">
        <f>IFERROR(VLOOKUP(G171,IF($C$4="TEB2000_REV01",CALC_CONN_TEB2000_REV01!$G:$T),14,0),"---")</f>
        <v>---</v>
      </c>
      <c r="I171" s="59" t="str">
        <f>IFERROR(VLOOKUP($D171&amp;"-"&amp;$E171,IF($C$4="TEB2000_REV01",CALC_CONN_TEB2000_REV01!$F:$K,"???"),6,0),"---")</f>
        <v>---</v>
      </c>
      <c r="J171" s="61" t="str">
        <f>IFERROR(VLOOKUP($D171&amp;"-"&amp;$E171,IF($C$4="TEB2000_REV01",CALC_CONN_TEB2000_REV01!$F:$M,"???"),8,0),"---")</f>
        <v>---</v>
      </c>
      <c r="K171" s="62" t="str">
        <f>IFERROR(VLOOKUP($D171&amp;"-"&amp;$E171,IF($C$4="TEB2000_REV01",CALC_CONN_TEB2000_REV01!$F:$N),9,0),"---")</f>
        <v>---</v>
      </c>
      <c r="L171" s="59" t="str">
        <f>IFERROR(VLOOKUP(K171,B2B!$H$3:$I$2000,2,0),"---")</f>
        <v>---</v>
      </c>
      <c r="M171" s="59" t="str">
        <f>IFERROR(VLOOKUP(L171,IF($M$4="TEM0007_REV01",RAW_m_TEM0007_REV01!$AD:$AH),5,0),"---")</f>
        <v>---</v>
      </c>
      <c r="N171" s="59" t="str">
        <f>IFERROR(VLOOKUP(L171,IF($M$4="TEM0007_REV01",RAW_m_TEM0007_REV01!$AE:$AJ),6,0),"---")</f>
        <v>---</v>
      </c>
      <c r="O171" s="63" t="str">
        <f>IFERROR(VLOOKUP(L171,IF($M$4="TEM0007_REV01",RAW_m_TEM0007_REV01!$AD:$AE),2,0),"---")</f>
        <v>---</v>
      </c>
      <c r="P171" s="59" t="str">
        <f>IFERROR(VLOOKUP(O171,IF($M$4="TEM0007_REV01",RAW_m_TEM0007_REV01!$AJ:$AK),2,0),"---")</f>
        <v>---</v>
      </c>
      <c r="Q171" s="59" t="str">
        <f>IFERROR(VLOOKUP(L171,IF($M$4="TEM0007_REV01",RAW_m_TEM0007_REV01!$AD:$AF),3,0),"---")</f>
        <v>---</v>
      </c>
      <c r="R171" s="59" t="str">
        <f>IFERROR(VLOOKUP(O171,IF($M$4="TEM0007_REV01",RAW_m_TEM0007_REV01!$AE:$AG),3,0),"---")</f>
        <v>---</v>
      </c>
      <c r="S171" s="59" t="str">
        <f t="shared" si="5"/>
        <v>---</v>
      </c>
    </row>
    <row r="172" spans="2:19" ht="15" customHeight="1" x14ac:dyDescent="0.25">
      <c r="B172" s="59">
        <f t="shared" si="4"/>
        <v>167</v>
      </c>
      <c r="C172" s="60">
        <f>IFERROR(IF($C$4="TEB2000_REV01",CALC_CONN_TEB2000_REV01!U172,),"---")</f>
        <v>0</v>
      </c>
      <c r="D172" s="59">
        <f>IFERROR(IF($C$4="TEB2000_REV01",CALC_CONN_TEB2000_REV01!D172,),"---")</f>
        <v>0</v>
      </c>
      <c r="E172" s="59">
        <f>IFERROR(IF($C$4="TEB2000_REV01",CALC_CONN_TEB2000_REV01!E172,),"---")</f>
        <v>0</v>
      </c>
      <c r="F172" s="59" t="str">
        <f>IFERROR(IF(VLOOKUP($D172&amp;"-"&amp;$E172,IF($C$4="TEB2000_REV01",CALC_CONN_TEB2000_REV01!$F:$I),4,0)="--","---",IF($C$4="TEB2000_REV01",CALC_CONN_TEB2000_REV01!$G172&amp; " --&gt; " &amp;CALC_CONN_TEB2000_REV01!$I172&amp; " --&gt; ")),"---")</f>
        <v>---</v>
      </c>
      <c r="G172" s="59" t="str">
        <f>IFERROR(IF(VLOOKUP($D172&amp;"-"&amp;$E172,IF($C$4="TEB2000_REV01",CALC_CONN_TEB2000_REV01!$F:$H),3,0)="--",VLOOKUP($D172&amp;"-"&amp;$E172,IF($C$4="TEB2000_REV01",CALC_CONN_TEB2000_REV01!$F:$H),2,0),VLOOKUP($D172&amp;"-"&amp;$E172,IF($C$4="TEB2000_REV01",CALC_CONN_TEB2000_REV01!$F:$H),3,0)),"---")</f>
        <v>---</v>
      </c>
      <c r="H172" s="59" t="str">
        <f>IFERROR(VLOOKUP(G172,IF($C$4="TEB2000_REV01",CALC_CONN_TEB2000_REV01!$G:$T),14,0),"---")</f>
        <v>---</v>
      </c>
      <c r="I172" s="59" t="str">
        <f>IFERROR(VLOOKUP($D172&amp;"-"&amp;$E172,IF($C$4="TEB2000_REV01",CALC_CONN_TEB2000_REV01!$F:$K,"???"),6,0),"---")</f>
        <v>---</v>
      </c>
      <c r="J172" s="61" t="str">
        <f>IFERROR(VLOOKUP($D172&amp;"-"&amp;$E172,IF($C$4="TEB2000_REV01",CALC_CONN_TEB2000_REV01!$F:$M,"???"),8,0),"---")</f>
        <v>---</v>
      </c>
      <c r="K172" s="62" t="str">
        <f>IFERROR(VLOOKUP($D172&amp;"-"&amp;$E172,IF($C$4="TEB2000_REV01",CALC_CONN_TEB2000_REV01!$F:$N),9,0),"---")</f>
        <v>---</v>
      </c>
      <c r="L172" s="59" t="str">
        <f>IFERROR(VLOOKUP(K172,B2B!$H$3:$I$2000,2,0),"---")</f>
        <v>---</v>
      </c>
      <c r="M172" s="59" t="str">
        <f>IFERROR(VLOOKUP(L172,IF($M$4="TEM0007_REV01",RAW_m_TEM0007_REV01!$AD:$AH),5,0),"---")</f>
        <v>---</v>
      </c>
      <c r="N172" s="59" t="str">
        <f>IFERROR(VLOOKUP(L172,IF($M$4="TEM0007_REV01",RAW_m_TEM0007_REV01!$AE:$AJ),6,0),"---")</f>
        <v>---</v>
      </c>
      <c r="O172" s="63" t="str">
        <f>IFERROR(VLOOKUP(L172,IF($M$4="TEM0007_REV01",RAW_m_TEM0007_REV01!$AD:$AE),2,0),"---")</f>
        <v>---</v>
      </c>
      <c r="P172" s="59" t="str">
        <f>IFERROR(VLOOKUP(O172,IF($M$4="TEM0007_REV01",RAW_m_TEM0007_REV01!$AJ:$AK),2,0),"---")</f>
        <v>---</v>
      </c>
      <c r="Q172" s="59" t="str">
        <f>IFERROR(VLOOKUP(L172,IF($M$4="TEM0007_REV01",RAW_m_TEM0007_REV01!$AD:$AF),3,0),"---")</f>
        <v>---</v>
      </c>
      <c r="R172" s="59" t="str">
        <f>IFERROR(VLOOKUP(O172,IF($M$4="TEM0007_REV01",RAW_m_TEM0007_REV01!$AE:$AG),3,0),"---")</f>
        <v>---</v>
      </c>
      <c r="S172" s="59" t="str">
        <f t="shared" si="5"/>
        <v>---</v>
      </c>
    </row>
    <row r="173" spans="2:19" ht="15" customHeight="1" x14ac:dyDescent="0.25">
      <c r="B173" s="59">
        <f t="shared" si="4"/>
        <v>168</v>
      </c>
      <c r="C173" s="60">
        <f>IFERROR(IF($C$4="TEB2000_REV01",CALC_CONN_TEB2000_REV01!U173,),"---")</f>
        <v>0</v>
      </c>
      <c r="D173" s="59">
        <f>IFERROR(IF($C$4="TEB2000_REV01",CALC_CONN_TEB2000_REV01!D173,),"---")</f>
        <v>0</v>
      </c>
      <c r="E173" s="59">
        <f>IFERROR(IF($C$4="TEB2000_REV01",CALC_CONN_TEB2000_REV01!E173,),"---")</f>
        <v>0</v>
      </c>
      <c r="F173" s="59" t="str">
        <f>IFERROR(IF(VLOOKUP($D173&amp;"-"&amp;$E173,IF($C$4="TEB2000_REV01",CALC_CONN_TEB2000_REV01!$F:$I),4,0)="--","---",IF($C$4="TEB2000_REV01",CALC_CONN_TEB2000_REV01!$G173&amp; " --&gt; " &amp;CALC_CONN_TEB2000_REV01!$I173&amp; " --&gt; ")),"---")</f>
        <v>---</v>
      </c>
      <c r="G173" s="59" t="str">
        <f>IFERROR(IF(VLOOKUP($D173&amp;"-"&amp;$E173,IF($C$4="TEB2000_REV01",CALC_CONN_TEB2000_REV01!$F:$H),3,0)="--",VLOOKUP($D173&amp;"-"&amp;$E173,IF($C$4="TEB2000_REV01",CALC_CONN_TEB2000_REV01!$F:$H),2,0),VLOOKUP($D173&amp;"-"&amp;$E173,IF($C$4="TEB2000_REV01",CALC_CONN_TEB2000_REV01!$F:$H),3,0)),"---")</f>
        <v>---</v>
      </c>
      <c r="H173" s="59" t="str">
        <f>IFERROR(VLOOKUP(G173,IF($C$4="TEB2000_REV01",CALC_CONN_TEB2000_REV01!$G:$T),14,0),"---")</f>
        <v>---</v>
      </c>
      <c r="I173" s="59" t="str">
        <f>IFERROR(VLOOKUP($D173&amp;"-"&amp;$E173,IF($C$4="TEB2000_REV01",CALC_CONN_TEB2000_REV01!$F:$K,"???"),6,0),"---")</f>
        <v>---</v>
      </c>
      <c r="J173" s="61" t="str">
        <f>IFERROR(VLOOKUP($D173&amp;"-"&amp;$E173,IF($C$4="TEB2000_REV01",CALC_CONN_TEB2000_REV01!$F:$M,"???"),8,0),"---")</f>
        <v>---</v>
      </c>
      <c r="K173" s="62" t="str">
        <f>IFERROR(VLOOKUP($D173&amp;"-"&amp;$E173,IF($C$4="TEB2000_REV01",CALC_CONN_TEB2000_REV01!$F:$N),9,0),"---")</f>
        <v>---</v>
      </c>
      <c r="L173" s="59" t="str">
        <f>IFERROR(VLOOKUP(K173,B2B!$H$3:$I$2000,2,0),"---")</f>
        <v>---</v>
      </c>
      <c r="M173" s="59" t="str">
        <f>IFERROR(VLOOKUP(L173,IF($M$4="TEM0007_REV01",RAW_m_TEM0007_REV01!$AD:$AH),5,0),"---")</f>
        <v>---</v>
      </c>
      <c r="N173" s="59" t="str">
        <f>IFERROR(VLOOKUP(L173,IF($M$4="TEM0007_REV01",RAW_m_TEM0007_REV01!$AE:$AJ),6,0),"---")</f>
        <v>---</v>
      </c>
      <c r="O173" s="63" t="str">
        <f>IFERROR(VLOOKUP(L173,IF($M$4="TEM0007_REV01",RAW_m_TEM0007_REV01!$AD:$AE),2,0),"---")</f>
        <v>---</v>
      </c>
      <c r="P173" s="59" t="str">
        <f>IFERROR(VLOOKUP(O173,IF($M$4="TEM0007_REV01",RAW_m_TEM0007_REV01!$AJ:$AK),2,0),"---")</f>
        <v>---</v>
      </c>
      <c r="Q173" s="59" t="str">
        <f>IFERROR(VLOOKUP(L173,IF($M$4="TEM0007_REV01",RAW_m_TEM0007_REV01!$AD:$AF),3,0),"---")</f>
        <v>---</v>
      </c>
      <c r="R173" s="59" t="str">
        <f>IFERROR(VLOOKUP(O173,IF($M$4="TEM0007_REV01",RAW_m_TEM0007_REV01!$AE:$AG),3,0),"---")</f>
        <v>---</v>
      </c>
      <c r="S173" s="59" t="str">
        <f t="shared" si="5"/>
        <v>---</v>
      </c>
    </row>
    <row r="174" spans="2:19" ht="15" customHeight="1" x14ac:dyDescent="0.25">
      <c r="B174" s="59">
        <f t="shared" si="4"/>
        <v>169</v>
      </c>
      <c r="C174" s="60">
        <f>IFERROR(IF($C$4="TEB2000_REV01",CALC_CONN_TEB2000_REV01!U174,),"---")</f>
        <v>0</v>
      </c>
      <c r="D174" s="59">
        <f>IFERROR(IF($C$4="TEB2000_REV01",CALC_CONN_TEB2000_REV01!D174,),"---")</f>
        <v>0</v>
      </c>
      <c r="E174" s="59">
        <f>IFERROR(IF($C$4="TEB2000_REV01",CALC_CONN_TEB2000_REV01!E174,),"---")</f>
        <v>0</v>
      </c>
      <c r="F174" s="59" t="str">
        <f>IFERROR(IF(VLOOKUP($D174&amp;"-"&amp;$E174,IF($C$4="TEB2000_REV01",CALC_CONN_TEB2000_REV01!$F:$I),4,0)="--","---",IF($C$4="TEB2000_REV01",CALC_CONN_TEB2000_REV01!$G174&amp; " --&gt; " &amp;CALC_CONN_TEB2000_REV01!$I174&amp; " --&gt; ")),"---")</f>
        <v>---</v>
      </c>
      <c r="G174" s="59" t="str">
        <f>IFERROR(IF(VLOOKUP($D174&amp;"-"&amp;$E174,IF($C$4="TEB2000_REV01",CALC_CONN_TEB2000_REV01!$F:$H),3,0)="--",VLOOKUP($D174&amp;"-"&amp;$E174,IF($C$4="TEB2000_REV01",CALC_CONN_TEB2000_REV01!$F:$H),2,0),VLOOKUP($D174&amp;"-"&amp;$E174,IF($C$4="TEB2000_REV01",CALC_CONN_TEB2000_REV01!$F:$H),3,0)),"---")</f>
        <v>---</v>
      </c>
      <c r="H174" s="59" t="str">
        <f>IFERROR(VLOOKUP(G174,IF($C$4="TEB2000_REV01",CALC_CONN_TEB2000_REV01!$G:$T),14,0),"---")</f>
        <v>---</v>
      </c>
      <c r="I174" s="59" t="str">
        <f>IFERROR(VLOOKUP($D174&amp;"-"&amp;$E174,IF($C$4="TEB2000_REV01",CALC_CONN_TEB2000_REV01!$F:$K,"???"),6,0),"---")</f>
        <v>---</v>
      </c>
      <c r="J174" s="61" t="str">
        <f>IFERROR(VLOOKUP($D174&amp;"-"&amp;$E174,IF($C$4="TEB2000_REV01",CALC_CONN_TEB2000_REV01!$F:$M,"???"),8,0),"---")</f>
        <v>---</v>
      </c>
      <c r="K174" s="62" t="str">
        <f>IFERROR(VLOOKUP($D174&amp;"-"&amp;$E174,IF($C$4="TEB2000_REV01",CALC_CONN_TEB2000_REV01!$F:$N),9,0),"---")</f>
        <v>---</v>
      </c>
      <c r="L174" s="59" t="str">
        <f>IFERROR(VLOOKUP(K174,B2B!$H$3:$I$2000,2,0),"---")</f>
        <v>---</v>
      </c>
      <c r="M174" s="59" t="str">
        <f>IFERROR(VLOOKUP(L174,IF($M$4="TEM0007_REV01",RAW_m_TEM0007_REV01!$AD:$AH),5,0),"---")</f>
        <v>---</v>
      </c>
      <c r="N174" s="59" t="str">
        <f>IFERROR(VLOOKUP(L174,IF($M$4="TEM0007_REV01",RAW_m_TEM0007_REV01!$AE:$AJ),6,0),"---")</f>
        <v>---</v>
      </c>
      <c r="O174" s="63" t="str">
        <f>IFERROR(VLOOKUP(L174,IF($M$4="TEM0007_REV01",RAW_m_TEM0007_REV01!$AD:$AE),2,0),"---")</f>
        <v>---</v>
      </c>
      <c r="P174" s="59" t="str">
        <f>IFERROR(VLOOKUP(O174,IF($M$4="TEM0007_REV01",RAW_m_TEM0007_REV01!$AJ:$AK),2,0),"---")</f>
        <v>---</v>
      </c>
      <c r="Q174" s="59" t="str">
        <f>IFERROR(VLOOKUP(L174,IF($M$4="TEM0007_REV01",RAW_m_TEM0007_REV01!$AD:$AF),3,0),"---")</f>
        <v>---</v>
      </c>
      <c r="R174" s="59" t="str">
        <f>IFERROR(VLOOKUP(O174,IF($M$4="TEM0007_REV01",RAW_m_TEM0007_REV01!$AE:$AG),3,0),"---")</f>
        <v>---</v>
      </c>
      <c r="S174" s="59" t="str">
        <f t="shared" si="5"/>
        <v>---</v>
      </c>
    </row>
    <row r="175" spans="2:19" ht="15" customHeight="1" x14ac:dyDescent="0.25">
      <c r="B175" s="59">
        <f t="shared" si="4"/>
        <v>170</v>
      </c>
      <c r="C175" s="60">
        <f>IFERROR(IF($C$4="TEB2000_REV01",CALC_CONN_TEB2000_REV01!U175,),"---")</f>
        <v>0</v>
      </c>
      <c r="D175" s="59">
        <f>IFERROR(IF($C$4="TEB2000_REV01",CALC_CONN_TEB2000_REV01!D175,),"---")</f>
        <v>0</v>
      </c>
      <c r="E175" s="59">
        <f>IFERROR(IF($C$4="TEB2000_REV01",CALC_CONN_TEB2000_REV01!E175,),"---")</f>
        <v>0</v>
      </c>
      <c r="F175" s="59" t="str">
        <f>IFERROR(IF(VLOOKUP($D175&amp;"-"&amp;$E175,IF($C$4="TEB2000_REV01",CALC_CONN_TEB2000_REV01!$F:$I),4,0)="--","---",IF($C$4="TEB2000_REV01",CALC_CONN_TEB2000_REV01!$G175&amp; " --&gt; " &amp;CALC_CONN_TEB2000_REV01!$I175&amp; " --&gt; ")),"---")</f>
        <v>---</v>
      </c>
      <c r="G175" s="59" t="str">
        <f>IFERROR(IF(VLOOKUP($D175&amp;"-"&amp;$E175,IF($C$4="TEB2000_REV01",CALC_CONN_TEB2000_REV01!$F:$H),3,0)="--",VLOOKUP($D175&amp;"-"&amp;$E175,IF($C$4="TEB2000_REV01",CALC_CONN_TEB2000_REV01!$F:$H),2,0),VLOOKUP($D175&amp;"-"&amp;$E175,IF($C$4="TEB2000_REV01",CALC_CONN_TEB2000_REV01!$F:$H),3,0)),"---")</f>
        <v>---</v>
      </c>
      <c r="H175" s="59" t="str">
        <f>IFERROR(VLOOKUP(G175,IF($C$4="TEB2000_REV01",CALC_CONN_TEB2000_REV01!$G:$T),14,0),"---")</f>
        <v>---</v>
      </c>
      <c r="I175" s="59" t="str">
        <f>IFERROR(VLOOKUP($D175&amp;"-"&amp;$E175,IF($C$4="TEB2000_REV01",CALC_CONN_TEB2000_REV01!$F:$K,"???"),6,0),"---")</f>
        <v>---</v>
      </c>
      <c r="J175" s="61" t="str">
        <f>IFERROR(VLOOKUP($D175&amp;"-"&amp;$E175,IF($C$4="TEB2000_REV01",CALC_CONN_TEB2000_REV01!$F:$M,"???"),8,0),"---")</f>
        <v>---</v>
      </c>
      <c r="K175" s="62" t="str">
        <f>IFERROR(VLOOKUP($D175&amp;"-"&amp;$E175,IF($C$4="TEB2000_REV01",CALC_CONN_TEB2000_REV01!$F:$N),9,0),"---")</f>
        <v>---</v>
      </c>
      <c r="L175" s="59" t="str">
        <f>IFERROR(VLOOKUP(K175,B2B!$H$3:$I$2000,2,0),"---")</f>
        <v>---</v>
      </c>
      <c r="M175" s="59" t="str">
        <f>IFERROR(VLOOKUP(L175,IF($M$4="TEM0007_REV01",RAW_m_TEM0007_REV01!$AD:$AH),5,0),"---")</f>
        <v>---</v>
      </c>
      <c r="N175" s="59" t="str">
        <f>IFERROR(VLOOKUP(L175,IF($M$4="TEM0007_REV01",RAW_m_TEM0007_REV01!$AE:$AJ),6,0),"---")</f>
        <v>---</v>
      </c>
      <c r="O175" s="63" t="str">
        <f>IFERROR(VLOOKUP(L175,IF($M$4="TEM0007_REV01",RAW_m_TEM0007_REV01!$AD:$AE),2,0),"---")</f>
        <v>---</v>
      </c>
      <c r="P175" s="59" t="str">
        <f>IFERROR(VLOOKUP(O175,IF($M$4="TEM0007_REV01",RAW_m_TEM0007_REV01!$AJ:$AK),2,0),"---")</f>
        <v>---</v>
      </c>
      <c r="Q175" s="59" t="str">
        <f>IFERROR(VLOOKUP(L175,IF($M$4="TEM0007_REV01",RAW_m_TEM0007_REV01!$AD:$AF),3,0),"---")</f>
        <v>---</v>
      </c>
      <c r="R175" s="59" t="str">
        <f>IFERROR(VLOOKUP(O175,IF($M$4="TEM0007_REV01",RAW_m_TEM0007_REV01!$AE:$AG),3,0),"---")</f>
        <v>---</v>
      </c>
      <c r="S175" s="59" t="str">
        <f t="shared" si="5"/>
        <v>---</v>
      </c>
    </row>
    <row r="176" spans="2:19" ht="15" customHeight="1" x14ac:dyDescent="0.25">
      <c r="B176" s="59">
        <f t="shared" si="4"/>
        <v>171</v>
      </c>
      <c r="C176" s="60">
        <f>IFERROR(IF($C$4="TEB2000_REV01",CALC_CONN_TEB2000_REV01!U176,),"---")</f>
        <v>0</v>
      </c>
      <c r="D176" s="59">
        <f>IFERROR(IF($C$4="TEB2000_REV01",CALC_CONN_TEB2000_REV01!D176,),"---")</f>
        <v>0</v>
      </c>
      <c r="E176" s="59">
        <f>IFERROR(IF($C$4="TEB2000_REV01",CALC_CONN_TEB2000_REV01!E176,),"---")</f>
        <v>0</v>
      </c>
      <c r="F176" s="59" t="str">
        <f>IFERROR(IF(VLOOKUP($D176&amp;"-"&amp;$E176,IF($C$4="TEB2000_REV01",CALC_CONN_TEB2000_REV01!$F:$I),4,0)="--","---",IF($C$4="TEB2000_REV01",CALC_CONN_TEB2000_REV01!$G176&amp; " --&gt; " &amp;CALC_CONN_TEB2000_REV01!$I176&amp; " --&gt; ")),"---")</f>
        <v>---</v>
      </c>
      <c r="G176" s="59" t="str">
        <f>IFERROR(IF(VLOOKUP($D176&amp;"-"&amp;$E176,IF($C$4="TEB2000_REV01",CALC_CONN_TEB2000_REV01!$F:$H),3,0)="--",VLOOKUP($D176&amp;"-"&amp;$E176,IF($C$4="TEB2000_REV01",CALC_CONN_TEB2000_REV01!$F:$H),2,0),VLOOKUP($D176&amp;"-"&amp;$E176,IF($C$4="TEB2000_REV01",CALC_CONN_TEB2000_REV01!$F:$H),3,0)),"---")</f>
        <v>---</v>
      </c>
      <c r="H176" s="59" t="str">
        <f>IFERROR(VLOOKUP(G176,IF($C$4="TEB2000_REV01",CALC_CONN_TEB2000_REV01!$G:$T),14,0),"---")</f>
        <v>---</v>
      </c>
      <c r="I176" s="59" t="str">
        <f>IFERROR(VLOOKUP($D176&amp;"-"&amp;$E176,IF($C$4="TEB2000_REV01",CALC_CONN_TEB2000_REV01!$F:$K,"???"),6,0),"---")</f>
        <v>---</v>
      </c>
      <c r="J176" s="61" t="str">
        <f>IFERROR(VLOOKUP($D176&amp;"-"&amp;$E176,IF($C$4="TEB2000_REV01",CALC_CONN_TEB2000_REV01!$F:$M,"???"),8,0),"---")</f>
        <v>---</v>
      </c>
      <c r="K176" s="62" t="str">
        <f>IFERROR(VLOOKUP($D176&amp;"-"&amp;$E176,IF($C$4="TEB2000_REV01",CALC_CONN_TEB2000_REV01!$F:$N),9,0),"---")</f>
        <v>---</v>
      </c>
      <c r="L176" s="59" t="str">
        <f>IFERROR(VLOOKUP(K176,B2B!$H$3:$I$2000,2,0),"---")</f>
        <v>---</v>
      </c>
      <c r="M176" s="59" t="str">
        <f>IFERROR(VLOOKUP(L176,IF($M$4="TEM0007_REV01",RAW_m_TEM0007_REV01!$AD:$AH),5,0),"---")</f>
        <v>---</v>
      </c>
      <c r="N176" s="59" t="str">
        <f>IFERROR(VLOOKUP(L176,IF($M$4="TEM0007_REV01",RAW_m_TEM0007_REV01!$AE:$AJ),6,0),"---")</f>
        <v>---</v>
      </c>
      <c r="O176" s="63" t="str">
        <f>IFERROR(VLOOKUP(L176,IF($M$4="TEM0007_REV01",RAW_m_TEM0007_REV01!$AD:$AE),2,0),"---")</f>
        <v>---</v>
      </c>
      <c r="P176" s="59" t="str">
        <f>IFERROR(VLOOKUP(O176,IF($M$4="TEM0007_REV01",RAW_m_TEM0007_REV01!$AJ:$AK),2,0),"---")</f>
        <v>---</v>
      </c>
      <c r="Q176" s="59" t="str">
        <f>IFERROR(VLOOKUP(L176,IF($M$4="TEM0007_REV01",RAW_m_TEM0007_REV01!$AD:$AF),3,0),"---")</f>
        <v>---</v>
      </c>
      <c r="R176" s="59" t="str">
        <f>IFERROR(VLOOKUP(O176,IF($M$4="TEM0007_REV01",RAW_m_TEM0007_REV01!$AE:$AG),3,0),"---")</f>
        <v>---</v>
      </c>
      <c r="S176" s="59" t="str">
        <f t="shared" si="5"/>
        <v>---</v>
      </c>
    </row>
    <row r="177" spans="2:19" ht="15" customHeight="1" x14ac:dyDescent="0.25">
      <c r="B177" s="59">
        <f t="shared" si="4"/>
        <v>172</v>
      </c>
      <c r="C177" s="60">
        <f>IFERROR(IF($C$4="TEB2000_REV01",CALC_CONN_TEB2000_REV01!U177,),"---")</f>
        <v>0</v>
      </c>
      <c r="D177" s="59">
        <f>IFERROR(IF($C$4="TEB2000_REV01",CALC_CONN_TEB2000_REV01!D177,),"---")</f>
        <v>0</v>
      </c>
      <c r="E177" s="59">
        <f>IFERROR(IF($C$4="TEB2000_REV01",CALC_CONN_TEB2000_REV01!E177,),"---")</f>
        <v>0</v>
      </c>
      <c r="F177" s="59" t="str">
        <f>IFERROR(IF(VLOOKUP($D177&amp;"-"&amp;$E177,IF($C$4="TEB2000_REV01",CALC_CONN_TEB2000_REV01!$F:$I),4,0)="--","---",IF($C$4="TEB2000_REV01",CALC_CONN_TEB2000_REV01!$G177&amp; " --&gt; " &amp;CALC_CONN_TEB2000_REV01!$I177&amp; " --&gt; ")),"---")</f>
        <v>---</v>
      </c>
      <c r="G177" s="59" t="str">
        <f>IFERROR(IF(VLOOKUP($D177&amp;"-"&amp;$E177,IF($C$4="TEB2000_REV01",CALC_CONN_TEB2000_REV01!$F:$H),3,0)="--",VLOOKUP($D177&amp;"-"&amp;$E177,IF($C$4="TEB2000_REV01",CALC_CONN_TEB2000_REV01!$F:$H),2,0),VLOOKUP($D177&amp;"-"&amp;$E177,IF($C$4="TEB2000_REV01",CALC_CONN_TEB2000_REV01!$F:$H),3,0)),"---")</f>
        <v>---</v>
      </c>
      <c r="H177" s="59" t="str">
        <f>IFERROR(VLOOKUP(G177,IF($C$4="TEB2000_REV01",CALC_CONN_TEB2000_REV01!$G:$T),14,0),"---")</f>
        <v>---</v>
      </c>
      <c r="I177" s="59" t="str">
        <f>IFERROR(VLOOKUP($D177&amp;"-"&amp;$E177,IF($C$4="TEB2000_REV01",CALC_CONN_TEB2000_REV01!$F:$K,"???"),6,0),"---")</f>
        <v>---</v>
      </c>
      <c r="J177" s="61" t="str">
        <f>IFERROR(VLOOKUP($D177&amp;"-"&amp;$E177,IF($C$4="TEB2000_REV01",CALC_CONN_TEB2000_REV01!$F:$M,"???"),8,0),"---")</f>
        <v>---</v>
      </c>
      <c r="K177" s="62" t="str">
        <f>IFERROR(VLOOKUP($D177&amp;"-"&amp;$E177,IF($C$4="TEB2000_REV01",CALC_CONN_TEB2000_REV01!$F:$N),9,0),"---")</f>
        <v>---</v>
      </c>
      <c r="L177" s="59" t="str">
        <f>IFERROR(VLOOKUP(K177,B2B!$H$3:$I$2000,2,0),"---")</f>
        <v>---</v>
      </c>
      <c r="M177" s="59" t="str">
        <f>IFERROR(VLOOKUP(L177,IF($M$4="TEM0007_REV01",RAW_m_TEM0007_REV01!$AD:$AH),5,0),"---")</f>
        <v>---</v>
      </c>
      <c r="N177" s="59" t="str">
        <f>IFERROR(VLOOKUP(L177,IF($M$4="TEM0007_REV01",RAW_m_TEM0007_REV01!$AE:$AJ),6,0),"---")</f>
        <v>---</v>
      </c>
      <c r="O177" s="63" t="str">
        <f>IFERROR(VLOOKUP(L177,IF($M$4="TEM0007_REV01",RAW_m_TEM0007_REV01!$AD:$AE),2,0),"---")</f>
        <v>---</v>
      </c>
      <c r="P177" s="59" t="str">
        <f>IFERROR(VLOOKUP(O177,IF($M$4="TEM0007_REV01",RAW_m_TEM0007_REV01!$AJ:$AK),2,0),"---")</f>
        <v>---</v>
      </c>
      <c r="Q177" s="59" t="str">
        <f>IFERROR(VLOOKUP(L177,IF($M$4="TEM0007_REV01",RAW_m_TEM0007_REV01!$AD:$AF),3,0),"---")</f>
        <v>---</v>
      </c>
      <c r="R177" s="59" t="str">
        <f>IFERROR(VLOOKUP(O177,IF($M$4="TEM0007_REV01",RAW_m_TEM0007_REV01!$AE:$AG),3,0),"---")</f>
        <v>---</v>
      </c>
      <c r="S177" s="59" t="str">
        <f t="shared" si="5"/>
        <v>---</v>
      </c>
    </row>
    <row r="178" spans="2:19" ht="15" customHeight="1" x14ac:dyDescent="0.25">
      <c r="B178" s="59">
        <f t="shared" si="4"/>
        <v>173</v>
      </c>
      <c r="C178" s="60">
        <f>IFERROR(IF($C$4="TEB2000_REV01",CALC_CONN_TEB2000_REV01!U178,),"---")</f>
        <v>0</v>
      </c>
      <c r="D178" s="59">
        <f>IFERROR(IF($C$4="TEB2000_REV01",CALC_CONN_TEB2000_REV01!D178,),"---")</f>
        <v>0</v>
      </c>
      <c r="E178" s="59">
        <f>IFERROR(IF($C$4="TEB2000_REV01",CALC_CONN_TEB2000_REV01!E178,),"---")</f>
        <v>0</v>
      </c>
      <c r="F178" s="59" t="str">
        <f>IFERROR(IF(VLOOKUP($D178&amp;"-"&amp;$E178,IF($C$4="TEB2000_REV01",CALC_CONN_TEB2000_REV01!$F:$I),4,0)="--","---",IF($C$4="TEB2000_REV01",CALC_CONN_TEB2000_REV01!$G178&amp; " --&gt; " &amp;CALC_CONN_TEB2000_REV01!$I178&amp; " --&gt; ")),"---")</f>
        <v>---</v>
      </c>
      <c r="G178" s="59" t="str">
        <f>IFERROR(IF(VLOOKUP($D178&amp;"-"&amp;$E178,IF($C$4="TEB2000_REV01",CALC_CONN_TEB2000_REV01!$F:$H),3,0)="--",VLOOKUP($D178&amp;"-"&amp;$E178,IF($C$4="TEB2000_REV01",CALC_CONN_TEB2000_REV01!$F:$H),2,0),VLOOKUP($D178&amp;"-"&amp;$E178,IF($C$4="TEB2000_REV01",CALC_CONN_TEB2000_REV01!$F:$H),3,0)),"---")</f>
        <v>---</v>
      </c>
      <c r="H178" s="59" t="str">
        <f>IFERROR(VLOOKUP(G178,IF($C$4="TEB2000_REV01",CALC_CONN_TEB2000_REV01!$G:$T),14,0),"---")</f>
        <v>---</v>
      </c>
      <c r="I178" s="59" t="str">
        <f>IFERROR(VLOOKUP($D178&amp;"-"&amp;$E178,IF($C$4="TEB2000_REV01",CALC_CONN_TEB2000_REV01!$F:$K,"???"),6,0),"---")</f>
        <v>---</v>
      </c>
      <c r="J178" s="61" t="str">
        <f>IFERROR(VLOOKUP($D178&amp;"-"&amp;$E178,IF($C$4="TEB2000_REV01",CALC_CONN_TEB2000_REV01!$F:$M,"???"),8,0),"---")</f>
        <v>---</v>
      </c>
      <c r="K178" s="62" t="str">
        <f>IFERROR(VLOOKUP($D178&amp;"-"&amp;$E178,IF($C$4="TEB2000_REV01",CALC_CONN_TEB2000_REV01!$F:$N),9,0),"---")</f>
        <v>---</v>
      </c>
      <c r="L178" s="59" t="str">
        <f>IFERROR(VLOOKUP(K178,B2B!$H$3:$I$2000,2,0),"---")</f>
        <v>---</v>
      </c>
      <c r="M178" s="59" t="str">
        <f>IFERROR(VLOOKUP(L178,IF($M$4="TEM0007_REV01",RAW_m_TEM0007_REV01!$AD:$AH),5,0),"---")</f>
        <v>---</v>
      </c>
      <c r="N178" s="59" t="str">
        <f>IFERROR(VLOOKUP(L178,IF($M$4="TEM0007_REV01",RAW_m_TEM0007_REV01!$AE:$AJ),6,0),"---")</f>
        <v>---</v>
      </c>
      <c r="O178" s="63" t="str">
        <f>IFERROR(VLOOKUP(L178,IF($M$4="TEM0007_REV01",RAW_m_TEM0007_REV01!$AD:$AE),2,0),"---")</f>
        <v>---</v>
      </c>
      <c r="P178" s="59" t="str">
        <f>IFERROR(VLOOKUP(O178,IF($M$4="TEM0007_REV01",RAW_m_TEM0007_REV01!$AJ:$AK),2,0),"---")</f>
        <v>---</v>
      </c>
      <c r="Q178" s="59" t="str">
        <f>IFERROR(VLOOKUP(L178,IF($M$4="TEM0007_REV01",RAW_m_TEM0007_REV01!$AD:$AF),3,0),"---")</f>
        <v>---</v>
      </c>
      <c r="R178" s="59" t="str">
        <f>IFERROR(VLOOKUP(O178,IF($M$4="TEM0007_REV01",RAW_m_TEM0007_REV01!$AE:$AG),3,0),"---")</f>
        <v>---</v>
      </c>
      <c r="S178" s="59" t="str">
        <f t="shared" si="5"/>
        <v>---</v>
      </c>
    </row>
    <row r="179" spans="2:19" ht="15" customHeight="1" x14ac:dyDescent="0.25">
      <c r="B179" s="59">
        <f t="shared" si="4"/>
        <v>174</v>
      </c>
      <c r="C179" s="60">
        <f>IFERROR(IF($C$4="TEB2000_REV01",CALC_CONN_TEB2000_REV01!U179,),"---")</f>
        <v>0</v>
      </c>
      <c r="D179" s="59">
        <f>IFERROR(IF($C$4="TEB2000_REV01",CALC_CONN_TEB2000_REV01!D179,),"---")</f>
        <v>0</v>
      </c>
      <c r="E179" s="59">
        <f>IFERROR(IF($C$4="TEB2000_REV01",CALC_CONN_TEB2000_REV01!E179,),"---")</f>
        <v>0</v>
      </c>
      <c r="F179" s="59" t="str">
        <f>IFERROR(IF(VLOOKUP($D179&amp;"-"&amp;$E179,IF($C$4="TEB2000_REV01",CALC_CONN_TEB2000_REV01!$F:$I),4,0)="--","---",IF($C$4="TEB2000_REV01",CALC_CONN_TEB2000_REV01!$G179&amp; " --&gt; " &amp;CALC_CONN_TEB2000_REV01!$I179&amp; " --&gt; ")),"---")</f>
        <v>---</v>
      </c>
      <c r="G179" s="59" t="str">
        <f>IFERROR(IF(VLOOKUP($D179&amp;"-"&amp;$E179,IF($C$4="TEB2000_REV01",CALC_CONN_TEB2000_REV01!$F:$H),3,0)="--",VLOOKUP($D179&amp;"-"&amp;$E179,IF($C$4="TEB2000_REV01",CALC_CONN_TEB2000_REV01!$F:$H),2,0),VLOOKUP($D179&amp;"-"&amp;$E179,IF($C$4="TEB2000_REV01",CALC_CONN_TEB2000_REV01!$F:$H),3,0)),"---")</f>
        <v>---</v>
      </c>
      <c r="H179" s="59" t="str">
        <f>IFERROR(VLOOKUP(G179,IF($C$4="TEB2000_REV01",CALC_CONN_TEB2000_REV01!$G:$T),14,0),"---")</f>
        <v>---</v>
      </c>
      <c r="I179" s="59" t="str">
        <f>IFERROR(VLOOKUP($D179&amp;"-"&amp;$E179,IF($C$4="TEB2000_REV01",CALC_CONN_TEB2000_REV01!$F:$K,"???"),6,0),"---")</f>
        <v>---</v>
      </c>
      <c r="J179" s="61" t="str">
        <f>IFERROR(VLOOKUP($D179&amp;"-"&amp;$E179,IF($C$4="TEB2000_REV01",CALC_CONN_TEB2000_REV01!$F:$M,"???"),8,0),"---")</f>
        <v>---</v>
      </c>
      <c r="K179" s="62" t="str">
        <f>IFERROR(VLOOKUP($D179&amp;"-"&amp;$E179,IF($C$4="TEB2000_REV01",CALC_CONN_TEB2000_REV01!$F:$N),9,0),"---")</f>
        <v>---</v>
      </c>
      <c r="L179" s="59" t="str">
        <f>IFERROR(VLOOKUP(K179,B2B!$H$3:$I$2000,2,0),"---")</f>
        <v>---</v>
      </c>
      <c r="M179" s="59" t="str">
        <f>IFERROR(VLOOKUP(L179,IF($M$4="TEM0007_REV01",RAW_m_TEM0007_REV01!$AD:$AH),5,0),"---")</f>
        <v>---</v>
      </c>
      <c r="N179" s="59" t="str">
        <f>IFERROR(VLOOKUP(L179,IF($M$4="TEM0007_REV01",RAW_m_TEM0007_REV01!$AE:$AJ),6,0),"---")</f>
        <v>---</v>
      </c>
      <c r="O179" s="63" t="str">
        <f>IFERROR(VLOOKUP(L179,IF($M$4="TEM0007_REV01",RAW_m_TEM0007_REV01!$AD:$AE),2,0),"---")</f>
        <v>---</v>
      </c>
      <c r="P179" s="59" t="str">
        <f>IFERROR(VLOOKUP(O179,IF($M$4="TEM0007_REV01",RAW_m_TEM0007_REV01!$AJ:$AK),2,0),"---")</f>
        <v>---</v>
      </c>
      <c r="Q179" s="59" t="str">
        <f>IFERROR(VLOOKUP(L179,IF($M$4="TEM0007_REV01",RAW_m_TEM0007_REV01!$AD:$AF),3,0),"---")</f>
        <v>---</v>
      </c>
      <c r="R179" s="59" t="str">
        <f>IFERROR(VLOOKUP(O179,IF($M$4="TEM0007_REV01",RAW_m_TEM0007_REV01!$AE:$AG),3,0),"---")</f>
        <v>---</v>
      </c>
      <c r="S179" s="59" t="str">
        <f t="shared" si="5"/>
        <v>---</v>
      </c>
    </row>
    <row r="180" spans="2:19" ht="15" customHeight="1" x14ac:dyDescent="0.25">
      <c r="B180" s="59">
        <f t="shared" si="4"/>
        <v>175</v>
      </c>
      <c r="C180" s="60">
        <f>IFERROR(IF($C$4="TEB2000_REV01",CALC_CONN_TEB2000_REV01!U180,),"---")</f>
        <v>0</v>
      </c>
      <c r="D180" s="59">
        <f>IFERROR(IF($C$4="TEB2000_REV01",CALC_CONN_TEB2000_REV01!D180,),"---")</f>
        <v>0</v>
      </c>
      <c r="E180" s="59">
        <f>IFERROR(IF($C$4="TEB2000_REV01",CALC_CONN_TEB2000_REV01!E180,),"---")</f>
        <v>0</v>
      </c>
      <c r="F180" s="59" t="str">
        <f>IFERROR(IF(VLOOKUP($D180&amp;"-"&amp;$E180,IF($C$4="TEB2000_REV01",CALC_CONN_TEB2000_REV01!$F:$I),4,0)="--","---",IF($C$4="TEB2000_REV01",CALC_CONN_TEB2000_REV01!$G180&amp; " --&gt; " &amp;CALC_CONN_TEB2000_REV01!$I180&amp; " --&gt; ")),"---")</f>
        <v>---</v>
      </c>
      <c r="G180" s="59" t="str">
        <f>IFERROR(IF(VLOOKUP($D180&amp;"-"&amp;$E180,IF($C$4="TEB2000_REV01",CALC_CONN_TEB2000_REV01!$F:$H),3,0)="--",VLOOKUP($D180&amp;"-"&amp;$E180,IF($C$4="TEB2000_REV01",CALC_CONN_TEB2000_REV01!$F:$H),2,0),VLOOKUP($D180&amp;"-"&amp;$E180,IF($C$4="TEB2000_REV01",CALC_CONN_TEB2000_REV01!$F:$H),3,0)),"---")</f>
        <v>---</v>
      </c>
      <c r="H180" s="59" t="str">
        <f>IFERROR(VLOOKUP(G180,IF($C$4="TEB2000_REV01",CALC_CONN_TEB2000_REV01!$G:$T),14,0),"---")</f>
        <v>---</v>
      </c>
      <c r="I180" s="59" t="str">
        <f>IFERROR(VLOOKUP($D180&amp;"-"&amp;$E180,IF($C$4="TEB2000_REV01",CALC_CONN_TEB2000_REV01!$F:$K,"???"),6,0),"---")</f>
        <v>---</v>
      </c>
      <c r="J180" s="61" t="str">
        <f>IFERROR(VLOOKUP($D180&amp;"-"&amp;$E180,IF($C$4="TEB2000_REV01",CALC_CONN_TEB2000_REV01!$F:$M,"???"),8,0),"---")</f>
        <v>---</v>
      </c>
      <c r="K180" s="62" t="str">
        <f>IFERROR(VLOOKUP($D180&amp;"-"&amp;$E180,IF($C$4="TEB2000_REV01",CALC_CONN_TEB2000_REV01!$F:$N),9,0),"---")</f>
        <v>---</v>
      </c>
      <c r="L180" s="59" t="str">
        <f>IFERROR(VLOOKUP(K180,B2B!$H$3:$I$2000,2,0),"---")</f>
        <v>---</v>
      </c>
      <c r="M180" s="59" t="str">
        <f>IFERROR(VLOOKUP(L180,IF($M$4="TEM0007_REV01",RAW_m_TEM0007_REV01!$AD:$AH),5,0),"---")</f>
        <v>---</v>
      </c>
      <c r="N180" s="59" t="str">
        <f>IFERROR(VLOOKUP(L180,IF($M$4="TEM0007_REV01",RAW_m_TEM0007_REV01!$AE:$AJ),6,0),"---")</f>
        <v>---</v>
      </c>
      <c r="O180" s="63" t="str">
        <f>IFERROR(VLOOKUP(L180,IF($M$4="TEM0007_REV01",RAW_m_TEM0007_REV01!$AD:$AE),2,0),"---")</f>
        <v>---</v>
      </c>
      <c r="P180" s="59" t="str">
        <f>IFERROR(VLOOKUP(O180,IF($M$4="TEM0007_REV01",RAW_m_TEM0007_REV01!$AJ:$AK),2,0),"---")</f>
        <v>---</v>
      </c>
      <c r="Q180" s="59" t="str">
        <f>IFERROR(VLOOKUP(L180,IF($M$4="TEM0007_REV01",RAW_m_TEM0007_REV01!$AD:$AF),3,0),"---")</f>
        <v>---</v>
      </c>
      <c r="R180" s="59" t="str">
        <f>IFERROR(VLOOKUP(O180,IF($M$4="TEM0007_REV01",RAW_m_TEM0007_REV01!$AE:$AG),3,0),"---")</f>
        <v>---</v>
      </c>
      <c r="S180" s="59" t="str">
        <f t="shared" si="5"/>
        <v>---</v>
      </c>
    </row>
    <row r="181" spans="2:19" ht="15" customHeight="1" x14ac:dyDescent="0.25">
      <c r="B181" s="59">
        <f t="shared" si="4"/>
        <v>176</v>
      </c>
      <c r="C181" s="60">
        <f>IFERROR(IF($C$4="TEB2000_REV01",CALC_CONN_TEB2000_REV01!U181,),"---")</f>
        <v>0</v>
      </c>
      <c r="D181" s="59">
        <f>IFERROR(IF($C$4="TEB2000_REV01",CALC_CONN_TEB2000_REV01!D181,),"---")</f>
        <v>0</v>
      </c>
      <c r="E181" s="59">
        <f>IFERROR(IF($C$4="TEB2000_REV01",CALC_CONN_TEB2000_REV01!E181,),"---")</f>
        <v>0</v>
      </c>
      <c r="F181" s="59" t="str">
        <f>IFERROR(IF(VLOOKUP($D181&amp;"-"&amp;$E181,IF($C$4="TEB2000_REV01",CALC_CONN_TEB2000_REV01!$F:$I),4,0)="--","---",IF($C$4="TEB2000_REV01",CALC_CONN_TEB2000_REV01!$G181&amp; " --&gt; " &amp;CALC_CONN_TEB2000_REV01!$I181&amp; " --&gt; ")),"---")</f>
        <v>---</v>
      </c>
      <c r="G181" s="59" t="str">
        <f>IFERROR(IF(VLOOKUP($D181&amp;"-"&amp;$E181,IF($C$4="TEB2000_REV01",CALC_CONN_TEB2000_REV01!$F:$H),3,0)="--",VLOOKUP($D181&amp;"-"&amp;$E181,IF($C$4="TEB2000_REV01",CALC_CONN_TEB2000_REV01!$F:$H),2,0),VLOOKUP($D181&amp;"-"&amp;$E181,IF($C$4="TEB2000_REV01",CALC_CONN_TEB2000_REV01!$F:$H),3,0)),"---")</f>
        <v>---</v>
      </c>
      <c r="H181" s="59" t="str">
        <f>IFERROR(VLOOKUP(G181,IF($C$4="TEB2000_REV01",CALC_CONN_TEB2000_REV01!$G:$T),14,0),"---")</f>
        <v>---</v>
      </c>
      <c r="I181" s="59" t="str">
        <f>IFERROR(VLOOKUP($D181&amp;"-"&amp;$E181,IF($C$4="TEB2000_REV01",CALC_CONN_TEB2000_REV01!$F:$K,"???"),6,0),"---")</f>
        <v>---</v>
      </c>
      <c r="J181" s="61" t="str">
        <f>IFERROR(VLOOKUP($D181&amp;"-"&amp;$E181,IF($C$4="TEB2000_REV01",CALC_CONN_TEB2000_REV01!$F:$M,"???"),8,0),"---")</f>
        <v>---</v>
      </c>
      <c r="K181" s="62" t="str">
        <f>IFERROR(VLOOKUP($D181&amp;"-"&amp;$E181,IF($C$4="TEB2000_REV01",CALC_CONN_TEB2000_REV01!$F:$N),9,0),"---")</f>
        <v>---</v>
      </c>
      <c r="L181" s="59" t="str">
        <f>IFERROR(VLOOKUP(K181,B2B!$H$3:$I$2000,2,0),"---")</f>
        <v>---</v>
      </c>
      <c r="M181" s="59" t="str">
        <f>IFERROR(VLOOKUP(L181,IF($M$4="TEM0007_REV01",RAW_m_TEM0007_REV01!$AD:$AH),5,0),"---")</f>
        <v>---</v>
      </c>
      <c r="N181" s="59" t="str">
        <f>IFERROR(VLOOKUP(L181,IF($M$4="TEM0007_REV01",RAW_m_TEM0007_REV01!$AE:$AJ),6,0),"---")</f>
        <v>---</v>
      </c>
      <c r="O181" s="63" t="str">
        <f>IFERROR(VLOOKUP(L181,IF($M$4="TEM0007_REV01",RAW_m_TEM0007_REV01!$AD:$AE),2,0),"---")</f>
        <v>---</v>
      </c>
      <c r="P181" s="59" t="str">
        <f>IFERROR(VLOOKUP(O181,IF($M$4="TEM0007_REV01",RAW_m_TEM0007_REV01!$AJ:$AK),2,0),"---")</f>
        <v>---</v>
      </c>
      <c r="Q181" s="59" t="str">
        <f>IFERROR(VLOOKUP(L181,IF($M$4="TEM0007_REV01",RAW_m_TEM0007_REV01!$AD:$AF),3,0),"---")</f>
        <v>---</v>
      </c>
      <c r="R181" s="59" t="str">
        <f>IFERROR(VLOOKUP(O181,IF($M$4="TEM0007_REV01",RAW_m_TEM0007_REV01!$AE:$AG),3,0),"---")</f>
        <v>---</v>
      </c>
      <c r="S181" s="59" t="str">
        <f t="shared" si="5"/>
        <v>---</v>
      </c>
    </row>
    <row r="182" spans="2:19" ht="15" customHeight="1" x14ac:dyDescent="0.25">
      <c r="B182" s="59">
        <f t="shared" si="4"/>
        <v>177</v>
      </c>
      <c r="C182" s="60">
        <f>IFERROR(IF($C$4="TEB2000_REV01",CALC_CONN_TEB2000_REV01!U182,),"---")</f>
        <v>0</v>
      </c>
      <c r="D182" s="59">
        <f>IFERROR(IF($C$4="TEB2000_REV01",CALC_CONN_TEB2000_REV01!D182,),"---")</f>
        <v>0</v>
      </c>
      <c r="E182" s="59">
        <f>IFERROR(IF($C$4="TEB2000_REV01",CALC_CONN_TEB2000_REV01!E182,),"---")</f>
        <v>0</v>
      </c>
      <c r="F182" s="59" t="str">
        <f>IFERROR(IF(VLOOKUP($D182&amp;"-"&amp;$E182,IF($C$4="TEB2000_REV01",CALC_CONN_TEB2000_REV01!$F:$I),4,0)="--","---",IF($C$4="TEB2000_REV01",CALC_CONN_TEB2000_REV01!$G182&amp; " --&gt; " &amp;CALC_CONN_TEB2000_REV01!$I182&amp; " --&gt; ")),"---")</f>
        <v>---</v>
      </c>
      <c r="G182" s="59" t="str">
        <f>IFERROR(IF(VLOOKUP($D182&amp;"-"&amp;$E182,IF($C$4="TEB2000_REV01",CALC_CONN_TEB2000_REV01!$F:$H),3,0)="--",VLOOKUP($D182&amp;"-"&amp;$E182,IF($C$4="TEB2000_REV01",CALC_CONN_TEB2000_REV01!$F:$H),2,0),VLOOKUP($D182&amp;"-"&amp;$E182,IF($C$4="TEB2000_REV01",CALC_CONN_TEB2000_REV01!$F:$H),3,0)),"---")</f>
        <v>---</v>
      </c>
      <c r="H182" s="59" t="str">
        <f>IFERROR(VLOOKUP(G182,IF($C$4="TEB2000_REV01",CALC_CONN_TEB2000_REV01!$G:$T),14,0),"---")</f>
        <v>---</v>
      </c>
      <c r="I182" s="59" t="str">
        <f>IFERROR(VLOOKUP($D182&amp;"-"&amp;$E182,IF($C$4="TEB2000_REV01",CALC_CONN_TEB2000_REV01!$F:$K,"???"),6,0),"---")</f>
        <v>---</v>
      </c>
      <c r="J182" s="61" t="str">
        <f>IFERROR(VLOOKUP($D182&amp;"-"&amp;$E182,IF($C$4="TEB2000_REV01",CALC_CONN_TEB2000_REV01!$F:$M,"???"),8,0),"---")</f>
        <v>---</v>
      </c>
      <c r="K182" s="62" t="str">
        <f>IFERROR(VLOOKUP($D182&amp;"-"&amp;$E182,IF($C$4="TEB2000_REV01",CALC_CONN_TEB2000_REV01!$F:$N),9,0),"---")</f>
        <v>---</v>
      </c>
      <c r="L182" s="59" t="str">
        <f>IFERROR(VLOOKUP(K182,B2B!$H$3:$I$2000,2,0),"---")</f>
        <v>---</v>
      </c>
      <c r="M182" s="59" t="str">
        <f>IFERROR(VLOOKUP(L182,IF($M$4="TEM0007_REV01",RAW_m_TEM0007_REV01!$AD:$AH),5,0),"---")</f>
        <v>---</v>
      </c>
      <c r="N182" s="59" t="str">
        <f>IFERROR(VLOOKUP(L182,IF($M$4="TEM0007_REV01",RAW_m_TEM0007_REV01!$AE:$AJ),6,0),"---")</f>
        <v>---</v>
      </c>
      <c r="O182" s="63" t="str">
        <f>IFERROR(VLOOKUP(L182,IF($M$4="TEM0007_REV01",RAW_m_TEM0007_REV01!$AD:$AE),2,0),"---")</f>
        <v>---</v>
      </c>
      <c r="P182" s="59" t="str">
        <f>IFERROR(VLOOKUP(O182,IF($M$4="TEM0007_REV01",RAW_m_TEM0007_REV01!$AJ:$AK),2,0),"---")</f>
        <v>---</v>
      </c>
      <c r="Q182" s="59" t="str">
        <f>IFERROR(VLOOKUP(L182,IF($M$4="TEM0007_REV01",RAW_m_TEM0007_REV01!$AD:$AF),3,0),"---")</f>
        <v>---</v>
      </c>
      <c r="R182" s="59" t="str">
        <f>IFERROR(VLOOKUP(O182,IF($M$4="TEM0007_REV01",RAW_m_TEM0007_REV01!$AE:$AG),3,0),"---")</f>
        <v>---</v>
      </c>
      <c r="S182" s="59" t="str">
        <f t="shared" si="5"/>
        <v>---</v>
      </c>
    </row>
    <row r="183" spans="2:19" ht="15" customHeight="1" x14ac:dyDescent="0.25">
      <c r="B183" s="59">
        <f t="shared" si="4"/>
        <v>178</v>
      </c>
      <c r="C183" s="60">
        <f>IFERROR(IF($C$4="TEB2000_REV01",CALC_CONN_TEB2000_REV01!U183,),"---")</f>
        <v>0</v>
      </c>
      <c r="D183" s="59">
        <f>IFERROR(IF($C$4="TEB2000_REV01",CALC_CONN_TEB2000_REV01!D183,),"---")</f>
        <v>0</v>
      </c>
      <c r="E183" s="59">
        <f>IFERROR(IF($C$4="TEB2000_REV01",CALC_CONN_TEB2000_REV01!E183,),"---")</f>
        <v>0</v>
      </c>
      <c r="F183" s="59" t="str">
        <f>IFERROR(IF(VLOOKUP($D183&amp;"-"&amp;$E183,IF($C$4="TEB2000_REV01",CALC_CONN_TEB2000_REV01!$F:$I),4,0)="--","---",IF($C$4="TEB2000_REV01",CALC_CONN_TEB2000_REV01!$G183&amp; " --&gt; " &amp;CALC_CONN_TEB2000_REV01!$I183&amp; " --&gt; ")),"---")</f>
        <v>---</v>
      </c>
      <c r="G183" s="59" t="str">
        <f>IFERROR(IF(VLOOKUP($D183&amp;"-"&amp;$E183,IF($C$4="TEB2000_REV01",CALC_CONN_TEB2000_REV01!$F:$H),3,0)="--",VLOOKUP($D183&amp;"-"&amp;$E183,IF($C$4="TEB2000_REV01",CALC_CONN_TEB2000_REV01!$F:$H),2,0),VLOOKUP($D183&amp;"-"&amp;$E183,IF($C$4="TEB2000_REV01",CALC_CONN_TEB2000_REV01!$F:$H),3,0)),"---")</f>
        <v>---</v>
      </c>
      <c r="H183" s="59" t="str">
        <f>IFERROR(VLOOKUP(G183,IF($C$4="TEB2000_REV01",CALC_CONN_TEB2000_REV01!$G:$T),14,0),"---")</f>
        <v>---</v>
      </c>
      <c r="I183" s="59" t="str">
        <f>IFERROR(VLOOKUP($D183&amp;"-"&amp;$E183,IF($C$4="TEB2000_REV01",CALC_CONN_TEB2000_REV01!$F:$K,"???"),6,0),"---")</f>
        <v>---</v>
      </c>
      <c r="J183" s="61" t="str">
        <f>IFERROR(VLOOKUP($D183&amp;"-"&amp;$E183,IF($C$4="TEB2000_REV01",CALC_CONN_TEB2000_REV01!$F:$M,"???"),8,0),"---")</f>
        <v>---</v>
      </c>
      <c r="K183" s="62" t="str">
        <f>IFERROR(VLOOKUP($D183&amp;"-"&amp;$E183,IF($C$4="TEB2000_REV01",CALC_CONN_TEB2000_REV01!$F:$N),9,0),"---")</f>
        <v>---</v>
      </c>
      <c r="L183" s="59" t="str">
        <f>IFERROR(VLOOKUP(K183,B2B!$H$3:$I$2000,2,0),"---")</f>
        <v>---</v>
      </c>
      <c r="M183" s="59" t="str">
        <f>IFERROR(VLOOKUP(L183,IF($M$4="TEM0007_REV01",RAW_m_TEM0007_REV01!$AD:$AH),5,0),"---")</f>
        <v>---</v>
      </c>
      <c r="N183" s="59" t="str">
        <f>IFERROR(VLOOKUP(L183,IF($M$4="TEM0007_REV01",RAW_m_TEM0007_REV01!$AE:$AJ),6,0),"---")</f>
        <v>---</v>
      </c>
      <c r="O183" s="63" t="str">
        <f>IFERROR(VLOOKUP(L183,IF($M$4="TEM0007_REV01",RAW_m_TEM0007_REV01!$AD:$AE),2,0),"---")</f>
        <v>---</v>
      </c>
      <c r="P183" s="59" t="str">
        <f>IFERROR(VLOOKUP(O183,IF($M$4="TEM0007_REV01",RAW_m_TEM0007_REV01!$AJ:$AK),2,0),"---")</f>
        <v>---</v>
      </c>
      <c r="Q183" s="59" t="str">
        <f>IFERROR(VLOOKUP(L183,IF($M$4="TEM0007_REV01",RAW_m_TEM0007_REV01!$AD:$AF),3,0),"---")</f>
        <v>---</v>
      </c>
      <c r="R183" s="59" t="str">
        <f>IFERROR(VLOOKUP(O183,IF($M$4="TEM0007_REV01",RAW_m_TEM0007_REV01!$AE:$AG),3,0),"---")</f>
        <v>---</v>
      </c>
      <c r="S183" s="59" t="str">
        <f t="shared" si="5"/>
        <v>---</v>
      </c>
    </row>
    <row r="184" spans="2:19" ht="15" customHeight="1" x14ac:dyDescent="0.25">
      <c r="B184" s="59">
        <f t="shared" si="4"/>
        <v>179</v>
      </c>
      <c r="C184" s="60">
        <f>IFERROR(IF($C$4="TEB2000_REV01",CALC_CONN_TEB2000_REV01!U184,),"---")</f>
        <v>0</v>
      </c>
      <c r="D184" s="59">
        <f>IFERROR(IF($C$4="TEB2000_REV01",CALC_CONN_TEB2000_REV01!D184,),"---")</f>
        <v>0</v>
      </c>
      <c r="E184" s="59">
        <f>IFERROR(IF($C$4="TEB2000_REV01",CALC_CONN_TEB2000_REV01!E184,),"---")</f>
        <v>0</v>
      </c>
      <c r="F184" s="59" t="str">
        <f>IFERROR(IF(VLOOKUP($D184&amp;"-"&amp;$E184,IF($C$4="TEB2000_REV01",CALC_CONN_TEB2000_REV01!$F:$I),4,0)="--","---",IF($C$4="TEB2000_REV01",CALC_CONN_TEB2000_REV01!$G184&amp; " --&gt; " &amp;CALC_CONN_TEB2000_REV01!$I184&amp; " --&gt; ")),"---")</f>
        <v>---</v>
      </c>
      <c r="G184" s="59" t="str">
        <f>IFERROR(IF(VLOOKUP($D184&amp;"-"&amp;$E184,IF($C$4="TEB2000_REV01",CALC_CONN_TEB2000_REV01!$F:$H),3,0)="--",VLOOKUP($D184&amp;"-"&amp;$E184,IF($C$4="TEB2000_REV01",CALC_CONN_TEB2000_REV01!$F:$H),2,0),VLOOKUP($D184&amp;"-"&amp;$E184,IF($C$4="TEB2000_REV01",CALC_CONN_TEB2000_REV01!$F:$H),3,0)),"---")</f>
        <v>---</v>
      </c>
      <c r="H184" s="59" t="str">
        <f>IFERROR(VLOOKUP(G184,IF($C$4="TEB2000_REV01",CALC_CONN_TEB2000_REV01!$G:$T),14,0),"---")</f>
        <v>---</v>
      </c>
      <c r="I184" s="59" t="str">
        <f>IFERROR(VLOOKUP($D184&amp;"-"&amp;$E184,IF($C$4="TEB2000_REV01",CALC_CONN_TEB2000_REV01!$F:$K,"???"),6,0),"---")</f>
        <v>---</v>
      </c>
      <c r="J184" s="61" t="str">
        <f>IFERROR(VLOOKUP($D184&amp;"-"&amp;$E184,IF($C$4="TEB2000_REV01",CALC_CONN_TEB2000_REV01!$F:$M,"???"),8,0),"---")</f>
        <v>---</v>
      </c>
      <c r="K184" s="62" t="str">
        <f>IFERROR(VLOOKUP($D184&amp;"-"&amp;$E184,IF($C$4="TEB2000_REV01",CALC_CONN_TEB2000_REV01!$F:$N),9,0),"---")</f>
        <v>---</v>
      </c>
      <c r="L184" s="59" t="str">
        <f>IFERROR(VLOOKUP(K184,B2B!$H$3:$I$2000,2,0),"---")</f>
        <v>---</v>
      </c>
      <c r="M184" s="59" t="str">
        <f>IFERROR(VLOOKUP(L184,IF($M$4="TEM0007_REV01",RAW_m_TEM0007_REV01!$AD:$AH),5,0),"---")</f>
        <v>---</v>
      </c>
      <c r="N184" s="59" t="str">
        <f>IFERROR(VLOOKUP(L184,IF($M$4="TEM0007_REV01",RAW_m_TEM0007_REV01!$AE:$AJ),6,0),"---")</f>
        <v>---</v>
      </c>
      <c r="O184" s="63" t="str">
        <f>IFERROR(VLOOKUP(L184,IF($M$4="TEM0007_REV01",RAW_m_TEM0007_REV01!$AD:$AE),2,0),"---")</f>
        <v>---</v>
      </c>
      <c r="P184" s="59" t="str">
        <f>IFERROR(VLOOKUP(O184,IF($M$4="TEM0007_REV01",RAW_m_TEM0007_REV01!$AJ:$AK),2,0),"---")</f>
        <v>---</v>
      </c>
      <c r="Q184" s="59" t="str">
        <f>IFERROR(VLOOKUP(L184,IF($M$4="TEM0007_REV01",RAW_m_TEM0007_REV01!$AD:$AF),3,0),"---")</f>
        <v>---</v>
      </c>
      <c r="R184" s="59" t="str">
        <f>IFERROR(VLOOKUP(O184,IF($M$4="TEM0007_REV01",RAW_m_TEM0007_REV01!$AE:$AG),3,0),"---")</f>
        <v>---</v>
      </c>
      <c r="S184" s="59" t="str">
        <f t="shared" si="5"/>
        <v>---</v>
      </c>
    </row>
    <row r="185" spans="2:19" ht="15" customHeight="1" x14ac:dyDescent="0.25">
      <c r="B185" s="59">
        <f t="shared" si="4"/>
        <v>180</v>
      </c>
      <c r="C185" s="60">
        <f>IFERROR(IF($C$4="TEB2000_REV01",CALC_CONN_TEB2000_REV01!U185,),"---")</f>
        <v>0</v>
      </c>
      <c r="D185" s="59">
        <f>IFERROR(IF($C$4="TEB2000_REV01",CALC_CONN_TEB2000_REV01!D185,),"---")</f>
        <v>0</v>
      </c>
      <c r="E185" s="59">
        <f>IFERROR(IF($C$4="TEB2000_REV01",CALC_CONN_TEB2000_REV01!E185,),"---")</f>
        <v>0</v>
      </c>
      <c r="F185" s="59" t="str">
        <f>IFERROR(IF(VLOOKUP($D185&amp;"-"&amp;$E185,IF($C$4="TEB2000_REV01",CALC_CONN_TEB2000_REV01!$F:$I),4,0)="--","---",IF($C$4="TEB2000_REV01",CALC_CONN_TEB2000_REV01!$G185&amp; " --&gt; " &amp;CALC_CONN_TEB2000_REV01!$I185&amp; " --&gt; ")),"---")</f>
        <v>---</v>
      </c>
      <c r="G185" s="59" t="str">
        <f>IFERROR(IF(VLOOKUP($D185&amp;"-"&amp;$E185,IF($C$4="TEB2000_REV01",CALC_CONN_TEB2000_REV01!$F:$H),3,0)="--",VLOOKUP($D185&amp;"-"&amp;$E185,IF($C$4="TEB2000_REV01",CALC_CONN_TEB2000_REV01!$F:$H),2,0),VLOOKUP($D185&amp;"-"&amp;$E185,IF($C$4="TEB2000_REV01",CALC_CONN_TEB2000_REV01!$F:$H),3,0)),"---")</f>
        <v>---</v>
      </c>
      <c r="H185" s="59" t="str">
        <f>IFERROR(VLOOKUP(G185,IF($C$4="TEB2000_REV01",CALC_CONN_TEB2000_REV01!$G:$T),14,0),"---")</f>
        <v>---</v>
      </c>
      <c r="I185" s="59" t="str">
        <f>IFERROR(VLOOKUP($D185&amp;"-"&amp;$E185,IF($C$4="TEB2000_REV01",CALC_CONN_TEB2000_REV01!$F:$K,"???"),6,0),"---")</f>
        <v>---</v>
      </c>
      <c r="J185" s="61" t="str">
        <f>IFERROR(VLOOKUP($D185&amp;"-"&amp;$E185,IF($C$4="TEB2000_REV01",CALC_CONN_TEB2000_REV01!$F:$M,"???"),8,0),"---")</f>
        <v>---</v>
      </c>
      <c r="K185" s="62" t="str">
        <f>IFERROR(VLOOKUP($D185&amp;"-"&amp;$E185,IF($C$4="TEB2000_REV01",CALC_CONN_TEB2000_REV01!$F:$N),9,0),"---")</f>
        <v>---</v>
      </c>
      <c r="L185" s="59" t="str">
        <f>IFERROR(VLOOKUP(K185,B2B!$H$3:$I$2000,2,0),"---")</f>
        <v>---</v>
      </c>
      <c r="M185" s="59" t="str">
        <f>IFERROR(VLOOKUP(L185,IF($M$4="TEM0007_REV01",RAW_m_TEM0007_REV01!$AD:$AH),5,0),"---")</f>
        <v>---</v>
      </c>
      <c r="N185" s="59" t="str">
        <f>IFERROR(VLOOKUP(L185,IF($M$4="TEM0007_REV01",RAW_m_TEM0007_REV01!$AE:$AJ),6,0),"---")</f>
        <v>---</v>
      </c>
      <c r="O185" s="63" t="str">
        <f>IFERROR(VLOOKUP(L185,IF($M$4="TEM0007_REV01",RAW_m_TEM0007_REV01!$AD:$AE),2,0),"---")</f>
        <v>---</v>
      </c>
      <c r="P185" s="59" t="str">
        <f>IFERROR(VLOOKUP(O185,IF($M$4="TEM0007_REV01",RAW_m_TEM0007_REV01!$AJ:$AK),2,0),"---")</f>
        <v>---</v>
      </c>
      <c r="Q185" s="59" t="str">
        <f>IFERROR(VLOOKUP(L185,IF($M$4="TEM0007_REV01",RAW_m_TEM0007_REV01!$AD:$AF),3,0),"---")</f>
        <v>---</v>
      </c>
      <c r="R185" s="59" t="str">
        <f>IFERROR(VLOOKUP(O185,IF($M$4="TEM0007_REV01",RAW_m_TEM0007_REV01!$AE:$AG),3,0),"---")</f>
        <v>---</v>
      </c>
      <c r="S185" s="59" t="str">
        <f t="shared" si="5"/>
        <v>---</v>
      </c>
    </row>
    <row r="186" spans="2:19" ht="15" customHeight="1" x14ac:dyDescent="0.25">
      <c r="B186" s="59">
        <f t="shared" si="4"/>
        <v>181</v>
      </c>
      <c r="C186" s="60">
        <f>IFERROR(IF($C$4="TEB2000_REV01",CALC_CONN_TEB2000_REV01!U186,),"---")</f>
        <v>0</v>
      </c>
      <c r="D186" s="59">
        <f>IFERROR(IF($C$4="TEB2000_REV01",CALC_CONN_TEB2000_REV01!D186,),"---")</f>
        <v>0</v>
      </c>
      <c r="E186" s="59">
        <f>IFERROR(IF($C$4="TEB2000_REV01",CALC_CONN_TEB2000_REV01!E186,),"---")</f>
        <v>0</v>
      </c>
      <c r="F186" s="59" t="str">
        <f>IFERROR(IF(VLOOKUP($D186&amp;"-"&amp;$E186,IF($C$4="TEB2000_REV01",CALC_CONN_TEB2000_REV01!$F:$I),4,0)="--","---",IF($C$4="TEB2000_REV01",CALC_CONN_TEB2000_REV01!$G186&amp; " --&gt; " &amp;CALC_CONN_TEB2000_REV01!$I186&amp; " --&gt; ")),"---")</f>
        <v>---</v>
      </c>
      <c r="G186" s="59" t="str">
        <f>IFERROR(IF(VLOOKUP($D186&amp;"-"&amp;$E186,IF($C$4="TEB2000_REV01",CALC_CONN_TEB2000_REV01!$F:$H),3,0)="--",VLOOKUP($D186&amp;"-"&amp;$E186,IF($C$4="TEB2000_REV01",CALC_CONN_TEB2000_REV01!$F:$H),2,0),VLOOKUP($D186&amp;"-"&amp;$E186,IF($C$4="TEB2000_REV01",CALC_CONN_TEB2000_REV01!$F:$H),3,0)),"---")</f>
        <v>---</v>
      </c>
      <c r="H186" s="59" t="str">
        <f>IFERROR(VLOOKUP(G186,IF($C$4="TEB2000_REV01",CALC_CONN_TEB2000_REV01!$G:$T),14,0),"---")</f>
        <v>---</v>
      </c>
      <c r="I186" s="59" t="str">
        <f>IFERROR(VLOOKUP($D186&amp;"-"&amp;$E186,IF($C$4="TEB2000_REV01",CALC_CONN_TEB2000_REV01!$F:$K,"???"),6,0),"---")</f>
        <v>---</v>
      </c>
      <c r="J186" s="61" t="str">
        <f>IFERROR(VLOOKUP($D186&amp;"-"&amp;$E186,IF($C$4="TEB2000_REV01",CALC_CONN_TEB2000_REV01!$F:$M,"???"),8,0),"---")</f>
        <v>---</v>
      </c>
      <c r="K186" s="62" t="str">
        <f>IFERROR(VLOOKUP($D186&amp;"-"&amp;$E186,IF($C$4="TEB2000_REV01",CALC_CONN_TEB2000_REV01!$F:$N),9,0),"---")</f>
        <v>---</v>
      </c>
      <c r="L186" s="59" t="str">
        <f>IFERROR(VLOOKUP(K186,B2B!$H$3:$I$2000,2,0),"---")</f>
        <v>---</v>
      </c>
      <c r="M186" s="59" t="str">
        <f>IFERROR(VLOOKUP(L186,IF($M$4="TEM0007_REV01",RAW_m_TEM0007_REV01!$AD:$AH),5,0),"---")</f>
        <v>---</v>
      </c>
      <c r="N186" s="59" t="str">
        <f>IFERROR(VLOOKUP(L186,IF($M$4="TEM0007_REV01",RAW_m_TEM0007_REV01!$AE:$AJ),6,0),"---")</f>
        <v>---</v>
      </c>
      <c r="O186" s="63" t="str">
        <f>IFERROR(VLOOKUP(L186,IF($M$4="TEM0007_REV01",RAW_m_TEM0007_REV01!$AD:$AE),2,0),"---")</f>
        <v>---</v>
      </c>
      <c r="P186" s="59" t="str">
        <f>IFERROR(VLOOKUP(O186,IF($M$4="TEM0007_REV01",RAW_m_TEM0007_REV01!$AJ:$AK),2,0),"---")</f>
        <v>---</v>
      </c>
      <c r="Q186" s="59" t="str">
        <f>IFERROR(VLOOKUP(L186,IF($M$4="TEM0007_REV01",RAW_m_TEM0007_REV01!$AD:$AF),3,0),"---")</f>
        <v>---</v>
      </c>
      <c r="R186" s="59" t="str">
        <f>IFERROR(VLOOKUP(O186,IF($M$4="TEM0007_REV01",RAW_m_TEM0007_REV01!$AE:$AG),3,0),"---")</f>
        <v>---</v>
      </c>
      <c r="S186" s="59" t="str">
        <f t="shared" si="5"/>
        <v>---</v>
      </c>
    </row>
    <row r="187" spans="2:19" ht="15" customHeight="1" x14ac:dyDescent="0.25">
      <c r="B187" s="59">
        <f t="shared" si="4"/>
        <v>182</v>
      </c>
      <c r="C187" s="60">
        <f>IFERROR(IF($C$4="TEB2000_REV01",CALC_CONN_TEB2000_REV01!U187,),"---")</f>
        <v>0</v>
      </c>
      <c r="D187" s="59">
        <f>IFERROR(IF($C$4="TEB2000_REV01",CALC_CONN_TEB2000_REV01!D187,),"---")</f>
        <v>0</v>
      </c>
      <c r="E187" s="59">
        <f>IFERROR(IF($C$4="TEB2000_REV01",CALC_CONN_TEB2000_REV01!E187,),"---")</f>
        <v>0</v>
      </c>
      <c r="F187" s="59" t="str">
        <f>IFERROR(IF(VLOOKUP($D187&amp;"-"&amp;$E187,IF($C$4="TEB2000_REV01",CALC_CONN_TEB2000_REV01!$F:$I),4,0)="--","---",IF($C$4="TEB2000_REV01",CALC_CONN_TEB2000_REV01!$G187&amp; " --&gt; " &amp;CALC_CONN_TEB2000_REV01!$I187&amp; " --&gt; ")),"---")</f>
        <v>---</v>
      </c>
      <c r="G187" s="59" t="str">
        <f>IFERROR(IF(VLOOKUP($D187&amp;"-"&amp;$E187,IF($C$4="TEB2000_REV01",CALC_CONN_TEB2000_REV01!$F:$H),3,0)="--",VLOOKUP($D187&amp;"-"&amp;$E187,IF($C$4="TEB2000_REV01",CALC_CONN_TEB2000_REV01!$F:$H),2,0),VLOOKUP($D187&amp;"-"&amp;$E187,IF($C$4="TEB2000_REV01",CALC_CONN_TEB2000_REV01!$F:$H),3,0)),"---")</f>
        <v>---</v>
      </c>
      <c r="H187" s="59" t="str">
        <f>IFERROR(VLOOKUP(G187,IF($C$4="TEB2000_REV01",CALC_CONN_TEB2000_REV01!$G:$T),14,0),"---")</f>
        <v>---</v>
      </c>
      <c r="I187" s="59" t="str">
        <f>IFERROR(VLOOKUP($D187&amp;"-"&amp;$E187,IF($C$4="TEB2000_REV01",CALC_CONN_TEB2000_REV01!$F:$K,"???"),6,0),"---")</f>
        <v>---</v>
      </c>
      <c r="J187" s="61" t="str">
        <f>IFERROR(VLOOKUP($D187&amp;"-"&amp;$E187,IF($C$4="TEB2000_REV01",CALC_CONN_TEB2000_REV01!$F:$M,"???"),8,0),"---")</f>
        <v>---</v>
      </c>
      <c r="K187" s="62" t="str">
        <f>IFERROR(VLOOKUP($D187&amp;"-"&amp;$E187,IF($C$4="TEB2000_REV01",CALC_CONN_TEB2000_REV01!$F:$N),9,0),"---")</f>
        <v>---</v>
      </c>
      <c r="L187" s="59" t="str">
        <f>IFERROR(VLOOKUP(K187,B2B!$H$3:$I$2000,2,0),"---")</f>
        <v>---</v>
      </c>
      <c r="M187" s="59" t="str">
        <f>IFERROR(VLOOKUP(L187,IF($M$4="TEM0007_REV01",RAW_m_TEM0007_REV01!$AD:$AH),5,0),"---")</f>
        <v>---</v>
      </c>
      <c r="N187" s="59" t="str">
        <f>IFERROR(VLOOKUP(L187,IF($M$4="TEM0007_REV01",RAW_m_TEM0007_REV01!$AE:$AJ),6,0),"---")</f>
        <v>---</v>
      </c>
      <c r="O187" s="63" t="str">
        <f>IFERROR(VLOOKUP(L187,IF($M$4="TEM0007_REV01",RAW_m_TEM0007_REV01!$AD:$AE),2,0),"---")</f>
        <v>---</v>
      </c>
      <c r="P187" s="59" t="str">
        <f>IFERROR(VLOOKUP(O187,IF($M$4="TEM0007_REV01",RAW_m_TEM0007_REV01!$AJ:$AK),2,0),"---")</f>
        <v>---</v>
      </c>
      <c r="Q187" s="59" t="str">
        <f>IFERROR(VLOOKUP(L187,IF($M$4="TEM0007_REV01",RAW_m_TEM0007_REV01!$AD:$AF),3,0),"---")</f>
        <v>---</v>
      </c>
      <c r="R187" s="59" t="str">
        <f>IFERROR(VLOOKUP(O187,IF($M$4="TEM0007_REV01",RAW_m_TEM0007_REV01!$AE:$AG),3,0),"---")</f>
        <v>---</v>
      </c>
      <c r="S187" s="59" t="str">
        <f t="shared" si="5"/>
        <v>---</v>
      </c>
    </row>
    <row r="188" spans="2:19" ht="15" customHeight="1" x14ac:dyDescent="0.25">
      <c r="B188" s="59">
        <f t="shared" si="4"/>
        <v>183</v>
      </c>
      <c r="C188" s="60">
        <f>IFERROR(IF($C$4="TEB2000_REV01",CALC_CONN_TEB2000_REV01!U188,),"---")</f>
        <v>0</v>
      </c>
      <c r="D188" s="59">
        <f>IFERROR(IF($C$4="TEB2000_REV01",CALC_CONN_TEB2000_REV01!D188,),"---")</f>
        <v>0</v>
      </c>
      <c r="E188" s="59">
        <f>IFERROR(IF($C$4="TEB2000_REV01",CALC_CONN_TEB2000_REV01!E188,),"---")</f>
        <v>0</v>
      </c>
      <c r="F188" s="59" t="str">
        <f>IFERROR(IF(VLOOKUP($D188&amp;"-"&amp;$E188,IF($C$4="TEB2000_REV01",CALC_CONN_TEB2000_REV01!$F:$I),4,0)="--","---",IF($C$4="TEB2000_REV01",CALC_CONN_TEB2000_REV01!$G188&amp; " --&gt; " &amp;CALC_CONN_TEB2000_REV01!$I188&amp; " --&gt; ")),"---")</f>
        <v>---</v>
      </c>
      <c r="G188" s="59" t="str">
        <f>IFERROR(IF(VLOOKUP($D188&amp;"-"&amp;$E188,IF($C$4="TEB2000_REV01",CALC_CONN_TEB2000_REV01!$F:$H),3,0)="--",VLOOKUP($D188&amp;"-"&amp;$E188,IF($C$4="TEB2000_REV01",CALC_CONN_TEB2000_REV01!$F:$H),2,0),VLOOKUP($D188&amp;"-"&amp;$E188,IF($C$4="TEB2000_REV01",CALC_CONN_TEB2000_REV01!$F:$H),3,0)),"---")</f>
        <v>---</v>
      </c>
      <c r="H188" s="59" t="str">
        <f>IFERROR(VLOOKUP(G188,IF($C$4="TEB2000_REV01",CALC_CONN_TEB2000_REV01!$G:$T),14,0),"---")</f>
        <v>---</v>
      </c>
      <c r="I188" s="59" t="str">
        <f>IFERROR(VLOOKUP($D188&amp;"-"&amp;$E188,IF($C$4="TEB2000_REV01",CALC_CONN_TEB2000_REV01!$F:$K,"???"),6,0),"---")</f>
        <v>---</v>
      </c>
      <c r="J188" s="61" t="str">
        <f>IFERROR(VLOOKUP($D188&amp;"-"&amp;$E188,IF($C$4="TEB2000_REV01",CALC_CONN_TEB2000_REV01!$F:$M,"???"),8,0),"---")</f>
        <v>---</v>
      </c>
      <c r="K188" s="62" t="str">
        <f>IFERROR(VLOOKUP($D188&amp;"-"&amp;$E188,IF($C$4="TEB2000_REV01",CALC_CONN_TEB2000_REV01!$F:$N),9,0),"---")</f>
        <v>---</v>
      </c>
      <c r="L188" s="59" t="str">
        <f>IFERROR(VLOOKUP(K188,B2B!$H$3:$I$2000,2,0),"---")</f>
        <v>---</v>
      </c>
      <c r="M188" s="59" t="str">
        <f>IFERROR(VLOOKUP(L188,IF($M$4="TEM0007_REV01",RAW_m_TEM0007_REV01!$AD:$AH),5,0),"---")</f>
        <v>---</v>
      </c>
      <c r="N188" s="59" t="str">
        <f>IFERROR(VLOOKUP(L188,IF($M$4="TEM0007_REV01",RAW_m_TEM0007_REV01!$AE:$AJ),6,0),"---")</f>
        <v>---</v>
      </c>
      <c r="O188" s="63" t="str">
        <f>IFERROR(VLOOKUP(L188,IF($M$4="TEM0007_REV01",RAW_m_TEM0007_REV01!$AD:$AE),2,0),"---")</f>
        <v>---</v>
      </c>
      <c r="P188" s="59" t="str">
        <f>IFERROR(VLOOKUP(O188,IF($M$4="TEM0007_REV01",RAW_m_TEM0007_REV01!$AJ:$AK),2,0),"---")</f>
        <v>---</v>
      </c>
      <c r="Q188" s="59" t="str">
        <f>IFERROR(VLOOKUP(L188,IF($M$4="TEM0007_REV01",RAW_m_TEM0007_REV01!$AD:$AF),3,0),"---")</f>
        <v>---</v>
      </c>
      <c r="R188" s="59" t="str">
        <f>IFERROR(VLOOKUP(O188,IF($M$4="TEM0007_REV01",RAW_m_TEM0007_REV01!$AE:$AG),3,0),"---")</f>
        <v>---</v>
      </c>
      <c r="S188" s="59" t="str">
        <f t="shared" si="5"/>
        <v>---</v>
      </c>
    </row>
    <row r="189" spans="2:19" ht="15" customHeight="1" x14ac:dyDescent="0.25">
      <c r="B189" s="59">
        <f t="shared" si="4"/>
        <v>184</v>
      </c>
      <c r="C189" s="60">
        <f>IFERROR(IF($C$4="TEB2000_REV01",CALC_CONN_TEB2000_REV01!U189,),"---")</f>
        <v>0</v>
      </c>
      <c r="D189" s="59">
        <f>IFERROR(IF($C$4="TEB2000_REV01",CALC_CONN_TEB2000_REV01!D189,),"---")</f>
        <v>0</v>
      </c>
      <c r="E189" s="59">
        <f>IFERROR(IF($C$4="TEB2000_REV01",CALC_CONN_TEB2000_REV01!E189,),"---")</f>
        <v>0</v>
      </c>
      <c r="F189" s="59" t="str">
        <f>IFERROR(IF(VLOOKUP($D189&amp;"-"&amp;$E189,IF($C$4="TEB2000_REV01",CALC_CONN_TEB2000_REV01!$F:$I),4,0)="--","---",IF($C$4="TEB2000_REV01",CALC_CONN_TEB2000_REV01!$G189&amp; " --&gt; " &amp;CALC_CONN_TEB2000_REV01!$I189&amp; " --&gt; ")),"---")</f>
        <v>---</v>
      </c>
      <c r="G189" s="59" t="str">
        <f>IFERROR(IF(VLOOKUP($D189&amp;"-"&amp;$E189,IF($C$4="TEB2000_REV01",CALC_CONN_TEB2000_REV01!$F:$H),3,0)="--",VLOOKUP($D189&amp;"-"&amp;$E189,IF($C$4="TEB2000_REV01",CALC_CONN_TEB2000_REV01!$F:$H),2,0),VLOOKUP($D189&amp;"-"&amp;$E189,IF($C$4="TEB2000_REV01",CALC_CONN_TEB2000_REV01!$F:$H),3,0)),"---")</f>
        <v>---</v>
      </c>
      <c r="H189" s="59" t="str">
        <f>IFERROR(VLOOKUP(G189,IF($C$4="TEB2000_REV01",CALC_CONN_TEB2000_REV01!$G:$T),14,0),"---")</f>
        <v>---</v>
      </c>
      <c r="I189" s="59" t="str">
        <f>IFERROR(VLOOKUP($D189&amp;"-"&amp;$E189,IF($C$4="TEB2000_REV01",CALC_CONN_TEB2000_REV01!$F:$K,"???"),6,0),"---")</f>
        <v>---</v>
      </c>
      <c r="J189" s="61" t="str">
        <f>IFERROR(VLOOKUP($D189&amp;"-"&amp;$E189,IF($C$4="TEB2000_REV01",CALC_CONN_TEB2000_REV01!$F:$M,"???"),8,0),"---")</f>
        <v>---</v>
      </c>
      <c r="K189" s="62" t="str">
        <f>IFERROR(VLOOKUP($D189&amp;"-"&amp;$E189,IF($C$4="TEB2000_REV01",CALC_CONN_TEB2000_REV01!$F:$N),9,0),"---")</f>
        <v>---</v>
      </c>
      <c r="L189" s="59" t="str">
        <f>IFERROR(VLOOKUP(K189,B2B!$H$3:$I$2000,2,0),"---")</f>
        <v>---</v>
      </c>
      <c r="M189" s="59" t="str">
        <f>IFERROR(VLOOKUP(L189,IF($M$4="TEM0007_REV01",RAW_m_TEM0007_REV01!$AD:$AH),5,0),"---")</f>
        <v>---</v>
      </c>
      <c r="N189" s="59" t="str">
        <f>IFERROR(VLOOKUP(L189,IF($M$4="TEM0007_REV01",RAW_m_TEM0007_REV01!$AE:$AJ),6,0),"---")</f>
        <v>---</v>
      </c>
      <c r="O189" s="63" t="str">
        <f>IFERROR(VLOOKUP(L189,IF($M$4="TEM0007_REV01",RAW_m_TEM0007_REV01!$AD:$AE),2,0),"---")</f>
        <v>---</v>
      </c>
      <c r="P189" s="59" t="str">
        <f>IFERROR(VLOOKUP(O189,IF($M$4="TEM0007_REV01",RAW_m_TEM0007_REV01!$AJ:$AK),2,0),"---")</f>
        <v>---</v>
      </c>
      <c r="Q189" s="59" t="str">
        <f>IFERROR(VLOOKUP(L189,IF($M$4="TEM0007_REV01",RAW_m_TEM0007_REV01!$AD:$AF),3,0),"---")</f>
        <v>---</v>
      </c>
      <c r="R189" s="59" t="str">
        <f>IFERROR(VLOOKUP(O189,IF($M$4="TEM0007_REV01",RAW_m_TEM0007_REV01!$AE:$AG),3,0),"---")</f>
        <v>---</v>
      </c>
      <c r="S189" s="59" t="str">
        <f t="shared" si="5"/>
        <v>---</v>
      </c>
    </row>
    <row r="190" spans="2:19" ht="15" customHeight="1" x14ac:dyDescent="0.25">
      <c r="B190" s="59">
        <f t="shared" si="4"/>
        <v>185</v>
      </c>
      <c r="C190" s="60">
        <f>IFERROR(IF($C$4="TEB2000_REV01",CALC_CONN_TEB2000_REV01!U190,),"---")</f>
        <v>0</v>
      </c>
      <c r="D190" s="59">
        <f>IFERROR(IF($C$4="TEB2000_REV01",CALC_CONN_TEB2000_REV01!D190,),"---")</f>
        <v>0</v>
      </c>
      <c r="E190" s="59">
        <f>IFERROR(IF($C$4="TEB2000_REV01",CALC_CONN_TEB2000_REV01!E190,),"---")</f>
        <v>0</v>
      </c>
      <c r="F190" s="59" t="str">
        <f>IFERROR(IF(VLOOKUP($D190&amp;"-"&amp;$E190,IF($C$4="TEB2000_REV01",CALC_CONN_TEB2000_REV01!$F:$I),4,0)="--","---",IF($C$4="TEB2000_REV01",CALC_CONN_TEB2000_REV01!$G190&amp; " --&gt; " &amp;CALC_CONN_TEB2000_REV01!$I190&amp; " --&gt; ")),"---")</f>
        <v>---</v>
      </c>
      <c r="G190" s="59" t="str">
        <f>IFERROR(IF(VLOOKUP($D190&amp;"-"&amp;$E190,IF($C$4="TEB2000_REV01",CALC_CONN_TEB2000_REV01!$F:$H),3,0)="--",VLOOKUP($D190&amp;"-"&amp;$E190,IF($C$4="TEB2000_REV01",CALC_CONN_TEB2000_REV01!$F:$H),2,0),VLOOKUP($D190&amp;"-"&amp;$E190,IF($C$4="TEB2000_REV01",CALC_CONN_TEB2000_REV01!$F:$H),3,0)),"---")</f>
        <v>---</v>
      </c>
      <c r="H190" s="59" t="str">
        <f>IFERROR(VLOOKUP(G190,IF($C$4="TEB2000_REV01",CALC_CONN_TEB2000_REV01!$G:$T),14,0),"---")</f>
        <v>---</v>
      </c>
      <c r="I190" s="59" t="str">
        <f>IFERROR(VLOOKUP($D190&amp;"-"&amp;$E190,IF($C$4="TEB2000_REV01",CALC_CONN_TEB2000_REV01!$F:$K,"???"),6,0),"---")</f>
        <v>---</v>
      </c>
      <c r="J190" s="61" t="str">
        <f>IFERROR(VLOOKUP($D190&amp;"-"&amp;$E190,IF($C$4="TEB2000_REV01",CALC_CONN_TEB2000_REV01!$F:$M,"???"),8,0),"---")</f>
        <v>---</v>
      </c>
      <c r="K190" s="62" t="str">
        <f>IFERROR(VLOOKUP($D190&amp;"-"&amp;$E190,IF($C$4="TEB2000_REV01",CALC_CONN_TEB2000_REV01!$F:$N),9,0),"---")</f>
        <v>---</v>
      </c>
      <c r="L190" s="59" t="str">
        <f>IFERROR(VLOOKUP(K190,B2B!$H$3:$I$2000,2,0),"---")</f>
        <v>---</v>
      </c>
      <c r="M190" s="59" t="str">
        <f>IFERROR(VLOOKUP(L190,IF($M$4="TEM0007_REV01",RAW_m_TEM0007_REV01!$AD:$AH),5,0),"---")</f>
        <v>---</v>
      </c>
      <c r="N190" s="59" t="str">
        <f>IFERROR(VLOOKUP(L190,IF($M$4="TEM0007_REV01",RAW_m_TEM0007_REV01!$AE:$AJ),6,0),"---")</f>
        <v>---</v>
      </c>
      <c r="O190" s="63" t="str">
        <f>IFERROR(VLOOKUP(L190,IF($M$4="TEM0007_REV01",RAW_m_TEM0007_REV01!$AD:$AE),2,0),"---")</f>
        <v>---</v>
      </c>
      <c r="P190" s="59" t="str">
        <f>IFERROR(VLOOKUP(O190,IF($M$4="TEM0007_REV01",RAW_m_TEM0007_REV01!$AJ:$AK),2,0),"---")</f>
        <v>---</v>
      </c>
      <c r="Q190" s="59" t="str">
        <f>IFERROR(VLOOKUP(L190,IF($M$4="TEM0007_REV01",RAW_m_TEM0007_REV01!$AD:$AF),3,0),"---")</f>
        <v>---</v>
      </c>
      <c r="R190" s="59" t="str">
        <f>IFERROR(VLOOKUP(O190,IF($M$4="TEM0007_REV01",RAW_m_TEM0007_REV01!$AE:$AG),3,0),"---")</f>
        <v>---</v>
      </c>
      <c r="S190" s="59" t="str">
        <f t="shared" si="5"/>
        <v>---</v>
      </c>
    </row>
    <row r="191" spans="2:19" ht="15" customHeight="1" x14ac:dyDescent="0.25">
      <c r="B191" s="59">
        <f t="shared" si="4"/>
        <v>186</v>
      </c>
      <c r="C191" s="60">
        <f>IFERROR(IF($C$4="TEB2000_REV01",CALC_CONN_TEB2000_REV01!U191,),"---")</f>
        <v>0</v>
      </c>
      <c r="D191" s="59">
        <f>IFERROR(IF($C$4="TEB2000_REV01",CALC_CONN_TEB2000_REV01!D191,),"---")</f>
        <v>0</v>
      </c>
      <c r="E191" s="59">
        <f>IFERROR(IF($C$4="TEB2000_REV01",CALC_CONN_TEB2000_REV01!E191,),"---")</f>
        <v>0</v>
      </c>
      <c r="F191" s="59" t="str">
        <f>IFERROR(IF(VLOOKUP($D191&amp;"-"&amp;$E191,IF($C$4="TEB2000_REV01",CALC_CONN_TEB2000_REV01!$F:$I),4,0)="--","---",IF($C$4="TEB2000_REV01",CALC_CONN_TEB2000_REV01!$G191&amp; " --&gt; " &amp;CALC_CONN_TEB2000_REV01!$I191&amp; " --&gt; ")),"---")</f>
        <v>---</v>
      </c>
      <c r="G191" s="59" t="str">
        <f>IFERROR(IF(VLOOKUP($D191&amp;"-"&amp;$E191,IF($C$4="TEB2000_REV01",CALC_CONN_TEB2000_REV01!$F:$H),3,0)="--",VLOOKUP($D191&amp;"-"&amp;$E191,IF($C$4="TEB2000_REV01",CALC_CONN_TEB2000_REV01!$F:$H),2,0),VLOOKUP($D191&amp;"-"&amp;$E191,IF($C$4="TEB2000_REV01",CALC_CONN_TEB2000_REV01!$F:$H),3,0)),"---")</f>
        <v>---</v>
      </c>
      <c r="H191" s="59" t="str">
        <f>IFERROR(VLOOKUP(G191,IF($C$4="TEB2000_REV01",CALC_CONN_TEB2000_REV01!$G:$T),14,0),"---")</f>
        <v>---</v>
      </c>
      <c r="I191" s="59" t="str">
        <f>IFERROR(VLOOKUP($D191&amp;"-"&amp;$E191,IF($C$4="TEB2000_REV01",CALC_CONN_TEB2000_REV01!$F:$K,"???"),6,0),"---")</f>
        <v>---</v>
      </c>
      <c r="J191" s="61" t="str">
        <f>IFERROR(VLOOKUP($D191&amp;"-"&amp;$E191,IF($C$4="TEB2000_REV01",CALC_CONN_TEB2000_REV01!$F:$M,"???"),8,0),"---")</f>
        <v>---</v>
      </c>
      <c r="K191" s="62" t="str">
        <f>IFERROR(VLOOKUP($D191&amp;"-"&amp;$E191,IF($C$4="TEB2000_REV01",CALC_CONN_TEB2000_REV01!$F:$N),9,0),"---")</f>
        <v>---</v>
      </c>
      <c r="L191" s="59" t="str">
        <f>IFERROR(VLOOKUP(K191,B2B!$H$3:$I$2000,2,0),"---")</f>
        <v>---</v>
      </c>
      <c r="M191" s="59" t="str">
        <f>IFERROR(VLOOKUP(L191,IF($M$4="TEM0007_REV01",RAW_m_TEM0007_REV01!$AD:$AH),5,0),"---")</f>
        <v>---</v>
      </c>
      <c r="N191" s="59" t="str">
        <f>IFERROR(VLOOKUP(L191,IF($M$4="TEM0007_REV01",RAW_m_TEM0007_REV01!$AE:$AJ),6,0),"---")</f>
        <v>---</v>
      </c>
      <c r="O191" s="63" t="str">
        <f>IFERROR(VLOOKUP(L191,IF($M$4="TEM0007_REV01",RAW_m_TEM0007_REV01!$AD:$AE),2,0),"---")</f>
        <v>---</v>
      </c>
      <c r="P191" s="59" t="str">
        <f>IFERROR(VLOOKUP(O191,IF($M$4="TEM0007_REV01",RAW_m_TEM0007_REV01!$AJ:$AK),2,0),"---")</f>
        <v>---</v>
      </c>
      <c r="Q191" s="59" t="str">
        <f>IFERROR(VLOOKUP(L191,IF($M$4="TEM0007_REV01",RAW_m_TEM0007_REV01!$AD:$AF),3,0),"---")</f>
        <v>---</v>
      </c>
      <c r="R191" s="59" t="str">
        <f>IFERROR(VLOOKUP(O191,IF($M$4="TEM0007_REV01",RAW_m_TEM0007_REV01!$AE:$AG),3,0),"---")</f>
        <v>---</v>
      </c>
      <c r="S191" s="59" t="str">
        <f t="shared" si="5"/>
        <v>---</v>
      </c>
    </row>
    <row r="192" spans="2:19" ht="15" customHeight="1" x14ac:dyDescent="0.25">
      <c r="B192" s="59">
        <f t="shared" si="4"/>
        <v>187</v>
      </c>
      <c r="C192" s="60">
        <f>IFERROR(IF($C$4="TEB2000_REV01",CALC_CONN_TEB2000_REV01!U192,),"---")</f>
        <v>0</v>
      </c>
      <c r="D192" s="59">
        <f>IFERROR(IF($C$4="TEB2000_REV01",CALC_CONN_TEB2000_REV01!D192,),"---")</f>
        <v>0</v>
      </c>
      <c r="E192" s="59">
        <f>IFERROR(IF($C$4="TEB2000_REV01",CALC_CONN_TEB2000_REV01!E192,),"---")</f>
        <v>0</v>
      </c>
      <c r="F192" s="59" t="str">
        <f>IFERROR(IF(VLOOKUP($D192&amp;"-"&amp;$E192,IF($C$4="TEB2000_REV01",CALC_CONN_TEB2000_REV01!$F:$I),4,0)="--","---",IF($C$4="TEB2000_REV01",CALC_CONN_TEB2000_REV01!$G192&amp; " --&gt; " &amp;CALC_CONN_TEB2000_REV01!$I192&amp; " --&gt; ")),"---")</f>
        <v>---</v>
      </c>
      <c r="G192" s="59" t="str">
        <f>IFERROR(IF(VLOOKUP($D192&amp;"-"&amp;$E192,IF($C$4="TEB2000_REV01",CALC_CONN_TEB2000_REV01!$F:$H),3,0)="--",VLOOKUP($D192&amp;"-"&amp;$E192,IF($C$4="TEB2000_REV01",CALC_CONN_TEB2000_REV01!$F:$H),2,0),VLOOKUP($D192&amp;"-"&amp;$E192,IF($C$4="TEB2000_REV01",CALC_CONN_TEB2000_REV01!$F:$H),3,0)),"---")</f>
        <v>---</v>
      </c>
      <c r="H192" s="59" t="str">
        <f>IFERROR(VLOOKUP(G192,IF($C$4="TEB2000_REV01",CALC_CONN_TEB2000_REV01!$G:$T),14,0),"---")</f>
        <v>---</v>
      </c>
      <c r="I192" s="59" t="str">
        <f>IFERROR(VLOOKUP($D192&amp;"-"&amp;$E192,IF($C$4="TEB2000_REV01",CALC_CONN_TEB2000_REV01!$F:$K,"???"),6,0),"---")</f>
        <v>---</v>
      </c>
      <c r="J192" s="61" t="str">
        <f>IFERROR(VLOOKUP($D192&amp;"-"&amp;$E192,IF($C$4="TEB2000_REV01",CALC_CONN_TEB2000_REV01!$F:$M,"???"),8,0),"---")</f>
        <v>---</v>
      </c>
      <c r="K192" s="62" t="str">
        <f>IFERROR(VLOOKUP($D192&amp;"-"&amp;$E192,IF($C$4="TEB2000_REV01",CALC_CONN_TEB2000_REV01!$F:$N),9,0),"---")</f>
        <v>---</v>
      </c>
      <c r="L192" s="59" t="str">
        <f>IFERROR(VLOOKUP(K192,B2B!$H$3:$I$2000,2,0),"---")</f>
        <v>---</v>
      </c>
      <c r="M192" s="59" t="str">
        <f>IFERROR(VLOOKUP(L192,IF($M$4="TEM0007_REV01",RAW_m_TEM0007_REV01!$AD:$AH),5,0),"---")</f>
        <v>---</v>
      </c>
      <c r="N192" s="59" t="str">
        <f>IFERROR(VLOOKUP(L192,IF($M$4="TEM0007_REV01",RAW_m_TEM0007_REV01!$AE:$AJ),6,0),"---")</f>
        <v>---</v>
      </c>
      <c r="O192" s="63" t="str">
        <f>IFERROR(VLOOKUP(L192,IF($M$4="TEM0007_REV01",RAW_m_TEM0007_REV01!$AD:$AE),2,0),"---")</f>
        <v>---</v>
      </c>
      <c r="P192" s="59" t="str">
        <f>IFERROR(VLOOKUP(O192,IF($M$4="TEM0007_REV01",RAW_m_TEM0007_REV01!$AJ:$AK),2,0),"---")</f>
        <v>---</v>
      </c>
      <c r="Q192" s="59" t="str">
        <f>IFERROR(VLOOKUP(L192,IF($M$4="TEM0007_REV01",RAW_m_TEM0007_REV01!$AD:$AF),3,0),"---")</f>
        <v>---</v>
      </c>
      <c r="R192" s="59" t="str">
        <f>IFERROR(VLOOKUP(O192,IF($M$4="TEM0007_REV01",RAW_m_TEM0007_REV01!$AE:$AG),3,0),"---")</f>
        <v>---</v>
      </c>
      <c r="S192" s="59" t="str">
        <f t="shared" si="5"/>
        <v>---</v>
      </c>
    </row>
    <row r="193" spans="2:19" ht="15" customHeight="1" x14ac:dyDescent="0.25">
      <c r="B193" s="59">
        <f t="shared" si="4"/>
        <v>188</v>
      </c>
      <c r="C193" s="60">
        <f>IFERROR(IF($C$4="TEB2000_REV01",CALC_CONN_TEB2000_REV01!U193,),"---")</f>
        <v>0</v>
      </c>
      <c r="D193" s="59">
        <f>IFERROR(IF($C$4="TEB2000_REV01",CALC_CONN_TEB2000_REV01!D193,),"---")</f>
        <v>0</v>
      </c>
      <c r="E193" s="59">
        <f>IFERROR(IF($C$4="TEB2000_REV01",CALC_CONN_TEB2000_REV01!E193,),"---")</f>
        <v>0</v>
      </c>
      <c r="F193" s="59" t="str">
        <f>IFERROR(IF(VLOOKUP($D193&amp;"-"&amp;$E193,IF($C$4="TEB2000_REV01",CALC_CONN_TEB2000_REV01!$F:$I),4,0)="--","---",IF($C$4="TEB2000_REV01",CALC_CONN_TEB2000_REV01!$G193&amp; " --&gt; " &amp;CALC_CONN_TEB2000_REV01!$I193&amp; " --&gt; ")),"---")</f>
        <v>---</v>
      </c>
      <c r="G193" s="59" t="str">
        <f>IFERROR(IF(VLOOKUP($D193&amp;"-"&amp;$E193,IF($C$4="TEB2000_REV01",CALC_CONN_TEB2000_REV01!$F:$H),3,0)="--",VLOOKUP($D193&amp;"-"&amp;$E193,IF($C$4="TEB2000_REV01",CALC_CONN_TEB2000_REV01!$F:$H),2,0),VLOOKUP($D193&amp;"-"&amp;$E193,IF($C$4="TEB2000_REV01",CALC_CONN_TEB2000_REV01!$F:$H),3,0)),"---")</f>
        <v>---</v>
      </c>
      <c r="H193" s="59" t="str">
        <f>IFERROR(VLOOKUP(G193,IF($C$4="TEB2000_REV01",CALC_CONN_TEB2000_REV01!$G:$T),14,0),"---")</f>
        <v>---</v>
      </c>
      <c r="I193" s="59" t="str">
        <f>IFERROR(VLOOKUP($D193&amp;"-"&amp;$E193,IF($C$4="TEB2000_REV01",CALC_CONN_TEB2000_REV01!$F:$K,"???"),6,0),"---")</f>
        <v>---</v>
      </c>
      <c r="J193" s="61" t="str">
        <f>IFERROR(VLOOKUP($D193&amp;"-"&amp;$E193,IF($C$4="TEB2000_REV01",CALC_CONN_TEB2000_REV01!$F:$M,"???"),8,0),"---")</f>
        <v>---</v>
      </c>
      <c r="K193" s="62" t="str">
        <f>IFERROR(VLOOKUP($D193&amp;"-"&amp;$E193,IF($C$4="TEB2000_REV01",CALC_CONN_TEB2000_REV01!$F:$N),9,0),"---")</f>
        <v>---</v>
      </c>
      <c r="L193" s="59" t="str">
        <f>IFERROR(VLOOKUP(K193,B2B!$H$3:$I$2000,2,0),"---")</f>
        <v>---</v>
      </c>
      <c r="M193" s="59" t="str">
        <f>IFERROR(VLOOKUP(L193,IF($M$4="TEM0007_REV01",RAW_m_TEM0007_REV01!$AD:$AH),5,0),"---")</f>
        <v>---</v>
      </c>
      <c r="N193" s="59" t="str">
        <f>IFERROR(VLOOKUP(L193,IF($M$4="TEM0007_REV01",RAW_m_TEM0007_REV01!$AE:$AJ),6,0),"---")</f>
        <v>---</v>
      </c>
      <c r="O193" s="63" t="str">
        <f>IFERROR(VLOOKUP(L193,IF($M$4="TEM0007_REV01",RAW_m_TEM0007_REV01!$AD:$AE),2,0),"---")</f>
        <v>---</v>
      </c>
      <c r="P193" s="59" t="str">
        <f>IFERROR(VLOOKUP(O193,IF($M$4="TEM0007_REV01",RAW_m_TEM0007_REV01!$AJ:$AK),2,0),"---")</f>
        <v>---</v>
      </c>
      <c r="Q193" s="59" t="str">
        <f>IFERROR(VLOOKUP(L193,IF($M$4="TEM0007_REV01",RAW_m_TEM0007_REV01!$AD:$AF),3,0),"---")</f>
        <v>---</v>
      </c>
      <c r="R193" s="59" t="str">
        <f>IFERROR(VLOOKUP(O193,IF($M$4="TEM0007_REV01",RAW_m_TEM0007_REV01!$AE:$AG),3,0),"---")</f>
        <v>---</v>
      </c>
      <c r="S193" s="59" t="str">
        <f t="shared" si="5"/>
        <v>---</v>
      </c>
    </row>
    <row r="194" spans="2:19" ht="15" customHeight="1" x14ac:dyDescent="0.25">
      <c r="B194" s="59">
        <f t="shared" si="4"/>
        <v>189</v>
      </c>
      <c r="C194" s="60">
        <f>IFERROR(IF($C$4="TEB2000_REV01",CALC_CONN_TEB2000_REV01!U194,),"---")</f>
        <v>0</v>
      </c>
      <c r="D194" s="59">
        <f>IFERROR(IF($C$4="TEB2000_REV01",CALC_CONN_TEB2000_REV01!D194,),"---")</f>
        <v>0</v>
      </c>
      <c r="E194" s="59">
        <f>IFERROR(IF($C$4="TEB2000_REV01",CALC_CONN_TEB2000_REV01!E194,),"---")</f>
        <v>0</v>
      </c>
      <c r="F194" s="59" t="str">
        <f>IFERROR(IF(VLOOKUP($D194&amp;"-"&amp;$E194,IF($C$4="TEB2000_REV01",CALC_CONN_TEB2000_REV01!$F:$I),4,0)="--","---",IF($C$4="TEB2000_REV01",CALC_CONN_TEB2000_REV01!$G194&amp; " --&gt; " &amp;CALC_CONN_TEB2000_REV01!$I194&amp; " --&gt; ")),"---")</f>
        <v>---</v>
      </c>
      <c r="G194" s="59" t="str">
        <f>IFERROR(IF(VLOOKUP($D194&amp;"-"&amp;$E194,IF($C$4="TEB2000_REV01",CALC_CONN_TEB2000_REV01!$F:$H),3,0)="--",VLOOKUP($D194&amp;"-"&amp;$E194,IF($C$4="TEB2000_REV01",CALC_CONN_TEB2000_REV01!$F:$H),2,0),VLOOKUP($D194&amp;"-"&amp;$E194,IF($C$4="TEB2000_REV01",CALC_CONN_TEB2000_REV01!$F:$H),3,0)),"---")</f>
        <v>---</v>
      </c>
      <c r="H194" s="59" t="str">
        <f>IFERROR(VLOOKUP(G194,IF($C$4="TEB2000_REV01",CALC_CONN_TEB2000_REV01!$G:$T),14,0),"---")</f>
        <v>---</v>
      </c>
      <c r="I194" s="59" t="str">
        <f>IFERROR(VLOOKUP($D194&amp;"-"&amp;$E194,IF($C$4="TEB2000_REV01",CALC_CONN_TEB2000_REV01!$F:$K,"???"),6,0),"---")</f>
        <v>---</v>
      </c>
      <c r="J194" s="61" t="str">
        <f>IFERROR(VLOOKUP($D194&amp;"-"&amp;$E194,IF($C$4="TEB2000_REV01",CALC_CONN_TEB2000_REV01!$F:$M,"???"),8,0),"---")</f>
        <v>---</v>
      </c>
      <c r="K194" s="62" t="str">
        <f>IFERROR(VLOOKUP($D194&amp;"-"&amp;$E194,IF($C$4="TEB2000_REV01",CALC_CONN_TEB2000_REV01!$F:$N),9,0),"---")</f>
        <v>---</v>
      </c>
      <c r="L194" s="59" t="str">
        <f>IFERROR(VLOOKUP(K194,B2B!$H$3:$I$2000,2,0),"---")</f>
        <v>---</v>
      </c>
      <c r="M194" s="59" t="str">
        <f>IFERROR(VLOOKUP(L194,IF($M$4="TEM0007_REV01",RAW_m_TEM0007_REV01!$AD:$AH),5,0),"---")</f>
        <v>---</v>
      </c>
      <c r="N194" s="59" t="str">
        <f>IFERROR(VLOOKUP(L194,IF($M$4="TEM0007_REV01",RAW_m_TEM0007_REV01!$AE:$AJ),6,0),"---")</f>
        <v>---</v>
      </c>
      <c r="O194" s="63" t="str">
        <f>IFERROR(VLOOKUP(L194,IF($M$4="TEM0007_REV01",RAW_m_TEM0007_REV01!$AD:$AE),2,0),"---")</f>
        <v>---</v>
      </c>
      <c r="P194" s="59" t="str">
        <f>IFERROR(VLOOKUP(O194,IF($M$4="TEM0007_REV01",RAW_m_TEM0007_REV01!$AJ:$AK),2,0),"---")</f>
        <v>---</v>
      </c>
      <c r="Q194" s="59" t="str">
        <f>IFERROR(VLOOKUP(L194,IF($M$4="TEM0007_REV01",RAW_m_TEM0007_REV01!$AD:$AF),3,0),"---")</f>
        <v>---</v>
      </c>
      <c r="R194" s="59" t="str">
        <f>IFERROR(VLOOKUP(O194,IF($M$4="TEM0007_REV01",RAW_m_TEM0007_REV01!$AE:$AG),3,0),"---")</f>
        <v>---</v>
      </c>
      <c r="S194" s="59" t="str">
        <f t="shared" si="5"/>
        <v>---</v>
      </c>
    </row>
    <row r="195" spans="2:19" ht="15" customHeight="1" x14ac:dyDescent="0.25">
      <c r="B195" s="59">
        <f t="shared" si="4"/>
        <v>190</v>
      </c>
      <c r="C195" s="60">
        <f>IFERROR(IF($C$4="TEB2000_REV01",CALC_CONN_TEB2000_REV01!U195,),"---")</f>
        <v>0</v>
      </c>
      <c r="D195" s="59">
        <f>IFERROR(IF($C$4="TEB2000_REV01",CALC_CONN_TEB2000_REV01!D195,),"---")</f>
        <v>0</v>
      </c>
      <c r="E195" s="59">
        <f>IFERROR(IF($C$4="TEB2000_REV01",CALC_CONN_TEB2000_REV01!E195,),"---")</f>
        <v>0</v>
      </c>
      <c r="F195" s="59" t="str">
        <f>IFERROR(IF(VLOOKUP($D195&amp;"-"&amp;$E195,IF($C$4="TEB2000_REV01",CALC_CONN_TEB2000_REV01!$F:$I),4,0)="--","---",IF($C$4="TEB2000_REV01",CALC_CONN_TEB2000_REV01!$G195&amp; " --&gt; " &amp;CALC_CONN_TEB2000_REV01!$I195&amp; " --&gt; ")),"---")</f>
        <v>---</v>
      </c>
      <c r="G195" s="59" t="str">
        <f>IFERROR(IF(VLOOKUP($D195&amp;"-"&amp;$E195,IF($C$4="TEB2000_REV01",CALC_CONN_TEB2000_REV01!$F:$H),3,0)="--",VLOOKUP($D195&amp;"-"&amp;$E195,IF($C$4="TEB2000_REV01",CALC_CONN_TEB2000_REV01!$F:$H),2,0),VLOOKUP($D195&amp;"-"&amp;$E195,IF($C$4="TEB2000_REV01",CALC_CONN_TEB2000_REV01!$F:$H),3,0)),"---")</f>
        <v>---</v>
      </c>
      <c r="H195" s="59" t="str">
        <f>IFERROR(VLOOKUP(G195,IF($C$4="TEB2000_REV01",CALC_CONN_TEB2000_REV01!$G:$T),14,0),"---")</f>
        <v>---</v>
      </c>
      <c r="I195" s="59" t="str">
        <f>IFERROR(VLOOKUP($D195&amp;"-"&amp;$E195,IF($C$4="TEB2000_REV01",CALC_CONN_TEB2000_REV01!$F:$K,"???"),6,0),"---")</f>
        <v>---</v>
      </c>
      <c r="J195" s="61" t="str">
        <f>IFERROR(VLOOKUP($D195&amp;"-"&amp;$E195,IF($C$4="TEB2000_REV01",CALC_CONN_TEB2000_REV01!$F:$M,"???"),8,0),"---")</f>
        <v>---</v>
      </c>
      <c r="K195" s="62" t="str">
        <f>IFERROR(VLOOKUP($D195&amp;"-"&amp;$E195,IF($C$4="TEB2000_REV01",CALC_CONN_TEB2000_REV01!$F:$N),9,0),"---")</f>
        <v>---</v>
      </c>
      <c r="L195" s="59" t="str">
        <f>IFERROR(VLOOKUP(K195,B2B!$H$3:$I$2000,2,0),"---")</f>
        <v>---</v>
      </c>
      <c r="M195" s="59" t="str">
        <f>IFERROR(VLOOKUP(L195,IF($M$4="TEM0007_REV01",RAW_m_TEM0007_REV01!$AD:$AH),5,0),"---")</f>
        <v>---</v>
      </c>
      <c r="N195" s="59" t="str">
        <f>IFERROR(VLOOKUP(L195,IF($M$4="TEM0007_REV01",RAW_m_TEM0007_REV01!$AE:$AJ),6,0),"---")</f>
        <v>---</v>
      </c>
      <c r="O195" s="63" t="str">
        <f>IFERROR(VLOOKUP(L195,IF($M$4="TEM0007_REV01",RAW_m_TEM0007_REV01!$AD:$AE),2,0),"---")</f>
        <v>---</v>
      </c>
      <c r="P195" s="59" t="str">
        <f>IFERROR(VLOOKUP(O195,IF($M$4="TEM0007_REV01",RAW_m_TEM0007_REV01!$AJ:$AK),2,0),"---")</f>
        <v>---</v>
      </c>
      <c r="Q195" s="59" t="str">
        <f>IFERROR(VLOOKUP(L195,IF($M$4="TEM0007_REV01",RAW_m_TEM0007_REV01!$AD:$AF),3,0),"---")</f>
        <v>---</v>
      </c>
      <c r="R195" s="59" t="str">
        <f>IFERROR(VLOOKUP(O195,IF($M$4="TEM0007_REV01",RAW_m_TEM0007_REV01!$AE:$AG),3,0),"---")</f>
        <v>---</v>
      </c>
      <c r="S195" s="59" t="str">
        <f t="shared" si="5"/>
        <v>---</v>
      </c>
    </row>
    <row r="196" spans="2:19" ht="15" customHeight="1" x14ac:dyDescent="0.25">
      <c r="B196" s="59">
        <f t="shared" si="4"/>
        <v>191</v>
      </c>
      <c r="C196" s="60">
        <f>IFERROR(IF($C$4="TEB2000_REV01",CALC_CONN_TEB2000_REV01!U196,),"---")</f>
        <v>0</v>
      </c>
      <c r="D196" s="59">
        <f>IFERROR(IF($C$4="TEB2000_REV01",CALC_CONN_TEB2000_REV01!D196,),"---")</f>
        <v>0</v>
      </c>
      <c r="E196" s="59">
        <f>IFERROR(IF($C$4="TEB2000_REV01",CALC_CONN_TEB2000_REV01!E196,),"---")</f>
        <v>0</v>
      </c>
      <c r="F196" s="59" t="str">
        <f>IFERROR(IF(VLOOKUP($D196&amp;"-"&amp;$E196,IF($C$4="TEB2000_REV01",CALC_CONN_TEB2000_REV01!$F:$I),4,0)="--","---",IF($C$4="TEB2000_REV01",CALC_CONN_TEB2000_REV01!$G196&amp; " --&gt; " &amp;CALC_CONN_TEB2000_REV01!$I196&amp; " --&gt; ")),"---")</f>
        <v>---</v>
      </c>
      <c r="G196" s="59" t="str">
        <f>IFERROR(IF(VLOOKUP($D196&amp;"-"&amp;$E196,IF($C$4="TEB2000_REV01",CALC_CONN_TEB2000_REV01!$F:$H),3,0)="--",VLOOKUP($D196&amp;"-"&amp;$E196,IF($C$4="TEB2000_REV01",CALC_CONN_TEB2000_REV01!$F:$H),2,0),VLOOKUP($D196&amp;"-"&amp;$E196,IF($C$4="TEB2000_REV01",CALC_CONN_TEB2000_REV01!$F:$H),3,0)),"---")</f>
        <v>---</v>
      </c>
      <c r="H196" s="59" t="str">
        <f>IFERROR(VLOOKUP(G196,IF($C$4="TEB2000_REV01",CALC_CONN_TEB2000_REV01!$G:$T),14,0),"---")</f>
        <v>---</v>
      </c>
      <c r="I196" s="59" t="str">
        <f>IFERROR(VLOOKUP($D196&amp;"-"&amp;$E196,IF($C$4="TEB2000_REV01",CALC_CONN_TEB2000_REV01!$F:$K,"???"),6,0),"---")</f>
        <v>---</v>
      </c>
      <c r="J196" s="61" t="str">
        <f>IFERROR(VLOOKUP($D196&amp;"-"&amp;$E196,IF($C$4="TEB2000_REV01",CALC_CONN_TEB2000_REV01!$F:$M,"???"),8,0),"---")</f>
        <v>---</v>
      </c>
      <c r="K196" s="62" t="str">
        <f>IFERROR(VLOOKUP($D196&amp;"-"&amp;$E196,IF($C$4="TEB2000_REV01",CALC_CONN_TEB2000_REV01!$F:$N),9,0),"---")</f>
        <v>---</v>
      </c>
      <c r="L196" s="59" t="str">
        <f>IFERROR(VLOOKUP(K196,B2B!$H$3:$I$2000,2,0),"---")</f>
        <v>---</v>
      </c>
      <c r="M196" s="59" t="str">
        <f>IFERROR(VLOOKUP(L196,IF($M$4="TEM0007_REV01",RAW_m_TEM0007_REV01!$AD:$AH),5,0),"---")</f>
        <v>---</v>
      </c>
      <c r="N196" s="59" t="str">
        <f>IFERROR(VLOOKUP(L196,IF($M$4="TEM0007_REV01",RAW_m_TEM0007_REV01!$AE:$AJ),6,0),"---")</f>
        <v>---</v>
      </c>
      <c r="O196" s="63" t="str">
        <f>IFERROR(VLOOKUP(L196,IF($M$4="TEM0007_REV01",RAW_m_TEM0007_REV01!$AD:$AE),2,0),"---")</f>
        <v>---</v>
      </c>
      <c r="P196" s="59" t="str">
        <f>IFERROR(VLOOKUP(O196,IF($M$4="TEM0007_REV01",RAW_m_TEM0007_REV01!$AJ:$AK),2,0),"---")</f>
        <v>---</v>
      </c>
      <c r="Q196" s="59" t="str">
        <f>IFERROR(VLOOKUP(L196,IF($M$4="TEM0007_REV01",RAW_m_TEM0007_REV01!$AD:$AF),3,0),"---")</f>
        <v>---</v>
      </c>
      <c r="R196" s="59" t="str">
        <f>IFERROR(VLOOKUP(O196,IF($M$4="TEM0007_REV01",RAW_m_TEM0007_REV01!$AE:$AG),3,0),"---")</f>
        <v>---</v>
      </c>
      <c r="S196" s="59" t="str">
        <f t="shared" si="5"/>
        <v>---</v>
      </c>
    </row>
    <row r="197" spans="2:19" ht="15" customHeight="1" x14ac:dyDescent="0.25">
      <c r="B197" s="59">
        <f t="shared" si="4"/>
        <v>192</v>
      </c>
      <c r="C197" s="60">
        <f>IFERROR(IF($C$4="TEB2000_REV01",CALC_CONN_TEB2000_REV01!U197,),"---")</f>
        <v>0</v>
      </c>
      <c r="D197" s="59">
        <f>IFERROR(IF($C$4="TEB2000_REV01",CALC_CONN_TEB2000_REV01!D197,),"---")</f>
        <v>0</v>
      </c>
      <c r="E197" s="59">
        <f>IFERROR(IF($C$4="TEB2000_REV01",CALC_CONN_TEB2000_REV01!E197,),"---")</f>
        <v>0</v>
      </c>
      <c r="F197" s="59" t="str">
        <f>IFERROR(IF(VLOOKUP($D197&amp;"-"&amp;$E197,IF($C$4="TEB2000_REV01",CALC_CONN_TEB2000_REV01!$F:$I),4,0)="--","---",IF($C$4="TEB2000_REV01",CALC_CONN_TEB2000_REV01!$G197&amp; " --&gt; " &amp;CALC_CONN_TEB2000_REV01!$I197&amp; " --&gt; ")),"---")</f>
        <v>---</v>
      </c>
      <c r="G197" s="59" t="str">
        <f>IFERROR(IF(VLOOKUP($D197&amp;"-"&amp;$E197,IF($C$4="TEB2000_REV01",CALC_CONN_TEB2000_REV01!$F:$H),3,0)="--",VLOOKUP($D197&amp;"-"&amp;$E197,IF($C$4="TEB2000_REV01",CALC_CONN_TEB2000_REV01!$F:$H),2,0),VLOOKUP($D197&amp;"-"&amp;$E197,IF($C$4="TEB2000_REV01",CALC_CONN_TEB2000_REV01!$F:$H),3,0)),"---")</f>
        <v>---</v>
      </c>
      <c r="H197" s="59" t="str">
        <f>IFERROR(VLOOKUP(G197,IF($C$4="TEB2000_REV01",CALC_CONN_TEB2000_REV01!$G:$T),14,0),"---")</f>
        <v>---</v>
      </c>
      <c r="I197" s="59" t="str">
        <f>IFERROR(VLOOKUP($D197&amp;"-"&amp;$E197,IF($C$4="TEB2000_REV01",CALC_CONN_TEB2000_REV01!$F:$K,"???"),6,0),"---")</f>
        <v>---</v>
      </c>
      <c r="J197" s="61" t="str">
        <f>IFERROR(VLOOKUP($D197&amp;"-"&amp;$E197,IF($C$4="TEB2000_REV01",CALC_CONN_TEB2000_REV01!$F:$M,"???"),8,0),"---")</f>
        <v>---</v>
      </c>
      <c r="K197" s="62" t="str">
        <f>IFERROR(VLOOKUP($D197&amp;"-"&amp;$E197,IF($C$4="TEB2000_REV01",CALC_CONN_TEB2000_REV01!$F:$N),9,0),"---")</f>
        <v>---</v>
      </c>
      <c r="L197" s="59" t="str">
        <f>IFERROR(VLOOKUP(K197,B2B!$H$3:$I$2000,2,0),"---")</f>
        <v>---</v>
      </c>
      <c r="M197" s="59" t="str">
        <f>IFERROR(VLOOKUP(L197,IF($M$4="TEM0007_REV01",RAW_m_TEM0007_REV01!$AD:$AH),5,0),"---")</f>
        <v>---</v>
      </c>
      <c r="N197" s="59" t="str">
        <f>IFERROR(VLOOKUP(L197,IF($M$4="TEM0007_REV01",RAW_m_TEM0007_REV01!$AE:$AJ),6,0),"---")</f>
        <v>---</v>
      </c>
      <c r="O197" s="63" t="str">
        <f>IFERROR(VLOOKUP(L197,IF($M$4="TEM0007_REV01",RAW_m_TEM0007_REV01!$AD:$AE),2,0),"---")</f>
        <v>---</v>
      </c>
      <c r="P197" s="59" t="str">
        <f>IFERROR(VLOOKUP(O197,IF($M$4="TEM0007_REV01",RAW_m_TEM0007_REV01!$AJ:$AK),2,0),"---")</f>
        <v>---</v>
      </c>
      <c r="Q197" s="59" t="str">
        <f>IFERROR(VLOOKUP(L197,IF($M$4="TEM0007_REV01",RAW_m_TEM0007_REV01!$AD:$AF),3,0),"---")</f>
        <v>---</v>
      </c>
      <c r="R197" s="59" t="str">
        <f>IFERROR(VLOOKUP(O197,IF($M$4="TEM0007_REV01",RAW_m_TEM0007_REV01!$AE:$AG),3,0),"---")</f>
        <v>---</v>
      </c>
      <c r="S197" s="59" t="str">
        <f t="shared" si="5"/>
        <v>---</v>
      </c>
    </row>
    <row r="198" spans="2:19" ht="15" customHeight="1" x14ac:dyDescent="0.25">
      <c r="B198" s="59">
        <f t="shared" si="4"/>
        <v>193</v>
      </c>
      <c r="C198" s="60">
        <f>IFERROR(IF($C$4="TEB2000_REV01",CALC_CONN_TEB2000_REV01!U198,),"---")</f>
        <v>0</v>
      </c>
      <c r="D198" s="59">
        <f>IFERROR(IF($C$4="TEB2000_REV01",CALC_CONN_TEB2000_REV01!D198,),"---")</f>
        <v>0</v>
      </c>
      <c r="E198" s="59">
        <f>IFERROR(IF($C$4="TEB2000_REV01",CALC_CONN_TEB2000_REV01!E198,),"---")</f>
        <v>0</v>
      </c>
      <c r="F198" s="59" t="str">
        <f>IFERROR(IF(VLOOKUP($D198&amp;"-"&amp;$E198,IF($C$4="TEB2000_REV01",CALC_CONN_TEB2000_REV01!$F:$I),4,0)="--","---",IF($C$4="TEB2000_REV01",CALC_CONN_TEB2000_REV01!$G198&amp; " --&gt; " &amp;CALC_CONN_TEB2000_REV01!$I198&amp; " --&gt; ")),"---")</f>
        <v>---</v>
      </c>
      <c r="G198" s="59" t="str">
        <f>IFERROR(IF(VLOOKUP($D198&amp;"-"&amp;$E198,IF($C$4="TEB2000_REV01",CALC_CONN_TEB2000_REV01!$F:$H),3,0)="--",VLOOKUP($D198&amp;"-"&amp;$E198,IF($C$4="TEB2000_REV01",CALC_CONN_TEB2000_REV01!$F:$H),2,0),VLOOKUP($D198&amp;"-"&amp;$E198,IF($C$4="TEB2000_REV01",CALC_CONN_TEB2000_REV01!$F:$H),3,0)),"---")</f>
        <v>---</v>
      </c>
      <c r="H198" s="59" t="str">
        <f>IFERROR(VLOOKUP(G198,IF($C$4="TEB2000_REV01",CALC_CONN_TEB2000_REV01!$G:$T),14,0),"---")</f>
        <v>---</v>
      </c>
      <c r="I198" s="59" t="str">
        <f>IFERROR(VLOOKUP($D198&amp;"-"&amp;$E198,IF($C$4="TEB2000_REV01",CALC_CONN_TEB2000_REV01!$F:$K,"???"),6,0),"---")</f>
        <v>---</v>
      </c>
      <c r="J198" s="61" t="str">
        <f>IFERROR(VLOOKUP($D198&amp;"-"&amp;$E198,IF($C$4="TEB2000_REV01",CALC_CONN_TEB2000_REV01!$F:$M,"???"),8,0),"---")</f>
        <v>---</v>
      </c>
      <c r="K198" s="62" t="str">
        <f>IFERROR(VLOOKUP($D198&amp;"-"&amp;$E198,IF($C$4="TEB2000_REV01",CALC_CONN_TEB2000_REV01!$F:$N),9,0),"---")</f>
        <v>---</v>
      </c>
      <c r="L198" s="59" t="str">
        <f>IFERROR(VLOOKUP(K198,B2B!$H$3:$I$2000,2,0),"---")</f>
        <v>---</v>
      </c>
      <c r="M198" s="59" t="str">
        <f>IFERROR(VLOOKUP(L198,IF($M$4="TEM0007_REV01",RAW_m_TEM0007_REV01!$AD:$AH),5,0),"---")</f>
        <v>---</v>
      </c>
      <c r="N198" s="59" t="str">
        <f>IFERROR(VLOOKUP(L198,IF($M$4="TEM0007_REV01",RAW_m_TEM0007_REV01!$AE:$AJ),6,0),"---")</f>
        <v>---</v>
      </c>
      <c r="O198" s="63" t="str">
        <f>IFERROR(VLOOKUP(L198,IF($M$4="TEM0007_REV01",RAW_m_TEM0007_REV01!$AD:$AE),2,0),"---")</f>
        <v>---</v>
      </c>
      <c r="P198" s="59" t="str">
        <f>IFERROR(VLOOKUP(O198,IF($M$4="TEM0007_REV01",RAW_m_TEM0007_REV01!$AJ:$AK),2,0),"---")</f>
        <v>---</v>
      </c>
      <c r="Q198" s="59" t="str">
        <f>IFERROR(VLOOKUP(L198,IF($M$4="TEM0007_REV01",RAW_m_TEM0007_REV01!$AD:$AF),3,0),"---")</f>
        <v>---</v>
      </c>
      <c r="R198" s="59" t="str">
        <f>IFERROR(VLOOKUP(O198,IF($M$4="TEM0007_REV01",RAW_m_TEM0007_REV01!$AE:$AG),3,0),"---")</f>
        <v>---</v>
      </c>
      <c r="S198" s="59" t="str">
        <f t="shared" si="5"/>
        <v>---</v>
      </c>
    </row>
    <row r="199" spans="2:19" ht="15" customHeight="1" x14ac:dyDescent="0.25">
      <c r="B199" s="59">
        <f t="shared" si="4"/>
        <v>194</v>
      </c>
      <c r="C199" s="60">
        <f>IFERROR(IF($C$4="TEB2000_REV01",CALC_CONN_TEB2000_REV01!U199,),"---")</f>
        <v>0</v>
      </c>
      <c r="D199" s="59">
        <f>IFERROR(IF($C$4="TEB2000_REV01",CALC_CONN_TEB2000_REV01!D199,),"---")</f>
        <v>0</v>
      </c>
      <c r="E199" s="59">
        <f>IFERROR(IF($C$4="TEB2000_REV01",CALC_CONN_TEB2000_REV01!E199,),"---")</f>
        <v>0</v>
      </c>
      <c r="F199" s="59" t="str">
        <f>IFERROR(IF(VLOOKUP($D199&amp;"-"&amp;$E199,IF($C$4="TEB2000_REV01",CALC_CONN_TEB2000_REV01!$F:$I),4,0)="--","---",IF($C$4="TEB2000_REV01",CALC_CONN_TEB2000_REV01!$G199&amp; " --&gt; " &amp;CALC_CONN_TEB2000_REV01!$I199&amp; " --&gt; ")),"---")</f>
        <v>---</v>
      </c>
      <c r="G199" s="59" t="str">
        <f>IFERROR(IF(VLOOKUP($D199&amp;"-"&amp;$E199,IF($C$4="TEB2000_REV01",CALC_CONN_TEB2000_REV01!$F:$H),3,0)="--",VLOOKUP($D199&amp;"-"&amp;$E199,IF($C$4="TEB2000_REV01",CALC_CONN_TEB2000_REV01!$F:$H),2,0),VLOOKUP($D199&amp;"-"&amp;$E199,IF($C$4="TEB2000_REV01",CALC_CONN_TEB2000_REV01!$F:$H),3,0)),"---")</f>
        <v>---</v>
      </c>
      <c r="H199" s="59" t="str">
        <f>IFERROR(VLOOKUP(G199,IF($C$4="TEB2000_REV01",CALC_CONN_TEB2000_REV01!$G:$T),14,0),"---")</f>
        <v>---</v>
      </c>
      <c r="I199" s="59" t="str">
        <f>IFERROR(VLOOKUP($D199&amp;"-"&amp;$E199,IF($C$4="TEB2000_REV01",CALC_CONN_TEB2000_REV01!$F:$K,"???"),6,0),"---")</f>
        <v>---</v>
      </c>
      <c r="J199" s="61" t="str">
        <f>IFERROR(VLOOKUP($D199&amp;"-"&amp;$E199,IF($C$4="TEB2000_REV01",CALC_CONN_TEB2000_REV01!$F:$M,"???"),8,0),"---")</f>
        <v>---</v>
      </c>
      <c r="K199" s="62" t="str">
        <f>IFERROR(VLOOKUP($D199&amp;"-"&amp;$E199,IF($C$4="TEB2000_REV01",CALC_CONN_TEB2000_REV01!$F:$N),9,0),"---")</f>
        <v>---</v>
      </c>
      <c r="L199" s="59" t="str">
        <f>IFERROR(VLOOKUP(K199,B2B!$H$3:$I$2000,2,0),"---")</f>
        <v>---</v>
      </c>
      <c r="M199" s="59" t="str">
        <f>IFERROR(VLOOKUP(L199,IF($M$4="TEM0007_REV01",RAW_m_TEM0007_REV01!$AD:$AH),5,0),"---")</f>
        <v>---</v>
      </c>
      <c r="N199" s="59" t="str">
        <f>IFERROR(VLOOKUP(L199,IF($M$4="TEM0007_REV01",RAW_m_TEM0007_REV01!$AE:$AJ),6,0),"---")</f>
        <v>---</v>
      </c>
      <c r="O199" s="63" t="str">
        <f>IFERROR(VLOOKUP(L199,IF($M$4="TEM0007_REV01",RAW_m_TEM0007_REV01!$AD:$AE),2,0),"---")</f>
        <v>---</v>
      </c>
      <c r="P199" s="59" t="str">
        <f>IFERROR(VLOOKUP(O199,IF($M$4="TEM0007_REV01",RAW_m_TEM0007_REV01!$AJ:$AK),2,0),"---")</f>
        <v>---</v>
      </c>
      <c r="Q199" s="59" t="str">
        <f>IFERROR(VLOOKUP(L199,IF($M$4="TEM0007_REV01",RAW_m_TEM0007_REV01!$AD:$AF),3,0),"---")</f>
        <v>---</v>
      </c>
      <c r="R199" s="59" t="str">
        <f>IFERROR(VLOOKUP(O199,IF($M$4="TEM0007_REV01",RAW_m_TEM0007_REV01!$AE:$AG),3,0),"---")</f>
        <v>---</v>
      </c>
      <c r="S199" s="59" t="str">
        <f t="shared" si="5"/>
        <v>---</v>
      </c>
    </row>
    <row r="200" spans="2:19" ht="15" customHeight="1" x14ac:dyDescent="0.25">
      <c r="B200" s="59">
        <f t="shared" ref="B200:B263" si="6">B199+1</f>
        <v>195</v>
      </c>
      <c r="C200" s="60">
        <f>IFERROR(IF($C$4="TEB2000_REV01",CALC_CONN_TEB2000_REV01!U200,),"---")</f>
        <v>0</v>
      </c>
      <c r="D200" s="59">
        <f>IFERROR(IF($C$4="TEB2000_REV01",CALC_CONN_TEB2000_REV01!D200,),"---")</f>
        <v>0</v>
      </c>
      <c r="E200" s="59">
        <f>IFERROR(IF($C$4="TEB2000_REV01",CALC_CONN_TEB2000_REV01!E200,),"---")</f>
        <v>0</v>
      </c>
      <c r="F200" s="59" t="str">
        <f>IFERROR(IF(VLOOKUP($D200&amp;"-"&amp;$E200,IF($C$4="TEB2000_REV01",CALC_CONN_TEB2000_REV01!$F:$I),4,0)="--","---",IF($C$4="TEB2000_REV01",CALC_CONN_TEB2000_REV01!$G200&amp; " --&gt; " &amp;CALC_CONN_TEB2000_REV01!$I200&amp; " --&gt; ")),"---")</f>
        <v>---</v>
      </c>
      <c r="G200" s="59" t="str">
        <f>IFERROR(IF(VLOOKUP($D200&amp;"-"&amp;$E200,IF($C$4="TEB2000_REV01",CALC_CONN_TEB2000_REV01!$F:$H),3,0)="--",VLOOKUP($D200&amp;"-"&amp;$E200,IF($C$4="TEB2000_REV01",CALC_CONN_TEB2000_REV01!$F:$H),2,0),VLOOKUP($D200&amp;"-"&amp;$E200,IF($C$4="TEB2000_REV01",CALC_CONN_TEB2000_REV01!$F:$H),3,0)),"---")</f>
        <v>---</v>
      </c>
      <c r="H200" s="59" t="str">
        <f>IFERROR(VLOOKUP(G200,IF($C$4="TEB2000_REV01",CALC_CONN_TEB2000_REV01!$G:$T),14,0),"---")</f>
        <v>---</v>
      </c>
      <c r="I200" s="59" t="str">
        <f>IFERROR(VLOOKUP($D200&amp;"-"&amp;$E200,IF($C$4="TEB2000_REV01",CALC_CONN_TEB2000_REV01!$F:$K,"???"),6,0),"---")</f>
        <v>---</v>
      </c>
      <c r="J200" s="61" t="str">
        <f>IFERROR(VLOOKUP($D200&amp;"-"&amp;$E200,IF($C$4="TEB2000_REV01",CALC_CONN_TEB2000_REV01!$F:$M,"???"),8,0),"---")</f>
        <v>---</v>
      </c>
      <c r="K200" s="62" t="str">
        <f>IFERROR(VLOOKUP($D200&amp;"-"&amp;$E200,IF($C$4="TEB2000_REV01",CALC_CONN_TEB2000_REV01!$F:$N),9,0),"---")</f>
        <v>---</v>
      </c>
      <c r="L200" s="59" t="str">
        <f>IFERROR(VLOOKUP(K200,B2B!$H$3:$I$2000,2,0),"---")</f>
        <v>---</v>
      </c>
      <c r="M200" s="59" t="str">
        <f>IFERROR(VLOOKUP(L200,IF($M$4="TEM0007_REV01",RAW_m_TEM0007_REV01!$AD:$AH),5,0),"---")</f>
        <v>---</v>
      </c>
      <c r="N200" s="59" t="str">
        <f>IFERROR(VLOOKUP(L200,IF($M$4="TEM0007_REV01",RAW_m_TEM0007_REV01!$AE:$AJ),6,0),"---")</f>
        <v>---</v>
      </c>
      <c r="O200" s="63" t="str">
        <f>IFERROR(VLOOKUP(L200,IF($M$4="TEM0007_REV01",RAW_m_TEM0007_REV01!$AD:$AE),2,0),"---")</f>
        <v>---</v>
      </c>
      <c r="P200" s="59" t="str">
        <f>IFERROR(VLOOKUP(O200,IF($M$4="TEM0007_REV01",RAW_m_TEM0007_REV01!$AJ:$AK),2,0),"---")</f>
        <v>---</v>
      </c>
      <c r="Q200" s="59" t="str">
        <f>IFERROR(VLOOKUP(L200,IF($M$4="TEM0007_REV01",RAW_m_TEM0007_REV01!$AD:$AF),3,0),"---")</f>
        <v>---</v>
      </c>
      <c r="R200" s="59" t="str">
        <f>IFERROR(VLOOKUP(O200,IF($M$4="TEM0007_REV01",RAW_m_TEM0007_REV01!$AE:$AG),3,0),"---")</f>
        <v>---</v>
      </c>
      <c r="S200" s="59" t="str">
        <f t="shared" ref="S200:S263" si="7">IFERROR(SUBSTITUTE(I200,"mm","")+SUBSTITUTE(R200,"mm",""),"---")</f>
        <v>---</v>
      </c>
    </row>
    <row r="201" spans="2:19" ht="15" customHeight="1" x14ac:dyDescent="0.25">
      <c r="B201" s="59">
        <f t="shared" si="6"/>
        <v>196</v>
      </c>
      <c r="C201" s="60">
        <f>IFERROR(IF($C$4="TEB2000_REV01",CALC_CONN_TEB2000_REV01!U201,),"---")</f>
        <v>0</v>
      </c>
      <c r="D201" s="59">
        <f>IFERROR(IF($C$4="TEB2000_REV01",CALC_CONN_TEB2000_REV01!D201,),"---")</f>
        <v>0</v>
      </c>
      <c r="E201" s="59">
        <f>IFERROR(IF($C$4="TEB2000_REV01",CALC_CONN_TEB2000_REV01!E201,),"---")</f>
        <v>0</v>
      </c>
      <c r="F201" s="59" t="str">
        <f>IFERROR(IF(VLOOKUP($D201&amp;"-"&amp;$E201,IF($C$4="TEB2000_REV01",CALC_CONN_TEB2000_REV01!$F:$I),4,0)="--","---",IF($C$4="TEB2000_REV01",CALC_CONN_TEB2000_REV01!$G201&amp; " --&gt; " &amp;CALC_CONN_TEB2000_REV01!$I201&amp; " --&gt; ")),"---")</f>
        <v>---</v>
      </c>
      <c r="G201" s="59" t="str">
        <f>IFERROR(IF(VLOOKUP($D201&amp;"-"&amp;$E201,IF($C$4="TEB2000_REV01",CALC_CONN_TEB2000_REV01!$F:$H),3,0)="--",VLOOKUP($D201&amp;"-"&amp;$E201,IF($C$4="TEB2000_REV01",CALC_CONN_TEB2000_REV01!$F:$H),2,0),VLOOKUP($D201&amp;"-"&amp;$E201,IF($C$4="TEB2000_REV01",CALC_CONN_TEB2000_REV01!$F:$H),3,0)),"---")</f>
        <v>---</v>
      </c>
      <c r="H201" s="59" t="str">
        <f>IFERROR(VLOOKUP(G201,IF($C$4="TEB2000_REV01",CALC_CONN_TEB2000_REV01!$G:$T),14,0),"---")</f>
        <v>---</v>
      </c>
      <c r="I201" s="59" t="str">
        <f>IFERROR(VLOOKUP($D201&amp;"-"&amp;$E201,IF($C$4="TEB2000_REV01",CALC_CONN_TEB2000_REV01!$F:$K,"???"),6,0),"---")</f>
        <v>---</v>
      </c>
      <c r="J201" s="61" t="str">
        <f>IFERROR(VLOOKUP($D201&amp;"-"&amp;$E201,IF($C$4="TEB2000_REV01",CALC_CONN_TEB2000_REV01!$F:$M,"???"),8,0),"---")</f>
        <v>---</v>
      </c>
      <c r="K201" s="62" t="str">
        <f>IFERROR(VLOOKUP($D201&amp;"-"&amp;$E201,IF($C$4="TEB2000_REV01",CALC_CONN_TEB2000_REV01!$F:$N),9,0),"---")</f>
        <v>---</v>
      </c>
      <c r="L201" s="59" t="str">
        <f>IFERROR(VLOOKUP(K201,B2B!$H$3:$I$2000,2,0),"---")</f>
        <v>---</v>
      </c>
      <c r="M201" s="59" t="str">
        <f>IFERROR(VLOOKUP(L201,IF($M$4="TEM0007_REV01",RAW_m_TEM0007_REV01!$AD:$AH),5,0),"---")</f>
        <v>---</v>
      </c>
      <c r="N201" s="59" t="str">
        <f>IFERROR(VLOOKUP(L201,IF($M$4="TEM0007_REV01",RAW_m_TEM0007_REV01!$AE:$AJ),6,0),"---")</f>
        <v>---</v>
      </c>
      <c r="O201" s="63" t="str">
        <f>IFERROR(VLOOKUP(L201,IF($M$4="TEM0007_REV01",RAW_m_TEM0007_REV01!$AD:$AE),2,0),"---")</f>
        <v>---</v>
      </c>
      <c r="P201" s="59" t="str">
        <f>IFERROR(VLOOKUP(O201,IF($M$4="TEM0007_REV01",RAW_m_TEM0007_REV01!$AJ:$AK),2,0),"---")</f>
        <v>---</v>
      </c>
      <c r="Q201" s="59" t="str">
        <f>IFERROR(VLOOKUP(L201,IF($M$4="TEM0007_REV01",RAW_m_TEM0007_REV01!$AD:$AF),3,0),"---")</f>
        <v>---</v>
      </c>
      <c r="R201" s="59" t="str">
        <f>IFERROR(VLOOKUP(O201,IF($M$4="TEM0007_REV01",RAW_m_TEM0007_REV01!$AE:$AG),3,0),"---")</f>
        <v>---</v>
      </c>
      <c r="S201" s="59" t="str">
        <f t="shared" si="7"/>
        <v>---</v>
      </c>
    </row>
    <row r="202" spans="2:19" ht="15" customHeight="1" x14ac:dyDescent="0.25">
      <c r="B202" s="59">
        <f t="shared" si="6"/>
        <v>197</v>
      </c>
      <c r="C202" s="60">
        <f>IFERROR(IF($C$4="TEB2000_REV01",CALC_CONN_TEB2000_REV01!U202,),"---")</f>
        <v>0</v>
      </c>
      <c r="D202" s="59">
        <f>IFERROR(IF($C$4="TEB2000_REV01",CALC_CONN_TEB2000_REV01!D202,),"---")</f>
        <v>0</v>
      </c>
      <c r="E202" s="59">
        <f>IFERROR(IF($C$4="TEB2000_REV01",CALC_CONN_TEB2000_REV01!E202,),"---")</f>
        <v>0</v>
      </c>
      <c r="F202" s="59" t="str">
        <f>IFERROR(IF(VLOOKUP($D202&amp;"-"&amp;$E202,IF($C$4="TEB2000_REV01",CALC_CONN_TEB2000_REV01!$F:$I),4,0)="--","---",IF($C$4="TEB2000_REV01",CALC_CONN_TEB2000_REV01!$G202&amp; " --&gt; " &amp;CALC_CONN_TEB2000_REV01!$I202&amp; " --&gt; ")),"---")</f>
        <v>---</v>
      </c>
      <c r="G202" s="59" t="str">
        <f>IFERROR(IF(VLOOKUP($D202&amp;"-"&amp;$E202,IF($C$4="TEB2000_REV01",CALC_CONN_TEB2000_REV01!$F:$H),3,0)="--",VLOOKUP($D202&amp;"-"&amp;$E202,IF($C$4="TEB2000_REV01",CALC_CONN_TEB2000_REV01!$F:$H),2,0),VLOOKUP($D202&amp;"-"&amp;$E202,IF($C$4="TEB2000_REV01",CALC_CONN_TEB2000_REV01!$F:$H),3,0)),"---")</f>
        <v>---</v>
      </c>
      <c r="H202" s="59" t="str">
        <f>IFERROR(VLOOKUP(G202,IF($C$4="TEB2000_REV01",CALC_CONN_TEB2000_REV01!$G:$T),14,0),"---")</f>
        <v>---</v>
      </c>
      <c r="I202" s="59" t="str">
        <f>IFERROR(VLOOKUP($D202&amp;"-"&amp;$E202,IF($C$4="TEB2000_REV01",CALC_CONN_TEB2000_REV01!$F:$K,"???"),6,0),"---")</f>
        <v>---</v>
      </c>
      <c r="J202" s="61" t="str">
        <f>IFERROR(VLOOKUP($D202&amp;"-"&amp;$E202,IF($C$4="TEB2000_REV01",CALC_CONN_TEB2000_REV01!$F:$M,"???"),8,0),"---")</f>
        <v>---</v>
      </c>
      <c r="K202" s="62" t="str">
        <f>IFERROR(VLOOKUP($D202&amp;"-"&amp;$E202,IF($C$4="TEB2000_REV01",CALC_CONN_TEB2000_REV01!$F:$N),9,0),"---")</f>
        <v>---</v>
      </c>
      <c r="L202" s="59" t="str">
        <f>IFERROR(VLOOKUP(K202,B2B!$H$3:$I$2000,2,0),"---")</f>
        <v>---</v>
      </c>
      <c r="M202" s="59" t="str">
        <f>IFERROR(VLOOKUP(L202,IF($M$4="TEM0007_REV01",RAW_m_TEM0007_REV01!$AD:$AH),5,0),"---")</f>
        <v>---</v>
      </c>
      <c r="N202" s="59" t="str">
        <f>IFERROR(VLOOKUP(L202,IF($M$4="TEM0007_REV01",RAW_m_TEM0007_REV01!$AE:$AJ),6,0),"---")</f>
        <v>---</v>
      </c>
      <c r="O202" s="63" t="str">
        <f>IFERROR(VLOOKUP(L202,IF($M$4="TEM0007_REV01",RAW_m_TEM0007_REV01!$AD:$AE),2,0),"---")</f>
        <v>---</v>
      </c>
      <c r="P202" s="59" t="str">
        <f>IFERROR(VLOOKUP(O202,IF($M$4="TEM0007_REV01",RAW_m_TEM0007_REV01!$AJ:$AK),2,0),"---")</f>
        <v>---</v>
      </c>
      <c r="Q202" s="59" t="str">
        <f>IFERROR(VLOOKUP(L202,IF($M$4="TEM0007_REV01",RAW_m_TEM0007_REV01!$AD:$AF),3,0),"---")</f>
        <v>---</v>
      </c>
      <c r="R202" s="59" t="str">
        <f>IFERROR(VLOOKUP(O202,IF($M$4="TEM0007_REV01",RAW_m_TEM0007_REV01!$AE:$AG),3,0),"---")</f>
        <v>---</v>
      </c>
      <c r="S202" s="59" t="str">
        <f t="shared" si="7"/>
        <v>---</v>
      </c>
    </row>
    <row r="203" spans="2:19" ht="15" customHeight="1" x14ac:dyDescent="0.25">
      <c r="B203" s="59">
        <f t="shared" si="6"/>
        <v>198</v>
      </c>
      <c r="C203" s="60">
        <f>IFERROR(IF($C$4="TEB2000_REV01",CALC_CONN_TEB2000_REV01!U203,),"---")</f>
        <v>0</v>
      </c>
      <c r="D203" s="59">
        <f>IFERROR(IF($C$4="TEB2000_REV01",CALC_CONN_TEB2000_REV01!D203,),"---")</f>
        <v>0</v>
      </c>
      <c r="E203" s="59">
        <f>IFERROR(IF($C$4="TEB2000_REV01",CALC_CONN_TEB2000_REV01!E203,),"---")</f>
        <v>0</v>
      </c>
      <c r="F203" s="59" t="str">
        <f>IFERROR(IF(VLOOKUP($D203&amp;"-"&amp;$E203,IF($C$4="TEB2000_REV01",CALC_CONN_TEB2000_REV01!$F:$I),4,0)="--","---",IF($C$4="TEB2000_REV01",CALC_CONN_TEB2000_REV01!$G203&amp; " --&gt; " &amp;CALC_CONN_TEB2000_REV01!$I203&amp; " --&gt; ")),"---")</f>
        <v>---</v>
      </c>
      <c r="G203" s="59" t="str">
        <f>IFERROR(IF(VLOOKUP($D203&amp;"-"&amp;$E203,IF($C$4="TEB2000_REV01",CALC_CONN_TEB2000_REV01!$F:$H),3,0)="--",VLOOKUP($D203&amp;"-"&amp;$E203,IF($C$4="TEB2000_REV01",CALC_CONN_TEB2000_REV01!$F:$H),2,0),VLOOKUP($D203&amp;"-"&amp;$E203,IF($C$4="TEB2000_REV01",CALC_CONN_TEB2000_REV01!$F:$H),3,0)),"---")</f>
        <v>---</v>
      </c>
      <c r="H203" s="59" t="str">
        <f>IFERROR(VLOOKUP(G203,IF($C$4="TEB2000_REV01",CALC_CONN_TEB2000_REV01!$G:$T),14,0),"---")</f>
        <v>---</v>
      </c>
      <c r="I203" s="59" t="str">
        <f>IFERROR(VLOOKUP($D203&amp;"-"&amp;$E203,IF($C$4="TEB2000_REV01",CALC_CONN_TEB2000_REV01!$F:$K,"???"),6,0),"---")</f>
        <v>---</v>
      </c>
      <c r="J203" s="61" t="str">
        <f>IFERROR(VLOOKUP($D203&amp;"-"&amp;$E203,IF($C$4="TEB2000_REV01",CALC_CONN_TEB2000_REV01!$F:$M,"???"),8,0),"---")</f>
        <v>---</v>
      </c>
      <c r="K203" s="62" t="str">
        <f>IFERROR(VLOOKUP($D203&amp;"-"&amp;$E203,IF($C$4="TEB2000_REV01",CALC_CONN_TEB2000_REV01!$F:$N),9,0),"---")</f>
        <v>---</v>
      </c>
      <c r="L203" s="59" t="str">
        <f>IFERROR(VLOOKUP(K203,B2B!$H$3:$I$2000,2,0),"---")</f>
        <v>---</v>
      </c>
      <c r="M203" s="59" t="str">
        <f>IFERROR(VLOOKUP(L203,IF($M$4="TEM0007_REV01",RAW_m_TEM0007_REV01!$AD:$AH),5,0),"---")</f>
        <v>---</v>
      </c>
      <c r="N203" s="59" t="str">
        <f>IFERROR(VLOOKUP(L203,IF($M$4="TEM0007_REV01",RAW_m_TEM0007_REV01!$AE:$AJ),6,0),"---")</f>
        <v>---</v>
      </c>
      <c r="O203" s="63" t="str">
        <f>IFERROR(VLOOKUP(L203,IF($M$4="TEM0007_REV01",RAW_m_TEM0007_REV01!$AD:$AE),2,0),"---")</f>
        <v>---</v>
      </c>
      <c r="P203" s="59" t="str">
        <f>IFERROR(VLOOKUP(O203,IF($M$4="TEM0007_REV01",RAW_m_TEM0007_REV01!$AJ:$AK),2,0),"---")</f>
        <v>---</v>
      </c>
      <c r="Q203" s="59" t="str">
        <f>IFERROR(VLOOKUP(L203,IF($M$4="TEM0007_REV01",RAW_m_TEM0007_REV01!$AD:$AF),3,0),"---")</f>
        <v>---</v>
      </c>
      <c r="R203" s="59" t="str">
        <f>IFERROR(VLOOKUP(O203,IF($M$4="TEM0007_REV01",RAW_m_TEM0007_REV01!$AE:$AG),3,0),"---")</f>
        <v>---</v>
      </c>
      <c r="S203" s="59" t="str">
        <f t="shared" si="7"/>
        <v>---</v>
      </c>
    </row>
    <row r="204" spans="2:19" ht="15" customHeight="1" x14ac:dyDescent="0.25">
      <c r="B204" s="59">
        <f t="shared" si="6"/>
        <v>199</v>
      </c>
      <c r="C204" s="60">
        <f>IFERROR(IF($C$4="TEB2000_REV01",CALC_CONN_TEB2000_REV01!U204,),"---")</f>
        <v>0</v>
      </c>
      <c r="D204" s="59">
        <f>IFERROR(IF($C$4="TEB2000_REV01",CALC_CONN_TEB2000_REV01!D204,),"---")</f>
        <v>0</v>
      </c>
      <c r="E204" s="59">
        <f>IFERROR(IF($C$4="TEB2000_REV01",CALC_CONN_TEB2000_REV01!E204,),"---")</f>
        <v>0</v>
      </c>
      <c r="F204" s="59" t="str">
        <f>IFERROR(IF(VLOOKUP($D204&amp;"-"&amp;$E204,IF($C$4="TEB2000_REV01",CALC_CONN_TEB2000_REV01!$F:$I),4,0)="--","---",IF($C$4="TEB2000_REV01",CALC_CONN_TEB2000_REV01!$G204&amp; " --&gt; " &amp;CALC_CONN_TEB2000_REV01!$I204&amp; " --&gt; ")),"---")</f>
        <v>---</v>
      </c>
      <c r="G204" s="59" t="str">
        <f>IFERROR(IF(VLOOKUP($D204&amp;"-"&amp;$E204,IF($C$4="TEB2000_REV01",CALC_CONN_TEB2000_REV01!$F:$H),3,0)="--",VLOOKUP($D204&amp;"-"&amp;$E204,IF($C$4="TEB2000_REV01",CALC_CONN_TEB2000_REV01!$F:$H),2,0),VLOOKUP($D204&amp;"-"&amp;$E204,IF($C$4="TEB2000_REV01",CALC_CONN_TEB2000_REV01!$F:$H),3,0)),"---")</f>
        <v>---</v>
      </c>
      <c r="H204" s="59" t="str">
        <f>IFERROR(VLOOKUP(G204,IF($C$4="TEB2000_REV01",CALC_CONN_TEB2000_REV01!$G:$T),14,0),"---")</f>
        <v>---</v>
      </c>
      <c r="I204" s="59" t="str">
        <f>IFERROR(VLOOKUP($D204&amp;"-"&amp;$E204,IF($C$4="TEB2000_REV01",CALC_CONN_TEB2000_REV01!$F:$K,"???"),6,0),"---")</f>
        <v>---</v>
      </c>
      <c r="J204" s="61" t="str">
        <f>IFERROR(VLOOKUP($D204&amp;"-"&amp;$E204,IF($C$4="TEB2000_REV01",CALC_CONN_TEB2000_REV01!$F:$M,"???"),8,0),"---")</f>
        <v>---</v>
      </c>
      <c r="K204" s="62" t="str">
        <f>IFERROR(VLOOKUP($D204&amp;"-"&amp;$E204,IF($C$4="TEB2000_REV01",CALC_CONN_TEB2000_REV01!$F:$N),9,0),"---")</f>
        <v>---</v>
      </c>
      <c r="L204" s="59" t="str">
        <f>IFERROR(VLOOKUP(K204,B2B!$H$3:$I$2000,2,0),"---")</f>
        <v>---</v>
      </c>
      <c r="M204" s="59" t="str">
        <f>IFERROR(VLOOKUP(L204,IF($M$4="TEM0007_REV01",RAW_m_TEM0007_REV01!$AD:$AH),5,0),"---")</f>
        <v>---</v>
      </c>
      <c r="N204" s="59" t="str">
        <f>IFERROR(VLOOKUP(L204,IF($M$4="TEM0007_REV01",RAW_m_TEM0007_REV01!$AE:$AJ),6,0),"---")</f>
        <v>---</v>
      </c>
      <c r="O204" s="63" t="str">
        <f>IFERROR(VLOOKUP(L204,IF($M$4="TEM0007_REV01",RAW_m_TEM0007_REV01!$AD:$AE),2,0),"---")</f>
        <v>---</v>
      </c>
      <c r="P204" s="59" t="str">
        <f>IFERROR(VLOOKUP(O204,IF($M$4="TEM0007_REV01",RAW_m_TEM0007_REV01!$AJ:$AK),2,0),"---")</f>
        <v>---</v>
      </c>
      <c r="Q204" s="59" t="str">
        <f>IFERROR(VLOOKUP(L204,IF($M$4="TEM0007_REV01",RAW_m_TEM0007_REV01!$AD:$AF),3,0),"---")</f>
        <v>---</v>
      </c>
      <c r="R204" s="59" t="str">
        <f>IFERROR(VLOOKUP(O204,IF($M$4="TEM0007_REV01",RAW_m_TEM0007_REV01!$AE:$AG),3,0),"---")</f>
        <v>---</v>
      </c>
      <c r="S204" s="59" t="str">
        <f t="shared" si="7"/>
        <v>---</v>
      </c>
    </row>
    <row r="205" spans="2:19" ht="15" customHeight="1" x14ac:dyDescent="0.25">
      <c r="B205" s="59">
        <f t="shared" si="6"/>
        <v>200</v>
      </c>
      <c r="C205" s="60">
        <f>IFERROR(IF($C$4="TEB2000_REV01",CALC_CONN_TEB2000_REV01!U205,),"---")</f>
        <v>0</v>
      </c>
      <c r="D205" s="59">
        <f>IFERROR(IF($C$4="TEB2000_REV01",CALC_CONN_TEB2000_REV01!D205,),"---")</f>
        <v>0</v>
      </c>
      <c r="E205" s="59">
        <f>IFERROR(IF($C$4="TEB2000_REV01",CALC_CONN_TEB2000_REV01!E205,),"---")</f>
        <v>0</v>
      </c>
      <c r="F205" s="59" t="str">
        <f>IFERROR(IF(VLOOKUP($D205&amp;"-"&amp;$E205,IF($C$4="TEB2000_REV01",CALC_CONN_TEB2000_REV01!$F:$I),4,0)="--","---",IF($C$4="TEB2000_REV01",CALC_CONN_TEB2000_REV01!$G205&amp; " --&gt; " &amp;CALC_CONN_TEB2000_REV01!$I205&amp; " --&gt; ")),"---")</f>
        <v>---</v>
      </c>
      <c r="G205" s="59" t="str">
        <f>IFERROR(IF(VLOOKUP($D205&amp;"-"&amp;$E205,IF($C$4="TEB2000_REV01",CALC_CONN_TEB2000_REV01!$F:$H),3,0)="--",VLOOKUP($D205&amp;"-"&amp;$E205,IF($C$4="TEB2000_REV01",CALC_CONN_TEB2000_REV01!$F:$H),2,0),VLOOKUP($D205&amp;"-"&amp;$E205,IF($C$4="TEB2000_REV01",CALC_CONN_TEB2000_REV01!$F:$H),3,0)),"---")</f>
        <v>---</v>
      </c>
      <c r="H205" s="59" t="str">
        <f>IFERROR(VLOOKUP(G205,IF($C$4="TEB2000_REV01",CALC_CONN_TEB2000_REV01!$G:$T),14,0),"---")</f>
        <v>---</v>
      </c>
      <c r="I205" s="59" t="str">
        <f>IFERROR(VLOOKUP($D205&amp;"-"&amp;$E205,IF($C$4="TEB2000_REV01",CALC_CONN_TEB2000_REV01!$F:$K,"???"),6,0),"---")</f>
        <v>---</v>
      </c>
      <c r="J205" s="61" t="str">
        <f>IFERROR(VLOOKUP($D205&amp;"-"&amp;$E205,IF($C$4="TEB2000_REV01",CALC_CONN_TEB2000_REV01!$F:$M,"???"),8,0),"---")</f>
        <v>---</v>
      </c>
      <c r="K205" s="62" t="str">
        <f>IFERROR(VLOOKUP($D205&amp;"-"&amp;$E205,IF($C$4="TEB2000_REV01",CALC_CONN_TEB2000_REV01!$F:$N),9,0),"---")</f>
        <v>---</v>
      </c>
      <c r="L205" s="59" t="str">
        <f>IFERROR(VLOOKUP(K205,B2B!$H$3:$I$2000,2,0),"---")</f>
        <v>---</v>
      </c>
      <c r="M205" s="59" t="str">
        <f>IFERROR(VLOOKUP(L205,IF($M$4="TEM0007_REV01",RAW_m_TEM0007_REV01!$AD:$AH),5,0),"---")</f>
        <v>---</v>
      </c>
      <c r="N205" s="59" t="str">
        <f>IFERROR(VLOOKUP(L205,IF($M$4="TEM0007_REV01",RAW_m_TEM0007_REV01!$AE:$AJ),6,0),"---")</f>
        <v>---</v>
      </c>
      <c r="O205" s="63" t="str">
        <f>IFERROR(VLOOKUP(L205,IF($M$4="TEM0007_REV01",RAW_m_TEM0007_REV01!$AD:$AE),2,0),"---")</f>
        <v>---</v>
      </c>
      <c r="P205" s="59" t="str">
        <f>IFERROR(VLOOKUP(O205,IF($M$4="TEM0007_REV01",RAW_m_TEM0007_REV01!$AJ:$AK),2,0),"---")</f>
        <v>---</v>
      </c>
      <c r="Q205" s="59" t="str">
        <f>IFERROR(VLOOKUP(L205,IF($M$4="TEM0007_REV01",RAW_m_TEM0007_REV01!$AD:$AF),3,0),"---")</f>
        <v>---</v>
      </c>
      <c r="R205" s="59" t="str">
        <f>IFERROR(VLOOKUP(O205,IF($M$4="TEM0007_REV01",RAW_m_TEM0007_REV01!$AE:$AG),3,0),"---")</f>
        <v>---</v>
      </c>
      <c r="S205" s="59" t="str">
        <f t="shared" si="7"/>
        <v>---</v>
      </c>
    </row>
    <row r="206" spans="2:19" ht="15" customHeight="1" x14ac:dyDescent="0.25">
      <c r="B206" s="59">
        <f t="shared" si="6"/>
        <v>201</v>
      </c>
      <c r="C206" s="60">
        <f>IFERROR(IF($C$4="TEB2000_REV01",CALC_CONN_TEB2000_REV01!U206,),"---")</f>
        <v>0</v>
      </c>
      <c r="D206" s="59">
        <f>IFERROR(IF($C$4="TEB2000_REV01",CALC_CONN_TEB2000_REV01!D206,),"---")</f>
        <v>0</v>
      </c>
      <c r="E206" s="59">
        <f>IFERROR(IF($C$4="TEB2000_REV01",CALC_CONN_TEB2000_REV01!E206,),"---")</f>
        <v>0</v>
      </c>
      <c r="F206" s="59" t="str">
        <f>IFERROR(IF(VLOOKUP($D206&amp;"-"&amp;$E206,IF($C$4="TEB2000_REV01",CALC_CONN_TEB2000_REV01!$F:$I),4,0)="--","---",IF($C$4="TEB2000_REV01",CALC_CONN_TEB2000_REV01!$G206&amp; " --&gt; " &amp;CALC_CONN_TEB2000_REV01!$I206&amp; " --&gt; ")),"---")</f>
        <v>---</v>
      </c>
      <c r="G206" s="59" t="str">
        <f>IFERROR(IF(VLOOKUP($D206&amp;"-"&amp;$E206,IF($C$4="TEB2000_REV01",CALC_CONN_TEB2000_REV01!$F:$H),3,0)="--",VLOOKUP($D206&amp;"-"&amp;$E206,IF($C$4="TEB2000_REV01",CALC_CONN_TEB2000_REV01!$F:$H),2,0),VLOOKUP($D206&amp;"-"&amp;$E206,IF($C$4="TEB2000_REV01",CALC_CONN_TEB2000_REV01!$F:$H),3,0)),"---")</f>
        <v>---</v>
      </c>
      <c r="H206" s="59" t="str">
        <f>IFERROR(VLOOKUP(G206,IF($C$4="TEB2000_REV01",CALC_CONN_TEB2000_REV01!$G:$T),14,0),"---")</f>
        <v>---</v>
      </c>
      <c r="I206" s="59" t="str">
        <f>IFERROR(VLOOKUP($D206&amp;"-"&amp;$E206,IF($C$4="TEB2000_REV01",CALC_CONN_TEB2000_REV01!$F:$K,"???"),6,0),"---")</f>
        <v>---</v>
      </c>
      <c r="J206" s="61" t="str">
        <f>IFERROR(VLOOKUP($D206&amp;"-"&amp;$E206,IF($C$4="TEB2000_REV01",CALC_CONN_TEB2000_REV01!$F:$M,"???"),8,0),"---")</f>
        <v>---</v>
      </c>
      <c r="K206" s="62" t="str">
        <f>IFERROR(VLOOKUP($D206&amp;"-"&amp;$E206,IF($C$4="TEB2000_REV01",CALC_CONN_TEB2000_REV01!$F:$N),9,0),"---")</f>
        <v>---</v>
      </c>
      <c r="L206" s="59" t="str">
        <f>IFERROR(VLOOKUP(K206,B2B!$H$3:$I$2000,2,0),"---")</f>
        <v>---</v>
      </c>
      <c r="M206" s="59" t="str">
        <f>IFERROR(VLOOKUP(L206,IF($M$4="TEM0007_REV01",RAW_m_TEM0007_REV01!$AD:$AH),5,0),"---")</f>
        <v>---</v>
      </c>
      <c r="N206" s="59" t="str">
        <f>IFERROR(VLOOKUP(L206,IF($M$4="TEM0007_REV01",RAW_m_TEM0007_REV01!$AE:$AJ),6,0),"---")</f>
        <v>---</v>
      </c>
      <c r="O206" s="63" t="str">
        <f>IFERROR(VLOOKUP(L206,IF($M$4="TEM0007_REV01",RAW_m_TEM0007_REV01!$AD:$AE),2,0),"---")</f>
        <v>---</v>
      </c>
      <c r="P206" s="59" t="str">
        <f>IFERROR(VLOOKUP(O206,IF($M$4="TEM0007_REV01",RAW_m_TEM0007_REV01!$AJ:$AK),2,0),"---")</f>
        <v>---</v>
      </c>
      <c r="Q206" s="59" t="str">
        <f>IFERROR(VLOOKUP(L206,IF($M$4="TEM0007_REV01",RAW_m_TEM0007_REV01!$AD:$AF),3,0),"---")</f>
        <v>---</v>
      </c>
      <c r="R206" s="59" t="str">
        <f>IFERROR(VLOOKUP(O206,IF($M$4="TEM0007_REV01",RAW_m_TEM0007_REV01!$AE:$AG),3,0),"---")</f>
        <v>---</v>
      </c>
      <c r="S206" s="59" t="str">
        <f t="shared" si="7"/>
        <v>---</v>
      </c>
    </row>
    <row r="207" spans="2:19" ht="15" customHeight="1" x14ac:dyDescent="0.25">
      <c r="B207" s="59">
        <f t="shared" si="6"/>
        <v>202</v>
      </c>
      <c r="C207" s="60">
        <f>IFERROR(IF($C$4="TEB2000_REV01",CALC_CONN_TEB2000_REV01!U207,),"---")</f>
        <v>0</v>
      </c>
      <c r="D207" s="59">
        <f>IFERROR(IF($C$4="TEB2000_REV01",CALC_CONN_TEB2000_REV01!D207,),"---")</f>
        <v>0</v>
      </c>
      <c r="E207" s="59">
        <f>IFERROR(IF($C$4="TEB2000_REV01",CALC_CONN_TEB2000_REV01!E207,),"---")</f>
        <v>0</v>
      </c>
      <c r="F207" s="59" t="str">
        <f>IFERROR(IF(VLOOKUP($D207&amp;"-"&amp;$E207,IF($C$4="TEB2000_REV01",CALC_CONN_TEB2000_REV01!$F:$I),4,0)="--","---",IF($C$4="TEB2000_REV01",CALC_CONN_TEB2000_REV01!$G207&amp; " --&gt; " &amp;CALC_CONN_TEB2000_REV01!$I207&amp; " --&gt; ")),"---")</f>
        <v>---</v>
      </c>
      <c r="G207" s="59" t="str">
        <f>IFERROR(IF(VLOOKUP($D207&amp;"-"&amp;$E207,IF($C$4="TEB2000_REV01",CALC_CONN_TEB2000_REV01!$F:$H),3,0)="--",VLOOKUP($D207&amp;"-"&amp;$E207,IF($C$4="TEB2000_REV01",CALC_CONN_TEB2000_REV01!$F:$H),2,0),VLOOKUP($D207&amp;"-"&amp;$E207,IF($C$4="TEB2000_REV01",CALC_CONN_TEB2000_REV01!$F:$H),3,0)),"---")</f>
        <v>---</v>
      </c>
      <c r="H207" s="59" t="str">
        <f>IFERROR(VLOOKUP(G207,IF($C$4="TEB2000_REV01",CALC_CONN_TEB2000_REV01!$G:$T),14,0),"---")</f>
        <v>---</v>
      </c>
      <c r="I207" s="59" t="str">
        <f>IFERROR(VLOOKUP($D207&amp;"-"&amp;$E207,IF($C$4="TEB2000_REV01",CALC_CONN_TEB2000_REV01!$F:$K,"???"),6,0),"---")</f>
        <v>---</v>
      </c>
      <c r="J207" s="61" t="str">
        <f>IFERROR(VLOOKUP($D207&amp;"-"&amp;$E207,IF($C$4="TEB2000_REV01",CALC_CONN_TEB2000_REV01!$F:$M,"???"),8,0),"---")</f>
        <v>---</v>
      </c>
      <c r="K207" s="62" t="str">
        <f>IFERROR(VLOOKUP($D207&amp;"-"&amp;$E207,IF($C$4="TEB2000_REV01",CALC_CONN_TEB2000_REV01!$F:$N),9,0),"---")</f>
        <v>---</v>
      </c>
      <c r="L207" s="59" t="str">
        <f>IFERROR(VLOOKUP(K207,B2B!$H$3:$I$2000,2,0),"---")</f>
        <v>---</v>
      </c>
      <c r="M207" s="59" t="str">
        <f>IFERROR(VLOOKUP(L207,IF($M$4="TEM0007_REV01",RAW_m_TEM0007_REV01!$AD:$AH),5,0),"---")</f>
        <v>---</v>
      </c>
      <c r="N207" s="59" t="str">
        <f>IFERROR(VLOOKUP(L207,IF($M$4="TEM0007_REV01",RAW_m_TEM0007_REV01!$AE:$AJ),6,0),"---")</f>
        <v>---</v>
      </c>
      <c r="O207" s="63" t="str">
        <f>IFERROR(VLOOKUP(L207,IF($M$4="TEM0007_REV01",RAW_m_TEM0007_REV01!$AD:$AE),2,0),"---")</f>
        <v>---</v>
      </c>
      <c r="P207" s="59" t="str">
        <f>IFERROR(VLOOKUP(O207,IF($M$4="TEM0007_REV01",RAW_m_TEM0007_REV01!$AJ:$AK),2,0),"---")</f>
        <v>---</v>
      </c>
      <c r="Q207" s="59" t="str">
        <f>IFERROR(VLOOKUP(L207,IF($M$4="TEM0007_REV01",RAW_m_TEM0007_REV01!$AD:$AF),3,0),"---")</f>
        <v>---</v>
      </c>
      <c r="R207" s="59" t="str">
        <f>IFERROR(VLOOKUP(O207,IF($M$4="TEM0007_REV01",RAW_m_TEM0007_REV01!$AE:$AG),3,0),"---")</f>
        <v>---</v>
      </c>
      <c r="S207" s="59" t="str">
        <f t="shared" si="7"/>
        <v>---</v>
      </c>
    </row>
    <row r="208" spans="2:19" ht="15" customHeight="1" x14ac:dyDescent="0.25">
      <c r="B208" s="59">
        <f t="shared" si="6"/>
        <v>203</v>
      </c>
      <c r="C208" s="60">
        <f>IFERROR(IF($C$4="TEB2000_REV01",CALC_CONN_TEB2000_REV01!U208,),"---")</f>
        <v>0</v>
      </c>
      <c r="D208" s="59">
        <f>IFERROR(IF($C$4="TEB2000_REV01",CALC_CONN_TEB2000_REV01!D208,),"---")</f>
        <v>0</v>
      </c>
      <c r="E208" s="59">
        <f>IFERROR(IF($C$4="TEB2000_REV01",CALC_CONN_TEB2000_REV01!E208,),"---")</f>
        <v>0</v>
      </c>
      <c r="F208" s="59" t="str">
        <f>IFERROR(IF(VLOOKUP($D208&amp;"-"&amp;$E208,IF($C$4="TEB2000_REV01",CALC_CONN_TEB2000_REV01!$F:$I),4,0)="--","---",IF($C$4="TEB2000_REV01",CALC_CONN_TEB2000_REV01!$G208&amp; " --&gt; " &amp;CALC_CONN_TEB2000_REV01!$I208&amp; " --&gt; ")),"---")</f>
        <v>---</v>
      </c>
      <c r="G208" s="59" t="str">
        <f>IFERROR(IF(VLOOKUP($D208&amp;"-"&amp;$E208,IF($C$4="TEB2000_REV01",CALC_CONN_TEB2000_REV01!$F:$H),3,0)="--",VLOOKUP($D208&amp;"-"&amp;$E208,IF($C$4="TEB2000_REV01",CALC_CONN_TEB2000_REV01!$F:$H),2,0),VLOOKUP($D208&amp;"-"&amp;$E208,IF($C$4="TEB2000_REV01",CALC_CONN_TEB2000_REV01!$F:$H),3,0)),"---")</f>
        <v>---</v>
      </c>
      <c r="H208" s="59" t="str">
        <f>IFERROR(VLOOKUP(G208,IF($C$4="TEB2000_REV01",CALC_CONN_TEB2000_REV01!$G:$T),14,0),"---")</f>
        <v>---</v>
      </c>
      <c r="I208" s="59" t="str">
        <f>IFERROR(VLOOKUP($D208&amp;"-"&amp;$E208,IF($C$4="TEB2000_REV01",CALC_CONN_TEB2000_REV01!$F:$K,"???"),6,0),"---")</f>
        <v>---</v>
      </c>
      <c r="J208" s="61" t="str">
        <f>IFERROR(VLOOKUP($D208&amp;"-"&amp;$E208,IF($C$4="TEB2000_REV01",CALC_CONN_TEB2000_REV01!$F:$M,"???"),8,0),"---")</f>
        <v>---</v>
      </c>
      <c r="K208" s="62" t="str">
        <f>IFERROR(VLOOKUP($D208&amp;"-"&amp;$E208,IF($C$4="TEB2000_REV01",CALC_CONN_TEB2000_REV01!$F:$N),9,0),"---")</f>
        <v>---</v>
      </c>
      <c r="L208" s="59" t="str">
        <f>IFERROR(VLOOKUP(K208,B2B!$H$3:$I$2000,2,0),"---")</f>
        <v>---</v>
      </c>
      <c r="M208" s="59" t="str">
        <f>IFERROR(VLOOKUP(L208,IF($M$4="TEM0007_REV01",RAW_m_TEM0007_REV01!$AD:$AH),5,0),"---")</f>
        <v>---</v>
      </c>
      <c r="N208" s="59" t="str">
        <f>IFERROR(VLOOKUP(L208,IF($M$4="TEM0007_REV01",RAW_m_TEM0007_REV01!$AE:$AJ),6,0),"---")</f>
        <v>---</v>
      </c>
      <c r="O208" s="63" t="str">
        <f>IFERROR(VLOOKUP(L208,IF($M$4="TEM0007_REV01",RAW_m_TEM0007_REV01!$AD:$AE),2,0),"---")</f>
        <v>---</v>
      </c>
      <c r="P208" s="59" t="str">
        <f>IFERROR(VLOOKUP(O208,IF($M$4="TEM0007_REV01",RAW_m_TEM0007_REV01!$AJ:$AK),2,0),"---")</f>
        <v>---</v>
      </c>
      <c r="Q208" s="59" t="str">
        <f>IFERROR(VLOOKUP(L208,IF($M$4="TEM0007_REV01",RAW_m_TEM0007_REV01!$AD:$AF),3,0),"---")</f>
        <v>---</v>
      </c>
      <c r="R208" s="59" t="str">
        <f>IFERROR(VLOOKUP(O208,IF($M$4="TEM0007_REV01",RAW_m_TEM0007_REV01!$AE:$AG),3,0),"---")</f>
        <v>---</v>
      </c>
      <c r="S208" s="59" t="str">
        <f t="shared" si="7"/>
        <v>---</v>
      </c>
    </row>
    <row r="209" spans="2:19" ht="15" customHeight="1" x14ac:dyDescent="0.25">
      <c r="B209" s="59">
        <f t="shared" si="6"/>
        <v>204</v>
      </c>
      <c r="C209" s="60">
        <f>IFERROR(IF($C$4="TEB2000_REV01",CALC_CONN_TEB2000_REV01!U209,),"---")</f>
        <v>0</v>
      </c>
      <c r="D209" s="59">
        <f>IFERROR(IF($C$4="TEB2000_REV01",CALC_CONN_TEB2000_REV01!D209,),"---")</f>
        <v>0</v>
      </c>
      <c r="E209" s="59">
        <f>IFERROR(IF($C$4="TEB2000_REV01",CALC_CONN_TEB2000_REV01!E209,),"---")</f>
        <v>0</v>
      </c>
      <c r="F209" s="59" t="str">
        <f>IFERROR(IF(VLOOKUP($D209&amp;"-"&amp;$E209,IF($C$4="TEB2000_REV01",CALC_CONN_TEB2000_REV01!$F:$I),4,0)="--","---",IF($C$4="TEB2000_REV01",CALC_CONN_TEB2000_REV01!$G209&amp; " --&gt; " &amp;CALC_CONN_TEB2000_REV01!$I209&amp; " --&gt; ")),"---")</f>
        <v>---</v>
      </c>
      <c r="G209" s="59" t="str">
        <f>IFERROR(IF(VLOOKUP($D209&amp;"-"&amp;$E209,IF($C$4="TEB2000_REV01",CALC_CONN_TEB2000_REV01!$F:$H),3,0)="--",VLOOKUP($D209&amp;"-"&amp;$E209,IF($C$4="TEB2000_REV01",CALC_CONN_TEB2000_REV01!$F:$H),2,0),VLOOKUP($D209&amp;"-"&amp;$E209,IF($C$4="TEB2000_REV01",CALC_CONN_TEB2000_REV01!$F:$H),3,0)),"---")</f>
        <v>---</v>
      </c>
      <c r="H209" s="59" t="str">
        <f>IFERROR(VLOOKUP(G209,IF($C$4="TEB2000_REV01",CALC_CONN_TEB2000_REV01!$G:$T),14,0),"---")</f>
        <v>---</v>
      </c>
      <c r="I209" s="59" t="str">
        <f>IFERROR(VLOOKUP($D209&amp;"-"&amp;$E209,IF($C$4="TEB2000_REV01",CALC_CONN_TEB2000_REV01!$F:$K,"???"),6,0),"---")</f>
        <v>---</v>
      </c>
      <c r="J209" s="61" t="str">
        <f>IFERROR(VLOOKUP($D209&amp;"-"&amp;$E209,IF($C$4="TEB2000_REV01",CALC_CONN_TEB2000_REV01!$F:$M,"???"),8,0),"---")</f>
        <v>---</v>
      </c>
      <c r="K209" s="62" t="str">
        <f>IFERROR(VLOOKUP($D209&amp;"-"&amp;$E209,IF($C$4="TEB2000_REV01",CALC_CONN_TEB2000_REV01!$F:$N),9,0),"---")</f>
        <v>---</v>
      </c>
      <c r="L209" s="59" t="str">
        <f>IFERROR(VLOOKUP(K209,B2B!$H$3:$I$2000,2,0),"---")</f>
        <v>---</v>
      </c>
      <c r="M209" s="59" t="str">
        <f>IFERROR(VLOOKUP(L209,IF($M$4="TEM0007_REV01",RAW_m_TEM0007_REV01!$AD:$AH),5,0),"---")</f>
        <v>---</v>
      </c>
      <c r="N209" s="59" t="str">
        <f>IFERROR(VLOOKUP(L209,IF($M$4="TEM0007_REV01",RAW_m_TEM0007_REV01!$AE:$AJ),6,0),"---")</f>
        <v>---</v>
      </c>
      <c r="O209" s="63" t="str">
        <f>IFERROR(VLOOKUP(L209,IF($M$4="TEM0007_REV01",RAW_m_TEM0007_REV01!$AD:$AE),2,0),"---")</f>
        <v>---</v>
      </c>
      <c r="P209" s="59" t="str">
        <f>IFERROR(VLOOKUP(O209,IF($M$4="TEM0007_REV01",RAW_m_TEM0007_REV01!$AJ:$AK),2,0),"---")</f>
        <v>---</v>
      </c>
      <c r="Q209" s="59" t="str">
        <f>IFERROR(VLOOKUP(L209,IF($M$4="TEM0007_REV01",RAW_m_TEM0007_REV01!$AD:$AF),3,0),"---")</f>
        <v>---</v>
      </c>
      <c r="R209" s="59" t="str">
        <f>IFERROR(VLOOKUP(O209,IF($M$4="TEM0007_REV01",RAW_m_TEM0007_REV01!$AE:$AG),3,0),"---")</f>
        <v>---</v>
      </c>
      <c r="S209" s="59" t="str">
        <f t="shared" si="7"/>
        <v>---</v>
      </c>
    </row>
    <row r="210" spans="2:19" ht="15" customHeight="1" x14ac:dyDescent="0.25">
      <c r="B210" s="59">
        <f t="shared" si="6"/>
        <v>205</v>
      </c>
      <c r="C210" s="60">
        <f>IFERROR(IF($C$4="TEB2000_REV01",CALC_CONN_TEB2000_REV01!U210,),"---")</f>
        <v>0</v>
      </c>
      <c r="D210" s="59">
        <f>IFERROR(IF($C$4="TEB2000_REV01",CALC_CONN_TEB2000_REV01!D210,),"---")</f>
        <v>0</v>
      </c>
      <c r="E210" s="59">
        <f>IFERROR(IF($C$4="TEB2000_REV01",CALC_CONN_TEB2000_REV01!E210,),"---")</f>
        <v>0</v>
      </c>
      <c r="F210" s="59" t="str">
        <f>IFERROR(IF(VLOOKUP($D210&amp;"-"&amp;$E210,IF($C$4="TEB2000_REV01",CALC_CONN_TEB2000_REV01!$F:$I),4,0)="--","---",IF($C$4="TEB2000_REV01",CALC_CONN_TEB2000_REV01!$G210&amp; " --&gt; " &amp;CALC_CONN_TEB2000_REV01!$I210&amp; " --&gt; ")),"---")</f>
        <v>---</v>
      </c>
      <c r="G210" s="59" t="str">
        <f>IFERROR(IF(VLOOKUP($D210&amp;"-"&amp;$E210,IF($C$4="TEB2000_REV01",CALC_CONN_TEB2000_REV01!$F:$H),3,0)="--",VLOOKUP($D210&amp;"-"&amp;$E210,IF($C$4="TEB2000_REV01",CALC_CONN_TEB2000_REV01!$F:$H),2,0),VLOOKUP($D210&amp;"-"&amp;$E210,IF($C$4="TEB2000_REV01",CALC_CONN_TEB2000_REV01!$F:$H),3,0)),"---")</f>
        <v>---</v>
      </c>
      <c r="H210" s="59" t="str">
        <f>IFERROR(VLOOKUP(G210,IF($C$4="TEB2000_REV01",CALC_CONN_TEB2000_REV01!$G:$T),14,0),"---")</f>
        <v>---</v>
      </c>
      <c r="I210" s="59" t="str">
        <f>IFERROR(VLOOKUP($D210&amp;"-"&amp;$E210,IF($C$4="TEB2000_REV01",CALC_CONN_TEB2000_REV01!$F:$K,"???"),6,0),"---")</f>
        <v>---</v>
      </c>
      <c r="J210" s="61" t="str">
        <f>IFERROR(VLOOKUP($D210&amp;"-"&amp;$E210,IF($C$4="TEB2000_REV01",CALC_CONN_TEB2000_REV01!$F:$M,"???"),8,0),"---")</f>
        <v>---</v>
      </c>
      <c r="K210" s="62" t="str">
        <f>IFERROR(VLOOKUP($D210&amp;"-"&amp;$E210,IF($C$4="TEB2000_REV01",CALC_CONN_TEB2000_REV01!$F:$N),9,0),"---")</f>
        <v>---</v>
      </c>
      <c r="L210" s="59" t="str">
        <f>IFERROR(VLOOKUP(K210,B2B!$H$3:$I$2000,2,0),"---")</f>
        <v>---</v>
      </c>
      <c r="M210" s="59" t="str">
        <f>IFERROR(VLOOKUP(L210,IF($M$4="TEM0007_REV01",RAW_m_TEM0007_REV01!$AD:$AH),5,0),"---")</f>
        <v>---</v>
      </c>
      <c r="N210" s="59" t="str">
        <f>IFERROR(VLOOKUP(L210,IF($M$4="TEM0007_REV01",RAW_m_TEM0007_REV01!$AE:$AJ),6,0),"---")</f>
        <v>---</v>
      </c>
      <c r="O210" s="63" t="str">
        <f>IFERROR(VLOOKUP(L210,IF($M$4="TEM0007_REV01",RAW_m_TEM0007_REV01!$AD:$AE),2,0),"---")</f>
        <v>---</v>
      </c>
      <c r="P210" s="59" t="str">
        <f>IFERROR(VLOOKUP(O210,IF($M$4="TEM0007_REV01",RAW_m_TEM0007_REV01!$AJ:$AK),2,0),"---")</f>
        <v>---</v>
      </c>
      <c r="Q210" s="59" t="str">
        <f>IFERROR(VLOOKUP(L210,IF($M$4="TEM0007_REV01",RAW_m_TEM0007_REV01!$AD:$AF),3,0),"---")</f>
        <v>---</v>
      </c>
      <c r="R210" s="59" t="str">
        <f>IFERROR(VLOOKUP(O210,IF($M$4="TEM0007_REV01",RAW_m_TEM0007_REV01!$AE:$AG),3,0),"---")</f>
        <v>---</v>
      </c>
      <c r="S210" s="59" t="str">
        <f t="shared" si="7"/>
        <v>---</v>
      </c>
    </row>
    <row r="211" spans="2:19" ht="15" customHeight="1" x14ac:dyDescent="0.25">
      <c r="B211" s="59">
        <f t="shared" si="6"/>
        <v>206</v>
      </c>
      <c r="C211" s="60">
        <f>IFERROR(IF($C$4="TEB2000_REV01",CALC_CONN_TEB2000_REV01!U211,),"---")</f>
        <v>0</v>
      </c>
      <c r="D211" s="59">
        <f>IFERROR(IF($C$4="TEB2000_REV01",CALC_CONN_TEB2000_REV01!D211,),"---")</f>
        <v>0</v>
      </c>
      <c r="E211" s="59">
        <f>IFERROR(IF($C$4="TEB2000_REV01",CALC_CONN_TEB2000_REV01!E211,),"---")</f>
        <v>0</v>
      </c>
      <c r="F211" s="59" t="str">
        <f>IFERROR(IF(VLOOKUP($D211&amp;"-"&amp;$E211,IF($C$4="TEB2000_REV01",CALC_CONN_TEB2000_REV01!$F:$I),4,0)="--","---",IF($C$4="TEB2000_REV01",CALC_CONN_TEB2000_REV01!$G211&amp; " --&gt; " &amp;CALC_CONN_TEB2000_REV01!$I211&amp; " --&gt; ")),"---")</f>
        <v>---</v>
      </c>
      <c r="G211" s="59" t="str">
        <f>IFERROR(IF(VLOOKUP($D211&amp;"-"&amp;$E211,IF($C$4="TEB2000_REV01",CALC_CONN_TEB2000_REV01!$F:$H),3,0)="--",VLOOKUP($D211&amp;"-"&amp;$E211,IF($C$4="TEB2000_REV01",CALC_CONN_TEB2000_REV01!$F:$H),2,0),VLOOKUP($D211&amp;"-"&amp;$E211,IF($C$4="TEB2000_REV01",CALC_CONN_TEB2000_REV01!$F:$H),3,0)),"---")</f>
        <v>---</v>
      </c>
      <c r="H211" s="59" t="str">
        <f>IFERROR(VLOOKUP(G211,IF($C$4="TEB2000_REV01",CALC_CONN_TEB2000_REV01!$G:$T),14,0),"---")</f>
        <v>---</v>
      </c>
      <c r="I211" s="59" t="str">
        <f>IFERROR(VLOOKUP($D211&amp;"-"&amp;$E211,IF($C$4="TEB2000_REV01",CALC_CONN_TEB2000_REV01!$F:$K,"???"),6,0),"---")</f>
        <v>---</v>
      </c>
      <c r="J211" s="61" t="str">
        <f>IFERROR(VLOOKUP($D211&amp;"-"&amp;$E211,IF($C$4="TEB2000_REV01",CALC_CONN_TEB2000_REV01!$F:$M,"???"),8,0),"---")</f>
        <v>---</v>
      </c>
      <c r="K211" s="62" t="str">
        <f>IFERROR(VLOOKUP($D211&amp;"-"&amp;$E211,IF($C$4="TEB2000_REV01",CALC_CONN_TEB2000_REV01!$F:$N),9,0),"---")</f>
        <v>---</v>
      </c>
      <c r="L211" s="59" t="str">
        <f>IFERROR(VLOOKUP(K211,B2B!$H$3:$I$2000,2,0),"---")</f>
        <v>---</v>
      </c>
      <c r="M211" s="59" t="str">
        <f>IFERROR(VLOOKUP(L211,IF($M$4="TEM0007_REV01",RAW_m_TEM0007_REV01!$AD:$AH),5,0),"---")</f>
        <v>---</v>
      </c>
      <c r="N211" s="59" t="str">
        <f>IFERROR(VLOOKUP(L211,IF($M$4="TEM0007_REV01",RAW_m_TEM0007_REV01!$AE:$AJ),6,0),"---")</f>
        <v>---</v>
      </c>
      <c r="O211" s="63" t="str">
        <f>IFERROR(VLOOKUP(L211,IF($M$4="TEM0007_REV01",RAW_m_TEM0007_REV01!$AD:$AE),2,0),"---")</f>
        <v>---</v>
      </c>
      <c r="P211" s="59" t="str">
        <f>IFERROR(VLOOKUP(O211,IF($M$4="TEM0007_REV01",RAW_m_TEM0007_REV01!$AJ:$AK),2,0),"---")</f>
        <v>---</v>
      </c>
      <c r="Q211" s="59" t="str">
        <f>IFERROR(VLOOKUP(L211,IF($M$4="TEM0007_REV01",RAW_m_TEM0007_REV01!$AD:$AF),3,0),"---")</f>
        <v>---</v>
      </c>
      <c r="R211" s="59" t="str">
        <f>IFERROR(VLOOKUP(O211,IF($M$4="TEM0007_REV01",RAW_m_TEM0007_REV01!$AE:$AG),3,0),"---")</f>
        <v>---</v>
      </c>
      <c r="S211" s="59" t="str">
        <f t="shared" si="7"/>
        <v>---</v>
      </c>
    </row>
    <row r="212" spans="2:19" ht="15" customHeight="1" x14ac:dyDescent="0.25">
      <c r="B212" s="59">
        <f t="shared" si="6"/>
        <v>207</v>
      </c>
      <c r="C212" s="60">
        <f>IFERROR(IF($C$4="TEB2000_REV01",CALC_CONN_TEB2000_REV01!U212,),"---")</f>
        <v>0</v>
      </c>
      <c r="D212" s="59">
        <f>IFERROR(IF($C$4="TEB2000_REV01",CALC_CONN_TEB2000_REV01!D212,),"---")</f>
        <v>0</v>
      </c>
      <c r="E212" s="59">
        <f>IFERROR(IF($C$4="TEB2000_REV01",CALC_CONN_TEB2000_REV01!E212,),"---")</f>
        <v>0</v>
      </c>
      <c r="F212" s="59" t="str">
        <f>IFERROR(IF(VLOOKUP($D212&amp;"-"&amp;$E212,IF($C$4="TEB2000_REV01",CALC_CONN_TEB2000_REV01!$F:$I),4,0)="--","---",IF($C$4="TEB2000_REV01",CALC_CONN_TEB2000_REV01!$G212&amp; " --&gt; " &amp;CALC_CONN_TEB2000_REV01!$I212&amp; " --&gt; ")),"---")</f>
        <v>---</v>
      </c>
      <c r="G212" s="59" t="str">
        <f>IFERROR(IF(VLOOKUP($D212&amp;"-"&amp;$E212,IF($C$4="TEB2000_REV01",CALC_CONN_TEB2000_REV01!$F:$H),3,0)="--",VLOOKUP($D212&amp;"-"&amp;$E212,IF($C$4="TEB2000_REV01",CALC_CONN_TEB2000_REV01!$F:$H),2,0),VLOOKUP($D212&amp;"-"&amp;$E212,IF($C$4="TEB2000_REV01",CALC_CONN_TEB2000_REV01!$F:$H),3,0)),"---")</f>
        <v>---</v>
      </c>
      <c r="H212" s="59" t="str">
        <f>IFERROR(VLOOKUP(G212,IF($C$4="TEB2000_REV01",CALC_CONN_TEB2000_REV01!$G:$T),14,0),"---")</f>
        <v>---</v>
      </c>
      <c r="I212" s="59" t="str">
        <f>IFERROR(VLOOKUP($D212&amp;"-"&amp;$E212,IF($C$4="TEB2000_REV01",CALC_CONN_TEB2000_REV01!$F:$K,"???"),6,0),"---")</f>
        <v>---</v>
      </c>
      <c r="J212" s="61" t="str">
        <f>IFERROR(VLOOKUP($D212&amp;"-"&amp;$E212,IF($C$4="TEB2000_REV01",CALC_CONN_TEB2000_REV01!$F:$M,"???"),8,0),"---")</f>
        <v>---</v>
      </c>
      <c r="K212" s="62" t="str">
        <f>IFERROR(VLOOKUP($D212&amp;"-"&amp;$E212,IF($C$4="TEB2000_REV01",CALC_CONN_TEB2000_REV01!$F:$N),9,0),"---")</f>
        <v>---</v>
      </c>
      <c r="L212" s="59" t="str">
        <f>IFERROR(VLOOKUP(K212,B2B!$H$3:$I$2000,2,0),"---")</f>
        <v>---</v>
      </c>
      <c r="M212" s="59" t="str">
        <f>IFERROR(VLOOKUP(L212,IF($M$4="TEM0007_REV01",RAW_m_TEM0007_REV01!$AD:$AH),5,0),"---")</f>
        <v>---</v>
      </c>
      <c r="N212" s="59" t="str">
        <f>IFERROR(VLOOKUP(L212,IF($M$4="TEM0007_REV01",RAW_m_TEM0007_REV01!$AE:$AJ),6,0),"---")</f>
        <v>---</v>
      </c>
      <c r="O212" s="63" t="str">
        <f>IFERROR(VLOOKUP(L212,IF($M$4="TEM0007_REV01",RAW_m_TEM0007_REV01!$AD:$AE),2,0),"---")</f>
        <v>---</v>
      </c>
      <c r="P212" s="59" t="str">
        <f>IFERROR(VLOOKUP(O212,IF($M$4="TEM0007_REV01",RAW_m_TEM0007_REV01!$AJ:$AK),2,0),"---")</f>
        <v>---</v>
      </c>
      <c r="Q212" s="59" t="str">
        <f>IFERROR(VLOOKUP(L212,IF($M$4="TEM0007_REV01",RAW_m_TEM0007_REV01!$AD:$AF),3,0),"---")</f>
        <v>---</v>
      </c>
      <c r="R212" s="59" t="str">
        <f>IFERROR(VLOOKUP(O212,IF($M$4="TEM0007_REV01",RAW_m_TEM0007_REV01!$AE:$AG),3,0),"---")</f>
        <v>---</v>
      </c>
      <c r="S212" s="59" t="str">
        <f t="shared" si="7"/>
        <v>---</v>
      </c>
    </row>
    <row r="213" spans="2:19" ht="15" customHeight="1" x14ac:dyDescent="0.25">
      <c r="B213" s="59">
        <f t="shared" si="6"/>
        <v>208</v>
      </c>
      <c r="C213" s="60">
        <f>IFERROR(IF($C$4="TEB2000_REV01",CALC_CONN_TEB2000_REV01!U213,),"---")</f>
        <v>0</v>
      </c>
      <c r="D213" s="59">
        <f>IFERROR(IF($C$4="TEB2000_REV01",CALC_CONN_TEB2000_REV01!D213,),"---")</f>
        <v>0</v>
      </c>
      <c r="E213" s="59">
        <f>IFERROR(IF($C$4="TEB2000_REV01",CALC_CONN_TEB2000_REV01!E213,),"---")</f>
        <v>0</v>
      </c>
      <c r="F213" s="59" t="str">
        <f>IFERROR(IF(VLOOKUP($D213&amp;"-"&amp;$E213,IF($C$4="TEB2000_REV01",CALC_CONN_TEB2000_REV01!$F:$I),4,0)="--","---",IF($C$4="TEB2000_REV01",CALC_CONN_TEB2000_REV01!$G213&amp; " --&gt; " &amp;CALC_CONN_TEB2000_REV01!$I213&amp; " --&gt; ")),"---")</f>
        <v>---</v>
      </c>
      <c r="G213" s="59" t="str">
        <f>IFERROR(IF(VLOOKUP($D213&amp;"-"&amp;$E213,IF($C$4="TEB2000_REV01",CALC_CONN_TEB2000_REV01!$F:$H),3,0)="--",VLOOKUP($D213&amp;"-"&amp;$E213,IF($C$4="TEB2000_REV01",CALC_CONN_TEB2000_REV01!$F:$H),2,0),VLOOKUP($D213&amp;"-"&amp;$E213,IF($C$4="TEB2000_REV01",CALC_CONN_TEB2000_REV01!$F:$H),3,0)),"---")</f>
        <v>---</v>
      </c>
      <c r="H213" s="59" t="str">
        <f>IFERROR(VLOOKUP(G213,IF($C$4="TEB2000_REV01",CALC_CONN_TEB2000_REV01!$G:$T),14,0),"---")</f>
        <v>---</v>
      </c>
      <c r="I213" s="59" t="str">
        <f>IFERROR(VLOOKUP($D213&amp;"-"&amp;$E213,IF($C$4="TEB2000_REV01",CALC_CONN_TEB2000_REV01!$F:$K,"???"),6,0),"---")</f>
        <v>---</v>
      </c>
      <c r="J213" s="61" t="str">
        <f>IFERROR(VLOOKUP($D213&amp;"-"&amp;$E213,IF($C$4="TEB2000_REV01",CALC_CONN_TEB2000_REV01!$F:$M,"???"),8,0),"---")</f>
        <v>---</v>
      </c>
      <c r="K213" s="62" t="str">
        <f>IFERROR(VLOOKUP($D213&amp;"-"&amp;$E213,IF($C$4="TEB2000_REV01",CALC_CONN_TEB2000_REV01!$F:$N),9,0),"---")</f>
        <v>---</v>
      </c>
      <c r="L213" s="59" t="str">
        <f>IFERROR(VLOOKUP(K213,B2B!$H$3:$I$2000,2,0),"---")</f>
        <v>---</v>
      </c>
      <c r="M213" s="59" t="str">
        <f>IFERROR(VLOOKUP(L213,IF($M$4="TEM0007_REV01",RAW_m_TEM0007_REV01!$AD:$AH),5,0),"---")</f>
        <v>---</v>
      </c>
      <c r="N213" s="59" t="str">
        <f>IFERROR(VLOOKUP(L213,IF($M$4="TEM0007_REV01",RAW_m_TEM0007_REV01!$AE:$AJ),6,0),"---")</f>
        <v>---</v>
      </c>
      <c r="O213" s="63" t="str">
        <f>IFERROR(VLOOKUP(L213,IF($M$4="TEM0007_REV01",RAW_m_TEM0007_REV01!$AD:$AE),2,0),"---")</f>
        <v>---</v>
      </c>
      <c r="P213" s="59" t="str">
        <f>IFERROR(VLOOKUP(O213,IF($M$4="TEM0007_REV01",RAW_m_TEM0007_REV01!$AJ:$AK),2,0),"---")</f>
        <v>---</v>
      </c>
      <c r="Q213" s="59" t="str">
        <f>IFERROR(VLOOKUP(L213,IF($M$4="TEM0007_REV01",RAW_m_TEM0007_REV01!$AD:$AF),3,0),"---")</f>
        <v>---</v>
      </c>
      <c r="R213" s="59" t="str">
        <f>IFERROR(VLOOKUP(O213,IF($M$4="TEM0007_REV01",RAW_m_TEM0007_REV01!$AE:$AG),3,0),"---")</f>
        <v>---</v>
      </c>
      <c r="S213" s="59" t="str">
        <f t="shared" si="7"/>
        <v>---</v>
      </c>
    </row>
    <row r="214" spans="2:19" ht="15" customHeight="1" x14ac:dyDescent="0.25">
      <c r="B214" s="59">
        <f t="shared" si="6"/>
        <v>209</v>
      </c>
      <c r="C214" s="60">
        <f>IFERROR(IF($C$4="TEB2000_REV01",CALC_CONN_TEB2000_REV01!U214,),"---")</f>
        <v>0</v>
      </c>
      <c r="D214" s="59">
        <f>IFERROR(IF($C$4="TEB2000_REV01",CALC_CONN_TEB2000_REV01!D214,),"---")</f>
        <v>0</v>
      </c>
      <c r="E214" s="59">
        <f>IFERROR(IF($C$4="TEB2000_REV01",CALC_CONN_TEB2000_REV01!E214,),"---")</f>
        <v>0</v>
      </c>
      <c r="F214" s="59" t="str">
        <f>IFERROR(IF(VLOOKUP($D214&amp;"-"&amp;$E214,IF($C$4="TEB2000_REV01",CALC_CONN_TEB2000_REV01!$F:$I),4,0)="--","---",IF($C$4="TEB2000_REV01",CALC_CONN_TEB2000_REV01!$G214&amp; " --&gt; " &amp;CALC_CONN_TEB2000_REV01!$I214&amp; " --&gt; ")),"---")</f>
        <v>---</v>
      </c>
      <c r="G214" s="59" t="str">
        <f>IFERROR(IF(VLOOKUP($D214&amp;"-"&amp;$E214,IF($C$4="TEB2000_REV01",CALC_CONN_TEB2000_REV01!$F:$H),3,0)="--",VLOOKUP($D214&amp;"-"&amp;$E214,IF($C$4="TEB2000_REV01",CALC_CONN_TEB2000_REV01!$F:$H),2,0),VLOOKUP($D214&amp;"-"&amp;$E214,IF($C$4="TEB2000_REV01",CALC_CONN_TEB2000_REV01!$F:$H),3,0)),"---")</f>
        <v>---</v>
      </c>
      <c r="H214" s="59" t="str">
        <f>IFERROR(VLOOKUP(G214,IF($C$4="TEB2000_REV01",CALC_CONN_TEB2000_REV01!$G:$T),14,0),"---")</f>
        <v>---</v>
      </c>
      <c r="I214" s="59" t="str">
        <f>IFERROR(VLOOKUP($D214&amp;"-"&amp;$E214,IF($C$4="TEB2000_REV01",CALC_CONN_TEB2000_REV01!$F:$K,"???"),6,0),"---")</f>
        <v>---</v>
      </c>
      <c r="J214" s="61" t="str">
        <f>IFERROR(VLOOKUP($D214&amp;"-"&amp;$E214,IF($C$4="TEB2000_REV01",CALC_CONN_TEB2000_REV01!$F:$M,"???"),8,0),"---")</f>
        <v>---</v>
      </c>
      <c r="K214" s="62" t="str">
        <f>IFERROR(VLOOKUP($D214&amp;"-"&amp;$E214,IF($C$4="TEB2000_REV01",CALC_CONN_TEB2000_REV01!$F:$N),9,0),"---")</f>
        <v>---</v>
      </c>
      <c r="L214" s="59" t="str">
        <f>IFERROR(VLOOKUP(K214,B2B!$H$3:$I$2000,2,0),"---")</f>
        <v>---</v>
      </c>
      <c r="M214" s="59" t="str">
        <f>IFERROR(VLOOKUP(L214,IF($M$4="TEM0007_REV01",RAW_m_TEM0007_REV01!$AD:$AH),5,0),"---")</f>
        <v>---</v>
      </c>
      <c r="N214" s="59" t="str">
        <f>IFERROR(VLOOKUP(L214,IF($M$4="TEM0007_REV01",RAW_m_TEM0007_REV01!$AE:$AJ),6,0),"---")</f>
        <v>---</v>
      </c>
      <c r="O214" s="63" t="str">
        <f>IFERROR(VLOOKUP(L214,IF($M$4="TEM0007_REV01",RAW_m_TEM0007_REV01!$AD:$AE),2,0),"---")</f>
        <v>---</v>
      </c>
      <c r="P214" s="59" t="str">
        <f>IFERROR(VLOOKUP(O214,IF($M$4="TEM0007_REV01",RAW_m_TEM0007_REV01!$AJ:$AK),2,0),"---")</f>
        <v>---</v>
      </c>
      <c r="Q214" s="59" t="str">
        <f>IFERROR(VLOOKUP(L214,IF($M$4="TEM0007_REV01",RAW_m_TEM0007_REV01!$AD:$AF),3,0),"---")</f>
        <v>---</v>
      </c>
      <c r="R214" s="59" t="str">
        <f>IFERROR(VLOOKUP(O214,IF($M$4="TEM0007_REV01",RAW_m_TEM0007_REV01!$AE:$AG),3,0),"---")</f>
        <v>---</v>
      </c>
      <c r="S214" s="59" t="str">
        <f t="shared" si="7"/>
        <v>---</v>
      </c>
    </row>
    <row r="215" spans="2:19" ht="15" customHeight="1" x14ac:dyDescent="0.25">
      <c r="B215" s="59">
        <f t="shared" si="6"/>
        <v>210</v>
      </c>
      <c r="C215" s="60">
        <f>IFERROR(IF($C$4="TEB2000_REV01",CALC_CONN_TEB2000_REV01!U215,),"---")</f>
        <v>0</v>
      </c>
      <c r="D215" s="59">
        <f>IFERROR(IF($C$4="TEB2000_REV01",CALC_CONN_TEB2000_REV01!D215,),"---")</f>
        <v>0</v>
      </c>
      <c r="E215" s="59">
        <f>IFERROR(IF($C$4="TEB2000_REV01",CALC_CONN_TEB2000_REV01!E215,),"---")</f>
        <v>0</v>
      </c>
      <c r="F215" s="59" t="str">
        <f>IFERROR(IF(VLOOKUP($D215&amp;"-"&amp;$E215,IF($C$4="TEB2000_REV01",CALC_CONN_TEB2000_REV01!$F:$I),4,0)="--","---",IF($C$4="TEB2000_REV01",CALC_CONN_TEB2000_REV01!$G215&amp; " --&gt; " &amp;CALC_CONN_TEB2000_REV01!$I215&amp; " --&gt; ")),"---")</f>
        <v>---</v>
      </c>
      <c r="G215" s="59" t="str">
        <f>IFERROR(IF(VLOOKUP($D215&amp;"-"&amp;$E215,IF($C$4="TEB2000_REV01",CALC_CONN_TEB2000_REV01!$F:$H),3,0)="--",VLOOKUP($D215&amp;"-"&amp;$E215,IF($C$4="TEB2000_REV01",CALC_CONN_TEB2000_REV01!$F:$H),2,0),VLOOKUP($D215&amp;"-"&amp;$E215,IF($C$4="TEB2000_REV01",CALC_CONN_TEB2000_REV01!$F:$H),3,0)),"---")</f>
        <v>---</v>
      </c>
      <c r="H215" s="59" t="str">
        <f>IFERROR(VLOOKUP(G215,IF($C$4="TEB2000_REV01",CALC_CONN_TEB2000_REV01!$G:$T),14,0),"---")</f>
        <v>---</v>
      </c>
      <c r="I215" s="59" t="str">
        <f>IFERROR(VLOOKUP($D215&amp;"-"&amp;$E215,IF($C$4="TEB2000_REV01",CALC_CONN_TEB2000_REV01!$F:$K,"???"),6,0),"---")</f>
        <v>---</v>
      </c>
      <c r="J215" s="61" t="str">
        <f>IFERROR(VLOOKUP($D215&amp;"-"&amp;$E215,IF($C$4="TEB2000_REV01",CALC_CONN_TEB2000_REV01!$F:$M,"???"),8,0),"---")</f>
        <v>---</v>
      </c>
      <c r="K215" s="62" t="str">
        <f>IFERROR(VLOOKUP($D215&amp;"-"&amp;$E215,IF($C$4="TEB2000_REV01",CALC_CONN_TEB2000_REV01!$F:$N),9,0),"---")</f>
        <v>---</v>
      </c>
      <c r="L215" s="59" t="str">
        <f>IFERROR(VLOOKUP(K215,B2B!$H$3:$I$2000,2,0),"---")</f>
        <v>---</v>
      </c>
      <c r="M215" s="59" t="str">
        <f>IFERROR(VLOOKUP(L215,IF($M$4="TEM0007_REV01",RAW_m_TEM0007_REV01!$AD:$AH),5,0),"---")</f>
        <v>---</v>
      </c>
      <c r="N215" s="59" t="str">
        <f>IFERROR(VLOOKUP(L215,IF($M$4="TEM0007_REV01",RAW_m_TEM0007_REV01!$AE:$AJ),6,0),"---")</f>
        <v>---</v>
      </c>
      <c r="O215" s="63" t="str">
        <f>IFERROR(VLOOKUP(L215,IF($M$4="TEM0007_REV01",RAW_m_TEM0007_REV01!$AD:$AE),2,0),"---")</f>
        <v>---</v>
      </c>
      <c r="P215" s="59" t="str">
        <f>IFERROR(VLOOKUP(O215,IF($M$4="TEM0007_REV01",RAW_m_TEM0007_REV01!$AJ:$AK),2,0),"---")</f>
        <v>---</v>
      </c>
      <c r="Q215" s="59" t="str">
        <f>IFERROR(VLOOKUP(L215,IF($M$4="TEM0007_REV01",RAW_m_TEM0007_REV01!$AD:$AF),3,0),"---")</f>
        <v>---</v>
      </c>
      <c r="R215" s="59" t="str">
        <f>IFERROR(VLOOKUP(O215,IF($M$4="TEM0007_REV01",RAW_m_TEM0007_REV01!$AE:$AG),3,0),"---")</f>
        <v>---</v>
      </c>
      <c r="S215" s="59" t="str">
        <f t="shared" si="7"/>
        <v>---</v>
      </c>
    </row>
    <row r="216" spans="2:19" ht="15" customHeight="1" x14ac:dyDescent="0.25">
      <c r="B216" s="59">
        <f t="shared" si="6"/>
        <v>211</v>
      </c>
      <c r="C216" s="60">
        <f>IFERROR(IF($C$4="TEB2000_REV01",CALC_CONN_TEB2000_REV01!U216,),"---")</f>
        <v>0</v>
      </c>
      <c r="D216" s="59">
        <f>IFERROR(IF($C$4="TEB2000_REV01",CALC_CONN_TEB2000_REV01!D216,),"---")</f>
        <v>0</v>
      </c>
      <c r="E216" s="59">
        <f>IFERROR(IF($C$4="TEB2000_REV01",CALC_CONN_TEB2000_REV01!E216,),"---")</f>
        <v>0</v>
      </c>
      <c r="F216" s="59" t="str">
        <f>IFERROR(IF(VLOOKUP($D216&amp;"-"&amp;$E216,IF($C$4="TEB2000_REV01",CALC_CONN_TEB2000_REV01!$F:$I),4,0)="--","---",IF($C$4="TEB2000_REV01",CALC_CONN_TEB2000_REV01!$G216&amp; " --&gt; " &amp;CALC_CONN_TEB2000_REV01!$I216&amp; " --&gt; ")),"---")</f>
        <v>---</v>
      </c>
      <c r="G216" s="59" t="str">
        <f>IFERROR(IF(VLOOKUP($D216&amp;"-"&amp;$E216,IF($C$4="TEB2000_REV01",CALC_CONN_TEB2000_REV01!$F:$H),3,0)="--",VLOOKUP($D216&amp;"-"&amp;$E216,IF($C$4="TEB2000_REV01",CALC_CONN_TEB2000_REV01!$F:$H),2,0),VLOOKUP($D216&amp;"-"&amp;$E216,IF($C$4="TEB2000_REV01",CALC_CONN_TEB2000_REV01!$F:$H),3,0)),"---")</f>
        <v>---</v>
      </c>
      <c r="H216" s="59" t="str">
        <f>IFERROR(VLOOKUP(G216,IF($C$4="TEB2000_REV01",CALC_CONN_TEB2000_REV01!$G:$T),14,0),"---")</f>
        <v>---</v>
      </c>
      <c r="I216" s="59" t="str">
        <f>IFERROR(VLOOKUP($D216&amp;"-"&amp;$E216,IF($C$4="TEB2000_REV01",CALC_CONN_TEB2000_REV01!$F:$K,"???"),6,0),"---")</f>
        <v>---</v>
      </c>
      <c r="J216" s="61" t="str">
        <f>IFERROR(VLOOKUP($D216&amp;"-"&amp;$E216,IF($C$4="TEB2000_REV01",CALC_CONN_TEB2000_REV01!$F:$M,"???"),8,0),"---")</f>
        <v>---</v>
      </c>
      <c r="K216" s="62" t="str">
        <f>IFERROR(VLOOKUP($D216&amp;"-"&amp;$E216,IF($C$4="TEB2000_REV01",CALC_CONN_TEB2000_REV01!$F:$N),9,0),"---")</f>
        <v>---</v>
      </c>
      <c r="L216" s="59" t="str">
        <f>IFERROR(VLOOKUP(K216,B2B!$H$3:$I$2000,2,0),"---")</f>
        <v>---</v>
      </c>
      <c r="M216" s="59" t="str">
        <f>IFERROR(VLOOKUP(L216,IF($M$4="TEM0007_REV01",RAW_m_TEM0007_REV01!$AD:$AH),5,0),"---")</f>
        <v>---</v>
      </c>
      <c r="N216" s="59" t="str">
        <f>IFERROR(VLOOKUP(L216,IF($M$4="TEM0007_REV01",RAW_m_TEM0007_REV01!$AE:$AJ),6,0),"---")</f>
        <v>---</v>
      </c>
      <c r="O216" s="63" t="str">
        <f>IFERROR(VLOOKUP(L216,IF($M$4="TEM0007_REV01",RAW_m_TEM0007_REV01!$AD:$AE),2,0),"---")</f>
        <v>---</v>
      </c>
      <c r="P216" s="59" t="str">
        <f>IFERROR(VLOOKUP(O216,IF($M$4="TEM0007_REV01",RAW_m_TEM0007_REV01!$AJ:$AK),2,0),"---")</f>
        <v>---</v>
      </c>
      <c r="Q216" s="59" t="str">
        <f>IFERROR(VLOOKUP(L216,IF($M$4="TEM0007_REV01",RAW_m_TEM0007_REV01!$AD:$AF),3,0),"---")</f>
        <v>---</v>
      </c>
      <c r="R216" s="59" t="str">
        <f>IFERROR(VLOOKUP(O216,IF($M$4="TEM0007_REV01",RAW_m_TEM0007_REV01!$AE:$AG),3,0),"---")</f>
        <v>---</v>
      </c>
      <c r="S216" s="59" t="str">
        <f t="shared" si="7"/>
        <v>---</v>
      </c>
    </row>
    <row r="217" spans="2:19" ht="15" customHeight="1" x14ac:dyDescent="0.25">
      <c r="B217" s="59">
        <f t="shared" si="6"/>
        <v>212</v>
      </c>
      <c r="C217" s="60">
        <f>IFERROR(IF($C$4="TEB2000_REV01",CALC_CONN_TEB2000_REV01!U217,),"---")</f>
        <v>0</v>
      </c>
      <c r="D217" s="59">
        <f>IFERROR(IF($C$4="TEB2000_REV01",CALC_CONN_TEB2000_REV01!D217,),"---")</f>
        <v>0</v>
      </c>
      <c r="E217" s="59">
        <f>IFERROR(IF($C$4="TEB2000_REV01",CALC_CONN_TEB2000_REV01!E217,),"---")</f>
        <v>0</v>
      </c>
      <c r="F217" s="59" t="str">
        <f>IFERROR(IF(VLOOKUP($D217&amp;"-"&amp;$E217,IF($C$4="TEB2000_REV01",CALC_CONN_TEB2000_REV01!$F:$I),4,0)="--","---",IF($C$4="TEB2000_REV01",CALC_CONN_TEB2000_REV01!$G217&amp; " --&gt; " &amp;CALC_CONN_TEB2000_REV01!$I217&amp; " --&gt; ")),"---")</f>
        <v>---</v>
      </c>
      <c r="G217" s="59" t="str">
        <f>IFERROR(IF(VLOOKUP($D217&amp;"-"&amp;$E217,IF($C$4="TEB2000_REV01",CALC_CONN_TEB2000_REV01!$F:$H),3,0)="--",VLOOKUP($D217&amp;"-"&amp;$E217,IF($C$4="TEB2000_REV01",CALC_CONN_TEB2000_REV01!$F:$H),2,0),VLOOKUP($D217&amp;"-"&amp;$E217,IF($C$4="TEB2000_REV01",CALC_CONN_TEB2000_REV01!$F:$H),3,0)),"---")</f>
        <v>---</v>
      </c>
      <c r="H217" s="59" t="str">
        <f>IFERROR(VLOOKUP(G217,IF($C$4="TEB2000_REV01",CALC_CONN_TEB2000_REV01!$G:$T),14,0),"---")</f>
        <v>---</v>
      </c>
      <c r="I217" s="59" t="str">
        <f>IFERROR(VLOOKUP($D217&amp;"-"&amp;$E217,IF($C$4="TEB2000_REV01",CALC_CONN_TEB2000_REV01!$F:$K,"???"),6,0),"---")</f>
        <v>---</v>
      </c>
      <c r="J217" s="61" t="str">
        <f>IFERROR(VLOOKUP($D217&amp;"-"&amp;$E217,IF($C$4="TEB2000_REV01",CALC_CONN_TEB2000_REV01!$F:$M,"???"),8,0),"---")</f>
        <v>---</v>
      </c>
      <c r="K217" s="62" t="str">
        <f>IFERROR(VLOOKUP($D217&amp;"-"&amp;$E217,IF($C$4="TEB2000_REV01",CALC_CONN_TEB2000_REV01!$F:$N),9,0),"---")</f>
        <v>---</v>
      </c>
      <c r="L217" s="59" t="str">
        <f>IFERROR(VLOOKUP(K217,B2B!$H$3:$I$2000,2,0),"---")</f>
        <v>---</v>
      </c>
      <c r="M217" s="59" t="str">
        <f>IFERROR(VLOOKUP(L217,IF($M$4="TEM0007_REV01",RAW_m_TEM0007_REV01!$AD:$AH),5,0),"---")</f>
        <v>---</v>
      </c>
      <c r="N217" s="59" t="str">
        <f>IFERROR(VLOOKUP(L217,IF($M$4="TEM0007_REV01",RAW_m_TEM0007_REV01!$AE:$AJ),6,0),"---")</f>
        <v>---</v>
      </c>
      <c r="O217" s="63" t="str">
        <f>IFERROR(VLOOKUP(L217,IF($M$4="TEM0007_REV01",RAW_m_TEM0007_REV01!$AD:$AE),2,0),"---")</f>
        <v>---</v>
      </c>
      <c r="P217" s="59" t="str">
        <f>IFERROR(VLOOKUP(O217,IF($M$4="TEM0007_REV01",RAW_m_TEM0007_REV01!$AJ:$AK),2,0),"---")</f>
        <v>---</v>
      </c>
      <c r="Q217" s="59" t="str">
        <f>IFERROR(VLOOKUP(L217,IF($M$4="TEM0007_REV01",RAW_m_TEM0007_REV01!$AD:$AF),3,0),"---")</f>
        <v>---</v>
      </c>
      <c r="R217" s="59" t="str">
        <f>IFERROR(VLOOKUP(O217,IF($M$4="TEM0007_REV01",RAW_m_TEM0007_REV01!$AE:$AG),3,0),"---")</f>
        <v>---</v>
      </c>
      <c r="S217" s="59" t="str">
        <f t="shared" si="7"/>
        <v>---</v>
      </c>
    </row>
    <row r="218" spans="2:19" ht="15" customHeight="1" x14ac:dyDescent="0.25">
      <c r="B218" s="59">
        <f t="shared" si="6"/>
        <v>213</v>
      </c>
      <c r="C218" s="60">
        <f>IFERROR(IF($C$4="TEB2000_REV01",CALC_CONN_TEB2000_REV01!U218,),"---")</f>
        <v>0</v>
      </c>
      <c r="D218" s="59">
        <f>IFERROR(IF($C$4="TEB2000_REV01",CALC_CONN_TEB2000_REV01!D218,),"---")</f>
        <v>0</v>
      </c>
      <c r="E218" s="59">
        <f>IFERROR(IF($C$4="TEB2000_REV01",CALC_CONN_TEB2000_REV01!E218,),"---")</f>
        <v>0</v>
      </c>
      <c r="F218" s="59" t="str">
        <f>IFERROR(IF(VLOOKUP($D218&amp;"-"&amp;$E218,IF($C$4="TEB2000_REV01",CALC_CONN_TEB2000_REV01!$F:$I),4,0)="--","---",IF($C$4="TEB2000_REV01",CALC_CONN_TEB2000_REV01!$G218&amp; " --&gt; " &amp;CALC_CONN_TEB2000_REV01!$I218&amp; " --&gt; ")),"---")</f>
        <v>---</v>
      </c>
      <c r="G218" s="59" t="str">
        <f>IFERROR(IF(VLOOKUP($D218&amp;"-"&amp;$E218,IF($C$4="TEB2000_REV01",CALC_CONN_TEB2000_REV01!$F:$H),3,0)="--",VLOOKUP($D218&amp;"-"&amp;$E218,IF($C$4="TEB2000_REV01",CALC_CONN_TEB2000_REV01!$F:$H),2,0),VLOOKUP($D218&amp;"-"&amp;$E218,IF($C$4="TEB2000_REV01",CALC_CONN_TEB2000_REV01!$F:$H),3,0)),"---")</f>
        <v>---</v>
      </c>
      <c r="H218" s="59" t="str">
        <f>IFERROR(VLOOKUP(G218,IF($C$4="TEB2000_REV01",CALC_CONN_TEB2000_REV01!$G:$T),14,0),"---")</f>
        <v>---</v>
      </c>
      <c r="I218" s="59" t="str">
        <f>IFERROR(VLOOKUP($D218&amp;"-"&amp;$E218,IF($C$4="TEB2000_REV01",CALC_CONN_TEB2000_REV01!$F:$K,"???"),6,0),"---")</f>
        <v>---</v>
      </c>
      <c r="J218" s="61" t="str">
        <f>IFERROR(VLOOKUP($D218&amp;"-"&amp;$E218,IF($C$4="TEB2000_REV01",CALC_CONN_TEB2000_REV01!$F:$M,"???"),8,0),"---")</f>
        <v>---</v>
      </c>
      <c r="K218" s="62" t="str">
        <f>IFERROR(VLOOKUP($D218&amp;"-"&amp;$E218,IF($C$4="TEB2000_REV01",CALC_CONN_TEB2000_REV01!$F:$N),9,0),"---")</f>
        <v>---</v>
      </c>
      <c r="L218" s="59" t="str">
        <f>IFERROR(VLOOKUP(K218,B2B!$H$3:$I$2000,2,0),"---")</f>
        <v>---</v>
      </c>
      <c r="M218" s="59" t="str">
        <f>IFERROR(VLOOKUP(L218,IF($M$4="TEM0007_REV01",RAW_m_TEM0007_REV01!$AD:$AH),5,0),"---")</f>
        <v>---</v>
      </c>
      <c r="N218" s="59" t="str">
        <f>IFERROR(VLOOKUP(L218,IF($M$4="TEM0007_REV01",RAW_m_TEM0007_REV01!$AE:$AJ),6,0),"---")</f>
        <v>---</v>
      </c>
      <c r="O218" s="63" t="str">
        <f>IFERROR(VLOOKUP(L218,IF($M$4="TEM0007_REV01",RAW_m_TEM0007_REV01!$AD:$AE),2,0),"---")</f>
        <v>---</v>
      </c>
      <c r="P218" s="59" t="str">
        <f>IFERROR(VLOOKUP(O218,IF($M$4="TEM0007_REV01",RAW_m_TEM0007_REV01!$AJ:$AK),2,0),"---")</f>
        <v>---</v>
      </c>
      <c r="Q218" s="59" t="str">
        <f>IFERROR(VLOOKUP(L218,IF($M$4="TEM0007_REV01",RAW_m_TEM0007_REV01!$AD:$AF),3,0),"---")</f>
        <v>---</v>
      </c>
      <c r="R218" s="59" t="str">
        <f>IFERROR(VLOOKUP(O218,IF($M$4="TEM0007_REV01",RAW_m_TEM0007_REV01!$AE:$AG),3,0),"---")</f>
        <v>---</v>
      </c>
      <c r="S218" s="59" t="str">
        <f t="shared" si="7"/>
        <v>---</v>
      </c>
    </row>
    <row r="219" spans="2:19" ht="15" customHeight="1" x14ac:dyDescent="0.25">
      <c r="B219" s="59">
        <f t="shared" si="6"/>
        <v>214</v>
      </c>
      <c r="C219" s="60">
        <f>IFERROR(IF($C$4="TEB2000_REV01",CALC_CONN_TEB2000_REV01!U219,),"---")</f>
        <v>0</v>
      </c>
      <c r="D219" s="59">
        <f>IFERROR(IF($C$4="TEB2000_REV01",CALC_CONN_TEB2000_REV01!D219,),"---")</f>
        <v>0</v>
      </c>
      <c r="E219" s="59">
        <f>IFERROR(IF($C$4="TEB2000_REV01",CALC_CONN_TEB2000_REV01!E219,),"---")</f>
        <v>0</v>
      </c>
      <c r="F219" s="59" t="str">
        <f>IFERROR(IF(VLOOKUP($D219&amp;"-"&amp;$E219,IF($C$4="TEB2000_REV01",CALC_CONN_TEB2000_REV01!$F:$I),4,0)="--","---",IF($C$4="TEB2000_REV01",CALC_CONN_TEB2000_REV01!$G219&amp; " --&gt; " &amp;CALC_CONN_TEB2000_REV01!$I219&amp; " --&gt; ")),"---")</f>
        <v>---</v>
      </c>
      <c r="G219" s="59" t="str">
        <f>IFERROR(IF(VLOOKUP($D219&amp;"-"&amp;$E219,IF($C$4="TEB2000_REV01",CALC_CONN_TEB2000_REV01!$F:$H),3,0)="--",VLOOKUP($D219&amp;"-"&amp;$E219,IF($C$4="TEB2000_REV01",CALC_CONN_TEB2000_REV01!$F:$H),2,0),VLOOKUP($D219&amp;"-"&amp;$E219,IF($C$4="TEB2000_REV01",CALC_CONN_TEB2000_REV01!$F:$H),3,0)),"---")</f>
        <v>---</v>
      </c>
      <c r="H219" s="59" t="str">
        <f>IFERROR(VLOOKUP(G219,IF($C$4="TEB2000_REV01",CALC_CONN_TEB2000_REV01!$G:$T),14,0),"---")</f>
        <v>---</v>
      </c>
      <c r="I219" s="59" t="str">
        <f>IFERROR(VLOOKUP($D219&amp;"-"&amp;$E219,IF($C$4="TEB2000_REV01",CALC_CONN_TEB2000_REV01!$F:$K,"???"),6,0),"---")</f>
        <v>---</v>
      </c>
      <c r="J219" s="61" t="str">
        <f>IFERROR(VLOOKUP($D219&amp;"-"&amp;$E219,IF($C$4="TEB2000_REV01",CALC_CONN_TEB2000_REV01!$F:$M,"???"),8,0),"---")</f>
        <v>---</v>
      </c>
      <c r="K219" s="62" t="str">
        <f>IFERROR(VLOOKUP($D219&amp;"-"&amp;$E219,IF($C$4="TEB2000_REV01",CALC_CONN_TEB2000_REV01!$F:$N),9,0),"---")</f>
        <v>---</v>
      </c>
      <c r="L219" s="59" t="str">
        <f>IFERROR(VLOOKUP(K219,B2B!$H$3:$I$2000,2,0),"---")</f>
        <v>---</v>
      </c>
      <c r="M219" s="59" t="str">
        <f>IFERROR(VLOOKUP(L219,IF($M$4="TEM0007_REV01",RAW_m_TEM0007_REV01!$AD:$AH),5,0),"---")</f>
        <v>---</v>
      </c>
      <c r="N219" s="59" t="str">
        <f>IFERROR(VLOOKUP(L219,IF($M$4="TEM0007_REV01",RAW_m_TEM0007_REV01!$AE:$AJ),6,0),"---")</f>
        <v>---</v>
      </c>
      <c r="O219" s="63" t="str">
        <f>IFERROR(VLOOKUP(L219,IF($M$4="TEM0007_REV01",RAW_m_TEM0007_REV01!$AD:$AE),2,0),"---")</f>
        <v>---</v>
      </c>
      <c r="P219" s="59" t="str">
        <f>IFERROR(VLOOKUP(O219,IF($M$4="TEM0007_REV01",RAW_m_TEM0007_REV01!$AJ:$AK),2,0),"---")</f>
        <v>---</v>
      </c>
      <c r="Q219" s="59" t="str">
        <f>IFERROR(VLOOKUP(L219,IF($M$4="TEM0007_REV01",RAW_m_TEM0007_REV01!$AD:$AF),3,0),"---")</f>
        <v>---</v>
      </c>
      <c r="R219" s="59" t="str">
        <f>IFERROR(VLOOKUP(O219,IF($M$4="TEM0007_REV01",RAW_m_TEM0007_REV01!$AE:$AG),3,0),"---")</f>
        <v>---</v>
      </c>
      <c r="S219" s="59" t="str">
        <f t="shared" si="7"/>
        <v>---</v>
      </c>
    </row>
    <row r="220" spans="2:19" ht="15" customHeight="1" x14ac:dyDescent="0.25">
      <c r="B220" s="59">
        <f t="shared" si="6"/>
        <v>215</v>
      </c>
      <c r="C220" s="60">
        <f>IFERROR(IF($C$4="TEB2000_REV01",CALC_CONN_TEB2000_REV01!U220,),"---")</f>
        <v>0</v>
      </c>
      <c r="D220" s="59">
        <f>IFERROR(IF($C$4="TEB2000_REV01",CALC_CONN_TEB2000_REV01!D220,),"---")</f>
        <v>0</v>
      </c>
      <c r="E220" s="59">
        <f>IFERROR(IF($C$4="TEB2000_REV01",CALC_CONN_TEB2000_REV01!E220,),"---")</f>
        <v>0</v>
      </c>
      <c r="F220" s="59" t="str">
        <f>IFERROR(IF(VLOOKUP($D220&amp;"-"&amp;$E220,IF($C$4="TEB2000_REV01",CALC_CONN_TEB2000_REV01!$F:$I),4,0)="--","---",IF($C$4="TEB2000_REV01",CALC_CONN_TEB2000_REV01!$G220&amp; " --&gt; " &amp;CALC_CONN_TEB2000_REV01!$I220&amp; " --&gt; ")),"---")</f>
        <v>---</v>
      </c>
      <c r="G220" s="59" t="str">
        <f>IFERROR(IF(VLOOKUP($D220&amp;"-"&amp;$E220,IF($C$4="TEB2000_REV01",CALC_CONN_TEB2000_REV01!$F:$H),3,0)="--",VLOOKUP($D220&amp;"-"&amp;$E220,IF($C$4="TEB2000_REV01",CALC_CONN_TEB2000_REV01!$F:$H),2,0),VLOOKUP($D220&amp;"-"&amp;$E220,IF($C$4="TEB2000_REV01",CALC_CONN_TEB2000_REV01!$F:$H),3,0)),"---")</f>
        <v>---</v>
      </c>
      <c r="H220" s="59" t="str">
        <f>IFERROR(VLOOKUP(G220,IF($C$4="TEB2000_REV01",CALC_CONN_TEB2000_REV01!$G:$T),14,0),"---")</f>
        <v>---</v>
      </c>
      <c r="I220" s="59" t="str">
        <f>IFERROR(VLOOKUP($D220&amp;"-"&amp;$E220,IF($C$4="TEB2000_REV01",CALC_CONN_TEB2000_REV01!$F:$K,"???"),6,0),"---")</f>
        <v>---</v>
      </c>
      <c r="J220" s="61" t="str">
        <f>IFERROR(VLOOKUP($D220&amp;"-"&amp;$E220,IF($C$4="TEB2000_REV01",CALC_CONN_TEB2000_REV01!$F:$M,"???"),8,0),"---")</f>
        <v>---</v>
      </c>
      <c r="K220" s="62" t="str">
        <f>IFERROR(VLOOKUP($D220&amp;"-"&amp;$E220,IF($C$4="TEB2000_REV01",CALC_CONN_TEB2000_REV01!$F:$N),9,0),"---")</f>
        <v>---</v>
      </c>
      <c r="L220" s="59" t="str">
        <f>IFERROR(VLOOKUP(K220,B2B!$H$3:$I$2000,2,0),"---")</f>
        <v>---</v>
      </c>
      <c r="M220" s="59" t="str">
        <f>IFERROR(VLOOKUP(L220,IF($M$4="TEM0007_REV01",RAW_m_TEM0007_REV01!$AD:$AH),5,0),"---")</f>
        <v>---</v>
      </c>
      <c r="N220" s="59" t="str">
        <f>IFERROR(VLOOKUP(L220,IF($M$4="TEM0007_REV01",RAW_m_TEM0007_REV01!$AE:$AJ),6,0),"---")</f>
        <v>---</v>
      </c>
      <c r="O220" s="63" t="str">
        <f>IFERROR(VLOOKUP(L220,IF($M$4="TEM0007_REV01",RAW_m_TEM0007_REV01!$AD:$AE),2,0),"---")</f>
        <v>---</v>
      </c>
      <c r="P220" s="59" t="str">
        <f>IFERROR(VLOOKUP(O220,IF($M$4="TEM0007_REV01",RAW_m_TEM0007_REV01!$AJ:$AK),2,0),"---")</f>
        <v>---</v>
      </c>
      <c r="Q220" s="59" t="str">
        <f>IFERROR(VLOOKUP(L220,IF($M$4="TEM0007_REV01",RAW_m_TEM0007_REV01!$AD:$AF),3,0),"---")</f>
        <v>---</v>
      </c>
      <c r="R220" s="59" t="str">
        <f>IFERROR(VLOOKUP(O220,IF($M$4="TEM0007_REV01",RAW_m_TEM0007_REV01!$AE:$AG),3,0),"---")</f>
        <v>---</v>
      </c>
      <c r="S220" s="59" t="str">
        <f t="shared" si="7"/>
        <v>---</v>
      </c>
    </row>
    <row r="221" spans="2:19" ht="15" customHeight="1" x14ac:dyDescent="0.25">
      <c r="B221" s="59">
        <f t="shared" si="6"/>
        <v>216</v>
      </c>
      <c r="C221" s="60">
        <f>IFERROR(IF($C$4="TEB2000_REV01",CALC_CONN_TEB2000_REV01!U221,),"---")</f>
        <v>0</v>
      </c>
      <c r="D221" s="59">
        <f>IFERROR(IF($C$4="TEB2000_REV01",CALC_CONN_TEB2000_REV01!D221,),"---")</f>
        <v>0</v>
      </c>
      <c r="E221" s="59">
        <f>IFERROR(IF($C$4="TEB2000_REV01",CALC_CONN_TEB2000_REV01!E221,),"---")</f>
        <v>0</v>
      </c>
      <c r="F221" s="59" t="str">
        <f>IFERROR(IF(VLOOKUP($D221&amp;"-"&amp;$E221,IF($C$4="TEB2000_REV01",CALC_CONN_TEB2000_REV01!$F:$I),4,0)="--","---",IF($C$4="TEB2000_REV01",CALC_CONN_TEB2000_REV01!$G221&amp; " --&gt; " &amp;CALC_CONN_TEB2000_REV01!$I221&amp; " --&gt; ")),"---")</f>
        <v>---</v>
      </c>
      <c r="G221" s="59" t="str">
        <f>IFERROR(IF(VLOOKUP($D221&amp;"-"&amp;$E221,IF($C$4="TEB2000_REV01",CALC_CONN_TEB2000_REV01!$F:$H),3,0)="--",VLOOKUP($D221&amp;"-"&amp;$E221,IF($C$4="TEB2000_REV01",CALC_CONN_TEB2000_REV01!$F:$H),2,0),VLOOKUP($D221&amp;"-"&amp;$E221,IF($C$4="TEB2000_REV01",CALC_CONN_TEB2000_REV01!$F:$H),3,0)),"---")</f>
        <v>---</v>
      </c>
      <c r="H221" s="59" t="str">
        <f>IFERROR(VLOOKUP(G221,IF($C$4="TEB2000_REV01",CALC_CONN_TEB2000_REV01!$G:$T),14,0),"---")</f>
        <v>---</v>
      </c>
      <c r="I221" s="59" t="str">
        <f>IFERROR(VLOOKUP($D221&amp;"-"&amp;$E221,IF($C$4="TEB2000_REV01",CALC_CONN_TEB2000_REV01!$F:$K,"???"),6,0),"---")</f>
        <v>---</v>
      </c>
      <c r="J221" s="61" t="str">
        <f>IFERROR(VLOOKUP($D221&amp;"-"&amp;$E221,IF($C$4="TEB2000_REV01",CALC_CONN_TEB2000_REV01!$F:$M,"???"),8,0),"---")</f>
        <v>---</v>
      </c>
      <c r="K221" s="62" t="str">
        <f>IFERROR(VLOOKUP($D221&amp;"-"&amp;$E221,IF($C$4="TEB2000_REV01",CALC_CONN_TEB2000_REV01!$F:$N),9,0),"---")</f>
        <v>---</v>
      </c>
      <c r="L221" s="59" t="str">
        <f>IFERROR(VLOOKUP(K221,B2B!$H$3:$I$2000,2,0),"---")</f>
        <v>---</v>
      </c>
      <c r="M221" s="59" t="str">
        <f>IFERROR(VLOOKUP(L221,IF($M$4="TEM0007_REV01",RAW_m_TEM0007_REV01!$AD:$AH),5,0),"---")</f>
        <v>---</v>
      </c>
      <c r="N221" s="59" t="str">
        <f>IFERROR(VLOOKUP(L221,IF($M$4="TEM0007_REV01",RAW_m_TEM0007_REV01!$AE:$AJ),6,0),"---")</f>
        <v>---</v>
      </c>
      <c r="O221" s="63" t="str">
        <f>IFERROR(VLOOKUP(L221,IF($M$4="TEM0007_REV01",RAW_m_TEM0007_REV01!$AD:$AE),2,0),"---")</f>
        <v>---</v>
      </c>
      <c r="P221" s="59" t="str">
        <f>IFERROR(VLOOKUP(O221,IF($M$4="TEM0007_REV01",RAW_m_TEM0007_REV01!$AJ:$AK),2,0),"---")</f>
        <v>---</v>
      </c>
      <c r="Q221" s="59" t="str">
        <f>IFERROR(VLOOKUP(L221,IF($M$4="TEM0007_REV01",RAW_m_TEM0007_REV01!$AD:$AF),3,0),"---")</f>
        <v>---</v>
      </c>
      <c r="R221" s="59" t="str">
        <f>IFERROR(VLOOKUP(O221,IF($M$4="TEM0007_REV01",RAW_m_TEM0007_REV01!$AE:$AG),3,0),"---")</f>
        <v>---</v>
      </c>
      <c r="S221" s="59" t="str">
        <f t="shared" si="7"/>
        <v>---</v>
      </c>
    </row>
    <row r="222" spans="2:19" ht="15" customHeight="1" x14ac:dyDescent="0.25">
      <c r="B222" s="59">
        <f t="shared" si="6"/>
        <v>217</v>
      </c>
      <c r="C222" s="60">
        <f>IFERROR(IF($C$4="TEB2000_REV01",CALC_CONN_TEB2000_REV01!U222,),"---")</f>
        <v>0</v>
      </c>
      <c r="D222" s="59">
        <f>IFERROR(IF($C$4="TEB2000_REV01",CALC_CONN_TEB2000_REV01!D222,),"---")</f>
        <v>0</v>
      </c>
      <c r="E222" s="59">
        <f>IFERROR(IF($C$4="TEB2000_REV01",CALC_CONN_TEB2000_REV01!E222,),"---")</f>
        <v>0</v>
      </c>
      <c r="F222" s="59" t="str">
        <f>IFERROR(IF(VLOOKUP($D222&amp;"-"&amp;$E222,IF($C$4="TEB2000_REV01",CALC_CONN_TEB2000_REV01!$F:$I),4,0)="--","---",IF($C$4="TEB2000_REV01",CALC_CONN_TEB2000_REV01!$G222&amp; " --&gt; " &amp;CALC_CONN_TEB2000_REV01!$I222&amp; " --&gt; ")),"---")</f>
        <v>---</v>
      </c>
      <c r="G222" s="59" t="str">
        <f>IFERROR(IF(VLOOKUP($D222&amp;"-"&amp;$E222,IF($C$4="TEB2000_REV01",CALC_CONN_TEB2000_REV01!$F:$H),3,0)="--",VLOOKUP($D222&amp;"-"&amp;$E222,IF($C$4="TEB2000_REV01",CALC_CONN_TEB2000_REV01!$F:$H),2,0),VLOOKUP($D222&amp;"-"&amp;$E222,IF($C$4="TEB2000_REV01",CALC_CONN_TEB2000_REV01!$F:$H),3,0)),"---")</f>
        <v>---</v>
      </c>
      <c r="H222" s="59" t="str">
        <f>IFERROR(VLOOKUP(G222,IF($C$4="TEB2000_REV01",CALC_CONN_TEB2000_REV01!$G:$T),14,0),"---")</f>
        <v>---</v>
      </c>
      <c r="I222" s="59" t="str">
        <f>IFERROR(VLOOKUP($D222&amp;"-"&amp;$E222,IF($C$4="TEB2000_REV01",CALC_CONN_TEB2000_REV01!$F:$K,"???"),6,0),"---")</f>
        <v>---</v>
      </c>
      <c r="J222" s="61" t="str">
        <f>IFERROR(VLOOKUP($D222&amp;"-"&amp;$E222,IF($C$4="TEB2000_REV01",CALC_CONN_TEB2000_REV01!$F:$M,"???"),8,0),"---")</f>
        <v>---</v>
      </c>
      <c r="K222" s="62" t="str">
        <f>IFERROR(VLOOKUP($D222&amp;"-"&amp;$E222,IF($C$4="TEB2000_REV01",CALC_CONN_TEB2000_REV01!$F:$N),9,0),"---")</f>
        <v>---</v>
      </c>
      <c r="L222" s="59" t="str">
        <f>IFERROR(VLOOKUP(K222,B2B!$H$3:$I$2000,2,0),"---")</f>
        <v>---</v>
      </c>
      <c r="M222" s="59" t="str">
        <f>IFERROR(VLOOKUP(L222,IF($M$4="TEM0007_REV01",RAW_m_TEM0007_REV01!$AD:$AH),5,0),"---")</f>
        <v>---</v>
      </c>
      <c r="N222" s="59" t="str">
        <f>IFERROR(VLOOKUP(L222,IF($M$4="TEM0007_REV01",RAW_m_TEM0007_REV01!$AE:$AJ),6,0),"---")</f>
        <v>---</v>
      </c>
      <c r="O222" s="63" t="str">
        <f>IFERROR(VLOOKUP(L222,IF($M$4="TEM0007_REV01",RAW_m_TEM0007_REV01!$AD:$AE),2,0),"---")</f>
        <v>---</v>
      </c>
      <c r="P222" s="59" t="str">
        <f>IFERROR(VLOOKUP(O222,IF($M$4="TEM0007_REV01",RAW_m_TEM0007_REV01!$AJ:$AK),2,0),"---")</f>
        <v>---</v>
      </c>
      <c r="Q222" s="59" t="str">
        <f>IFERROR(VLOOKUP(L222,IF($M$4="TEM0007_REV01",RAW_m_TEM0007_REV01!$AD:$AF),3,0),"---")</f>
        <v>---</v>
      </c>
      <c r="R222" s="59" t="str">
        <f>IFERROR(VLOOKUP(O222,IF($M$4="TEM0007_REV01",RAW_m_TEM0007_REV01!$AE:$AG),3,0),"---")</f>
        <v>---</v>
      </c>
      <c r="S222" s="59" t="str">
        <f t="shared" si="7"/>
        <v>---</v>
      </c>
    </row>
    <row r="223" spans="2:19" ht="15" customHeight="1" x14ac:dyDescent="0.25">
      <c r="B223" s="59">
        <f t="shared" si="6"/>
        <v>218</v>
      </c>
      <c r="C223" s="60">
        <f>IFERROR(IF($C$4="TEB2000_REV01",CALC_CONN_TEB2000_REV01!U223,),"---")</f>
        <v>0</v>
      </c>
      <c r="D223" s="59">
        <f>IFERROR(IF($C$4="TEB2000_REV01",CALC_CONN_TEB2000_REV01!D223,),"---")</f>
        <v>0</v>
      </c>
      <c r="E223" s="59">
        <f>IFERROR(IF($C$4="TEB2000_REV01",CALC_CONN_TEB2000_REV01!E223,),"---")</f>
        <v>0</v>
      </c>
      <c r="F223" s="59" t="str">
        <f>IFERROR(IF(VLOOKUP($D223&amp;"-"&amp;$E223,IF($C$4="TEB2000_REV01",CALC_CONN_TEB2000_REV01!$F:$I),4,0)="--","---",IF($C$4="TEB2000_REV01",CALC_CONN_TEB2000_REV01!$G223&amp; " --&gt; " &amp;CALC_CONN_TEB2000_REV01!$I223&amp; " --&gt; ")),"---")</f>
        <v>---</v>
      </c>
      <c r="G223" s="59" t="str">
        <f>IFERROR(IF(VLOOKUP($D223&amp;"-"&amp;$E223,IF($C$4="TEB2000_REV01",CALC_CONN_TEB2000_REV01!$F:$H),3,0)="--",VLOOKUP($D223&amp;"-"&amp;$E223,IF($C$4="TEB2000_REV01",CALC_CONN_TEB2000_REV01!$F:$H),2,0),VLOOKUP($D223&amp;"-"&amp;$E223,IF($C$4="TEB2000_REV01",CALC_CONN_TEB2000_REV01!$F:$H),3,0)),"---")</f>
        <v>---</v>
      </c>
      <c r="H223" s="59" t="str">
        <f>IFERROR(VLOOKUP(G223,IF($C$4="TEB2000_REV01",CALC_CONN_TEB2000_REV01!$G:$T),14,0),"---")</f>
        <v>---</v>
      </c>
      <c r="I223" s="59" t="str">
        <f>IFERROR(VLOOKUP($D223&amp;"-"&amp;$E223,IF($C$4="TEB2000_REV01",CALC_CONN_TEB2000_REV01!$F:$K,"???"),6,0),"---")</f>
        <v>---</v>
      </c>
      <c r="J223" s="61" t="str">
        <f>IFERROR(VLOOKUP($D223&amp;"-"&amp;$E223,IF($C$4="TEB2000_REV01",CALC_CONN_TEB2000_REV01!$F:$M,"???"),8,0),"---")</f>
        <v>---</v>
      </c>
      <c r="K223" s="62" t="str">
        <f>IFERROR(VLOOKUP($D223&amp;"-"&amp;$E223,IF($C$4="TEB2000_REV01",CALC_CONN_TEB2000_REV01!$F:$N),9,0),"---")</f>
        <v>---</v>
      </c>
      <c r="L223" s="59" t="str">
        <f>IFERROR(VLOOKUP(K223,B2B!$H$3:$I$2000,2,0),"---")</f>
        <v>---</v>
      </c>
      <c r="M223" s="59" t="str">
        <f>IFERROR(VLOOKUP(L223,IF($M$4="TEM0007_REV01",RAW_m_TEM0007_REV01!$AD:$AH),5,0),"---")</f>
        <v>---</v>
      </c>
      <c r="N223" s="59" t="str">
        <f>IFERROR(VLOOKUP(L223,IF($M$4="TEM0007_REV01",RAW_m_TEM0007_REV01!$AE:$AJ),6,0),"---")</f>
        <v>---</v>
      </c>
      <c r="O223" s="63" t="str">
        <f>IFERROR(VLOOKUP(L223,IF($M$4="TEM0007_REV01",RAW_m_TEM0007_REV01!$AD:$AE),2,0),"---")</f>
        <v>---</v>
      </c>
      <c r="P223" s="59" t="str">
        <f>IFERROR(VLOOKUP(O223,IF($M$4="TEM0007_REV01",RAW_m_TEM0007_REV01!$AJ:$AK),2,0),"---")</f>
        <v>---</v>
      </c>
      <c r="Q223" s="59" t="str">
        <f>IFERROR(VLOOKUP(L223,IF($M$4="TEM0007_REV01",RAW_m_TEM0007_REV01!$AD:$AF),3,0),"---")</f>
        <v>---</v>
      </c>
      <c r="R223" s="59" t="str">
        <f>IFERROR(VLOOKUP(O223,IF($M$4="TEM0007_REV01",RAW_m_TEM0007_REV01!$AE:$AG),3,0),"---")</f>
        <v>---</v>
      </c>
      <c r="S223" s="59" t="str">
        <f t="shared" si="7"/>
        <v>---</v>
      </c>
    </row>
    <row r="224" spans="2:19" ht="15" customHeight="1" x14ac:dyDescent="0.25">
      <c r="B224" s="59">
        <f t="shared" si="6"/>
        <v>219</v>
      </c>
      <c r="C224" s="60">
        <f>IFERROR(IF($C$4="TEB2000_REV01",CALC_CONN_TEB2000_REV01!U224,),"---")</f>
        <v>0</v>
      </c>
      <c r="D224" s="59">
        <f>IFERROR(IF($C$4="TEB2000_REV01",CALC_CONN_TEB2000_REV01!D224,),"---")</f>
        <v>0</v>
      </c>
      <c r="E224" s="59">
        <f>IFERROR(IF($C$4="TEB2000_REV01",CALC_CONN_TEB2000_REV01!E224,),"---")</f>
        <v>0</v>
      </c>
      <c r="F224" s="59" t="str">
        <f>IFERROR(IF(VLOOKUP($D224&amp;"-"&amp;$E224,IF($C$4="TEB2000_REV01",CALC_CONN_TEB2000_REV01!$F:$I),4,0)="--","---",IF($C$4="TEB2000_REV01",CALC_CONN_TEB2000_REV01!$G224&amp; " --&gt; " &amp;CALC_CONN_TEB2000_REV01!$I224&amp; " --&gt; ")),"---")</f>
        <v>---</v>
      </c>
      <c r="G224" s="59" t="str">
        <f>IFERROR(IF(VLOOKUP($D224&amp;"-"&amp;$E224,IF($C$4="TEB2000_REV01",CALC_CONN_TEB2000_REV01!$F:$H),3,0)="--",VLOOKUP($D224&amp;"-"&amp;$E224,IF($C$4="TEB2000_REV01",CALC_CONN_TEB2000_REV01!$F:$H),2,0),VLOOKUP($D224&amp;"-"&amp;$E224,IF($C$4="TEB2000_REV01",CALC_CONN_TEB2000_REV01!$F:$H),3,0)),"---")</f>
        <v>---</v>
      </c>
      <c r="H224" s="59" t="str">
        <f>IFERROR(VLOOKUP(G224,IF($C$4="TEB2000_REV01",CALC_CONN_TEB2000_REV01!$G:$T),14,0),"---")</f>
        <v>---</v>
      </c>
      <c r="I224" s="59" t="str">
        <f>IFERROR(VLOOKUP($D224&amp;"-"&amp;$E224,IF($C$4="TEB2000_REV01",CALC_CONN_TEB2000_REV01!$F:$K,"???"),6,0),"---")</f>
        <v>---</v>
      </c>
      <c r="J224" s="61" t="str">
        <f>IFERROR(VLOOKUP($D224&amp;"-"&amp;$E224,IF($C$4="TEB2000_REV01",CALC_CONN_TEB2000_REV01!$F:$M,"???"),8,0),"---")</f>
        <v>---</v>
      </c>
      <c r="K224" s="62" t="str">
        <f>IFERROR(VLOOKUP($D224&amp;"-"&amp;$E224,IF($C$4="TEB2000_REV01",CALC_CONN_TEB2000_REV01!$F:$N),9,0),"---")</f>
        <v>---</v>
      </c>
      <c r="L224" s="59" t="str">
        <f>IFERROR(VLOOKUP(K224,B2B!$H$3:$I$2000,2,0),"---")</f>
        <v>---</v>
      </c>
      <c r="M224" s="59" t="str">
        <f>IFERROR(VLOOKUP(L224,IF($M$4="TEM0007_REV01",RAW_m_TEM0007_REV01!$AD:$AH),5,0),"---")</f>
        <v>---</v>
      </c>
      <c r="N224" s="59" t="str">
        <f>IFERROR(VLOOKUP(L224,IF($M$4="TEM0007_REV01",RAW_m_TEM0007_REV01!$AE:$AJ),6,0),"---")</f>
        <v>---</v>
      </c>
      <c r="O224" s="63" t="str">
        <f>IFERROR(VLOOKUP(L224,IF($M$4="TEM0007_REV01",RAW_m_TEM0007_REV01!$AD:$AE),2,0),"---")</f>
        <v>---</v>
      </c>
      <c r="P224" s="59" t="str">
        <f>IFERROR(VLOOKUP(O224,IF($M$4="TEM0007_REV01",RAW_m_TEM0007_REV01!$AJ:$AK),2,0),"---")</f>
        <v>---</v>
      </c>
      <c r="Q224" s="59" t="str">
        <f>IFERROR(VLOOKUP(L224,IF($M$4="TEM0007_REV01",RAW_m_TEM0007_REV01!$AD:$AF),3,0),"---")</f>
        <v>---</v>
      </c>
      <c r="R224" s="59" t="str">
        <f>IFERROR(VLOOKUP(O224,IF($M$4="TEM0007_REV01",RAW_m_TEM0007_REV01!$AE:$AG),3,0),"---")</f>
        <v>---</v>
      </c>
      <c r="S224" s="59" t="str">
        <f t="shared" si="7"/>
        <v>---</v>
      </c>
    </row>
    <row r="225" spans="2:19" ht="15" customHeight="1" x14ac:dyDescent="0.25">
      <c r="B225" s="59">
        <f t="shared" si="6"/>
        <v>220</v>
      </c>
      <c r="C225" s="60">
        <f>IFERROR(IF($C$4="TEB2000_REV01",CALC_CONN_TEB2000_REV01!U225,),"---")</f>
        <v>0</v>
      </c>
      <c r="D225" s="59">
        <f>IFERROR(IF($C$4="TEB2000_REV01",CALC_CONN_TEB2000_REV01!D225,),"---")</f>
        <v>0</v>
      </c>
      <c r="E225" s="59">
        <f>IFERROR(IF($C$4="TEB2000_REV01",CALC_CONN_TEB2000_REV01!E225,),"---")</f>
        <v>0</v>
      </c>
      <c r="F225" s="59" t="str">
        <f>IFERROR(IF(VLOOKUP($D225&amp;"-"&amp;$E225,IF($C$4="TEB2000_REV01",CALC_CONN_TEB2000_REV01!$F:$I),4,0)="--","---",IF($C$4="TEB2000_REV01",CALC_CONN_TEB2000_REV01!$G225&amp; " --&gt; " &amp;CALC_CONN_TEB2000_REV01!$I225&amp; " --&gt; ")),"---")</f>
        <v>---</v>
      </c>
      <c r="G225" s="59" t="str">
        <f>IFERROR(IF(VLOOKUP($D225&amp;"-"&amp;$E225,IF($C$4="TEB2000_REV01",CALC_CONN_TEB2000_REV01!$F:$H),3,0)="--",VLOOKUP($D225&amp;"-"&amp;$E225,IF($C$4="TEB2000_REV01",CALC_CONN_TEB2000_REV01!$F:$H),2,0),VLOOKUP($D225&amp;"-"&amp;$E225,IF($C$4="TEB2000_REV01",CALC_CONN_TEB2000_REV01!$F:$H),3,0)),"---")</f>
        <v>---</v>
      </c>
      <c r="H225" s="59" t="str">
        <f>IFERROR(VLOOKUP(G225,IF($C$4="TEB2000_REV01",CALC_CONN_TEB2000_REV01!$G:$T),14,0),"---")</f>
        <v>---</v>
      </c>
      <c r="I225" s="59" t="str">
        <f>IFERROR(VLOOKUP($D225&amp;"-"&amp;$E225,IF($C$4="TEB2000_REV01",CALC_CONN_TEB2000_REV01!$F:$K,"???"),6,0),"---")</f>
        <v>---</v>
      </c>
      <c r="J225" s="61" t="str">
        <f>IFERROR(VLOOKUP($D225&amp;"-"&amp;$E225,IF($C$4="TEB2000_REV01",CALC_CONN_TEB2000_REV01!$F:$M,"???"),8,0),"---")</f>
        <v>---</v>
      </c>
      <c r="K225" s="62" t="str">
        <f>IFERROR(VLOOKUP($D225&amp;"-"&amp;$E225,IF($C$4="TEB2000_REV01",CALC_CONN_TEB2000_REV01!$F:$N),9,0),"---")</f>
        <v>---</v>
      </c>
      <c r="L225" s="59" t="str">
        <f>IFERROR(VLOOKUP(K225,B2B!$H$3:$I$2000,2,0),"---")</f>
        <v>---</v>
      </c>
      <c r="M225" s="59" t="str">
        <f>IFERROR(VLOOKUP(L225,IF($M$4="TEM0007_REV01",RAW_m_TEM0007_REV01!$AD:$AH),5,0),"---")</f>
        <v>---</v>
      </c>
      <c r="N225" s="59" t="str">
        <f>IFERROR(VLOOKUP(L225,IF($M$4="TEM0007_REV01",RAW_m_TEM0007_REV01!$AE:$AJ),6,0),"---")</f>
        <v>---</v>
      </c>
      <c r="O225" s="63" t="str">
        <f>IFERROR(VLOOKUP(L225,IF($M$4="TEM0007_REV01",RAW_m_TEM0007_REV01!$AD:$AE),2,0),"---")</f>
        <v>---</v>
      </c>
      <c r="P225" s="59" t="str">
        <f>IFERROR(VLOOKUP(O225,IF($M$4="TEM0007_REV01",RAW_m_TEM0007_REV01!$AJ:$AK),2,0),"---")</f>
        <v>---</v>
      </c>
      <c r="Q225" s="59" t="str">
        <f>IFERROR(VLOOKUP(L225,IF($M$4="TEM0007_REV01",RAW_m_TEM0007_REV01!$AD:$AF),3,0),"---")</f>
        <v>---</v>
      </c>
      <c r="R225" s="59" t="str">
        <f>IFERROR(VLOOKUP(O225,IF($M$4="TEM0007_REV01",RAW_m_TEM0007_REV01!$AE:$AG),3,0),"---")</f>
        <v>---</v>
      </c>
      <c r="S225" s="59" t="str">
        <f t="shared" si="7"/>
        <v>---</v>
      </c>
    </row>
    <row r="226" spans="2:19" ht="15" customHeight="1" x14ac:dyDescent="0.25">
      <c r="B226" s="59">
        <f t="shared" si="6"/>
        <v>221</v>
      </c>
      <c r="C226" s="60">
        <f>IFERROR(IF($C$4="TEB2000_REV01",CALC_CONN_TEB2000_REV01!U226,),"---")</f>
        <v>0</v>
      </c>
      <c r="D226" s="59">
        <f>IFERROR(IF($C$4="TEB2000_REV01",CALC_CONN_TEB2000_REV01!D226,),"---")</f>
        <v>0</v>
      </c>
      <c r="E226" s="59">
        <f>IFERROR(IF($C$4="TEB2000_REV01",CALC_CONN_TEB2000_REV01!E226,),"---")</f>
        <v>0</v>
      </c>
      <c r="F226" s="59" t="str">
        <f>IFERROR(IF(VLOOKUP($D226&amp;"-"&amp;$E226,IF($C$4="TEB2000_REV01",CALC_CONN_TEB2000_REV01!$F:$I),4,0)="--","---",IF($C$4="TEB2000_REV01",CALC_CONN_TEB2000_REV01!$G226&amp; " --&gt; " &amp;CALC_CONN_TEB2000_REV01!$I226&amp; " --&gt; ")),"---")</f>
        <v>---</v>
      </c>
      <c r="G226" s="59" t="str">
        <f>IFERROR(IF(VLOOKUP($D226&amp;"-"&amp;$E226,IF($C$4="TEB2000_REV01",CALC_CONN_TEB2000_REV01!$F:$H),3,0)="--",VLOOKUP($D226&amp;"-"&amp;$E226,IF($C$4="TEB2000_REV01",CALC_CONN_TEB2000_REV01!$F:$H),2,0),VLOOKUP($D226&amp;"-"&amp;$E226,IF($C$4="TEB2000_REV01",CALC_CONN_TEB2000_REV01!$F:$H),3,0)),"---")</f>
        <v>---</v>
      </c>
      <c r="H226" s="59" t="str">
        <f>IFERROR(VLOOKUP(G226,IF($C$4="TEB2000_REV01",CALC_CONN_TEB2000_REV01!$G:$T),14,0),"---")</f>
        <v>---</v>
      </c>
      <c r="I226" s="59" t="str">
        <f>IFERROR(VLOOKUP($D226&amp;"-"&amp;$E226,IF($C$4="TEB2000_REV01",CALC_CONN_TEB2000_REV01!$F:$K,"???"),6,0),"---")</f>
        <v>---</v>
      </c>
      <c r="J226" s="61" t="str">
        <f>IFERROR(VLOOKUP($D226&amp;"-"&amp;$E226,IF($C$4="TEB2000_REV01",CALC_CONN_TEB2000_REV01!$F:$M,"???"),8,0),"---")</f>
        <v>---</v>
      </c>
      <c r="K226" s="62" t="str">
        <f>IFERROR(VLOOKUP($D226&amp;"-"&amp;$E226,IF($C$4="TEB2000_REV01",CALC_CONN_TEB2000_REV01!$F:$N),9,0),"---")</f>
        <v>---</v>
      </c>
      <c r="L226" s="59" t="str">
        <f>IFERROR(VLOOKUP(K226,B2B!$H$3:$I$2000,2,0),"---")</f>
        <v>---</v>
      </c>
      <c r="M226" s="59" t="str">
        <f>IFERROR(VLOOKUP(L226,IF($M$4="TEM0007_REV01",RAW_m_TEM0007_REV01!$AD:$AH),5,0),"---")</f>
        <v>---</v>
      </c>
      <c r="N226" s="59" t="str">
        <f>IFERROR(VLOOKUP(L226,IF($M$4="TEM0007_REV01",RAW_m_TEM0007_REV01!$AE:$AJ),6,0),"---")</f>
        <v>---</v>
      </c>
      <c r="O226" s="63" t="str">
        <f>IFERROR(VLOOKUP(L226,IF($M$4="TEM0007_REV01",RAW_m_TEM0007_REV01!$AD:$AE),2,0),"---")</f>
        <v>---</v>
      </c>
      <c r="P226" s="59" t="str">
        <f>IFERROR(VLOOKUP(O226,IF($M$4="TEM0007_REV01",RAW_m_TEM0007_REV01!$AJ:$AK),2,0),"---")</f>
        <v>---</v>
      </c>
      <c r="Q226" s="59" t="str">
        <f>IFERROR(VLOOKUP(L226,IF($M$4="TEM0007_REV01",RAW_m_TEM0007_REV01!$AD:$AF),3,0),"---")</f>
        <v>---</v>
      </c>
      <c r="R226" s="59" t="str">
        <f>IFERROR(VLOOKUP(O226,IF($M$4="TEM0007_REV01",RAW_m_TEM0007_REV01!$AE:$AG),3,0),"---")</f>
        <v>---</v>
      </c>
      <c r="S226" s="59" t="str">
        <f t="shared" si="7"/>
        <v>---</v>
      </c>
    </row>
    <row r="227" spans="2:19" ht="15" customHeight="1" x14ac:dyDescent="0.25">
      <c r="B227" s="59">
        <f t="shared" si="6"/>
        <v>222</v>
      </c>
      <c r="C227" s="60">
        <f>IFERROR(IF($C$4="TEB2000_REV01",CALC_CONN_TEB2000_REV01!U227,),"---")</f>
        <v>0</v>
      </c>
      <c r="D227" s="59">
        <f>IFERROR(IF($C$4="TEB2000_REV01",CALC_CONN_TEB2000_REV01!D227,),"---")</f>
        <v>0</v>
      </c>
      <c r="E227" s="59">
        <f>IFERROR(IF($C$4="TEB2000_REV01",CALC_CONN_TEB2000_REV01!E227,),"---")</f>
        <v>0</v>
      </c>
      <c r="F227" s="59" t="str">
        <f>IFERROR(IF(VLOOKUP($D227&amp;"-"&amp;$E227,IF($C$4="TEB2000_REV01",CALC_CONN_TEB2000_REV01!$F:$I),4,0)="--","---",IF($C$4="TEB2000_REV01",CALC_CONN_TEB2000_REV01!$G227&amp; " --&gt; " &amp;CALC_CONN_TEB2000_REV01!$I227&amp; " --&gt; ")),"---")</f>
        <v>---</v>
      </c>
      <c r="G227" s="59" t="str">
        <f>IFERROR(IF(VLOOKUP($D227&amp;"-"&amp;$E227,IF($C$4="TEB2000_REV01",CALC_CONN_TEB2000_REV01!$F:$H),3,0)="--",VLOOKUP($D227&amp;"-"&amp;$E227,IF($C$4="TEB2000_REV01",CALC_CONN_TEB2000_REV01!$F:$H),2,0),VLOOKUP($D227&amp;"-"&amp;$E227,IF($C$4="TEB2000_REV01",CALC_CONN_TEB2000_REV01!$F:$H),3,0)),"---")</f>
        <v>---</v>
      </c>
      <c r="H227" s="59" t="str">
        <f>IFERROR(VLOOKUP(G227,IF($C$4="TEB2000_REV01",CALC_CONN_TEB2000_REV01!$G:$T),14,0),"---")</f>
        <v>---</v>
      </c>
      <c r="I227" s="59" t="str">
        <f>IFERROR(VLOOKUP($D227&amp;"-"&amp;$E227,IF($C$4="TEB2000_REV01",CALC_CONN_TEB2000_REV01!$F:$K,"???"),6,0),"---")</f>
        <v>---</v>
      </c>
      <c r="J227" s="61" t="str">
        <f>IFERROR(VLOOKUP($D227&amp;"-"&amp;$E227,IF($C$4="TEB2000_REV01",CALC_CONN_TEB2000_REV01!$F:$M,"???"),8,0),"---")</f>
        <v>---</v>
      </c>
      <c r="K227" s="62" t="str">
        <f>IFERROR(VLOOKUP($D227&amp;"-"&amp;$E227,IF($C$4="TEB2000_REV01",CALC_CONN_TEB2000_REV01!$F:$N),9,0),"---")</f>
        <v>---</v>
      </c>
      <c r="L227" s="59" t="str">
        <f>IFERROR(VLOOKUP(K227,B2B!$H$3:$I$2000,2,0),"---")</f>
        <v>---</v>
      </c>
      <c r="M227" s="59" t="str">
        <f>IFERROR(VLOOKUP(L227,IF($M$4="TEM0007_REV01",RAW_m_TEM0007_REV01!$AD:$AH),5,0),"---")</f>
        <v>---</v>
      </c>
      <c r="N227" s="59" t="str">
        <f>IFERROR(VLOOKUP(L227,IF($M$4="TEM0007_REV01",RAW_m_TEM0007_REV01!$AE:$AJ),6,0),"---")</f>
        <v>---</v>
      </c>
      <c r="O227" s="63" t="str">
        <f>IFERROR(VLOOKUP(L227,IF($M$4="TEM0007_REV01",RAW_m_TEM0007_REV01!$AD:$AE),2,0),"---")</f>
        <v>---</v>
      </c>
      <c r="P227" s="59" t="str">
        <f>IFERROR(VLOOKUP(O227,IF($M$4="TEM0007_REV01",RAW_m_TEM0007_REV01!$AJ:$AK),2,0),"---")</f>
        <v>---</v>
      </c>
      <c r="Q227" s="59" t="str">
        <f>IFERROR(VLOOKUP(L227,IF($M$4="TEM0007_REV01",RAW_m_TEM0007_REV01!$AD:$AF),3,0),"---")</f>
        <v>---</v>
      </c>
      <c r="R227" s="59" t="str">
        <f>IFERROR(VLOOKUP(O227,IF($M$4="TEM0007_REV01",RAW_m_TEM0007_REV01!$AE:$AG),3,0),"---")</f>
        <v>---</v>
      </c>
      <c r="S227" s="59" t="str">
        <f t="shared" si="7"/>
        <v>---</v>
      </c>
    </row>
    <row r="228" spans="2:19" ht="15" customHeight="1" x14ac:dyDescent="0.25">
      <c r="B228" s="59">
        <f t="shared" si="6"/>
        <v>223</v>
      </c>
      <c r="C228" s="60">
        <f>IFERROR(IF($C$4="TEB2000_REV01",CALC_CONN_TEB2000_REV01!U228,),"---")</f>
        <v>0</v>
      </c>
      <c r="D228" s="59">
        <f>IFERROR(IF($C$4="TEB2000_REV01",CALC_CONN_TEB2000_REV01!D228,),"---")</f>
        <v>0</v>
      </c>
      <c r="E228" s="59">
        <f>IFERROR(IF($C$4="TEB2000_REV01",CALC_CONN_TEB2000_REV01!E228,),"---")</f>
        <v>0</v>
      </c>
      <c r="F228" s="59" t="str">
        <f>IFERROR(IF(VLOOKUP($D228&amp;"-"&amp;$E228,IF($C$4="TEB2000_REV01",CALC_CONN_TEB2000_REV01!$F:$I),4,0)="--","---",IF($C$4="TEB2000_REV01",CALC_CONN_TEB2000_REV01!$G228&amp; " --&gt; " &amp;CALC_CONN_TEB2000_REV01!$I228&amp; " --&gt; ")),"---")</f>
        <v>---</v>
      </c>
      <c r="G228" s="59" t="str">
        <f>IFERROR(IF(VLOOKUP($D228&amp;"-"&amp;$E228,IF($C$4="TEB2000_REV01",CALC_CONN_TEB2000_REV01!$F:$H),3,0)="--",VLOOKUP($D228&amp;"-"&amp;$E228,IF($C$4="TEB2000_REV01",CALC_CONN_TEB2000_REV01!$F:$H),2,0),VLOOKUP($D228&amp;"-"&amp;$E228,IF($C$4="TEB2000_REV01",CALC_CONN_TEB2000_REV01!$F:$H),3,0)),"---")</f>
        <v>---</v>
      </c>
      <c r="H228" s="59" t="str">
        <f>IFERROR(VLOOKUP(G228,IF($C$4="TEB2000_REV01",CALC_CONN_TEB2000_REV01!$G:$T),14,0),"---")</f>
        <v>---</v>
      </c>
      <c r="I228" s="59" t="str">
        <f>IFERROR(VLOOKUP($D228&amp;"-"&amp;$E228,IF($C$4="TEB2000_REV01",CALC_CONN_TEB2000_REV01!$F:$K,"???"),6,0),"---")</f>
        <v>---</v>
      </c>
      <c r="J228" s="61" t="str">
        <f>IFERROR(VLOOKUP($D228&amp;"-"&amp;$E228,IF($C$4="TEB2000_REV01",CALC_CONN_TEB2000_REV01!$F:$M,"???"),8,0),"---")</f>
        <v>---</v>
      </c>
      <c r="K228" s="62" t="str">
        <f>IFERROR(VLOOKUP($D228&amp;"-"&amp;$E228,IF($C$4="TEB2000_REV01",CALC_CONN_TEB2000_REV01!$F:$N),9,0),"---")</f>
        <v>---</v>
      </c>
      <c r="L228" s="59" t="str">
        <f>IFERROR(VLOOKUP(K228,B2B!$H$3:$I$2000,2,0),"---")</f>
        <v>---</v>
      </c>
      <c r="M228" s="59" t="str">
        <f>IFERROR(VLOOKUP(L228,IF($M$4="TEM0007_REV01",RAW_m_TEM0007_REV01!$AD:$AH),5,0),"---")</f>
        <v>---</v>
      </c>
      <c r="N228" s="59" t="str">
        <f>IFERROR(VLOOKUP(L228,IF($M$4="TEM0007_REV01",RAW_m_TEM0007_REV01!$AE:$AJ),6,0),"---")</f>
        <v>---</v>
      </c>
      <c r="O228" s="63" t="str">
        <f>IFERROR(VLOOKUP(L228,IF($M$4="TEM0007_REV01",RAW_m_TEM0007_REV01!$AD:$AE),2,0),"---")</f>
        <v>---</v>
      </c>
      <c r="P228" s="59" t="str">
        <f>IFERROR(VLOOKUP(O228,IF($M$4="TEM0007_REV01",RAW_m_TEM0007_REV01!$AJ:$AK),2,0),"---")</f>
        <v>---</v>
      </c>
      <c r="Q228" s="59" t="str">
        <f>IFERROR(VLOOKUP(L228,IF($M$4="TEM0007_REV01",RAW_m_TEM0007_REV01!$AD:$AF),3,0),"---")</f>
        <v>---</v>
      </c>
      <c r="R228" s="59" t="str">
        <f>IFERROR(VLOOKUP(O228,IF($M$4="TEM0007_REV01",RAW_m_TEM0007_REV01!$AE:$AG),3,0),"---")</f>
        <v>---</v>
      </c>
      <c r="S228" s="59" t="str">
        <f t="shared" si="7"/>
        <v>---</v>
      </c>
    </row>
    <row r="229" spans="2:19" ht="15" customHeight="1" x14ac:dyDescent="0.25">
      <c r="B229" s="59">
        <f t="shared" si="6"/>
        <v>224</v>
      </c>
      <c r="C229" s="60">
        <f>IFERROR(IF($C$4="TEB2000_REV01",CALC_CONN_TEB2000_REV01!U229,),"---")</f>
        <v>0</v>
      </c>
      <c r="D229" s="59">
        <f>IFERROR(IF($C$4="TEB2000_REV01",CALC_CONN_TEB2000_REV01!D229,),"---")</f>
        <v>0</v>
      </c>
      <c r="E229" s="59">
        <f>IFERROR(IF($C$4="TEB2000_REV01",CALC_CONN_TEB2000_REV01!E229,),"---")</f>
        <v>0</v>
      </c>
      <c r="F229" s="59" t="str">
        <f>IFERROR(IF(VLOOKUP($D229&amp;"-"&amp;$E229,IF($C$4="TEB2000_REV01",CALC_CONN_TEB2000_REV01!$F:$I),4,0)="--","---",IF($C$4="TEB2000_REV01",CALC_CONN_TEB2000_REV01!$G229&amp; " --&gt; " &amp;CALC_CONN_TEB2000_REV01!$I229&amp; " --&gt; ")),"---")</f>
        <v>---</v>
      </c>
      <c r="G229" s="59" t="str">
        <f>IFERROR(IF(VLOOKUP($D229&amp;"-"&amp;$E229,IF($C$4="TEB2000_REV01",CALC_CONN_TEB2000_REV01!$F:$H),3,0)="--",VLOOKUP($D229&amp;"-"&amp;$E229,IF($C$4="TEB2000_REV01",CALC_CONN_TEB2000_REV01!$F:$H),2,0),VLOOKUP($D229&amp;"-"&amp;$E229,IF($C$4="TEB2000_REV01",CALC_CONN_TEB2000_REV01!$F:$H),3,0)),"---")</f>
        <v>---</v>
      </c>
      <c r="H229" s="59" t="str">
        <f>IFERROR(VLOOKUP(G229,IF($C$4="TEB2000_REV01",CALC_CONN_TEB2000_REV01!$G:$T),14,0),"---")</f>
        <v>---</v>
      </c>
      <c r="I229" s="59" t="str">
        <f>IFERROR(VLOOKUP($D229&amp;"-"&amp;$E229,IF($C$4="TEB2000_REV01",CALC_CONN_TEB2000_REV01!$F:$K,"???"),6,0),"---")</f>
        <v>---</v>
      </c>
      <c r="J229" s="61" t="str">
        <f>IFERROR(VLOOKUP($D229&amp;"-"&amp;$E229,IF($C$4="TEB2000_REV01",CALC_CONN_TEB2000_REV01!$F:$M,"???"),8,0),"---")</f>
        <v>---</v>
      </c>
      <c r="K229" s="62" t="str">
        <f>IFERROR(VLOOKUP($D229&amp;"-"&amp;$E229,IF($C$4="TEB2000_REV01",CALC_CONN_TEB2000_REV01!$F:$N),9,0),"---")</f>
        <v>---</v>
      </c>
      <c r="L229" s="59" t="str">
        <f>IFERROR(VLOOKUP(K229,B2B!$H$3:$I$2000,2,0),"---")</f>
        <v>---</v>
      </c>
      <c r="M229" s="59" t="str">
        <f>IFERROR(VLOOKUP(L229,IF($M$4="TEM0007_REV01",RAW_m_TEM0007_REV01!$AD:$AH),5,0),"---")</f>
        <v>---</v>
      </c>
      <c r="N229" s="59" t="str">
        <f>IFERROR(VLOOKUP(L229,IF($M$4="TEM0007_REV01",RAW_m_TEM0007_REV01!$AE:$AJ),6,0),"---")</f>
        <v>---</v>
      </c>
      <c r="O229" s="63" t="str">
        <f>IFERROR(VLOOKUP(L229,IF($M$4="TEM0007_REV01",RAW_m_TEM0007_REV01!$AD:$AE),2,0),"---")</f>
        <v>---</v>
      </c>
      <c r="P229" s="59" t="str">
        <f>IFERROR(VLOOKUP(O229,IF($M$4="TEM0007_REV01",RAW_m_TEM0007_REV01!$AJ:$AK),2,0),"---")</f>
        <v>---</v>
      </c>
      <c r="Q229" s="59" t="str">
        <f>IFERROR(VLOOKUP(L229,IF($M$4="TEM0007_REV01",RAW_m_TEM0007_REV01!$AD:$AF),3,0),"---")</f>
        <v>---</v>
      </c>
      <c r="R229" s="59" t="str">
        <f>IFERROR(VLOOKUP(O229,IF($M$4="TEM0007_REV01",RAW_m_TEM0007_REV01!$AE:$AG),3,0),"---")</f>
        <v>---</v>
      </c>
      <c r="S229" s="59" t="str">
        <f t="shared" si="7"/>
        <v>---</v>
      </c>
    </row>
    <row r="230" spans="2:19" ht="15" customHeight="1" x14ac:dyDescent="0.25">
      <c r="B230" s="59">
        <f t="shared" si="6"/>
        <v>225</v>
      </c>
      <c r="C230" s="60">
        <f>IFERROR(IF($C$4="TEB2000_REV01",CALC_CONN_TEB2000_REV01!U230,),"---")</f>
        <v>0</v>
      </c>
      <c r="D230" s="59">
        <f>IFERROR(IF($C$4="TEB2000_REV01",CALC_CONN_TEB2000_REV01!D230,),"---")</f>
        <v>0</v>
      </c>
      <c r="E230" s="59">
        <f>IFERROR(IF($C$4="TEB2000_REV01",CALC_CONN_TEB2000_REV01!E230,),"---")</f>
        <v>0</v>
      </c>
      <c r="F230" s="59" t="str">
        <f>IFERROR(IF(VLOOKUP($D230&amp;"-"&amp;$E230,IF($C$4="TEB2000_REV01",CALC_CONN_TEB2000_REV01!$F:$I),4,0)="--","---",IF($C$4="TEB2000_REV01",CALC_CONN_TEB2000_REV01!$G230&amp; " --&gt; " &amp;CALC_CONN_TEB2000_REV01!$I230&amp; " --&gt; ")),"---")</f>
        <v>---</v>
      </c>
      <c r="G230" s="59" t="str">
        <f>IFERROR(IF(VLOOKUP($D230&amp;"-"&amp;$E230,IF($C$4="TEB2000_REV01",CALC_CONN_TEB2000_REV01!$F:$H),3,0)="--",VLOOKUP($D230&amp;"-"&amp;$E230,IF($C$4="TEB2000_REV01",CALC_CONN_TEB2000_REV01!$F:$H),2,0),VLOOKUP($D230&amp;"-"&amp;$E230,IF($C$4="TEB2000_REV01",CALC_CONN_TEB2000_REV01!$F:$H),3,0)),"---")</f>
        <v>---</v>
      </c>
      <c r="H230" s="59" t="str">
        <f>IFERROR(VLOOKUP(G230,IF($C$4="TEB2000_REV01",CALC_CONN_TEB2000_REV01!$G:$T),14,0),"---")</f>
        <v>---</v>
      </c>
      <c r="I230" s="59" t="str">
        <f>IFERROR(VLOOKUP($D230&amp;"-"&amp;$E230,IF($C$4="TEB2000_REV01",CALC_CONN_TEB2000_REV01!$F:$K,"???"),6,0),"---")</f>
        <v>---</v>
      </c>
      <c r="J230" s="61" t="str">
        <f>IFERROR(VLOOKUP($D230&amp;"-"&amp;$E230,IF($C$4="TEB2000_REV01",CALC_CONN_TEB2000_REV01!$F:$M,"???"),8,0),"---")</f>
        <v>---</v>
      </c>
      <c r="K230" s="62" t="str">
        <f>IFERROR(VLOOKUP($D230&amp;"-"&amp;$E230,IF($C$4="TEB2000_REV01",CALC_CONN_TEB2000_REV01!$F:$N),9,0),"---")</f>
        <v>---</v>
      </c>
      <c r="L230" s="59" t="str">
        <f>IFERROR(VLOOKUP(K230,B2B!$H$3:$I$2000,2,0),"---")</f>
        <v>---</v>
      </c>
      <c r="M230" s="59" t="str">
        <f>IFERROR(VLOOKUP(L230,IF($M$4="TEM0007_REV01",RAW_m_TEM0007_REV01!$AD:$AH),5,0),"---")</f>
        <v>---</v>
      </c>
      <c r="N230" s="59" t="str">
        <f>IFERROR(VLOOKUP(L230,IF($M$4="TEM0007_REV01",RAW_m_TEM0007_REV01!$AE:$AJ),6,0),"---")</f>
        <v>---</v>
      </c>
      <c r="O230" s="63" t="str">
        <f>IFERROR(VLOOKUP(L230,IF($M$4="TEM0007_REV01",RAW_m_TEM0007_REV01!$AD:$AE),2,0),"---")</f>
        <v>---</v>
      </c>
      <c r="P230" s="59" t="str">
        <f>IFERROR(VLOOKUP(O230,IF($M$4="TEM0007_REV01",RAW_m_TEM0007_REV01!$AJ:$AK),2,0),"---")</f>
        <v>---</v>
      </c>
      <c r="Q230" s="59" t="str">
        <f>IFERROR(VLOOKUP(L230,IF($M$4="TEM0007_REV01",RAW_m_TEM0007_REV01!$AD:$AF),3,0),"---")</f>
        <v>---</v>
      </c>
      <c r="R230" s="59" t="str">
        <f>IFERROR(VLOOKUP(O230,IF($M$4="TEM0007_REV01",RAW_m_TEM0007_REV01!$AE:$AG),3,0),"---")</f>
        <v>---</v>
      </c>
      <c r="S230" s="59" t="str">
        <f t="shared" si="7"/>
        <v>---</v>
      </c>
    </row>
    <row r="231" spans="2:19" ht="15" customHeight="1" x14ac:dyDescent="0.25">
      <c r="B231" s="59">
        <f t="shared" si="6"/>
        <v>226</v>
      </c>
      <c r="C231" s="60">
        <f>IFERROR(IF($C$4="TEB2000_REV01",CALC_CONN_TEB2000_REV01!U231,),"---")</f>
        <v>0</v>
      </c>
      <c r="D231" s="59">
        <f>IFERROR(IF($C$4="TEB2000_REV01",CALC_CONN_TEB2000_REV01!D231,),"---")</f>
        <v>0</v>
      </c>
      <c r="E231" s="59">
        <f>IFERROR(IF($C$4="TEB2000_REV01",CALC_CONN_TEB2000_REV01!E231,),"---")</f>
        <v>0</v>
      </c>
      <c r="F231" s="59" t="str">
        <f>IFERROR(IF(VLOOKUP($D231&amp;"-"&amp;$E231,IF($C$4="TEB2000_REV01",CALC_CONN_TEB2000_REV01!$F:$I),4,0)="--","---",IF($C$4="TEB2000_REV01",CALC_CONN_TEB2000_REV01!$G231&amp; " --&gt; " &amp;CALC_CONN_TEB2000_REV01!$I231&amp; " --&gt; ")),"---")</f>
        <v>---</v>
      </c>
      <c r="G231" s="59" t="str">
        <f>IFERROR(IF(VLOOKUP($D231&amp;"-"&amp;$E231,IF($C$4="TEB2000_REV01",CALC_CONN_TEB2000_REV01!$F:$H),3,0)="--",VLOOKUP($D231&amp;"-"&amp;$E231,IF($C$4="TEB2000_REV01",CALC_CONN_TEB2000_REV01!$F:$H),2,0),VLOOKUP($D231&amp;"-"&amp;$E231,IF($C$4="TEB2000_REV01",CALC_CONN_TEB2000_REV01!$F:$H),3,0)),"---")</f>
        <v>---</v>
      </c>
      <c r="H231" s="59" t="str">
        <f>IFERROR(VLOOKUP(G231,IF($C$4="TEB2000_REV01",CALC_CONN_TEB2000_REV01!$G:$T),14,0),"---")</f>
        <v>---</v>
      </c>
      <c r="I231" s="59" t="str">
        <f>IFERROR(VLOOKUP($D231&amp;"-"&amp;$E231,IF($C$4="TEB2000_REV01",CALC_CONN_TEB2000_REV01!$F:$K,"???"),6,0),"---")</f>
        <v>---</v>
      </c>
      <c r="J231" s="61" t="str">
        <f>IFERROR(VLOOKUP($D231&amp;"-"&amp;$E231,IF($C$4="TEB2000_REV01",CALC_CONN_TEB2000_REV01!$F:$M,"???"),8,0),"---")</f>
        <v>---</v>
      </c>
      <c r="K231" s="62" t="str">
        <f>IFERROR(VLOOKUP($D231&amp;"-"&amp;$E231,IF($C$4="TEB2000_REV01",CALC_CONN_TEB2000_REV01!$F:$N),9,0),"---")</f>
        <v>---</v>
      </c>
      <c r="L231" s="59" t="str">
        <f>IFERROR(VLOOKUP(K231,B2B!$H$3:$I$2000,2,0),"---")</f>
        <v>---</v>
      </c>
      <c r="M231" s="59" t="str">
        <f>IFERROR(VLOOKUP(L231,IF($M$4="TEM0007_REV01",RAW_m_TEM0007_REV01!$AD:$AH),5,0),"---")</f>
        <v>---</v>
      </c>
      <c r="N231" s="59" t="str">
        <f>IFERROR(VLOOKUP(L231,IF($M$4="TEM0007_REV01",RAW_m_TEM0007_REV01!$AE:$AJ),6,0),"---")</f>
        <v>---</v>
      </c>
      <c r="O231" s="63" t="str">
        <f>IFERROR(VLOOKUP(L231,IF($M$4="TEM0007_REV01",RAW_m_TEM0007_REV01!$AD:$AE),2,0),"---")</f>
        <v>---</v>
      </c>
      <c r="P231" s="59" t="str">
        <f>IFERROR(VLOOKUP(O231,IF($M$4="TEM0007_REV01",RAW_m_TEM0007_REV01!$AJ:$AK),2,0),"---")</f>
        <v>---</v>
      </c>
      <c r="Q231" s="59" t="str">
        <f>IFERROR(VLOOKUP(L231,IF($M$4="TEM0007_REV01",RAW_m_TEM0007_REV01!$AD:$AF),3,0),"---")</f>
        <v>---</v>
      </c>
      <c r="R231" s="59" t="str">
        <f>IFERROR(VLOOKUP(O231,IF($M$4="TEM0007_REV01",RAW_m_TEM0007_REV01!$AE:$AG),3,0),"---")</f>
        <v>---</v>
      </c>
      <c r="S231" s="59" t="str">
        <f t="shared" si="7"/>
        <v>---</v>
      </c>
    </row>
    <row r="232" spans="2:19" ht="15" customHeight="1" x14ac:dyDescent="0.25">
      <c r="B232" s="59">
        <f t="shared" si="6"/>
        <v>227</v>
      </c>
      <c r="C232" s="60">
        <f>IFERROR(IF($C$4="TEB2000_REV01",CALC_CONN_TEB2000_REV01!U232,),"---")</f>
        <v>0</v>
      </c>
      <c r="D232" s="59">
        <f>IFERROR(IF($C$4="TEB2000_REV01",CALC_CONN_TEB2000_REV01!D232,),"---")</f>
        <v>0</v>
      </c>
      <c r="E232" s="59">
        <f>IFERROR(IF($C$4="TEB2000_REV01",CALC_CONN_TEB2000_REV01!E232,),"---")</f>
        <v>0</v>
      </c>
      <c r="F232" s="59" t="str">
        <f>IFERROR(IF(VLOOKUP($D232&amp;"-"&amp;$E232,IF($C$4="TEB2000_REV01",CALC_CONN_TEB2000_REV01!$F:$I),4,0)="--","---",IF($C$4="TEB2000_REV01",CALC_CONN_TEB2000_REV01!$G232&amp; " --&gt; " &amp;CALC_CONN_TEB2000_REV01!$I232&amp; " --&gt; ")),"---")</f>
        <v>---</v>
      </c>
      <c r="G232" s="59" t="str">
        <f>IFERROR(IF(VLOOKUP($D232&amp;"-"&amp;$E232,IF($C$4="TEB2000_REV01",CALC_CONN_TEB2000_REV01!$F:$H),3,0)="--",VLOOKUP($D232&amp;"-"&amp;$E232,IF($C$4="TEB2000_REV01",CALC_CONN_TEB2000_REV01!$F:$H),2,0),VLOOKUP($D232&amp;"-"&amp;$E232,IF($C$4="TEB2000_REV01",CALC_CONN_TEB2000_REV01!$F:$H),3,0)),"---")</f>
        <v>---</v>
      </c>
      <c r="H232" s="59" t="str">
        <f>IFERROR(VLOOKUP(G232,IF($C$4="TEB2000_REV01",CALC_CONN_TEB2000_REV01!$G:$T),14,0),"---")</f>
        <v>---</v>
      </c>
      <c r="I232" s="59" t="str">
        <f>IFERROR(VLOOKUP($D232&amp;"-"&amp;$E232,IF($C$4="TEB2000_REV01",CALC_CONN_TEB2000_REV01!$F:$K,"???"),6,0),"---")</f>
        <v>---</v>
      </c>
      <c r="J232" s="61" t="str">
        <f>IFERROR(VLOOKUP($D232&amp;"-"&amp;$E232,IF($C$4="TEB2000_REV01",CALC_CONN_TEB2000_REV01!$F:$M,"???"),8,0),"---")</f>
        <v>---</v>
      </c>
      <c r="K232" s="62" t="str">
        <f>IFERROR(VLOOKUP($D232&amp;"-"&amp;$E232,IF($C$4="TEB2000_REV01",CALC_CONN_TEB2000_REV01!$F:$N),9,0),"---")</f>
        <v>---</v>
      </c>
      <c r="L232" s="59" t="str">
        <f>IFERROR(VLOOKUP(K232,B2B!$H$3:$I$2000,2,0),"---")</f>
        <v>---</v>
      </c>
      <c r="M232" s="59" t="str">
        <f>IFERROR(VLOOKUP(L232,IF($M$4="TEM0007_REV01",RAW_m_TEM0007_REV01!$AD:$AH),5,0),"---")</f>
        <v>---</v>
      </c>
      <c r="N232" s="59" t="str">
        <f>IFERROR(VLOOKUP(L232,IF($M$4="TEM0007_REV01",RAW_m_TEM0007_REV01!$AE:$AJ),6,0),"---")</f>
        <v>---</v>
      </c>
      <c r="O232" s="63" t="str">
        <f>IFERROR(VLOOKUP(L232,IF($M$4="TEM0007_REV01",RAW_m_TEM0007_REV01!$AD:$AE),2,0),"---")</f>
        <v>---</v>
      </c>
      <c r="P232" s="59" t="str">
        <f>IFERROR(VLOOKUP(O232,IF($M$4="TEM0007_REV01",RAW_m_TEM0007_REV01!$AJ:$AK),2,0),"---")</f>
        <v>---</v>
      </c>
      <c r="Q232" s="59" t="str">
        <f>IFERROR(VLOOKUP(L232,IF($M$4="TEM0007_REV01",RAW_m_TEM0007_REV01!$AD:$AF),3,0),"---")</f>
        <v>---</v>
      </c>
      <c r="R232" s="59" t="str">
        <f>IFERROR(VLOOKUP(O232,IF($M$4="TEM0007_REV01",RAW_m_TEM0007_REV01!$AE:$AG),3,0),"---")</f>
        <v>---</v>
      </c>
      <c r="S232" s="59" t="str">
        <f t="shared" si="7"/>
        <v>---</v>
      </c>
    </row>
    <row r="233" spans="2:19" ht="15" customHeight="1" x14ac:dyDescent="0.25">
      <c r="B233" s="59">
        <f t="shared" si="6"/>
        <v>228</v>
      </c>
      <c r="C233" s="60">
        <f>IFERROR(IF($C$4="TEB2000_REV01",CALC_CONN_TEB2000_REV01!U233,),"---")</f>
        <v>0</v>
      </c>
      <c r="D233" s="59">
        <f>IFERROR(IF($C$4="TEB2000_REV01",CALC_CONN_TEB2000_REV01!D233,),"---")</f>
        <v>0</v>
      </c>
      <c r="E233" s="59">
        <f>IFERROR(IF($C$4="TEB2000_REV01",CALC_CONN_TEB2000_REV01!E233,),"---")</f>
        <v>0</v>
      </c>
      <c r="F233" s="59" t="str">
        <f>IFERROR(IF(VLOOKUP($D233&amp;"-"&amp;$E233,IF($C$4="TEB2000_REV01",CALC_CONN_TEB2000_REV01!$F:$I),4,0)="--","---",IF($C$4="TEB2000_REV01",CALC_CONN_TEB2000_REV01!$G233&amp; " --&gt; " &amp;CALC_CONN_TEB2000_REV01!$I233&amp; " --&gt; ")),"---")</f>
        <v>---</v>
      </c>
      <c r="G233" s="59" t="str">
        <f>IFERROR(IF(VLOOKUP($D233&amp;"-"&amp;$E233,IF($C$4="TEB2000_REV01",CALC_CONN_TEB2000_REV01!$F:$H),3,0)="--",VLOOKUP($D233&amp;"-"&amp;$E233,IF($C$4="TEB2000_REV01",CALC_CONN_TEB2000_REV01!$F:$H),2,0),VLOOKUP($D233&amp;"-"&amp;$E233,IF($C$4="TEB2000_REV01",CALC_CONN_TEB2000_REV01!$F:$H),3,0)),"---")</f>
        <v>---</v>
      </c>
      <c r="H233" s="59" t="str">
        <f>IFERROR(VLOOKUP(G233,IF($C$4="TEB2000_REV01",CALC_CONN_TEB2000_REV01!$G:$T),14,0),"---")</f>
        <v>---</v>
      </c>
      <c r="I233" s="59" t="str">
        <f>IFERROR(VLOOKUP($D233&amp;"-"&amp;$E233,IF($C$4="TEB2000_REV01",CALC_CONN_TEB2000_REV01!$F:$K,"???"),6,0),"---")</f>
        <v>---</v>
      </c>
      <c r="J233" s="61" t="str">
        <f>IFERROR(VLOOKUP($D233&amp;"-"&amp;$E233,IF($C$4="TEB2000_REV01",CALC_CONN_TEB2000_REV01!$F:$M,"???"),8,0),"---")</f>
        <v>---</v>
      </c>
      <c r="K233" s="62" t="str">
        <f>IFERROR(VLOOKUP($D233&amp;"-"&amp;$E233,IF($C$4="TEB2000_REV01",CALC_CONN_TEB2000_REV01!$F:$N),9,0),"---")</f>
        <v>---</v>
      </c>
      <c r="L233" s="59" t="str">
        <f>IFERROR(VLOOKUP(K233,B2B!$H$3:$I$2000,2,0),"---")</f>
        <v>---</v>
      </c>
      <c r="M233" s="59" t="str">
        <f>IFERROR(VLOOKUP(L233,IF($M$4="TEM0007_REV01",RAW_m_TEM0007_REV01!$AD:$AH),5,0),"---")</f>
        <v>---</v>
      </c>
      <c r="N233" s="59" t="str">
        <f>IFERROR(VLOOKUP(L233,IF($M$4="TEM0007_REV01",RAW_m_TEM0007_REV01!$AE:$AJ),6,0),"---")</f>
        <v>---</v>
      </c>
      <c r="O233" s="63" t="str">
        <f>IFERROR(VLOOKUP(L233,IF($M$4="TEM0007_REV01",RAW_m_TEM0007_REV01!$AD:$AE),2,0),"---")</f>
        <v>---</v>
      </c>
      <c r="P233" s="59" t="str">
        <f>IFERROR(VLOOKUP(O233,IF($M$4="TEM0007_REV01",RAW_m_TEM0007_REV01!$AJ:$AK),2,0),"---")</f>
        <v>---</v>
      </c>
      <c r="Q233" s="59" t="str">
        <f>IFERROR(VLOOKUP(L233,IF($M$4="TEM0007_REV01",RAW_m_TEM0007_REV01!$AD:$AF),3,0),"---")</f>
        <v>---</v>
      </c>
      <c r="R233" s="59" t="str">
        <f>IFERROR(VLOOKUP(O233,IF($M$4="TEM0007_REV01",RAW_m_TEM0007_REV01!$AE:$AG),3,0),"---")</f>
        <v>---</v>
      </c>
      <c r="S233" s="59" t="str">
        <f t="shared" si="7"/>
        <v>---</v>
      </c>
    </row>
    <row r="234" spans="2:19" ht="15" customHeight="1" x14ac:dyDescent="0.25">
      <c r="B234" s="59">
        <f t="shared" si="6"/>
        <v>229</v>
      </c>
      <c r="C234" s="60">
        <f>IFERROR(IF($C$4="TEB2000_REV01",CALC_CONN_TEB2000_REV01!U234,),"---")</f>
        <v>0</v>
      </c>
      <c r="D234" s="59">
        <f>IFERROR(IF($C$4="TEB2000_REV01",CALC_CONN_TEB2000_REV01!D234,),"---")</f>
        <v>0</v>
      </c>
      <c r="E234" s="59">
        <f>IFERROR(IF($C$4="TEB2000_REV01",CALC_CONN_TEB2000_REV01!E234,),"---")</f>
        <v>0</v>
      </c>
      <c r="F234" s="59" t="str">
        <f>IFERROR(IF(VLOOKUP($D234&amp;"-"&amp;$E234,IF($C$4="TEB2000_REV01",CALC_CONN_TEB2000_REV01!$F:$I),4,0)="--","---",IF($C$4="TEB2000_REV01",CALC_CONN_TEB2000_REV01!$G234&amp; " --&gt; " &amp;CALC_CONN_TEB2000_REV01!$I234&amp; " --&gt; ")),"---")</f>
        <v>---</v>
      </c>
      <c r="G234" s="59" t="str">
        <f>IFERROR(IF(VLOOKUP($D234&amp;"-"&amp;$E234,IF($C$4="TEB2000_REV01",CALC_CONN_TEB2000_REV01!$F:$H),3,0)="--",VLOOKUP($D234&amp;"-"&amp;$E234,IF($C$4="TEB2000_REV01",CALC_CONN_TEB2000_REV01!$F:$H),2,0),VLOOKUP($D234&amp;"-"&amp;$E234,IF($C$4="TEB2000_REV01",CALC_CONN_TEB2000_REV01!$F:$H),3,0)),"---")</f>
        <v>---</v>
      </c>
      <c r="H234" s="59" t="str">
        <f>IFERROR(VLOOKUP(G234,IF($C$4="TEB2000_REV01",CALC_CONN_TEB2000_REV01!$G:$T),14,0),"---")</f>
        <v>---</v>
      </c>
      <c r="I234" s="59" t="str">
        <f>IFERROR(VLOOKUP($D234&amp;"-"&amp;$E234,IF($C$4="TEB2000_REV01",CALC_CONN_TEB2000_REV01!$F:$K,"???"),6,0),"---")</f>
        <v>---</v>
      </c>
      <c r="J234" s="61" t="str">
        <f>IFERROR(VLOOKUP($D234&amp;"-"&amp;$E234,IF($C$4="TEB2000_REV01",CALC_CONN_TEB2000_REV01!$F:$M,"???"),8,0),"---")</f>
        <v>---</v>
      </c>
      <c r="K234" s="62" t="str">
        <f>IFERROR(VLOOKUP($D234&amp;"-"&amp;$E234,IF($C$4="TEB2000_REV01",CALC_CONN_TEB2000_REV01!$F:$N),9,0),"---")</f>
        <v>---</v>
      </c>
      <c r="L234" s="59" t="str">
        <f>IFERROR(VLOOKUP(K234,B2B!$H$3:$I$2000,2,0),"---")</f>
        <v>---</v>
      </c>
      <c r="M234" s="59" t="str">
        <f>IFERROR(VLOOKUP(L234,IF($M$4="TEM0007_REV01",RAW_m_TEM0007_REV01!$AD:$AH),5,0),"---")</f>
        <v>---</v>
      </c>
      <c r="N234" s="59" t="str">
        <f>IFERROR(VLOOKUP(L234,IF($M$4="TEM0007_REV01",RAW_m_TEM0007_REV01!$AE:$AJ),6,0),"---")</f>
        <v>---</v>
      </c>
      <c r="O234" s="63" t="str">
        <f>IFERROR(VLOOKUP(L234,IF($M$4="TEM0007_REV01",RAW_m_TEM0007_REV01!$AD:$AE),2,0),"---")</f>
        <v>---</v>
      </c>
      <c r="P234" s="59" t="str">
        <f>IFERROR(VLOOKUP(O234,IF($M$4="TEM0007_REV01",RAW_m_TEM0007_REV01!$AJ:$AK),2,0),"---")</f>
        <v>---</v>
      </c>
      <c r="Q234" s="59" t="str">
        <f>IFERROR(VLOOKUP(L234,IF($M$4="TEM0007_REV01",RAW_m_TEM0007_REV01!$AD:$AF),3,0),"---")</f>
        <v>---</v>
      </c>
      <c r="R234" s="59" t="str">
        <f>IFERROR(VLOOKUP(O234,IF($M$4="TEM0007_REV01",RAW_m_TEM0007_REV01!$AE:$AG),3,0),"---")</f>
        <v>---</v>
      </c>
      <c r="S234" s="59" t="str">
        <f t="shared" si="7"/>
        <v>---</v>
      </c>
    </row>
    <row r="235" spans="2:19" ht="15" customHeight="1" x14ac:dyDescent="0.25">
      <c r="B235" s="59">
        <f t="shared" si="6"/>
        <v>230</v>
      </c>
      <c r="C235" s="60">
        <f>IFERROR(IF($C$4="TEB2000_REV01",CALC_CONN_TEB2000_REV01!U235,),"---")</f>
        <v>0</v>
      </c>
      <c r="D235" s="59">
        <f>IFERROR(IF($C$4="TEB2000_REV01",CALC_CONN_TEB2000_REV01!D235,),"---")</f>
        <v>0</v>
      </c>
      <c r="E235" s="59">
        <f>IFERROR(IF($C$4="TEB2000_REV01",CALC_CONN_TEB2000_REV01!E235,),"---")</f>
        <v>0</v>
      </c>
      <c r="F235" s="59" t="str">
        <f>IFERROR(IF(VLOOKUP($D235&amp;"-"&amp;$E235,IF($C$4="TEB2000_REV01",CALC_CONN_TEB2000_REV01!$F:$I),4,0)="--","---",IF($C$4="TEB2000_REV01",CALC_CONN_TEB2000_REV01!$G235&amp; " --&gt; " &amp;CALC_CONN_TEB2000_REV01!$I235&amp; " --&gt; ")),"---")</f>
        <v>---</v>
      </c>
      <c r="G235" s="59" t="str">
        <f>IFERROR(IF(VLOOKUP($D235&amp;"-"&amp;$E235,IF($C$4="TEB2000_REV01",CALC_CONN_TEB2000_REV01!$F:$H),3,0)="--",VLOOKUP($D235&amp;"-"&amp;$E235,IF($C$4="TEB2000_REV01",CALC_CONN_TEB2000_REV01!$F:$H),2,0),VLOOKUP($D235&amp;"-"&amp;$E235,IF($C$4="TEB2000_REV01",CALC_CONN_TEB2000_REV01!$F:$H),3,0)),"---")</f>
        <v>---</v>
      </c>
      <c r="H235" s="59" t="str">
        <f>IFERROR(VLOOKUP(G235,IF($C$4="TEB2000_REV01",CALC_CONN_TEB2000_REV01!$G:$T),14,0),"---")</f>
        <v>---</v>
      </c>
      <c r="I235" s="59" t="str">
        <f>IFERROR(VLOOKUP($D235&amp;"-"&amp;$E235,IF($C$4="TEB2000_REV01",CALC_CONN_TEB2000_REV01!$F:$K,"???"),6,0),"---")</f>
        <v>---</v>
      </c>
      <c r="J235" s="61" t="str">
        <f>IFERROR(VLOOKUP($D235&amp;"-"&amp;$E235,IF($C$4="TEB2000_REV01",CALC_CONN_TEB2000_REV01!$F:$M,"???"),8,0),"---")</f>
        <v>---</v>
      </c>
      <c r="K235" s="62" t="str">
        <f>IFERROR(VLOOKUP($D235&amp;"-"&amp;$E235,IF($C$4="TEB2000_REV01",CALC_CONN_TEB2000_REV01!$F:$N),9,0),"---")</f>
        <v>---</v>
      </c>
      <c r="L235" s="59" t="str">
        <f>IFERROR(VLOOKUP(K235,B2B!$H$3:$I$2000,2,0),"---")</f>
        <v>---</v>
      </c>
      <c r="M235" s="59" t="str">
        <f>IFERROR(VLOOKUP(L235,IF($M$4="TEM0007_REV01",RAW_m_TEM0007_REV01!$AD:$AH),5,0),"---")</f>
        <v>---</v>
      </c>
      <c r="N235" s="59" t="str">
        <f>IFERROR(VLOOKUP(L235,IF($M$4="TEM0007_REV01",RAW_m_TEM0007_REV01!$AE:$AJ),6,0),"---")</f>
        <v>---</v>
      </c>
      <c r="O235" s="63" t="str">
        <f>IFERROR(VLOOKUP(L235,IF($M$4="TEM0007_REV01",RAW_m_TEM0007_REV01!$AD:$AE),2,0),"---")</f>
        <v>---</v>
      </c>
      <c r="P235" s="59" t="str">
        <f>IFERROR(VLOOKUP(O235,IF($M$4="TEM0007_REV01",RAW_m_TEM0007_REV01!$AJ:$AK),2,0),"---")</f>
        <v>---</v>
      </c>
      <c r="Q235" s="59" t="str">
        <f>IFERROR(VLOOKUP(L235,IF($M$4="TEM0007_REV01",RAW_m_TEM0007_REV01!$AD:$AF),3,0),"---")</f>
        <v>---</v>
      </c>
      <c r="R235" s="59" t="str">
        <f>IFERROR(VLOOKUP(O235,IF($M$4="TEM0007_REV01",RAW_m_TEM0007_REV01!$AE:$AG),3,0),"---")</f>
        <v>---</v>
      </c>
      <c r="S235" s="59" t="str">
        <f t="shared" si="7"/>
        <v>---</v>
      </c>
    </row>
    <row r="236" spans="2:19" ht="15" customHeight="1" x14ac:dyDescent="0.25">
      <c r="B236" s="59">
        <f t="shared" si="6"/>
        <v>231</v>
      </c>
      <c r="C236" s="60">
        <f>IFERROR(IF($C$4="TEB2000_REV01",CALC_CONN_TEB2000_REV01!U236,),"---")</f>
        <v>0</v>
      </c>
      <c r="D236" s="59">
        <f>IFERROR(IF($C$4="TEB2000_REV01",CALC_CONN_TEB2000_REV01!D236,),"---")</f>
        <v>0</v>
      </c>
      <c r="E236" s="59">
        <f>IFERROR(IF($C$4="TEB2000_REV01",CALC_CONN_TEB2000_REV01!E236,),"---")</f>
        <v>0</v>
      </c>
      <c r="F236" s="59" t="str">
        <f>IFERROR(IF(VLOOKUP($D236&amp;"-"&amp;$E236,IF($C$4="TEB2000_REV01",CALC_CONN_TEB2000_REV01!$F:$I),4,0)="--","---",IF($C$4="TEB2000_REV01",CALC_CONN_TEB2000_REV01!$G236&amp; " --&gt; " &amp;CALC_CONN_TEB2000_REV01!$I236&amp; " --&gt; ")),"---")</f>
        <v>---</v>
      </c>
      <c r="G236" s="59" t="str">
        <f>IFERROR(IF(VLOOKUP($D236&amp;"-"&amp;$E236,IF($C$4="TEB2000_REV01",CALC_CONN_TEB2000_REV01!$F:$H),3,0)="--",VLOOKUP($D236&amp;"-"&amp;$E236,IF($C$4="TEB2000_REV01",CALC_CONN_TEB2000_REV01!$F:$H),2,0),VLOOKUP($D236&amp;"-"&amp;$E236,IF($C$4="TEB2000_REV01",CALC_CONN_TEB2000_REV01!$F:$H),3,0)),"---")</f>
        <v>---</v>
      </c>
      <c r="H236" s="59" t="str">
        <f>IFERROR(VLOOKUP(G236,IF($C$4="TEB2000_REV01",CALC_CONN_TEB2000_REV01!$G:$T),14,0),"---")</f>
        <v>---</v>
      </c>
      <c r="I236" s="59" t="str">
        <f>IFERROR(VLOOKUP($D236&amp;"-"&amp;$E236,IF($C$4="TEB2000_REV01",CALC_CONN_TEB2000_REV01!$F:$K,"???"),6,0),"---")</f>
        <v>---</v>
      </c>
      <c r="J236" s="61" t="str">
        <f>IFERROR(VLOOKUP($D236&amp;"-"&amp;$E236,IF($C$4="TEB2000_REV01",CALC_CONN_TEB2000_REV01!$F:$M,"???"),8,0),"---")</f>
        <v>---</v>
      </c>
      <c r="K236" s="62" t="str">
        <f>IFERROR(VLOOKUP($D236&amp;"-"&amp;$E236,IF($C$4="TEB2000_REV01",CALC_CONN_TEB2000_REV01!$F:$N),9,0),"---")</f>
        <v>---</v>
      </c>
      <c r="L236" s="59" t="str">
        <f>IFERROR(VLOOKUP(K236,B2B!$H$3:$I$2000,2,0),"---")</f>
        <v>---</v>
      </c>
      <c r="M236" s="59" t="str">
        <f>IFERROR(VLOOKUP(L236,IF($M$4="TEM0007_REV01",RAW_m_TEM0007_REV01!$AD:$AH),5,0),"---")</f>
        <v>---</v>
      </c>
      <c r="N236" s="59" t="str">
        <f>IFERROR(VLOOKUP(L236,IF($M$4="TEM0007_REV01",RAW_m_TEM0007_REV01!$AE:$AJ),6,0),"---")</f>
        <v>---</v>
      </c>
      <c r="O236" s="63" t="str">
        <f>IFERROR(VLOOKUP(L236,IF($M$4="TEM0007_REV01",RAW_m_TEM0007_REV01!$AD:$AE),2,0),"---")</f>
        <v>---</v>
      </c>
      <c r="P236" s="59" t="str">
        <f>IFERROR(VLOOKUP(O236,IF($M$4="TEM0007_REV01",RAW_m_TEM0007_REV01!$AJ:$AK),2,0),"---")</f>
        <v>---</v>
      </c>
      <c r="Q236" s="59" t="str">
        <f>IFERROR(VLOOKUP(L236,IF($M$4="TEM0007_REV01",RAW_m_TEM0007_REV01!$AD:$AF),3,0),"---")</f>
        <v>---</v>
      </c>
      <c r="R236" s="59" t="str">
        <f>IFERROR(VLOOKUP(O236,IF($M$4="TEM0007_REV01",RAW_m_TEM0007_REV01!$AE:$AG),3,0),"---")</f>
        <v>---</v>
      </c>
      <c r="S236" s="59" t="str">
        <f t="shared" si="7"/>
        <v>---</v>
      </c>
    </row>
    <row r="237" spans="2:19" ht="15" customHeight="1" x14ac:dyDescent="0.25">
      <c r="B237" s="59">
        <f t="shared" si="6"/>
        <v>232</v>
      </c>
      <c r="C237" s="60">
        <f>IFERROR(IF($C$4="TEB2000_REV01",CALC_CONN_TEB2000_REV01!U237,),"---")</f>
        <v>0</v>
      </c>
      <c r="D237" s="59">
        <f>IFERROR(IF($C$4="TEB2000_REV01",CALC_CONN_TEB2000_REV01!D237,),"---")</f>
        <v>0</v>
      </c>
      <c r="E237" s="59">
        <f>IFERROR(IF($C$4="TEB2000_REV01",CALC_CONN_TEB2000_REV01!E237,),"---")</f>
        <v>0</v>
      </c>
      <c r="F237" s="59" t="str">
        <f>IFERROR(IF(VLOOKUP($D237&amp;"-"&amp;$E237,IF($C$4="TEB2000_REV01",CALC_CONN_TEB2000_REV01!$F:$I),4,0)="--","---",IF($C$4="TEB2000_REV01",CALC_CONN_TEB2000_REV01!$G237&amp; " --&gt; " &amp;CALC_CONN_TEB2000_REV01!$I237&amp; " --&gt; ")),"---")</f>
        <v>---</v>
      </c>
      <c r="G237" s="59" t="str">
        <f>IFERROR(IF(VLOOKUP($D237&amp;"-"&amp;$E237,IF($C$4="TEB2000_REV01",CALC_CONN_TEB2000_REV01!$F:$H),3,0)="--",VLOOKUP($D237&amp;"-"&amp;$E237,IF($C$4="TEB2000_REV01",CALC_CONN_TEB2000_REV01!$F:$H),2,0),VLOOKUP($D237&amp;"-"&amp;$E237,IF($C$4="TEB2000_REV01",CALC_CONN_TEB2000_REV01!$F:$H),3,0)),"---")</f>
        <v>---</v>
      </c>
      <c r="H237" s="59" t="str">
        <f>IFERROR(VLOOKUP(G237,IF($C$4="TEB2000_REV01",CALC_CONN_TEB2000_REV01!$G:$T),14,0),"---")</f>
        <v>---</v>
      </c>
      <c r="I237" s="59" t="str">
        <f>IFERROR(VLOOKUP($D237&amp;"-"&amp;$E237,IF($C$4="TEB2000_REV01",CALC_CONN_TEB2000_REV01!$F:$K,"???"),6,0),"---")</f>
        <v>---</v>
      </c>
      <c r="J237" s="61" t="str">
        <f>IFERROR(VLOOKUP($D237&amp;"-"&amp;$E237,IF($C$4="TEB2000_REV01",CALC_CONN_TEB2000_REV01!$F:$M,"???"),8,0),"---")</f>
        <v>---</v>
      </c>
      <c r="K237" s="62" t="str">
        <f>IFERROR(VLOOKUP($D237&amp;"-"&amp;$E237,IF($C$4="TEB2000_REV01",CALC_CONN_TEB2000_REV01!$F:$N),9,0),"---")</f>
        <v>---</v>
      </c>
      <c r="L237" s="59" t="str">
        <f>IFERROR(VLOOKUP(K237,B2B!$H$3:$I$2000,2,0),"---")</f>
        <v>---</v>
      </c>
      <c r="M237" s="59" t="str">
        <f>IFERROR(VLOOKUP(L237,IF($M$4="TEM0007_REV01",RAW_m_TEM0007_REV01!$AD:$AH),5,0),"---")</f>
        <v>---</v>
      </c>
      <c r="N237" s="59" t="str">
        <f>IFERROR(VLOOKUP(L237,IF($M$4="TEM0007_REV01",RAW_m_TEM0007_REV01!$AE:$AJ),6,0),"---")</f>
        <v>---</v>
      </c>
      <c r="O237" s="63" t="str">
        <f>IFERROR(VLOOKUP(L237,IF($M$4="TEM0007_REV01",RAW_m_TEM0007_REV01!$AD:$AE),2,0),"---")</f>
        <v>---</v>
      </c>
      <c r="P237" s="59" t="str">
        <f>IFERROR(VLOOKUP(O237,IF($M$4="TEM0007_REV01",RAW_m_TEM0007_REV01!$AJ:$AK),2,0),"---")</f>
        <v>---</v>
      </c>
      <c r="Q237" s="59" t="str">
        <f>IFERROR(VLOOKUP(L237,IF($M$4="TEM0007_REV01",RAW_m_TEM0007_REV01!$AD:$AF),3,0),"---")</f>
        <v>---</v>
      </c>
      <c r="R237" s="59" t="str">
        <f>IFERROR(VLOOKUP(O237,IF($M$4="TEM0007_REV01",RAW_m_TEM0007_REV01!$AE:$AG),3,0),"---")</f>
        <v>---</v>
      </c>
      <c r="S237" s="59" t="str">
        <f t="shared" si="7"/>
        <v>---</v>
      </c>
    </row>
    <row r="238" spans="2:19" ht="15" customHeight="1" x14ac:dyDescent="0.25">
      <c r="B238" s="59">
        <f t="shared" si="6"/>
        <v>233</v>
      </c>
      <c r="C238" s="60">
        <f>IFERROR(IF($C$4="TEB2000_REV01",CALC_CONN_TEB2000_REV01!U238,),"---")</f>
        <v>0</v>
      </c>
      <c r="D238" s="59">
        <f>IFERROR(IF($C$4="TEB2000_REV01",CALC_CONN_TEB2000_REV01!D238,),"---")</f>
        <v>0</v>
      </c>
      <c r="E238" s="59">
        <f>IFERROR(IF($C$4="TEB2000_REV01",CALC_CONN_TEB2000_REV01!E238,),"---")</f>
        <v>0</v>
      </c>
      <c r="F238" s="59" t="str">
        <f>IFERROR(IF(VLOOKUP($D238&amp;"-"&amp;$E238,IF($C$4="TEB2000_REV01",CALC_CONN_TEB2000_REV01!$F:$I),4,0)="--","---",IF($C$4="TEB2000_REV01",CALC_CONN_TEB2000_REV01!$G238&amp; " --&gt; " &amp;CALC_CONN_TEB2000_REV01!$I238&amp; " --&gt; ")),"---")</f>
        <v>---</v>
      </c>
      <c r="G238" s="59" t="str">
        <f>IFERROR(IF(VLOOKUP($D238&amp;"-"&amp;$E238,IF($C$4="TEB2000_REV01",CALC_CONN_TEB2000_REV01!$F:$H),3,0)="--",VLOOKUP($D238&amp;"-"&amp;$E238,IF($C$4="TEB2000_REV01",CALC_CONN_TEB2000_REV01!$F:$H),2,0),VLOOKUP($D238&amp;"-"&amp;$E238,IF($C$4="TEB2000_REV01",CALC_CONN_TEB2000_REV01!$F:$H),3,0)),"---")</f>
        <v>---</v>
      </c>
      <c r="H238" s="59" t="str">
        <f>IFERROR(VLOOKUP(G238,IF($C$4="TEB2000_REV01",CALC_CONN_TEB2000_REV01!$G:$T),14,0),"---")</f>
        <v>---</v>
      </c>
      <c r="I238" s="59" t="str">
        <f>IFERROR(VLOOKUP($D238&amp;"-"&amp;$E238,IF($C$4="TEB2000_REV01",CALC_CONN_TEB2000_REV01!$F:$K,"???"),6,0),"---")</f>
        <v>---</v>
      </c>
      <c r="J238" s="61" t="str">
        <f>IFERROR(VLOOKUP($D238&amp;"-"&amp;$E238,IF($C$4="TEB2000_REV01",CALC_CONN_TEB2000_REV01!$F:$M,"???"),8,0),"---")</f>
        <v>---</v>
      </c>
      <c r="K238" s="62" t="str">
        <f>IFERROR(VLOOKUP($D238&amp;"-"&amp;$E238,IF($C$4="TEB2000_REV01",CALC_CONN_TEB2000_REV01!$F:$N),9,0),"---")</f>
        <v>---</v>
      </c>
      <c r="L238" s="59" t="str">
        <f>IFERROR(VLOOKUP(K238,B2B!$H$3:$I$2000,2,0),"---")</f>
        <v>---</v>
      </c>
      <c r="M238" s="59" t="str">
        <f>IFERROR(VLOOKUP(L238,IF($M$4="TEM0007_REV01",RAW_m_TEM0007_REV01!$AD:$AH),5,0),"---")</f>
        <v>---</v>
      </c>
      <c r="N238" s="59" t="str">
        <f>IFERROR(VLOOKUP(L238,IF($M$4="TEM0007_REV01",RAW_m_TEM0007_REV01!$AE:$AJ),6,0),"---")</f>
        <v>---</v>
      </c>
      <c r="O238" s="63" t="str">
        <f>IFERROR(VLOOKUP(L238,IF($M$4="TEM0007_REV01",RAW_m_TEM0007_REV01!$AD:$AE),2,0),"---")</f>
        <v>---</v>
      </c>
      <c r="P238" s="59" t="str">
        <f>IFERROR(VLOOKUP(O238,IF($M$4="TEM0007_REV01",RAW_m_TEM0007_REV01!$AJ:$AK),2,0),"---")</f>
        <v>---</v>
      </c>
      <c r="Q238" s="59" t="str">
        <f>IFERROR(VLOOKUP(L238,IF($M$4="TEM0007_REV01",RAW_m_TEM0007_REV01!$AD:$AF),3,0),"---")</f>
        <v>---</v>
      </c>
      <c r="R238" s="59" t="str">
        <f>IFERROR(VLOOKUP(O238,IF($M$4="TEM0007_REV01",RAW_m_TEM0007_REV01!$AE:$AG),3,0),"---")</f>
        <v>---</v>
      </c>
      <c r="S238" s="59" t="str">
        <f t="shared" si="7"/>
        <v>---</v>
      </c>
    </row>
    <row r="239" spans="2:19" ht="15" customHeight="1" x14ac:dyDescent="0.25">
      <c r="B239" s="59">
        <f t="shared" si="6"/>
        <v>234</v>
      </c>
      <c r="C239" s="60">
        <f>IFERROR(IF($C$4="TEB2000_REV01",CALC_CONN_TEB2000_REV01!U239,),"---")</f>
        <v>0</v>
      </c>
      <c r="D239" s="59">
        <f>IFERROR(IF($C$4="TEB2000_REV01",CALC_CONN_TEB2000_REV01!D239,),"---")</f>
        <v>0</v>
      </c>
      <c r="E239" s="59">
        <f>IFERROR(IF($C$4="TEB2000_REV01",CALC_CONN_TEB2000_REV01!E239,),"---")</f>
        <v>0</v>
      </c>
      <c r="F239" s="59" t="str">
        <f>IFERROR(IF(VLOOKUP($D239&amp;"-"&amp;$E239,IF($C$4="TEB2000_REV01",CALC_CONN_TEB2000_REV01!$F:$I),4,0)="--","---",IF($C$4="TEB2000_REV01",CALC_CONN_TEB2000_REV01!$G239&amp; " --&gt; " &amp;CALC_CONN_TEB2000_REV01!$I239&amp; " --&gt; ")),"---")</f>
        <v>---</v>
      </c>
      <c r="G239" s="59" t="str">
        <f>IFERROR(IF(VLOOKUP($D239&amp;"-"&amp;$E239,IF($C$4="TEB2000_REV01",CALC_CONN_TEB2000_REV01!$F:$H),3,0)="--",VLOOKUP($D239&amp;"-"&amp;$E239,IF($C$4="TEB2000_REV01",CALC_CONN_TEB2000_REV01!$F:$H),2,0),VLOOKUP($D239&amp;"-"&amp;$E239,IF($C$4="TEB2000_REV01",CALC_CONN_TEB2000_REV01!$F:$H),3,0)),"---")</f>
        <v>---</v>
      </c>
      <c r="H239" s="59" t="str">
        <f>IFERROR(VLOOKUP(G239,IF($C$4="TEB2000_REV01",CALC_CONN_TEB2000_REV01!$G:$T),14,0),"---")</f>
        <v>---</v>
      </c>
      <c r="I239" s="59" t="str">
        <f>IFERROR(VLOOKUP($D239&amp;"-"&amp;$E239,IF($C$4="TEB2000_REV01",CALC_CONN_TEB2000_REV01!$F:$K,"???"),6,0),"---")</f>
        <v>---</v>
      </c>
      <c r="J239" s="61" t="str">
        <f>IFERROR(VLOOKUP($D239&amp;"-"&amp;$E239,IF($C$4="TEB2000_REV01",CALC_CONN_TEB2000_REV01!$F:$M,"???"),8,0),"---")</f>
        <v>---</v>
      </c>
      <c r="K239" s="62" t="str">
        <f>IFERROR(VLOOKUP($D239&amp;"-"&amp;$E239,IF($C$4="TEB2000_REV01",CALC_CONN_TEB2000_REV01!$F:$N),9,0),"---")</f>
        <v>---</v>
      </c>
      <c r="L239" s="59" t="str">
        <f>IFERROR(VLOOKUP(K239,B2B!$H$3:$I$2000,2,0),"---")</f>
        <v>---</v>
      </c>
      <c r="M239" s="59" t="str">
        <f>IFERROR(VLOOKUP(L239,IF($M$4="TEM0007_REV01",RAW_m_TEM0007_REV01!$AD:$AH),5,0),"---")</f>
        <v>---</v>
      </c>
      <c r="N239" s="59" t="str">
        <f>IFERROR(VLOOKUP(L239,IF($M$4="TEM0007_REV01",RAW_m_TEM0007_REV01!$AE:$AJ),6,0),"---")</f>
        <v>---</v>
      </c>
      <c r="O239" s="63" t="str">
        <f>IFERROR(VLOOKUP(L239,IF($M$4="TEM0007_REV01",RAW_m_TEM0007_REV01!$AD:$AE),2,0),"---")</f>
        <v>---</v>
      </c>
      <c r="P239" s="59" t="str">
        <f>IFERROR(VLOOKUP(O239,IF($M$4="TEM0007_REV01",RAW_m_TEM0007_REV01!$AJ:$AK),2,0),"---")</f>
        <v>---</v>
      </c>
      <c r="Q239" s="59" t="str">
        <f>IFERROR(VLOOKUP(L239,IF($M$4="TEM0007_REV01",RAW_m_TEM0007_REV01!$AD:$AF),3,0),"---")</f>
        <v>---</v>
      </c>
      <c r="R239" s="59" t="str">
        <f>IFERROR(VLOOKUP(O239,IF($M$4="TEM0007_REV01",RAW_m_TEM0007_REV01!$AE:$AG),3,0),"---")</f>
        <v>---</v>
      </c>
      <c r="S239" s="59" t="str">
        <f t="shared" si="7"/>
        <v>---</v>
      </c>
    </row>
    <row r="240" spans="2:19" ht="15" customHeight="1" x14ac:dyDescent="0.25">
      <c r="B240" s="59">
        <f t="shared" si="6"/>
        <v>235</v>
      </c>
      <c r="C240" s="60">
        <f>IFERROR(IF($C$4="TEB2000_REV01",CALC_CONN_TEB2000_REV01!U240,),"---")</f>
        <v>0</v>
      </c>
      <c r="D240" s="59">
        <f>IFERROR(IF($C$4="TEB2000_REV01",CALC_CONN_TEB2000_REV01!D240,),"---")</f>
        <v>0</v>
      </c>
      <c r="E240" s="59">
        <f>IFERROR(IF($C$4="TEB2000_REV01",CALC_CONN_TEB2000_REV01!E240,),"---")</f>
        <v>0</v>
      </c>
      <c r="F240" s="59" t="str">
        <f>IFERROR(IF(VLOOKUP($D240&amp;"-"&amp;$E240,IF($C$4="TEB2000_REV01",CALC_CONN_TEB2000_REV01!$F:$I),4,0)="--","---",IF($C$4="TEB2000_REV01",CALC_CONN_TEB2000_REV01!$G240&amp; " --&gt; " &amp;CALC_CONN_TEB2000_REV01!$I240&amp; " --&gt; ")),"---")</f>
        <v>---</v>
      </c>
      <c r="G240" s="59" t="str">
        <f>IFERROR(IF(VLOOKUP($D240&amp;"-"&amp;$E240,IF($C$4="TEB2000_REV01",CALC_CONN_TEB2000_REV01!$F:$H),3,0)="--",VLOOKUP($D240&amp;"-"&amp;$E240,IF($C$4="TEB2000_REV01",CALC_CONN_TEB2000_REV01!$F:$H),2,0),VLOOKUP($D240&amp;"-"&amp;$E240,IF($C$4="TEB2000_REV01",CALC_CONN_TEB2000_REV01!$F:$H),3,0)),"---")</f>
        <v>---</v>
      </c>
      <c r="H240" s="59" t="str">
        <f>IFERROR(VLOOKUP(G240,IF($C$4="TEB2000_REV01",CALC_CONN_TEB2000_REV01!$G:$T),14,0),"---")</f>
        <v>---</v>
      </c>
      <c r="I240" s="59" t="str">
        <f>IFERROR(VLOOKUP($D240&amp;"-"&amp;$E240,IF($C$4="TEB2000_REV01",CALC_CONN_TEB2000_REV01!$F:$K,"???"),6,0),"---")</f>
        <v>---</v>
      </c>
      <c r="J240" s="61" t="str">
        <f>IFERROR(VLOOKUP($D240&amp;"-"&amp;$E240,IF($C$4="TEB2000_REV01",CALC_CONN_TEB2000_REV01!$F:$M,"???"),8,0),"---")</f>
        <v>---</v>
      </c>
      <c r="K240" s="62" t="str">
        <f>IFERROR(VLOOKUP($D240&amp;"-"&amp;$E240,IF($C$4="TEB2000_REV01",CALC_CONN_TEB2000_REV01!$F:$N),9,0),"---")</f>
        <v>---</v>
      </c>
      <c r="L240" s="59" t="str">
        <f>IFERROR(VLOOKUP(K240,B2B!$H$3:$I$2000,2,0),"---")</f>
        <v>---</v>
      </c>
      <c r="M240" s="59" t="str">
        <f>IFERROR(VLOOKUP(L240,IF($M$4="TEM0007_REV01",RAW_m_TEM0007_REV01!$AD:$AH),5,0),"---")</f>
        <v>---</v>
      </c>
      <c r="N240" s="59" t="str">
        <f>IFERROR(VLOOKUP(L240,IF($M$4="TEM0007_REV01",RAW_m_TEM0007_REV01!$AE:$AJ),6,0),"---")</f>
        <v>---</v>
      </c>
      <c r="O240" s="63" t="str">
        <f>IFERROR(VLOOKUP(L240,IF($M$4="TEM0007_REV01",RAW_m_TEM0007_REV01!$AD:$AE),2,0),"---")</f>
        <v>---</v>
      </c>
      <c r="P240" s="59" t="str">
        <f>IFERROR(VLOOKUP(O240,IF($M$4="TEM0007_REV01",RAW_m_TEM0007_REV01!$AJ:$AK),2,0),"---")</f>
        <v>---</v>
      </c>
      <c r="Q240" s="59" t="str">
        <f>IFERROR(VLOOKUP(L240,IF($M$4="TEM0007_REV01",RAW_m_TEM0007_REV01!$AD:$AF),3,0),"---")</f>
        <v>---</v>
      </c>
      <c r="R240" s="59" t="str">
        <f>IFERROR(VLOOKUP(O240,IF($M$4="TEM0007_REV01",RAW_m_TEM0007_REV01!$AE:$AG),3,0),"---")</f>
        <v>---</v>
      </c>
      <c r="S240" s="59" t="str">
        <f t="shared" si="7"/>
        <v>---</v>
      </c>
    </row>
    <row r="241" spans="2:19" ht="15" customHeight="1" x14ac:dyDescent="0.25">
      <c r="B241" s="59">
        <f t="shared" si="6"/>
        <v>236</v>
      </c>
      <c r="C241" s="60">
        <f>IFERROR(IF($C$4="TEB2000_REV01",CALC_CONN_TEB2000_REV01!U241,),"---")</f>
        <v>0</v>
      </c>
      <c r="D241" s="59">
        <f>IFERROR(IF($C$4="TEB2000_REV01",CALC_CONN_TEB2000_REV01!D241,),"---")</f>
        <v>0</v>
      </c>
      <c r="E241" s="59">
        <f>IFERROR(IF($C$4="TEB2000_REV01",CALC_CONN_TEB2000_REV01!E241,),"---")</f>
        <v>0</v>
      </c>
      <c r="F241" s="59" t="str">
        <f>IFERROR(IF(VLOOKUP($D241&amp;"-"&amp;$E241,IF($C$4="TEB2000_REV01",CALC_CONN_TEB2000_REV01!$F:$I),4,0)="--","---",IF($C$4="TEB2000_REV01",CALC_CONN_TEB2000_REV01!$G241&amp; " --&gt; " &amp;CALC_CONN_TEB2000_REV01!$I241&amp; " --&gt; ")),"---")</f>
        <v>---</v>
      </c>
      <c r="G241" s="59" t="str">
        <f>IFERROR(IF(VLOOKUP($D241&amp;"-"&amp;$E241,IF($C$4="TEB2000_REV01",CALC_CONN_TEB2000_REV01!$F:$H),3,0)="--",VLOOKUP($D241&amp;"-"&amp;$E241,IF($C$4="TEB2000_REV01",CALC_CONN_TEB2000_REV01!$F:$H),2,0),VLOOKUP($D241&amp;"-"&amp;$E241,IF($C$4="TEB2000_REV01",CALC_CONN_TEB2000_REV01!$F:$H),3,0)),"---")</f>
        <v>---</v>
      </c>
      <c r="H241" s="59" t="str">
        <f>IFERROR(VLOOKUP(G241,IF($C$4="TEB2000_REV01",CALC_CONN_TEB2000_REV01!$G:$T),14,0),"---")</f>
        <v>---</v>
      </c>
      <c r="I241" s="59" t="str">
        <f>IFERROR(VLOOKUP($D241&amp;"-"&amp;$E241,IF($C$4="TEB2000_REV01",CALC_CONN_TEB2000_REV01!$F:$K,"???"),6,0),"---")</f>
        <v>---</v>
      </c>
      <c r="J241" s="61" t="str">
        <f>IFERROR(VLOOKUP($D241&amp;"-"&amp;$E241,IF($C$4="TEB2000_REV01",CALC_CONN_TEB2000_REV01!$F:$M,"???"),8,0),"---")</f>
        <v>---</v>
      </c>
      <c r="K241" s="62" t="str">
        <f>IFERROR(VLOOKUP($D241&amp;"-"&amp;$E241,IF($C$4="TEB2000_REV01",CALC_CONN_TEB2000_REV01!$F:$N),9,0),"---")</f>
        <v>---</v>
      </c>
      <c r="L241" s="59" t="str">
        <f>IFERROR(VLOOKUP(K241,B2B!$H$3:$I$2000,2,0),"---")</f>
        <v>---</v>
      </c>
      <c r="M241" s="59" t="str">
        <f>IFERROR(VLOOKUP(L241,IF($M$4="TEM0007_REV01",RAW_m_TEM0007_REV01!$AD:$AH),5,0),"---")</f>
        <v>---</v>
      </c>
      <c r="N241" s="59" t="str">
        <f>IFERROR(VLOOKUP(L241,IF($M$4="TEM0007_REV01",RAW_m_TEM0007_REV01!$AE:$AJ),6,0),"---")</f>
        <v>---</v>
      </c>
      <c r="O241" s="63" t="str">
        <f>IFERROR(VLOOKUP(L241,IF($M$4="TEM0007_REV01",RAW_m_TEM0007_REV01!$AD:$AE),2,0),"---")</f>
        <v>---</v>
      </c>
      <c r="P241" s="59" t="str">
        <f>IFERROR(VLOOKUP(O241,IF($M$4="TEM0007_REV01",RAW_m_TEM0007_REV01!$AJ:$AK),2,0),"---")</f>
        <v>---</v>
      </c>
      <c r="Q241" s="59" t="str">
        <f>IFERROR(VLOOKUP(L241,IF($M$4="TEM0007_REV01",RAW_m_TEM0007_REV01!$AD:$AF),3,0),"---")</f>
        <v>---</v>
      </c>
      <c r="R241" s="59" t="str">
        <f>IFERROR(VLOOKUP(O241,IF($M$4="TEM0007_REV01",RAW_m_TEM0007_REV01!$AE:$AG),3,0),"---")</f>
        <v>---</v>
      </c>
      <c r="S241" s="59" t="str">
        <f t="shared" si="7"/>
        <v>---</v>
      </c>
    </row>
    <row r="242" spans="2:19" ht="15" customHeight="1" x14ac:dyDescent="0.25">
      <c r="B242" s="59">
        <f t="shared" si="6"/>
        <v>237</v>
      </c>
      <c r="C242" s="60">
        <f>IFERROR(IF($C$4="TEB2000_REV01",CALC_CONN_TEB2000_REV01!U242,),"---")</f>
        <v>0</v>
      </c>
      <c r="D242" s="59">
        <f>IFERROR(IF($C$4="TEB2000_REV01",CALC_CONN_TEB2000_REV01!D242,),"---")</f>
        <v>0</v>
      </c>
      <c r="E242" s="59">
        <f>IFERROR(IF($C$4="TEB2000_REV01",CALC_CONN_TEB2000_REV01!E242,),"---")</f>
        <v>0</v>
      </c>
      <c r="F242" s="59" t="str">
        <f>IFERROR(IF(VLOOKUP($D242&amp;"-"&amp;$E242,IF($C$4="TEB2000_REV01",CALC_CONN_TEB2000_REV01!$F:$I),4,0)="--","---",IF($C$4="TEB2000_REV01",CALC_CONN_TEB2000_REV01!$G242&amp; " --&gt; " &amp;CALC_CONN_TEB2000_REV01!$I242&amp; " --&gt; ")),"---")</f>
        <v>---</v>
      </c>
      <c r="G242" s="59" t="str">
        <f>IFERROR(IF(VLOOKUP($D242&amp;"-"&amp;$E242,IF($C$4="TEB2000_REV01",CALC_CONN_TEB2000_REV01!$F:$H),3,0)="--",VLOOKUP($D242&amp;"-"&amp;$E242,IF($C$4="TEB2000_REV01",CALC_CONN_TEB2000_REV01!$F:$H),2,0),VLOOKUP($D242&amp;"-"&amp;$E242,IF($C$4="TEB2000_REV01",CALC_CONN_TEB2000_REV01!$F:$H),3,0)),"---")</f>
        <v>---</v>
      </c>
      <c r="H242" s="59" t="str">
        <f>IFERROR(VLOOKUP(G242,IF($C$4="TEB2000_REV01",CALC_CONN_TEB2000_REV01!$G:$T),14,0),"---")</f>
        <v>---</v>
      </c>
      <c r="I242" s="59" t="str">
        <f>IFERROR(VLOOKUP($D242&amp;"-"&amp;$E242,IF($C$4="TEB2000_REV01",CALC_CONN_TEB2000_REV01!$F:$K,"???"),6,0),"---")</f>
        <v>---</v>
      </c>
      <c r="J242" s="61" t="str">
        <f>IFERROR(VLOOKUP($D242&amp;"-"&amp;$E242,IF($C$4="TEB2000_REV01",CALC_CONN_TEB2000_REV01!$F:$M,"???"),8,0),"---")</f>
        <v>---</v>
      </c>
      <c r="K242" s="62" t="str">
        <f>IFERROR(VLOOKUP($D242&amp;"-"&amp;$E242,IF($C$4="TEB2000_REV01",CALC_CONN_TEB2000_REV01!$F:$N),9,0),"---")</f>
        <v>---</v>
      </c>
      <c r="L242" s="59" t="str">
        <f>IFERROR(VLOOKUP(K242,B2B!$H$3:$I$2000,2,0),"---")</f>
        <v>---</v>
      </c>
      <c r="M242" s="59" t="str">
        <f>IFERROR(VLOOKUP(L242,IF($M$4="TEM0007_REV01",RAW_m_TEM0007_REV01!$AD:$AH),5,0),"---")</f>
        <v>---</v>
      </c>
      <c r="N242" s="59" t="str">
        <f>IFERROR(VLOOKUP(L242,IF($M$4="TEM0007_REV01",RAW_m_TEM0007_REV01!$AE:$AJ),6,0),"---")</f>
        <v>---</v>
      </c>
      <c r="O242" s="63" t="str">
        <f>IFERROR(VLOOKUP(L242,IF($M$4="TEM0007_REV01",RAW_m_TEM0007_REV01!$AD:$AE),2,0),"---")</f>
        <v>---</v>
      </c>
      <c r="P242" s="59" t="str">
        <f>IFERROR(VLOOKUP(O242,IF($M$4="TEM0007_REV01",RAW_m_TEM0007_REV01!$AJ:$AK),2,0),"---")</f>
        <v>---</v>
      </c>
      <c r="Q242" s="59" t="str">
        <f>IFERROR(VLOOKUP(L242,IF($M$4="TEM0007_REV01",RAW_m_TEM0007_REV01!$AD:$AF),3,0),"---")</f>
        <v>---</v>
      </c>
      <c r="R242" s="59" t="str">
        <f>IFERROR(VLOOKUP(O242,IF($M$4="TEM0007_REV01",RAW_m_TEM0007_REV01!$AE:$AG),3,0),"---")</f>
        <v>---</v>
      </c>
      <c r="S242" s="59" t="str">
        <f t="shared" si="7"/>
        <v>---</v>
      </c>
    </row>
    <row r="243" spans="2:19" ht="15" customHeight="1" x14ac:dyDescent="0.25">
      <c r="B243" s="59">
        <f t="shared" si="6"/>
        <v>238</v>
      </c>
      <c r="C243" s="60">
        <f>IFERROR(IF($C$4="TEB2000_REV01",CALC_CONN_TEB2000_REV01!U243,),"---")</f>
        <v>0</v>
      </c>
      <c r="D243" s="59">
        <f>IFERROR(IF($C$4="TEB2000_REV01",CALC_CONN_TEB2000_REV01!D243,),"---")</f>
        <v>0</v>
      </c>
      <c r="E243" s="59">
        <f>IFERROR(IF($C$4="TEB2000_REV01",CALC_CONN_TEB2000_REV01!E243,),"---")</f>
        <v>0</v>
      </c>
      <c r="F243" s="59" t="str">
        <f>IFERROR(IF(VLOOKUP($D243&amp;"-"&amp;$E243,IF($C$4="TEB2000_REV01",CALC_CONN_TEB2000_REV01!$F:$I),4,0)="--","---",IF($C$4="TEB2000_REV01",CALC_CONN_TEB2000_REV01!$G243&amp; " --&gt; " &amp;CALC_CONN_TEB2000_REV01!$I243&amp; " --&gt; ")),"---")</f>
        <v>---</v>
      </c>
      <c r="G243" s="59" t="str">
        <f>IFERROR(IF(VLOOKUP($D243&amp;"-"&amp;$E243,IF($C$4="TEB2000_REV01",CALC_CONN_TEB2000_REV01!$F:$H),3,0)="--",VLOOKUP($D243&amp;"-"&amp;$E243,IF($C$4="TEB2000_REV01",CALC_CONN_TEB2000_REV01!$F:$H),2,0),VLOOKUP($D243&amp;"-"&amp;$E243,IF($C$4="TEB2000_REV01",CALC_CONN_TEB2000_REV01!$F:$H),3,0)),"---")</f>
        <v>---</v>
      </c>
      <c r="H243" s="59" t="str">
        <f>IFERROR(VLOOKUP(G243,IF($C$4="TEB2000_REV01",CALC_CONN_TEB2000_REV01!$G:$T),14,0),"---")</f>
        <v>---</v>
      </c>
      <c r="I243" s="59" t="str">
        <f>IFERROR(VLOOKUP($D243&amp;"-"&amp;$E243,IF($C$4="TEB2000_REV01",CALC_CONN_TEB2000_REV01!$F:$K,"???"),6,0),"---")</f>
        <v>---</v>
      </c>
      <c r="J243" s="61" t="str">
        <f>IFERROR(VLOOKUP($D243&amp;"-"&amp;$E243,IF($C$4="TEB2000_REV01",CALC_CONN_TEB2000_REV01!$F:$M,"???"),8,0),"---")</f>
        <v>---</v>
      </c>
      <c r="K243" s="62" t="str">
        <f>IFERROR(VLOOKUP($D243&amp;"-"&amp;$E243,IF($C$4="TEB2000_REV01",CALC_CONN_TEB2000_REV01!$F:$N),9,0),"---")</f>
        <v>---</v>
      </c>
      <c r="L243" s="59" t="str">
        <f>IFERROR(VLOOKUP(K243,B2B!$H$3:$I$2000,2,0),"---")</f>
        <v>---</v>
      </c>
      <c r="M243" s="59" t="str">
        <f>IFERROR(VLOOKUP(L243,IF($M$4="TEM0007_REV01",RAW_m_TEM0007_REV01!$AD:$AH),5,0),"---")</f>
        <v>---</v>
      </c>
      <c r="N243" s="59" t="str">
        <f>IFERROR(VLOOKUP(L243,IF($M$4="TEM0007_REV01",RAW_m_TEM0007_REV01!$AE:$AJ),6,0),"---")</f>
        <v>---</v>
      </c>
      <c r="O243" s="63" t="str">
        <f>IFERROR(VLOOKUP(L243,IF($M$4="TEM0007_REV01",RAW_m_TEM0007_REV01!$AD:$AE),2,0),"---")</f>
        <v>---</v>
      </c>
      <c r="P243" s="59" t="str">
        <f>IFERROR(VLOOKUP(O243,IF($M$4="TEM0007_REV01",RAW_m_TEM0007_REV01!$AJ:$AK),2,0),"---")</f>
        <v>---</v>
      </c>
      <c r="Q243" s="59" t="str">
        <f>IFERROR(VLOOKUP(L243,IF($M$4="TEM0007_REV01",RAW_m_TEM0007_REV01!$AD:$AF),3,0),"---")</f>
        <v>---</v>
      </c>
      <c r="R243" s="59" t="str">
        <f>IFERROR(VLOOKUP(O243,IF($M$4="TEM0007_REV01",RAW_m_TEM0007_REV01!$AE:$AG),3,0),"---")</f>
        <v>---</v>
      </c>
      <c r="S243" s="59" t="str">
        <f t="shared" si="7"/>
        <v>---</v>
      </c>
    </row>
    <row r="244" spans="2:19" ht="15" customHeight="1" x14ac:dyDescent="0.25">
      <c r="B244" s="59">
        <f t="shared" si="6"/>
        <v>239</v>
      </c>
      <c r="C244" s="60">
        <f>IFERROR(IF($C$4="TEB2000_REV01",CALC_CONN_TEB2000_REV01!U244,),"---")</f>
        <v>0</v>
      </c>
      <c r="D244" s="59">
        <f>IFERROR(IF($C$4="TEB2000_REV01",CALC_CONN_TEB2000_REV01!D244,),"---")</f>
        <v>0</v>
      </c>
      <c r="E244" s="59">
        <f>IFERROR(IF($C$4="TEB2000_REV01",CALC_CONN_TEB2000_REV01!E244,),"---")</f>
        <v>0</v>
      </c>
      <c r="F244" s="59" t="str">
        <f>IFERROR(IF(VLOOKUP($D244&amp;"-"&amp;$E244,IF($C$4="TEB2000_REV01",CALC_CONN_TEB2000_REV01!$F:$I),4,0)="--","---",IF($C$4="TEB2000_REV01",CALC_CONN_TEB2000_REV01!$G244&amp; " --&gt; " &amp;CALC_CONN_TEB2000_REV01!$I244&amp; " --&gt; ")),"---")</f>
        <v>---</v>
      </c>
      <c r="G244" s="59" t="str">
        <f>IFERROR(IF(VLOOKUP($D244&amp;"-"&amp;$E244,IF($C$4="TEB2000_REV01",CALC_CONN_TEB2000_REV01!$F:$H),3,0)="--",VLOOKUP($D244&amp;"-"&amp;$E244,IF($C$4="TEB2000_REV01",CALC_CONN_TEB2000_REV01!$F:$H),2,0),VLOOKUP($D244&amp;"-"&amp;$E244,IF($C$4="TEB2000_REV01",CALC_CONN_TEB2000_REV01!$F:$H),3,0)),"---")</f>
        <v>---</v>
      </c>
      <c r="H244" s="59" t="str">
        <f>IFERROR(VLOOKUP(G244,IF($C$4="TEB2000_REV01",CALC_CONN_TEB2000_REV01!$G:$T),14,0),"---")</f>
        <v>---</v>
      </c>
      <c r="I244" s="59" t="str">
        <f>IFERROR(VLOOKUP($D244&amp;"-"&amp;$E244,IF($C$4="TEB2000_REV01",CALC_CONN_TEB2000_REV01!$F:$K,"???"),6,0),"---")</f>
        <v>---</v>
      </c>
      <c r="J244" s="61" t="str">
        <f>IFERROR(VLOOKUP($D244&amp;"-"&amp;$E244,IF($C$4="TEB2000_REV01",CALC_CONN_TEB2000_REV01!$F:$M,"???"),8,0),"---")</f>
        <v>---</v>
      </c>
      <c r="K244" s="62" t="str">
        <f>IFERROR(VLOOKUP($D244&amp;"-"&amp;$E244,IF($C$4="TEB2000_REV01",CALC_CONN_TEB2000_REV01!$F:$N),9,0),"---")</f>
        <v>---</v>
      </c>
      <c r="L244" s="59" t="str">
        <f>IFERROR(VLOOKUP(K244,B2B!$H$3:$I$2000,2,0),"---")</f>
        <v>---</v>
      </c>
      <c r="M244" s="59" t="str">
        <f>IFERROR(VLOOKUP(L244,IF($M$4="TEM0007_REV01",RAW_m_TEM0007_REV01!$AD:$AH),5,0),"---")</f>
        <v>---</v>
      </c>
      <c r="N244" s="59" t="str">
        <f>IFERROR(VLOOKUP(L244,IF($M$4="TEM0007_REV01",RAW_m_TEM0007_REV01!$AE:$AJ),6,0),"---")</f>
        <v>---</v>
      </c>
      <c r="O244" s="63" t="str">
        <f>IFERROR(VLOOKUP(L244,IF($M$4="TEM0007_REV01",RAW_m_TEM0007_REV01!$AD:$AE),2,0),"---")</f>
        <v>---</v>
      </c>
      <c r="P244" s="59" t="str">
        <f>IFERROR(VLOOKUP(O244,IF($M$4="TEM0007_REV01",RAW_m_TEM0007_REV01!$AJ:$AK),2,0),"---")</f>
        <v>---</v>
      </c>
      <c r="Q244" s="59" t="str">
        <f>IFERROR(VLOOKUP(L244,IF($M$4="TEM0007_REV01",RAW_m_TEM0007_REV01!$AD:$AF),3,0),"---")</f>
        <v>---</v>
      </c>
      <c r="R244" s="59" t="str">
        <f>IFERROR(VLOOKUP(O244,IF($M$4="TEM0007_REV01",RAW_m_TEM0007_REV01!$AE:$AG),3,0),"---")</f>
        <v>---</v>
      </c>
      <c r="S244" s="59" t="str">
        <f t="shared" si="7"/>
        <v>---</v>
      </c>
    </row>
    <row r="245" spans="2:19" ht="15" customHeight="1" x14ac:dyDescent="0.25">
      <c r="B245" s="59">
        <f t="shared" si="6"/>
        <v>240</v>
      </c>
      <c r="C245" s="60">
        <f>IFERROR(IF($C$4="TEB2000_REV01",CALC_CONN_TEB2000_REV01!U245,),"---")</f>
        <v>0</v>
      </c>
      <c r="D245" s="59">
        <f>IFERROR(IF($C$4="TEB2000_REV01",CALC_CONN_TEB2000_REV01!D245,),"---")</f>
        <v>0</v>
      </c>
      <c r="E245" s="59">
        <f>IFERROR(IF($C$4="TEB2000_REV01",CALC_CONN_TEB2000_REV01!E245,),"---")</f>
        <v>0</v>
      </c>
      <c r="F245" s="59" t="str">
        <f>IFERROR(IF(VLOOKUP($D245&amp;"-"&amp;$E245,IF($C$4="TEB2000_REV01",CALC_CONN_TEB2000_REV01!$F:$I),4,0)="--","---",IF($C$4="TEB2000_REV01",CALC_CONN_TEB2000_REV01!$G245&amp; " --&gt; " &amp;CALC_CONN_TEB2000_REV01!$I245&amp; " --&gt; ")),"---")</f>
        <v>---</v>
      </c>
      <c r="G245" s="59" t="str">
        <f>IFERROR(IF(VLOOKUP($D245&amp;"-"&amp;$E245,IF($C$4="TEB2000_REV01",CALC_CONN_TEB2000_REV01!$F:$H),3,0)="--",VLOOKUP($D245&amp;"-"&amp;$E245,IF($C$4="TEB2000_REV01",CALC_CONN_TEB2000_REV01!$F:$H),2,0),VLOOKUP($D245&amp;"-"&amp;$E245,IF($C$4="TEB2000_REV01",CALC_CONN_TEB2000_REV01!$F:$H),3,0)),"---")</f>
        <v>---</v>
      </c>
      <c r="H245" s="59" t="str">
        <f>IFERROR(VLOOKUP(G245,IF($C$4="TEB2000_REV01",CALC_CONN_TEB2000_REV01!$G:$T),14,0),"---")</f>
        <v>---</v>
      </c>
      <c r="I245" s="59" t="str">
        <f>IFERROR(VLOOKUP($D245&amp;"-"&amp;$E245,IF($C$4="TEB2000_REV01",CALC_CONN_TEB2000_REV01!$F:$K,"???"),6,0),"---")</f>
        <v>---</v>
      </c>
      <c r="J245" s="61" t="str">
        <f>IFERROR(VLOOKUP($D245&amp;"-"&amp;$E245,IF($C$4="TEB2000_REV01",CALC_CONN_TEB2000_REV01!$F:$M,"???"),8,0),"---")</f>
        <v>---</v>
      </c>
      <c r="K245" s="62" t="str">
        <f>IFERROR(VLOOKUP($D245&amp;"-"&amp;$E245,IF($C$4="TEB2000_REV01",CALC_CONN_TEB2000_REV01!$F:$N),9,0),"---")</f>
        <v>---</v>
      </c>
      <c r="L245" s="59" t="str">
        <f>IFERROR(VLOOKUP(K245,B2B!$H$3:$I$2000,2,0),"---")</f>
        <v>---</v>
      </c>
      <c r="M245" s="59" t="str">
        <f>IFERROR(VLOOKUP(L245,IF($M$4="TEM0007_REV01",RAW_m_TEM0007_REV01!$AD:$AH),5,0),"---")</f>
        <v>---</v>
      </c>
      <c r="N245" s="59" t="str">
        <f>IFERROR(VLOOKUP(L245,IF($M$4="TEM0007_REV01",RAW_m_TEM0007_REV01!$AE:$AJ),6,0),"---")</f>
        <v>---</v>
      </c>
      <c r="O245" s="63" t="str">
        <f>IFERROR(VLOOKUP(L245,IF($M$4="TEM0007_REV01",RAW_m_TEM0007_REV01!$AD:$AE),2,0),"---")</f>
        <v>---</v>
      </c>
      <c r="P245" s="59" t="str">
        <f>IFERROR(VLOOKUP(O245,IF($M$4="TEM0007_REV01",RAW_m_TEM0007_REV01!$AJ:$AK),2,0),"---")</f>
        <v>---</v>
      </c>
      <c r="Q245" s="59" t="str">
        <f>IFERROR(VLOOKUP(L245,IF($M$4="TEM0007_REV01",RAW_m_TEM0007_REV01!$AD:$AF),3,0),"---")</f>
        <v>---</v>
      </c>
      <c r="R245" s="59" t="str">
        <f>IFERROR(VLOOKUP(O245,IF($M$4="TEM0007_REV01",RAW_m_TEM0007_REV01!$AE:$AG),3,0),"---")</f>
        <v>---</v>
      </c>
      <c r="S245" s="59" t="str">
        <f t="shared" si="7"/>
        <v>---</v>
      </c>
    </row>
    <row r="246" spans="2:19" ht="15" customHeight="1" x14ac:dyDescent="0.25">
      <c r="B246" s="59">
        <f t="shared" si="6"/>
        <v>241</v>
      </c>
      <c r="C246" s="60">
        <f>IFERROR(IF($C$4="TEB2000_REV01",CALC_CONN_TEB2000_REV01!U246,),"---")</f>
        <v>0</v>
      </c>
      <c r="D246" s="59">
        <f>IFERROR(IF($C$4="TEB2000_REV01",CALC_CONN_TEB2000_REV01!D246,),"---")</f>
        <v>0</v>
      </c>
      <c r="E246" s="59">
        <f>IFERROR(IF($C$4="TEB2000_REV01",CALC_CONN_TEB2000_REV01!E246,),"---")</f>
        <v>0</v>
      </c>
      <c r="F246" s="59" t="str">
        <f>IFERROR(IF(VLOOKUP($D246&amp;"-"&amp;$E246,IF($C$4="TEB2000_REV01",CALC_CONN_TEB2000_REV01!$F:$I),4,0)="--","---",IF($C$4="TEB2000_REV01",CALC_CONN_TEB2000_REV01!$G246&amp; " --&gt; " &amp;CALC_CONN_TEB2000_REV01!$I246&amp; " --&gt; ")),"---")</f>
        <v>---</v>
      </c>
      <c r="G246" s="59" t="str">
        <f>IFERROR(IF(VLOOKUP($D246&amp;"-"&amp;$E246,IF($C$4="TEB2000_REV01",CALC_CONN_TEB2000_REV01!$F:$H),3,0)="--",VLOOKUP($D246&amp;"-"&amp;$E246,IF($C$4="TEB2000_REV01",CALC_CONN_TEB2000_REV01!$F:$H),2,0),VLOOKUP($D246&amp;"-"&amp;$E246,IF($C$4="TEB2000_REV01",CALC_CONN_TEB2000_REV01!$F:$H),3,0)),"---")</f>
        <v>---</v>
      </c>
      <c r="H246" s="59" t="str">
        <f>IFERROR(VLOOKUP(G246,IF($C$4="TEB2000_REV01",CALC_CONN_TEB2000_REV01!$G:$T),14,0),"---")</f>
        <v>---</v>
      </c>
      <c r="I246" s="59" t="str">
        <f>IFERROR(VLOOKUP($D246&amp;"-"&amp;$E246,IF($C$4="TEB2000_REV01",CALC_CONN_TEB2000_REV01!$F:$K,"???"),6,0),"---")</f>
        <v>---</v>
      </c>
      <c r="J246" s="61" t="str">
        <f>IFERROR(VLOOKUP($D246&amp;"-"&amp;$E246,IF($C$4="TEB2000_REV01",CALC_CONN_TEB2000_REV01!$F:$M,"???"),8,0),"---")</f>
        <v>---</v>
      </c>
      <c r="K246" s="62" t="str">
        <f>IFERROR(VLOOKUP($D246&amp;"-"&amp;$E246,IF($C$4="TEB2000_REV01",CALC_CONN_TEB2000_REV01!$F:$N),9,0),"---")</f>
        <v>---</v>
      </c>
      <c r="L246" s="59" t="str">
        <f>IFERROR(VLOOKUP(K246,B2B!$H$3:$I$2000,2,0),"---")</f>
        <v>---</v>
      </c>
      <c r="M246" s="59" t="str">
        <f>IFERROR(VLOOKUP(L246,IF($M$4="TEM0007_REV01",RAW_m_TEM0007_REV01!$AD:$AH),5,0),"---")</f>
        <v>---</v>
      </c>
      <c r="N246" s="59" t="str">
        <f>IFERROR(VLOOKUP(L246,IF($M$4="TEM0007_REV01",RAW_m_TEM0007_REV01!$AE:$AJ),6,0),"---")</f>
        <v>---</v>
      </c>
      <c r="O246" s="63" t="str">
        <f>IFERROR(VLOOKUP(L246,IF($M$4="TEM0007_REV01",RAW_m_TEM0007_REV01!$AD:$AE),2,0),"---")</f>
        <v>---</v>
      </c>
      <c r="P246" s="59" t="str">
        <f>IFERROR(VLOOKUP(O246,IF($M$4="TEM0007_REV01",RAW_m_TEM0007_REV01!$AJ:$AK),2,0),"---")</f>
        <v>---</v>
      </c>
      <c r="Q246" s="59" t="str">
        <f>IFERROR(VLOOKUP(L246,IF($M$4="TEM0007_REV01",RAW_m_TEM0007_REV01!$AD:$AF),3,0),"---")</f>
        <v>---</v>
      </c>
      <c r="R246" s="59" t="str">
        <f>IFERROR(VLOOKUP(O246,IF($M$4="TEM0007_REV01",RAW_m_TEM0007_REV01!$AE:$AG),3,0),"---")</f>
        <v>---</v>
      </c>
      <c r="S246" s="59" t="str">
        <f t="shared" si="7"/>
        <v>---</v>
      </c>
    </row>
    <row r="247" spans="2:19" ht="15" customHeight="1" x14ac:dyDescent="0.25">
      <c r="B247" s="59">
        <f t="shared" si="6"/>
        <v>242</v>
      </c>
      <c r="C247" s="60">
        <f>IFERROR(IF($C$4="TEB2000_REV01",CALC_CONN_TEB2000_REV01!U247,),"---")</f>
        <v>0</v>
      </c>
      <c r="D247" s="59">
        <f>IFERROR(IF($C$4="TEB2000_REV01",CALC_CONN_TEB2000_REV01!D247,),"---")</f>
        <v>0</v>
      </c>
      <c r="E247" s="59">
        <f>IFERROR(IF($C$4="TEB2000_REV01",CALC_CONN_TEB2000_REV01!E247,),"---")</f>
        <v>0</v>
      </c>
      <c r="F247" s="59" t="str">
        <f>IFERROR(IF(VLOOKUP($D247&amp;"-"&amp;$E247,IF($C$4="TEB2000_REV01",CALC_CONN_TEB2000_REV01!$F:$I),4,0)="--","---",IF($C$4="TEB2000_REV01",CALC_CONN_TEB2000_REV01!$G247&amp; " --&gt; " &amp;CALC_CONN_TEB2000_REV01!$I247&amp; " --&gt; ")),"---")</f>
        <v>---</v>
      </c>
      <c r="G247" s="59" t="str">
        <f>IFERROR(IF(VLOOKUP($D247&amp;"-"&amp;$E247,IF($C$4="TEB2000_REV01",CALC_CONN_TEB2000_REV01!$F:$H),3,0)="--",VLOOKUP($D247&amp;"-"&amp;$E247,IF($C$4="TEB2000_REV01",CALC_CONN_TEB2000_REV01!$F:$H),2,0),VLOOKUP($D247&amp;"-"&amp;$E247,IF($C$4="TEB2000_REV01",CALC_CONN_TEB2000_REV01!$F:$H),3,0)),"---")</f>
        <v>---</v>
      </c>
      <c r="H247" s="59" t="str">
        <f>IFERROR(VLOOKUP(G247,IF($C$4="TEB2000_REV01",CALC_CONN_TEB2000_REV01!$G:$T),14,0),"---")</f>
        <v>---</v>
      </c>
      <c r="I247" s="59" t="str">
        <f>IFERROR(VLOOKUP($D247&amp;"-"&amp;$E247,IF($C$4="TEB2000_REV01",CALC_CONN_TEB2000_REV01!$F:$K,"???"),6,0),"---")</f>
        <v>---</v>
      </c>
      <c r="J247" s="61" t="str">
        <f>IFERROR(VLOOKUP($D247&amp;"-"&amp;$E247,IF($C$4="TEB2000_REV01",CALC_CONN_TEB2000_REV01!$F:$M,"???"),8,0),"---")</f>
        <v>---</v>
      </c>
      <c r="K247" s="62" t="str">
        <f>IFERROR(VLOOKUP($D247&amp;"-"&amp;$E247,IF($C$4="TEB2000_REV01",CALC_CONN_TEB2000_REV01!$F:$N),9,0),"---")</f>
        <v>---</v>
      </c>
      <c r="L247" s="59" t="str">
        <f>IFERROR(VLOOKUP(K247,B2B!$H$3:$I$2000,2,0),"---")</f>
        <v>---</v>
      </c>
      <c r="M247" s="59" t="str">
        <f>IFERROR(VLOOKUP(L247,IF($M$4="TEM0007_REV01",RAW_m_TEM0007_REV01!$AD:$AH),5,0),"---")</f>
        <v>---</v>
      </c>
      <c r="N247" s="59" t="str">
        <f>IFERROR(VLOOKUP(L247,IF($M$4="TEM0007_REV01",RAW_m_TEM0007_REV01!$AE:$AJ),6,0),"---")</f>
        <v>---</v>
      </c>
      <c r="O247" s="63" t="str">
        <f>IFERROR(VLOOKUP(L247,IF($M$4="TEM0007_REV01",RAW_m_TEM0007_REV01!$AD:$AE),2,0),"---")</f>
        <v>---</v>
      </c>
      <c r="P247" s="59" t="str">
        <f>IFERROR(VLOOKUP(O247,IF($M$4="TEM0007_REV01",RAW_m_TEM0007_REV01!$AJ:$AK),2,0),"---")</f>
        <v>---</v>
      </c>
      <c r="Q247" s="59" t="str">
        <f>IFERROR(VLOOKUP(L247,IF($M$4="TEM0007_REV01",RAW_m_TEM0007_REV01!$AD:$AF),3,0),"---")</f>
        <v>---</v>
      </c>
      <c r="R247" s="59" t="str">
        <f>IFERROR(VLOOKUP(O247,IF($M$4="TEM0007_REV01",RAW_m_TEM0007_REV01!$AE:$AG),3,0),"---")</f>
        <v>---</v>
      </c>
      <c r="S247" s="59" t="str">
        <f t="shared" si="7"/>
        <v>---</v>
      </c>
    </row>
    <row r="248" spans="2:19" ht="15" customHeight="1" x14ac:dyDescent="0.25">
      <c r="B248" s="59">
        <f t="shared" si="6"/>
        <v>243</v>
      </c>
      <c r="C248" s="60">
        <f>IFERROR(IF($C$4="TEB2000_REV01",CALC_CONN_TEB2000_REV01!U248,),"---")</f>
        <v>0</v>
      </c>
      <c r="D248" s="59">
        <f>IFERROR(IF($C$4="TEB2000_REV01",CALC_CONN_TEB2000_REV01!D248,),"---")</f>
        <v>0</v>
      </c>
      <c r="E248" s="59">
        <f>IFERROR(IF($C$4="TEB2000_REV01",CALC_CONN_TEB2000_REV01!E248,),"---")</f>
        <v>0</v>
      </c>
      <c r="F248" s="59" t="str">
        <f>IFERROR(IF(VLOOKUP($D248&amp;"-"&amp;$E248,IF($C$4="TEB2000_REV01",CALC_CONN_TEB2000_REV01!$F:$I),4,0)="--","---",IF($C$4="TEB2000_REV01",CALC_CONN_TEB2000_REV01!$G248&amp; " --&gt; " &amp;CALC_CONN_TEB2000_REV01!$I248&amp; " --&gt; ")),"---")</f>
        <v>---</v>
      </c>
      <c r="G248" s="59" t="str">
        <f>IFERROR(IF(VLOOKUP($D248&amp;"-"&amp;$E248,IF($C$4="TEB2000_REV01",CALC_CONN_TEB2000_REV01!$F:$H),3,0)="--",VLOOKUP($D248&amp;"-"&amp;$E248,IF($C$4="TEB2000_REV01",CALC_CONN_TEB2000_REV01!$F:$H),2,0),VLOOKUP($D248&amp;"-"&amp;$E248,IF($C$4="TEB2000_REV01",CALC_CONN_TEB2000_REV01!$F:$H),3,0)),"---")</f>
        <v>---</v>
      </c>
      <c r="H248" s="59" t="str">
        <f>IFERROR(VLOOKUP(G248,IF($C$4="TEB2000_REV01",CALC_CONN_TEB2000_REV01!$G:$T),14,0),"---")</f>
        <v>---</v>
      </c>
      <c r="I248" s="59" t="str">
        <f>IFERROR(VLOOKUP($D248&amp;"-"&amp;$E248,IF($C$4="TEB2000_REV01",CALC_CONN_TEB2000_REV01!$F:$K,"???"),6,0),"---")</f>
        <v>---</v>
      </c>
      <c r="J248" s="61" t="str">
        <f>IFERROR(VLOOKUP($D248&amp;"-"&amp;$E248,IF($C$4="TEB2000_REV01",CALC_CONN_TEB2000_REV01!$F:$M,"???"),8,0),"---")</f>
        <v>---</v>
      </c>
      <c r="K248" s="62" t="str">
        <f>IFERROR(VLOOKUP($D248&amp;"-"&amp;$E248,IF($C$4="TEB2000_REV01",CALC_CONN_TEB2000_REV01!$F:$N),9,0),"---")</f>
        <v>---</v>
      </c>
      <c r="L248" s="59" t="str">
        <f>IFERROR(VLOOKUP(K248,B2B!$H$3:$I$2000,2,0),"---")</f>
        <v>---</v>
      </c>
      <c r="M248" s="59" t="str">
        <f>IFERROR(VLOOKUP(L248,IF($M$4="TEM0007_REV01",RAW_m_TEM0007_REV01!$AD:$AH),5,0),"---")</f>
        <v>---</v>
      </c>
      <c r="N248" s="59" t="str">
        <f>IFERROR(VLOOKUP(L248,IF($M$4="TEM0007_REV01",RAW_m_TEM0007_REV01!$AE:$AJ),6,0),"---")</f>
        <v>---</v>
      </c>
      <c r="O248" s="63" t="str">
        <f>IFERROR(VLOOKUP(L248,IF($M$4="TEM0007_REV01",RAW_m_TEM0007_REV01!$AD:$AE),2,0),"---")</f>
        <v>---</v>
      </c>
      <c r="P248" s="59" t="str">
        <f>IFERROR(VLOOKUP(O248,IF($M$4="TEM0007_REV01",RAW_m_TEM0007_REV01!$AJ:$AK),2,0),"---")</f>
        <v>---</v>
      </c>
      <c r="Q248" s="59" t="str">
        <f>IFERROR(VLOOKUP(L248,IF($M$4="TEM0007_REV01",RAW_m_TEM0007_REV01!$AD:$AF),3,0),"---")</f>
        <v>---</v>
      </c>
      <c r="R248" s="59" t="str">
        <f>IFERROR(VLOOKUP(O248,IF($M$4="TEM0007_REV01",RAW_m_TEM0007_REV01!$AE:$AG),3,0),"---")</f>
        <v>---</v>
      </c>
      <c r="S248" s="59" t="str">
        <f t="shared" si="7"/>
        <v>---</v>
      </c>
    </row>
    <row r="249" spans="2:19" ht="15" customHeight="1" x14ac:dyDescent="0.25">
      <c r="B249" s="59">
        <f t="shared" si="6"/>
        <v>244</v>
      </c>
      <c r="C249" s="60">
        <f>IFERROR(IF($C$4="TEB2000_REV01",CALC_CONN_TEB2000_REV01!U249,),"---")</f>
        <v>0</v>
      </c>
      <c r="D249" s="59">
        <f>IFERROR(IF($C$4="TEB2000_REV01",CALC_CONN_TEB2000_REV01!D249,),"---")</f>
        <v>0</v>
      </c>
      <c r="E249" s="59">
        <f>IFERROR(IF($C$4="TEB2000_REV01",CALC_CONN_TEB2000_REV01!E249,),"---")</f>
        <v>0</v>
      </c>
      <c r="F249" s="59" t="str">
        <f>IFERROR(IF(VLOOKUP($D249&amp;"-"&amp;$E249,IF($C$4="TEB2000_REV01",CALC_CONN_TEB2000_REV01!$F:$I),4,0)="--","---",IF($C$4="TEB2000_REV01",CALC_CONN_TEB2000_REV01!$G249&amp; " --&gt; " &amp;CALC_CONN_TEB2000_REV01!$I249&amp; " --&gt; ")),"---")</f>
        <v>---</v>
      </c>
      <c r="G249" s="59" t="str">
        <f>IFERROR(IF(VLOOKUP($D249&amp;"-"&amp;$E249,IF($C$4="TEB2000_REV01",CALC_CONN_TEB2000_REV01!$F:$H),3,0)="--",VLOOKUP($D249&amp;"-"&amp;$E249,IF($C$4="TEB2000_REV01",CALC_CONN_TEB2000_REV01!$F:$H),2,0),VLOOKUP($D249&amp;"-"&amp;$E249,IF($C$4="TEB2000_REV01",CALC_CONN_TEB2000_REV01!$F:$H),3,0)),"---")</f>
        <v>---</v>
      </c>
      <c r="H249" s="59" t="str">
        <f>IFERROR(VLOOKUP(G249,IF($C$4="TEB2000_REV01",CALC_CONN_TEB2000_REV01!$G:$T),14,0),"---")</f>
        <v>---</v>
      </c>
      <c r="I249" s="59" t="str">
        <f>IFERROR(VLOOKUP($D249&amp;"-"&amp;$E249,IF($C$4="TEB2000_REV01",CALC_CONN_TEB2000_REV01!$F:$K,"???"),6,0),"---")</f>
        <v>---</v>
      </c>
      <c r="J249" s="61" t="str">
        <f>IFERROR(VLOOKUP($D249&amp;"-"&amp;$E249,IF($C$4="TEB2000_REV01",CALC_CONN_TEB2000_REV01!$F:$M,"???"),8,0),"---")</f>
        <v>---</v>
      </c>
      <c r="K249" s="62" t="str">
        <f>IFERROR(VLOOKUP($D249&amp;"-"&amp;$E249,IF($C$4="TEB2000_REV01",CALC_CONN_TEB2000_REV01!$F:$N),9,0),"---")</f>
        <v>---</v>
      </c>
      <c r="L249" s="59" t="str">
        <f>IFERROR(VLOOKUP(K249,B2B!$H$3:$I$2000,2,0),"---")</f>
        <v>---</v>
      </c>
      <c r="M249" s="59" t="str">
        <f>IFERROR(VLOOKUP(L249,IF($M$4="TEM0007_REV01",RAW_m_TEM0007_REV01!$AD:$AH),5,0),"---")</f>
        <v>---</v>
      </c>
      <c r="N249" s="59" t="str">
        <f>IFERROR(VLOOKUP(L249,IF($M$4="TEM0007_REV01",RAW_m_TEM0007_REV01!$AE:$AJ),6,0),"---")</f>
        <v>---</v>
      </c>
      <c r="O249" s="63" t="str">
        <f>IFERROR(VLOOKUP(L249,IF($M$4="TEM0007_REV01",RAW_m_TEM0007_REV01!$AD:$AE),2,0),"---")</f>
        <v>---</v>
      </c>
      <c r="P249" s="59" t="str">
        <f>IFERROR(VLOOKUP(O249,IF($M$4="TEM0007_REV01",RAW_m_TEM0007_REV01!$AJ:$AK),2,0),"---")</f>
        <v>---</v>
      </c>
      <c r="Q249" s="59" t="str">
        <f>IFERROR(VLOOKUP(L249,IF($M$4="TEM0007_REV01",RAW_m_TEM0007_REV01!$AD:$AF),3,0),"---")</f>
        <v>---</v>
      </c>
      <c r="R249" s="59" t="str">
        <f>IFERROR(VLOOKUP(O249,IF($M$4="TEM0007_REV01",RAW_m_TEM0007_REV01!$AE:$AG),3,0),"---")</f>
        <v>---</v>
      </c>
      <c r="S249" s="59" t="str">
        <f t="shared" si="7"/>
        <v>---</v>
      </c>
    </row>
    <row r="250" spans="2:19" ht="15" customHeight="1" x14ac:dyDescent="0.25">
      <c r="B250" s="59">
        <f t="shared" si="6"/>
        <v>245</v>
      </c>
      <c r="C250" s="60">
        <f>IFERROR(IF($C$4="TEB2000_REV01",CALC_CONN_TEB2000_REV01!U250,),"---")</f>
        <v>0</v>
      </c>
      <c r="D250" s="59">
        <f>IFERROR(IF($C$4="TEB2000_REV01",CALC_CONN_TEB2000_REV01!D250,),"---")</f>
        <v>0</v>
      </c>
      <c r="E250" s="59">
        <f>IFERROR(IF($C$4="TEB2000_REV01",CALC_CONN_TEB2000_REV01!E250,),"---")</f>
        <v>0</v>
      </c>
      <c r="F250" s="59" t="str">
        <f>IFERROR(IF(VLOOKUP($D250&amp;"-"&amp;$E250,IF($C$4="TEB2000_REV01",CALC_CONN_TEB2000_REV01!$F:$I),4,0)="--","---",IF($C$4="TEB2000_REV01",CALC_CONN_TEB2000_REV01!$G250&amp; " --&gt; " &amp;CALC_CONN_TEB2000_REV01!$I250&amp; " --&gt; ")),"---")</f>
        <v>---</v>
      </c>
      <c r="G250" s="59" t="str">
        <f>IFERROR(IF(VLOOKUP($D250&amp;"-"&amp;$E250,IF($C$4="TEB2000_REV01",CALC_CONN_TEB2000_REV01!$F:$H),3,0)="--",VLOOKUP($D250&amp;"-"&amp;$E250,IF($C$4="TEB2000_REV01",CALC_CONN_TEB2000_REV01!$F:$H),2,0),VLOOKUP($D250&amp;"-"&amp;$E250,IF($C$4="TEB2000_REV01",CALC_CONN_TEB2000_REV01!$F:$H),3,0)),"---")</f>
        <v>---</v>
      </c>
      <c r="H250" s="59" t="str">
        <f>IFERROR(VLOOKUP(G250,IF($C$4="TEB2000_REV01",CALC_CONN_TEB2000_REV01!$G:$T),14,0),"---")</f>
        <v>---</v>
      </c>
      <c r="I250" s="59" t="str">
        <f>IFERROR(VLOOKUP($D250&amp;"-"&amp;$E250,IF($C$4="TEB2000_REV01",CALC_CONN_TEB2000_REV01!$F:$K,"???"),6,0),"---")</f>
        <v>---</v>
      </c>
      <c r="J250" s="61" t="str">
        <f>IFERROR(VLOOKUP($D250&amp;"-"&amp;$E250,IF($C$4="TEB2000_REV01",CALC_CONN_TEB2000_REV01!$F:$M,"???"),8,0),"---")</f>
        <v>---</v>
      </c>
      <c r="K250" s="62" t="str">
        <f>IFERROR(VLOOKUP($D250&amp;"-"&amp;$E250,IF($C$4="TEB2000_REV01",CALC_CONN_TEB2000_REV01!$F:$N),9,0),"---")</f>
        <v>---</v>
      </c>
      <c r="L250" s="59" t="str">
        <f>IFERROR(VLOOKUP(K250,B2B!$H$3:$I$2000,2,0),"---")</f>
        <v>---</v>
      </c>
      <c r="M250" s="59" t="str">
        <f>IFERROR(VLOOKUP(L250,IF($M$4="TEM0007_REV01",RAW_m_TEM0007_REV01!$AD:$AH),5,0),"---")</f>
        <v>---</v>
      </c>
      <c r="N250" s="59" t="str">
        <f>IFERROR(VLOOKUP(L250,IF($M$4="TEM0007_REV01",RAW_m_TEM0007_REV01!$AE:$AJ),6,0),"---")</f>
        <v>---</v>
      </c>
      <c r="O250" s="63" t="str">
        <f>IFERROR(VLOOKUP(L250,IF($M$4="TEM0007_REV01",RAW_m_TEM0007_REV01!$AD:$AE),2,0),"---")</f>
        <v>---</v>
      </c>
      <c r="P250" s="59" t="str">
        <f>IFERROR(VLOOKUP(O250,IF($M$4="TEM0007_REV01",RAW_m_TEM0007_REV01!$AJ:$AK),2,0),"---")</f>
        <v>---</v>
      </c>
      <c r="Q250" s="59" t="str">
        <f>IFERROR(VLOOKUP(L250,IF($M$4="TEM0007_REV01",RAW_m_TEM0007_REV01!$AD:$AF),3,0),"---")</f>
        <v>---</v>
      </c>
      <c r="R250" s="59" t="str">
        <f>IFERROR(VLOOKUP(O250,IF($M$4="TEM0007_REV01",RAW_m_TEM0007_REV01!$AE:$AG),3,0),"---")</f>
        <v>---</v>
      </c>
      <c r="S250" s="59" t="str">
        <f t="shared" si="7"/>
        <v>---</v>
      </c>
    </row>
    <row r="251" spans="2:19" ht="15" customHeight="1" x14ac:dyDescent="0.25">
      <c r="B251" s="59">
        <f t="shared" si="6"/>
        <v>246</v>
      </c>
      <c r="C251" s="60">
        <f>IFERROR(IF($C$4="TEB2000_REV01",CALC_CONN_TEB2000_REV01!U251,),"---")</f>
        <v>0</v>
      </c>
      <c r="D251" s="59">
        <f>IFERROR(IF($C$4="TEB2000_REV01",CALC_CONN_TEB2000_REV01!D251,),"---")</f>
        <v>0</v>
      </c>
      <c r="E251" s="59">
        <f>IFERROR(IF($C$4="TEB2000_REV01",CALC_CONN_TEB2000_REV01!E251,),"---")</f>
        <v>0</v>
      </c>
      <c r="F251" s="59" t="str">
        <f>IFERROR(IF(VLOOKUP($D251&amp;"-"&amp;$E251,IF($C$4="TEB2000_REV01",CALC_CONN_TEB2000_REV01!$F:$I),4,0)="--","---",IF($C$4="TEB2000_REV01",CALC_CONN_TEB2000_REV01!$G251&amp; " --&gt; " &amp;CALC_CONN_TEB2000_REV01!$I251&amp; " --&gt; ")),"---")</f>
        <v>---</v>
      </c>
      <c r="G251" s="59" t="str">
        <f>IFERROR(IF(VLOOKUP($D251&amp;"-"&amp;$E251,IF($C$4="TEB2000_REV01",CALC_CONN_TEB2000_REV01!$F:$H),3,0)="--",VLOOKUP($D251&amp;"-"&amp;$E251,IF($C$4="TEB2000_REV01",CALC_CONN_TEB2000_REV01!$F:$H),2,0),VLOOKUP($D251&amp;"-"&amp;$E251,IF($C$4="TEB2000_REV01",CALC_CONN_TEB2000_REV01!$F:$H),3,0)),"---")</f>
        <v>---</v>
      </c>
      <c r="H251" s="59" t="str">
        <f>IFERROR(VLOOKUP(G251,IF($C$4="TEB2000_REV01",CALC_CONN_TEB2000_REV01!$G:$T),14,0),"---")</f>
        <v>---</v>
      </c>
      <c r="I251" s="59" t="str">
        <f>IFERROR(VLOOKUP($D251&amp;"-"&amp;$E251,IF($C$4="TEB2000_REV01",CALC_CONN_TEB2000_REV01!$F:$K,"???"),6,0),"---")</f>
        <v>---</v>
      </c>
      <c r="J251" s="61" t="str">
        <f>IFERROR(VLOOKUP($D251&amp;"-"&amp;$E251,IF($C$4="TEB2000_REV01",CALC_CONN_TEB2000_REV01!$F:$M,"???"),8,0),"---")</f>
        <v>---</v>
      </c>
      <c r="K251" s="62" t="str">
        <f>IFERROR(VLOOKUP($D251&amp;"-"&amp;$E251,IF($C$4="TEB2000_REV01",CALC_CONN_TEB2000_REV01!$F:$N),9,0),"---")</f>
        <v>---</v>
      </c>
      <c r="L251" s="59" t="str">
        <f>IFERROR(VLOOKUP(K251,B2B!$H$3:$I$2000,2,0),"---")</f>
        <v>---</v>
      </c>
      <c r="M251" s="59" t="str">
        <f>IFERROR(VLOOKUP(L251,IF($M$4="TEM0007_REV01",RAW_m_TEM0007_REV01!$AD:$AH),5,0),"---")</f>
        <v>---</v>
      </c>
      <c r="N251" s="59" t="str">
        <f>IFERROR(VLOOKUP(L251,IF($M$4="TEM0007_REV01",RAW_m_TEM0007_REV01!$AE:$AJ),6,0),"---")</f>
        <v>---</v>
      </c>
      <c r="O251" s="63" t="str">
        <f>IFERROR(VLOOKUP(L251,IF($M$4="TEM0007_REV01",RAW_m_TEM0007_REV01!$AD:$AE),2,0),"---")</f>
        <v>---</v>
      </c>
      <c r="P251" s="59" t="str">
        <f>IFERROR(VLOOKUP(O251,IF($M$4="TEM0007_REV01",RAW_m_TEM0007_REV01!$AJ:$AK),2,0),"---")</f>
        <v>---</v>
      </c>
      <c r="Q251" s="59" t="str">
        <f>IFERROR(VLOOKUP(L251,IF($M$4="TEM0007_REV01",RAW_m_TEM0007_REV01!$AD:$AF),3,0),"---")</f>
        <v>---</v>
      </c>
      <c r="R251" s="59" t="str">
        <f>IFERROR(VLOOKUP(O251,IF($M$4="TEM0007_REV01",RAW_m_TEM0007_REV01!$AE:$AG),3,0),"---")</f>
        <v>---</v>
      </c>
      <c r="S251" s="59" t="str">
        <f t="shared" si="7"/>
        <v>---</v>
      </c>
    </row>
    <row r="252" spans="2:19" ht="15" customHeight="1" x14ac:dyDescent="0.25">
      <c r="B252" s="59">
        <f t="shared" si="6"/>
        <v>247</v>
      </c>
      <c r="C252" s="60">
        <f>IFERROR(IF($C$4="TEB2000_REV01",CALC_CONN_TEB2000_REV01!U252,),"---")</f>
        <v>0</v>
      </c>
      <c r="D252" s="59">
        <f>IFERROR(IF($C$4="TEB2000_REV01",CALC_CONN_TEB2000_REV01!D252,),"---")</f>
        <v>0</v>
      </c>
      <c r="E252" s="59">
        <f>IFERROR(IF($C$4="TEB2000_REV01",CALC_CONN_TEB2000_REV01!E252,),"---")</f>
        <v>0</v>
      </c>
      <c r="F252" s="59" t="str">
        <f>IFERROR(IF(VLOOKUP($D252&amp;"-"&amp;$E252,IF($C$4="TEB2000_REV01",CALC_CONN_TEB2000_REV01!$F:$I),4,0)="--","---",IF($C$4="TEB2000_REV01",CALC_CONN_TEB2000_REV01!$G252&amp; " --&gt; " &amp;CALC_CONN_TEB2000_REV01!$I252&amp; " --&gt; ")),"---")</f>
        <v>---</v>
      </c>
      <c r="G252" s="59" t="str">
        <f>IFERROR(IF(VLOOKUP($D252&amp;"-"&amp;$E252,IF($C$4="TEB2000_REV01",CALC_CONN_TEB2000_REV01!$F:$H),3,0)="--",VLOOKUP($D252&amp;"-"&amp;$E252,IF($C$4="TEB2000_REV01",CALC_CONN_TEB2000_REV01!$F:$H),2,0),VLOOKUP($D252&amp;"-"&amp;$E252,IF($C$4="TEB2000_REV01",CALC_CONN_TEB2000_REV01!$F:$H),3,0)),"---")</f>
        <v>---</v>
      </c>
      <c r="H252" s="59" t="str">
        <f>IFERROR(VLOOKUP(G252,IF($C$4="TEB2000_REV01",CALC_CONN_TEB2000_REV01!$G:$T),14,0),"---")</f>
        <v>---</v>
      </c>
      <c r="I252" s="59" t="str">
        <f>IFERROR(VLOOKUP($D252&amp;"-"&amp;$E252,IF($C$4="TEB2000_REV01",CALC_CONN_TEB2000_REV01!$F:$K,"???"),6,0),"---")</f>
        <v>---</v>
      </c>
      <c r="J252" s="61" t="str">
        <f>IFERROR(VLOOKUP($D252&amp;"-"&amp;$E252,IF($C$4="TEB2000_REV01",CALC_CONN_TEB2000_REV01!$F:$M,"???"),8,0),"---")</f>
        <v>---</v>
      </c>
      <c r="K252" s="62" t="str">
        <f>IFERROR(VLOOKUP($D252&amp;"-"&amp;$E252,IF($C$4="TEB2000_REV01",CALC_CONN_TEB2000_REV01!$F:$N),9,0),"---")</f>
        <v>---</v>
      </c>
      <c r="L252" s="59" t="str">
        <f>IFERROR(VLOOKUP(K252,B2B!$H$3:$I$2000,2,0),"---")</f>
        <v>---</v>
      </c>
      <c r="M252" s="59" t="str">
        <f>IFERROR(VLOOKUP(L252,IF($M$4="TEM0007_REV01",RAW_m_TEM0007_REV01!$AD:$AH),5,0),"---")</f>
        <v>---</v>
      </c>
      <c r="N252" s="59" t="str">
        <f>IFERROR(VLOOKUP(L252,IF($M$4="TEM0007_REV01",RAW_m_TEM0007_REV01!$AE:$AJ),6,0),"---")</f>
        <v>---</v>
      </c>
      <c r="O252" s="63" t="str">
        <f>IFERROR(VLOOKUP(L252,IF($M$4="TEM0007_REV01",RAW_m_TEM0007_REV01!$AD:$AE),2,0),"---")</f>
        <v>---</v>
      </c>
      <c r="P252" s="59" t="str">
        <f>IFERROR(VLOOKUP(O252,IF($M$4="TEM0007_REV01",RAW_m_TEM0007_REV01!$AJ:$AK),2,0),"---")</f>
        <v>---</v>
      </c>
      <c r="Q252" s="59" t="str">
        <f>IFERROR(VLOOKUP(L252,IF($M$4="TEM0007_REV01",RAW_m_TEM0007_REV01!$AD:$AF),3,0),"---")</f>
        <v>---</v>
      </c>
      <c r="R252" s="59" t="str">
        <f>IFERROR(VLOOKUP(O252,IF($M$4="TEM0007_REV01",RAW_m_TEM0007_REV01!$AE:$AG),3,0),"---")</f>
        <v>---</v>
      </c>
      <c r="S252" s="59" t="str">
        <f t="shared" si="7"/>
        <v>---</v>
      </c>
    </row>
    <row r="253" spans="2:19" ht="15" customHeight="1" x14ac:dyDescent="0.25">
      <c r="B253" s="59">
        <f t="shared" si="6"/>
        <v>248</v>
      </c>
      <c r="C253" s="60">
        <f>IFERROR(IF($C$4="TEB2000_REV01",CALC_CONN_TEB2000_REV01!U253,),"---")</f>
        <v>0</v>
      </c>
      <c r="D253" s="59">
        <f>IFERROR(IF($C$4="TEB2000_REV01",CALC_CONN_TEB2000_REV01!D253,),"---")</f>
        <v>0</v>
      </c>
      <c r="E253" s="59">
        <f>IFERROR(IF($C$4="TEB2000_REV01",CALC_CONN_TEB2000_REV01!E253,),"---")</f>
        <v>0</v>
      </c>
      <c r="F253" s="59" t="str">
        <f>IFERROR(IF(VLOOKUP($D253&amp;"-"&amp;$E253,IF($C$4="TEB2000_REV01",CALC_CONN_TEB2000_REV01!$F:$I),4,0)="--","---",IF($C$4="TEB2000_REV01",CALC_CONN_TEB2000_REV01!$G253&amp; " --&gt; " &amp;CALC_CONN_TEB2000_REV01!$I253&amp; " --&gt; ")),"---")</f>
        <v>---</v>
      </c>
      <c r="G253" s="59" t="str">
        <f>IFERROR(IF(VLOOKUP($D253&amp;"-"&amp;$E253,IF($C$4="TEB2000_REV01",CALC_CONN_TEB2000_REV01!$F:$H),3,0)="--",VLOOKUP($D253&amp;"-"&amp;$E253,IF($C$4="TEB2000_REV01",CALC_CONN_TEB2000_REV01!$F:$H),2,0),VLOOKUP($D253&amp;"-"&amp;$E253,IF($C$4="TEB2000_REV01",CALC_CONN_TEB2000_REV01!$F:$H),3,0)),"---")</f>
        <v>---</v>
      </c>
      <c r="H253" s="59" t="str">
        <f>IFERROR(VLOOKUP(G253,IF($C$4="TEB2000_REV01",CALC_CONN_TEB2000_REV01!$G:$T),14,0),"---")</f>
        <v>---</v>
      </c>
      <c r="I253" s="59" t="str">
        <f>IFERROR(VLOOKUP($D253&amp;"-"&amp;$E253,IF($C$4="TEB2000_REV01",CALC_CONN_TEB2000_REV01!$F:$K,"???"),6,0),"---")</f>
        <v>---</v>
      </c>
      <c r="J253" s="61" t="str">
        <f>IFERROR(VLOOKUP($D253&amp;"-"&amp;$E253,IF($C$4="TEB2000_REV01",CALC_CONN_TEB2000_REV01!$F:$M,"???"),8,0),"---")</f>
        <v>---</v>
      </c>
      <c r="K253" s="62" t="str">
        <f>IFERROR(VLOOKUP($D253&amp;"-"&amp;$E253,IF($C$4="TEB2000_REV01",CALC_CONN_TEB2000_REV01!$F:$N),9,0),"---")</f>
        <v>---</v>
      </c>
      <c r="L253" s="59" t="str">
        <f>IFERROR(VLOOKUP(K253,B2B!$H$3:$I$2000,2,0),"---")</f>
        <v>---</v>
      </c>
      <c r="M253" s="59" t="str">
        <f>IFERROR(VLOOKUP(L253,IF($M$4="TEM0007_REV01",RAW_m_TEM0007_REV01!$AD:$AH),5,0),"---")</f>
        <v>---</v>
      </c>
      <c r="N253" s="59" t="str">
        <f>IFERROR(VLOOKUP(L253,IF($M$4="TEM0007_REV01",RAW_m_TEM0007_REV01!$AE:$AJ),6,0),"---")</f>
        <v>---</v>
      </c>
      <c r="O253" s="63" t="str">
        <f>IFERROR(VLOOKUP(L253,IF($M$4="TEM0007_REV01",RAW_m_TEM0007_REV01!$AD:$AE),2,0),"---")</f>
        <v>---</v>
      </c>
      <c r="P253" s="59" t="str">
        <f>IFERROR(VLOOKUP(O253,IF($M$4="TEM0007_REV01",RAW_m_TEM0007_REV01!$AJ:$AK),2,0),"---")</f>
        <v>---</v>
      </c>
      <c r="Q253" s="59" t="str">
        <f>IFERROR(VLOOKUP(L253,IF($M$4="TEM0007_REV01",RAW_m_TEM0007_REV01!$AD:$AF),3,0),"---")</f>
        <v>---</v>
      </c>
      <c r="R253" s="59" t="str">
        <f>IFERROR(VLOOKUP(O253,IF($M$4="TEM0007_REV01",RAW_m_TEM0007_REV01!$AE:$AG),3,0),"---")</f>
        <v>---</v>
      </c>
      <c r="S253" s="59" t="str">
        <f t="shared" si="7"/>
        <v>---</v>
      </c>
    </row>
    <row r="254" spans="2:19" ht="15" customHeight="1" x14ac:dyDescent="0.25">
      <c r="B254" s="59">
        <f t="shared" si="6"/>
        <v>249</v>
      </c>
      <c r="C254" s="60">
        <f>IFERROR(IF($C$4="TEB2000_REV01",CALC_CONN_TEB2000_REV01!U254,),"---")</f>
        <v>0</v>
      </c>
      <c r="D254" s="59">
        <f>IFERROR(IF($C$4="TEB2000_REV01",CALC_CONN_TEB2000_REV01!D254,),"---")</f>
        <v>0</v>
      </c>
      <c r="E254" s="59">
        <f>IFERROR(IF($C$4="TEB2000_REV01",CALC_CONN_TEB2000_REV01!E254,),"---")</f>
        <v>0</v>
      </c>
      <c r="F254" s="59" t="str">
        <f>IFERROR(IF(VLOOKUP($D254&amp;"-"&amp;$E254,IF($C$4="TEB2000_REV01",CALC_CONN_TEB2000_REV01!$F:$I),4,0)="--","---",IF($C$4="TEB2000_REV01",CALC_CONN_TEB2000_REV01!$G254&amp; " --&gt; " &amp;CALC_CONN_TEB2000_REV01!$I254&amp; " --&gt; ")),"---")</f>
        <v>---</v>
      </c>
      <c r="G254" s="59" t="str">
        <f>IFERROR(IF(VLOOKUP($D254&amp;"-"&amp;$E254,IF($C$4="TEB2000_REV01",CALC_CONN_TEB2000_REV01!$F:$H),3,0)="--",VLOOKUP($D254&amp;"-"&amp;$E254,IF($C$4="TEB2000_REV01",CALC_CONN_TEB2000_REV01!$F:$H),2,0),VLOOKUP($D254&amp;"-"&amp;$E254,IF($C$4="TEB2000_REV01",CALC_CONN_TEB2000_REV01!$F:$H),3,0)),"---")</f>
        <v>---</v>
      </c>
      <c r="H254" s="59" t="str">
        <f>IFERROR(VLOOKUP(G254,IF($C$4="TEB2000_REV01",CALC_CONN_TEB2000_REV01!$G:$T),14,0),"---")</f>
        <v>---</v>
      </c>
      <c r="I254" s="59" t="str">
        <f>IFERROR(VLOOKUP($D254&amp;"-"&amp;$E254,IF($C$4="TEB2000_REV01",CALC_CONN_TEB2000_REV01!$F:$K,"???"),6,0),"---")</f>
        <v>---</v>
      </c>
      <c r="J254" s="61" t="str">
        <f>IFERROR(VLOOKUP($D254&amp;"-"&amp;$E254,IF($C$4="TEB2000_REV01",CALC_CONN_TEB2000_REV01!$F:$M,"???"),8,0),"---")</f>
        <v>---</v>
      </c>
      <c r="K254" s="62" t="str">
        <f>IFERROR(VLOOKUP($D254&amp;"-"&amp;$E254,IF($C$4="TEB2000_REV01",CALC_CONN_TEB2000_REV01!$F:$N),9,0),"---")</f>
        <v>---</v>
      </c>
      <c r="L254" s="59" t="str">
        <f>IFERROR(VLOOKUP(K254,B2B!$H$3:$I$2000,2,0),"---")</f>
        <v>---</v>
      </c>
      <c r="M254" s="59" t="str">
        <f>IFERROR(VLOOKUP(L254,IF($M$4="TEM0007_REV01",RAW_m_TEM0007_REV01!$AD:$AH),5,0),"---")</f>
        <v>---</v>
      </c>
      <c r="N254" s="59" t="str">
        <f>IFERROR(VLOOKUP(L254,IF($M$4="TEM0007_REV01",RAW_m_TEM0007_REV01!$AE:$AJ),6,0),"---")</f>
        <v>---</v>
      </c>
      <c r="O254" s="63" t="str">
        <f>IFERROR(VLOOKUP(L254,IF($M$4="TEM0007_REV01",RAW_m_TEM0007_REV01!$AD:$AE),2,0),"---")</f>
        <v>---</v>
      </c>
      <c r="P254" s="59" t="str">
        <f>IFERROR(VLOOKUP(O254,IF($M$4="TEM0007_REV01",RAW_m_TEM0007_REV01!$AJ:$AK),2,0),"---")</f>
        <v>---</v>
      </c>
      <c r="Q254" s="59" t="str">
        <f>IFERROR(VLOOKUP(L254,IF($M$4="TEM0007_REV01",RAW_m_TEM0007_REV01!$AD:$AF),3,0),"---")</f>
        <v>---</v>
      </c>
      <c r="R254" s="59" t="str">
        <f>IFERROR(VLOOKUP(O254,IF($M$4="TEM0007_REV01",RAW_m_TEM0007_REV01!$AE:$AG),3,0),"---")</f>
        <v>---</v>
      </c>
      <c r="S254" s="59" t="str">
        <f t="shared" si="7"/>
        <v>---</v>
      </c>
    </row>
    <row r="255" spans="2:19" ht="15" customHeight="1" x14ac:dyDescent="0.25">
      <c r="B255" s="59">
        <f t="shared" si="6"/>
        <v>250</v>
      </c>
      <c r="C255" s="60">
        <f>IFERROR(IF($C$4="TEB2000_REV01",CALC_CONN_TEB2000_REV01!U255,),"---")</f>
        <v>0</v>
      </c>
      <c r="D255" s="59">
        <f>IFERROR(IF($C$4="TEB2000_REV01",CALC_CONN_TEB2000_REV01!D255,),"---")</f>
        <v>0</v>
      </c>
      <c r="E255" s="59">
        <f>IFERROR(IF($C$4="TEB2000_REV01",CALC_CONN_TEB2000_REV01!E255,),"---")</f>
        <v>0</v>
      </c>
      <c r="F255" s="59" t="str">
        <f>IFERROR(IF(VLOOKUP($D255&amp;"-"&amp;$E255,IF($C$4="TEB2000_REV01",CALC_CONN_TEB2000_REV01!$F:$I),4,0)="--","---",IF($C$4="TEB2000_REV01",CALC_CONN_TEB2000_REV01!$G255&amp; " --&gt; " &amp;CALC_CONN_TEB2000_REV01!$I255&amp; " --&gt; ")),"---")</f>
        <v>---</v>
      </c>
      <c r="G255" s="59" t="str">
        <f>IFERROR(IF(VLOOKUP($D255&amp;"-"&amp;$E255,IF($C$4="TEB2000_REV01",CALC_CONN_TEB2000_REV01!$F:$H),3,0)="--",VLOOKUP($D255&amp;"-"&amp;$E255,IF($C$4="TEB2000_REV01",CALC_CONN_TEB2000_REV01!$F:$H),2,0),VLOOKUP($D255&amp;"-"&amp;$E255,IF($C$4="TEB2000_REV01",CALC_CONN_TEB2000_REV01!$F:$H),3,0)),"---")</f>
        <v>---</v>
      </c>
      <c r="H255" s="59" t="str">
        <f>IFERROR(VLOOKUP(G255,IF($C$4="TEB2000_REV01",CALC_CONN_TEB2000_REV01!$G:$T),14,0),"---")</f>
        <v>---</v>
      </c>
      <c r="I255" s="59" t="str">
        <f>IFERROR(VLOOKUP($D255&amp;"-"&amp;$E255,IF($C$4="TEB2000_REV01",CALC_CONN_TEB2000_REV01!$F:$K,"???"),6,0),"---")</f>
        <v>---</v>
      </c>
      <c r="J255" s="61" t="str">
        <f>IFERROR(VLOOKUP($D255&amp;"-"&amp;$E255,IF($C$4="TEB2000_REV01",CALC_CONN_TEB2000_REV01!$F:$M,"???"),8,0),"---")</f>
        <v>---</v>
      </c>
      <c r="K255" s="62" t="str">
        <f>IFERROR(VLOOKUP($D255&amp;"-"&amp;$E255,IF($C$4="TEB2000_REV01",CALC_CONN_TEB2000_REV01!$F:$N),9,0),"---")</f>
        <v>---</v>
      </c>
      <c r="L255" s="59" t="str">
        <f>IFERROR(VLOOKUP(K255,B2B!$H$3:$I$2000,2,0),"---")</f>
        <v>---</v>
      </c>
      <c r="M255" s="59" t="str">
        <f>IFERROR(VLOOKUP(L255,IF($M$4="TEM0007_REV01",RAW_m_TEM0007_REV01!$AD:$AH),5,0),"---")</f>
        <v>---</v>
      </c>
      <c r="N255" s="59" t="str">
        <f>IFERROR(VLOOKUP(L255,IF($M$4="TEM0007_REV01",RAW_m_TEM0007_REV01!$AE:$AJ),6,0),"---")</f>
        <v>---</v>
      </c>
      <c r="O255" s="63" t="str">
        <f>IFERROR(VLOOKUP(L255,IF($M$4="TEM0007_REV01",RAW_m_TEM0007_REV01!$AD:$AE),2,0),"---")</f>
        <v>---</v>
      </c>
      <c r="P255" s="59" t="str">
        <f>IFERROR(VLOOKUP(O255,IF($M$4="TEM0007_REV01",RAW_m_TEM0007_REV01!$AJ:$AK),2,0),"---")</f>
        <v>---</v>
      </c>
      <c r="Q255" s="59" t="str">
        <f>IFERROR(VLOOKUP(L255,IF($M$4="TEM0007_REV01",RAW_m_TEM0007_REV01!$AD:$AF),3,0),"---")</f>
        <v>---</v>
      </c>
      <c r="R255" s="59" t="str">
        <f>IFERROR(VLOOKUP(O255,IF($M$4="TEM0007_REV01",RAW_m_TEM0007_REV01!$AE:$AG),3,0),"---")</f>
        <v>---</v>
      </c>
      <c r="S255" s="59" t="str">
        <f t="shared" si="7"/>
        <v>---</v>
      </c>
    </row>
    <row r="256" spans="2:19" ht="15" customHeight="1" x14ac:dyDescent="0.25">
      <c r="B256" s="59">
        <f t="shared" si="6"/>
        <v>251</v>
      </c>
      <c r="C256" s="60">
        <f>IFERROR(IF($C$4="TEB2000_REV01",CALC_CONN_TEB2000_REV01!U256,),"---")</f>
        <v>0</v>
      </c>
      <c r="D256" s="59">
        <f>IFERROR(IF($C$4="TEB2000_REV01",CALC_CONN_TEB2000_REV01!D256,),"---")</f>
        <v>0</v>
      </c>
      <c r="E256" s="59">
        <f>IFERROR(IF($C$4="TEB2000_REV01",CALC_CONN_TEB2000_REV01!E256,),"---")</f>
        <v>0</v>
      </c>
      <c r="F256" s="59" t="str">
        <f>IFERROR(IF(VLOOKUP($D256&amp;"-"&amp;$E256,IF($C$4="TEB2000_REV01",CALC_CONN_TEB2000_REV01!$F:$I),4,0)="--","---",IF($C$4="TEB2000_REV01",CALC_CONN_TEB2000_REV01!$G256&amp; " --&gt; " &amp;CALC_CONN_TEB2000_REV01!$I256&amp; " --&gt; ")),"---")</f>
        <v>---</v>
      </c>
      <c r="G256" s="59" t="str">
        <f>IFERROR(IF(VLOOKUP($D256&amp;"-"&amp;$E256,IF($C$4="TEB2000_REV01",CALC_CONN_TEB2000_REV01!$F:$H),3,0)="--",VLOOKUP($D256&amp;"-"&amp;$E256,IF($C$4="TEB2000_REV01",CALC_CONN_TEB2000_REV01!$F:$H),2,0),VLOOKUP($D256&amp;"-"&amp;$E256,IF($C$4="TEB2000_REV01",CALC_CONN_TEB2000_REV01!$F:$H),3,0)),"---")</f>
        <v>---</v>
      </c>
      <c r="H256" s="59" t="str">
        <f>IFERROR(VLOOKUP(G256,IF($C$4="TEB2000_REV01",CALC_CONN_TEB2000_REV01!$G:$T),14,0),"---")</f>
        <v>---</v>
      </c>
      <c r="I256" s="59" t="str">
        <f>IFERROR(VLOOKUP($D256&amp;"-"&amp;$E256,IF($C$4="TEB2000_REV01",CALC_CONN_TEB2000_REV01!$F:$K,"???"),6,0),"---")</f>
        <v>---</v>
      </c>
      <c r="J256" s="61" t="str">
        <f>IFERROR(VLOOKUP($D256&amp;"-"&amp;$E256,IF($C$4="TEB2000_REV01",CALC_CONN_TEB2000_REV01!$F:$M,"???"),8,0),"---")</f>
        <v>---</v>
      </c>
      <c r="K256" s="62" t="str">
        <f>IFERROR(VLOOKUP($D256&amp;"-"&amp;$E256,IF($C$4="TEB2000_REV01",CALC_CONN_TEB2000_REV01!$F:$N),9,0),"---")</f>
        <v>---</v>
      </c>
      <c r="L256" s="59" t="str">
        <f>IFERROR(VLOOKUP(K256,B2B!$H$3:$I$2000,2,0),"---")</f>
        <v>---</v>
      </c>
      <c r="M256" s="59" t="str">
        <f>IFERROR(VLOOKUP(L256,IF($M$4="TEM0007_REV01",RAW_m_TEM0007_REV01!$AD:$AH),5,0),"---")</f>
        <v>---</v>
      </c>
      <c r="N256" s="59" t="str">
        <f>IFERROR(VLOOKUP(L256,IF($M$4="TEM0007_REV01",RAW_m_TEM0007_REV01!$AE:$AJ),6,0),"---")</f>
        <v>---</v>
      </c>
      <c r="O256" s="63" t="str">
        <f>IFERROR(VLOOKUP(L256,IF($M$4="TEM0007_REV01",RAW_m_TEM0007_REV01!$AD:$AE),2,0),"---")</f>
        <v>---</v>
      </c>
      <c r="P256" s="59" t="str">
        <f>IFERROR(VLOOKUP(O256,IF($M$4="TEM0007_REV01",RAW_m_TEM0007_REV01!$AJ:$AK),2,0),"---")</f>
        <v>---</v>
      </c>
      <c r="Q256" s="59" t="str">
        <f>IFERROR(VLOOKUP(L256,IF($M$4="TEM0007_REV01",RAW_m_TEM0007_REV01!$AD:$AF),3,0),"---")</f>
        <v>---</v>
      </c>
      <c r="R256" s="59" t="str">
        <f>IFERROR(VLOOKUP(O256,IF($M$4="TEM0007_REV01",RAW_m_TEM0007_REV01!$AE:$AG),3,0),"---")</f>
        <v>---</v>
      </c>
      <c r="S256" s="59" t="str">
        <f t="shared" si="7"/>
        <v>---</v>
      </c>
    </row>
    <row r="257" spans="2:19" ht="15" customHeight="1" x14ac:dyDescent="0.25">
      <c r="B257" s="59">
        <f t="shared" si="6"/>
        <v>252</v>
      </c>
      <c r="C257" s="60">
        <f>IFERROR(IF($C$4="TEB2000_REV01",CALC_CONN_TEB2000_REV01!U257,),"---")</f>
        <v>0</v>
      </c>
      <c r="D257" s="59">
        <f>IFERROR(IF($C$4="TEB2000_REV01",CALC_CONN_TEB2000_REV01!D257,),"---")</f>
        <v>0</v>
      </c>
      <c r="E257" s="59">
        <f>IFERROR(IF($C$4="TEB2000_REV01",CALC_CONN_TEB2000_REV01!E257,),"---")</f>
        <v>0</v>
      </c>
      <c r="F257" s="59" t="str">
        <f>IFERROR(IF(VLOOKUP($D257&amp;"-"&amp;$E257,IF($C$4="TEB2000_REV01",CALC_CONN_TEB2000_REV01!$F:$I),4,0)="--","---",IF($C$4="TEB2000_REV01",CALC_CONN_TEB2000_REV01!$G257&amp; " --&gt; " &amp;CALC_CONN_TEB2000_REV01!$I257&amp; " --&gt; ")),"---")</f>
        <v>---</v>
      </c>
      <c r="G257" s="59" t="str">
        <f>IFERROR(IF(VLOOKUP($D257&amp;"-"&amp;$E257,IF($C$4="TEB2000_REV01",CALC_CONN_TEB2000_REV01!$F:$H),3,0)="--",VLOOKUP($D257&amp;"-"&amp;$E257,IF($C$4="TEB2000_REV01",CALC_CONN_TEB2000_REV01!$F:$H),2,0),VLOOKUP($D257&amp;"-"&amp;$E257,IF($C$4="TEB2000_REV01",CALC_CONN_TEB2000_REV01!$F:$H),3,0)),"---")</f>
        <v>---</v>
      </c>
      <c r="H257" s="59" t="str">
        <f>IFERROR(VLOOKUP(G257,IF($C$4="TEB2000_REV01",CALC_CONN_TEB2000_REV01!$G:$T),14,0),"---")</f>
        <v>---</v>
      </c>
      <c r="I257" s="59" t="str">
        <f>IFERROR(VLOOKUP($D257&amp;"-"&amp;$E257,IF($C$4="TEB2000_REV01",CALC_CONN_TEB2000_REV01!$F:$K,"???"),6,0),"---")</f>
        <v>---</v>
      </c>
      <c r="J257" s="61" t="str">
        <f>IFERROR(VLOOKUP($D257&amp;"-"&amp;$E257,IF($C$4="TEB2000_REV01",CALC_CONN_TEB2000_REV01!$F:$M,"???"),8,0),"---")</f>
        <v>---</v>
      </c>
      <c r="K257" s="62" t="str">
        <f>IFERROR(VLOOKUP($D257&amp;"-"&amp;$E257,IF($C$4="TEB2000_REV01",CALC_CONN_TEB2000_REV01!$F:$N),9,0),"---")</f>
        <v>---</v>
      </c>
      <c r="L257" s="59" t="str">
        <f>IFERROR(VLOOKUP(K257,B2B!$H$3:$I$2000,2,0),"---")</f>
        <v>---</v>
      </c>
      <c r="M257" s="59" t="str">
        <f>IFERROR(VLOOKUP(L257,IF($M$4="TEM0007_REV01",RAW_m_TEM0007_REV01!$AD:$AH),5,0),"---")</f>
        <v>---</v>
      </c>
      <c r="N257" s="59" t="str">
        <f>IFERROR(VLOOKUP(L257,IF($M$4="TEM0007_REV01",RAW_m_TEM0007_REV01!$AE:$AJ),6,0),"---")</f>
        <v>---</v>
      </c>
      <c r="O257" s="63" t="str">
        <f>IFERROR(VLOOKUP(L257,IF($M$4="TEM0007_REV01",RAW_m_TEM0007_REV01!$AD:$AE),2,0),"---")</f>
        <v>---</v>
      </c>
      <c r="P257" s="59" t="str">
        <f>IFERROR(VLOOKUP(O257,IF($M$4="TEM0007_REV01",RAW_m_TEM0007_REV01!$AJ:$AK),2,0),"---")</f>
        <v>---</v>
      </c>
      <c r="Q257" s="59" t="str">
        <f>IFERROR(VLOOKUP(L257,IF($M$4="TEM0007_REV01",RAW_m_TEM0007_REV01!$AD:$AF),3,0),"---")</f>
        <v>---</v>
      </c>
      <c r="R257" s="59" t="str">
        <f>IFERROR(VLOOKUP(O257,IF($M$4="TEM0007_REV01",RAW_m_TEM0007_REV01!$AE:$AG),3,0),"---")</f>
        <v>---</v>
      </c>
      <c r="S257" s="59" t="str">
        <f t="shared" si="7"/>
        <v>---</v>
      </c>
    </row>
    <row r="258" spans="2:19" ht="15" customHeight="1" x14ac:dyDescent="0.25">
      <c r="B258" s="59">
        <f t="shared" si="6"/>
        <v>253</v>
      </c>
      <c r="C258" s="60">
        <f>IFERROR(IF($C$4="TEB2000_REV01",CALC_CONN_TEB2000_REV01!U258,),"---")</f>
        <v>0</v>
      </c>
      <c r="D258" s="59">
        <f>IFERROR(IF($C$4="TEB2000_REV01",CALC_CONN_TEB2000_REV01!D258,),"---")</f>
        <v>0</v>
      </c>
      <c r="E258" s="59">
        <f>IFERROR(IF($C$4="TEB2000_REV01",CALC_CONN_TEB2000_REV01!E258,),"---")</f>
        <v>0</v>
      </c>
      <c r="F258" s="59" t="str">
        <f>IFERROR(IF(VLOOKUP($D258&amp;"-"&amp;$E258,IF($C$4="TEB2000_REV01",CALC_CONN_TEB2000_REV01!$F:$I),4,0)="--","---",IF($C$4="TEB2000_REV01",CALC_CONN_TEB2000_REV01!$G258&amp; " --&gt; " &amp;CALC_CONN_TEB2000_REV01!$I258&amp; " --&gt; ")),"---")</f>
        <v>---</v>
      </c>
      <c r="G258" s="59" t="str">
        <f>IFERROR(IF(VLOOKUP($D258&amp;"-"&amp;$E258,IF($C$4="TEB2000_REV01",CALC_CONN_TEB2000_REV01!$F:$H),3,0)="--",VLOOKUP($D258&amp;"-"&amp;$E258,IF($C$4="TEB2000_REV01",CALC_CONN_TEB2000_REV01!$F:$H),2,0),VLOOKUP($D258&amp;"-"&amp;$E258,IF($C$4="TEB2000_REV01",CALC_CONN_TEB2000_REV01!$F:$H),3,0)),"---")</f>
        <v>---</v>
      </c>
      <c r="H258" s="59" t="str">
        <f>IFERROR(VLOOKUP(G258,IF($C$4="TEB2000_REV01",CALC_CONN_TEB2000_REV01!$G:$T),14,0),"---")</f>
        <v>---</v>
      </c>
      <c r="I258" s="59" t="str">
        <f>IFERROR(VLOOKUP($D258&amp;"-"&amp;$E258,IF($C$4="TEB2000_REV01",CALC_CONN_TEB2000_REV01!$F:$K,"???"),6,0),"---")</f>
        <v>---</v>
      </c>
      <c r="J258" s="61" t="str">
        <f>IFERROR(VLOOKUP($D258&amp;"-"&amp;$E258,IF($C$4="TEB2000_REV01",CALC_CONN_TEB2000_REV01!$F:$M,"???"),8,0),"---")</f>
        <v>---</v>
      </c>
      <c r="K258" s="62" t="str">
        <f>IFERROR(VLOOKUP($D258&amp;"-"&amp;$E258,IF($C$4="TEB2000_REV01",CALC_CONN_TEB2000_REV01!$F:$N),9,0),"---")</f>
        <v>---</v>
      </c>
      <c r="L258" s="59" t="str">
        <f>IFERROR(VLOOKUP(K258,B2B!$H$3:$I$2000,2,0),"---")</f>
        <v>---</v>
      </c>
      <c r="M258" s="59" t="str">
        <f>IFERROR(VLOOKUP(L258,IF($M$4="TEM0007_REV01",RAW_m_TEM0007_REV01!$AD:$AH),5,0),"---")</f>
        <v>---</v>
      </c>
      <c r="N258" s="59" t="str">
        <f>IFERROR(VLOOKUP(L258,IF($M$4="TEM0007_REV01",RAW_m_TEM0007_REV01!$AE:$AJ),6,0),"---")</f>
        <v>---</v>
      </c>
      <c r="O258" s="63" t="str">
        <f>IFERROR(VLOOKUP(L258,IF($M$4="TEM0007_REV01",RAW_m_TEM0007_REV01!$AD:$AE),2,0),"---")</f>
        <v>---</v>
      </c>
      <c r="P258" s="59" t="str">
        <f>IFERROR(VLOOKUP(O258,IF($M$4="TEM0007_REV01",RAW_m_TEM0007_REV01!$AJ:$AK),2,0),"---")</f>
        <v>---</v>
      </c>
      <c r="Q258" s="59" t="str">
        <f>IFERROR(VLOOKUP(L258,IF($M$4="TEM0007_REV01",RAW_m_TEM0007_REV01!$AD:$AF),3,0),"---")</f>
        <v>---</v>
      </c>
      <c r="R258" s="59" t="str">
        <f>IFERROR(VLOOKUP(O258,IF($M$4="TEM0007_REV01",RAW_m_TEM0007_REV01!$AE:$AG),3,0),"---")</f>
        <v>---</v>
      </c>
      <c r="S258" s="59" t="str">
        <f t="shared" si="7"/>
        <v>---</v>
      </c>
    </row>
    <row r="259" spans="2:19" ht="15" customHeight="1" x14ac:dyDescent="0.25">
      <c r="B259" s="59">
        <f t="shared" si="6"/>
        <v>254</v>
      </c>
      <c r="C259" s="60">
        <f>IFERROR(IF($C$4="TEB2000_REV01",CALC_CONN_TEB2000_REV01!U259,),"---")</f>
        <v>0</v>
      </c>
      <c r="D259" s="59">
        <f>IFERROR(IF($C$4="TEB2000_REV01",CALC_CONN_TEB2000_REV01!D259,),"---")</f>
        <v>0</v>
      </c>
      <c r="E259" s="59">
        <f>IFERROR(IF($C$4="TEB2000_REV01",CALC_CONN_TEB2000_REV01!E259,),"---")</f>
        <v>0</v>
      </c>
      <c r="F259" s="59" t="str">
        <f>IFERROR(IF(VLOOKUP($D259&amp;"-"&amp;$E259,IF($C$4="TEB2000_REV01",CALC_CONN_TEB2000_REV01!$F:$I),4,0)="--","---",IF($C$4="TEB2000_REV01",CALC_CONN_TEB2000_REV01!$G259&amp; " --&gt; " &amp;CALC_CONN_TEB2000_REV01!$I259&amp; " --&gt; ")),"---")</f>
        <v>---</v>
      </c>
      <c r="G259" s="59" t="str">
        <f>IFERROR(IF(VLOOKUP($D259&amp;"-"&amp;$E259,IF($C$4="TEB2000_REV01",CALC_CONN_TEB2000_REV01!$F:$H),3,0)="--",VLOOKUP($D259&amp;"-"&amp;$E259,IF($C$4="TEB2000_REV01",CALC_CONN_TEB2000_REV01!$F:$H),2,0),VLOOKUP($D259&amp;"-"&amp;$E259,IF($C$4="TEB2000_REV01",CALC_CONN_TEB2000_REV01!$F:$H),3,0)),"---")</f>
        <v>---</v>
      </c>
      <c r="H259" s="59" t="str">
        <f>IFERROR(VLOOKUP(G259,IF($C$4="TEB2000_REV01",CALC_CONN_TEB2000_REV01!$G:$T),14,0),"---")</f>
        <v>---</v>
      </c>
      <c r="I259" s="59" t="str">
        <f>IFERROR(VLOOKUP($D259&amp;"-"&amp;$E259,IF($C$4="TEB2000_REV01",CALC_CONN_TEB2000_REV01!$F:$K,"???"),6,0),"---")</f>
        <v>---</v>
      </c>
      <c r="J259" s="61" t="str">
        <f>IFERROR(VLOOKUP($D259&amp;"-"&amp;$E259,IF($C$4="TEB2000_REV01",CALC_CONN_TEB2000_REV01!$F:$M,"???"),8,0),"---")</f>
        <v>---</v>
      </c>
      <c r="K259" s="62" t="str">
        <f>IFERROR(VLOOKUP($D259&amp;"-"&amp;$E259,IF($C$4="TEB2000_REV01",CALC_CONN_TEB2000_REV01!$F:$N),9,0),"---")</f>
        <v>---</v>
      </c>
      <c r="L259" s="59" t="str">
        <f>IFERROR(VLOOKUP(K259,B2B!$H$3:$I$2000,2,0),"---")</f>
        <v>---</v>
      </c>
      <c r="M259" s="59" t="str">
        <f>IFERROR(VLOOKUP(L259,IF($M$4="TEM0007_REV01",RAW_m_TEM0007_REV01!$AD:$AH),5,0),"---")</f>
        <v>---</v>
      </c>
      <c r="N259" s="59" t="str">
        <f>IFERROR(VLOOKUP(L259,IF($M$4="TEM0007_REV01",RAW_m_TEM0007_REV01!$AE:$AJ),6,0),"---")</f>
        <v>---</v>
      </c>
      <c r="O259" s="63" t="str">
        <f>IFERROR(VLOOKUP(L259,IF($M$4="TEM0007_REV01",RAW_m_TEM0007_REV01!$AD:$AE),2,0),"---")</f>
        <v>---</v>
      </c>
      <c r="P259" s="59" t="str">
        <f>IFERROR(VLOOKUP(O259,IF($M$4="TEM0007_REV01",RAW_m_TEM0007_REV01!$AJ:$AK),2,0),"---")</f>
        <v>---</v>
      </c>
      <c r="Q259" s="59" t="str">
        <f>IFERROR(VLOOKUP(L259,IF($M$4="TEM0007_REV01",RAW_m_TEM0007_REV01!$AD:$AF),3,0),"---")</f>
        <v>---</v>
      </c>
      <c r="R259" s="59" t="str">
        <f>IFERROR(VLOOKUP(O259,IF($M$4="TEM0007_REV01",RAW_m_TEM0007_REV01!$AE:$AG),3,0),"---")</f>
        <v>---</v>
      </c>
      <c r="S259" s="59" t="str">
        <f t="shared" si="7"/>
        <v>---</v>
      </c>
    </row>
    <row r="260" spans="2:19" ht="15" customHeight="1" x14ac:dyDescent="0.25">
      <c r="B260" s="59">
        <f t="shared" si="6"/>
        <v>255</v>
      </c>
      <c r="C260" s="60">
        <f>IFERROR(IF($C$4="TEB2000_REV01",CALC_CONN_TEB2000_REV01!U260,),"---")</f>
        <v>0</v>
      </c>
      <c r="D260" s="59">
        <f>IFERROR(IF($C$4="TEB2000_REV01",CALC_CONN_TEB2000_REV01!D260,),"---")</f>
        <v>0</v>
      </c>
      <c r="E260" s="59">
        <f>IFERROR(IF($C$4="TEB2000_REV01",CALC_CONN_TEB2000_REV01!E260,),"---")</f>
        <v>0</v>
      </c>
      <c r="F260" s="59" t="str">
        <f>IFERROR(IF(VLOOKUP($D260&amp;"-"&amp;$E260,IF($C$4="TEB2000_REV01",CALC_CONN_TEB2000_REV01!$F:$I),4,0)="--","---",IF($C$4="TEB2000_REV01",CALC_CONN_TEB2000_REV01!$G260&amp; " --&gt; " &amp;CALC_CONN_TEB2000_REV01!$I260&amp; " --&gt; ")),"---")</f>
        <v>---</v>
      </c>
      <c r="G260" s="59" t="str">
        <f>IFERROR(IF(VLOOKUP($D260&amp;"-"&amp;$E260,IF($C$4="TEB2000_REV01",CALC_CONN_TEB2000_REV01!$F:$H),3,0)="--",VLOOKUP($D260&amp;"-"&amp;$E260,IF($C$4="TEB2000_REV01",CALC_CONN_TEB2000_REV01!$F:$H),2,0),VLOOKUP($D260&amp;"-"&amp;$E260,IF($C$4="TEB2000_REV01",CALC_CONN_TEB2000_REV01!$F:$H),3,0)),"---")</f>
        <v>---</v>
      </c>
      <c r="H260" s="59" t="str">
        <f>IFERROR(VLOOKUP(G260,IF($C$4="TEB2000_REV01",CALC_CONN_TEB2000_REV01!$G:$T),14,0),"---")</f>
        <v>---</v>
      </c>
      <c r="I260" s="59" t="str">
        <f>IFERROR(VLOOKUP($D260&amp;"-"&amp;$E260,IF($C$4="TEB2000_REV01",CALC_CONN_TEB2000_REV01!$F:$K,"???"),6,0),"---")</f>
        <v>---</v>
      </c>
      <c r="J260" s="61" t="str">
        <f>IFERROR(VLOOKUP($D260&amp;"-"&amp;$E260,IF($C$4="TEB2000_REV01",CALC_CONN_TEB2000_REV01!$F:$M,"???"),8,0),"---")</f>
        <v>---</v>
      </c>
      <c r="K260" s="62" t="str">
        <f>IFERROR(VLOOKUP($D260&amp;"-"&amp;$E260,IF($C$4="TEB2000_REV01",CALC_CONN_TEB2000_REV01!$F:$N),9,0),"---")</f>
        <v>---</v>
      </c>
      <c r="L260" s="59" t="str">
        <f>IFERROR(VLOOKUP(K260,B2B!$H$3:$I$2000,2,0),"---")</f>
        <v>---</v>
      </c>
      <c r="M260" s="59" t="str">
        <f>IFERROR(VLOOKUP(L260,IF($M$4="TEM0007_REV01",RAW_m_TEM0007_REV01!$AD:$AH),5,0),"---")</f>
        <v>---</v>
      </c>
      <c r="N260" s="59" t="str">
        <f>IFERROR(VLOOKUP(L260,IF($M$4="TEM0007_REV01",RAW_m_TEM0007_REV01!$AE:$AJ),6,0),"---")</f>
        <v>---</v>
      </c>
      <c r="O260" s="63" t="str">
        <f>IFERROR(VLOOKUP(L260,IF($M$4="TEM0007_REV01",RAW_m_TEM0007_REV01!$AD:$AE),2,0),"---")</f>
        <v>---</v>
      </c>
      <c r="P260" s="59" t="str">
        <f>IFERROR(VLOOKUP(O260,IF($M$4="TEM0007_REV01",RAW_m_TEM0007_REV01!$AJ:$AK),2,0),"---")</f>
        <v>---</v>
      </c>
      <c r="Q260" s="59" t="str">
        <f>IFERROR(VLOOKUP(L260,IF($M$4="TEM0007_REV01",RAW_m_TEM0007_REV01!$AD:$AF),3,0),"---")</f>
        <v>---</v>
      </c>
      <c r="R260" s="59" t="str">
        <f>IFERROR(VLOOKUP(O260,IF($M$4="TEM0007_REV01",RAW_m_TEM0007_REV01!$AE:$AG),3,0),"---")</f>
        <v>---</v>
      </c>
      <c r="S260" s="59" t="str">
        <f t="shared" si="7"/>
        <v>---</v>
      </c>
    </row>
    <row r="261" spans="2:19" ht="15" customHeight="1" x14ac:dyDescent="0.25">
      <c r="B261" s="59">
        <f t="shared" si="6"/>
        <v>256</v>
      </c>
      <c r="C261" s="60">
        <f>IFERROR(IF($C$4="TEB2000_REV01",CALC_CONN_TEB2000_REV01!U261,),"---")</f>
        <v>0</v>
      </c>
      <c r="D261" s="59">
        <f>IFERROR(IF($C$4="TEB2000_REV01",CALC_CONN_TEB2000_REV01!D261,),"---")</f>
        <v>0</v>
      </c>
      <c r="E261" s="59">
        <f>IFERROR(IF($C$4="TEB2000_REV01",CALC_CONN_TEB2000_REV01!E261,),"---")</f>
        <v>0</v>
      </c>
      <c r="F261" s="59" t="str">
        <f>IFERROR(IF(VLOOKUP($D261&amp;"-"&amp;$E261,IF($C$4="TEB2000_REV01",CALC_CONN_TEB2000_REV01!$F:$I),4,0)="--","---",IF($C$4="TEB2000_REV01",CALC_CONN_TEB2000_REV01!$G261&amp; " --&gt; " &amp;CALC_CONN_TEB2000_REV01!$I261&amp; " --&gt; ")),"---")</f>
        <v>---</v>
      </c>
      <c r="G261" s="59" t="str">
        <f>IFERROR(IF(VLOOKUP($D261&amp;"-"&amp;$E261,IF($C$4="TEB2000_REV01",CALC_CONN_TEB2000_REV01!$F:$H),3,0)="--",VLOOKUP($D261&amp;"-"&amp;$E261,IF($C$4="TEB2000_REV01",CALC_CONN_TEB2000_REV01!$F:$H),2,0),VLOOKUP($D261&amp;"-"&amp;$E261,IF($C$4="TEB2000_REV01",CALC_CONN_TEB2000_REV01!$F:$H),3,0)),"---")</f>
        <v>---</v>
      </c>
      <c r="H261" s="59" t="str">
        <f>IFERROR(VLOOKUP(G261,IF($C$4="TEB2000_REV01",CALC_CONN_TEB2000_REV01!$G:$T),14,0),"---")</f>
        <v>---</v>
      </c>
      <c r="I261" s="59" t="str">
        <f>IFERROR(VLOOKUP($D261&amp;"-"&amp;$E261,IF($C$4="TEB2000_REV01",CALC_CONN_TEB2000_REV01!$F:$K,"???"),6,0),"---")</f>
        <v>---</v>
      </c>
      <c r="J261" s="61" t="str">
        <f>IFERROR(VLOOKUP($D261&amp;"-"&amp;$E261,IF($C$4="TEB2000_REV01",CALC_CONN_TEB2000_REV01!$F:$M,"???"),8,0),"---")</f>
        <v>---</v>
      </c>
      <c r="K261" s="62" t="str">
        <f>IFERROR(VLOOKUP($D261&amp;"-"&amp;$E261,IF($C$4="TEB2000_REV01",CALC_CONN_TEB2000_REV01!$F:$N),9,0),"---")</f>
        <v>---</v>
      </c>
      <c r="L261" s="59" t="str">
        <f>IFERROR(VLOOKUP(K261,B2B!$H$3:$I$2000,2,0),"---")</f>
        <v>---</v>
      </c>
      <c r="M261" s="59" t="str">
        <f>IFERROR(VLOOKUP(L261,IF($M$4="TEM0007_REV01",RAW_m_TEM0007_REV01!$AD:$AH),5,0),"---")</f>
        <v>---</v>
      </c>
      <c r="N261" s="59" t="str">
        <f>IFERROR(VLOOKUP(L261,IF($M$4="TEM0007_REV01",RAW_m_TEM0007_REV01!$AE:$AJ),6,0),"---")</f>
        <v>---</v>
      </c>
      <c r="O261" s="63" t="str">
        <f>IFERROR(VLOOKUP(L261,IF($M$4="TEM0007_REV01",RAW_m_TEM0007_REV01!$AD:$AE),2,0),"---")</f>
        <v>---</v>
      </c>
      <c r="P261" s="59" t="str">
        <f>IFERROR(VLOOKUP(O261,IF($M$4="TEM0007_REV01",RAW_m_TEM0007_REV01!$AJ:$AK),2,0),"---")</f>
        <v>---</v>
      </c>
      <c r="Q261" s="59" t="str">
        <f>IFERROR(VLOOKUP(L261,IF($M$4="TEM0007_REV01",RAW_m_TEM0007_REV01!$AD:$AF),3,0),"---")</f>
        <v>---</v>
      </c>
      <c r="R261" s="59" t="str">
        <f>IFERROR(VLOOKUP(O261,IF($M$4="TEM0007_REV01",RAW_m_TEM0007_REV01!$AE:$AG),3,0),"---")</f>
        <v>---</v>
      </c>
      <c r="S261" s="59" t="str">
        <f t="shared" si="7"/>
        <v>---</v>
      </c>
    </row>
    <row r="262" spans="2:19" ht="15" customHeight="1" x14ac:dyDescent="0.25">
      <c r="B262" s="59">
        <f t="shared" si="6"/>
        <v>257</v>
      </c>
      <c r="C262" s="60">
        <f>IFERROR(IF($C$4="TEB2000_REV01",CALC_CONN_TEB2000_REV01!U262,),"---")</f>
        <v>0</v>
      </c>
      <c r="D262" s="59">
        <f>IFERROR(IF($C$4="TEB2000_REV01",CALC_CONN_TEB2000_REV01!D262,),"---")</f>
        <v>0</v>
      </c>
      <c r="E262" s="59">
        <f>IFERROR(IF($C$4="TEB2000_REV01",CALC_CONN_TEB2000_REV01!E262,),"---")</f>
        <v>0</v>
      </c>
      <c r="F262" s="59" t="str">
        <f>IFERROR(IF(VLOOKUP($D262&amp;"-"&amp;$E262,IF($C$4="TEB2000_REV01",CALC_CONN_TEB2000_REV01!$F:$I),4,0)="--","---",IF($C$4="TEB2000_REV01",CALC_CONN_TEB2000_REV01!$G262&amp; " --&gt; " &amp;CALC_CONN_TEB2000_REV01!$I262&amp; " --&gt; ")),"---")</f>
        <v>---</v>
      </c>
      <c r="G262" s="59" t="str">
        <f>IFERROR(IF(VLOOKUP($D262&amp;"-"&amp;$E262,IF($C$4="TEB2000_REV01",CALC_CONN_TEB2000_REV01!$F:$H),3,0)="--",VLOOKUP($D262&amp;"-"&amp;$E262,IF($C$4="TEB2000_REV01",CALC_CONN_TEB2000_REV01!$F:$H),2,0),VLOOKUP($D262&amp;"-"&amp;$E262,IF($C$4="TEB2000_REV01",CALC_CONN_TEB2000_REV01!$F:$H),3,0)),"---")</f>
        <v>---</v>
      </c>
      <c r="H262" s="59" t="str">
        <f>IFERROR(VLOOKUP(G262,IF($C$4="TEB2000_REV01",CALC_CONN_TEB2000_REV01!$G:$T),14,0),"---")</f>
        <v>---</v>
      </c>
      <c r="I262" s="59" t="str">
        <f>IFERROR(VLOOKUP($D262&amp;"-"&amp;$E262,IF($C$4="TEB2000_REV01",CALC_CONN_TEB2000_REV01!$F:$K,"???"),6,0),"---")</f>
        <v>---</v>
      </c>
      <c r="J262" s="61" t="str">
        <f>IFERROR(VLOOKUP($D262&amp;"-"&amp;$E262,IF($C$4="TEB2000_REV01",CALC_CONN_TEB2000_REV01!$F:$M,"???"),8,0),"---")</f>
        <v>---</v>
      </c>
      <c r="K262" s="62" t="str">
        <f>IFERROR(VLOOKUP($D262&amp;"-"&amp;$E262,IF($C$4="TEB2000_REV01",CALC_CONN_TEB2000_REV01!$F:$N),9,0),"---")</f>
        <v>---</v>
      </c>
      <c r="L262" s="59" t="str">
        <f>IFERROR(VLOOKUP(K262,B2B!$H$3:$I$2000,2,0),"---")</f>
        <v>---</v>
      </c>
      <c r="M262" s="59" t="str">
        <f>IFERROR(VLOOKUP(L262,IF($M$4="TEM0007_REV01",RAW_m_TEM0007_REV01!$AD:$AH),5,0),"---")</f>
        <v>---</v>
      </c>
      <c r="N262" s="59" t="str">
        <f>IFERROR(VLOOKUP(L262,IF($M$4="TEM0007_REV01",RAW_m_TEM0007_REV01!$AE:$AJ),6,0),"---")</f>
        <v>---</v>
      </c>
      <c r="O262" s="63" t="str">
        <f>IFERROR(VLOOKUP(L262,IF($M$4="TEM0007_REV01",RAW_m_TEM0007_REV01!$AD:$AE),2,0),"---")</f>
        <v>---</v>
      </c>
      <c r="P262" s="59" t="str">
        <f>IFERROR(VLOOKUP(O262,IF($M$4="TEM0007_REV01",RAW_m_TEM0007_REV01!$AJ:$AK),2,0),"---")</f>
        <v>---</v>
      </c>
      <c r="Q262" s="59" t="str">
        <f>IFERROR(VLOOKUP(L262,IF($M$4="TEM0007_REV01",RAW_m_TEM0007_REV01!$AD:$AF),3,0),"---")</f>
        <v>---</v>
      </c>
      <c r="R262" s="59" t="str">
        <f>IFERROR(VLOOKUP(O262,IF($M$4="TEM0007_REV01",RAW_m_TEM0007_REV01!$AE:$AG),3,0),"---")</f>
        <v>---</v>
      </c>
      <c r="S262" s="59" t="str">
        <f t="shared" si="7"/>
        <v>---</v>
      </c>
    </row>
    <row r="263" spans="2:19" ht="15" customHeight="1" x14ac:dyDescent="0.25">
      <c r="B263" s="59">
        <f t="shared" si="6"/>
        <v>258</v>
      </c>
      <c r="C263" s="60">
        <f>IFERROR(IF($C$4="TEB2000_REV01",CALC_CONN_TEB2000_REV01!U263,),"---")</f>
        <v>0</v>
      </c>
      <c r="D263" s="59">
        <f>IFERROR(IF($C$4="TEB2000_REV01",CALC_CONN_TEB2000_REV01!D263,),"---")</f>
        <v>0</v>
      </c>
      <c r="E263" s="59">
        <f>IFERROR(IF($C$4="TEB2000_REV01",CALC_CONN_TEB2000_REV01!E263,),"---")</f>
        <v>0</v>
      </c>
      <c r="F263" s="59" t="str">
        <f>IFERROR(IF(VLOOKUP($D263&amp;"-"&amp;$E263,IF($C$4="TEB2000_REV01",CALC_CONN_TEB2000_REV01!$F:$I),4,0)="--","---",IF($C$4="TEB2000_REV01",CALC_CONN_TEB2000_REV01!$G263&amp; " --&gt; " &amp;CALC_CONN_TEB2000_REV01!$I263&amp; " --&gt; ")),"---")</f>
        <v>---</v>
      </c>
      <c r="G263" s="59" t="str">
        <f>IFERROR(IF(VLOOKUP($D263&amp;"-"&amp;$E263,IF($C$4="TEB2000_REV01",CALC_CONN_TEB2000_REV01!$F:$H),3,0)="--",VLOOKUP($D263&amp;"-"&amp;$E263,IF($C$4="TEB2000_REV01",CALC_CONN_TEB2000_REV01!$F:$H),2,0),VLOOKUP($D263&amp;"-"&amp;$E263,IF($C$4="TEB2000_REV01",CALC_CONN_TEB2000_REV01!$F:$H),3,0)),"---")</f>
        <v>---</v>
      </c>
      <c r="H263" s="59" t="str">
        <f>IFERROR(VLOOKUP(G263,IF($C$4="TEB2000_REV01",CALC_CONN_TEB2000_REV01!$G:$T),14,0),"---")</f>
        <v>---</v>
      </c>
      <c r="I263" s="59" t="str">
        <f>IFERROR(VLOOKUP($D263&amp;"-"&amp;$E263,IF($C$4="TEB2000_REV01",CALC_CONN_TEB2000_REV01!$F:$K,"???"),6,0),"---")</f>
        <v>---</v>
      </c>
      <c r="J263" s="61" t="str">
        <f>IFERROR(VLOOKUP($D263&amp;"-"&amp;$E263,IF($C$4="TEB2000_REV01",CALC_CONN_TEB2000_REV01!$F:$M,"???"),8,0),"---")</f>
        <v>---</v>
      </c>
      <c r="K263" s="62" t="str">
        <f>IFERROR(VLOOKUP($D263&amp;"-"&amp;$E263,IF($C$4="TEB2000_REV01",CALC_CONN_TEB2000_REV01!$F:$N),9,0),"---")</f>
        <v>---</v>
      </c>
      <c r="L263" s="59" t="str">
        <f>IFERROR(VLOOKUP(K263,B2B!$H$3:$I$2000,2,0),"---")</f>
        <v>---</v>
      </c>
      <c r="M263" s="59" t="str">
        <f>IFERROR(VLOOKUP(L263,IF($M$4="TEM0007_REV01",RAW_m_TEM0007_REV01!$AD:$AH),5,0),"---")</f>
        <v>---</v>
      </c>
      <c r="N263" s="59" t="str">
        <f>IFERROR(VLOOKUP(L263,IF($M$4="TEM0007_REV01",RAW_m_TEM0007_REV01!$AE:$AJ),6,0),"---")</f>
        <v>---</v>
      </c>
      <c r="O263" s="63" t="str">
        <f>IFERROR(VLOOKUP(L263,IF($M$4="TEM0007_REV01",RAW_m_TEM0007_REV01!$AD:$AE),2,0),"---")</f>
        <v>---</v>
      </c>
      <c r="P263" s="59" t="str">
        <f>IFERROR(VLOOKUP(O263,IF($M$4="TEM0007_REV01",RAW_m_TEM0007_REV01!$AJ:$AK),2,0),"---")</f>
        <v>---</v>
      </c>
      <c r="Q263" s="59" t="str">
        <f>IFERROR(VLOOKUP(L263,IF($M$4="TEM0007_REV01",RAW_m_TEM0007_REV01!$AD:$AF),3,0),"---")</f>
        <v>---</v>
      </c>
      <c r="R263" s="59" t="str">
        <f>IFERROR(VLOOKUP(O263,IF($M$4="TEM0007_REV01",RAW_m_TEM0007_REV01!$AE:$AG),3,0),"---")</f>
        <v>---</v>
      </c>
      <c r="S263" s="59" t="str">
        <f t="shared" si="7"/>
        <v>---</v>
      </c>
    </row>
    <row r="264" spans="2:19" ht="15" customHeight="1" x14ac:dyDescent="0.25">
      <c r="B264" s="59">
        <f t="shared" ref="B264:B327" si="8">B263+1</f>
        <v>259</v>
      </c>
      <c r="C264" s="60">
        <f>IFERROR(IF($C$4="TEB2000_REV01",CALC_CONN_TEB2000_REV01!U264,),"---")</f>
        <v>0</v>
      </c>
      <c r="D264" s="59">
        <f>IFERROR(IF($C$4="TEB2000_REV01",CALC_CONN_TEB2000_REV01!D264,),"---")</f>
        <v>0</v>
      </c>
      <c r="E264" s="59">
        <f>IFERROR(IF($C$4="TEB2000_REV01",CALC_CONN_TEB2000_REV01!E264,),"---")</f>
        <v>0</v>
      </c>
      <c r="F264" s="59" t="str">
        <f>IFERROR(IF(VLOOKUP($D264&amp;"-"&amp;$E264,IF($C$4="TEB2000_REV01",CALC_CONN_TEB2000_REV01!$F:$I),4,0)="--","---",IF($C$4="TEB2000_REV01",CALC_CONN_TEB2000_REV01!$G264&amp; " --&gt; " &amp;CALC_CONN_TEB2000_REV01!$I264&amp; " --&gt; ")),"---")</f>
        <v>---</v>
      </c>
      <c r="G264" s="59" t="str">
        <f>IFERROR(IF(VLOOKUP($D264&amp;"-"&amp;$E264,IF($C$4="TEB2000_REV01",CALC_CONN_TEB2000_REV01!$F:$H),3,0)="--",VLOOKUP($D264&amp;"-"&amp;$E264,IF($C$4="TEB2000_REV01",CALC_CONN_TEB2000_REV01!$F:$H),2,0),VLOOKUP($D264&amp;"-"&amp;$E264,IF($C$4="TEB2000_REV01",CALC_CONN_TEB2000_REV01!$F:$H),3,0)),"---")</f>
        <v>---</v>
      </c>
      <c r="H264" s="59" t="str">
        <f>IFERROR(VLOOKUP(G264,IF($C$4="TEB2000_REV01",CALC_CONN_TEB2000_REV01!$G:$T),14,0),"---")</f>
        <v>---</v>
      </c>
      <c r="I264" s="59" t="str">
        <f>IFERROR(VLOOKUP($D264&amp;"-"&amp;$E264,IF($C$4="TEB2000_REV01",CALC_CONN_TEB2000_REV01!$F:$K,"???"),6,0),"---")</f>
        <v>---</v>
      </c>
      <c r="J264" s="61" t="str">
        <f>IFERROR(VLOOKUP($D264&amp;"-"&amp;$E264,IF($C$4="TEB2000_REV01",CALC_CONN_TEB2000_REV01!$F:$M,"???"),8,0),"---")</f>
        <v>---</v>
      </c>
      <c r="K264" s="62" t="str">
        <f>IFERROR(VLOOKUP($D264&amp;"-"&amp;$E264,IF($C$4="TEB2000_REV01",CALC_CONN_TEB2000_REV01!$F:$N),9,0),"---")</f>
        <v>---</v>
      </c>
      <c r="L264" s="59" t="str">
        <f>IFERROR(VLOOKUP(K264,B2B!$H$3:$I$2000,2,0),"---")</f>
        <v>---</v>
      </c>
      <c r="M264" s="59" t="str">
        <f>IFERROR(VLOOKUP(L264,IF($M$4="TEM0007_REV01",RAW_m_TEM0007_REV01!$AD:$AH),5,0),"---")</f>
        <v>---</v>
      </c>
      <c r="N264" s="59" t="str">
        <f>IFERROR(VLOOKUP(L264,IF($M$4="TEM0007_REV01",RAW_m_TEM0007_REV01!$AE:$AJ),6,0),"---")</f>
        <v>---</v>
      </c>
      <c r="O264" s="63" t="str">
        <f>IFERROR(VLOOKUP(L264,IF($M$4="TEM0007_REV01",RAW_m_TEM0007_REV01!$AD:$AE),2,0),"---")</f>
        <v>---</v>
      </c>
      <c r="P264" s="59" t="str">
        <f>IFERROR(VLOOKUP(O264,IF($M$4="TEM0007_REV01",RAW_m_TEM0007_REV01!$AJ:$AK),2,0),"---")</f>
        <v>---</v>
      </c>
      <c r="Q264" s="59" t="str">
        <f>IFERROR(VLOOKUP(L264,IF($M$4="TEM0007_REV01",RAW_m_TEM0007_REV01!$AD:$AF),3,0),"---")</f>
        <v>---</v>
      </c>
      <c r="R264" s="59" t="str">
        <f>IFERROR(VLOOKUP(O264,IF($M$4="TEM0007_REV01",RAW_m_TEM0007_REV01!$AE:$AG),3,0),"---")</f>
        <v>---</v>
      </c>
      <c r="S264" s="59" t="str">
        <f t="shared" ref="S264:S327" si="9">IFERROR(SUBSTITUTE(I264,"mm","")+SUBSTITUTE(R264,"mm",""),"---")</f>
        <v>---</v>
      </c>
    </row>
    <row r="265" spans="2:19" ht="15" customHeight="1" x14ac:dyDescent="0.25">
      <c r="B265" s="59">
        <f t="shared" si="8"/>
        <v>260</v>
      </c>
      <c r="C265" s="60">
        <f>IFERROR(IF($C$4="TEB2000_REV01",CALC_CONN_TEB2000_REV01!U265,),"---")</f>
        <v>0</v>
      </c>
      <c r="D265" s="59">
        <f>IFERROR(IF($C$4="TEB2000_REV01",CALC_CONN_TEB2000_REV01!D265,),"---")</f>
        <v>0</v>
      </c>
      <c r="E265" s="59">
        <f>IFERROR(IF($C$4="TEB2000_REV01",CALC_CONN_TEB2000_REV01!E265,),"---")</f>
        <v>0</v>
      </c>
      <c r="F265" s="59" t="str">
        <f>IFERROR(IF(VLOOKUP($D265&amp;"-"&amp;$E265,IF($C$4="TEB2000_REV01",CALC_CONN_TEB2000_REV01!$F:$I),4,0)="--","---",IF($C$4="TEB2000_REV01",CALC_CONN_TEB2000_REV01!$G265&amp; " --&gt; " &amp;CALC_CONN_TEB2000_REV01!$I265&amp; " --&gt; ")),"---")</f>
        <v>---</v>
      </c>
      <c r="G265" s="59" t="str">
        <f>IFERROR(IF(VLOOKUP($D265&amp;"-"&amp;$E265,IF($C$4="TEB2000_REV01",CALC_CONN_TEB2000_REV01!$F:$H),3,0)="--",VLOOKUP($D265&amp;"-"&amp;$E265,IF($C$4="TEB2000_REV01",CALC_CONN_TEB2000_REV01!$F:$H),2,0),VLOOKUP($D265&amp;"-"&amp;$E265,IF($C$4="TEB2000_REV01",CALC_CONN_TEB2000_REV01!$F:$H),3,0)),"---")</f>
        <v>---</v>
      </c>
      <c r="H265" s="59" t="str">
        <f>IFERROR(VLOOKUP(G265,IF($C$4="TEB2000_REV01",CALC_CONN_TEB2000_REV01!$G:$T),14,0),"---")</f>
        <v>---</v>
      </c>
      <c r="I265" s="59" t="str">
        <f>IFERROR(VLOOKUP($D265&amp;"-"&amp;$E265,IF($C$4="TEB2000_REV01",CALC_CONN_TEB2000_REV01!$F:$K,"???"),6,0),"---")</f>
        <v>---</v>
      </c>
      <c r="J265" s="61" t="str">
        <f>IFERROR(VLOOKUP($D265&amp;"-"&amp;$E265,IF($C$4="TEB2000_REV01",CALC_CONN_TEB2000_REV01!$F:$M,"???"),8,0),"---")</f>
        <v>---</v>
      </c>
      <c r="K265" s="62" t="str">
        <f>IFERROR(VLOOKUP($D265&amp;"-"&amp;$E265,IF($C$4="TEB2000_REV01",CALC_CONN_TEB2000_REV01!$F:$N),9,0),"---")</f>
        <v>---</v>
      </c>
      <c r="L265" s="59" t="str">
        <f>IFERROR(VLOOKUP(K265,B2B!$H$3:$I$2000,2,0),"---")</f>
        <v>---</v>
      </c>
      <c r="M265" s="59" t="str">
        <f>IFERROR(VLOOKUP(L265,IF($M$4="TEM0007_REV01",RAW_m_TEM0007_REV01!$AD:$AH),5,0),"---")</f>
        <v>---</v>
      </c>
      <c r="N265" s="59" t="str">
        <f>IFERROR(VLOOKUP(L265,IF($M$4="TEM0007_REV01",RAW_m_TEM0007_REV01!$AE:$AJ),6,0),"---")</f>
        <v>---</v>
      </c>
      <c r="O265" s="63" t="str">
        <f>IFERROR(VLOOKUP(L265,IF($M$4="TEM0007_REV01",RAW_m_TEM0007_REV01!$AD:$AE),2,0),"---")</f>
        <v>---</v>
      </c>
      <c r="P265" s="59" t="str">
        <f>IFERROR(VLOOKUP(O265,IF($M$4="TEM0007_REV01",RAW_m_TEM0007_REV01!$AJ:$AK),2,0),"---")</f>
        <v>---</v>
      </c>
      <c r="Q265" s="59" t="str">
        <f>IFERROR(VLOOKUP(L265,IF($M$4="TEM0007_REV01",RAW_m_TEM0007_REV01!$AD:$AF),3,0),"---")</f>
        <v>---</v>
      </c>
      <c r="R265" s="59" t="str">
        <f>IFERROR(VLOOKUP(O265,IF($M$4="TEM0007_REV01",RAW_m_TEM0007_REV01!$AE:$AG),3,0),"---")</f>
        <v>---</v>
      </c>
      <c r="S265" s="59" t="str">
        <f t="shared" si="9"/>
        <v>---</v>
      </c>
    </row>
    <row r="266" spans="2:19" ht="15" customHeight="1" x14ac:dyDescent="0.25">
      <c r="B266" s="59">
        <f t="shared" si="8"/>
        <v>261</v>
      </c>
      <c r="C266" s="60">
        <f>IFERROR(IF($C$4="TEB2000_REV01",CALC_CONN_TEB2000_REV01!U266,),"---")</f>
        <v>0</v>
      </c>
      <c r="D266" s="59">
        <f>IFERROR(IF($C$4="TEB2000_REV01",CALC_CONN_TEB2000_REV01!D266,),"---")</f>
        <v>0</v>
      </c>
      <c r="E266" s="59">
        <f>IFERROR(IF($C$4="TEB2000_REV01",CALC_CONN_TEB2000_REV01!E266,),"---")</f>
        <v>0</v>
      </c>
      <c r="F266" s="59" t="str">
        <f>IFERROR(IF(VLOOKUP($D266&amp;"-"&amp;$E266,IF($C$4="TEB2000_REV01",CALC_CONN_TEB2000_REV01!$F:$I),4,0)="--","---",IF($C$4="TEB2000_REV01",CALC_CONN_TEB2000_REV01!$G266&amp; " --&gt; " &amp;CALC_CONN_TEB2000_REV01!$I266&amp; " --&gt; ")),"---")</f>
        <v>---</v>
      </c>
      <c r="G266" s="59" t="str">
        <f>IFERROR(IF(VLOOKUP($D266&amp;"-"&amp;$E266,IF($C$4="TEB2000_REV01",CALC_CONN_TEB2000_REV01!$F:$H),3,0)="--",VLOOKUP($D266&amp;"-"&amp;$E266,IF($C$4="TEB2000_REV01",CALC_CONN_TEB2000_REV01!$F:$H),2,0),VLOOKUP($D266&amp;"-"&amp;$E266,IF($C$4="TEB2000_REV01",CALC_CONN_TEB2000_REV01!$F:$H),3,0)),"---")</f>
        <v>---</v>
      </c>
      <c r="H266" s="59" t="str">
        <f>IFERROR(VLOOKUP(G266,IF($C$4="TEB2000_REV01",CALC_CONN_TEB2000_REV01!$G:$T),14,0),"---")</f>
        <v>---</v>
      </c>
      <c r="I266" s="59" t="str">
        <f>IFERROR(VLOOKUP($D266&amp;"-"&amp;$E266,IF($C$4="TEB2000_REV01",CALC_CONN_TEB2000_REV01!$F:$K,"???"),6,0),"---")</f>
        <v>---</v>
      </c>
      <c r="J266" s="61" t="str">
        <f>IFERROR(VLOOKUP($D266&amp;"-"&amp;$E266,IF($C$4="TEB2000_REV01",CALC_CONN_TEB2000_REV01!$F:$M,"???"),8,0),"---")</f>
        <v>---</v>
      </c>
      <c r="K266" s="62" t="str">
        <f>IFERROR(VLOOKUP($D266&amp;"-"&amp;$E266,IF($C$4="TEB2000_REV01",CALC_CONN_TEB2000_REV01!$F:$N),9,0),"---")</f>
        <v>---</v>
      </c>
      <c r="L266" s="59" t="str">
        <f>IFERROR(VLOOKUP(K266,B2B!$H$3:$I$2000,2,0),"---")</f>
        <v>---</v>
      </c>
      <c r="M266" s="59" t="str">
        <f>IFERROR(VLOOKUP(L266,IF($M$4="TEM0007_REV01",RAW_m_TEM0007_REV01!$AD:$AH),5,0),"---")</f>
        <v>---</v>
      </c>
      <c r="N266" s="59" t="str">
        <f>IFERROR(VLOOKUP(L266,IF($M$4="TEM0007_REV01",RAW_m_TEM0007_REV01!$AE:$AJ),6,0),"---")</f>
        <v>---</v>
      </c>
      <c r="O266" s="63" t="str">
        <f>IFERROR(VLOOKUP(L266,IF($M$4="TEM0007_REV01",RAW_m_TEM0007_REV01!$AD:$AE),2,0),"---")</f>
        <v>---</v>
      </c>
      <c r="P266" s="59" t="str">
        <f>IFERROR(VLOOKUP(O266,IF($M$4="TEM0007_REV01",RAW_m_TEM0007_REV01!$AJ:$AK),2,0),"---")</f>
        <v>---</v>
      </c>
      <c r="Q266" s="59" t="str">
        <f>IFERROR(VLOOKUP(L266,IF($M$4="TEM0007_REV01",RAW_m_TEM0007_REV01!$AD:$AF),3,0),"---")</f>
        <v>---</v>
      </c>
      <c r="R266" s="59" t="str">
        <f>IFERROR(VLOOKUP(O266,IF($M$4="TEM0007_REV01",RAW_m_TEM0007_REV01!$AE:$AG),3,0),"---")</f>
        <v>---</v>
      </c>
      <c r="S266" s="59" t="str">
        <f t="shared" si="9"/>
        <v>---</v>
      </c>
    </row>
    <row r="267" spans="2:19" ht="15" customHeight="1" x14ac:dyDescent="0.25">
      <c r="B267" s="59">
        <f t="shared" si="8"/>
        <v>262</v>
      </c>
      <c r="C267" s="60">
        <f>IFERROR(IF($C$4="TEB2000_REV01",CALC_CONN_TEB2000_REV01!U267,),"---")</f>
        <v>0</v>
      </c>
      <c r="D267" s="59">
        <f>IFERROR(IF($C$4="TEB2000_REV01",CALC_CONN_TEB2000_REV01!D267,),"---")</f>
        <v>0</v>
      </c>
      <c r="E267" s="59">
        <f>IFERROR(IF($C$4="TEB2000_REV01",CALC_CONN_TEB2000_REV01!E267,),"---")</f>
        <v>0</v>
      </c>
      <c r="F267" s="59" t="str">
        <f>IFERROR(IF(VLOOKUP($D267&amp;"-"&amp;$E267,IF($C$4="TEB2000_REV01",CALC_CONN_TEB2000_REV01!$F:$I),4,0)="--","---",IF($C$4="TEB2000_REV01",CALC_CONN_TEB2000_REV01!$G267&amp; " --&gt; " &amp;CALC_CONN_TEB2000_REV01!$I267&amp; " --&gt; ")),"---")</f>
        <v>---</v>
      </c>
      <c r="G267" s="59" t="str">
        <f>IFERROR(IF(VLOOKUP($D267&amp;"-"&amp;$E267,IF($C$4="TEB2000_REV01",CALC_CONN_TEB2000_REV01!$F:$H),3,0)="--",VLOOKUP($D267&amp;"-"&amp;$E267,IF($C$4="TEB2000_REV01",CALC_CONN_TEB2000_REV01!$F:$H),2,0),VLOOKUP($D267&amp;"-"&amp;$E267,IF($C$4="TEB2000_REV01",CALC_CONN_TEB2000_REV01!$F:$H),3,0)),"---")</f>
        <v>---</v>
      </c>
      <c r="H267" s="59" t="str">
        <f>IFERROR(VLOOKUP(G267,IF($C$4="TEB2000_REV01",CALC_CONN_TEB2000_REV01!$G:$T),14,0),"---")</f>
        <v>---</v>
      </c>
      <c r="I267" s="59" t="str">
        <f>IFERROR(VLOOKUP($D267&amp;"-"&amp;$E267,IF($C$4="TEB2000_REV01",CALC_CONN_TEB2000_REV01!$F:$K,"???"),6,0),"---")</f>
        <v>---</v>
      </c>
      <c r="J267" s="61" t="str">
        <f>IFERROR(VLOOKUP($D267&amp;"-"&amp;$E267,IF($C$4="TEB2000_REV01",CALC_CONN_TEB2000_REV01!$F:$M,"???"),8,0),"---")</f>
        <v>---</v>
      </c>
      <c r="K267" s="62" t="str">
        <f>IFERROR(VLOOKUP($D267&amp;"-"&amp;$E267,IF($C$4="TEB2000_REV01",CALC_CONN_TEB2000_REV01!$F:$N),9,0),"---")</f>
        <v>---</v>
      </c>
      <c r="L267" s="59" t="str">
        <f>IFERROR(VLOOKUP(K267,B2B!$H$3:$I$2000,2,0),"---")</f>
        <v>---</v>
      </c>
      <c r="M267" s="59" t="str">
        <f>IFERROR(VLOOKUP(L267,IF($M$4="TEM0007_REV01",RAW_m_TEM0007_REV01!$AD:$AH),5,0),"---")</f>
        <v>---</v>
      </c>
      <c r="N267" s="59" t="str">
        <f>IFERROR(VLOOKUP(L267,IF($M$4="TEM0007_REV01",RAW_m_TEM0007_REV01!$AE:$AJ),6,0),"---")</f>
        <v>---</v>
      </c>
      <c r="O267" s="63" t="str">
        <f>IFERROR(VLOOKUP(L267,IF($M$4="TEM0007_REV01",RAW_m_TEM0007_REV01!$AD:$AE),2,0),"---")</f>
        <v>---</v>
      </c>
      <c r="P267" s="59" t="str">
        <f>IFERROR(VLOOKUP(O267,IF($M$4="TEM0007_REV01",RAW_m_TEM0007_REV01!$AJ:$AK),2,0),"---")</f>
        <v>---</v>
      </c>
      <c r="Q267" s="59" t="str">
        <f>IFERROR(VLOOKUP(L267,IF($M$4="TEM0007_REV01",RAW_m_TEM0007_REV01!$AD:$AF),3,0),"---")</f>
        <v>---</v>
      </c>
      <c r="R267" s="59" t="str">
        <f>IFERROR(VLOOKUP(O267,IF($M$4="TEM0007_REV01",RAW_m_TEM0007_REV01!$AE:$AG),3,0),"---")</f>
        <v>---</v>
      </c>
      <c r="S267" s="59" t="str">
        <f t="shared" si="9"/>
        <v>---</v>
      </c>
    </row>
    <row r="268" spans="2:19" ht="15" customHeight="1" x14ac:dyDescent="0.25">
      <c r="B268" s="59">
        <f t="shared" si="8"/>
        <v>263</v>
      </c>
      <c r="C268" s="60">
        <f>IFERROR(IF($C$4="TEB2000_REV01",CALC_CONN_TEB2000_REV01!U268,),"---")</f>
        <v>0</v>
      </c>
      <c r="D268" s="59">
        <f>IFERROR(IF($C$4="TEB2000_REV01",CALC_CONN_TEB2000_REV01!D268,),"---")</f>
        <v>0</v>
      </c>
      <c r="E268" s="59">
        <f>IFERROR(IF($C$4="TEB2000_REV01",CALC_CONN_TEB2000_REV01!E268,),"---")</f>
        <v>0</v>
      </c>
      <c r="F268" s="59" t="str">
        <f>IFERROR(IF(VLOOKUP($D268&amp;"-"&amp;$E268,IF($C$4="TEB2000_REV01",CALC_CONN_TEB2000_REV01!$F:$I),4,0)="--","---",IF($C$4="TEB2000_REV01",CALC_CONN_TEB2000_REV01!$G268&amp; " --&gt; " &amp;CALC_CONN_TEB2000_REV01!$I268&amp; " --&gt; ")),"---")</f>
        <v>---</v>
      </c>
      <c r="G268" s="59" t="str">
        <f>IFERROR(IF(VLOOKUP($D268&amp;"-"&amp;$E268,IF($C$4="TEB2000_REV01",CALC_CONN_TEB2000_REV01!$F:$H),3,0)="--",VLOOKUP($D268&amp;"-"&amp;$E268,IF($C$4="TEB2000_REV01",CALC_CONN_TEB2000_REV01!$F:$H),2,0),VLOOKUP($D268&amp;"-"&amp;$E268,IF($C$4="TEB2000_REV01",CALC_CONN_TEB2000_REV01!$F:$H),3,0)),"---")</f>
        <v>---</v>
      </c>
      <c r="H268" s="59" t="str">
        <f>IFERROR(VLOOKUP(G268,IF($C$4="TEB2000_REV01",CALC_CONN_TEB2000_REV01!$G:$T),14,0),"---")</f>
        <v>---</v>
      </c>
      <c r="I268" s="59" t="str">
        <f>IFERROR(VLOOKUP($D268&amp;"-"&amp;$E268,IF($C$4="TEB2000_REV01",CALC_CONN_TEB2000_REV01!$F:$K,"???"),6,0),"---")</f>
        <v>---</v>
      </c>
      <c r="J268" s="61" t="str">
        <f>IFERROR(VLOOKUP($D268&amp;"-"&amp;$E268,IF($C$4="TEB2000_REV01",CALC_CONN_TEB2000_REV01!$F:$M,"???"),8,0),"---")</f>
        <v>---</v>
      </c>
      <c r="K268" s="62" t="str">
        <f>IFERROR(VLOOKUP($D268&amp;"-"&amp;$E268,IF($C$4="TEB2000_REV01",CALC_CONN_TEB2000_REV01!$F:$N),9,0),"---")</f>
        <v>---</v>
      </c>
      <c r="L268" s="59" t="str">
        <f>IFERROR(VLOOKUP(K268,B2B!$H$3:$I$2000,2,0),"---")</f>
        <v>---</v>
      </c>
      <c r="M268" s="59" t="str">
        <f>IFERROR(VLOOKUP(L268,IF($M$4="TEM0007_REV01",RAW_m_TEM0007_REV01!$AD:$AH),5,0),"---")</f>
        <v>---</v>
      </c>
      <c r="N268" s="59" t="str">
        <f>IFERROR(VLOOKUP(L268,IF($M$4="TEM0007_REV01",RAW_m_TEM0007_REV01!$AE:$AJ),6,0),"---")</f>
        <v>---</v>
      </c>
      <c r="O268" s="63" t="str">
        <f>IFERROR(VLOOKUP(L268,IF($M$4="TEM0007_REV01",RAW_m_TEM0007_REV01!$AD:$AE),2,0),"---")</f>
        <v>---</v>
      </c>
      <c r="P268" s="59" t="str">
        <f>IFERROR(VLOOKUP(O268,IF($M$4="TEM0007_REV01",RAW_m_TEM0007_REV01!$AJ:$AK),2,0),"---")</f>
        <v>---</v>
      </c>
      <c r="Q268" s="59" t="str">
        <f>IFERROR(VLOOKUP(L268,IF($M$4="TEM0007_REV01",RAW_m_TEM0007_REV01!$AD:$AF),3,0),"---")</f>
        <v>---</v>
      </c>
      <c r="R268" s="59" t="str">
        <f>IFERROR(VLOOKUP(O268,IF($M$4="TEM0007_REV01",RAW_m_TEM0007_REV01!$AE:$AG),3,0),"---")</f>
        <v>---</v>
      </c>
      <c r="S268" s="59" t="str">
        <f t="shared" si="9"/>
        <v>---</v>
      </c>
    </row>
    <row r="269" spans="2:19" ht="15" customHeight="1" x14ac:dyDescent="0.25">
      <c r="B269" s="59">
        <f t="shared" si="8"/>
        <v>264</v>
      </c>
      <c r="C269" s="60">
        <f>IFERROR(IF($C$4="TEB2000_REV01",CALC_CONN_TEB2000_REV01!U269,),"---")</f>
        <v>0</v>
      </c>
      <c r="D269" s="59">
        <f>IFERROR(IF($C$4="TEB2000_REV01",CALC_CONN_TEB2000_REV01!D269,),"---")</f>
        <v>0</v>
      </c>
      <c r="E269" s="59">
        <f>IFERROR(IF($C$4="TEB2000_REV01",CALC_CONN_TEB2000_REV01!E269,),"---")</f>
        <v>0</v>
      </c>
      <c r="F269" s="59" t="str">
        <f>IFERROR(IF(VLOOKUP($D269&amp;"-"&amp;$E269,IF($C$4="TEB2000_REV01",CALC_CONN_TEB2000_REV01!$F:$I),4,0)="--","---",IF($C$4="TEB2000_REV01",CALC_CONN_TEB2000_REV01!$G269&amp; " --&gt; " &amp;CALC_CONN_TEB2000_REV01!$I269&amp; " --&gt; ")),"---")</f>
        <v>---</v>
      </c>
      <c r="G269" s="59" t="str">
        <f>IFERROR(IF(VLOOKUP($D269&amp;"-"&amp;$E269,IF($C$4="TEB2000_REV01",CALC_CONN_TEB2000_REV01!$F:$H),3,0)="--",VLOOKUP($D269&amp;"-"&amp;$E269,IF($C$4="TEB2000_REV01",CALC_CONN_TEB2000_REV01!$F:$H),2,0),VLOOKUP($D269&amp;"-"&amp;$E269,IF($C$4="TEB2000_REV01",CALC_CONN_TEB2000_REV01!$F:$H),3,0)),"---")</f>
        <v>---</v>
      </c>
      <c r="H269" s="59" t="str">
        <f>IFERROR(VLOOKUP(G269,IF($C$4="TEB2000_REV01",CALC_CONN_TEB2000_REV01!$G:$T),14,0),"---")</f>
        <v>---</v>
      </c>
      <c r="I269" s="59" t="str">
        <f>IFERROR(VLOOKUP($D269&amp;"-"&amp;$E269,IF($C$4="TEB2000_REV01",CALC_CONN_TEB2000_REV01!$F:$K,"???"),6,0),"---")</f>
        <v>---</v>
      </c>
      <c r="J269" s="61" t="str">
        <f>IFERROR(VLOOKUP($D269&amp;"-"&amp;$E269,IF($C$4="TEB2000_REV01",CALC_CONN_TEB2000_REV01!$F:$M,"???"),8,0),"---")</f>
        <v>---</v>
      </c>
      <c r="K269" s="62" t="str">
        <f>IFERROR(VLOOKUP($D269&amp;"-"&amp;$E269,IF($C$4="TEB2000_REV01",CALC_CONN_TEB2000_REV01!$F:$N),9,0),"---")</f>
        <v>---</v>
      </c>
      <c r="L269" s="59" t="str">
        <f>IFERROR(VLOOKUP(K269,B2B!$H$3:$I$2000,2,0),"---")</f>
        <v>---</v>
      </c>
      <c r="M269" s="59" t="str">
        <f>IFERROR(VLOOKUP(L269,IF($M$4="TEM0007_REV01",RAW_m_TEM0007_REV01!$AD:$AH),5,0),"---")</f>
        <v>---</v>
      </c>
      <c r="N269" s="59" t="str">
        <f>IFERROR(VLOOKUP(L269,IF($M$4="TEM0007_REV01",RAW_m_TEM0007_REV01!$AE:$AJ),6,0),"---")</f>
        <v>---</v>
      </c>
      <c r="O269" s="63" t="str">
        <f>IFERROR(VLOOKUP(L269,IF($M$4="TEM0007_REV01",RAW_m_TEM0007_REV01!$AD:$AE),2,0),"---")</f>
        <v>---</v>
      </c>
      <c r="P269" s="59" t="str">
        <f>IFERROR(VLOOKUP(O269,IF($M$4="TEM0007_REV01",RAW_m_TEM0007_REV01!$AJ:$AK),2,0),"---")</f>
        <v>---</v>
      </c>
      <c r="Q269" s="59" t="str">
        <f>IFERROR(VLOOKUP(L269,IF($M$4="TEM0007_REV01",RAW_m_TEM0007_REV01!$AD:$AF),3,0),"---")</f>
        <v>---</v>
      </c>
      <c r="R269" s="59" t="str">
        <f>IFERROR(VLOOKUP(O269,IF($M$4="TEM0007_REV01",RAW_m_TEM0007_REV01!$AE:$AG),3,0),"---")</f>
        <v>---</v>
      </c>
      <c r="S269" s="59" t="str">
        <f t="shared" si="9"/>
        <v>---</v>
      </c>
    </row>
    <row r="270" spans="2:19" ht="15" customHeight="1" x14ac:dyDescent="0.25">
      <c r="B270" s="59">
        <f t="shared" si="8"/>
        <v>265</v>
      </c>
      <c r="C270" s="60">
        <f>IFERROR(IF($C$4="TEB2000_REV01",CALC_CONN_TEB2000_REV01!U270,),"---")</f>
        <v>0</v>
      </c>
      <c r="D270" s="59">
        <f>IFERROR(IF($C$4="TEB2000_REV01",CALC_CONN_TEB2000_REV01!D270,),"---")</f>
        <v>0</v>
      </c>
      <c r="E270" s="59">
        <f>IFERROR(IF($C$4="TEB2000_REV01",CALC_CONN_TEB2000_REV01!E270,),"---")</f>
        <v>0</v>
      </c>
      <c r="F270" s="59" t="str">
        <f>IFERROR(IF(VLOOKUP($D270&amp;"-"&amp;$E270,IF($C$4="TEB2000_REV01",CALC_CONN_TEB2000_REV01!$F:$I),4,0)="--","---",IF($C$4="TEB2000_REV01",CALC_CONN_TEB2000_REV01!$G270&amp; " --&gt; " &amp;CALC_CONN_TEB2000_REV01!$I270&amp; " --&gt; ")),"---")</f>
        <v>---</v>
      </c>
      <c r="G270" s="59" t="str">
        <f>IFERROR(IF(VLOOKUP($D270&amp;"-"&amp;$E270,IF($C$4="TEB2000_REV01",CALC_CONN_TEB2000_REV01!$F:$H),3,0)="--",VLOOKUP($D270&amp;"-"&amp;$E270,IF($C$4="TEB2000_REV01",CALC_CONN_TEB2000_REV01!$F:$H),2,0),VLOOKUP($D270&amp;"-"&amp;$E270,IF($C$4="TEB2000_REV01",CALC_CONN_TEB2000_REV01!$F:$H),3,0)),"---")</f>
        <v>---</v>
      </c>
      <c r="H270" s="59" t="str">
        <f>IFERROR(VLOOKUP(G270,IF($C$4="TEB2000_REV01",CALC_CONN_TEB2000_REV01!$G:$T),14,0),"---")</f>
        <v>---</v>
      </c>
      <c r="I270" s="59" t="str">
        <f>IFERROR(VLOOKUP($D270&amp;"-"&amp;$E270,IF($C$4="TEB2000_REV01",CALC_CONN_TEB2000_REV01!$F:$K,"???"),6,0),"---")</f>
        <v>---</v>
      </c>
      <c r="J270" s="61" t="str">
        <f>IFERROR(VLOOKUP($D270&amp;"-"&amp;$E270,IF($C$4="TEB2000_REV01",CALC_CONN_TEB2000_REV01!$F:$M,"???"),8,0),"---")</f>
        <v>---</v>
      </c>
      <c r="K270" s="62" t="str">
        <f>IFERROR(VLOOKUP($D270&amp;"-"&amp;$E270,IF($C$4="TEB2000_REV01",CALC_CONN_TEB2000_REV01!$F:$N),9,0),"---")</f>
        <v>---</v>
      </c>
      <c r="L270" s="59" t="str">
        <f>IFERROR(VLOOKUP(K270,B2B!$H$3:$I$2000,2,0),"---")</f>
        <v>---</v>
      </c>
      <c r="M270" s="59" t="str">
        <f>IFERROR(VLOOKUP(L270,IF($M$4="TEM0007_REV01",RAW_m_TEM0007_REV01!$AD:$AH),5,0),"---")</f>
        <v>---</v>
      </c>
      <c r="N270" s="59" t="str">
        <f>IFERROR(VLOOKUP(L270,IF($M$4="TEM0007_REV01",RAW_m_TEM0007_REV01!$AE:$AJ),6,0),"---")</f>
        <v>---</v>
      </c>
      <c r="O270" s="63" t="str">
        <f>IFERROR(VLOOKUP(L270,IF($M$4="TEM0007_REV01",RAW_m_TEM0007_REV01!$AD:$AE),2,0),"---")</f>
        <v>---</v>
      </c>
      <c r="P270" s="59" t="str">
        <f>IFERROR(VLOOKUP(O270,IF($M$4="TEM0007_REV01",RAW_m_TEM0007_REV01!$AJ:$AK),2,0),"---")</f>
        <v>---</v>
      </c>
      <c r="Q270" s="59" t="str">
        <f>IFERROR(VLOOKUP(L270,IF($M$4="TEM0007_REV01",RAW_m_TEM0007_REV01!$AD:$AF),3,0),"---")</f>
        <v>---</v>
      </c>
      <c r="R270" s="59" t="str">
        <f>IFERROR(VLOOKUP(O270,IF($M$4="TEM0007_REV01",RAW_m_TEM0007_REV01!$AE:$AG),3,0),"---")</f>
        <v>---</v>
      </c>
      <c r="S270" s="59" t="str">
        <f t="shared" si="9"/>
        <v>---</v>
      </c>
    </row>
    <row r="271" spans="2:19" ht="15" customHeight="1" x14ac:dyDescent="0.25">
      <c r="B271" s="59">
        <f t="shared" si="8"/>
        <v>266</v>
      </c>
      <c r="C271" s="60">
        <f>IFERROR(IF($C$4="TEB2000_REV01",CALC_CONN_TEB2000_REV01!U271,),"---")</f>
        <v>0</v>
      </c>
      <c r="D271" s="59">
        <f>IFERROR(IF($C$4="TEB2000_REV01",CALC_CONN_TEB2000_REV01!D271,),"---")</f>
        <v>0</v>
      </c>
      <c r="E271" s="59">
        <f>IFERROR(IF($C$4="TEB2000_REV01",CALC_CONN_TEB2000_REV01!E271,),"---")</f>
        <v>0</v>
      </c>
      <c r="F271" s="59" t="str">
        <f>IFERROR(IF(VLOOKUP($D271&amp;"-"&amp;$E271,IF($C$4="TEB2000_REV01",CALC_CONN_TEB2000_REV01!$F:$I),4,0)="--","---",IF($C$4="TEB2000_REV01",CALC_CONN_TEB2000_REV01!$G271&amp; " --&gt; " &amp;CALC_CONN_TEB2000_REV01!$I271&amp; " --&gt; ")),"---")</f>
        <v>---</v>
      </c>
      <c r="G271" s="59" t="str">
        <f>IFERROR(IF(VLOOKUP($D271&amp;"-"&amp;$E271,IF($C$4="TEB2000_REV01",CALC_CONN_TEB2000_REV01!$F:$H),3,0)="--",VLOOKUP($D271&amp;"-"&amp;$E271,IF($C$4="TEB2000_REV01",CALC_CONN_TEB2000_REV01!$F:$H),2,0),VLOOKUP($D271&amp;"-"&amp;$E271,IF($C$4="TEB2000_REV01",CALC_CONN_TEB2000_REV01!$F:$H),3,0)),"---")</f>
        <v>---</v>
      </c>
      <c r="H271" s="59" t="str">
        <f>IFERROR(VLOOKUP(G271,IF($C$4="TEB2000_REV01",CALC_CONN_TEB2000_REV01!$G:$T),14,0),"---")</f>
        <v>---</v>
      </c>
      <c r="I271" s="59" t="str">
        <f>IFERROR(VLOOKUP($D271&amp;"-"&amp;$E271,IF($C$4="TEB2000_REV01",CALC_CONN_TEB2000_REV01!$F:$K,"???"),6,0),"---")</f>
        <v>---</v>
      </c>
      <c r="J271" s="61" t="str">
        <f>IFERROR(VLOOKUP($D271&amp;"-"&amp;$E271,IF($C$4="TEB2000_REV01",CALC_CONN_TEB2000_REV01!$F:$M,"???"),8,0),"---")</f>
        <v>---</v>
      </c>
      <c r="K271" s="62" t="str">
        <f>IFERROR(VLOOKUP($D271&amp;"-"&amp;$E271,IF($C$4="TEB2000_REV01",CALC_CONN_TEB2000_REV01!$F:$N),9,0),"---")</f>
        <v>---</v>
      </c>
      <c r="L271" s="59" t="str">
        <f>IFERROR(VLOOKUP(K271,B2B!$H$3:$I$2000,2,0),"---")</f>
        <v>---</v>
      </c>
      <c r="M271" s="59" t="str">
        <f>IFERROR(VLOOKUP(L271,IF($M$4="TEM0007_REV01",RAW_m_TEM0007_REV01!$AD:$AH),5,0),"---")</f>
        <v>---</v>
      </c>
      <c r="N271" s="59" t="str">
        <f>IFERROR(VLOOKUP(L271,IF($M$4="TEM0007_REV01",RAW_m_TEM0007_REV01!$AE:$AJ),6,0),"---")</f>
        <v>---</v>
      </c>
      <c r="O271" s="63" t="str">
        <f>IFERROR(VLOOKUP(L271,IF($M$4="TEM0007_REV01",RAW_m_TEM0007_REV01!$AD:$AE),2,0),"---")</f>
        <v>---</v>
      </c>
      <c r="P271" s="59" t="str">
        <f>IFERROR(VLOOKUP(O271,IF($M$4="TEM0007_REV01",RAW_m_TEM0007_REV01!$AJ:$AK),2,0),"---")</f>
        <v>---</v>
      </c>
      <c r="Q271" s="59" t="str">
        <f>IFERROR(VLOOKUP(L271,IF($M$4="TEM0007_REV01",RAW_m_TEM0007_REV01!$AD:$AF),3,0),"---")</f>
        <v>---</v>
      </c>
      <c r="R271" s="59" t="str">
        <f>IFERROR(VLOOKUP(O271,IF($M$4="TEM0007_REV01",RAW_m_TEM0007_REV01!$AE:$AG),3,0),"---")</f>
        <v>---</v>
      </c>
      <c r="S271" s="59" t="str">
        <f t="shared" si="9"/>
        <v>---</v>
      </c>
    </row>
    <row r="272" spans="2:19" ht="15" customHeight="1" x14ac:dyDescent="0.25">
      <c r="B272" s="59">
        <f t="shared" si="8"/>
        <v>267</v>
      </c>
      <c r="C272" s="60">
        <f>IFERROR(IF($C$4="TEB2000_REV01",CALC_CONN_TEB2000_REV01!U272,),"---")</f>
        <v>0</v>
      </c>
      <c r="D272" s="59">
        <f>IFERROR(IF($C$4="TEB2000_REV01",CALC_CONN_TEB2000_REV01!D272,),"---")</f>
        <v>0</v>
      </c>
      <c r="E272" s="59">
        <f>IFERROR(IF($C$4="TEB2000_REV01",CALC_CONN_TEB2000_REV01!E272,),"---")</f>
        <v>0</v>
      </c>
      <c r="F272" s="59" t="str">
        <f>IFERROR(IF(VLOOKUP($D272&amp;"-"&amp;$E272,IF($C$4="TEB2000_REV01",CALC_CONN_TEB2000_REV01!$F:$I),4,0)="--","---",IF($C$4="TEB2000_REV01",CALC_CONN_TEB2000_REV01!$G272&amp; " --&gt; " &amp;CALC_CONN_TEB2000_REV01!$I272&amp; " --&gt; ")),"---")</f>
        <v>---</v>
      </c>
      <c r="G272" s="59" t="str">
        <f>IFERROR(IF(VLOOKUP($D272&amp;"-"&amp;$E272,IF($C$4="TEB2000_REV01",CALC_CONN_TEB2000_REV01!$F:$H),3,0)="--",VLOOKUP($D272&amp;"-"&amp;$E272,IF($C$4="TEB2000_REV01",CALC_CONN_TEB2000_REV01!$F:$H),2,0),VLOOKUP($D272&amp;"-"&amp;$E272,IF($C$4="TEB2000_REV01",CALC_CONN_TEB2000_REV01!$F:$H),3,0)),"---")</f>
        <v>---</v>
      </c>
      <c r="H272" s="59" t="str">
        <f>IFERROR(VLOOKUP(G272,IF($C$4="TEB2000_REV01",CALC_CONN_TEB2000_REV01!$G:$T),14,0),"---")</f>
        <v>---</v>
      </c>
      <c r="I272" s="59" t="str">
        <f>IFERROR(VLOOKUP($D272&amp;"-"&amp;$E272,IF($C$4="TEB2000_REV01",CALC_CONN_TEB2000_REV01!$F:$K,"???"),6,0),"---")</f>
        <v>---</v>
      </c>
      <c r="J272" s="61" t="str">
        <f>IFERROR(VLOOKUP($D272&amp;"-"&amp;$E272,IF($C$4="TEB2000_REV01",CALC_CONN_TEB2000_REV01!$F:$M,"???"),8,0),"---")</f>
        <v>---</v>
      </c>
      <c r="K272" s="62" t="str">
        <f>IFERROR(VLOOKUP($D272&amp;"-"&amp;$E272,IF($C$4="TEB2000_REV01",CALC_CONN_TEB2000_REV01!$F:$N),9,0),"---")</f>
        <v>---</v>
      </c>
      <c r="L272" s="59" t="str">
        <f>IFERROR(VLOOKUP(K272,B2B!$H$3:$I$2000,2,0),"---")</f>
        <v>---</v>
      </c>
      <c r="M272" s="59" t="str">
        <f>IFERROR(VLOOKUP(L272,IF($M$4="TEM0007_REV01",RAW_m_TEM0007_REV01!$AD:$AH),5,0),"---")</f>
        <v>---</v>
      </c>
      <c r="N272" s="59" t="str">
        <f>IFERROR(VLOOKUP(L272,IF($M$4="TEM0007_REV01",RAW_m_TEM0007_REV01!$AE:$AJ),6,0),"---")</f>
        <v>---</v>
      </c>
      <c r="O272" s="63" t="str">
        <f>IFERROR(VLOOKUP(L272,IF($M$4="TEM0007_REV01",RAW_m_TEM0007_REV01!$AD:$AE),2,0),"---")</f>
        <v>---</v>
      </c>
      <c r="P272" s="59" t="str">
        <f>IFERROR(VLOOKUP(O272,IF($M$4="TEM0007_REV01",RAW_m_TEM0007_REV01!$AJ:$AK),2,0),"---")</f>
        <v>---</v>
      </c>
      <c r="Q272" s="59" t="str">
        <f>IFERROR(VLOOKUP(L272,IF($M$4="TEM0007_REV01",RAW_m_TEM0007_REV01!$AD:$AF),3,0),"---")</f>
        <v>---</v>
      </c>
      <c r="R272" s="59" t="str">
        <f>IFERROR(VLOOKUP(O272,IF($M$4="TEM0007_REV01",RAW_m_TEM0007_REV01!$AE:$AG),3,0),"---")</f>
        <v>---</v>
      </c>
      <c r="S272" s="59" t="str">
        <f t="shared" si="9"/>
        <v>---</v>
      </c>
    </row>
    <row r="273" spans="2:19" ht="15" customHeight="1" x14ac:dyDescent="0.25">
      <c r="B273" s="59">
        <f t="shared" si="8"/>
        <v>268</v>
      </c>
      <c r="C273" s="60">
        <f>IFERROR(IF($C$4="TEB2000_REV01",CALC_CONN_TEB2000_REV01!U273,),"---")</f>
        <v>0</v>
      </c>
      <c r="D273" s="59">
        <f>IFERROR(IF($C$4="TEB2000_REV01",CALC_CONN_TEB2000_REV01!D273,),"---")</f>
        <v>0</v>
      </c>
      <c r="E273" s="59">
        <f>IFERROR(IF($C$4="TEB2000_REV01",CALC_CONN_TEB2000_REV01!E273,),"---")</f>
        <v>0</v>
      </c>
      <c r="F273" s="59" t="str">
        <f>IFERROR(IF(VLOOKUP($D273&amp;"-"&amp;$E273,IF($C$4="TEB2000_REV01",CALC_CONN_TEB2000_REV01!$F:$I),4,0)="--","---",IF($C$4="TEB2000_REV01",CALC_CONN_TEB2000_REV01!$G273&amp; " --&gt; " &amp;CALC_CONN_TEB2000_REV01!$I273&amp; " --&gt; ")),"---")</f>
        <v>---</v>
      </c>
      <c r="G273" s="59" t="str">
        <f>IFERROR(IF(VLOOKUP($D273&amp;"-"&amp;$E273,IF($C$4="TEB2000_REV01",CALC_CONN_TEB2000_REV01!$F:$H),3,0)="--",VLOOKUP($D273&amp;"-"&amp;$E273,IF($C$4="TEB2000_REV01",CALC_CONN_TEB2000_REV01!$F:$H),2,0),VLOOKUP($D273&amp;"-"&amp;$E273,IF($C$4="TEB2000_REV01",CALC_CONN_TEB2000_REV01!$F:$H),3,0)),"---")</f>
        <v>---</v>
      </c>
      <c r="H273" s="59" t="str">
        <f>IFERROR(VLOOKUP(G273,IF($C$4="TEB2000_REV01",CALC_CONN_TEB2000_REV01!$G:$T),14,0),"---")</f>
        <v>---</v>
      </c>
      <c r="I273" s="59" t="str">
        <f>IFERROR(VLOOKUP($D273&amp;"-"&amp;$E273,IF($C$4="TEB2000_REV01",CALC_CONN_TEB2000_REV01!$F:$K,"???"),6,0),"---")</f>
        <v>---</v>
      </c>
      <c r="J273" s="61" t="str">
        <f>IFERROR(VLOOKUP($D273&amp;"-"&amp;$E273,IF($C$4="TEB2000_REV01",CALC_CONN_TEB2000_REV01!$F:$M,"???"),8,0),"---")</f>
        <v>---</v>
      </c>
      <c r="K273" s="62" t="str">
        <f>IFERROR(VLOOKUP($D273&amp;"-"&amp;$E273,IF($C$4="TEB2000_REV01",CALC_CONN_TEB2000_REV01!$F:$N),9,0),"---")</f>
        <v>---</v>
      </c>
      <c r="L273" s="59" t="str">
        <f>IFERROR(VLOOKUP(K273,B2B!$H$3:$I$2000,2,0),"---")</f>
        <v>---</v>
      </c>
      <c r="M273" s="59" t="str">
        <f>IFERROR(VLOOKUP(L273,IF($M$4="TEM0007_REV01",RAW_m_TEM0007_REV01!$AD:$AH),5,0),"---")</f>
        <v>---</v>
      </c>
      <c r="N273" s="59" t="str">
        <f>IFERROR(VLOOKUP(L273,IF($M$4="TEM0007_REV01",RAW_m_TEM0007_REV01!$AE:$AJ),6,0),"---")</f>
        <v>---</v>
      </c>
      <c r="O273" s="63" t="str">
        <f>IFERROR(VLOOKUP(L273,IF($M$4="TEM0007_REV01",RAW_m_TEM0007_REV01!$AD:$AE),2,0),"---")</f>
        <v>---</v>
      </c>
      <c r="P273" s="59" t="str">
        <f>IFERROR(VLOOKUP(O273,IF($M$4="TEM0007_REV01",RAW_m_TEM0007_REV01!$AJ:$AK),2,0),"---")</f>
        <v>---</v>
      </c>
      <c r="Q273" s="59" t="str">
        <f>IFERROR(VLOOKUP(L273,IF($M$4="TEM0007_REV01",RAW_m_TEM0007_REV01!$AD:$AF),3,0),"---")</f>
        <v>---</v>
      </c>
      <c r="R273" s="59" t="str">
        <f>IFERROR(VLOOKUP(O273,IF($M$4="TEM0007_REV01",RAW_m_TEM0007_REV01!$AE:$AG),3,0),"---")</f>
        <v>---</v>
      </c>
      <c r="S273" s="59" t="str">
        <f t="shared" si="9"/>
        <v>---</v>
      </c>
    </row>
    <row r="274" spans="2:19" ht="15" customHeight="1" x14ac:dyDescent="0.25">
      <c r="B274" s="59">
        <f t="shared" si="8"/>
        <v>269</v>
      </c>
      <c r="C274" s="60">
        <f>IFERROR(IF($C$4="TEB2000_REV01",CALC_CONN_TEB2000_REV01!U274,),"---")</f>
        <v>0</v>
      </c>
      <c r="D274" s="59">
        <f>IFERROR(IF($C$4="TEB2000_REV01",CALC_CONN_TEB2000_REV01!D274,),"---")</f>
        <v>0</v>
      </c>
      <c r="E274" s="59">
        <f>IFERROR(IF($C$4="TEB2000_REV01",CALC_CONN_TEB2000_REV01!E274,),"---")</f>
        <v>0</v>
      </c>
      <c r="F274" s="59" t="str">
        <f>IFERROR(IF(VLOOKUP($D274&amp;"-"&amp;$E274,IF($C$4="TEB2000_REV01",CALC_CONN_TEB2000_REV01!$F:$I),4,0)="--","---",IF($C$4="TEB2000_REV01",CALC_CONN_TEB2000_REV01!$G274&amp; " --&gt; " &amp;CALC_CONN_TEB2000_REV01!$I274&amp; " --&gt; ")),"---")</f>
        <v>---</v>
      </c>
      <c r="G274" s="59" t="str">
        <f>IFERROR(IF(VLOOKUP($D274&amp;"-"&amp;$E274,IF($C$4="TEB2000_REV01",CALC_CONN_TEB2000_REV01!$F:$H),3,0)="--",VLOOKUP($D274&amp;"-"&amp;$E274,IF($C$4="TEB2000_REV01",CALC_CONN_TEB2000_REV01!$F:$H),2,0),VLOOKUP($D274&amp;"-"&amp;$E274,IF($C$4="TEB2000_REV01",CALC_CONN_TEB2000_REV01!$F:$H),3,0)),"---")</f>
        <v>---</v>
      </c>
      <c r="H274" s="59" t="str">
        <f>IFERROR(VLOOKUP(G274,IF($C$4="TEB2000_REV01",CALC_CONN_TEB2000_REV01!$G:$T),14,0),"---")</f>
        <v>---</v>
      </c>
      <c r="I274" s="59" t="str">
        <f>IFERROR(VLOOKUP($D274&amp;"-"&amp;$E274,IF($C$4="TEB2000_REV01",CALC_CONN_TEB2000_REV01!$F:$K,"???"),6,0),"---")</f>
        <v>---</v>
      </c>
      <c r="J274" s="61" t="str">
        <f>IFERROR(VLOOKUP($D274&amp;"-"&amp;$E274,IF($C$4="TEB2000_REV01",CALC_CONN_TEB2000_REV01!$F:$M,"???"),8,0),"---")</f>
        <v>---</v>
      </c>
      <c r="K274" s="62" t="str">
        <f>IFERROR(VLOOKUP($D274&amp;"-"&amp;$E274,IF($C$4="TEB2000_REV01",CALC_CONN_TEB2000_REV01!$F:$N),9,0),"---")</f>
        <v>---</v>
      </c>
      <c r="L274" s="59" t="str">
        <f>IFERROR(VLOOKUP(K274,B2B!$H$3:$I$2000,2,0),"---")</f>
        <v>---</v>
      </c>
      <c r="M274" s="59" t="str">
        <f>IFERROR(VLOOKUP(L274,IF($M$4="TEM0007_REV01",RAW_m_TEM0007_REV01!$AD:$AH),5,0),"---")</f>
        <v>---</v>
      </c>
      <c r="N274" s="59" t="str">
        <f>IFERROR(VLOOKUP(L274,IF($M$4="TEM0007_REV01",RAW_m_TEM0007_REV01!$AE:$AJ),6,0),"---")</f>
        <v>---</v>
      </c>
      <c r="O274" s="63" t="str">
        <f>IFERROR(VLOOKUP(L274,IF($M$4="TEM0007_REV01",RAW_m_TEM0007_REV01!$AD:$AE),2,0),"---")</f>
        <v>---</v>
      </c>
      <c r="P274" s="59" t="str">
        <f>IFERROR(VLOOKUP(O274,IF($M$4="TEM0007_REV01",RAW_m_TEM0007_REV01!$AJ:$AK),2,0),"---")</f>
        <v>---</v>
      </c>
      <c r="Q274" s="59" t="str">
        <f>IFERROR(VLOOKUP(L274,IF($M$4="TEM0007_REV01",RAW_m_TEM0007_REV01!$AD:$AF),3,0),"---")</f>
        <v>---</v>
      </c>
      <c r="R274" s="59" t="str">
        <f>IFERROR(VLOOKUP(O274,IF($M$4="TEM0007_REV01",RAW_m_TEM0007_REV01!$AE:$AG),3,0),"---")</f>
        <v>---</v>
      </c>
      <c r="S274" s="59" t="str">
        <f t="shared" si="9"/>
        <v>---</v>
      </c>
    </row>
    <row r="275" spans="2:19" ht="15" customHeight="1" x14ac:dyDescent="0.25">
      <c r="B275" s="59">
        <f t="shared" si="8"/>
        <v>270</v>
      </c>
      <c r="C275" s="60">
        <f>IFERROR(IF($C$4="TEB2000_REV01",CALC_CONN_TEB2000_REV01!U275,),"---")</f>
        <v>0</v>
      </c>
      <c r="D275" s="59">
        <f>IFERROR(IF($C$4="TEB2000_REV01",CALC_CONN_TEB2000_REV01!D275,),"---")</f>
        <v>0</v>
      </c>
      <c r="E275" s="59">
        <f>IFERROR(IF($C$4="TEB2000_REV01",CALC_CONN_TEB2000_REV01!E275,),"---")</f>
        <v>0</v>
      </c>
      <c r="F275" s="59" t="str">
        <f>IFERROR(IF(VLOOKUP($D275&amp;"-"&amp;$E275,IF($C$4="TEB2000_REV01",CALC_CONN_TEB2000_REV01!$F:$I),4,0)="--","---",IF($C$4="TEB2000_REV01",CALC_CONN_TEB2000_REV01!$G275&amp; " --&gt; " &amp;CALC_CONN_TEB2000_REV01!$I275&amp; " --&gt; ")),"---")</f>
        <v>---</v>
      </c>
      <c r="G275" s="59" t="str">
        <f>IFERROR(IF(VLOOKUP($D275&amp;"-"&amp;$E275,IF($C$4="TEB2000_REV01",CALC_CONN_TEB2000_REV01!$F:$H),3,0)="--",VLOOKUP($D275&amp;"-"&amp;$E275,IF($C$4="TEB2000_REV01",CALC_CONN_TEB2000_REV01!$F:$H),2,0),VLOOKUP($D275&amp;"-"&amp;$E275,IF($C$4="TEB2000_REV01",CALC_CONN_TEB2000_REV01!$F:$H),3,0)),"---")</f>
        <v>---</v>
      </c>
      <c r="H275" s="59" t="str">
        <f>IFERROR(VLOOKUP(G275,IF($C$4="TEB2000_REV01",CALC_CONN_TEB2000_REV01!$G:$T),14,0),"---")</f>
        <v>---</v>
      </c>
      <c r="I275" s="59" t="str">
        <f>IFERROR(VLOOKUP($D275&amp;"-"&amp;$E275,IF($C$4="TEB2000_REV01",CALC_CONN_TEB2000_REV01!$F:$K,"???"),6,0),"---")</f>
        <v>---</v>
      </c>
      <c r="J275" s="61" t="str">
        <f>IFERROR(VLOOKUP($D275&amp;"-"&amp;$E275,IF($C$4="TEB2000_REV01",CALC_CONN_TEB2000_REV01!$F:$M,"???"),8,0),"---")</f>
        <v>---</v>
      </c>
      <c r="K275" s="62" t="str">
        <f>IFERROR(VLOOKUP($D275&amp;"-"&amp;$E275,IF($C$4="TEB2000_REV01",CALC_CONN_TEB2000_REV01!$F:$N),9,0),"---")</f>
        <v>---</v>
      </c>
      <c r="L275" s="59" t="str">
        <f>IFERROR(VLOOKUP(K275,B2B!$H$3:$I$2000,2,0),"---")</f>
        <v>---</v>
      </c>
      <c r="M275" s="59" t="str">
        <f>IFERROR(VLOOKUP(L275,IF($M$4="TEM0007_REV01",RAW_m_TEM0007_REV01!$AD:$AH),5,0),"---")</f>
        <v>---</v>
      </c>
      <c r="N275" s="59" t="str">
        <f>IFERROR(VLOOKUP(L275,IF($M$4="TEM0007_REV01",RAW_m_TEM0007_REV01!$AE:$AJ),6,0),"---")</f>
        <v>---</v>
      </c>
      <c r="O275" s="63" t="str">
        <f>IFERROR(VLOOKUP(L275,IF($M$4="TEM0007_REV01",RAW_m_TEM0007_REV01!$AD:$AE),2,0),"---")</f>
        <v>---</v>
      </c>
      <c r="P275" s="59" t="str">
        <f>IFERROR(VLOOKUP(O275,IF($M$4="TEM0007_REV01",RAW_m_TEM0007_REV01!$AJ:$AK),2,0),"---")</f>
        <v>---</v>
      </c>
      <c r="Q275" s="59" t="str">
        <f>IFERROR(VLOOKUP(L275,IF($M$4="TEM0007_REV01",RAW_m_TEM0007_REV01!$AD:$AF),3,0),"---")</f>
        <v>---</v>
      </c>
      <c r="R275" s="59" t="str">
        <f>IFERROR(VLOOKUP(O275,IF($M$4="TEM0007_REV01",RAW_m_TEM0007_REV01!$AE:$AG),3,0),"---")</f>
        <v>---</v>
      </c>
      <c r="S275" s="59" t="str">
        <f t="shared" si="9"/>
        <v>---</v>
      </c>
    </row>
    <row r="276" spans="2:19" ht="15" customHeight="1" x14ac:dyDescent="0.25">
      <c r="B276" s="59">
        <f t="shared" si="8"/>
        <v>271</v>
      </c>
      <c r="C276" s="60">
        <f>IFERROR(IF($C$4="TEB2000_REV01",CALC_CONN_TEB2000_REV01!U276,),"---")</f>
        <v>0</v>
      </c>
      <c r="D276" s="59">
        <f>IFERROR(IF($C$4="TEB2000_REV01",CALC_CONN_TEB2000_REV01!D276,),"---")</f>
        <v>0</v>
      </c>
      <c r="E276" s="59">
        <f>IFERROR(IF($C$4="TEB2000_REV01",CALC_CONN_TEB2000_REV01!E276,),"---")</f>
        <v>0</v>
      </c>
      <c r="F276" s="59" t="str">
        <f>IFERROR(IF(VLOOKUP($D276&amp;"-"&amp;$E276,IF($C$4="TEB2000_REV01",CALC_CONN_TEB2000_REV01!$F:$I),4,0)="--","---",IF($C$4="TEB2000_REV01",CALC_CONN_TEB2000_REV01!$G276&amp; " --&gt; " &amp;CALC_CONN_TEB2000_REV01!$I276&amp; " --&gt; ")),"---")</f>
        <v>---</v>
      </c>
      <c r="G276" s="59" t="str">
        <f>IFERROR(IF(VLOOKUP($D276&amp;"-"&amp;$E276,IF($C$4="TEB2000_REV01",CALC_CONN_TEB2000_REV01!$F:$H),3,0)="--",VLOOKUP($D276&amp;"-"&amp;$E276,IF($C$4="TEB2000_REV01",CALC_CONN_TEB2000_REV01!$F:$H),2,0),VLOOKUP($D276&amp;"-"&amp;$E276,IF($C$4="TEB2000_REV01",CALC_CONN_TEB2000_REV01!$F:$H),3,0)),"---")</f>
        <v>---</v>
      </c>
      <c r="H276" s="59" t="str">
        <f>IFERROR(VLOOKUP(G276,IF($C$4="TEB2000_REV01",CALC_CONN_TEB2000_REV01!$G:$T),14,0),"---")</f>
        <v>---</v>
      </c>
      <c r="I276" s="59" t="str">
        <f>IFERROR(VLOOKUP($D276&amp;"-"&amp;$E276,IF($C$4="TEB2000_REV01",CALC_CONN_TEB2000_REV01!$F:$K,"???"),6,0),"---")</f>
        <v>---</v>
      </c>
      <c r="J276" s="61" t="str">
        <f>IFERROR(VLOOKUP($D276&amp;"-"&amp;$E276,IF($C$4="TEB2000_REV01",CALC_CONN_TEB2000_REV01!$F:$M,"???"),8,0),"---")</f>
        <v>---</v>
      </c>
      <c r="K276" s="62" t="str">
        <f>IFERROR(VLOOKUP($D276&amp;"-"&amp;$E276,IF($C$4="TEB2000_REV01",CALC_CONN_TEB2000_REV01!$F:$N),9,0),"---")</f>
        <v>---</v>
      </c>
      <c r="L276" s="59" t="str">
        <f>IFERROR(VLOOKUP(K276,B2B!$H$3:$I$2000,2,0),"---")</f>
        <v>---</v>
      </c>
      <c r="M276" s="59" t="str">
        <f>IFERROR(VLOOKUP(L276,IF($M$4="TEM0007_REV01",RAW_m_TEM0007_REV01!$AD:$AH),5,0),"---")</f>
        <v>---</v>
      </c>
      <c r="N276" s="59" t="str">
        <f>IFERROR(VLOOKUP(L276,IF($M$4="TEM0007_REV01",RAW_m_TEM0007_REV01!$AE:$AJ),6,0),"---")</f>
        <v>---</v>
      </c>
      <c r="O276" s="63" t="str">
        <f>IFERROR(VLOOKUP(L276,IF($M$4="TEM0007_REV01",RAW_m_TEM0007_REV01!$AD:$AE),2,0),"---")</f>
        <v>---</v>
      </c>
      <c r="P276" s="59" t="str">
        <f>IFERROR(VLOOKUP(O276,IF($M$4="TEM0007_REV01",RAW_m_TEM0007_REV01!$AJ:$AK),2,0),"---")</f>
        <v>---</v>
      </c>
      <c r="Q276" s="59" t="str">
        <f>IFERROR(VLOOKUP(L276,IF($M$4="TEM0007_REV01",RAW_m_TEM0007_REV01!$AD:$AF),3,0),"---")</f>
        <v>---</v>
      </c>
      <c r="R276" s="59" t="str">
        <f>IFERROR(VLOOKUP(O276,IF($M$4="TEM0007_REV01",RAW_m_TEM0007_REV01!$AE:$AG),3,0),"---")</f>
        <v>---</v>
      </c>
      <c r="S276" s="59" t="str">
        <f t="shared" si="9"/>
        <v>---</v>
      </c>
    </row>
    <row r="277" spans="2:19" ht="15" customHeight="1" x14ac:dyDescent="0.25">
      <c r="B277" s="59">
        <f t="shared" si="8"/>
        <v>272</v>
      </c>
      <c r="C277" s="60">
        <f>IFERROR(IF($C$4="TEB2000_REV01",CALC_CONN_TEB2000_REV01!U277,),"---")</f>
        <v>0</v>
      </c>
      <c r="D277" s="59">
        <f>IFERROR(IF($C$4="TEB2000_REV01",CALC_CONN_TEB2000_REV01!D277,),"---")</f>
        <v>0</v>
      </c>
      <c r="E277" s="59">
        <f>IFERROR(IF($C$4="TEB2000_REV01",CALC_CONN_TEB2000_REV01!E277,),"---")</f>
        <v>0</v>
      </c>
      <c r="F277" s="59" t="str">
        <f>IFERROR(IF(VLOOKUP($D277&amp;"-"&amp;$E277,IF($C$4="TEB2000_REV01",CALC_CONN_TEB2000_REV01!$F:$I),4,0)="--","---",IF($C$4="TEB2000_REV01",CALC_CONN_TEB2000_REV01!$G277&amp; " --&gt; " &amp;CALC_CONN_TEB2000_REV01!$I277&amp; " --&gt; ")),"---")</f>
        <v>---</v>
      </c>
      <c r="G277" s="59" t="str">
        <f>IFERROR(IF(VLOOKUP($D277&amp;"-"&amp;$E277,IF($C$4="TEB2000_REV01",CALC_CONN_TEB2000_REV01!$F:$H),3,0)="--",VLOOKUP($D277&amp;"-"&amp;$E277,IF($C$4="TEB2000_REV01",CALC_CONN_TEB2000_REV01!$F:$H),2,0),VLOOKUP($D277&amp;"-"&amp;$E277,IF($C$4="TEB2000_REV01",CALC_CONN_TEB2000_REV01!$F:$H),3,0)),"---")</f>
        <v>---</v>
      </c>
      <c r="H277" s="59" t="str">
        <f>IFERROR(VLOOKUP(G277,IF($C$4="TEB2000_REV01",CALC_CONN_TEB2000_REV01!$G:$T),14,0),"---")</f>
        <v>---</v>
      </c>
      <c r="I277" s="59" t="str">
        <f>IFERROR(VLOOKUP($D277&amp;"-"&amp;$E277,IF($C$4="TEB2000_REV01",CALC_CONN_TEB2000_REV01!$F:$K,"???"),6,0),"---")</f>
        <v>---</v>
      </c>
      <c r="J277" s="61" t="str">
        <f>IFERROR(VLOOKUP($D277&amp;"-"&amp;$E277,IF($C$4="TEB2000_REV01",CALC_CONN_TEB2000_REV01!$F:$M,"???"),8,0),"---")</f>
        <v>---</v>
      </c>
      <c r="K277" s="62" t="str">
        <f>IFERROR(VLOOKUP($D277&amp;"-"&amp;$E277,IF($C$4="TEB2000_REV01",CALC_CONN_TEB2000_REV01!$F:$N),9,0),"---")</f>
        <v>---</v>
      </c>
      <c r="L277" s="59" t="str">
        <f>IFERROR(VLOOKUP(K277,B2B!$H$3:$I$2000,2,0),"---")</f>
        <v>---</v>
      </c>
      <c r="M277" s="59" t="str">
        <f>IFERROR(VLOOKUP(L277,IF($M$4="TEM0007_REV01",RAW_m_TEM0007_REV01!$AD:$AH),5,0),"---")</f>
        <v>---</v>
      </c>
      <c r="N277" s="59" t="str">
        <f>IFERROR(VLOOKUP(L277,IF($M$4="TEM0007_REV01",RAW_m_TEM0007_REV01!$AE:$AJ),6,0),"---")</f>
        <v>---</v>
      </c>
      <c r="O277" s="63" t="str">
        <f>IFERROR(VLOOKUP(L277,IF($M$4="TEM0007_REV01",RAW_m_TEM0007_REV01!$AD:$AE),2,0),"---")</f>
        <v>---</v>
      </c>
      <c r="P277" s="59" t="str">
        <f>IFERROR(VLOOKUP(O277,IF($M$4="TEM0007_REV01",RAW_m_TEM0007_REV01!$AJ:$AK),2,0),"---")</f>
        <v>---</v>
      </c>
      <c r="Q277" s="59" t="str">
        <f>IFERROR(VLOOKUP(L277,IF($M$4="TEM0007_REV01",RAW_m_TEM0007_REV01!$AD:$AF),3,0),"---")</f>
        <v>---</v>
      </c>
      <c r="R277" s="59" t="str">
        <f>IFERROR(VLOOKUP(O277,IF($M$4="TEM0007_REV01",RAW_m_TEM0007_REV01!$AE:$AG),3,0),"---")</f>
        <v>---</v>
      </c>
      <c r="S277" s="59" t="str">
        <f t="shared" si="9"/>
        <v>---</v>
      </c>
    </row>
    <row r="278" spans="2:19" ht="15" customHeight="1" x14ac:dyDescent="0.25">
      <c r="B278" s="59">
        <f t="shared" si="8"/>
        <v>273</v>
      </c>
      <c r="C278" s="60">
        <f>IFERROR(IF($C$4="TEB2000_REV01",CALC_CONN_TEB2000_REV01!U278,),"---")</f>
        <v>0</v>
      </c>
      <c r="D278" s="59">
        <f>IFERROR(IF($C$4="TEB2000_REV01",CALC_CONN_TEB2000_REV01!D278,),"---")</f>
        <v>0</v>
      </c>
      <c r="E278" s="59">
        <f>IFERROR(IF($C$4="TEB2000_REV01",CALC_CONN_TEB2000_REV01!E278,),"---")</f>
        <v>0</v>
      </c>
      <c r="F278" s="59" t="str">
        <f>IFERROR(IF(VLOOKUP($D278&amp;"-"&amp;$E278,IF($C$4="TEB2000_REV01",CALC_CONN_TEB2000_REV01!$F:$I),4,0)="--","---",IF($C$4="TEB2000_REV01",CALC_CONN_TEB2000_REV01!$G278&amp; " --&gt; " &amp;CALC_CONN_TEB2000_REV01!$I278&amp; " --&gt; ")),"---")</f>
        <v>---</v>
      </c>
      <c r="G278" s="59" t="str">
        <f>IFERROR(IF(VLOOKUP($D278&amp;"-"&amp;$E278,IF($C$4="TEB2000_REV01",CALC_CONN_TEB2000_REV01!$F:$H),3,0)="--",VLOOKUP($D278&amp;"-"&amp;$E278,IF($C$4="TEB2000_REV01",CALC_CONN_TEB2000_REV01!$F:$H),2,0),VLOOKUP($D278&amp;"-"&amp;$E278,IF($C$4="TEB2000_REV01",CALC_CONN_TEB2000_REV01!$F:$H),3,0)),"---")</f>
        <v>---</v>
      </c>
      <c r="H278" s="59" t="str">
        <f>IFERROR(VLOOKUP(G278,IF($C$4="TEB2000_REV01",CALC_CONN_TEB2000_REV01!$G:$T),14,0),"---")</f>
        <v>---</v>
      </c>
      <c r="I278" s="59" t="str">
        <f>IFERROR(VLOOKUP($D278&amp;"-"&amp;$E278,IF($C$4="TEB2000_REV01",CALC_CONN_TEB2000_REV01!$F:$K,"???"),6,0),"---")</f>
        <v>---</v>
      </c>
      <c r="J278" s="61" t="str">
        <f>IFERROR(VLOOKUP($D278&amp;"-"&amp;$E278,IF($C$4="TEB2000_REV01",CALC_CONN_TEB2000_REV01!$F:$M,"???"),8,0),"---")</f>
        <v>---</v>
      </c>
      <c r="K278" s="62" t="str">
        <f>IFERROR(VLOOKUP($D278&amp;"-"&amp;$E278,IF($C$4="TEB2000_REV01",CALC_CONN_TEB2000_REV01!$F:$N),9,0),"---")</f>
        <v>---</v>
      </c>
      <c r="L278" s="59" t="str">
        <f>IFERROR(VLOOKUP(K278,B2B!$H$3:$I$2000,2,0),"---")</f>
        <v>---</v>
      </c>
      <c r="M278" s="59" t="str">
        <f>IFERROR(VLOOKUP(L278,IF($M$4="TEM0007_REV01",RAW_m_TEM0007_REV01!$AD:$AH),5,0),"---")</f>
        <v>---</v>
      </c>
      <c r="N278" s="59" t="str">
        <f>IFERROR(VLOOKUP(L278,IF($M$4="TEM0007_REV01",RAW_m_TEM0007_REV01!$AE:$AJ),6,0),"---")</f>
        <v>---</v>
      </c>
      <c r="O278" s="63" t="str">
        <f>IFERROR(VLOOKUP(L278,IF($M$4="TEM0007_REV01",RAW_m_TEM0007_REV01!$AD:$AE),2,0),"---")</f>
        <v>---</v>
      </c>
      <c r="P278" s="59" t="str">
        <f>IFERROR(VLOOKUP(O278,IF($M$4="TEM0007_REV01",RAW_m_TEM0007_REV01!$AJ:$AK),2,0),"---")</f>
        <v>---</v>
      </c>
      <c r="Q278" s="59" t="str">
        <f>IFERROR(VLOOKUP(L278,IF($M$4="TEM0007_REV01",RAW_m_TEM0007_REV01!$AD:$AF),3,0),"---")</f>
        <v>---</v>
      </c>
      <c r="R278" s="59" t="str">
        <f>IFERROR(VLOOKUP(O278,IF($M$4="TEM0007_REV01",RAW_m_TEM0007_REV01!$AE:$AG),3,0),"---")</f>
        <v>---</v>
      </c>
      <c r="S278" s="59" t="str">
        <f t="shared" si="9"/>
        <v>---</v>
      </c>
    </row>
    <row r="279" spans="2:19" ht="15" customHeight="1" x14ac:dyDescent="0.25">
      <c r="B279" s="59">
        <f t="shared" si="8"/>
        <v>274</v>
      </c>
      <c r="C279" s="60">
        <f>IFERROR(IF($C$4="TEB2000_REV01",CALC_CONN_TEB2000_REV01!U279,),"---")</f>
        <v>0</v>
      </c>
      <c r="D279" s="59">
        <f>IFERROR(IF($C$4="TEB2000_REV01",CALC_CONN_TEB2000_REV01!D279,),"---")</f>
        <v>0</v>
      </c>
      <c r="E279" s="59">
        <f>IFERROR(IF($C$4="TEB2000_REV01",CALC_CONN_TEB2000_REV01!E279,),"---")</f>
        <v>0</v>
      </c>
      <c r="F279" s="59" t="str">
        <f>IFERROR(IF(VLOOKUP($D279&amp;"-"&amp;$E279,IF($C$4="TEB2000_REV01",CALC_CONN_TEB2000_REV01!$F:$I),4,0)="--","---",IF($C$4="TEB2000_REV01",CALC_CONN_TEB2000_REV01!$G279&amp; " --&gt; " &amp;CALC_CONN_TEB2000_REV01!$I279&amp; " --&gt; ")),"---")</f>
        <v>---</v>
      </c>
      <c r="G279" s="59" t="str">
        <f>IFERROR(IF(VLOOKUP($D279&amp;"-"&amp;$E279,IF($C$4="TEB2000_REV01",CALC_CONN_TEB2000_REV01!$F:$H),3,0)="--",VLOOKUP($D279&amp;"-"&amp;$E279,IF($C$4="TEB2000_REV01",CALC_CONN_TEB2000_REV01!$F:$H),2,0),VLOOKUP($D279&amp;"-"&amp;$E279,IF($C$4="TEB2000_REV01",CALC_CONN_TEB2000_REV01!$F:$H),3,0)),"---")</f>
        <v>---</v>
      </c>
      <c r="H279" s="59" t="str">
        <f>IFERROR(VLOOKUP(G279,IF($C$4="TEB2000_REV01",CALC_CONN_TEB2000_REV01!$G:$T),14,0),"---")</f>
        <v>---</v>
      </c>
      <c r="I279" s="59" t="str">
        <f>IFERROR(VLOOKUP($D279&amp;"-"&amp;$E279,IF($C$4="TEB2000_REV01",CALC_CONN_TEB2000_REV01!$F:$K,"???"),6,0),"---")</f>
        <v>---</v>
      </c>
      <c r="J279" s="61" t="str">
        <f>IFERROR(VLOOKUP($D279&amp;"-"&amp;$E279,IF($C$4="TEB2000_REV01",CALC_CONN_TEB2000_REV01!$F:$M,"???"),8,0),"---")</f>
        <v>---</v>
      </c>
      <c r="K279" s="62" t="str">
        <f>IFERROR(VLOOKUP($D279&amp;"-"&amp;$E279,IF($C$4="TEB2000_REV01",CALC_CONN_TEB2000_REV01!$F:$N),9,0),"---")</f>
        <v>---</v>
      </c>
      <c r="L279" s="59" t="str">
        <f>IFERROR(VLOOKUP(K279,B2B!$H$3:$I$2000,2,0),"---")</f>
        <v>---</v>
      </c>
      <c r="M279" s="59" t="str">
        <f>IFERROR(VLOOKUP(L279,IF($M$4="TEM0007_REV01",RAW_m_TEM0007_REV01!$AD:$AH),5,0),"---")</f>
        <v>---</v>
      </c>
      <c r="N279" s="59" t="str">
        <f>IFERROR(VLOOKUP(L279,IF($M$4="TEM0007_REV01",RAW_m_TEM0007_REV01!$AE:$AJ),6,0),"---")</f>
        <v>---</v>
      </c>
      <c r="O279" s="63" t="str">
        <f>IFERROR(VLOOKUP(L279,IF($M$4="TEM0007_REV01",RAW_m_TEM0007_REV01!$AD:$AE),2,0),"---")</f>
        <v>---</v>
      </c>
      <c r="P279" s="59" t="str">
        <f>IFERROR(VLOOKUP(O279,IF($M$4="TEM0007_REV01",RAW_m_TEM0007_REV01!$AJ:$AK),2,0),"---")</f>
        <v>---</v>
      </c>
      <c r="Q279" s="59" t="str">
        <f>IFERROR(VLOOKUP(L279,IF($M$4="TEM0007_REV01",RAW_m_TEM0007_REV01!$AD:$AF),3,0),"---")</f>
        <v>---</v>
      </c>
      <c r="R279" s="59" t="str">
        <f>IFERROR(VLOOKUP(O279,IF($M$4="TEM0007_REV01",RAW_m_TEM0007_REV01!$AE:$AG),3,0),"---")</f>
        <v>---</v>
      </c>
      <c r="S279" s="59" t="str">
        <f t="shared" si="9"/>
        <v>---</v>
      </c>
    </row>
    <row r="280" spans="2:19" ht="15" customHeight="1" x14ac:dyDescent="0.25">
      <c r="B280" s="59">
        <f t="shared" si="8"/>
        <v>275</v>
      </c>
      <c r="C280" s="60">
        <f>IFERROR(IF($C$4="TEB2000_REV01",CALC_CONN_TEB2000_REV01!U280,),"---")</f>
        <v>0</v>
      </c>
      <c r="D280" s="59">
        <f>IFERROR(IF($C$4="TEB2000_REV01",CALC_CONN_TEB2000_REV01!D280,),"---")</f>
        <v>0</v>
      </c>
      <c r="E280" s="59">
        <f>IFERROR(IF($C$4="TEB2000_REV01",CALC_CONN_TEB2000_REV01!E280,),"---")</f>
        <v>0</v>
      </c>
      <c r="F280" s="59" t="str">
        <f>IFERROR(IF(VLOOKUP($D280&amp;"-"&amp;$E280,IF($C$4="TEB2000_REV01",CALC_CONN_TEB2000_REV01!$F:$I),4,0)="--","---",IF($C$4="TEB2000_REV01",CALC_CONN_TEB2000_REV01!$G280&amp; " --&gt; " &amp;CALC_CONN_TEB2000_REV01!$I280&amp; " --&gt; ")),"---")</f>
        <v>---</v>
      </c>
      <c r="G280" s="59" t="str">
        <f>IFERROR(IF(VLOOKUP($D280&amp;"-"&amp;$E280,IF($C$4="TEB2000_REV01",CALC_CONN_TEB2000_REV01!$F:$H),3,0)="--",VLOOKUP($D280&amp;"-"&amp;$E280,IF($C$4="TEB2000_REV01",CALC_CONN_TEB2000_REV01!$F:$H),2,0),VLOOKUP($D280&amp;"-"&amp;$E280,IF($C$4="TEB2000_REV01",CALC_CONN_TEB2000_REV01!$F:$H),3,0)),"---")</f>
        <v>---</v>
      </c>
      <c r="H280" s="59" t="str">
        <f>IFERROR(VLOOKUP(G280,IF($C$4="TEB2000_REV01",CALC_CONN_TEB2000_REV01!$G:$T),14,0),"---")</f>
        <v>---</v>
      </c>
      <c r="I280" s="59" t="str">
        <f>IFERROR(VLOOKUP($D280&amp;"-"&amp;$E280,IF($C$4="TEB2000_REV01",CALC_CONN_TEB2000_REV01!$F:$K,"???"),6,0),"---")</f>
        <v>---</v>
      </c>
      <c r="J280" s="61" t="str">
        <f>IFERROR(VLOOKUP($D280&amp;"-"&amp;$E280,IF($C$4="TEB2000_REV01",CALC_CONN_TEB2000_REV01!$F:$M,"???"),8,0),"---")</f>
        <v>---</v>
      </c>
      <c r="K280" s="62" t="str">
        <f>IFERROR(VLOOKUP($D280&amp;"-"&amp;$E280,IF($C$4="TEB2000_REV01",CALC_CONN_TEB2000_REV01!$F:$N),9,0),"---")</f>
        <v>---</v>
      </c>
      <c r="L280" s="59" t="str">
        <f>IFERROR(VLOOKUP(K280,B2B!$H$3:$I$2000,2,0),"---")</f>
        <v>---</v>
      </c>
      <c r="M280" s="59" t="str">
        <f>IFERROR(VLOOKUP(L280,IF($M$4="TEM0007_REV01",RAW_m_TEM0007_REV01!$AD:$AH),5,0),"---")</f>
        <v>---</v>
      </c>
      <c r="N280" s="59" t="str">
        <f>IFERROR(VLOOKUP(L280,IF($M$4="TEM0007_REV01",RAW_m_TEM0007_REV01!$AE:$AJ),6,0),"---")</f>
        <v>---</v>
      </c>
      <c r="O280" s="63" t="str">
        <f>IFERROR(VLOOKUP(L280,IF($M$4="TEM0007_REV01",RAW_m_TEM0007_REV01!$AD:$AE),2,0),"---")</f>
        <v>---</v>
      </c>
      <c r="P280" s="59" t="str">
        <f>IFERROR(VLOOKUP(O280,IF($M$4="TEM0007_REV01",RAW_m_TEM0007_REV01!$AJ:$AK),2,0),"---")</f>
        <v>---</v>
      </c>
      <c r="Q280" s="59" t="str">
        <f>IFERROR(VLOOKUP(L280,IF($M$4="TEM0007_REV01",RAW_m_TEM0007_REV01!$AD:$AF),3,0),"---")</f>
        <v>---</v>
      </c>
      <c r="R280" s="59" t="str">
        <f>IFERROR(VLOOKUP(O280,IF($M$4="TEM0007_REV01",RAW_m_TEM0007_REV01!$AE:$AG),3,0),"---")</f>
        <v>---</v>
      </c>
      <c r="S280" s="59" t="str">
        <f t="shared" si="9"/>
        <v>---</v>
      </c>
    </row>
    <row r="281" spans="2:19" ht="15" customHeight="1" x14ac:dyDescent="0.25">
      <c r="B281" s="59">
        <f t="shared" si="8"/>
        <v>276</v>
      </c>
      <c r="C281" s="60">
        <f>IFERROR(IF($C$4="TEB2000_REV01",CALC_CONN_TEB2000_REV01!U281,),"---")</f>
        <v>0</v>
      </c>
      <c r="D281" s="59">
        <f>IFERROR(IF($C$4="TEB2000_REV01",CALC_CONN_TEB2000_REV01!D281,),"---")</f>
        <v>0</v>
      </c>
      <c r="E281" s="59">
        <f>IFERROR(IF($C$4="TEB2000_REV01",CALC_CONN_TEB2000_REV01!E281,),"---")</f>
        <v>0</v>
      </c>
      <c r="F281" s="59" t="str">
        <f>IFERROR(IF(VLOOKUP($D281&amp;"-"&amp;$E281,IF($C$4="TEB2000_REV01",CALC_CONN_TEB2000_REV01!$F:$I),4,0)="--","---",IF($C$4="TEB2000_REV01",CALC_CONN_TEB2000_REV01!$G281&amp; " --&gt; " &amp;CALC_CONN_TEB2000_REV01!$I281&amp; " --&gt; ")),"---")</f>
        <v>---</v>
      </c>
      <c r="G281" s="59" t="str">
        <f>IFERROR(IF(VLOOKUP($D281&amp;"-"&amp;$E281,IF($C$4="TEB2000_REV01",CALC_CONN_TEB2000_REV01!$F:$H),3,0)="--",VLOOKUP($D281&amp;"-"&amp;$E281,IF($C$4="TEB2000_REV01",CALC_CONN_TEB2000_REV01!$F:$H),2,0),VLOOKUP($D281&amp;"-"&amp;$E281,IF($C$4="TEB2000_REV01",CALC_CONN_TEB2000_REV01!$F:$H),3,0)),"---")</f>
        <v>---</v>
      </c>
      <c r="H281" s="59" t="str">
        <f>IFERROR(VLOOKUP(G281,IF($C$4="TEB2000_REV01",CALC_CONN_TEB2000_REV01!$G:$T),14,0),"---")</f>
        <v>---</v>
      </c>
      <c r="I281" s="59" t="str">
        <f>IFERROR(VLOOKUP($D281&amp;"-"&amp;$E281,IF($C$4="TEB2000_REV01",CALC_CONN_TEB2000_REV01!$F:$K,"???"),6,0),"---")</f>
        <v>---</v>
      </c>
      <c r="J281" s="61" t="str">
        <f>IFERROR(VLOOKUP($D281&amp;"-"&amp;$E281,IF($C$4="TEB2000_REV01",CALC_CONN_TEB2000_REV01!$F:$M,"???"),8,0),"---")</f>
        <v>---</v>
      </c>
      <c r="K281" s="62" t="str">
        <f>IFERROR(VLOOKUP($D281&amp;"-"&amp;$E281,IF($C$4="TEB2000_REV01",CALC_CONN_TEB2000_REV01!$F:$N),9,0),"---")</f>
        <v>---</v>
      </c>
      <c r="L281" s="59" t="str">
        <f>IFERROR(VLOOKUP(K281,B2B!$H$3:$I$2000,2,0),"---")</f>
        <v>---</v>
      </c>
      <c r="M281" s="59" t="str">
        <f>IFERROR(VLOOKUP(L281,IF($M$4="TEM0007_REV01",RAW_m_TEM0007_REV01!$AD:$AH),5,0),"---")</f>
        <v>---</v>
      </c>
      <c r="N281" s="59" t="str">
        <f>IFERROR(VLOOKUP(L281,IF($M$4="TEM0007_REV01",RAW_m_TEM0007_REV01!$AE:$AJ),6,0),"---")</f>
        <v>---</v>
      </c>
      <c r="O281" s="63" t="str">
        <f>IFERROR(VLOOKUP(L281,IF($M$4="TEM0007_REV01",RAW_m_TEM0007_REV01!$AD:$AE),2,0),"---")</f>
        <v>---</v>
      </c>
      <c r="P281" s="59" t="str">
        <f>IFERROR(VLOOKUP(O281,IF($M$4="TEM0007_REV01",RAW_m_TEM0007_REV01!$AJ:$AK),2,0),"---")</f>
        <v>---</v>
      </c>
      <c r="Q281" s="59" t="str">
        <f>IFERROR(VLOOKUP(L281,IF($M$4="TEM0007_REV01",RAW_m_TEM0007_REV01!$AD:$AF),3,0),"---")</f>
        <v>---</v>
      </c>
      <c r="R281" s="59" t="str">
        <f>IFERROR(VLOOKUP(O281,IF($M$4="TEM0007_REV01",RAW_m_TEM0007_REV01!$AE:$AG),3,0),"---")</f>
        <v>---</v>
      </c>
      <c r="S281" s="59" t="str">
        <f t="shared" si="9"/>
        <v>---</v>
      </c>
    </row>
    <row r="282" spans="2:19" ht="15" customHeight="1" x14ac:dyDescent="0.25">
      <c r="B282" s="59">
        <f t="shared" si="8"/>
        <v>277</v>
      </c>
      <c r="C282" s="60">
        <f>IFERROR(IF($C$4="TEB2000_REV01",CALC_CONN_TEB2000_REV01!U282,),"---")</f>
        <v>0</v>
      </c>
      <c r="D282" s="59">
        <f>IFERROR(IF($C$4="TEB2000_REV01",CALC_CONN_TEB2000_REV01!D282,),"---")</f>
        <v>0</v>
      </c>
      <c r="E282" s="59">
        <f>IFERROR(IF($C$4="TEB2000_REV01",CALC_CONN_TEB2000_REV01!E282,),"---")</f>
        <v>0</v>
      </c>
      <c r="F282" s="59" t="str">
        <f>IFERROR(IF(VLOOKUP($D282&amp;"-"&amp;$E282,IF($C$4="TEB2000_REV01",CALC_CONN_TEB2000_REV01!$F:$I),4,0)="--","---",IF($C$4="TEB2000_REV01",CALC_CONN_TEB2000_REV01!$G282&amp; " --&gt; " &amp;CALC_CONN_TEB2000_REV01!$I282&amp; " --&gt; ")),"---")</f>
        <v>---</v>
      </c>
      <c r="G282" s="59" t="str">
        <f>IFERROR(IF(VLOOKUP($D282&amp;"-"&amp;$E282,IF($C$4="TEB2000_REV01",CALC_CONN_TEB2000_REV01!$F:$H),3,0)="--",VLOOKUP($D282&amp;"-"&amp;$E282,IF($C$4="TEB2000_REV01",CALC_CONN_TEB2000_REV01!$F:$H),2,0),VLOOKUP($D282&amp;"-"&amp;$E282,IF($C$4="TEB2000_REV01",CALC_CONN_TEB2000_REV01!$F:$H),3,0)),"---")</f>
        <v>---</v>
      </c>
      <c r="H282" s="59" t="str">
        <f>IFERROR(VLOOKUP(G282,IF($C$4="TEB2000_REV01",CALC_CONN_TEB2000_REV01!$G:$T),14,0),"---")</f>
        <v>---</v>
      </c>
      <c r="I282" s="59" t="str">
        <f>IFERROR(VLOOKUP($D282&amp;"-"&amp;$E282,IF($C$4="TEB2000_REV01",CALC_CONN_TEB2000_REV01!$F:$K,"???"),6,0),"---")</f>
        <v>---</v>
      </c>
      <c r="J282" s="61" t="str">
        <f>IFERROR(VLOOKUP($D282&amp;"-"&amp;$E282,IF($C$4="TEB2000_REV01",CALC_CONN_TEB2000_REV01!$F:$M,"???"),8,0),"---")</f>
        <v>---</v>
      </c>
      <c r="K282" s="62" t="str">
        <f>IFERROR(VLOOKUP($D282&amp;"-"&amp;$E282,IF($C$4="TEB2000_REV01",CALC_CONN_TEB2000_REV01!$F:$N),9,0),"---")</f>
        <v>---</v>
      </c>
      <c r="L282" s="59" t="str">
        <f>IFERROR(VLOOKUP(K282,B2B!$H$3:$I$2000,2,0),"---")</f>
        <v>---</v>
      </c>
      <c r="M282" s="59" t="str">
        <f>IFERROR(VLOOKUP(L282,IF($M$4="TEM0007_REV01",RAW_m_TEM0007_REV01!$AD:$AH),5,0),"---")</f>
        <v>---</v>
      </c>
      <c r="N282" s="59" t="str">
        <f>IFERROR(VLOOKUP(L282,IF($M$4="TEM0007_REV01",RAW_m_TEM0007_REV01!$AE:$AJ),6,0),"---")</f>
        <v>---</v>
      </c>
      <c r="O282" s="63" t="str">
        <f>IFERROR(VLOOKUP(L282,IF($M$4="TEM0007_REV01",RAW_m_TEM0007_REV01!$AD:$AE),2,0),"---")</f>
        <v>---</v>
      </c>
      <c r="P282" s="59" t="str">
        <f>IFERROR(VLOOKUP(O282,IF($M$4="TEM0007_REV01",RAW_m_TEM0007_REV01!$AJ:$AK),2,0),"---")</f>
        <v>---</v>
      </c>
      <c r="Q282" s="59" t="str">
        <f>IFERROR(VLOOKUP(L282,IF($M$4="TEM0007_REV01",RAW_m_TEM0007_REV01!$AD:$AF),3,0),"---")</f>
        <v>---</v>
      </c>
      <c r="R282" s="59" t="str">
        <f>IFERROR(VLOOKUP(O282,IF($M$4="TEM0007_REV01",RAW_m_TEM0007_REV01!$AE:$AG),3,0),"---")</f>
        <v>---</v>
      </c>
      <c r="S282" s="59" t="str">
        <f t="shared" si="9"/>
        <v>---</v>
      </c>
    </row>
    <row r="283" spans="2:19" ht="15" customHeight="1" x14ac:dyDescent="0.25">
      <c r="B283" s="59">
        <f t="shared" si="8"/>
        <v>278</v>
      </c>
      <c r="C283" s="60">
        <f>IFERROR(IF($C$4="TEB2000_REV01",CALC_CONN_TEB2000_REV01!U283,),"---")</f>
        <v>0</v>
      </c>
      <c r="D283" s="59">
        <f>IFERROR(IF($C$4="TEB2000_REV01",CALC_CONN_TEB2000_REV01!D283,),"---")</f>
        <v>0</v>
      </c>
      <c r="E283" s="59">
        <f>IFERROR(IF($C$4="TEB2000_REV01",CALC_CONN_TEB2000_REV01!E283,),"---")</f>
        <v>0</v>
      </c>
      <c r="F283" s="59" t="str">
        <f>IFERROR(IF(VLOOKUP($D283&amp;"-"&amp;$E283,IF($C$4="TEB2000_REV01",CALC_CONN_TEB2000_REV01!$F:$I),4,0)="--","---",IF($C$4="TEB2000_REV01",CALC_CONN_TEB2000_REV01!$G283&amp; " --&gt; " &amp;CALC_CONN_TEB2000_REV01!$I283&amp; " --&gt; ")),"---")</f>
        <v>---</v>
      </c>
      <c r="G283" s="59" t="str">
        <f>IFERROR(IF(VLOOKUP($D283&amp;"-"&amp;$E283,IF($C$4="TEB2000_REV01",CALC_CONN_TEB2000_REV01!$F:$H),3,0)="--",VLOOKUP($D283&amp;"-"&amp;$E283,IF($C$4="TEB2000_REV01",CALC_CONN_TEB2000_REV01!$F:$H),2,0),VLOOKUP($D283&amp;"-"&amp;$E283,IF($C$4="TEB2000_REV01",CALC_CONN_TEB2000_REV01!$F:$H),3,0)),"---")</f>
        <v>---</v>
      </c>
      <c r="H283" s="59" t="str">
        <f>IFERROR(VLOOKUP(G283,IF($C$4="TEB2000_REV01",CALC_CONN_TEB2000_REV01!$G:$T),14,0),"---")</f>
        <v>---</v>
      </c>
      <c r="I283" s="59" t="str">
        <f>IFERROR(VLOOKUP($D283&amp;"-"&amp;$E283,IF($C$4="TEB2000_REV01",CALC_CONN_TEB2000_REV01!$F:$K,"???"),6,0),"---")</f>
        <v>---</v>
      </c>
      <c r="J283" s="61" t="str">
        <f>IFERROR(VLOOKUP($D283&amp;"-"&amp;$E283,IF($C$4="TEB2000_REV01",CALC_CONN_TEB2000_REV01!$F:$M,"???"),8,0),"---")</f>
        <v>---</v>
      </c>
      <c r="K283" s="62" t="str">
        <f>IFERROR(VLOOKUP($D283&amp;"-"&amp;$E283,IF($C$4="TEB2000_REV01",CALC_CONN_TEB2000_REV01!$F:$N),9,0),"---")</f>
        <v>---</v>
      </c>
      <c r="L283" s="59" t="str">
        <f>IFERROR(VLOOKUP(K283,B2B!$H$3:$I$2000,2,0),"---")</f>
        <v>---</v>
      </c>
      <c r="M283" s="59" t="str">
        <f>IFERROR(VLOOKUP(L283,IF($M$4="TEM0007_REV01",RAW_m_TEM0007_REV01!$AD:$AH),5,0),"---")</f>
        <v>---</v>
      </c>
      <c r="N283" s="59" t="str">
        <f>IFERROR(VLOOKUP(L283,IF($M$4="TEM0007_REV01",RAW_m_TEM0007_REV01!$AE:$AJ),6,0),"---")</f>
        <v>---</v>
      </c>
      <c r="O283" s="63" t="str">
        <f>IFERROR(VLOOKUP(L283,IF($M$4="TEM0007_REV01",RAW_m_TEM0007_REV01!$AD:$AE),2,0),"---")</f>
        <v>---</v>
      </c>
      <c r="P283" s="59" t="str">
        <f>IFERROR(VLOOKUP(O283,IF($M$4="TEM0007_REV01",RAW_m_TEM0007_REV01!$AJ:$AK),2,0),"---")</f>
        <v>---</v>
      </c>
      <c r="Q283" s="59" t="str">
        <f>IFERROR(VLOOKUP(L283,IF($M$4="TEM0007_REV01",RAW_m_TEM0007_REV01!$AD:$AF),3,0),"---")</f>
        <v>---</v>
      </c>
      <c r="R283" s="59" t="str">
        <f>IFERROR(VLOOKUP(O283,IF($M$4="TEM0007_REV01",RAW_m_TEM0007_REV01!$AE:$AG),3,0),"---")</f>
        <v>---</v>
      </c>
      <c r="S283" s="59" t="str">
        <f t="shared" si="9"/>
        <v>---</v>
      </c>
    </row>
    <row r="284" spans="2:19" ht="15" customHeight="1" x14ac:dyDescent="0.25">
      <c r="B284" s="59">
        <f t="shared" si="8"/>
        <v>279</v>
      </c>
      <c r="C284" s="60">
        <f>IFERROR(IF($C$4="TEB2000_REV01",CALC_CONN_TEB2000_REV01!U284,),"---")</f>
        <v>0</v>
      </c>
      <c r="D284" s="59">
        <f>IFERROR(IF($C$4="TEB2000_REV01",CALC_CONN_TEB2000_REV01!D284,),"---")</f>
        <v>0</v>
      </c>
      <c r="E284" s="59">
        <f>IFERROR(IF($C$4="TEB2000_REV01",CALC_CONN_TEB2000_REV01!E284,),"---")</f>
        <v>0</v>
      </c>
      <c r="F284" s="59" t="str">
        <f>IFERROR(IF(VLOOKUP($D284&amp;"-"&amp;$E284,IF($C$4="TEB2000_REV01",CALC_CONN_TEB2000_REV01!$F:$I),4,0)="--","---",IF($C$4="TEB2000_REV01",CALC_CONN_TEB2000_REV01!$G284&amp; " --&gt; " &amp;CALC_CONN_TEB2000_REV01!$I284&amp; " --&gt; ")),"---")</f>
        <v>---</v>
      </c>
      <c r="G284" s="59" t="str">
        <f>IFERROR(IF(VLOOKUP($D284&amp;"-"&amp;$E284,IF($C$4="TEB2000_REV01",CALC_CONN_TEB2000_REV01!$F:$H),3,0)="--",VLOOKUP($D284&amp;"-"&amp;$E284,IF($C$4="TEB2000_REV01",CALC_CONN_TEB2000_REV01!$F:$H),2,0),VLOOKUP($D284&amp;"-"&amp;$E284,IF($C$4="TEB2000_REV01",CALC_CONN_TEB2000_REV01!$F:$H),3,0)),"---")</f>
        <v>---</v>
      </c>
      <c r="H284" s="59" t="str">
        <f>IFERROR(VLOOKUP(G284,IF($C$4="TEB2000_REV01",CALC_CONN_TEB2000_REV01!$G:$T),14,0),"---")</f>
        <v>---</v>
      </c>
      <c r="I284" s="59" t="str">
        <f>IFERROR(VLOOKUP($D284&amp;"-"&amp;$E284,IF($C$4="TEB2000_REV01",CALC_CONN_TEB2000_REV01!$F:$K,"???"),6,0),"---")</f>
        <v>---</v>
      </c>
      <c r="J284" s="61" t="str">
        <f>IFERROR(VLOOKUP($D284&amp;"-"&amp;$E284,IF($C$4="TEB2000_REV01",CALC_CONN_TEB2000_REV01!$F:$M,"???"),8,0),"---")</f>
        <v>---</v>
      </c>
      <c r="K284" s="62" t="str">
        <f>IFERROR(VLOOKUP($D284&amp;"-"&amp;$E284,IF($C$4="TEB2000_REV01",CALC_CONN_TEB2000_REV01!$F:$N),9,0),"---")</f>
        <v>---</v>
      </c>
      <c r="L284" s="59" t="str">
        <f>IFERROR(VLOOKUP(K284,B2B!$H$3:$I$2000,2,0),"---")</f>
        <v>---</v>
      </c>
      <c r="M284" s="59" t="str">
        <f>IFERROR(VLOOKUP(L284,IF($M$4="TEM0007_REV01",RAW_m_TEM0007_REV01!$AD:$AH),5,0),"---")</f>
        <v>---</v>
      </c>
      <c r="N284" s="59" t="str">
        <f>IFERROR(VLOOKUP(L284,IF($M$4="TEM0007_REV01",RAW_m_TEM0007_REV01!$AE:$AJ),6,0),"---")</f>
        <v>---</v>
      </c>
      <c r="O284" s="63" t="str">
        <f>IFERROR(VLOOKUP(L284,IF($M$4="TEM0007_REV01",RAW_m_TEM0007_REV01!$AD:$AE),2,0),"---")</f>
        <v>---</v>
      </c>
      <c r="P284" s="59" t="str">
        <f>IFERROR(VLOOKUP(O284,IF($M$4="TEM0007_REV01",RAW_m_TEM0007_REV01!$AJ:$AK),2,0),"---")</f>
        <v>---</v>
      </c>
      <c r="Q284" s="59" t="str">
        <f>IFERROR(VLOOKUP(L284,IF($M$4="TEM0007_REV01",RAW_m_TEM0007_REV01!$AD:$AF),3,0),"---")</f>
        <v>---</v>
      </c>
      <c r="R284" s="59" t="str">
        <f>IFERROR(VLOOKUP(O284,IF($M$4="TEM0007_REV01",RAW_m_TEM0007_REV01!$AE:$AG),3,0),"---")</f>
        <v>---</v>
      </c>
      <c r="S284" s="59" t="str">
        <f t="shared" si="9"/>
        <v>---</v>
      </c>
    </row>
    <row r="285" spans="2:19" ht="15" customHeight="1" x14ac:dyDescent="0.25">
      <c r="B285" s="59">
        <f t="shared" si="8"/>
        <v>280</v>
      </c>
      <c r="C285" s="60">
        <f>IFERROR(IF($C$4="TEB2000_REV01",CALC_CONN_TEB2000_REV01!U285,),"---")</f>
        <v>0</v>
      </c>
      <c r="D285" s="59">
        <f>IFERROR(IF($C$4="TEB2000_REV01",CALC_CONN_TEB2000_REV01!D285,),"---")</f>
        <v>0</v>
      </c>
      <c r="E285" s="59">
        <f>IFERROR(IF($C$4="TEB2000_REV01",CALC_CONN_TEB2000_REV01!E285,),"---")</f>
        <v>0</v>
      </c>
      <c r="F285" s="59" t="str">
        <f>IFERROR(IF(VLOOKUP($D285&amp;"-"&amp;$E285,IF($C$4="TEB2000_REV01",CALC_CONN_TEB2000_REV01!$F:$I),4,0)="--","---",IF($C$4="TEB2000_REV01",CALC_CONN_TEB2000_REV01!$G285&amp; " --&gt; " &amp;CALC_CONN_TEB2000_REV01!$I285&amp; " --&gt; ")),"---")</f>
        <v>---</v>
      </c>
      <c r="G285" s="59" t="str">
        <f>IFERROR(IF(VLOOKUP($D285&amp;"-"&amp;$E285,IF($C$4="TEB2000_REV01",CALC_CONN_TEB2000_REV01!$F:$H),3,0)="--",VLOOKUP($D285&amp;"-"&amp;$E285,IF($C$4="TEB2000_REV01",CALC_CONN_TEB2000_REV01!$F:$H),2,0),VLOOKUP($D285&amp;"-"&amp;$E285,IF($C$4="TEB2000_REV01",CALC_CONN_TEB2000_REV01!$F:$H),3,0)),"---")</f>
        <v>---</v>
      </c>
      <c r="H285" s="59" t="str">
        <f>IFERROR(VLOOKUP(G285,IF($C$4="TEB2000_REV01",CALC_CONN_TEB2000_REV01!$G:$T),14,0),"---")</f>
        <v>---</v>
      </c>
      <c r="I285" s="59" t="str">
        <f>IFERROR(VLOOKUP($D285&amp;"-"&amp;$E285,IF($C$4="TEB2000_REV01",CALC_CONN_TEB2000_REV01!$F:$K,"???"),6,0),"---")</f>
        <v>---</v>
      </c>
      <c r="J285" s="61" t="str">
        <f>IFERROR(VLOOKUP($D285&amp;"-"&amp;$E285,IF($C$4="TEB2000_REV01",CALC_CONN_TEB2000_REV01!$F:$M,"???"),8,0),"---")</f>
        <v>---</v>
      </c>
      <c r="K285" s="62" t="str">
        <f>IFERROR(VLOOKUP($D285&amp;"-"&amp;$E285,IF($C$4="TEB2000_REV01",CALC_CONN_TEB2000_REV01!$F:$N),9,0),"---")</f>
        <v>---</v>
      </c>
      <c r="L285" s="59" t="str">
        <f>IFERROR(VLOOKUP(K285,B2B!$H$3:$I$2000,2,0),"---")</f>
        <v>---</v>
      </c>
      <c r="M285" s="59" t="str">
        <f>IFERROR(VLOOKUP(L285,IF($M$4="TEM0007_REV01",RAW_m_TEM0007_REV01!$AD:$AH),5,0),"---")</f>
        <v>---</v>
      </c>
      <c r="N285" s="59" t="str">
        <f>IFERROR(VLOOKUP(L285,IF($M$4="TEM0007_REV01",RAW_m_TEM0007_REV01!$AE:$AJ),6,0),"---")</f>
        <v>---</v>
      </c>
      <c r="O285" s="63" t="str">
        <f>IFERROR(VLOOKUP(L285,IF($M$4="TEM0007_REV01",RAW_m_TEM0007_REV01!$AD:$AE),2,0),"---")</f>
        <v>---</v>
      </c>
      <c r="P285" s="59" t="str">
        <f>IFERROR(VLOOKUP(O285,IF($M$4="TEM0007_REV01",RAW_m_TEM0007_REV01!$AJ:$AK),2,0),"---")</f>
        <v>---</v>
      </c>
      <c r="Q285" s="59" t="str">
        <f>IFERROR(VLOOKUP(L285,IF($M$4="TEM0007_REV01",RAW_m_TEM0007_REV01!$AD:$AF),3,0),"---")</f>
        <v>---</v>
      </c>
      <c r="R285" s="59" t="str">
        <f>IFERROR(VLOOKUP(O285,IF($M$4="TEM0007_REV01",RAW_m_TEM0007_REV01!$AE:$AG),3,0),"---")</f>
        <v>---</v>
      </c>
      <c r="S285" s="59" t="str">
        <f t="shared" si="9"/>
        <v>---</v>
      </c>
    </row>
    <row r="286" spans="2:19" ht="15" customHeight="1" x14ac:dyDescent="0.25">
      <c r="B286" s="59">
        <f t="shared" si="8"/>
        <v>281</v>
      </c>
      <c r="C286" s="60">
        <f>IFERROR(IF($C$4="TEB2000_REV01",CALC_CONN_TEB2000_REV01!U286,),"---")</f>
        <v>0</v>
      </c>
      <c r="D286" s="59">
        <f>IFERROR(IF($C$4="TEB2000_REV01",CALC_CONN_TEB2000_REV01!D286,),"---")</f>
        <v>0</v>
      </c>
      <c r="E286" s="59">
        <f>IFERROR(IF($C$4="TEB2000_REV01",CALC_CONN_TEB2000_REV01!E286,),"---")</f>
        <v>0</v>
      </c>
      <c r="F286" s="59" t="str">
        <f>IFERROR(IF(VLOOKUP($D286&amp;"-"&amp;$E286,IF($C$4="TEB2000_REV01",CALC_CONN_TEB2000_REV01!$F:$I),4,0)="--","---",IF($C$4="TEB2000_REV01",CALC_CONN_TEB2000_REV01!$G286&amp; " --&gt; " &amp;CALC_CONN_TEB2000_REV01!$I286&amp; " --&gt; ")),"---")</f>
        <v>---</v>
      </c>
      <c r="G286" s="59" t="str">
        <f>IFERROR(IF(VLOOKUP($D286&amp;"-"&amp;$E286,IF($C$4="TEB2000_REV01",CALC_CONN_TEB2000_REV01!$F:$H),3,0)="--",VLOOKUP($D286&amp;"-"&amp;$E286,IF($C$4="TEB2000_REV01",CALC_CONN_TEB2000_REV01!$F:$H),2,0),VLOOKUP($D286&amp;"-"&amp;$E286,IF($C$4="TEB2000_REV01",CALC_CONN_TEB2000_REV01!$F:$H),3,0)),"---")</f>
        <v>---</v>
      </c>
      <c r="H286" s="59" t="str">
        <f>IFERROR(VLOOKUP(G286,IF($C$4="TEB2000_REV01",CALC_CONN_TEB2000_REV01!$G:$T),14,0),"---")</f>
        <v>---</v>
      </c>
      <c r="I286" s="59" t="str">
        <f>IFERROR(VLOOKUP($D286&amp;"-"&amp;$E286,IF($C$4="TEB2000_REV01",CALC_CONN_TEB2000_REV01!$F:$K,"???"),6,0),"---")</f>
        <v>---</v>
      </c>
      <c r="J286" s="61" t="str">
        <f>IFERROR(VLOOKUP($D286&amp;"-"&amp;$E286,IF($C$4="TEB2000_REV01",CALC_CONN_TEB2000_REV01!$F:$M,"???"),8,0),"---")</f>
        <v>---</v>
      </c>
      <c r="K286" s="62" t="str">
        <f>IFERROR(VLOOKUP($D286&amp;"-"&amp;$E286,IF($C$4="TEB2000_REV01",CALC_CONN_TEB2000_REV01!$F:$N),9,0),"---")</f>
        <v>---</v>
      </c>
      <c r="L286" s="59" t="str">
        <f>IFERROR(VLOOKUP(K286,B2B!$H$3:$I$2000,2,0),"---")</f>
        <v>---</v>
      </c>
      <c r="M286" s="59" t="str">
        <f>IFERROR(VLOOKUP(L286,IF($M$4="TEM0007_REV01",RAW_m_TEM0007_REV01!$AD:$AH),5,0),"---")</f>
        <v>---</v>
      </c>
      <c r="N286" s="59" t="str">
        <f>IFERROR(VLOOKUP(L286,IF($M$4="TEM0007_REV01",RAW_m_TEM0007_REV01!$AE:$AJ),6,0),"---")</f>
        <v>---</v>
      </c>
      <c r="O286" s="63" t="str">
        <f>IFERROR(VLOOKUP(L286,IF($M$4="TEM0007_REV01",RAW_m_TEM0007_REV01!$AD:$AE),2,0),"---")</f>
        <v>---</v>
      </c>
      <c r="P286" s="59" t="str">
        <f>IFERROR(VLOOKUP(O286,IF($M$4="TEM0007_REV01",RAW_m_TEM0007_REV01!$AJ:$AK),2,0),"---")</f>
        <v>---</v>
      </c>
      <c r="Q286" s="59" t="str">
        <f>IFERROR(VLOOKUP(L286,IF($M$4="TEM0007_REV01",RAW_m_TEM0007_REV01!$AD:$AF),3,0),"---")</f>
        <v>---</v>
      </c>
      <c r="R286" s="59" t="str">
        <f>IFERROR(VLOOKUP(O286,IF($M$4="TEM0007_REV01",RAW_m_TEM0007_REV01!$AE:$AG),3,0),"---")</f>
        <v>---</v>
      </c>
      <c r="S286" s="59" t="str">
        <f t="shared" si="9"/>
        <v>---</v>
      </c>
    </row>
    <row r="287" spans="2:19" ht="15" customHeight="1" x14ac:dyDescent="0.25">
      <c r="B287" s="59">
        <f t="shared" si="8"/>
        <v>282</v>
      </c>
      <c r="C287" s="60">
        <f>IFERROR(IF($C$4="TEB2000_REV01",CALC_CONN_TEB2000_REV01!U287,),"---")</f>
        <v>0</v>
      </c>
      <c r="D287" s="59">
        <f>IFERROR(IF($C$4="TEB2000_REV01",CALC_CONN_TEB2000_REV01!D287,),"---")</f>
        <v>0</v>
      </c>
      <c r="E287" s="59">
        <f>IFERROR(IF($C$4="TEB2000_REV01",CALC_CONN_TEB2000_REV01!E287,),"---")</f>
        <v>0</v>
      </c>
      <c r="F287" s="59" t="str">
        <f>IFERROR(IF(VLOOKUP($D287&amp;"-"&amp;$E287,IF($C$4="TEB2000_REV01",CALC_CONN_TEB2000_REV01!$F:$I),4,0)="--","---",IF($C$4="TEB2000_REV01",CALC_CONN_TEB2000_REV01!$G287&amp; " --&gt; " &amp;CALC_CONN_TEB2000_REV01!$I287&amp; " --&gt; ")),"---")</f>
        <v>---</v>
      </c>
      <c r="G287" s="59" t="str">
        <f>IFERROR(IF(VLOOKUP($D287&amp;"-"&amp;$E287,IF($C$4="TEB2000_REV01",CALC_CONN_TEB2000_REV01!$F:$H),3,0)="--",VLOOKUP($D287&amp;"-"&amp;$E287,IF($C$4="TEB2000_REV01",CALC_CONN_TEB2000_REV01!$F:$H),2,0),VLOOKUP($D287&amp;"-"&amp;$E287,IF($C$4="TEB2000_REV01",CALC_CONN_TEB2000_REV01!$F:$H),3,0)),"---")</f>
        <v>---</v>
      </c>
      <c r="H287" s="59" t="str">
        <f>IFERROR(VLOOKUP(G287,IF($C$4="TEB2000_REV01",CALC_CONN_TEB2000_REV01!$G:$T),14,0),"---")</f>
        <v>---</v>
      </c>
      <c r="I287" s="59" t="str">
        <f>IFERROR(VLOOKUP($D287&amp;"-"&amp;$E287,IF($C$4="TEB2000_REV01",CALC_CONN_TEB2000_REV01!$F:$K,"???"),6,0),"---")</f>
        <v>---</v>
      </c>
      <c r="J287" s="61" t="str">
        <f>IFERROR(VLOOKUP($D287&amp;"-"&amp;$E287,IF($C$4="TEB2000_REV01",CALC_CONN_TEB2000_REV01!$F:$M,"???"),8,0),"---")</f>
        <v>---</v>
      </c>
      <c r="K287" s="62" t="str">
        <f>IFERROR(VLOOKUP($D287&amp;"-"&amp;$E287,IF($C$4="TEB2000_REV01",CALC_CONN_TEB2000_REV01!$F:$N),9,0),"---")</f>
        <v>---</v>
      </c>
      <c r="L287" s="59" t="str">
        <f>IFERROR(VLOOKUP(K287,B2B!$H$3:$I$2000,2,0),"---")</f>
        <v>---</v>
      </c>
      <c r="M287" s="59" t="str">
        <f>IFERROR(VLOOKUP(L287,IF($M$4="TEM0007_REV01",RAW_m_TEM0007_REV01!$AD:$AH),5,0),"---")</f>
        <v>---</v>
      </c>
      <c r="N287" s="59" t="str">
        <f>IFERROR(VLOOKUP(L287,IF($M$4="TEM0007_REV01",RAW_m_TEM0007_REV01!$AE:$AJ),6,0),"---")</f>
        <v>---</v>
      </c>
      <c r="O287" s="63" t="str">
        <f>IFERROR(VLOOKUP(L287,IF($M$4="TEM0007_REV01",RAW_m_TEM0007_REV01!$AD:$AE),2,0),"---")</f>
        <v>---</v>
      </c>
      <c r="P287" s="59" t="str">
        <f>IFERROR(VLOOKUP(O287,IF($M$4="TEM0007_REV01",RAW_m_TEM0007_REV01!$AJ:$AK),2,0),"---")</f>
        <v>---</v>
      </c>
      <c r="Q287" s="59" t="str">
        <f>IFERROR(VLOOKUP(L287,IF($M$4="TEM0007_REV01",RAW_m_TEM0007_REV01!$AD:$AF),3,0),"---")</f>
        <v>---</v>
      </c>
      <c r="R287" s="59" t="str">
        <f>IFERROR(VLOOKUP(O287,IF($M$4="TEM0007_REV01",RAW_m_TEM0007_REV01!$AE:$AG),3,0),"---")</f>
        <v>---</v>
      </c>
      <c r="S287" s="59" t="str">
        <f t="shared" si="9"/>
        <v>---</v>
      </c>
    </row>
    <row r="288" spans="2:19" ht="15" customHeight="1" x14ac:dyDescent="0.25">
      <c r="B288" s="59">
        <f t="shared" si="8"/>
        <v>283</v>
      </c>
      <c r="C288" s="60">
        <f>IFERROR(IF($C$4="TEB2000_REV01",CALC_CONN_TEB2000_REV01!U288,),"---")</f>
        <v>0</v>
      </c>
      <c r="D288" s="59">
        <f>IFERROR(IF($C$4="TEB2000_REV01",CALC_CONN_TEB2000_REV01!D288,),"---")</f>
        <v>0</v>
      </c>
      <c r="E288" s="59">
        <f>IFERROR(IF($C$4="TEB2000_REV01",CALC_CONN_TEB2000_REV01!E288,),"---")</f>
        <v>0</v>
      </c>
      <c r="F288" s="59" t="str">
        <f>IFERROR(IF(VLOOKUP($D288&amp;"-"&amp;$E288,IF($C$4="TEB2000_REV01",CALC_CONN_TEB2000_REV01!$F:$I),4,0)="--","---",IF($C$4="TEB2000_REV01",CALC_CONN_TEB2000_REV01!$G288&amp; " --&gt; " &amp;CALC_CONN_TEB2000_REV01!$I288&amp; " --&gt; ")),"---")</f>
        <v>---</v>
      </c>
      <c r="G288" s="59" t="str">
        <f>IFERROR(IF(VLOOKUP($D288&amp;"-"&amp;$E288,IF($C$4="TEB2000_REV01",CALC_CONN_TEB2000_REV01!$F:$H),3,0)="--",VLOOKUP($D288&amp;"-"&amp;$E288,IF($C$4="TEB2000_REV01",CALC_CONN_TEB2000_REV01!$F:$H),2,0),VLOOKUP($D288&amp;"-"&amp;$E288,IF($C$4="TEB2000_REV01",CALC_CONN_TEB2000_REV01!$F:$H),3,0)),"---")</f>
        <v>---</v>
      </c>
      <c r="H288" s="59" t="str">
        <f>IFERROR(VLOOKUP(G288,IF($C$4="TEB2000_REV01",CALC_CONN_TEB2000_REV01!$G:$T),14,0),"---")</f>
        <v>---</v>
      </c>
      <c r="I288" s="59" t="str">
        <f>IFERROR(VLOOKUP($D288&amp;"-"&amp;$E288,IF($C$4="TEB2000_REV01",CALC_CONN_TEB2000_REV01!$F:$K,"???"),6,0),"---")</f>
        <v>---</v>
      </c>
      <c r="J288" s="61" t="str">
        <f>IFERROR(VLOOKUP($D288&amp;"-"&amp;$E288,IF($C$4="TEB2000_REV01",CALC_CONN_TEB2000_REV01!$F:$M,"???"),8,0),"---")</f>
        <v>---</v>
      </c>
      <c r="K288" s="62" t="str">
        <f>IFERROR(VLOOKUP($D288&amp;"-"&amp;$E288,IF($C$4="TEB2000_REV01",CALC_CONN_TEB2000_REV01!$F:$N),9,0),"---")</f>
        <v>---</v>
      </c>
      <c r="L288" s="59" t="str">
        <f>IFERROR(VLOOKUP(K288,B2B!$H$3:$I$2000,2,0),"---")</f>
        <v>---</v>
      </c>
      <c r="M288" s="59" t="str">
        <f>IFERROR(VLOOKUP(L288,IF($M$4="TEM0007_REV01",RAW_m_TEM0007_REV01!$AD:$AH),5,0),"---")</f>
        <v>---</v>
      </c>
      <c r="N288" s="59" t="str">
        <f>IFERROR(VLOOKUP(L288,IF($M$4="TEM0007_REV01",RAW_m_TEM0007_REV01!$AE:$AJ),6,0),"---")</f>
        <v>---</v>
      </c>
      <c r="O288" s="63" t="str">
        <f>IFERROR(VLOOKUP(L288,IF($M$4="TEM0007_REV01",RAW_m_TEM0007_REV01!$AD:$AE),2,0),"---")</f>
        <v>---</v>
      </c>
      <c r="P288" s="59" t="str">
        <f>IFERROR(VLOOKUP(O288,IF($M$4="TEM0007_REV01",RAW_m_TEM0007_REV01!$AJ:$AK),2,0),"---")</f>
        <v>---</v>
      </c>
      <c r="Q288" s="59" t="str">
        <f>IFERROR(VLOOKUP(L288,IF($M$4="TEM0007_REV01",RAW_m_TEM0007_REV01!$AD:$AF),3,0),"---")</f>
        <v>---</v>
      </c>
      <c r="R288" s="59" t="str">
        <f>IFERROR(VLOOKUP(O288,IF($M$4="TEM0007_REV01",RAW_m_TEM0007_REV01!$AE:$AG),3,0),"---")</f>
        <v>---</v>
      </c>
      <c r="S288" s="59" t="str">
        <f t="shared" si="9"/>
        <v>---</v>
      </c>
    </row>
    <row r="289" spans="2:19" ht="15" customHeight="1" x14ac:dyDescent="0.25">
      <c r="B289" s="59">
        <f t="shared" si="8"/>
        <v>284</v>
      </c>
      <c r="C289" s="60">
        <f>IFERROR(IF($C$4="TEB2000_REV01",CALC_CONN_TEB2000_REV01!U289,),"---")</f>
        <v>0</v>
      </c>
      <c r="D289" s="59">
        <f>IFERROR(IF($C$4="TEB2000_REV01",CALC_CONN_TEB2000_REV01!D289,),"---")</f>
        <v>0</v>
      </c>
      <c r="E289" s="59">
        <f>IFERROR(IF($C$4="TEB2000_REV01",CALC_CONN_TEB2000_REV01!E289,),"---")</f>
        <v>0</v>
      </c>
      <c r="F289" s="59" t="str">
        <f>IFERROR(IF(VLOOKUP($D289&amp;"-"&amp;$E289,IF($C$4="TEB2000_REV01",CALC_CONN_TEB2000_REV01!$F:$I),4,0)="--","---",IF($C$4="TEB2000_REV01",CALC_CONN_TEB2000_REV01!$G289&amp; " --&gt; " &amp;CALC_CONN_TEB2000_REV01!$I289&amp; " --&gt; ")),"---")</f>
        <v>---</v>
      </c>
      <c r="G289" s="59" t="str">
        <f>IFERROR(IF(VLOOKUP($D289&amp;"-"&amp;$E289,IF($C$4="TEB2000_REV01",CALC_CONN_TEB2000_REV01!$F:$H),3,0)="--",VLOOKUP($D289&amp;"-"&amp;$E289,IF($C$4="TEB2000_REV01",CALC_CONN_TEB2000_REV01!$F:$H),2,0),VLOOKUP($D289&amp;"-"&amp;$E289,IF($C$4="TEB2000_REV01",CALC_CONN_TEB2000_REV01!$F:$H),3,0)),"---")</f>
        <v>---</v>
      </c>
      <c r="H289" s="59" t="str">
        <f>IFERROR(VLOOKUP(G289,IF($C$4="TEB2000_REV01",CALC_CONN_TEB2000_REV01!$G:$T),14,0),"---")</f>
        <v>---</v>
      </c>
      <c r="I289" s="59" t="str">
        <f>IFERROR(VLOOKUP($D289&amp;"-"&amp;$E289,IF($C$4="TEB2000_REV01",CALC_CONN_TEB2000_REV01!$F:$K,"???"),6,0),"---")</f>
        <v>---</v>
      </c>
      <c r="J289" s="61" t="str">
        <f>IFERROR(VLOOKUP($D289&amp;"-"&amp;$E289,IF($C$4="TEB2000_REV01",CALC_CONN_TEB2000_REV01!$F:$M,"???"),8,0),"---")</f>
        <v>---</v>
      </c>
      <c r="K289" s="62" t="str">
        <f>IFERROR(VLOOKUP($D289&amp;"-"&amp;$E289,IF($C$4="TEB2000_REV01",CALC_CONN_TEB2000_REV01!$F:$N),9,0),"---")</f>
        <v>---</v>
      </c>
      <c r="L289" s="59" t="str">
        <f>IFERROR(VLOOKUP(K289,B2B!$H$3:$I$2000,2,0),"---")</f>
        <v>---</v>
      </c>
      <c r="M289" s="59" t="str">
        <f>IFERROR(VLOOKUP(L289,IF($M$4="TEM0007_REV01",RAW_m_TEM0007_REV01!$AD:$AH),5,0),"---")</f>
        <v>---</v>
      </c>
      <c r="N289" s="59" t="str">
        <f>IFERROR(VLOOKUP(L289,IF($M$4="TEM0007_REV01",RAW_m_TEM0007_REV01!$AE:$AJ),6,0),"---")</f>
        <v>---</v>
      </c>
      <c r="O289" s="63" t="str">
        <f>IFERROR(VLOOKUP(L289,IF($M$4="TEM0007_REV01",RAW_m_TEM0007_REV01!$AD:$AE),2,0),"---")</f>
        <v>---</v>
      </c>
      <c r="P289" s="59" t="str">
        <f>IFERROR(VLOOKUP(O289,IF($M$4="TEM0007_REV01",RAW_m_TEM0007_REV01!$AJ:$AK),2,0),"---")</f>
        <v>---</v>
      </c>
      <c r="Q289" s="59" t="str">
        <f>IFERROR(VLOOKUP(L289,IF($M$4="TEM0007_REV01",RAW_m_TEM0007_REV01!$AD:$AF),3,0),"---")</f>
        <v>---</v>
      </c>
      <c r="R289" s="59" t="str">
        <f>IFERROR(VLOOKUP(O289,IF($M$4="TEM0007_REV01",RAW_m_TEM0007_REV01!$AE:$AG),3,0),"---")</f>
        <v>---</v>
      </c>
      <c r="S289" s="59" t="str">
        <f t="shared" si="9"/>
        <v>---</v>
      </c>
    </row>
    <row r="290" spans="2:19" ht="15" customHeight="1" x14ac:dyDescent="0.25">
      <c r="B290" s="59">
        <f t="shared" si="8"/>
        <v>285</v>
      </c>
      <c r="C290" s="60">
        <f>IFERROR(IF($C$4="TEB2000_REV01",CALC_CONN_TEB2000_REV01!U290,),"---")</f>
        <v>0</v>
      </c>
      <c r="D290" s="59">
        <f>IFERROR(IF($C$4="TEB2000_REV01",CALC_CONN_TEB2000_REV01!D290,),"---")</f>
        <v>0</v>
      </c>
      <c r="E290" s="59">
        <f>IFERROR(IF($C$4="TEB2000_REV01",CALC_CONN_TEB2000_REV01!E290,),"---")</f>
        <v>0</v>
      </c>
      <c r="F290" s="59" t="str">
        <f>IFERROR(IF(VLOOKUP($D290&amp;"-"&amp;$E290,IF($C$4="TEB2000_REV01",CALC_CONN_TEB2000_REV01!$F:$I),4,0)="--","---",IF($C$4="TEB2000_REV01",CALC_CONN_TEB2000_REV01!$G290&amp; " --&gt; " &amp;CALC_CONN_TEB2000_REV01!$I290&amp; " --&gt; ")),"---")</f>
        <v>---</v>
      </c>
      <c r="G290" s="59" t="str">
        <f>IFERROR(IF(VLOOKUP($D290&amp;"-"&amp;$E290,IF($C$4="TEB2000_REV01",CALC_CONN_TEB2000_REV01!$F:$H),3,0)="--",VLOOKUP($D290&amp;"-"&amp;$E290,IF($C$4="TEB2000_REV01",CALC_CONN_TEB2000_REV01!$F:$H),2,0),VLOOKUP($D290&amp;"-"&amp;$E290,IF($C$4="TEB2000_REV01",CALC_CONN_TEB2000_REV01!$F:$H),3,0)),"---")</f>
        <v>---</v>
      </c>
      <c r="H290" s="59" t="str">
        <f>IFERROR(VLOOKUP(G290,IF($C$4="TEB2000_REV01",CALC_CONN_TEB2000_REV01!$G:$T),14,0),"---")</f>
        <v>---</v>
      </c>
      <c r="I290" s="59" t="str">
        <f>IFERROR(VLOOKUP($D290&amp;"-"&amp;$E290,IF($C$4="TEB2000_REV01",CALC_CONN_TEB2000_REV01!$F:$K,"???"),6,0),"---")</f>
        <v>---</v>
      </c>
      <c r="J290" s="61" t="str">
        <f>IFERROR(VLOOKUP($D290&amp;"-"&amp;$E290,IF($C$4="TEB2000_REV01",CALC_CONN_TEB2000_REV01!$F:$M,"???"),8,0),"---")</f>
        <v>---</v>
      </c>
      <c r="K290" s="62" t="str">
        <f>IFERROR(VLOOKUP($D290&amp;"-"&amp;$E290,IF($C$4="TEB2000_REV01",CALC_CONN_TEB2000_REV01!$F:$N),9,0),"---")</f>
        <v>---</v>
      </c>
      <c r="L290" s="59" t="str">
        <f>IFERROR(VLOOKUP(K290,B2B!$H$3:$I$2000,2,0),"---")</f>
        <v>---</v>
      </c>
      <c r="M290" s="59" t="str">
        <f>IFERROR(VLOOKUP(L290,IF($M$4="TEM0007_REV01",RAW_m_TEM0007_REV01!$AD:$AH),5,0),"---")</f>
        <v>---</v>
      </c>
      <c r="N290" s="59" t="str">
        <f>IFERROR(VLOOKUP(L290,IF($M$4="TEM0007_REV01",RAW_m_TEM0007_REV01!$AE:$AJ),6,0),"---")</f>
        <v>---</v>
      </c>
      <c r="O290" s="63" t="str">
        <f>IFERROR(VLOOKUP(L290,IF($M$4="TEM0007_REV01",RAW_m_TEM0007_REV01!$AD:$AE),2,0),"---")</f>
        <v>---</v>
      </c>
      <c r="P290" s="59" t="str">
        <f>IFERROR(VLOOKUP(O290,IF($M$4="TEM0007_REV01",RAW_m_TEM0007_REV01!$AJ:$AK),2,0),"---")</f>
        <v>---</v>
      </c>
      <c r="Q290" s="59" t="str">
        <f>IFERROR(VLOOKUP(L290,IF($M$4="TEM0007_REV01",RAW_m_TEM0007_REV01!$AD:$AF),3,0),"---")</f>
        <v>---</v>
      </c>
      <c r="R290" s="59" t="str">
        <f>IFERROR(VLOOKUP(O290,IF($M$4="TEM0007_REV01",RAW_m_TEM0007_REV01!$AE:$AG),3,0),"---")</f>
        <v>---</v>
      </c>
      <c r="S290" s="59" t="str">
        <f t="shared" si="9"/>
        <v>---</v>
      </c>
    </row>
    <row r="291" spans="2:19" ht="15" customHeight="1" x14ac:dyDescent="0.25">
      <c r="B291" s="59">
        <f t="shared" si="8"/>
        <v>286</v>
      </c>
      <c r="C291" s="60">
        <f>IFERROR(IF($C$4="TEB2000_REV01",CALC_CONN_TEB2000_REV01!U291,),"---")</f>
        <v>0</v>
      </c>
      <c r="D291" s="59">
        <f>IFERROR(IF($C$4="TEB2000_REV01",CALC_CONN_TEB2000_REV01!D291,),"---")</f>
        <v>0</v>
      </c>
      <c r="E291" s="59">
        <f>IFERROR(IF($C$4="TEB2000_REV01",CALC_CONN_TEB2000_REV01!E291,),"---")</f>
        <v>0</v>
      </c>
      <c r="F291" s="59" t="str">
        <f>IFERROR(IF(VLOOKUP($D291&amp;"-"&amp;$E291,IF($C$4="TEB2000_REV01",CALC_CONN_TEB2000_REV01!$F:$I),4,0)="--","---",IF($C$4="TEB2000_REV01",CALC_CONN_TEB2000_REV01!$G291&amp; " --&gt; " &amp;CALC_CONN_TEB2000_REV01!$I291&amp; " --&gt; ")),"---")</f>
        <v>---</v>
      </c>
      <c r="G291" s="59" t="str">
        <f>IFERROR(IF(VLOOKUP($D291&amp;"-"&amp;$E291,IF($C$4="TEB2000_REV01",CALC_CONN_TEB2000_REV01!$F:$H),3,0)="--",VLOOKUP($D291&amp;"-"&amp;$E291,IF($C$4="TEB2000_REV01",CALC_CONN_TEB2000_REV01!$F:$H),2,0),VLOOKUP($D291&amp;"-"&amp;$E291,IF($C$4="TEB2000_REV01",CALC_CONN_TEB2000_REV01!$F:$H),3,0)),"---")</f>
        <v>---</v>
      </c>
      <c r="H291" s="59" t="str">
        <f>IFERROR(VLOOKUP(G291,IF($C$4="TEB2000_REV01",CALC_CONN_TEB2000_REV01!$G:$T),14,0),"---")</f>
        <v>---</v>
      </c>
      <c r="I291" s="59" t="str">
        <f>IFERROR(VLOOKUP($D291&amp;"-"&amp;$E291,IF($C$4="TEB2000_REV01",CALC_CONN_TEB2000_REV01!$F:$K,"???"),6,0),"---")</f>
        <v>---</v>
      </c>
      <c r="J291" s="61" t="str">
        <f>IFERROR(VLOOKUP($D291&amp;"-"&amp;$E291,IF($C$4="TEB2000_REV01",CALC_CONN_TEB2000_REV01!$F:$M,"???"),8,0),"---")</f>
        <v>---</v>
      </c>
      <c r="K291" s="62" t="str">
        <f>IFERROR(VLOOKUP($D291&amp;"-"&amp;$E291,IF($C$4="TEB2000_REV01",CALC_CONN_TEB2000_REV01!$F:$N),9,0),"---")</f>
        <v>---</v>
      </c>
      <c r="L291" s="59" t="str">
        <f>IFERROR(VLOOKUP(K291,B2B!$H$3:$I$2000,2,0),"---")</f>
        <v>---</v>
      </c>
      <c r="M291" s="59" t="str">
        <f>IFERROR(VLOOKUP(L291,IF($M$4="TEM0007_REV01",RAW_m_TEM0007_REV01!$AD:$AH),5,0),"---")</f>
        <v>---</v>
      </c>
      <c r="N291" s="59" t="str">
        <f>IFERROR(VLOOKUP(L291,IF($M$4="TEM0007_REV01",RAW_m_TEM0007_REV01!$AE:$AJ),6,0),"---")</f>
        <v>---</v>
      </c>
      <c r="O291" s="63" t="str">
        <f>IFERROR(VLOOKUP(L291,IF($M$4="TEM0007_REV01",RAW_m_TEM0007_REV01!$AD:$AE),2,0),"---")</f>
        <v>---</v>
      </c>
      <c r="P291" s="59" t="str">
        <f>IFERROR(VLOOKUP(O291,IF($M$4="TEM0007_REV01",RAW_m_TEM0007_REV01!$AJ:$AK),2,0),"---")</f>
        <v>---</v>
      </c>
      <c r="Q291" s="59" t="str">
        <f>IFERROR(VLOOKUP(L291,IF($M$4="TEM0007_REV01",RAW_m_TEM0007_REV01!$AD:$AF),3,0),"---")</f>
        <v>---</v>
      </c>
      <c r="R291" s="59" t="str">
        <f>IFERROR(VLOOKUP(O291,IF($M$4="TEM0007_REV01",RAW_m_TEM0007_REV01!$AE:$AG),3,0),"---")</f>
        <v>---</v>
      </c>
      <c r="S291" s="59" t="str">
        <f t="shared" si="9"/>
        <v>---</v>
      </c>
    </row>
    <row r="292" spans="2:19" ht="15" customHeight="1" x14ac:dyDescent="0.25">
      <c r="B292" s="59">
        <f t="shared" si="8"/>
        <v>287</v>
      </c>
      <c r="C292" s="60">
        <f>IFERROR(IF($C$4="TEB2000_REV01",CALC_CONN_TEB2000_REV01!U292,),"---")</f>
        <v>0</v>
      </c>
      <c r="D292" s="59">
        <f>IFERROR(IF($C$4="TEB2000_REV01",CALC_CONN_TEB2000_REV01!D292,),"---")</f>
        <v>0</v>
      </c>
      <c r="E292" s="59">
        <f>IFERROR(IF($C$4="TEB2000_REV01",CALC_CONN_TEB2000_REV01!E292,),"---")</f>
        <v>0</v>
      </c>
      <c r="F292" s="59" t="str">
        <f>IFERROR(IF(VLOOKUP($D292&amp;"-"&amp;$E292,IF($C$4="TEB2000_REV01",CALC_CONN_TEB2000_REV01!$F:$I),4,0)="--","---",IF($C$4="TEB2000_REV01",CALC_CONN_TEB2000_REV01!$G292&amp; " --&gt; " &amp;CALC_CONN_TEB2000_REV01!$I292&amp; " --&gt; ")),"---")</f>
        <v>---</v>
      </c>
      <c r="G292" s="59" t="str">
        <f>IFERROR(IF(VLOOKUP($D292&amp;"-"&amp;$E292,IF($C$4="TEB2000_REV01",CALC_CONN_TEB2000_REV01!$F:$H),3,0)="--",VLOOKUP($D292&amp;"-"&amp;$E292,IF($C$4="TEB2000_REV01",CALC_CONN_TEB2000_REV01!$F:$H),2,0),VLOOKUP($D292&amp;"-"&amp;$E292,IF($C$4="TEB2000_REV01",CALC_CONN_TEB2000_REV01!$F:$H),3,0)),"---")</f>
        <v>---</v>
      </c>
      <c r="H292" s="59" t="str">
        <f>IFERROR(VLOOKUP(G292,IF($C$4="TEB2000_REV01",CALC_CONN_TEB2000_REV01!$G:$T),14,0),"---")</f>
        <v>---</v>
      </c>
      <c r="I292" s="59" t="str">
        <f>IFERROR(VLOOKUP($D292&amp;"-"&amp;$E292,IF($C$4="TEB2000_REV01",CALC_CONN_TEB2000_REV01!$F:$K,"???"),6,0),"---")</f>
        <v>---</v>
      </c>
      <c r="J292" s="61" t="str">
        <f>IFERROR(VLOOKUP($D292&amp;"-"&amp;$E292,IF($C$4="TEB2000_REV01",CALC_CONN_TEB2000_REV01!$F:$M,"???"),8,0),"---")</f>
        <v>---</v>
      </c>
      <c r="K292" s="62" t="str">
        <f>IFERROR(VLOOKUP($D292&amp;"-"&amp;$E292,IF($C$4="TEB2000_REV01",CALC_CONN_TEB2000_REV01!$F:$N),9,0),"---")</f>
        <v>---</v>
      </c>
      <c r="L292" s="59" t="str">
        <f>IFERROR(VLOOKUP(K292,B2B!$H$3:$I$2000,2,0),"---")</f>
        <v>---</v>
      </c>
      <c r="M292" s="59" t="str">
        <f>IFERROR(VLOOKUP(L292,IF($M$4="TEM0007_REV01",RAW_m_TEM0007_REV01!$AD:$AH),5,0),"---")</f>
        <v>---</v>
      </c>
      <c r="N292" s="59" t="str">
        <f>IFERROR(VLOOKUP(L292,IF($M$4="TEM0007_REV01",RAW_m_TEM0007_REV01!$AE:$AJ),6,0),"---")</f>
        <v>---</v>
      </c>
      <c r="O292" s="63" t="str">
        <f>IFERROR(VLOOKUP(L292,IF($M$4="TEM0007_REV01",RAW_m_TEM0007_REV01!$AD:$AE),2,0),"---")</f>
        <v>---</v>
      </c>
      <c r="P292" s="59" t="str">
        <f>IFERROR(VLOOKUP(O292,IF($M$4="TEM0007_REV01",RAW_m_TEM0007_REV01!$AJ:$AK),2,0),"---")</f>
        <v>---</v>
      </c>
      <c r="Q292" s="59" t="str">
        <f>IFERROR(VLOOKUP(L292,IF($M$4="TEM0007_REV01",RAW_m_TEM0007_REV01!$AD:$AF),3,0),"---")</f>
        <v>---</v>
      </c>
      <c r="R292" s="59" t="str">
        <f>IFERROR(VLOOKUP(O292,IF($M$4="TEM0007_REV01",RAW_m_TEM0007_REV01!$AE:$AG),3,0),"---")</f>
        <v>---</v>
      </c>
      <c r="S292" s="59" t="str">
        <f t="shared" si="9"/>
        <v>---</v>
      </c>
    </row>
    <row r="293" spans="2:19" ht="15" customHeight="1" x14ac:dyDescent="0.25">
      <c r="B293" s="59">
        <f t="shared" si="8"/>
        <v>288</v>
      </c>
      <c r="C293" s="60">
        <f>IFERROR(IF($C$4="TEB2000_REV01",CALC_CONN_TEB2000_REV01!U293,),"---")</f>
        <v>0</v>
      </c>
      <c r="D293" s="59">
        <f>IFERROR(IF($C$4="TEB2000_REV01",CALC_CONN_TEB2000_REV01!D293,),"---")</f>
        <v>0</v>
      </c>
      <c r="E293" s="59">
        <f>IFERROR(IF($C$4="TEB2000_REV01",CALC_CONN_TEB2000_REV01!E293,),"---")</f>
        <v>0</v>
      </c>
      <c r="F293" s="59" t="str">
        <f>IFERROR(IF(VLOOKUP($D293&amp;"-"&amp;$E293,IF($C$4="TEB2000_REV01",CALC_CONN_TEB2000_REV01!$F:$I),4,0)="--","---",IF($C$4="TEB2000_REV01",CALC_CONN_TEB2000_REV01!$G293&amp; " --&gt; " &amp;CALC_CONN_TEB2000_REV01!$I293&amp; " --&gt; ")),"---")</f>
        <v>---</v>
      </c>
      <c r="G293" s="59" t="str">
        <f>IFERROR(IF(VLOOKUP($D293&amp;"-"&amp;$E293,IF($C$4="TEB2000_REV01",CALC_CONN_TEB2000_REV01!$F:$H),3,0)="--",VLOOKUP($D293&amp;"-"&amp;$E293,IF($C$4="TEB2000_REV01",CALC_CONN_TEB2000_REV01!$F:$H),2,0),VLOOKUP($D293&amp;"-"&amp;$E293,IF($C$4="TEB2000_REV01",CALC_CONN_TEB2000_REV01!$F:$H),3,0)),"---")</f>
        <v>---</v>
      </c>
      <c r="H293" s="59" t="str">
        <f>IFERROR(VLOOKUP(G293,IF($C$4="TEB2000_REV01",CALC_CONN_TEB2000_REV01!$G:$T),14,0),"---")</f>
        <v>---</v>
      </c>
      <c r="I293" s="59" t="str">
        <f>IFERROR(VLOOKUP($D293&amp;"-"&amp;$E293,IF($C$4="TEB2000_REV01",CALC_CONN_TEB2000_REV01!$F:$K,"???"),6,0),"---")</f>
        <v>---</v>
      </c>
      <c r="J293" s="61" t="str">
        <f>IFERROR(VLOOKUP($D293&amp;"-"&amp;$E293,IF($C$4="TEB2000_REV01",CALC_CONN_TEB2000_REV01!$F:$M,"???"),8,0),"---")</f>
        <v>---</v>
      </c>
      <c r="K293" s="62" t="str">
        <f>IFERROR(VLOOKUP($D293&amp;"-"&amp;$E293,IF($C$4="TEB2000_REV01",CALC_CONN_TEB2000_REV01!$F:$N),9,0),"---")</f>
        <v>---</v>
      </c>
      <c r="L293" s="59" t="str">
        <f>IFERROR(VLOOKUP(K293,B2B!$H$3:$I$2000,2,0),"---")</f>
        <v>---</v>
      </c>
      <c r="M293" s="59" t="str">
        <f>IFERROR(VLOOKUP(L293,IF($M$4="TEM0007_REV01",RAW_m_TEM0007_REV01!$AD:$AH),5,0),"---")</f>
        <v>---</v>
      </c>
      <c r="N293" s="59" t="str">
        <f>IFERROR(VLOOKUP(L293,IF($M$4="TEM0007_REV01",RAW_m_TEM0007_REV01!$AE:$AJ),6,0),"---")</f>
        <v>---</v>
      </c>
      <c r="O293" s="63" t="str">
        <f>IFERROR(VLOOKUP(L293,IF($M$4="TEM0007_REV01",RAW_m_TEM0007_REV01!$AD:$AE),2,0),"---")</f>
        <v>---</v>
      </c>
      <c r="P293" s="59" t="str">
        <f>IFERROR(VLOOKUP(O293,IF($M$4="TEM0007_REV01",RAW_m_TEM0007_REV01!$AJ:$AK),2,0),"---")</f>
        <v>---</v>
      </c>
      <c r="Q293" s="59" t="str">
        <f>IFERROR(VLOOKUP(L293,IF($M$4="TEM0007_REV01",RAW_m_TEM0007_REV01!$AD:$AF),3,0),"---")</f>
        <v>---</v>
      </c>
      <c r="R293" s="59" t="str">
        <f>IFERROR(VLOOKUP(O293,IF($M$4="TEM0007_REV01",RAW_m_TEM0007_REV01!$AE:$AG),3,0),"---")</f>
        <v>---</v>
      </c>
      <c r="S293" s="59" t="str">
        <f t="shared" si="9"/>
        <v>---</v>
      </c>
    </row>
    <row r="294" spans="2:19" ht="15" customHeight="1" x14ac:dyDescent="0.25">
      <c r="B294" s="59">
        <f t="shared" si="8"/>
        <v>289</v>
      </c>
      <c r="C294" s="60">
        <f>IFERROR(IF($C$4="TEB2000_REV01",CALC_CONN_TEB2000_REV01!U294,),"---")</f>
        <v>0</v>
      </c>
      <c r="D294" s="59">
        <f>IFERROR(IF($C$4="TEB2000_REV01",CALC_CONN_TEB2000_REV01!D294,),"---")</f>
        <v>0</v>
      </c>
      <c r="E294" s="59">
        <f>IFERROR(IF($C$4="TEB2000_REV01",CALC_CONN_TEB2000_REV01!E294,),"---")</f>
        <v>0</v>
      </c>
      <c r="F294" s="59" t="str">
        <f>IFERROR(IF(VLOOKUP($D294&amp;"-"&amp;$E294,IF($C$4="TEB2000_REV01",CALC_CONN_TEB2000_REV01!$F:$I),4,0)="--","---",IF($C$4="TEB2000_REV01",CALC_CONN_TEB2000_REV01!$G294&amp; " --&gt; " &amp;CALC_CONN_TEB2000_REV01!$I294&amp; " --&gt; ")),"---")</f>
        <v>---</v>
      </c>
      <c r="G294" s="59" t="str">
        <f>IFERROR(IF(VLOOKUP($D294&amp;"-"&amp;$E294,IF($C$4="TEB2000_REV01",CALC_CONN_TEB2000_REV01!$F:$H),3,0)="--",VLOOKUP($D294&amp;"-"&amp;$E294,IF($C$4="TEB2000_REV01",CALC_CONN_TEB2000_REV01!$F:$H),2,0),VLOOKUP($D294&amp;"-"&amp;$E294,IF($C$4="TEB2000_REV01",CALC_CONN_TEB2000_REV01!$F:$H),3,0)),"---")</f>
        <v>---</v>
      </c>
      <c r="H294" s="59" t="str">
        <f>IFERROR(VLOOKUP(G294,IF($C$4="TEB2000_REV01",CALC_CONN_TEB2000_REV01!$G:$T),14,0),"---")</f>
        <v>---</v>
      </c>
      <c r="I294" s="59" t="str">
        <f>IFERROR(VLOOKUP($D294&amp;"-"&amp;$E294,IF($C$4="TEB2000_REV01",CALC_CONN_TEB2000_REV01!$F:$K,"???"),6,0),"---")</f>
        <v>---</v>
      </c>
      <c r="J294" s="61" t="str">
        <f>IFERROR(VLOOKUP($D294&amp;"-"&amp;$E294,IF($C$4="TEB2000_REV01",CALC_CONN_TEB2000_REV01!$F:$M,"???"),8,0),"---")</f>
        <v>---</v>
      </c>
      <c r="K294" s="62" t="str">
        <f>IFERROR(VLOOKUP($D294&amp;"-"&amp;$E294,IF($C$4="TEB2000_REV01",CALC_CONN_TEB2000_REV01!$F:$N),9,0),"---")</f>
        <v>---</v>
      </c>
      <c r="L294" s="59" t="str">
        <f>IFERROR(VLOOKUP(K294,B2B!$H$3:$I$2000,2,0),"---")</f>
        <v>---</v>
      </c>
      <c r="M294" s="59" t="str">
        <f>IFERROR(VLOOKUP(L294,IF($M$4="TEM0007_REV01",RAW_m_TEM0007_REV01!$AD:$AH),5,0),"---")</f>
        <v>---</v>
      </c>
      <c r="N294" s="59" t="str">
        <f>IFERROR(VLOOKUP(L294,IF($M$4="TEM0007_REV01",RAW_m_TEM0007_REV01!$AE:$AJ),6,0),"---")</f>
        <v>---</v>
      </c>
      <c r="O294" s="63" t="str">
        <f>IFERROR(VLOOKUP(L294,IF($M$4="TEM0007_REV01",RAW_m_TEM0007_REV01!$AD:$AE),2,0),"---")</f>
        <v>---</v>
      </c>
      <c r="P294" s="59" t="str">
        <f>IFERROR(VLOOKUP(O294,IF($M$4="TEM0007_REV01",RAW_m_TEM0007_REV01!$AJ:$AK),2,0),"---")</f>
        <v>---</v>
      </c>
      <c r="Q294" s="59" t="str">
        <f>IFERROR(VLOOKUP(L294,IF($M$4="TEM0007_REV01",RAW_m_TEM0007_REV01!$AD:$AF),3,0),"---")</f>
        <v>---</v>
      </c>
      <c r="R294" s="59" t="str">
        <f>IFERROR(VLOOKUP(O294,IF($M$4="TEM0007_REV01",RAW_m_TEM0007_REV01!$AE:$AG),3,0),"---")</f>
        <v>---</v>
      </c>
      <c r="S294" s="59" t="str">
        <f t="shared" si="9"/>
        <v>---</v>
      </c>
    </row>
    <row r="295" spans="2:19" ht="15" customHeight="1" x14ac:dyDescent="0.25">
      <c r="B295" s="59">
        <f t="shared" si="8"/>
        <v>290</v>
      </c>
      <c r="C295" s="60">
        <f>IFERROR(IF($C$4="TEB2000_REV01",CALC_CONN_TEB2000_REV01!U295,),"---")</f>
        <v>0</v>
      </c>
      <c r="D295" s="59">
        <f>IFERROR(IF($C$4="TEB2000_REV01",CALC_CONN_TEB2000_REV01!D295,),"---")</f>
        <v>0</v>
      </c>
      <c r="E295" s="59">
        <f>IFERROR(IF($C$4="TEB2000_REV01",CALC_CONN_TEB2000_REV01!E295,),"---")</f>
        <v>0</v>
      </c>
      <c r="F295" s="59" t="str">
        <f>IFERROR(IF(VLOOKUP($D295&amp;"-"&amp;$E295,IF($C$4="TEB2000_REV01",CALC_CONN_TEB2000_REV01!$F:$I),4,0)="--","---",IF($C$4="TEB2000_REV01",CALC_CONN_TEB2000_REV01!$G295&amp; " --&gt; " &amp;CALC_CONN_TEB2000_REV01!$I295&amp; " --&gt; ")),"---")</f>
        <v>---</v>
      </c>
      <c r="G295" s="59" t="str">
        <f>IFERROR(IF(VLOOKUP($D295&amp;"-"&amp;$E295,IF($C$4="TEB2000_REV01",CALC_CONN_TEB2000_REV01!$F:$H),3,0)="--",VLOOKUP($D295&amp;"-"&amp;$E295,IF($C$4="TEB2000_REV01",CALC_CONN_TEB2000_REV01!$F:$H),2,0),VLOOKUP($D295&amp;"-"&amp;$E295,IF($C$4="TEB2000_REV01",CALC_CONN_TEB2000_REV01!$F:$H),3,0)),"---")</f>
        <v>---</v>
      </c>
      <c r="H295" s="59" t="str">
        <f>IFERROR(VLOOKUP(G295,IF($C$4="TEB2000_REV01",CALC_CONN_TEB2000_REV01!$G:$T),14,0),"---")</f>
        <v>---</v>
      </c>
      <c r="I295" s="59" t="str">
        <f>IFERROR(VLOOKUP($D295&amp;"-"&amp;$E295,IF($C$4="TEB2000_REV01",CALC_CONN_TEB2000_REV01!$F:$K,"???"),6,0),"---")</f>
        <v>---</v>
      </c>
      <c r="J295" s="61" t="str">
        <f>IFERROR(VLOOKUP($D295&amp;"-"&amp;$E295,IF($C$4="TEB2000_REV01",CALC_CONN_TEB2000_REV01!$F:$M,"???"),8,0),"---")</f>
        <v>---</v>
      </c>
      <c r="K295" s="62" t="str">
        <f>IFERROR(VLOOKUP($D295&amp;"-"&amp;$E295,IF($C$4="TEB2000_REV01",CALC_CONN_TEB2000_REV01!$F:$N),9,0),"---")</f>
        <v>---</v>
      </c>
      <c r="L295" s="59" t="str">
        <f>IFERROR(VLOOKUP(K295,B2B!$H$3:$I$2000,2,0),"---")</f>
        <v>---</v>
      </c>
      <c r="M295" s="59" t="str">
        <f>IFERROR(VLOOKUP(L295,IF($M$4="TEM0007_REV01",RAW_m_TEM0007_REV01!$AD:$AH),5,0),"---")</f>
        <v>---</v>
      </c>
      <c r="N295" s="59" t="str">
        <f>IFERROR(VLOOKUP(L295,IF($M$4="TEM0007_REV01",RAW_m_TEM0007_REV01!$AE:$AJ),6,0),"---")</f>
        <v>---</v>
      </c>
      <c r="O295" s="63" t="str">
        <f>IFERROR(VLOOKUP(L295,IF($M$4="TEM0007_REV01",RAW_m_TEM0007_REV01!$AD:$AE),2,0),"---")</f>
        <v>---</v>
      </c>
      <c r="P295" s="59" t="str">
        <f>IFERROR(VLOOKUP(O295,IF($M$4="TEM0007_REV01",RAW_m_TEM0007_REV01!$AJ:$AK),2,0),"---")</f>
        <v>---</v>
      </c>
      <c r="Q295" s="59" t="str">
        <f>IFERROR(VLOOKUP(L295,IF($M$4="TEM0007_REV01",RAW_m_TEM0007_REV01!$AD:$AF),3,0),"---")</f>
        <v>---</v>
      </c>
      <c r="R295" s="59" t="str">
        <f>IFERROR(VLOOKUP(O295,IF($M$4="TEM0007_REV01",RAW_m_TEM0007_REV01!$AE:$AG),3,0),"---")</f>
        <v>---</v>
      </c>
      <c r="S295" s="59" t="str">
        <f t="shared" si="9"/>
        <v>---</v>
      </c>
    </row>
    <row r="296" spans="2:19" ht="15" customHeight="1" x14ac:dyDescent="0.25">
      <c r="B296" s="59">
        <f t="shared" si="8"/>
        <v>291</v>
      </c>
      <c r="C296" s="60">
        <f>IFERROR(IF($C$4="TEB2000_REV01",CALC_CONN_TEB2000_REV01!U296,),"---")</f>
        <v>0</v>
      </c>
      <c r="D296" s="59">
        <f>IFERROR(IF($C$4="TEB2000_REV01",CALC_CONN_TEB2000_REV01!D296,),"---")</f>
        <v>0</v>
      </c>
      <c r="E296" s="59">
        <f>IFERROR(IF($C$4="TEB2000_REV01",CALC_CONN_TEB2000_REV01!E296,),"---")</f>
        <v>0</v>
      </c>
      <c r="F296" s="59" t="str">
        <f>IFERROR(IF(VLOOKUP($D296&amp;"-"&amp;$E296,IF($C$4="TEB2000_REV01",CALC_CONN_TEB2000_REV01!$F:$I),4,0)="--","---",IF($C$4="TEB2000_REV01",CALC_CONN_TEB2000_REV01!$G296&amp; " --&gt; " &amp;CALC_CONN_TEB2000_REV01!$I296&amp; " --&gt; ")),"---")</f>
        <v>---</v>
      </c>
      <c r="G296" s="59" t="str">
        <f>IFERROR(IF(VLOOKUP($D296&amp;"-"&amp;$E296,IF($C$4="TEB2000_REV01",CALC_CONN_TEB2000_REV01!$F:$H),3,0)="--",VLOOKUP($D296&amp;"-"&amp;$E296,IF($C$4="TEB2000_REV01",CALC_CONN_TEB2000_REV01!$F:$H),2,0),VLOOKUP($D296&amp;"-"&amp;$E296,IF($C$4="TEB2000_REV01",CALC_CONN_TEB2000_REV01!$F:$H),3,0)),"---")</f>
        <v>---</v>
      </c>
      <c r="H296" s="59" t="str">
        <f>IFERROR(VLOOKUP(G296,IF($C$4="TEB2000_REV01",CALC_CONN_TEB2000_REV01!$G:$T),14,0),"---")</f>
        <v>---</v>
      </c>
      <c r="I296" s="59" t="str">
        <f>IFERROR(VLOOKUP($D296&amp;"-"&amp;$E296,IF($C$4="TEB2000_REV01",CALC_CONN_TEB2000_REV01!$F:$K,"???"),6,0),"---")</f>
        <v>---</v>
      </c>
      <c r="J296" s="61" t="str">
        <f>IFERROR(VLOOKUP($D296&amp;"-"&amp;$E296,IF($C$4="TEB2000_REV01",CALC_CONN_TEB2000_REV01!$F:$M,"???"),8,0),"---")</f>
        <v>---</v>
      </c>
      <c r="K296" s="62" t="str">
        <f>IFERROR(VLOOKUP($D296&amp;"-"&amp;$E296,IF($C$4="TEB2000_REV01",CALC_CONN_TEB2000_REV01!$F:$N),9,0),"---")</f>
        <v>---</v>
      </c>
      <c r="L296" s="59" t="str">
        <f>IFERROR(VLOOKUP(K296,B2B!$H$3:$I$2000,2,0),"---")</f>
        <v>---</v>
      </c>
      <c r="M296" s="59" t="str">
        <f>IFERROR(VLOOKUP(L296,IF($M$4="TEM0007_REV01",RAW_m_TEM0007_REV01!$AD:$AH),5,0),"---")</f>
        <v>---</v>
      </c>
      <c r="N296" s="59" t="str">
        <f>IFERROR(VLOOKUP(L296,IF($M$4="TEM0007_REV01",RAW_m_TEM0007_REV01!$AE:$AJ),6,0),"---")</f>
        <v>---</v>
      </c>
      <c r="O296" s="63" t="str">
        <f>IFERROR(VLOOKUP(L296,IF($M$4="TEM0007_REV01",RAW_m_TEM0007_REV01!$AD:$AE),2,0),"---")</f>
        <v>---</v>
      </c>
      <c r="P296" s="59" t="str">
        <f>IFERROR(VLOOKUP(O296,IF($M$4="TEM0007_REV01",RAW_m_TEM0007_REV01!$AJ:$AK),2,0),"---")</f>
        <v>---</v>
      </c>
      <c r="Q296" s="59" t="str">
        <f>IFERROR(VLOOKUP(L296,IF($M$4="TEM0007_REV01",RAW_m_TEM0007_REV01!$AD:$AF),3,0),"---")</f>
        <v>---</v>
      </c>
      <c r="R296" s="59" t="str">
        <f>IFERROR(VLOOKUP(O296,IF($M$4="TEM0007_REV01",RAW_m_TEM0007_REV01!$AE:$AG),3,0),"---")</f>
        <v>---</v>
      </c>
      <c r="S296" s="59" t="str">
        <f t="shared" si="9"/>
        <v>---</v>
      </c>
    </row>
    <row r="297" spans="2:19" ht="15" customHeight="1" x14ac:dyDescent="0.25">
      <c r="B297" s="59">
        <f t="shared" si="8"/>
        <v>292</v>
      </c>
      <c r="C297" s="60">
        <f>IFERROR(IF($C$4="TEB2000_REV01",CALC_CONN_TEB2000_REV01!U297,),"---")</f>
        <v>0</v>
      </c>
      <c r="D297" s="59">
        <f>IFERROR(IF($C$4="TEB2000_REV01",CALC_CONN_TEB2000_REV01!D297,),"---")</f>
        <v>0</v>
      </c>
      <c r="E297" s="59">
        <f>IFERROR(IF($C$4="TEB2000_REV01",CALC_CONN_TEB2000_REV01!E297,),"---")</f>
        <v>0</v>
      </c>
      <c r="F297" s="59" t="str">
        <f>IFERROR(IF(VLOOKUP($D297&amp;"-"&amp;$E297,IF($C$4="TEB2000_REV01",CALC_CONN_TEB2000_REV01!$F:$I),4,0)="--","---",IF($C$4="TEB2000_REV01",CALC_CONN_TEB2000_REV01!$G297&amp; " --&gt; " &amp;CALC_CONN_TEB2000_REV01!$I297&amp; " --&gt; ")),"---")</f>
        <v>---</v>
      </c>
      <c r="G297" s="59" t="str">
        <f>IFERROR(IF(VLOOKUP($D297&amp;"-"&amp;$E297,IF($C$4="TEB2000_REV01",CALC_CONN_TEB2000_REV01!$F:$H),3,0)="--",VLOOKUP($D297&amp;"-"&amp;$E297,IF($C$4="TEB2000_REV01",CALC_CONN_TEB2000_REV01!$F:$H),2,0),VLOOKUP($D297&amp;"-"&amp;$E297,IF($C$4="TEB2000_REV01",CALC_CONN_TEB2000_REV01!$F:$H),3,0)),"---")</f>
        <v>---</v>
      </c>
      <c r="H297" s="59" t="str">
        <f>IFERROR(VLOOKUP(G297,IF($C$4="TEB2000_REV01",CALC_CONN_TEB2000_REV01!$G:$T),14,0),"---")</f>
        <v>---</v>
      </c>
      <c r="I297" s="59" t="str">
        <f>IFERROR(VLOOKUP($D297&amp;"-"&amp;$E297,IF($C$4="TEB2000_REV01",CALC_CONN_TEB2000_REV01!$F:$K,"???"),6,0),"---")</f>
        <v>---</v>
      </c>
      <c r="J297" s="61" t="str">
        <f>IFERROR(VLOOKUP($D297&amp;"-"&amp;$E297,IF($C$4="TEB2000_REV01",CALC_CONN_TEB2000_REV01!$F:$M,"???"),8,0),"---")</f>
        <v>---</v>
      </c>
      <c r="K297" s="62" t="str">
        <f>IFERROR(VLOOKUP($D297&amp;"-"&amp;$E297,IF($C$4="TEB2000_REV01",CALC_CONN_TEB2000_REV01!$F:$N),9,0),"---")</f>
        <v>---</v>
      </c>
      <c r="L297" s="59" t="str">
        <f>IFERROR(VLOOKUP(K297,B2B!$H$3:$I$2000,2,0),"---")</f>
        <v>---</v>
      </c>
      <c r="M297" s="59" t="str">
        <f>IFERROR(VLOOKUP(L297,IF($M$4="TEM0007_REV01",RAW_m_TEM0007_REV01!$AD:$AH),5,0),"---")</f>
        <v>---</v>
      </c>
      <c r="N297" s="59" t="str">
        <f>IFERROR(VLOOKUP(L297,IF($M$4="TEM0007_REV01",RAW_m_TEM0007_REV01!$AE:$AJ),6,0),"---")</f>
        <v>---</v>
      </c>
      <c r="O297" s="63" t="str">
        <f>IFERROR(VLOOKUP(L297,IF($M$4="TEM0007_REV01",RAW_m_TEM0007_REV01!$AD:$AE),2,0),"---")</f>
        <v>---</v>
      </c>
      <c r="P297" s="59" t="str">
        <f>IFERROR(VLOOKUP(O297,IF($M$4="TEM0007_REV01",RAW_m_TEM0007_REV01!$AJ:$AK),2,0),"---")</f>
        <v>---</v>
      </c>
      <c r="Q297" s="59" t="str">
        <f>IFERROR(VLOOKUP(L297,IF($M$4="TEM0007_REV01",RAW_m_TEM0007_REV01!$AD:$AF),3,0),"---")</f>
        <v>---</v>
      </c>
      <c r="R297" s="59" t="str">
        <f>IFERROR(VLOOKUP(O297,IF($M$4="TEM0007_REV01",RAW_m_TEM0007_REV01!$AE:$AG),3,0),"---")</f>
        <v>---</v>
      </c>
      <c r="S297" s="59" t="str">
        <f t="shared" si="9"/>
        <v>---</v>
      </c>
    </row>
    <row r="298" spans="2:19" ht="15" customHeight="1" x14ac:dyDescent="0.25">
      <c r="B298" s="59">
        <f t="shared" si="8"/>
        <v>293</v>
      </c>
      <c r="C298" s="60">
        <f>IFERROR(IF($C$4="TEB2000_REV01",CALC_CONN_TEB2000_REV01!U298,),"---")</f>
        <v>0</v>
      </c>
      <c r="D298" s="59">
        <f>IFERROR(IF($C$4="TEB2000_REV01",CALC_CONN_TEB2000_REV01!D298,),"---")</f>
        <v>0</v>
      </c>
      <c r="E298" s="59">
        <f>IFERROR(IF($C$4="TEB2000_REV01",CALC_CONN_TEB2000_REV01!E298,),"---")</f>
        <v>0</v>
      </c>
      <c r="F298" s="59" t="str">
        <f>IFERROR(IF(VLOOKUP($D298&amp;"-"&amp;$E298,IF($C$4="TEB2000_REV01",CALC_CONN_TEB2000_REV01!$F:$I),4,0)="--","---",IF($C$4="TEB2000_REV01",CALC_CONN_TEB2000_REV01!$G298&amp; " --&gt; " &amp;CALC_CONN_TEB2000_REV01!$I298&amp; " --&gt; ")),"---")</f>
        <v>---</v>
      </c>
      <c r="G298" s="59" t="str">
        <f>IFERROR(IF(VLOOKUP($D298&amp;"-"&amp;$E298,IF($C$4="TEB2000_REV01",CALC_CONN_TEB2000_REV01!$F:$H),3,0)="--",VLOOKUP($D298&amp;"-"&amp;$E298,IF($C$4="TEB2000_REV01",CALC_CONN_TEB2000_REV01!$F:$H),2,0),VLOOKUP($D298&amp;"-"&amp;$E298,IF($C$4="TEB2000_REV01",CALC_CONN_TEB2000_REV01!$F:$H),3,0)),"---")</f>
        <v>---</v>
      </c>
      <c r="H298" s="59" t="str">
        <f>IFERROR(VLOOKUP(G298,IF($C$4="TEB2000_REV01",CALC_CONN_TEB2000_REV01!$G:$T),14,0),"---")</f>
        <v>---</v>
      </c>
      <c r="I298" s="59" t="str">
        <f>IFERROR(VLOOKUP($D298&amp;"-"&amp;$E298,IF($C$4="TEB2000_REV01",CALC_CONN_TEB2000_REV01!$F:$K,"???"),6,0),"---")</f>
        <v>---</v>
      </c>
      <c r="J298" s="61" t="str">
        <f>IFERROR(VLOOKUP($D298&amp;"-"&amp;$E298,IF($C$4="TEB2000_REV01",CALC_CONN_TEB2000_REV01!$F:$M,"???"),8,0),"---")</f>
        <v>---</v>
      </c>
      <c r="K298" s="62" t="str">
        <f>IFERROR(VLOOKUP($D298&amp;"-"&amp;$E298,IF($C$4="TEB2000_REV01",CALC_CONN_TEB2000_REV01!$F:$N),9,0),"---")</f>
        <v>---</v>
      </c>
      <c r="L298" s="59" t="str">
        <f>IFERROR(VLOOKUP(K298,B2B!$H$3:$I$2000,2,0),"---")</f>
        <v>---</v>
      </c>
      <c r="M298" s="59" t="str">
        <f>IFERROR(VLOOKUP(L298,IF($M$4="TEM0007_REV01",RAW_m_TEM0007_REV01!$AD:$AH),5,0),"---")</f>
        <v>---</v>
      </c>
      <c r="N298" s="59" t="str">
        <f>IFERROR(VLOOKUP(L298,IF($M$4="TEM0007_REV01",RAW_m_TEM0007_REV01!$AE:$AJ),6,0),"---")</f>
        <v>---</v>
      </c>
      <c r="O298" s="63" t="str">
        <f>IFERROR(VLOOKUP(L298,IF($M$4="TEM0007_REV01",RAW_m_TEM0007_REV01!$AD:$AE),2,0),"---")</f>
        <v>---</v>
      </c>
      <c r="P298" s="59" t="str">
        <f>IFERROR(VLOOKUP(O298,IF($M$4="TEM0007_REV01",RAW_m_TEM0007_REV01!$AJ:$AK),2,0),"---")</f>
        <v>---</v>
      </c>
      <c r="Q298" s="59" t="str">
        <f>IFERROR(VLOOKUP(L298,IF($M$4="TEM0007_REV01",RAW_m_TEM0007_REV01!$AD:$AF),3,0),"---")</f>
        <v>---</v>
      </c>
      <c r="R298" s="59" t="str">
        <f>IFERROR(VLOOKUP(O298,IF($M$4="TEM0007_REV01",RAW_m_TEM0007_REV01!$AE:$AG),3,0),"---")</f>
        <v>---</v>
      </c>
      <c r="S298" s="59" t="str">
        <f t="shared" si="9"/>
        <v>---</v>
      </c>
    </row>
    <row r="299" spans="2:19" ht="15" customHeight="1" x14ac:dyDescent="0.25">
      <c r="B299" s="59">
        <f t="shared" si="8"/>
        <v>294</v>
      </c>
      <c r="C299" s="60">
        <f>IFERROR(IF($C$4="TEB2000_REV01",CALC_CONN_TEB2000_REV01!U299,),"---")</f>
        <v>0</v>
      </c>
      <c r="D299" s="59">
        <f>IFERROR(IF($C$4="TEB2000_REV01",CALC_CONN_TEB2000_REV01!D299,),"---")</f>
        <v>0</v>
      </c>
      <c r="E299" s="59">
        <f>IFERROR(IF($C$4="TEB2000_REV01",CALC_CONN_TEB2000_REV01!E299,),"---")</f>
        <v>0</v>
      </c>
      <c r="F299" s="59" t="str">
        <f>IFERROR(IF(VLOOKUP($D299&amp;"-"&amp;$E299,IF($C$4="TEB2000_REV01",CALC_CONN_TEB2000_REV01!$F:$I),4,0)="--","---",IF($C$4="TEB2000_REV01",CALC_CONN_TEB2000_REV01!$G299&amp; " --&gt; " &amp;CALC_CONN_TEB2000_REV01!$I299&amp; " --&gt; ")),"---")</f>
        <v>---</v>
      </c>
      <c r="G299" s="59" t="str">
        <f>IFERROR(IF(VLOOKUP($D299&amp;"-"&amp;$E299,IF($C$4="TEB2000_REV01",CALC_CONN_TEB2000_REV01!$F:$H),3,0)="--",VLOOKUP($D299&amp;"-"&amp;$E299,IF($C$4="TEB2000_REV01",CALC_CONN_TEB2000_REV01!$F:$H),2,0),VLOOKUP($D299&amp;"-"&amp;$E299,IF($C$4="TEB2000_REV01",CALC_CONN_TEB2000_REV01!$F:$H),3,0)),"---")</f>
        <v>---</v>
      </c>
      <c r="H299" s="59" t="str">
        <f>IFERROR(VLOOKUP(G299,IF($C$4="TEB2000_REV01",CALC_CONN_TEB2000_REV01!$G:$T),14,0),"---")</f>
        <v>---</v>
      </c>
      <c r="I299" s="59" t="str">
        <f>IFERROR(VLOOKUP($D299&amp;"-"&amp;$E299,IF($C$4="TEB2000_REV01",CALC_CONN_TEB2000_REV01!$F:$K,"???"),6,0),"---")</f>
        <v>---</v>
      </c>
      <c r="J299" s="61" t="str">
        <f>IFERROR(VLOOKUP($D299&amp;"-"&amp;$E299,IF($C$4="TEB2000_REV01",CALC_CONN_TEB2000_REV01!$F:$M,"???"),8,0),"---")</f>
        <v>---</v>
      </c>
      <c r="K299" s="62" t="str">
        <f>IFERROR(VLOOKUP($D299&amp;"-"&amp;$E299,IF($C$4="TEB2000_REV01",CALC_CONN_TEB2000_REV01!$F:$N),9,0),"---")</f>
        <v>---</v>
      </c>
      <c r="L299" s="59" t="str">
        <f>IFERROR(VLOOKUP(K299,B2B!$H$3:$I$2000,2,0),"---")</f>
        <v>---</v>
      </c>
      <c r="M299" s="59" t="str">
        <f>IFERROR(VLOOKUP(L299,IF($M$4="TEM0007_REV01",RAW_m_TEM0007_REV01!$AD:$AH),5,0),"---")</f>
        <v>---</v>
      </c>
      <c r="N299" s="59" t="str">
        <f>IFERROR(VLOOKUP(L299,IF($M$4="TEM0007_REV01",RAW_m_TEM0007_REV01!$AE:$AJ),6,0),"---")</f>
        <v>---</v>
      </c>
      <c r="O299" s="63" t="str">
        <f>IFERROR(VLOOKUP(L299,IF($M$4="TEM0007_REV01",RAW_m_TEM0007_REV01!$AD:$AE),2,0),"---")</f>
        <v>---</v>
      </c>
      <c r="P299" s="59" t="str">
        <f>IFERROR(VLOOKUP(O299,IF($M$4="TEM0007_REV01",RAW_m_TEM0007_REV01!$AJ:$AK),2,0),"---")</f>
        <v>---</v>
      </c>
      <c r="Q299" s="59" t="str">
        <f>IFERROR(VLOOKUP(L299,IF($M$4="TEM0007_REV01",RAW_m_TEM0007_REV01!$AD:$AF),3,0),"---")</f>
        <v>---</v>
      </c>
      <c r="R299" s="59" t="str">
        <f>IFERROR(VLOOKUP(O299,IF($M$4="TEM0007_REV01",RAW_m_TEM0007_REV01!$AE:$AG),3,0),"---")</f>
        <v>---</v>
      </c>
      <c r="S299" s="59" t="str">
        <f t="shared" si="9"/>
        <v>---</v>
      </c>
    </row>
    <row r="300" spans="2:19" ht="15" customHeight="1" x14ac:dyDescent="0.25">
      <c r="B300" s="59">
        <f t="shared" si="8"/>
        <v>295</v>
      </c>
      <c r="C300" s="60">
        <f>IFERROR(IF($C$4="TEB2000_REV01",CALC_CONN_TEB2000_REV01!U300,),"---")</f>
        <v>0</v>
      </c>
      <c r="D300" s="59">
        <f>IFERROR(IF($C$4="TEB2000_REV01",CALC_CONN_TEB2000_REV01!D300,),"---")</f>
        <v>0</v>
      </c>
      <c r="E300" s="59">
        <f>IFERROR(IF($C$4="TEB2000_REV01",CALC_CONN_TEB2000_REV01!E300,),"---")</f>
        <v>0</v>
      </c>
      <c r="F300" s="59" t="str">
        <f>IFERROR(IF(VLOOKUP($D300&amp;"-"&amp;$E300,IF($C$4="TEB2000_REV01",CALC_CONN_TEB2000_REV01!$F:$I),4,0)="--","---",IF($C$4="TEB2000_REV01",CALC_CONN_TEB2000_REV01!$G300&amp; " --&gt; " &amp;CALC_CONN_TEB2000_REV01!$I300&amp; " --&gt; ")),"---")</f>
        <v>---</v>
      </c>
      <c r="G300" s="59" t="str">
        <f>IFERROR(IF(VLOOKUP($D300&amp;"-"&amp;$E300,IF($C$4="TEB2000_REV01",CALC_CONN_TEB2000_REV01!$F:$H),3,0)="--",VLOOKUP($D300&amp;"-"&amp;$E300,IF($C$4="TEB2000_REV01",CALC_CONN_TEB2000_REV01!$F:$H),2,0),VLOOKUP($D300&amp;"-"&amp;$E300,IF($C$4="TEB2000_REV01",CALC_CONN_TEB2000_REV01!$F:$H),3,0)),"---")</f>
        <v>---</v>
      </c>
      <c r="H300" s="59" t="str">
        <f>IFERROR(VLOOKUP(G300,IF($C$4="TEB2000_REV01",CALC_CONN_TEB2000_REV01!$G:$T),14,0),"---")</f>
        <v>---</v>
      </c>
      <c r="I300" s="59" t="str">
        <f>IFERROR(VLOOKUP($D300&amp;"-"&amp;$E300,IF($C$4="TEB2000_REV01",CALC_CONN_TEB2000_REV01!$F:$K,"???"),6,0),"---")</f>
        <v>---</v>
      </c>
      <c r="J300" s="61" t="str">
        <f>IFERROR(VLOOKUP($D300&amp;"-"&amp;$E300,IF($C$4="TEB2000_REV01",CALC_CONN_TEB2000_REV01!$F:$M,"???"),8,0),"---")</f>
        <v>---</v>
      </c>
      <c r="K300" s="62" t="str">
        <f>IFERROR(VLOOKUP($D300&amp;"-"&amp;$E300,IF($C$4="TEB2000_REV01",CALC_CONN_TEB2000_REV01!$F:$N),9,0),"---")</f>
        <v>---</v>
      </c>
      <c r="L300" s="59" t="str">
        <f>IFERROR(VLOOKUP(K300,B2B!$H$3:$I$2000,2,0),"---")</f>
        <v>---</v>
      </c>
      <c r="M300" s="59" t="str">
        <f>IFERROR(VLOOKUP(L300,IF($M$4="TEM0007_REV01",RAW_m_TEM0007_REV01!$AD:$AH),5,0),"---")</f>
        <v>---</v>
      </c>
      <c r="N300" s="59" t="str">
        <f>IFERROR(VLOOKUP(L300,IF($M$4="TEM0007_REV01",RAW_m_TEM0007_REV01!$AE:$AJ),6,0),"---")</f>
        <v>---</v>
      </c>
      <c r="O300" s="63" t="str">
        <f>IFERROR(VLOOKUP(L300,IF($M$4="TEM0007_REV01",RAW_m_TEM0007_REV01!$AD:$AE),2,0),"---")</f>
        <v>---</v>
      </c>
      <c r="P300" s="59" t="str">
        <f>IFERROR(VLOOKUP(O300,IF($M$4="TEM0007_REV01",RAW_m_TEM0007_REV01!$AJ:$AK),2,0),"---")</f>
        <v>---</v>
      </c>
      <c r="Q300" s="59" t="str">
        <f>IFERROR(VLOOKUP(L300,IF($M$4="TEM0007_REV01",RAW_m_TEM0007_REV01!$AD:$AF),3,0),"---")</f>
        <v>---</v>
      </c>
      <c r="R300" s="59" t="str">
        <f>IFERROR(VLOOKUP(O300,IF($M$4="TEM0007_REV01",RAW_m_TEM0007_REV01!$AE:$AG),3,0),"---")</f>
        <v>---</v>
      </c>
      <c r="S300" s="59" t="str">
        <f t="shared" si="9"/>
        <v>---</v>
      </c>
    </row>
    <row r="301" spans="2:19" ht="15" customHeight="1" x14ac:dyDescent="0.25">
      <c r="B301" s="59">
        <f t="shared" si="8"/>
        <v>296</v>
      </c>
      <c r="C301" s="60">
        <f>IFERROR(IF($C$4="TEB2000_REV01",CALC_CONN_TEB2000_REV01!U301,),"---")</f>
        <v>0</v>
      </c>
      <c r="D301" s="59">
        <f>IFERROR(IF($C$4="TEB2000_REV01",CALC_CONN_TEB2000_REV01!D301,),"---")</f>
        <v>0</v>
      </c>
      <c r="E301" s="59">
        <f>IFERROR(IF($C$4="TEB2000_REV01",CALC_CONN_TEB2000_REV01!E301,),"---")</f>
        <v>0</v>
      </c>
      <c r="F301" s="59" t="str">
        <f>IFERROR(IF(VLOOKUP($D301&amp;"-"&amp;$E301,IF($C$4="TEB2000_REV01",CALC_CONN_TEB2000_REV01!$F:$I),4,0)="--","---",IF($C$4="TEB2000_REV01",CALC_CONN_TEB2000_REV01!$G301&amp; " --&gt; " &amp;CALC_CONN_TEB2000_REV01!$I301&amp; " --&gt; ")),"---")</f>
        <v>---</v>
      </c>
      <c r="G301" s="59" t="str">
        <f>IFERROR(IF(VLOOKUP($D301&amp;"-"&amp;$E301,IF($C$4="TEB2000_REV01",CALC_CONN_TEB2000_REV01!$F:$H),3,0)="--",VLOOKUP($D301&amp;"-"&amp;$E301,IF($C$4="TEB2000_REV01",CALC_CONN_TEB2000_REV01!$F:$H),2,0),VLOOKUP($D301&amp;"-"&amp;$E301,IF($C$4="TEB2000_REV01",CALC_CONN_TEB2000_REV01!$F:$H),3,0)),"---")</f>
        <v>---</v>
      </c>
      <c r="H301" s="59" t="str">
        <f>IFERROR(VLOOKUP(G301,IF($C$4="TEB2000_REV01",CALC_CONN_TEB2000_REV01!$G:$T),14,0),"---")</f>
        <v>---</v>
      </c>
      <c r="I301" s="59" t="str">
        <f>IFERROR(VLOOKUP($D301&amp;"-"&amp;$E301,IF($C$4="TEB2000_REV01",CALC_CONN_TEB2000_REV01!$F:$K,"???"),6,0),"---")</f>
        <v>---</v>
      </c>
      <c r="J301" s="61" t="str">
        <f>IFERROR(VLOOKUP($D301&amp;"-"&amp;$E301,IF($C$4="TEB2000_REV01",CALC_CONN_TEB2000_REV01!$F:$M,"???"),8,0),"---")</f>
        <v>---</v>
      </c>
      <c r="K301" s="62" t="str">
        <f>IFERROR(VLOOKUP($D301&amp;"-"&amp;$E301,IF($C$4="TEB2000_REV01",CALC_CONN_TEB2000_REV01!$F:$N),9,0),"---")</f>
        <v>---</v>
      </c>
      <c r="L301" s="59" t="str">
        <f>IFERROR(VLOOKUP(K301,B2B!$H$3:$I$2000,2,0),"---")</f>
        <v>---</v>
      </c>
      <c r="M301" s="59" t="str">
        <f>IFERROR(VLOOKUP(L301,IF($M$4="TEM0007_REV01",RAW_m_TEM0007_REV01!$AD:$AH),5,0),"---")</f>
        <v>---</v>
      </c>
      <c r="N301" s="59" t="str">
        <f>IFERROR(VLOOKUP(L301,IF($M$4="TEM0007_REV01",RAW_m_TEM0007_REV01!$AE:$AJ),6,0),"---")</f>
        <v>---</v>
      </c>
      <c r="O301" s="63" t="str">
        <f>IFERROR(VLOOKUP(L301,IF($M$4="TEM0007_REV01",RAW_m_TEM0007_REV01!$AD:$AE),2,0),"---")</f>
        <v>---</v>
      </c>
      <c r="P301" s="59" t="str">
        <f>IFERROR(VLOOKUP(O301,IF($M$4="TEM0007_REV01",RAW_m_TEM0007_REV01!$AJ:$AK),2,0),"---")</f>
        <v>---</v>
      </c>
      <c r="Q301" s="59" t="str">
        <f>IFERROR(VLOOKUP(L301,IF($M$4="TEM0007_REV01",RAW_m_TEM0007_REV01!$AD:$AF),3,0),"---")</f>
        <v>---</v>
      </c>
      <c r="R301" s="59" t="str">
        <f>IFERROR(VLOOKUP(O301,IF($M$4="TEM0007_REV01",RAW_m_TEM0007_REV01!$AE:$AG),3,0),"---")</f>
        <v>---</v>
      </c>
      <c r="S301" s="59" t="str">
        <f t="shared" si="9"/>
        <v>---</v>
      </c>
    </row>
    <row r="302" spans="2:19" ht="15" customHeight="1" x14ac:dyDescent="0.25">
      <c r="B302" s="59">
        <f t="shared" si="8"/>
        <v>297</v>
      </c>
      <c r="C302" s="60">
        <f>IFERROR(IF($C$4="TEB2000_REV01",CALC_CONN_TEB2000_REV01!U302,),"---")</f>
        <v>0</v>
      </c>
      <c r="D302" s="59">
        <f>IFERROR(IF($C$4="TEB2000_REV01",CALC_CONN_TEB2000_REV01!D302,),"---")</f>
        <v>0</v>
      </c>
      <c r="E302" s="59">
        <f>IFERROR(IF($C$4="TEB2000_REV01",CALC_CONN_TEB2000_REV01!E302,),"---")</f>
        <v>0</v>
      </c>
      <c r="F302" s="59" t="str">
        <f>IFERROR(IF(VLOOKUP($D302&amp;"-"&amp;$E302,IF($C$4="TEB2000_REV01",CALC_CONN_TEB2000_REV01!$F:$I),4,0)="--","---",IF($C$4="TEB2000_REV01",CALC_CONN_TEB2000_REV01!$G302&amp; " --&gt; " &amp;CALC_CONN_TEB2000_REV01!$I302&amp; " --&gt; ")),"---")</f>
        <v>---</v>
      </c>
      <c r="G302" s="59" t="str">
        <f>IFERROR(IF(VLOOKUP($D302&amp;"-"&amp;$E302,IF($C$4="TEB2000_REV01",CALC_CONN_TEB2000_REV01!$F:$H),3,0)="--",VLOOKUP($D302&amp;"-"&amp;$E302,IF($C$4="TEB2000_REV01",CALC_CONN_TEB2000_REV01!$F:$H),2,0),VLOOKUP($D302&amp;"-"&amp;$E302,IF($C$4="TEB2000_REV01",CALC_CONN_TEB2000_REV01!$F:$H),3,0)),"---")</f>
        <v>---</v>
      </c>
      <c r="H302" s="59" t="str">
        <f>IFERROR(VLOOKUP(G302,IF($C$4="TEB2000_REV01",CALC_CONN_TEB2000_REV01!$G:$T),14,0),"---")</f>
        <v>---</v>
      </c>
      <c r="I302" s="59" t="str">
        <f>IFERROR(VLOOKUP($D302&amp;"-"&amp;$E302,IF($C$4="TEB2000_REV01",CALC_CONN_TEB2000_REV01!$F:$K,"???"),6,0),"---")</f>
        <v>---</v>
      </c>
      <c r="J302" s="61" t="str">
        <f>IFERROR(VLOOKUP($D302&amp;"-"&amp;$E302,IF($C$4="TEB2000_REV01",CALC_CONN_TEB2000_REV01!$F:$M,"???"),8,0),"---")</f>
        <v>---</v>
      </c>
      <c r="K302" s="62" t="str">
        <f>IFERROR(VLOOKUP($D302&amp;"-"&amp;$E302,IF($C$4="TEB2000_REV01",CALC_CONN_TEB2000_REV01!$F:$N),9,0),"---")</f>
        <v>---</v>
      </c>
      <c r="L302" s="59" t="str">
        <f>IFERROR(VLOOKUP(K302,B2B!$H$3:$I$2000,2,0),"---")</f>
        <v>---</v>
      </c>
      <c r="M302" s="59" t="str">
        <f>IFERROR(VLOOKUP(L302,IF($M$4="TEM0007_REV01",RAW_m_TEM0007_REV01!$AD:$AH),5,0),"---")</f>
        <v>---</v>
      </c>
      <c r="N302" s="59" t="str">
        <f>IFERROR(VLOOKUP(L302,IF($M$4="TEM0007_REV01",RAW_m_TEM0007_REV01!$AE:$AJ),6,0),"---")</f>
        <v>---</v>
      </c>
      <c r="O302" s="63" t="str">
        <f>IFERROR(VLOOKUP(L302,IF($M$4="TEM0007_REV01",RAW_m_TEM0007_REV01!$AD:$AE),2,0),"---")</f>
        <v>---</v>
      </c>
      <c r="P302" s="59" t="str">
        <f>IFERROR(VLOOKUP(O302,IF($M$4="TEM0007_REV01",RAW_m_TEM0007_REV01!$AJ:$AK),2,0),"---")</f>
        <v>---</v>
      </c>
      <c r="Q302" s="59" t="str">
        <f>IFERROR(VLOOKUP(L302,IF($M$4="TEM0007_REV01",RAW_m_TEM0007_REV01!$AD:$AF),3,0),"---")</f>
        <v>---</v>
      </c>
      <c r="R302" s="59" t="str">
        <f>IFERROR(VLOOKUP(O302,IF($M$4="TEM0007_REV01",RAW_m_TEM0007_REV01!$AE:$AG),3,0),"---")</f>
        <v>---</v>
      </c>
      <c r="S302" s="59" t="str">
        <f t="shared" si="9"/>
        <v>---</v>
      </c>
    </row>
    <row r="303" spans="2:19" ht="15" customHeight="1" x14ac:dyDescent="0.25">
      <c r="B303" s="59">
        <f t="shared" si="8"/>
        <v>298</v>
      </c>
      <c r="C303" s="60">
        <f>IFERROR(IF($C$4="TEB2000_REV01",CALC_CONN_TEB2000_REV01!U303,),"---")</f>
        <v>0</v>
      </c>
      <c r="D303" s="59">
        <f>IFERROR(IF($C$4="TEB2000_REV01",CALC_CONN_TEB2000_REV01!D303,),"---")</f>
        <v>0</v>
      </c>
      <c r="E303" s="59">
        <f>IFERROR(IF($C$4="TEB2000_REV01",CALC_CONN_TEB2000_REV01!E303,),"---")</f>
        <v>0</v>
      </c>
      <c r="F303" s="59" t="str">
        <f>IFERROR(IF(VLOOKUP($D303&amp;"-"&amp;$E303,IF($C$4="TEB2000_REV01",CALC_CONN_TEB2000_REV01!$F:$I),4,0)="--","---",IF($C$4="TEB2000_REV01",CALC_CONN_TEB2000_REV01!$G303&amp; " --&gt; " &amp;CALC_CONN_TEB2000_REV01!$I303&amp; " --&gt; ")),"---")</f>
        <v>---</v>
      </c>
      <c r="G303" s="59" t="str">
        <f>IFERROR(IF(VLOOKUP($D303&amp;"-"&amp;$E303,IF($C$4="TEB2000_REV01",CALC_CONN_TEB2000_REV01!$F:$H),3,0)="--",VLOOKUP($D303&amp;"-"&amp;$E303,IF($C$4="TEB2000_REV01",CALC_CONN_TEB2000_REV01!$F:$H),2,0),VLOOKUP($D303&amp;"-"&amp;$E303,IF($C$4="TEB2000_REV01",CALC_CONN_TEB2000_REV01!$F:$H),3,0)),"---")</f>
        <v>---</v>
      </c>
      <c r="H303" s="59" t="str">
        <f>IFERROR(VLOOKUP(G303,IF($C$4="TEB2000_REV01",CALC_CONN_TEB2000_REV01!$G:$T),14,0),"---")</f>
        <v>---</v>
      </c>
      <c r="I303" s="59" t="str">
        <f>IFERROR(VLOOKUP($D303&amp;"-"&amp;$E303,IF($C$4="TEB2000_REV01",CALC_CONN_TEB2000_REV01!$F:$K,"???"),6,0),"---")</f>
        <v>---</v>
      </c>
      <c r="J303" s="61" t="str">
        <f>IFERROR(VLOOKUP($D303&amp;"-"&amp;$E303,IF($C$4="TEB2000_REV01",CALC_CONN_TEB2000_REV01!$F:$M,"???"),8,0),"---")</f>
        <v>---</v>
      </c>
      <c r="K303" s="62" t="str">
        <f>IFERROR(VLOOKUP($D303&amp;"-"&amp;$E303,IF($C$4="TEB2000_REV01",CALC_CONN_TEB2000_REV01!$F:$N),9,0),"---")</f>
        <v>---</v>
      </c>
      <c r="L303" s="59" t="str">
        <f>IFERROR(VLOOKUP(K303,B2B!$H$3:$I$2000,2,0),"---")</f>
        <v>---</v>
      </c>
      <c r="M303" s="59" t="str">
        <f>IFERROR(VLOOKUP(L303,IF($M$4="TEM0007_REV01",RAW_m_TEM0007_REV01!$AD:$AH),5,0),"---")</f>
        <v>---</v>
      </c>
      <c r="N303" s="59" t="str">
        <f>IFERROR(VLOOKUP(L303,IF($M$4="TEM0007_REV01",RAW_m_TEM0007_REV01!$AE:$AJ),6,0),"---")</f>
        <v>---</v>
      </c>
      <c r="O303" s="63" t="str">
        <f>IFERROR(VLOOKUP(L303,IF($M$4="TEM0007_REV01",RAW_m_TEM0007_REV01!$AD:$AE),2,0),"---")</f>
        <v>---</v>
      </c>
      <c r="P303" s="59" t="str">
        <f>IFERROR(VLOOKUP(O303,IF($M$4="TEM0007_REV01",RAW_m_TEM0007_REV01!$AJ:$AK),2,0),"---")</f>
        <v>---</v>
      </c>
      <c r="Q303" s="59" t="str">
        <f>IFERROR(VLOOKUP(L303,IF($M$4="TEM0007_REV01",RAW_m_TEM0007_REV01!$AD:$AF),3,0),"---")</f>
        <v>---</v>
      </c>
      <c r="R303" s="59" t="str">
        <f>IFERROR(VLOOKUP(O303,IF($M$4="TEM0007_REV01",RAW_m_TEM0007_REV01!$AE:$AG),3,0),"---")</f>
        <v>---</v>
      </c>
      <c r="S303" s="59" t="str">
        <f t="shared" si="9"/>
        <v>---</v>
      </c>
    </row>
    <row r="304" spans="2:19" ht="15" customHeight="1" x14ac:dyDescent="0.25">
      <c r="B304" s="59">
        <f t="shared" si="8"/>
        <v>299</v>
      </c>
      <c r="C304" s="60">
        <f>IFERROR(IF($C$4="TEB2000_REV01",CALC_CONN_TEB2000_REV01!U304,),"---")</f>
        <v>0</v>
      </c>
      <c r="D304" s="59">
        <f>IFERROR(IF($C$4="TEB2000_REV01",CALC_CONN_TEB2000_REV01!D304,),"---")</f>
        <v>0</v>
      </c>
      <c r="E304" s="59">
        <f>IFERROR(IF($C$4="TEB2000_REV01",CALC_CONN_TEB2000_REV01!E304,),"---")</f>
        <v>0</v>
      </c>
      <c r="F304" s="59" t="str">
        <f>IFERROR(IF(VLOOKUP($D304&amp;"-"&amp;$E304,IF($C$4="TEB2000_REV01",CALC_CONN_TEB2000_REV01!$F:$I),4,0)="--","---",IF($C$4="TEB2000_REV01",CALC_CONN_TEB2000_REV01!$G304&amp; " --&gt; " &amp;CALC_CONN_TEB2000_REV01!$I304&amp; " --&gt; ")),"---")</f>
        <v>---</v>
      </c>
      <c r="G304" s="59" t="str">
        <f>IFERROR(IF(VLOOKUP($D304&amp;"-"&amp;$E304,IF($C$4="TEB2000_REV01",CALC_CONN_TEB2000_REV01!$F:$H),3,0)="--",VLOOKUP($D304&amp;"-"&amp;$E304,IF($C$4="TEB2000_REV01",CALC_CONN_TEB2000_REV01!$F:$H),2,0),VLOOKUP($D304&amp;"-"&amp;$E304,IF($C$4="TEB2000_REV01",CALC_CONN_TEB2000_REV01!$F:$H),3,0)),"---")</f>
        <v>---</v>
      </c>
      <c r="H304" s="59" t="str">
        <f>IFERROR(VLOOKUP(G304,IF($C$4="TEB2000_REV01",CALC_CONN_TEB2000_REV01!$G:$T),14,0),"---")</f>
        <v>---</v>
      </c>
      <c r="I304" s="59" t="str">
        <f>IFERROR(VLOOKUP($D304&amp;"-"&amp;$E304,IF($C$4="TEB2000_REV01",CALC_CONN_TEB2000_REV01!$F:$K,"???"),6,0),"---")</f>
        <v>---</v>
      </c>
      <c r="J304" s="61" t="str">
        <f>IFERROR(VLOOKUP($D304&amp;"-"&amp;$E304,IF($C$4="TEB2000_REV01",CALC_CONN_TEB2000_REV01!$F:$M,"???"),8,0),"---")</f>
        <v>---</v>
      </c>
      <c r="K304" s="62" t="str">
        <f>IFERROR(VLOOKUP($D304&amp;"-"&amp;$E304,IF($C$4="TEB2000_REV01",CALC_CONN_TEB2000_REV01!$F:$N),9,0),"---")</f>
        <v>---</v>
      </c>
      <c r="L304" s="59" t="str">
        <f>IFERROR(VLOOKUP(K304,B2B!$H$3:$I$2000,2,0),"---")</f>
        <v>---</v>
      </c>
      <c r="M304" s="59" t="str">
        <f>IFERROR(VLOOKUP(L304,IF($M$4="TEM0007_REV01",RAW_m_TEM0007_REV01!$AD:$AH),5,0),"---")</f>
        <v>---</v>
      </c>
      <c r="N304" s="59" t="str">
        <f>IFERROR(VLOOKUP(L304,IF($M$4="TEM0007_REV01",RAW_m_TEM0007_REV01!$AE:$AJ),6,0),"---")</f>
        <v>---</v>
      </c>
      <c r="O304" s="63" t="str">
        <f>IFERROR(VLOOKUP(L304,IF($M$4="TEM0007_REV01",RAW_m_TEM0007_REV01!$AD:$AE),2,0),"---")</f>
        <v>---</v>
      </c>
      <c r="P304" s="59" t="str">
        <f>IFERROR(VLOOKUP(O304,IF($M$4="TEM0007_REV01",RAW_m_TEM0007_REV01!$AJ:$AK),2,0),"---")</f>
        <v>---</v>
      </c>
      <c r="Q304" s="59" t="str">
        <f>IFERROR(VLOOKUP(L304,IF($M$4="TEM0007_REV01",RAW_m_TEM0007_REV01!$AD:$AF),3,0),"---")</f>
        <v>---</v>
      </c>
      <c r="R304" s="59" t="str">
        <f>IFERROR(VLOOKUP(O304,IF($M$4="TEM0007_REV01",RAW_m_TEM0007_REV01!$AE:$AG),3,0),"---")</f>
        <v>---</v>
      </c>
      <c r="S304" s="59" t="str">
        <f t="shared" si="9"/>
        <v>---</v>
      </c>
    </row>
    <row r="305" spans="2:19" ht="15" customHeight="1" x14ac:dyDescent="0.25">
      <c r="B305" s="59">
        <f t="shared" si="8"/>
        <v>300</v>
      </c>
      <c r="C305" s="60">
        <f>IFERROR(IF($C$4="TEB2000_REV01",CALC_CONN_TEB2000_REV01!U305,),"---")</f>
        <v>0</v>
      </c>
      <c r="D305" s="59">
        <f>IFERROR(IF($C$4="TEB2000_REV01",CALC_CONN_TEB2000_REV01!D305,),"---")</f>
        <v>0</v>
      </c>
      <c r="E305" s="59">
        <f>IFERROR(IF($C$4="TEB2000_REV01",CALC_CONN_TEB2000_REV01!E305,),"---")</f>
        <v>0</v>
      </c>
      <c r="F305" s="59" t="str">
        <f>IFERROR(IF(VLOOKUP($D305&amp;"-"&amp;$E305,IF($C$4="TEB2000_REV01",CALC_CONN_TEB2000_REV01!$F:$I),4,0)="--","---",IF($C$4="TEB2000_REV01",CALC_CONN_TEB2000_REV01!$G305&amp; " --&gt; " &amp;CALC_CONN_TEB2000_REV01!$I305&amp; " --&gt; ")),"---")</f>
        <v>---</v>
      </c>
      <c r="G305" s="59" t="str">
        <f>IFERROR(IF(VLOOKUP($D305&amp;"-"&amp;$E305,IF($C$4="TEB2000_REV01",CALC_CONN_TEB2000_REV01!$F:$H),3,0)="--",VLOOKUP($D305&amp;"-"&amp;$E305,IF($C$4="TEB2000_REV01",CALC_CONN_TEB2000_REV01!$F:$H),2,0),VLOOKUP($D305&amp;"-"&amp;$E305,IF($C$4="TEB2000_REV01",CALC_CONN_TEB2000_REV01!$F:$H),3,0)),"---")</f>
        <v>---</v>
      </c>
      <c r="H305" s="59" t="str">
        <f>IFERROR(VLOOKUP(G305,IF($C$4="TEB2000_REV01",CALC_CONN_TEB2000_REV01!$G:$T),14,0),"---")</f>
        <v>---</v>
      </c>
      <c r="I305" s="59" t="str">
        <f>IFERROR(VLOOKUP($D305&amp;"-"&amp;$E305,IF($C$4="TEB2000_REV01",CALC_CONN_TEB2000_REV01!$F:$K,"???"),6,0),"---")</f>
        <v>---</v>
      </c>
      <c r="J305" s="61" t="str">
        <f>IFERROR(VLOOKUP($D305&amp;"-"&amp;$E305,IF($C$4="TEB2000_REV01",CALC_CONN_TEB2000_REV01!$F:$M,"???"),8,0),"---")</f>
        <v>---</v>
      </c>
      <c r="K305" s="62" t="str">
        <f>IFERROR(VLOOKUP($D305&amp;"-"&amp;$E305,IF($C$4="TEB2000_REV01",CALC_CONN_TEB2000_REV01!$F:$N),9,0),"---")</f>
        <v>---</v>
      </c>
      <c r="L305" s="59" t="str">
        <f>IFERROR(VLOOKUP(K305,B2B!$H$3:$I$2000,2,0),"---")</f>
        <v>---</v>
      </c>
      <c r="M305" s="59" t="str">
        <f>IFERROR(VLOOKUP(L305,IF($M$4="TEM0007_REV01",RAW_m_TEM0007_REV01!$AD:$AH),5,0),"---")</f>
        <v>---</v>
      </c>
      <c r="N305" s="59" t="str">
        <f>IFERROR(VLOOKUP(L305,IF($M$4="TEM0007_REV01",RAW_m_TEM0007_REV01!$AE:$AJ),6,0),"---")</f>
        <v>---</v>
      </c>
      <c r="O305" s="63" t="str">
        <f>IFERROR(VLOOKUP(L305,IF($M$4="TEM0007_REV01",RAW_m_TEM0007_REV01!$AD:$AE),2,0),"---")</f>
        <v>---</v>
      </c>
      <c r="P305" s="59" t="str">
        <f>IFERROR(VLOOKUP(O305,IF($M$4="TEM0007_REV01",RAW_m_TEM0007_REV01!$AJ:$AK),2,0),"---")</f>
        <v>---</v>
      </c>
      <c r="Q305" s="59" t="str">
        <f>IFERROR(VLOOKUP(L305,IF($M$4="TEM0007_REV01",RAW_m_TEM0007_REV01!$AD:$AF),3,0),"---")</f>
        <v>---</v>
      </c>
      <c r="R305" s="59" t="str">
        <f>IFERROR(VLOOKUP(O305,IF($M$4="TEM0007_REV01",RAW_m_TEM0007_REV01!$AE:$AG),3,0),"---")</f>
        <v>---</v>
      </c>
      <c r="S305" s="59" t="str">
        <f t="shared" si="9"/>
        <v>---</v>
      </c>
    </row>
    <row r="306" spans="2:19" ht="15" customHeight="1" x14ac:dyDescent="0.25">
      <c r="B306" s="59">
        <f t="shared" si="8"/>
        <v>301</v>
      </c>
      <c r="C306" s="60">
        <f>IFERROR(IF($C$4="TEB2000_REV01",CALC_CONN_TEB2000_REV01!U306,),"---")</f>
        <v>0</v>
      </c>
      <c r="D306" s="59">
        <f>IFERROR(IF($C$4="TEB2000_REV01",CALC_CONN_TEB2000_REV01!D306,),"---")</f>
        <v>0</v>
      </c>
      <c r="E306" s="59">
        <f>IFERROR(IF($C$4="TEB2000_REV01",CALC_CONN_TEB2000_REV01!E306,),"---")</f>
        <v>0</v>
      </c>
      <c r="F306" s="59" t="str">
        <f>IFERROR(IF(VLOOKUP($D306&amp;"-"&amp;$E306,IF($C$4="TEB2000_REV01",CALC_CONN_TEB2000_REV01!$F:$I),4,0)="--","---",IF($C$4="TEB2000_REV01",CALC_CONN_TEB2000_REV01!$G306&amp; " --&gt; " &amp;CALC_CONN_TEB2000_REV01!$I306&amp; " --&gt; ")),"---")</f>
        <v>---</v>
      </c>
      <c r="G306" s="59" t="str">
        <f>IFERROR(IF(VLOOKUP($D306&amp;"-"&amp;$E306,IF($C$4="TEB2000_REV01",CALC_CONN_TEB2000_REV01!$F:$H),3,0)="--",VLOOKUP($D306&amp;"-"&amp;$E306,IF($C$4="TEB2000_REV01",CALC_CONN_TEB2000_REV01!$F:$H),2,0),VLOOKUP($D306&amp;"-"&amp;$E306,IF($C$4="TEB2000_REV01",CALC_CONN_TEB2000_REV01!$F:$H),3,0)),"---")</f>
        <v>---</v>
      </c>
      <c r="H306" s="59" t="str">
        <f>IFERROR(VLOOKUP(G306,IF($C$4="TEB2000_REV01",CALC_CONN_TEB2000_REV01!$G:$T),14,0),"---")</f>
        <v>---</v>
      </c>
      <c r="I306" s="59" t="str">
        <f>IFERROR(VLOOKUP($D306&amp;"-"&amp;$E306,IF($C$4="TEB2000_REV01",CALC_CONN_TEB2000_REV01!$F:$K,"???"),6,0),"---")</f>
        <v>---</v>
      </c>
      <c r="J306" s="61" t="str">
        <f>IFERROR(VLOOKUP($D306&amp;"-"&amp;$E306,IF($C$4="TEB2000_REV01",CALC_CONN_TEB2000_REV01!$F:$M,"???"),8,0),"---")</f>
        <v>---</v>
      </c>
      <c r="K306" s="62" t="str">
        <f>IFERROR(VLOOKUP($D306&amp;"-"&amp;$E306,IF($C$4="TEB2000_REV01",CALC_CONN_TEB2000_REV01!$F:$N),9,0),"---")</f>
        <v>---</v>
      </c>
      <c r="L306" s="59" t="str">
        <f>IFERROR(VLOOKUP(K306,B2B!$H$3:$I$2000,2,0),"---")</f>
        <v>---</v>
      </c>
      <c r="M306" s="59" t="str">
        <f>IFERROR(VLOOKUP(L306,IF($M$4="TEM0007_REV01",RAW_m_TEM0007_REV01!$AD:$AH),5,0),"---")</f>
        <v>---</v>
      </c>
      <c r="N306" s="59" t="str">
        <f>IFERROR(VLOOKUP(L306,IF($M$4="TEM0007_REV01",RAW_m_TEM0007_REV01!$AE:$AJ),6,0),"---")</f>
        <v>---</v>
      </c>
      <c r="O306" s="63" t="str">
        <f>IFERROR(VLOOKUP(L306,IF($M$4="TEM0007_REV01",RAW_m_TEM0007_REV01!$AD:$AE),2,0),"---")</f>
        <v>---</v>
      </c>
      <c r="P306" s="59" t="str">
        <f>IFERROR(VLOOKUP(O306,IF($M$4="TEM0007_REV01",RAW_m_TEM0007_REV01!$AJ:$AK),2,0),"---")</f>
        <v>---</v>
      </c>
      <c r="Q306" s="59" t="str">
        <f>IFERROR(VLOOKUP(L306,IF($M$4="TEM0007_REV01",RAW_m_TEM0007_REV01!$AD:$AF),3,0),"---")</f>
        <v>---</v>
      </c>
      <c r="R306" s="59" t="str">
        <f>IFERROR(VLOOKUP(O306,IF($M$4="TEM0007_REV01",RAW_m_TEM0007_REV01!$AE:$AG),3,0),"---")</f>
        <v>---</v>
      </c>
      <c r="S306" s="59" t="str">
        <f t="shared" si="9"/>
        <v>---</v>
      </c>
    </row>
    <row r="307" spans="2:19" ht="15" customHeight="1" x14ac:dyDescent="0.25">
      <c r="B307" s="59">
        <f t="shared" si="8"/>
        <v>302</v>
      </c>
      <c r="C307" s="60">
        <f>IFERROR(IF($C$4="TEB2000_REV01",CALC_CONN_TEB2000_REV01!U307,),"---")</f>
        <v>0</v>
      </c>
      <c r="D307" s="59">
        <f>IFERROR(IF($C$4="TEB2000_REV01",CALC_CONN_TEB2000_REV01!D307,),"---")</f>
        <v>0</v>
      </c>
      <c r="E307" s="59">
        <f>IFERROR(IF($C$4="TEB2000_REV01",CALC_CONN_TEB2000_REV01!E307,),"---")</f>
        <v>0</v>
      </c>
      <c r="F307" s="59" t="str">
        <f>IFERROR(IF(VLOOKUP($D307&amp;"-"&amp;$E307,IF($C$4="TEB2000_REV01",CALC_CONN_TEB2000_REV01!$F:$I),4,0)="--","---",IF($C$4="TEB2000_REV01",CALC_CONN_TEB2000_REV01!$G307&amp; " --&gt; " &amp;CALC_CONN_TEB2000_REV01!$I307&amp; " --&gt; ")),"---")</f>
        <v>---</v>
      </c>
      <c r="G307" s="59" t="str">
        <f>IFERROR(IF(VLOOKUP($D307&amp;"-"&amp;$E307,IF($C$4="TEB2000_REV01",CALC_CONN_TEB2000_REV01!$F:$H),3,0)="--",VLOOKUP($D307&amp;"-"&amp;$E307,IF($C$4="TEB2000_REV01",CALC_CONN_TEB2000_REV01!$F:$H),2,0),VLOOKUP($D307&amp;"-"&amp;$E307,IF($C$4="TEB2000_REV01",CALC_CONN_TEB2000_REV01!$F:$H),3,0)),"---")</f>
        <v>---</v>
      </c>
      <c r="H307" s="59" t="str">
        <f>IFERROR(VLOOKUP(G307,IF($C$4="TEB2000_REV01",CALC_CONN_TEB2000_REV01!$G:$T),14,0),"---")</f>
        <v>---</v>
      </c>
      <c r="I307" s="59" t="str">
        <f>IFERROR(VLOOKUP($D307&amp;"-"&amp;$E307,IF($C$4="TEB2000_REV01",CALC_CONN_TEB2000_REV01!$F:$K,"???"),6,0),"---")</f>
        <v>---</v>
      </c>
      <c r="J307" s="61" t="str">
        <f>IFERROR(VLOOKUP($D307&amp;"-"&amp;$E307,IF($C$4="TEB2000_REV01",CALC_CONN_TEB2000_REV01!$F:$M,"???"),8,0),"---")</f>
        <v>---</v>
      </c>
      <c r="K307" s="62" t="str">
        <f>IFERROR(VLOOKUP($D307&amp;"-"&amp;$E307,IF($C$4="TEB2000_REV01",CALC_CONN_TEB2000_REV01!$F:$N),9,0),"---")</f>
        <v>---</v>
      </c>
      <c r="L307" s="59" t="str">
        <f>IFERROR(VLOOKUP(K307,B2B!$H$3:$I$2000,2,0),"---")</f>
        <v>---</v>
      </c>
      <c r="M307" s="59" t="str">
        <f>IFERROR(VLOOKUP(L307,IF($M$4="TEM0007_REV01",RAW_m_TEM0007_REV01!$AD:$AH),5,0),"---")</f>
        <v>---</v>
      </c>
      <c r="N307" s="59" t="str">
        <f>IFERROR(VLOOKUP(L307,IF($M$4="TEM0007_REV01",RAW_m_TEM0007_REV01!$AE:$AJ),6,0),"---")</f>
        <v>---</v>
      </c>
      <c r="O307" s="63" t="str">
        <f>IFERROR(VLOOKUP(L307,IF($M$4="TEM0007_REV01",RAW_m_TEM0007_REV01!$AD:$AE),2,0),"---")</f>
        <v>---</v>
      </c>
      <c r="P307" s="59" t="str">
        <f>IFERROR(VLOOKUP(O307,IF($M$4="TEM0007_REV01",RAW_m_TEM0007_REV01!$AJ:$AK),2,0),"---")</f>
        <v>---</v>
      </c>
      <c r="Q307" s="59" t="str">
        <f>IFERROR(VLOOKUP(L307,IF($M$4="TEM0007_REV01",RAW_m_TEM0007_REV01!$AD:$AF),3,0),"---")</f>
        <v>---</v>
      </c>
      <c r="R307" s="59" t="str">
        <f>IFERROR(VLOOKUP(O307,IF($M$4="TEM0007_REV01",RAW_m_TEM0007_REV01!$AE:$AG),3,0),"---")</f>
        <v>---</v>
      </c>
      <c r="S307" s="59" t="str">
        <f t="shared" si="9"/>
        <v>---</v>
      </c>
    </row>
    <row r="308" spans="2:19" ht="15" customHeight="1" x14ac:dyDescent="0.25">
      <c r="B308" s="59">
        <f t="shared" si="8"/>
        <v>303</v>
      </c>
      <c r="C308" s="60">
        <f>IFERROR(IF($C$4="TEB2000_REV01",CALC_CONN_TEB2000_REV01!U308,),"---")</f>
        <v>0</v>
      </c>
      <c r="D308" s="59">
        <f>IFERROR(IF($C$4="TEB2000_REV01",CALC_CONN_TEB2000_REV01!D308,),"---")</f>
        <v>0</v>
      </c>
      <c r="E308" s="59">
        <f>IFERROR(IF($C$4="TEB2000_REV01",CALC_CONN_TEB2000_REV01!E308,),"---")</f>
        <v>0</v>
      </c>
      <c r="F308" s="59" t="str">
        <f>IFERROR(IF(VLOOKUP($D308&amp;"-"&amp;$E308,IF($C$4="TEB2000_REV01",CALC_CONN_TEB2000_REV01!$F:$I),4,0)="--","---",IF($C$4="TEB2000_REV01",CALC_CONN_TEB2000_REV01!$G308&amp; " --&gt; " &amp;CALC_CONN_TEB2000_REV01!$I308&amp; " --&gt; ")),"---")</f>
        <v>---</v>
      </c>
      <c r="G308" s="59" t="str">
        <f>IFERROR(IF(VLOOKUP($D308&amp;"-"&amp;$E308,IF($C$4="TEB2000_REV01",CALC_CONN_TEB2000_REV01!$F:$H),3,0)="--",VLOOKUP($D308&amp;"-"&amp;$E308,IF($C$4="TEB2000_REV01",CALC_CONN_TEB2000_REV01!$F:$H),2,0),VLOOKUP($D308&amp;"-"&amp;$E308,IF($C$4="TEB2000_REV01",CALC_CONN_TEB2000_REV01!$F:$H),3,0)),"---")</f>
        <v>---</v>
      </c>
      <c r="H308" s="59" t="str">
        <f>IFERROR(VLOOKUP(G308,IF($C$4="TEB2000_REV01",CALC_CONN_TEB2000_REV01!$G:$T),14,0),"---")</f>
        <v>---</v>
      </c>
      <c r="I308" s="59" t="str">
        <f>IFERROR(VLOOKUP($D308&amp;"-"&amp;$E308,IF($C$4="TEB2000_REV01",CALC_CONN_TEB2000_REV01!$F:$K,"???"),6,0),"---")</f>
        <v>---</v>
      </c>
      <c r="J308" s="61" t="str">
        <f>IFERROR(VLOOKUP($D308&amp;"-"&amp;$E308,IF($C$4="TEB2000_REV01",CALC_CONN_TEB2000_REV01!$F:$M,"???"),8,0),"---")</f>
        <v>---</v>
      </c>
      <c r="K308" s="62" t="str">
        <f>IFERROR(VLOOKUP($D308&amp;"-"&amp;$E308,IF($C$4="TEB2000_REV01",CALC_CONN_TEB2000_REV01!$F:$N),9,0),"---")</f>
        <v>---</v>
      </c>
      <c r="L308" s="59" t="str">
        <f>IFERROR(VLOOKUP(K308,B2B!$H$3:$I$2000,2,0),"---")</f>
        <v>---</v>
      </c>
      <c r="M308" s="59" t="str">
        <f>IFERROR(VLOOKUP(L308,IF($M$4="TEM0007_REV01",RAW_m_TEM0007_REV01!$AD:$AH),5,0),"---")</f>
        <v>---</v>
      </c>
      <c r="N308" s="59" t="str">
        <f>IFERROR(VLOOKUP(L308,IF($M$4="TEM0007_REV01",RAW_m_TEM0007_REV01!$AE:$AJ),6,0),"---")</f>
        <v>---</v>
      </c>
      <c r="O308" s="63" t="str">
        <f>IFERROR(VLOOKUP(L308,IF($M$4="TEM0007_REV01",RAW_m_TEM0007_REV01!$AD:$AE),2,0),"---")</f>
        <v>---</v>
      </c>
      <c r="P308" s="59" t="str">
        <f>IFERROR(VLOOKUP(O308,IF($M$4="TEM0007_REV01",RAW_m_TEM0007_REV01!$AJ:$AK),2,0),"---")</f>
        <v>---</v>
      </c>
      <c r="Q308" s="59" t="str">
        <f>IFERROR(VLOOKUP(L308,IF($M$4="TEM0007_REV01",RAW_m_TEM0007_REV01!$AD:$AF),3,0),"---")</f>
        <v>---</v>
      </c>
      <c r="R308" s="59" t="str">
        <f>IFERROR(VLOOKUP(O308,IF($M$4="TEM0007_REV01",RAW_m_TEM0007_REV01!$AE:$AG),3,0),"---")</f>
        <v>---</v>
      </c>
      <c r="S308" s="59" t="str">
        <f t="shared" si="9"/>
        <v>---</v>
      </c>
    </row>
    <row r="309" spans="2:19" ht="15" customHeight="1" x14ac:dyDescent="0.25">
      <c r="B309" s="59">
        <f t="shared" si="8"/>
        <v>304</v>
      </c>
      <c r="C309" s="60">
        <f>IFERROR(IF($C$4="TEB2000_REV01",CALC_CONN_TEB2000_REV01!U309,),"---")</f>
        <v>0</v>
      </c>
      <c r="D309" s="59">
        <f>IFERROR(IF($C$4="TEB2000_REV01",CALC_CONN_TEB2000_REV01!D309,),"---")</f>
        <v>0</v>
      </c>
      <c r="E309" s="59">
        <f>IFERROR(IF($C$4="TEB2000_REV01",CALC_CONN_TEB2000_REV01!E309,),"---")</f>
        <v>0</v>
      </c>
      <c r="F309" s="59" t="str">
        <f>IFERROR(IF(VLOOKUP($D309&amp;"-"&amp;$E309,IF($C$4="TEB2000_REV01",CALC_CONN_TEB2000_REV01!$F:$I),4,0)="--","---",IF($C$4="TEB2000_REV01",CALC_CONN_TEB2000_REV01!$G309&amp; " --&gt; " &amp;CALC_CONN_TEB2000_REV01!$I309&amp; " --&gt; ")),"---")</f>
        <v>---</v>
      </c>
      <c r="G309" s="59" t="str">
        <f>IFERROR(IF(VLOOKUP($D309&amp;"-"&amp;$E309,IF($C$4="TEB2000_REV01",CALC_CONN_TEB2000_REV01!$F:$H),3,0)="--",VLOOKUP($D309&amp;"-"&amp;$E309,IF($C$4="TEB2000_REV01",CALC_CONN_TEB2000_REV01!$F:$H),2,0),VLOOKUP($D309&amp;"-"&amp;$E309,IF($C$4="TEB2000_REV01",CALC_CONN_TEB2000_REV01!$F:$H),3,0)),"---")</f>
        <v>---</v>
      </c>
      <c r="H309" s="59" t="str">
        <f>IFERROR(VLOOKUP(G309,IF($C$4="TEB2000_REV01",CALC_CONN_TEB2000_REV01!$G:$T),14,0),"---")</f>
        <v>---</v>
      </c>
      <c r="I309" s="59" t="str">
        <f>IFERROR(VLOOKUP($D309&amp;"-"&amp;$E309,IF($C$4="TEB2000_REV01",CALC_CONN_TEB2000_REV01!$F:$K,"???"),6,0),"---")</f>
        <v>---</v>
      </c>
      <c r="J309" s="61" t="str">
        <f>IFERROR(VLOOKUP($D309&amp;"-"&amp;$E309,IF($C$4="TEB2000_REV01",CALC_CONN_TEB2000_REV01!$F:$M,"???"),8,0),"---")</f>
        <v>---</v>
      </c>
      <c r="K309" s="62" t="str">
        <f>IFERROR(VLOOKUP($D309&amp;"-"&amp;$E309,IF($C$4="TEB2000_REV01",CALC_CONN_TEB2000_REV01!$F:$N),9,0),"---")</f>
        <v>---</v>
      </c>
      <c r="L309" s="59" t="str">
        <f>IFERROR(VLOOKUP(K309,B2B!$H$3:$I$2000,2,0),"---")</f>
        <v>---</v>
      </c>
      <c r="M309" s="59" t="str">
        <f>IFERROR(VLOOKUP(L309,IF($M$4="TEM0007_REV01",RAW_m_TEM0007_REV01!$AD:$AH),5,0),"---")</f>
        <v>---</v>
      </c>
      <c r="N309" s="59" t="str">
        <f>IFERROR(VLOOKUP(L309,IF($M$4="TEM0007_REV01",RAW_m_TEM0007_REV01!$AE:$AJ),6,0),"---")</f>
        <v>---</v>
      </c>
      <c r="O309" s="63" t="str">
        <f>IFERROR(VLOOKUP(L309,IF($M$4="TEM0007_REV01",RAW_m_TEM0007_REV01!$AD:$AE),2,0),"---")</f>
        <v>---</v>
      </c>
      <c r="P309" s="59" t="str">
        <f>IFERROR(VLOOKUP(O309,IF($M$4="TEM0007_REV01",RAW_m_TEM0007_REV01!$AJ:$AK),2,0),"---")</f>
        <v>---</v>
      </c>
      <c r="Q309" s="59" t="str">
        <f>IFERROR(VLOOKUP(L309,IF($M$4="TEM0007_REV01",RAW_m_TEM0007_REV01!$AD:$AF),3,0),"---")</f>
        <v>---</v>
      </c>
      <c r="R309" s="59" t="str">
        <f>IFERROR(VLOOKUP(O309,IF($M$4="TEM0007_REV01",RAW_m_TEM0007_REV01!$AE:$AG),3,0),"---")</f>
        <v>---</v>
      </c>
      <c r="S309" s="59" t="str">
        <f t="shared" si="9"/>
        <v>---</v>
      </c>
    </row>
    <row r="310" spans="2:19" ht="15" customHeight="1" x14ac:dyDescent="0.25">
      <c r="B310" s="59">
        <f t="shared" si="8"/>
        <v>305</v>
      </c>
      <c r="C310" s="60">
        <f>IFERROR(IF($C$4="TEB2000_REV01",CALC_CONN_TEB2000_REV01!U310,),"---")</f>
        <v>0</v>
      </c>
      <c r="D310" s="59">
        <f>IFERROR(IF($C$4="TEB2000_REV01",CALC_CONN_TEB2000_REV01!D310,),"---")</f>
        <v>0</v>
      </c>
      <c r="E310" s="59">
        <f>IFERROR(IF($C$4="TEB2000_REV01",CALC_CONN_TEB2000_REV01!E310,),"---")</f>
        <v>0</v>
      </c>
      <c r="F310" s="59" t="str">
        <f>IFERROR(IF(VLOOKUP($D310&amp;"-"&amp;$E310,IF($C$4="TEB2000_REV01",CALC_CONN_TEB2000_REV01!$F:$I),4,0)="--","---",IF($C$4="TEB2000_REV01",CALC_CONN_TEB2000_REV01!$G310&amp; " --&gt; " &amp;CALC_CONN_TEB2000_REV01!$I310&amp; " --&gt; ")),"---")</f>
        <v>---</v>
      </c>
      <c r="G310" s="59" t="str">
        <f>IFERROR(IF(VLOOKUP($D310&amp;"-"&amp;$E310,IF($C$4="TEB2000_REV01",CALC_CONN_TEB2000_REV01!$F:$H),3,0)="--",VLOOKUP($D310&amp;"-"&amp;$E310,IF($C$4="TEB2000_REV01",CALC_CONN_TEB2000_REV01!$F:$H),2,0),VLOOKUP($D310&amp;"-"&amp;$E310,IF($C$4="TEB2000_REV01",CALC_CONN_TEB2000_REV01!$F:$H),3,0)),"---")</f>
        <v>---</v>
      </c>
      <c r="H310" s="59" t="str">
        <f>IFERROR(VLOOKUP(G310,IF($C$4="TEB2000_REV01",CALC_CONN_TEB2000_REV01!$G:$T),14,0),"---")</f>
        <v>---</v>
      </c>
      <c r="I310" s="59" t="str">
        <f>IFERROR(VLOOKUP($D310&amp;"-"&amp;$E310,IF($C$4="TEB2000_REV01",CALC_CONN_TEB2000_REV01!$F:$K,"???"),6,0),"---")</f>
        <v>---</v>
      </c>
      <c r="J310" s="61" t="str">
        <f>IFERROR(VLOOKUP($D310&amp;"-"&amp;$E310,IF($C$4="TEB2000_REV01",CALC_CONN_TEB2000_REV01!$F:$M,"???"),8,0),"---")</f>
        <v>---</v>
      </c>
      <c r="K310" s="62" t="str">
        <f>IFERROR(VLOOKUP($D310&amp;"-"&amp;$E310,IF($C$4="TEB2000_REV01",CALC_CONN_TEB2000_REV01!$F:$N),9,0),"---")</f>
        <v>---</v>
      </c>
      <c r="L310" s="59" t="str">
        <f>IFERROR(VLOOKUP(K310,B2B!$H$3:$I$2000,2,0),"---")</f>
        <v>---</v>
      </c>
      <c r="M310" s="59" t="str">
        <f>IFERROR(VLOOKUP(L310,IF($M$4="TEM0007_REV01",RAW_m_TEM0007_REV01!$AD:$AH),5,0),"---")</f>
        <v>---</v>
      </c>
      <c r="N310" s="59" t="str">
        <f>IFERROR(VLOOKUP(L310,IF($M$4="TEM0007_REV01",RAW_m_TEM0007_REV01!$AE:$AJ),6,0),"---")</f>
        <v>---</v>
      </c>
      <c r="O310" s="63" t="str">
        <f>IFERROR(VLOOKUP(L310,IF($M$4="TEM0007_REV01",RAW_m_TEM0007_REV01!$AD:$AE),2,0),"---")</f>
        <v>---</v>
      </c>
      <c r="P310" s="59" t="str">
        <f>IFERROR(VLOOKUP(O310,IF($M$4="TEM0007_REV01",RAW_m_TEM0007_REV01!$AJ:$AK),2,0),"---")</f>
        <v>---</v>
      </c>
      <c r="Q310" s="59" t="str">
        <f>IFERROR(VLOOKUP(L310,IF($M$4="TEM0007_REV01",RAW_m_TEM0007_REV01!$AD:$AF),3,0),"---")</f>
        <v>---</v>
      </c>
      <c r="R310" s="59" t="str">
        <f>IFERROR(VLOOKUP(O310,IF($M$4="TEM0007_REV01",RAW_m_TEM0007_REV01!$AE:$AG),3,0),"---")</f>
        <v>---</v>
      </c>
      <c r="S310" s="59" t="str">
        <f t="shared" si="9"/>
        <v>---</v>
      </c>
    </row>
    <row r="311" spans="2:19" ht="15" customHeight="1" x14ac:dyDescent="0.25">
      <c r="B311" s="59">
        <f t="shared" si="8"/>
        <v>306</v>
      </c>
      <c r="C311" s="60">
        <f>IFERROR(IF($C$4="TEB2000_REV01",CALC_CONN_TEB2000_REV01!U311,),"---")</f>
        <v>0</v>
      </c>
      <c r="D311" s="59">
        <f>IFERROR(IF($C$4="TEB2000_REV01",CALC_CONN_TEB2000_REV01!D311,),"---")</f>
        <v>0</v>
      </c>
      <c r="E311" s="59">
        <f>IFERROR(IF($C$4="TEB2000_REV01",CALC_CONN_TEB2000_REV01!E311,),"---")</f>
        <v>0</v>
      </c>
      <c r="F311" s="59" t="str">
        <f>IFERROR(IF(VLOOKUP($D311&amp;"-"&amp;$E311,IF($C$4="TEB2000_REV01",CALC_CONN_TEB2000_REV01!$F:$I),4,0)="--","---",IF($C$4="TEB2000_REV01",CALC_CONN_TEB2000_REV01!$G311&amp; " --&gt; " &amp;CALC_CONN_TEB2000_REV01!$I311&amp; " --&gt; ")),"---")</f>
        <v>---</v>
      </c>
      <c r="G311" s="59" t="str">
        <f>IFERROR(IF(VLOOKUP($D311&amp;"-"&amp;$E311,IF($C$4="TEB2000_REV01",CALC_CONN_TEB2000_REV01!$F:$H),3,0)="--",VLOOKUP($D311&amp;"-"&amp;$E311,IF($C$4="TEB2000_REV01",CALC_CONN_TEB2000_REV01!$F:$H),2,0),VLOOKUP($D311&amp;"-"&amp;$E311,IF($C$4="TEB2000_REV01",CALC_CONN_TEB2000_REV01!$F:$H),3,0)),"---")</f>
        <v>---</v>
      </c>
      <c r="H311" s="59" t="str">
        <f>IFERROR(VLOOKUP(G311,IF($C$4="TEB2000_REV01",CALC_CONN_TEB2000_REV01!$G:$T),14,0),"---")</f>
        <v>---</v>
      </c>
      <c r="I311" s="59" t="str">
        <f>IFERROR(VLOOKUP($D311&amp;"-"&amp;$E311,IF($C$4="TEB2000_REV01",CALC_CONN_TEB2000_REV01!$F:$K,"???"),6,0),"---")</f>
        <v>---</v>
      </c>
      <c r="J311" s="61" t="str">
        <f>IFERROR(VLOOKUP($D311&amp;"-"&amp;$E311,IF($C$4="TEB2000_REV01",CALC_CONN_TEB2000_REV01!$F:$M,"???"),8,0),"---")</f>
        <v>---</v>
      </c>
      <c r="K311" s="62" t="str">
        <f>IFERROR(VLOOKUP($D311&amp;"-"&amp;$E311,IF($C$4="TEB2000_REV01",CALC_CONN_TEB2000_REV01!$F:$N),9,0),"---")</f>
        <v>---</v>
      </c>
      <c r="L311" s="59" t="str">
        <f>IFERROR(VLOOKUP(K311,B2B!$H$3:$I$2000,2,0),"---")</f>
        <v>---</v>
      </c>
      <c r="M311" s="59" t="str">
        <f>IFERROR(VLOOKUP(L311,IF($M$4="TEM0007_REV01",RAW_m_TEM0007_REV01!$AD:$AH),5,0),"---")</f>
        <v>---</v>
      </c>
      <c r="N311" s="59" t="str">
        <f>IFERROR(VLOOKUP(L311,IF($M$4="TEM0007_REV01",RAW_m_TEM0007_REV01!$AE:$AJ),6,0),"---")</f>
        <v>---</v>
      </c>
      <c r="O311" s="63" t="str">
        <f>IFERROR(VLOOKUP(L311,IF($M$4="TEM0007_REV01",RAW_m_TEM0007_REV01!$AD:$AE),2,0),"---")</f>
        <v>---</v>
      </c>
      <c r="P311" s="59" t="str">
        <f>IFERROR(VLOOKUP(O311,IF($M$4="TEM0007_REV01",RAW_m_TEM0007_REV01!$AJ:$AK),2,0),"---")</f>
        <v>---</v>
      </c>
      <c r="Q311" s="59" t="str">
        <f>IFERROR(VLOOKUP(L311,IF($M$4="TEM0007_REV01",RAW_m_TEM0007_REV01!$AD:$AF),3,0),"---")</f>
        <v>---</v>
      </c>
      <c r="R311" s="59" t="str">
        <f>IFERROR(VLOOKUP(O311,IF($M$4="TEM0007_REV01",RAW_m_TEM0007_REV01!$AE:$AG),3,0),"---")</f>
        <v>---</v>
      </c>
      <c r="S311" s="59" t="str">
        <f t="shared" si="9"/>
        <v>---</v>
      </c>
    </row>
    <row r="312" spans="2:19" ht="15" customHeight="1" x14ac:dyDescent="0.25">
      <c r="B312" s="59">
        <f t="shared" si="8"/>
        <v>307</v>
      </c>
      <c r="C312" s="60">
        <f>IFERROR(IF($C$4="TEB2000_REV01",CALC_CONN_TEB2000_REV01!U312,),"---")</f>
        <v>0</v>
      </c>
      <c r="D312" s="59">
        <f>IFERROR(IF($C$4="TEB2000_REV01",CALC_CONN_TEB2000_REV01!D312,),"---")</f>
        <v>0</v>
      </c>
      <c r="E312" s="59">
        <f>IFERROR(IF($C$4="TEB2000_REV01",CALC_CONN_TEB2000_REV01!E312,),"---")</f>
        <v>0</v>
      </c>
      <c r="F312" s="59" t="str">
        <f>IFERROR(IF(VLOOKUP($D312&amp;"-"&amp;$E312,IF($C$4="TEB2000_REV01",CALC_CONN_TEB2000_REV01!$F:$I),4,0)="--","---",IF($C$4="TEB2000_REV01",CALC_CONN_TEB2000_REV01!$G312&amp; " --&gt; " &amp;CALC_CONN_TEB2000_REV01!$I312&amp; " --&gt; ")),"---")</f>
        <v>---</v>
      </c>
      <c r="G312" s="59" t="str">
        <f>IFERROR(IF(VLOOKUP($D312&amp;"-"&amp;$E312,IF($C$4="TEB2000_REV01",CALC_CONN_TEB2000_REV01!$F:$H),3,0)="--",VLOOKUP($D312&amp;"-"&amp;$E312,IF($C$4="TEB2000_REV01",CALC_CONN_TEB2000_REV01!$F:$H),2,0),VLOOKUP($D312&amp;"-"&amp;$E312,IF($C$4="TEB2000_REV01",CALC_CONN_TEB2000_REV01!$F:$H),3,0)),"---")</f>
        <v>---</v>
      </c>
      <c r="H312" s="59" t="str">
        <f>IFERROR(VLOOKUP(G312,IF($C$4="TEB2000_REV01",CALC_CONN_TEB2000_REV01!$G:$T),14,0),"---")</f>
        <v>---</v>
      </c>
      <c r="I312" s="59" t="str">
        <f>IFERROR(VLOOKUP($D312&amp;"-"&amp;$E312,IF($C$4="TEB2000_REV01",CALC_CONN_TEB2000_REV01!$F:$K,"???"),6,0),"---")</f>
        <v>---</v>
      </c>
      <c r="J312" s="61" t="str">
        <f>IFERROR(VLOOKUP($D312&amp;"-"&amp;$E312,IF($C$4="TEB2000_REV01",CALC_CONN_TEB2000_REV01!$F:$M,"???"),8,0),"---")</f>
        <v>---</v>
      </c>
      <c r="K312" s="62" t="str">
        <f>IFERROR(VLOOKUP($D312&amp;"-"&amp;$E312,IF($C$4="TEB2000_REV01",CALC_CONN_TEB2000_REV01!$F:$N),9,0),"---")</f>
        <v>---</v>
      </c>
      <c r="L312" s="59" t="str">
        <f>IFERROR(VLOOKUP(K312,B2B!$H$3:$I$2000,2,0),"---")</f>
        <v>---</v>
      </c>
      <c r="M312" s="59" t="str">
        <f>IFERROR(VLOOKUP(L312,IF($M$4="TEM0007_REV01",RAW_m_TEM0007_REV01!$AD:$AH),5,0),"---")</f>
        <v>---</v>
      </c>
      <c r="N312" s="59" t="str">
        <f>IFERROR(VLOOKUP(L312,IF($M$4="TEM0007_REV01",RAW_m_TEM0007_REV01!$AE:$AJ),6,0),"---")</f>
        <v>---</v>
      </c>
      <c r="O312" s="63" t="str">
        <f>IFERROR(VLOOKUP(L312,IF($M$4="TEM0007_REV01",RAW_m_TEM0007_REV01!$AD:$AE),2,0),"---")</f>
        <v>---</v>
      </c>
      <c r="P312" s="59" t="str">
        <f>IFERROR(VLOOKUP(O312,IF($M$4="TEM0007_REV01",RAW_m_TEM0007_REV01!$AJ:$AK),2,0),"---")</f>
        <v>---</v>
      </c>
      <c r="Q312" s="59" t="str">
        <f>IFERROR(VLOOKUP(L312,IF($M$4="TEM0007_REV01",RAW_m_TEM0007_REV01!$AD:$AF),3,0),"---")</f>
        <v>---</v>
      </c>
      <c r="R312" s="59" t="str">
        <f>IFERROR(VLOOKUP(O312,IF($M$4="TEM0007_REV01",RAW_m_TEM0007_REV01!$AE:$AG),3,0),"---")</f>
        <v>---</v>
      </c>
      <c r="S312" s="59" t="str">
        <f t="shared" si="9"/>
        <v>---</v>
      </c>
    </row>
    <row r="313" spans="2:19" ht="15" customHeight="1" x14ac:dyDescent="0.25">
      <c r="B313" s="59">
        <f t="shared" si="8"/>
        <v>308</v>
      </c>
      <c r="C313" s="60">
        <f>IFERROR(IF($C$4="TEB2000_REV01",CALC_CONN_TEB2000_REV01!U313,),"---")</f>
        <v>0</v>
      </c>
      <c r="D313" s="59">
        <f>IFERROR(IF($C$4="TEB2000_REV01",CALC_CONN_TEB2000_REV01!D313,),"---")</f>
        <v>0</v>
      </c>
      <c r="E313" s="59">
        <f>IFERROR(IF($C$4="TEB2000_REV01",CALC_CONN_TEB2000_REV01!E313,),"---")</f>
        <v>0</v>
      </c>
      <c r="F313" s="59" t="str">
        <f>IFERROR(IF(VLOOKUP($D313&amp;"-"&amp;$E313,IF($C$4="TEB2000_REV01",CALC_CONN_TEB2000_REV01!$F:$I),4,0)="--","---",IF($C$4="TEB2000_REV01",CALC_CONN_TEB2000_REV01!$G313&amp; " --&gt; " &amp;CALC_CONN_TEB2000_REV01!$I313&amp; " --&gt; ")),"---")</f>
        <v>---</v>
      </c>
      <c r="G313" s="59" t="str">
        <f>IFERROR(IF(VLOOKUP($D313&amp;"-"&amp;$E313,IF($C$4="TEB2000_REV01",CALC_CONN_TEB2000_REV01!$F:$H),3,0)="--",VLOOKUP($D313&amp;"-"&amp;$E313,IF($C$4="TEB2000_REV01",CALC_CONN_TEB2000_REV01!$F:$H),2,0),VLOOKUP($D313&amp;"-"&amp;$E313,IF($C$4="TEB2000_REV01",CALC_CONN_TEB2000_REV01!$F:$H),3,0)),"---")</f>
        <v>---</v>
      </c>
      <c r="H313" s="59" t="str">
        <f>IFERROR(VLOOKUP(G313,IF($C$4="TEB2000_REV01",CALC_CONN_TEB2000_REV01!$G:$T),14,0),"---")</f>
        <v>---</v>
      </c>
      <c r="I313" s="59" t="str">
        <f>IFERROR(VLOOKUP($D313&amp;"-"&amp;$E313,IF($C$4="TEB2000_REV01",CALC_CONN_TEB2000_REV01!$F:$K,"???"),6,0),"---")</f>
        <v>---</v>
      </c>
      <c r="J313" s="61" t="str">
        <f>IFERROR(VLOOKUP($D313&amp;"-"&amp;$E313,IF($C$4="TEB2000_REV01",CALC_CONN_TEB2000_REV01!$F:$M,"???"),8,0),"---")</f>
        <v>---</v>
      </c>
      <c r="K313" s="62" t="str">
        <f>IFERROR(VLOOKUP($D313&amp;"-"&amp;$E313,IF($C$4="TEB2000_REV01",CALC_CONN_TEB2000_REV01!$F:$N),9,0),"---")</f>
        <v>---</v>
      </c>
      <c r="L313" s="59" t="str">
        <f>IFERROR(VLOOKUP(K313,B2B!$H$3:$I$2000,2,0),"---")</f>
        <v>---</v>
      </c>
      <c r="M313" s="59" t="str">
        <f>IFERROR(VLOOKUP(L313,IF($M$4="TEM0007_REV01",RAW_m_TEM0007_REV01!$AD:$AH),5,0),"---")</f>
        <v>---</v>
      </c>
      <c r="N313" s="59" t="str">
        <f>IFERROR(VLOOKUP(L313,IF($M$4="TEM0007_REV01",RAW_m_TEM0007_REV01!$AE:$AJ),6,0),"---")</f>
        <v>---</v>
      </c>
      <c r="O313" s="63" t="str">
        <f>IFERROR(VLOOKUP(L313,IF($M$4="TEM0007_REV01",RAW_m_TEM0007_REV01!$AD:$AE),2,0),"---")</f>
        <v>---</v>
      </c>
      <c r="P313" s="59" t="str">
        <f>IFERROR(VLOOKUP(O313,IF($M$4="TEM0007_REV01",RAW_m_TEM0007_REV01!$AJ:$AK),2,0),"---")</f>
        <v>---</v>
      </c>
      <c r="Q313" s="59" t="str">
        <f>IFERROR(VLOOKUP(L313,IF($M$4="TEM0007_REV01",RAW_m_TEM0007_REV01!$AD:$AF),3,0),"---")</f>
        <v>---</v>
      </c>
      <c r="R313" s="59" t="str">
        <f>IFERROR(VLOOKUP(O313,IF($M$4="TEM0007_REV01",RAW_m_TEM0007_REV01!$AE:$AG),3,0),"---")</f>
        <v>---</v>
      </c>
      <c r="S313" s="59" t="str">
        <f t="shared" si="9"/>
        <v>---</v>
      </c>
    </row>
    <row r="314" spans="2:19" ht="15" customHeight="1" x14ac:dyDescent="0.25">
      <c r="B314" s="59">
        <f t="shared" si="8"/>
        <v>309</v>
      </c>
      <c r="C314" s="60">
        <f>IFERROR(IF($C$4="TEB2000_REV01",CALC_CONN_TEB2000_REV01!U314,),"---")</f>
        <v>0</v>
      </c>
      <c r="D314" s="59">
        <f>IFERROR(IF($C$4="TEB2000_REV01",CALC_CONN_TEB2000_REV01!D314,),"---")</f>
        <v>0</v>
      </c>
      <c r="E314" s="59">
        <f>IFERROR(IF($C$4="TEB2000_REV01",CALC_CONN_TEB2000_REV01!E314,),"---")</f>
        <v>0</v>
      </c>
      <c r="F314" s="59" t="str">
        <f>IFERROR(IF(VLOOKUP($D314&amp;"-"&amp;$E314,IF($C$4="TEB2000_REV01",CALC_CONN_TEB2000_REV01!$F:$I),4,0)="--","---",IF($C$4="TEB2000_REV01",CALC_CONN_TEB2000_REV01!$G314&amp; " --&gt; " &amp;CALC_CONN_TEB2000_REV01!$I314&amp; " --&gt; ")),"---")</f>
        <v>---</v>
      </c>
      <c r="G314" s="59" t="str">
        <f>IFERROR(IF(VLOOKUP($D314&amp;"-"&amp;$E314,IF($C$4="TEB2000_REV01",CALC_CONN_TEB2000_REV01!$F:$H),3,0)="--",VLOOKUP($D314&amp;"-"&amp;$E314,IF($C$4="TEB2000_REV01",CALC_CONN_TEB2000_REV01!$F:$H),2,0),VLOOKUP($D314&amp;"-"&amp;$E314,IF($C$4="TEB2000_REV01",CALC_CONN_TEB2000_REV01!$F:$H),3,0)),"---")</f>
        <v>---</v>
      </c>
      <c r="H314" s="59" t="str">
        <f>IFERROR(VLOOKUP(G314,IF($C$4="TEB2000_REV01",CALC_CONN_TEB2000_REV01!$G:$T),14,0),"---")</f>
        <v>---</v>
      </c>
      <c r="I314" s="59" t="str">
        <f>IFERROR(VLOOKUP($D314&amp;"-"&amp;$E314,IF($C$4="TEB2000_REV01",CALC_CONN_TEB2000_REV01!$F:$K,"???"),6,0),"---")</f>
        <v>---</v>
      </c>
      <c r="J314" s="61" t="str">
        <f>IFERROR(VLOOKUP($D314&amp;"-"&amp;$E314,IF($C$4="TEB2000_REV01",CALC_CONN_TEB2000_REV01!$F:$M,"???"),8,0),"---")</f>
        <v>---</v>
      </c>
      <c r="K314" s="62" t="str">
        <f>IFERROR(VLOOKUP($D314&amp;"-"&amp;$E314,IF($C$4="TEB2000_REV01",CALC_CONN_TEB2000_REV01!$F:$N),9,0),"---")</f>
        <v>---</v>
      </c>
      <c r="L314" s="59" t="str">
        <f>IFERROR(VLOOKUP(K314,B2B!$H$3:$I$2000,2,0),"---")</f>
        <v>---</v>
      </c>
      <c r="M314" s="59" t="str">
        <f>IFERROR(VLOOKUP(L314,IF($M$4="TEM0007_REV01",RAW_m_TEM0007_REV01!$AD:$AH),5,0),"---")</f>
        <v>---</v>
      </c>
      <c r="N314" s="59" t="str">
        <f>IFERROR(VLOOKUP(L314,IF($M$4="TEM0007_REV01",RAW_m_TEM0007_REV01!$AE:$AJ),6,0),"---")</f>
        <v>---</v>
      </c>
      <c r="O314" s="63" t="str">
        <f>IFERROR(VLOOKUP(L314,IF($M$4="TEM0007_REV01",RAW_m_TEM0007_REV01!$AD:$AE),2,0),"---")</f>
        <v>---</v>
      </c>
      <c r="P314" s="59" t="str">
        <f>IFERROR(VLOOKUP(O314,IF($M$4="TEM0007_REV01",RAW_m_TEM0007_REV01!$AJ:$AK),2,0),"---")</f>
        <v>---</v>
      </c>
      <c r="Q314" s="59" t="str">
        <f>IFERROR(VLOOKUP(L314,IF($M$4="TEM0007_REV01",RAW_m_TEM0007_REV01!$AD:$AF),3,0),"---")</f>
        <v>---</v>
      </c>
      <c r="R314" s="59" t="str">
        <f>IFERROR(VLOOKUP(O314,IF($M$4="TEM0007_REV01",RAW_m_TEM0007_REV01!$AE:$AG),3,0),"---")</f>
        <v>---</v>
      </c>
      <c r="S314" s="59" t="str">
        <f t="shared" si="9"/>
        <v>---</v>
      </c>
    </row>
    <row r="315" spans="2:19" ht="15" customHeight="1" x14ac:dyDescent="0.25">
      <c r="B315" s="59">
        <f t="shared" si="8"/>
        <v>310</v>
      </c>
      <c r="C315" s="60">
        <f>IFERROR(IF($C$4="TEB2000_REV01",CALC_CONN_TEB2000_REV01!U315,),"---")</f>
        <v>0</v>
      </c>
      <c r="D315" s="59">
        <f>IFERROR(IF($C$4="TEB2000_REV01",CALC_CONN_TEB2000_REV01!D315,),"---")</f>
        <v>0</v>
      </c>
      <c r="E315" s="59">
        <f>IFERROR(IF($C$4="TEB2000_REV01",CALC_CONN_TEB2000_REV01!E315,),"---")</f>
        <v>0</v>
      </c>
      <c r="F315" s="59" t="str">
        <f>IFERROR(IF(VLOOKUP($D315&amp;"-"&amp;$E315,IF($C$4="TEB2000_REV01",CALC_CONN_TEB2000_REV01!$F:$I),4,0)="--","---",IF($C$4="TEB2000_REV01",CALC_CONN_TEB2000_REV01!$G315&amp; " --&gt; " &amp;CALC_CONN_TEB2000_REV01!$I315&amp; " --&gt; ")),"---")</f>
        <v>---</v>
      </c>
      <c r="G315" s="59" t="str">
        <f>IFERROR(IF(VLOOKUP($D315&amp;"-"&amp;$E315,IF($C$4="TEB2000_REV01",CALC_CONN_TEB2000_REV01!$F:$H),3,0)="--",VLOOKUP($D315&amp;"-"&amp;$E315,IF($C$4="TEB2000_REV01",CALC_CONN_TEB2000_REV01!$F:$H),2,0),VLOOKUP($D315&amp;"-"&amp;$E315,IF($C$4="TEB2000_REV01",CALC_CONN_TEB2000_REV01!$F:$H),3,0)),"---")</f>
        <v>---</v>
      </c>
      <c r="H315" s="59" t="str">
        <f>IFERROR(VLOOKUP(G315,IF($C$4="TEB2000_REV01",CALC_CONN_TEB2000_REV01!$G:$T),14,0),"---")</f>
        <v>---</v>
      </c>
      <c r="I315" s="59" t="str">
        <f>IFERROR(VLOOKUP($D315&amp;"-"&amp;$E315,IF($C$4="TEB2000_REV01",CALC_CONN_TEB2000_REV01!$F:$K,"???"),6,0),"---")</f>
        <v>---</v>
      </c>
      <c r="J315" s="61" t="str">
        <f>IFERROR(VLOOKUP($D315&amp;"-"&amp;$E315,IF($C$4="TEB2000_REV01",CALC_CONN_TEB2000_REV01!$F:$M,"???"),8,0),"---")</f>
        <v>---</v>
      </c>
      <c r="K315" s="62" t="str">
        <f>IFERROR(VLOOKUP($D315&amp;"-"&amp;$E315,IF($C$4="TEB2000_REV01",CALC_CONN_TEB2000_REV01!$F:$N),9,0),"---")</f>
        <v>---</v>
      </c>
      <c r="L315" s="59" t="str">
        <f>IFERROR(VLOOKUP(K315,B2B!$H$3:$I$2000,2,0),"---")</f>
        <v>---</v>
      </c>
      <c r="M315" s="59" t="str">
        <f>IFERROR(VLOOKUP(L315,IF($M$4="TEM0007_REV01",RAW_m_TEM0007_REV01!$AD:$AH),5,0),"---")</f>
        <v>---</v>
      </c>
      <c r="N315" s="59" t="str">
        <f>IFERROR(VLOOKUP(L315,IF($M$4="TEM0007_REV01",RAW_m_TEM0007_REV01!$AE:$AJ),6,0),"---")</f>
        <v>---</v>
      </c>
      <c r="O315" s="63" t="str">
        <f>IFERROR(VLOOKUP(L315,IF($M$4="TEM0007_REV01",RAW_m_TEM0007_REV01!$AD:$AE),2,0),"---")</f>
        <v>---</v>
      </c>
      <c r="P315" s="59" t="str">
        <f>IFERROR(VLOOKUP(O315,IF($M$4="TEM0007_REV01",RAW_m_TEM0007_REV01!$AJ:$AK),2,0),"---")</f>
        <v>---</v>
      </c>
      <c r="Q315" s="59" t="str">
        <f>IFERROR(VLOOKUP(L315,IF($M$4="TEM0007_REV01",RAW_m_TEM0007_REV01!$AD:$AF),3,0),"---")</f>
        <v>---</v>
      </c>
      <c r="R315" s="59" t="str">
        <f>IFERROR(VLOOKUP(O315,IF($M$4="TEM0007_REV01",RAW_m_TEM0007_REV01!$AE:$AG),3,0),"---")</f>
        <v>---</v>
      </c>
      <c r="S315" s="59" t="str">
        <f t="shared" si="9"/>
        <v>---</v>
      </c>
    </row>
    <row r="316" spans="2:19" ht="15" customHeight="1" x14ac:dyDescent="0.25">
      <c r="B316" s="59">
        <f t="shared" si="8"/>
        <v>311</v>
      </c>
      <c r="C316" s="60">
        <f>IFERROR(IF($C$4="TEB2000_REV01",CALC_CONN_TEB2000_REV01!U316,),"---")</f>
        <v>0</v>
      </c>
      <c r="D316" s="59">
        <f>IFERROR(IF($C$4="TEB2000_REV01",CALC_CONN_TEB2000_REV01!D316,),"---")</f>
        <v>0</v>
      </c>
      <c r="E316" s="59">
        <f>IFERROR(IF($C$4="TEB2000_REV01",CALC_CONN_TEB2000_REV01!E316,),"---")</f>
        <v>0</v>
      </c>
      <c r="F316" s="59" t="str">
        <f>IFERROR(IF(VLOOKUP($D316&amp;"-"&amp;$E316,IF($C$4="TEB2000_REV01",CALC_CONN_TEB2000_REV01!$F:$I),4,0)="--","---",IF($C$4="TEB2000_REV01",CALC_CONN_TEB2000_REV01!$G316&amp; " --&gt; " &amp;CALC_CONN_TEB2000_REV01!$I316&amp; " --&gt; ")),"---")</f>
        <v>---</v>
      </c>
      <c r="G316" s="59" t="str">
        <f>IFERROR(IF(VLOOKUP($D316&amp;"-"&amp;$E316,IF($C$4="TEB2000_REV01",CALC_CONN_TEB2000_REV01!$F:$H),3,0)="--",VLOOKUP($D316&amp;"-"&amp;$E316,IF($C$4="TEB2000_REV01",CALC_CONN_TEB2000_REV01!$F:$H),2,0),VLOOKUP($D316&amp;"-"&amp;$E316,IF($C$4="TEB2000_REV01",CALC_CONN_TEB2000_REV01!$F:$H),3,0)),"---")</f>
        <v>---</v>
      </c>
      <c r="H316" s="59" t="str">
        <f>IFERROR(VLOOKUP(G316,IF($C$4="TEB2000_REV01",CALC_CONN_TEB2000_REV01!$G:$T),14,0),"---")</f>
        <v>---</v>
      </c>
      <c r="I316" s="59" t="str">
        <f>IFERROR(VLOOKUP($D316&amp;"-"&amp;$E316,IF($C$4="TEB2000_REV01",CALC_CONN_TEB2000_REV01!$F:$K,"???"),6,0),"---")</f>
        <v>---</v>
      </c>
      <c r="J316" s="61" t="str">
        <f>IFERROR(VLOOKUP($D316&amp;"-"&amp;$E316,IF($C$4="TEB2000_REV01",CALC_CONN_TEB2000_REV01!$F:$M,"???"),8,0),"---")</f>
        <v>---</v>
      </c>
      <c r="K316" s="62" t="str">
        <f>IFERROR(VLOOKUP($D316&amp;"-"&amp;$E316,IF($C$4="TEB2000_REV01",CALC_CONN_TEB2000_REV01!$F:$N),9,0),"---")</f>
        <v>---</v>
      </c>
      <c r="L316" s="59" t="str">
        <f>IFERROR(VLOOKUP(K316,B2B!$H$3:$I$2000,2,0),"---")</f>
        <v>---</v>
      </c>
      <c r="M316" s="59" t="str">
        <f>IFERROR(VLOOKUP(L316,IF($M$4="TEM0007_REV01",RAW_m_TEM0007_REV01!$AD:$AH),5,0),"---")</f>
        <v>---</v>
      </c>
      <c r="N316" s="59" t="str">
        <f>IFERROR(VLOOKUP(L316,IF($M$4="TEM0007_REV01",RAW_m_TEM0007_REV01!$AE:$AJ),6,0),"---")</f>
        <v>---</v>
      </c>
      <c r="O316" s="63" t="str">
        <f>IFERROR(VLOOKUP(L316,IF($M$4="TEM0007_REV01",RAW_m_TEM0007_REV01!$AD:$AE),2,0),"---")</f>
        <v>---</v>
      </c>
      <c r="P316" s="59" t="str">
        <f>IFERROR(VLOOKUP(O316,IF($M$4="TEM0007_REV01",RAW_m_TEM0007_REV01!$AJ:$AK),2,0),"---")</f>
        <v>---</v>
      </c>
      <c r="Q316" s="59" t="str">
        <f>IFERROR(VLOOKUP(L316,IF($M$4="TEM0007_REV01",RAW_m_TEM0007_REV01!$AD:$AF),3,0),"---")</f>
        <v>---</v>
      </c>
      <c r="R316" s="59" t="str">
        <f>IFERROR(VLOOKUP(O316,IF($M$4="TEM0007_REV01",RAW_m_TEM0007_REV01!$AE:$AG),3,0),"---")</f>
        <v>---</v>
      </c>
      <c r="S316" s="59" t="str">
        <f t="shared" si="9"/>
        <v>---</v>
      </c>
    </row>
    <row r="317" spans="2:19" ht="15" customHeight="1" x14ac:dyDescent="0.25">
      <c r="B317" s="59">
        <f t="shared" si="8"/>
        <v>312</v>
      </c>
      <c r="C317" s="60">
        <f>IFERROR(IF($C$4="TEB2000_REV01",CALC_CONN_TEB2000_REV01!U317,),"---")</f>
        <v>0</v>
      </c>
      <c r="D317" s="59">
        <f>IFERROR(IF($C$4="TEB2000_REV01",CALC_CONN_TEB2000_REV01!D317,),"---")</f>
        <v>0</v>
      </c>
      <c r="E317" s="59">
        <f>IFERROR(IF($C$4="TEB2000_REV01",CALC_CONN_TEB2000_REV01!E317,),"---")</f>
        <v>0</v>
      </c>
      <c r="F317" s="59" t="str">
        <f>IFERROR(IF(VLOOKUP($D317&amp;"-"&amp;$E317,IF($C$4="TEB2000_REV01",CALC_CONN_TEB2000_REV01!$F:$I),4,0)="--","---",IF($C$4="TEB2000_REV01",CALC_CONN_TEB2000_REV01!$G317&amp; " --&gt; " &amp;CALC_CONN_TEB2000_REV01!$I317&amp; " --&gt; ")),"---")</f>
        <v>---</v>
      </c>
      <c r="G317" s="59" t="str">
        <f>IFERROR(IF(VLOOKUP($D317&amp;"-"&amp;$E317,IF($C$4="TEB2000_REV01",CALC_CONN_TEB2000_REV01!$F:$H),3,0)="--",VLOOKUP($D317&amp;"-"&amp;$E317,IF($C$4="TEB2000_REV01",CALC_CONN_TEB2000_REV01!$F:$H),2,0),VLOOKUP($D317&amp;"-"&amp;$E317,IF($C$4="TEB2000_REV01",CALC_CONN_TEB2000_REV01!$F:$H),3,0)),"---")</f>
        <v>---</v>
      </c>
      <c r="H317" s="59" t="str">
        <f>IFERROR(VLOOKUP(G317,IF($C$4="TEB2000_REV01",CALC_CONN_TEB2000_REV01!$G:$T),14,0),"---")</f>
        <v>---</v>
      </c>
      <c r="I317" s="59" t="str">
        <f>IFERROR(VLOOKUP($D317&amp;"-"&amp;$E317,IF($C$4="TEB2000_REV01",CALC_CONN_TEB2000_REV01!$F:$K,"???"),6,0),"---")</f>
        <v>---</v>
      </c>
      <c r="J317" s="61" t="str">
        <f>IFERROR(VLOOKUP($D317&amp;"-"&amp;$E317,IF($C$4="TEB2000_REV01",CALC_CONN_TEB2000_REV01!$F:$M,"???"),8,0),"---")</f>
        <v>---</v>
      </c>
      <c r="K317" s="62" t="str">
        <f>IFERROR(VLOOKUP($D317&amp;"-"&amp;$E317,IF($C$4="TEB2000_REV01",CALC_CONN_TEB2000_REV01!$F:$N),9,0),"---")</f>
        <v>---</v>
      </c>
      <c r="L317" s="59" t="str">
        <f>IFERROR(VLOOKUP(K317,B2B!$H$3:$I$2000,2,0),"---")</f>
        <v>---</v>
      </c>
      <c r="M317" s="59" t="str">
        <f>IFERROR(VLOOKUP(L317,IF($M$4="TEM0007_REV01",RAW_m_TEM0007_REV01!$AD:$AH),5,0),"---")</f>
        <v>---</v>
      </c>
      <c r="N317" s="59" t="str">
        <f>IFERROR(VLOOKUP(L317,IF($M$4="TEM0007_REV01",RAW_m_TEM0007_REV01!$AE:$AJ),6,0),"---")</f>
        <v>---</v>
      </c>
      <c r="O317" s="63" t="str">
        <f>IFERROR(VLOOKUP(L317,IF($M$4="TEM0007_REV01",RAW_m_TEM0007_REV01!$AD:$AE),2,0),"---")</f>
        <v>---</v>
      </c>
      <c r="P317" s="59" t="str">
        <f>IFERROR(VLOOKUP(O317,IF($M$4="TEM0007_REV01",RAW_m_TEM0007_REV01!$AJ:$AK),2,0),"---")</f>
        <v>---</v>
      </c>
      <c r="Q317" s="59" t="str">
        <f>IFERROR(VLOOKUP(L317,IF($M$4="TEM0007_REV01",RAW_m_TEM0007_REV01!$AD:$AF),3,0),"---")</f>
        <v>---</v>
      </c>
      <c r="R317" s="59" t="str">
        <f>IFERROR(VLOOKUP(O317,IF($M$4="TEM0007_REV01",RAW_m_TEM0007_REV01!$AE:$AG),3,0),"---")</f>
        <v>---</v>
      </c>
      <c r="S317" s="59" t="str">
        <f t="shared" si="9"/>
        <v>---</v>
      </c>
    </row>
    <row r="318" spans="2:19" ht="15" customHeight="1" x14ac:dyDescent="0.25">
      <c r="B318" s="59">
        <f t="shared" si="8"/>
        <v>313</v>
      </c>
      <c r="C318" s="60">
        <f>IFERROR(IF($C$4="TEB2000_REV01",CALC_CONN_TEB2000_REV01!U318,),"---")</f>
        <v>0</v>
      </c>
      <c r="D318" s="59">
        <f>IFERROR(IF($C$4="TEB2000_REV01",CALC_CONN_TEB2000_REV01!D318,),"---")</f>
        <v>0</v>
      </c>
      <c r="E318" s="59">
        <f>IFERROR(IF($C$4="TEB2000_REV01",CALC_CONN_TEB2000_REV01!E318,),"---")</f>
        <v>0</v>
      </c>
      <c r="F318" s="59" t="str">
        <f>IFERROR(IF(VLOOKUP($D318&amp;"-"&amp;$E318,IF($C$4="TEB2000_REV01",CALC_CONN_TEB2000_REV01!$F:$I),4,0)="--","---",IF($C$4="TEB2000_REV01",CALC_CONN_TEB2000_REV01!$G318&amp; " --&gt; " &amp;CALC_CONN_TEB2000_REV01!$I318&amp; " --&gt; ")),"---")</f>
        <v>---</v>
      </c>
      <c r="G318" s="59" t="str">
        <f>IFERROR(IF(VLOOKUP($D318&amp;"-"&amp;$E318,IF($C$4="TEB2000_REV01",CALC_CONN_TEB2000_REV01!$F:$H),3,0)="--",VLOOKUP($D318&amp;"-"&amp;$E318,IF($C$4="TEB2000_REV01",CALC_CONN_TEB2000_REV01!$F:$H),2,0),VLOOKUP($D318&amp;"-"&amp;$E318,IF($C$4="TEB2000_REV01",CALC_CONN_TEB2000_REV01!$F:$H),3,0)),"---")</f>
        <v>---</v>
      </c>
      <c r="H318" s="59" t="str">
        <f>IFERROR(VLOOKUP(G318,IF($C$4="TEB2000_REV01",CALC_CONN_TEB2000_REV01!$G:$T),14,0),"---")</f>
        <v>---</v>
      </c>
      <c r="I318" s="59" t="str">
        <f>IFERROR(VLOOKUP($D318&amp;"-"&amp;$E318,IF($C$4="TEB2000_REV01",CALC_CONN_TEB2000_REV01!$F:$K,"???"),6,0),"---")</f>
        <v>---</v>
      </c>
      <c r="J318" s="61" t="str">
        <f>IFERROR(VLOOKUP($D318&amp;"-"&amp;$E318,IF($C$4="TEB2000_REV01",CALC_CONN_TEB2000_REV01!$F:$M,"???"),8,0),"---")</f>
        <v>---</v>
      </c>
      <c r="K318" s="62" t="str">
        <f>IFERROR(VLOOKUP($D318&amp;"-"&amp;$E318,IF($C$4="TEB2000_REV01",CALC_CONN_TEB2000_REV01!$F:$N),9,0),"---")</f>
        <v>---</v>
      </c>
      <c r="L318" s="59" t="str">
        <f>IFERROR(VLOOKUP(K318,B2B!$H$3:$I$2000,2,0),"---")</f>
        <v>---</v>
      </c>
      <c r="M318" s="59" t="str">
        <f>IFERROR(VLOOKUP(L318,IF($M$4="TEM0007_REV01",RAW_m_TEM0007_REV01!$AD:$AH),5,0),"---")</f>
        <v>---</v>
      </c>
      <c r="N318" s="59" t="str">
        <f>IFERROR(VLOOKUP(L318,IF($M$4="TEM0007_REV01",RAW_m_TEM0007_REV01!$AE:$AJ),6,0),"---")</f>
        <v>---</v>
      </c>
      <c r="O318" s="63" t="str">
        <f>IFERROR(VLOOKUP(L318,IF($M$4="TEM0007_REV01",RAW_m_TEM0007_REV01!$AD:$AE),2,0),"---")</f>
        <v>---</v>
      </c>
      <c r="P318" s="59" t="str">
        <f>IFERROR(VLOOKUP(O318,IF($M$4="TEM0007_REV01",RAW_m_TEM0007_REV01!$AJ:$AK),2,0),"---")</f>
        <v>---</v>
      </c>
      <c r="Q318" s="59" t="str">
        <f>IFERROR(VLOOKUP(L318,IF($M$4="TEM0007_REV01",RAW_m_TEM0007_REV01!$AD:$AF),3,0),"---")</f>
        <v>---</v>
      </c>
      <c r="R318" s="59" t="str">
        <f>IFERROR(VLOOKUP(O318,IF($M$4="TEM0007_REV01",RAW_m_TEM0007_REV01!$AE:$AG),3,0),"---")</f>
        <v>---</v>
      </c>
      <c r="S318" s="59" t="str">
        <f t="shared" si="9"/>
        <v>---</v>
      </c>
    </row>
    <row r="319" spans="2:19" ht="15" customHeight="1" x14ac:dyDescent="0.25">
      <c r="B319" s="59">
        <f t="shared" si="8"/>
        <v>314</v>
      </c>
      <c r="C319" s="60">
        <f>IFERROR(IF($C$4="TEB2000_REV01",CALC_CONN_TEB2000_REV01!U319,),"---")</f>
        <v>0</v>
      </c>
      <c r="D319" s="59">
        <f>IFERROR(IF($C$4="TEB2000_REV01",CALC_CONN_TEB2000_REV01!D319,),"---")</f>
        <v>0</v>
      </c>
      <c r="E319" s="59">
        <f>IFERROR(IF($C$4="TEB2000_REV01",CALC_CONN_TEB2000_REV01!E319,),"---")</f>
        <v>0</v>
      </c>
      <c r="F319" s="59" t="str">
        <f>IFERROR(IF(VLOOKUP($D319&amp;"-"&amp;$E319,IF($C$4="TEB2000_REV01",CALC_CONN_TEB2000_REV01!$F:$I),4,0)="--","---",IF($C$4="TEB2000_REV01",CALC_CONN_TEB2000_REV01!$G319&amp; " --&gt; " &amp;CALC_CONN_TEB2000_REV01!$I319&amp; " --&gt; ")),"---")</f>
        <v>---</v>
      </c>
      <c r="G319" s="59" t="str">
        <f>IFERROR(IF(VLOOKUP($D319&amp;"-"&amp;$E319,IF($C$4="TEB2000_REV01",CALC_CONN_TEB2000_REV01!$F:$H),3,0)="--",VLOOKUP($D319&amp;"-"&amp;$E319,IF($C$4="TEB2000_REV01",CALC_CONN_TEB2000_REV01!$F:$H),2,0),VLOOKUP($D319&amp;"-"&amp;$E319,IF($C$4="TEB2000_REV01",CALC_CONN_TEB2000_REV01!$F:$H),3,0)),"---")</f>
        <v>---</v>
      </c>
      <c r="H319" s="59" t="str">
        <f>IFERROR(VLOOKUP(G319,IF($C$4="TEB2000_REV01",CALC_CONN_TEB2000_REV01!$G:$T),14,0),"---")</f>
        <v>---</v>
      </c>
      <c r="I319" s="59" t="str">
        <f>IFERROR(VLOOKUP($D319&amp;"-"&amp;$E319,IF($C$4="TEB2000_REV01",CALC_CONN_TEB2000_REV01!$F:$K,"???"),6,0),"---")</f>
        <v>---</v>
      </c>
      <c r="J319" s="61" t="str">
        <f>IFERROR(VLOOKUP($D319&amp;"-"&amp;$E319,IF($C$4="TEB2000_REV01",CALC_CONN_TEB2000_REV01!$F:$M,"???"),8,0),"---")</f>
        <v>---</v>
      </c>
      <c r="K319" s="62" t="str">
        <f>IFERROR(VLOOKUP($D319&amp;"-"&amp;$E319,IF($C$4="TEB2000_REV01",CALC_CONN_TEB2000_REV01!$F:$N),9,0),"---")</f>
        <v>---</v>
      </c>
      <c r="L319" s="59" t="str">
        <f>IFERROR(VLOOKUP(K319,B2B!$H$3:$I$2000,2,0),"---")</f>
        <v>---</v>
      </c>
      <c r="M319" s="59" t="str">
        <f>IFERROR(VLOOKUP(L319,IF($M$4="TEM0007_REV01",RAW_m_TEM0007_REV01!$AD:$AH),5,0),"---")</f>
        <v>---</v>
      </c>
      <c r="N319" s="59" t="str">
        <f>IFERROR(VLOOKUP(L319,IF($M$4="TEM0007_REV01",RAW_m_TEM0007_REV01!$AE:$AJ),6,0),"---")</f>
        <v>---</v>
      </c>
      <c r="O319" s="63" t="str">
        <f>IFERROR(VLOOKUP(L319,IF($M$4="TEM0007_REV01",RAW_m_TEM0007_REV01!$AD:$AE),2,0),"---")</f>
        <v>---</v>
      </c>
      <c r="P319" s="59" t="str">
        <f>IFERROR(VLOOKUP(O319,IF($M$4="TEM0007_REV01",RAW_m_TEM0007_REV01!$AJ:$AK),2,0),"---")</f>
        <v>---</v>
      </c>
      <c r="Q319" s="59" t="str">
        <f>IFERROR(VLOOKUP(L319,IF($M$4="TEM0007_REV01",RAW_m_TEM0007_REV01!$AD:$AF),3,0),"---")</f>
        <v>---</v>
      </c>
      <c r="R319" s="59" t="str">
        <f>IFERROR(VLOOKUP(O319,IF($M$4="TEM0007_REV01",RAW_m_TEM0007_REV01!$AE:$AG),3,0),"---")</f>
        <v>---</v>
      </c>
      <c r="S319" s="59" t="str">
        <f t="shared" si="9"/>
        <v>---</v>
      </c>
    </row>
    <row r="320" spans="2:19" ht="15" customHeight="1" x14ac:dyDescent="0.25">
      <c r="B320" s="59">
        <f t="shared" si="8"/>
        <v>315</v>
      </c>
      <c r="C320" s="60">
        <f>IFERROR(IF($C$4="TEB2000_REV01",CALC_CONN_TEB2000_REV01!U320,),"---")</f>
        <v>0</v>
      </c>
      <c r="D320" s="59">
        <f>IFERROR(IF($C$4="TEB2000_REV01",CALC_CONN_TEB2000_REV01!D320,),"---")</f>
        <v>0</v>
      </c>
      <c r="E320" s="59">
        <f>IFERROR(IF($C$4="TEB2000_REV01",CALC_CONN_TEB2000_REV01!E320,),"---")</f>
        <v>0</v>
      </c>
      <c r="F320" s="59" t="str">
        <f>IFERROR(IF(VLOOKUP($D320&amp;"-"&amp;$E320,IF($C$4="TEB2000_REV01",CALC_CONN_TEB2000_REV01!$F:$I),4,0)="--","---",IF($C$4="TEB2000_REV01",CALC_CONN_TEB2000_REV01!$G320&amp; " --&gt; " &amp;CALC_CONN_TEB2000_REV01!$I320&amp; " --&gt; ")),"---")</f>
        <v>---</v>
      </c>
      <c r="G320" s="59" t="str">
        <f>IFERROR(IF(VLOOKUP($D320&amp;"-"&amp;$E320,IF($C$4="TEB2000_REV01",CALC_CONN_TEB2000_REV01!$F:$H),3,0)="--",VLOOKUP($D320&amp;"-"&amp;$E320,IF($C$4="TEB2000_REV01",CALC_CONN_TEB2000_REV01!$F:$H),2,0),VLOOKUP($D320&amp;"-"&amp;$E320,IF($C$4="TEB2000_REV01",CALC_CONN_TEB2000_REV01!$F:$H),3,0)),"---")</f>
        <v>---</v>
      </c>
      <c r="H320" s="59" t="str">
        <f>IFERROR(VLOOKUP(G320,IF($C$4="TEB2000_REV01",CALC_CONN_TEB2000_REV01!$G:$T),14,0),"---")</f>
        <v>---</v>
      </c>
      <c r="I320" s="59" t="str">
        <f>IFERROR(VLOOKUP($D320&amp;"-"&amp;$E320,IF($C$4="TEB2000_REV01",CALC_CONN_TEB2000_REV01!$F:$K,"???"),6,0),"---")</f>
        <v>---</v>
      </c>
      <c r="J320" s="61" t="str">
        <f>IFERROR(VLOOKUP($D320&amp;"-"&amp;$E320,IF($C$4="TEB2000_REV01",CALC_CONN_TEB2000_REV01!$F:$M,"???"),8,0),"---")</f>
        <v>---</v>
      </c>
      <c r="K320" s="62" t="str">
        <f>IFERROR(VLOOKUP($D320&amp;"-"&amp;$E320,IF($C$4="TEB2000_REV01",CALC_CONN_TEB2000_REV01!$F:$N),9,0),"---")</f>
        <v>---</v>
      </c>
      <c r="L320" s="59" t="str">
        <f>IFERROR(VLOOKUP(K320,B2B!$H$3:$I$2000,2,0),"---")</f>
        <v>---</v>
      </c>
      <c r="M320" s="59" t="str">
        <f>IFERROR(VLOOKUP(L320,IF($M$4="TEM0007_REV01",RAW_m_TEM0007_REV01!$AD:$AH),5,0),"---")</f>
        <v>---</v>
      </c>
      <c r="N320" s="59" t="str">
        <f>IFERROR(VLOOKUP(L320,IF($M$4="TEM0007_REV01",RAW_m_TEM0007_REV01!$AE:$AJ),6,0),"---")</f>
        <v>---</v>
      </c>
      <c r="O320" s="63" t="str">
        <f>IFERROR(VLOOKUP(L320,IF($M$4="TEM0007_REV01",RAW_m_TEM0007_REV01!$AD:$AE),2,0),"---")</f>
        <v>---</v>
      </c>
      <c r="P320" s="59" t="str">
        <f>IFERROR(VLOOKUP(O320,IF($M$4="TEM0007_REV01",RAW_m_TEM0007_REV01!$AJ:$AK),2,0),"---")</f>
        <v>---</v>
      </c>
      <c r="Q320" s="59" t="str">
        <f>IFERROR(VLOOKUP(L320,IF($M$4="TEM0007_REV01",RAW_m_TEM0007_REV01!$AD:$AF),3,0),"---")</f>
        <v>---</v>
      </c>
      <c r="R320" s="59" t="str">
        <f>IFERROR(VLOOKUP(O320,IF($M$4="TEM0007_REV01",RAW_m_TEM0007_REV01!$AE:$AG),3,0),"---")</f>
        <v>---</v>
      </c>
      <c r="S320" s="59" t="str">
        <f t="shared" si="9"/>
        <v>---</v>
      </c>
    </row>
    <row r="321" spans="2:19" ht="15" customHeight="1" x14ac:dyDescent="0.25">
      <c r="B321" s="59">
        <f t="shared" si="8"/>
        <v>316</v>
      </c>
      <c r="C321" s="60">
        <f>IFERROR(IF($C$4="TEB2000_REV01",CALC_CONN_TEB2000_REV01!U321,),"---")</f>
        <v>0</v>
      </c>
      <c r="D321" s="59">
        <f>IFERROR(IF($C$4="TEB2000_REV01",CALC_CONN_TEB2000_REV01!D321,),"---")</f>
        <v>0</v>
      </c>
      <c r="E321" s="59">
        <f>IFERROR(IF($C$4="TEB2000_REV01",CALC_CONN_TEB2000_REV01!E321,),"---")</f>
        <v>0</v>
      </c>
      <c r="F321" s="59" t="str">
        <f>IFERROR(IF(VLOOKUP($D321&amp;"-"&amp;$E321,IF($C$4="TEB2000_REV01",CALC_CONN_TEB2000_REV01!$F:$I),4,0)="--","---",IF($C$4="TEB2000_REV01",CALC_CONN_TEB2000_REV01!$G321&amp; " --&gt; " &amp;CALC_CONN_TEB2000_REV01!$I321&amp; " --&gt; ")),"---")</f>
        <v>---</v>
      </c>
      <c r="G321" s="59" t="str">
        <f>IFERROR(IF(VLOOKUP($D321&amp;"-"&amp;$E321,IF($C$4="TEB2000_REV01",CALC_CONN_TEB2000_REV01!$F:$H),3,0)="--",VLOOKUP($D321&amp;"-"&amp;$E321,IF($C$4="TEB2000_REV01",CALC_CONN_TEB2000_REV01!$F:$H),2,0),VLOOKUP($D321&amp;"-"&amp;$E321,IF($C$4="TEB2000_REV01",CALC_CONN_TEB2000_REV01!$F:$H),3,0)),"---")</f>
        <v>---</v>
      </c>
      <c r="H321" s="59" t="str">
        <f>IFERROR(VLOOKUP(G321,IF($C$4="TEB2000_REV01",CALC_CONN_TEB2000_REV01!$G:$T),14,0),"---")</f>
        <v>---</v>
      </c>
      <c r="I321" s="59" t="str">
        <f>IFERROR(VLOOKUP($D321&amp;"-"&amp;$E321,IF($C$4="TEB2000_REV01",CALC_CONN_TEB2000_REV01!$F:$K,"???"),6,0),"---")</f>
        <v>---</v>
      </c>
      <c r="J321" s="61" t="str">
        <f>IFERROR(VLOOKUP($D321&amp;"-"&amp;$E321,IF($C$4="TEB2000_REV01",CALC_CONN_TEB2000_REV01!$F:$M,"???"),8,0),"---")</f>
        <v>---</v>
      </c>
      <c r="K321" s="62" t="str">
        <f>IFERROR(VLOOKUP($D321&amp;"-"&amp;$E321,IF($C$4="TEB2000_REV01",CALC_CONN_TEB2000_REV01!$F:$N),9,0),"---")</f>
        <v>---</v>
      </c>
      <c r="L321" s="59" t="str">
        <f>IFERROR(VLOOKUP(K321,B2B!$H$3:$I$2000,2,0),"---")</f>
        <v>---</v>
      </c>
      <c r="M321" s="59" t="str">
        <f>IFERROR(VLOOKUP(L321,IF($M$4="TEM0007_REV01",RAW_m_TEM0007_REV01!$AD:$AH),5,0),"---")</f>
        <v>---</v>
      </c>
      <c r="N321" s="59" t="str">
        <f>IFERROR(VLOOKUP(L321,IF($M$4="TEM0007_REV01",RAW_m_TEM0007_REV01!$AE:$AJ),6,0),"---")</f>
        <v>---</v>
      </c>
      <c r="O321" s="63" t="str">
        <f>IFERROR(VLOOKUP(L321,IF($M$4="TEM0007_REV01",RAW_m_TEM0007_REV01!$AD:$AE),2,0),"---")</f>
        <v>---</v>
      </c>
      <c r="P321" s="59" t="str">
        <f>IFERROR(VLOOKUP(O321,IF($M$4="TEM0007_REV01",RAW_m_TEM0007_REV01!$AJ:$AK),2,0),"---")</f>
        <v>---</v>
      </c>
      <c r="Q321" s="59" t="str">
        <f>IFERROR(VLOOKUP(L321,IF($M$4="TEM0007_REV01",RAW_m_TEM0007_REV01!$AD:$AF),3,0),"---")</f>
        <v>---</v>
      </c>
      <c r="R321" s="59" t="str">
        <f>IFERROR(VLOOKUP(O321,IF($M$4="TEM0007_REV01",RAW_m_TEM0007_REV01!$AE:$AG),3,0),"---")</f>
        <v>---</v>
      </c>
      <c r="S321" s="59" t="str">
        <f t="shared" si="9"/>
        <v>---</v>
      </c>
    </row>
    <row r="322" spans="2:19" ht="15" customHeight="1" x14ac:dyDescent="0.25">
      <c r="B322" s="59">
        <f t="shared" si="8"/>
        <v>317</v>
      </c>
      <c r="C322" s="60">
        <f>IFERROR(IF($C$4="TEB2000_REV01",CALC_CONN_TEB2000_REV01!U322,),"---")</f>
        <v>0</v>
      </c>
      <c r="D322" s="59">
        <f>IFERROR(IF($C$4="TEB2000_REV01",CALC_CONN_TEB2000_REV01!D322,),"---")</f>
        <v>0</v>
      </c>
      <c r="E322" s="59">
        <f>IFERROR(IF($C$4="TEB2000_REV01",CALC_CONN_TEB2000_REV01!E322,),"---")</f>
        <v>0</v>
      </c>
      <c r="F322" s="59" t="str">
        <f>IFERROR(IF(VLOOKUP($D322&amp;"-"&amp;$E322,IF($C$4="TEB2000_REV01",CALC_CONN_TEB2000_REV01!$F:$I),4,0)="--","---",IF($C$4="TEB2000_REV01",CALC_CONN_TEB2000_REV01!$G322&amp; " --&gt; " &amp;CALC_CONN_TEB2000_REV01!$I322&amp; " --&gt; ")),"---")</f>
        <v>---</v>
      </c>
      <c r="G322" s="59" t="str">
        <f>IFERROR(IF(VLOOKUP($D322&amp;"-"&amp;$E322,IF($C$4="TEB2000_REV01",CALC_CONN_TEB2000_REV01!$F:$H),3,0)="--",VLOOKUP($D322&amp;"-"&amp;$E322,IF($C$4="TEB2000_REV01",CALC_CONN_TEB2000_REV01!$F:$H),2,0),VLOOKUP($D322&amp;"-"&amp;$E322,IF($C$4="TEB2000_REV01",CALC_CONN_TEB2000_REV01!$F:$H),3,0)),"---")</f>
        <v>---</v>
      </c>
      <c r="H322" s="59" t="str">
        <f>IFERROR(VLOOKUP(G322,IF($C$4="TEB2000_REV01",CALC_CONN_TEB2000_REV01!$G:$T),14,0),"---")</f>
        <v>---</v>
      </c>
      <c r="I322" s="59" t="str">
        <f>IFERROR(VLOOKUP($D322&amp;"-"&amp;$E322,IF($C$4="TEB2000_REV01",CALC_CONN_TEB2000_REV01!$F:$K,"???"),6,0),"---")</f>
        <v>---</v>
      </c>
      <c r="J322" s="61" t="str">
        <f>IFERROR(VLOOKUP($D322&amp;"-"&amp;$E322,IF($C$4="TEB2000_REV01",CALC_CONN_TEB2000_REV01!$F:$M,"???"),8,0),"---")</f>
        <v>---</v>
      </c>
      <c r="K322" s="62" t="str">
        <f>IFERROR(VLOOKUP($D322&amp;"-"&amp;$E322,IF($C$4="TEB2000_REV01",CALC_CONN_TEB2000_REV01!$F:$N),9,0),"---")</f>
        <v>---</v>
      </c>
      <c r="L322" s="59" t="str">
        <f>IFERROR(VLOOKUP(K322,B2B!$H$3:$I$2000,2,0),"---")</f>
        <v>---</v>
      </c>
      <c r="M322" s="59" t="str">
        <f>IFERROR(VLOOKUP(L322,IF($M$4="TEM0007_REV01",RAW_m_TEM0007_REV01!$AD:$AH),5,0),"---")</f>
        <v>---</v>
      </c>
      <c r="N322" s="59" t="str">
        <f>IFERROR(VLOOKUP(L322,IF($M$4="TEM0007_REV01",RAW_m_TEM0007_REV01!$AE:$AJ),6,0),"---")</f>
        <v>---</v>
      </c>
      <c r="O322" s="63" t="str">
        <f>IFERROR(VLOOKUP(L322,IF($M$4="TEM0007_REV01",RAW_m_TEM0007_REV01!$AD:$AE),2,0),"---")</f>
        <v>---</v>
      </c>
      <c r="P322" s="59" t="str">
        <f>IFERROR(VLOOKUP(O322,IF($M$4="TEM0007_REV01",RAW_m_TEM0007_REV01!$AJ:$AK),2,0),"---")</f>
        <v>---</v>
      </c>
      <c r="Q322" s="59" t="str">
        <f>IFERROR(VLOOKUP(L322,IF($M$4="TEM0007_REV01",RAW_m_TEM0007_REV01!$AD:$AF),3,0),"---")</f>
        <v>---</v>
      </c>
      <c r="R322" s="59" t="str">
        <f>IFERROR(VLOOKUP(O322,IF($M$4="TEM0007_REV01",RAW_m_TEM0007_REV01!$AE:$AG),3,0),"---")</f>
        <v>---</v>
      </c>
      <c r="S322" s="59" t="str">
        <f t="shared" si="9"/>
        <v>---</v>
      </c>
    </row>
    <row r="323" spans="2:19" ht="15" customHeight="1" x14ac:dyDescent="0.25">
      <c r="B323" s="59">
        <f t="shared" si="8"/>
        <v>318</v>
      </c>
      <c r="C323" s="60">
        <f>IFERROR(IF($C$4="TEB2000_REV01",CALC_CONN_TEB2000_REV01!U323,),"---")</f>
        <v>0</v>
      </c>
      <c r="D323" s="59">
        <f>IFERROR(IF($C$4="TEB2000_REV01",CALC_CONN_TEB2000_REV01!D323,),"---")</f>
        <v>0</v>
      </c>
      <c r="E323" s="59">
        <f>IFERROR(IF($C$4="TEB2000_REV01",CALC_CONN_TEB2000_REV01!E323,),"---")</f>
        <v>0</v>
      </c>
      <c r="F323" s="59" t="str">
        <f>IFERROR(IF(VLOOKUP($D323&amp;"-"&amp;$E323,IF($C$4="TEB2000_REV01",CALC_CONN_TEB2000_REV01!$F:$I),4,0)="--","---",IF($C$4="TEB2000_REV01",CALC_CONN_TEB2000_REV01!$G323&amp; " --&gt; " &amp;CALC_CONN_TEB2000_REV01!$I323&amp; " --&gt; ")),"---")</f>
        <v>---</v>
      </c>
      <c r="G323" s="59" t="str">
        <f>IFERROR(IF(VLOOKUP($D323&amp;"-"&amp;$E323,IF($C$4="TEB2000_REV01",CALC_CONN_TEB2000_REV01!$F:$H),3,0)="--",VLOOKUP($D323&amp;"-"&amp;$E323,IF($C$4="TEB2000_REV01",CALC_CONN_TEB2000_REV01!$F:$H),2,0),VLOOKUP($D323&amp;"-"&amp;$E323,IF($C$4="TEB2000_REV01",CALC_CONN_TEB2000_REV01!$F:$H),3,0)),"---")</f>
        <v>---</v>
      </c>
      <c r="H323" s="59" t="str">
        <f>IFERROR(VLOOKUP(G323,IF($C$4="TEB2000_REV01",CALC_CONN_TEB2000_REV01!$G:$T),14,0),"---")</f>
        <v>---</v>
      </c>
      <c r="I323" s="59" t="str">
        <f>IFERROR(VLOOKUP($D323&amp;"-"&amp;$E323,IF($C$4="TEB2000_REV01",CALC_CONN_TEB2000_REV01!$F:$K,"???"),6,0),"---")</f>
        <v>---</v>
      </c>
      <c r="J323" s="61" t="str">
        <f>IFERROR(VLOOKUP($D323&amp;"-"&amp;$E323,IF($C$4="TEB2000_REV01",CALC_CONN_TEB2000_REV01!$F:$M,"???"),8,0),"---")</f>
        <v>---</v>
      </c>
      <c r="K323" s="62" t="str">
        <f>IFERROR(VLOOKUP($D323&amp;"-"&amp;$E323,IF($C$4="TEB2000_REV01",CALC_CONN_TEB2000_REV01!$F:$N),9,0),"---")</f>
        <v>---</v>
      </c>
      <c r="L323" s="59" t="str">
        <f>IFERROR(VLOOKUP(K323,B2B!$H$3:$I$2000,2,0),"---")</f>
        <v>---</v>
      </c>
      <c r="M323" s="59" t="str">
        <f>IFERROR(VLOOKUP(L323,IF($M$4="TEM0007_REV01",RAW_m_TEM0007_REV01!$AD:$AH),5,0),"---")</f>
        <v>---</v>
      </c>
      <c r="N323" s="59" t="str">
        <f>IFERROR(VLOOKUP(L323,IF($M$4="TEM0007_REV01",RAW_m_TEM0007_REV01!$AE:$AJ),6,0),"---")</f>
        <v>---</v>
      </c>
      <c r="O323" s="63" t="str">
        <f>IFERROR(VLOOKUP(L323,IF($M$4="TEM0007_REV01",RAW_m_TEM0007_REV01!$AD:$AE),2,0),"---")</f>
        <v>---</v>
      </c>
      <c r="P323" s="59" t="str">
        <f>IFERROR(VLOOKUP(O323,IF($M$4="TEM0007_REV01",RAW_m_TEM0007_REV01!$AJ:$AK),2,0),"---")</f>
        <v>---</v>
      </c>
      <c r="Q323" s="59" t="str">
        <f>IFERROR(VLOOKUP(L323,IF($M$4="TEM0007_REV01",RAW_m_TEM0007_REV01!$AD:$AF),3,0),"---")</f>
        <v>---</v>
      </c>
      <c r="R323" s="59" t="str">
        <f>IFERROR(VLOOKUP(O323,IF($M$4="TEM0007_REV01",RAW_m_TEM0007_REV01!$AE:$AG),3,0),"---")</f>
        <v>---</v>
      </c>
      <c r="S323" s="59" t="str">
        <f t="shared" si="9"/>
        <v>---</v>
      </c>
    </row>
    <row r="324" spans="2:19" ht="15" customHeight="1" x14ac:dyDescent="0.25">
      <c r="B324" s="59">
        <f t="shared" si="8"/>
        <v>319</v>
      </c>
      <c r="C324" s="60">
        <f>IFERROR(IF($C$4="TEB2000_REV01",CALC_CONN_TEB2000_REV01!U324,),"---")</f>
        <v>0</v>
      </c>
      <c r="D324" s="59">
        <f>IFERROR(IF($C$4="TEB2000_REV01",CALC_CONN_TEB2000_REV01!D324,),"---")</f>
        <v>0</v>
      </c>
      <c r="E324" s="59">
        <f>IFERROR(IF($C$4="TEB2000_REV01",CALC_CONN_TEB2000_REV01!E324,),"---")</f>
        <v>0</v>
      </c>
      <c r="F324" s="59" t="str">
        <f>IFERROR(IF(VLOOKUP($D324&amp;"-"&amp;$E324,IF($C$4="TEB2000_REV01",CALC_CONN_TEB2000_REV01!$F:$I),4,0)="--","---",IF($C$4="TEB2000_REV01",CALC_CONN_TEB2000_REV01!$G324&amp; " --&gt; " &amp;CALC_CONN_TEB2000_REV01!$I324&amp; " --&gt; ")),"---")</f>
        <v>---</v>
      </c>
      <c r="G324" s="59" t="str">
        <f>IFERROR(IF(VLOOKUP($D324&amp;"-"&amp;$E324,IF($C$4="TEB2000_REV01",CALC_CONN_TEB2000_REV01!$F:$H),3,0)="--",VLOOKUP($D324&amp;"-"&amp;$E324,IF($C$4="TEB2000_REV01",CALC_CONN_TEB2000_REV01!$F:$H),2,0),VLOOKUP($D324&amp;"-"&amp;$E324,IF($C$4="TEB2000_REV01",CALC_CONN_TEB2000_REV01!$F:$H),3,0)),"---")</f>
        <v>---</v>
      </c>
      <c r="H324" s="59" t="str">
        <f>IFERROR(VLOOKUP(G324,IF($C$4="TEB2000_REV01",CALC_CONN_TEB2000_REV01!$G:$T),14,0),"---")</f>
        <v>---</v>
      </c>
      <c r="I324" s="59" t="str">
        <f>IFERROR(VLOOKUP($D324&amp;"-"&amp;$E324,IF($C$4="TEB2000_REV01",CALC_CONN_TEB2000_REV01!$F:$K,"???"),6,0),"---")</f>
        <v>---</v>
      </c>
      <c r="J324" s="61" t="str">
        <f>IFERROR(VLOOKUP($D324&amp;"-"&amp;$E324,IF($C$4="TEB2000_REV01",CALC_CONN_TEB2000_REV01!$F:$M,"???"),8,0),"---")</f>
        <v>---</v>
      </c>
      <c r="K324" s="62" t="str">
        <f>IFERROR(VLOOKUP($D324&amp;"-"&amp;$E324,IF($C$4="TEB2000_REV01",CALC_CONN_TEB2000_REV01!$F:$N),9,0),"---")</f>
        <v>---</v>
      </c>
      <c r="L324" s="59" t="str">
        <f>IFERROR(VLOOKUP(K324,B2B!$H$3:$I$2000,2,0),"---")</f>
        <v>---</v>
      </c>
      <c r="M324" s="59" t="str">
        <f>IFERROR(VLOOKUP(L324,IF($M$4="TEM0007_REV01",RAW_m_TEM0007_REV01!$AD:$AH),5,0),"---")</f>
        <v>---</v>
      </c>
      <c r="N324" s="59" t="str">
        <f>IFERROR(VLOOKUP(L324,IF($M$4="TEM0007_REV01",RAW_m_TEM0007_REV01!$AE:$AJ),6,0),"---")</f>
        <v>---</v>
      </c>
      <c r="O324" s="63" t="str">
        <f>IFERROR(VLOOKUP(L324,IF($M$4="TEM0007_REV01",RAW_m_TEM0007_REV01!$AD:$AE),2,0),"---")</f>
        <v>---</v>
      </c>
      <c r="P324" s="59" t="str">
        <f>IFERROR(VLOOKUP(O324,IF($M$4="TEM0007_REV01",RAW_m_TEM0007_REV01!$AJ:$AK),2,0),"---")</f>
        <v>---</v>
      </c>
      <c r="Q324" s="59" t="str">
        <f>IFERROR(VLOOKUP(L324,IF($M$4="TEM0007_REV01",RAW_m_TEM0007_REV01!$AD:$AF),3,0),"---")</f>
        <v>---</v>
      </c>
      <c r="R324" s="59" t="str">
        <f>IFERROR(VLOOKUP(O324,IF($M$4="TEM0007_REV01",RAW_m_TEM0007_REV01!$AE:$AG),3,0),"---")</f>
        <v>---</v>
      </c>
      <c r="S324" s="59" t="str">
        <f t="shared" si="9"/>
        <v>---</v>
      </c>
    </row>
    <row r="325" spans="2:19" ht="15" customHeight="1" x14ac:dyDescent="0.25">
      <c r="B325" s="59">
        <f t="shared" si="8"/>
        <v>320</v>
      </c>
      <c r="C325" s="60">
        <f>IFERROR(IF($C$4="TEB2000_REV01",CALC_CONN_TEB2000_REV01!U325,),"---")</f>
        <v>0</v>
      </c>
      <c r="D325" s="59">
        <f>IFERROR(IF($C$4="TEB2000_REV01",CALC_CONN_TEB2000_REV01!D325,),"---")</f>
        <v>0</v>
      </c>
      <c r="E325" s="59">
        <f>IFERROR(IF($C$4="TEB2000_REV01",CALC_CONN_TEB2000_REV01!E325,),"---")</f>
        <v>0</v>
      </c>
      <c r="F325" s="59" t="str">
        <f>IFERROR(IF(VLOOKUP($D325&amp;"-"&amp;$E325,IF($C$4="TEB2000_REV01",CALC_CONN_TEB2000_REV01!$F:$I),4,0)="--","---",IF($C$4="TEB2000_REV01",CALC_CONN_TEB2000_REV01!$G325&amp; " --&gt; " &amp;CALC_CONN_TEB2000_REV01!$I325&amp; " --&gt; ")),"---")</f>
        <v>---</v>
      </c>
      <c r="G325" s="59" t="str">
        <f>IFERROR(IF(VLOOKUP($D325&amp;"-"&amp;$E325,IF($C$4="TEB2000_REV01",CALC_CONN_TEB2000_REV01!$F:$H),3,0)="--",VLOOKUP($D325&amp;"-"&amp;$E325,IF($C$4="TEB2000_REV01",CALC_CONN_TEB2000_REV01!$F:$H),2,0),VLOOKUP($D325&amp;"-"&amp;$E325,IF($C$4="TEB2000_REV01",CALC_CONN_TEB2000_REV01!$F:$H),3,0)),"---")</f>
        <v>---</v>
      </c>
      <c r="H325" s="59" t="str">
        <f>IFERROR(VLOOKUP(G325,IF($C$4="TEB2000_REV01",CALC_CONN_TEB2000_REV01!$G:$T),14,0),"---")</f>
        <v>---</v>
      </c>
      <c r="I325" s="59" t="str">
        <f>IFERROR(VLOOKUP($D325&amp;"-"&amp;$E325,IF($C$4="TEB2000_REV01",CALC_CONN_TEB2000_REV01!$F:$K,"???"),6,0),"---")</f>
        <v>---</v>
      </c>
      <c r="J325" s="61" t="str">
        <f>IFERROR(VLOOKUP($D325&amp;"-"&amp;$E325,IF($C$4="TEB2000_REV01",CALC_CONN_TEB2000_REV01!$F:$M,"???"),8,0),"---")</f>
        <v>---</v>
      </c>
      <c r="K325" s="62" t="str">
        <f>IFERROR(VLOOKUP($D325&amp;"-"&amp;$E325,IF($C$4="TEB2000_REV01",CALC_CONN_TEB2000_REV01!$F:$N),9,0),"---")</f>
        <v>---</v>
      </c>
      <c r="L325" s="59" t="str">
        <f>IFERROR(VLOOKUP(K325,B2B!$H$3:$I$2000,2,0),"---")</f>
        <v>---</v>
      </c>
      <c r="M325" s="59" t="str">
        <f>IFERROR(VLOOKUP(L325,IF($M$4="TEM0007_REV01",RAW_m_TEM0007_REV01!$AD:$AH),5,0),"---")</f>
        <v>---</v>
      </c>
      <c r="N325" s="59" t="str">
        <f>IFERROR(VLOOKUP(L325,IF($M$4="TEM0007_REV01",RAW_m_TEM0007_REV01!$AE:$AJ),6,0),"---")</f>
        <v>---</v>
      </c>
      <c r="O325" s="63" t="str">
        <f>IFERROR(VLOOKUP(L325,IF($M$4="TEM0007_REV01",RAW_m_TEM0007_REV01!$AD:$AE),2,0),"---")</f>
        <v>---</v>
      </c>
      <c r="P325" s="59" t="str">
        <f>IFERROR(VLOOKUP(O325,IF($M$4="TEM0007_REV01",RAW_m_TEM0007_REV01!$AJ:$AK),2,0),"---")</f>
        <v>---</v>
      </c>
      <c r="Q325" s="59" t="str">
        <f>IFERROR(VLOOKUP(L325,IF($M$4="TEM0007_REV01",RAW_m_TEM0007_REV01!$AD:$AF),3,0),"---")</f>
        <v>---</v>
      </c>
      <c r="R325" s="59" t="str">
        <f>IFERROR(VLOOKUP(O325,IF($M$4="TEM0007_REV01",RAW_m_TEM0007_REV01!$AE:$AG),3,0),"---")</f>
        <v>---</v>
      </c>
      <c r="S325" s="59" t="str">
        <f t="shared" si="9"/>
        <v>---</v>
      </c>
    </row>
    <row r="326" spans="2:19" ht="15" customHeight="1" x14ac:dyDescent="0.25">
      <c r="B326" s="59">
        <f t="shared" si="8"/>
        <v>321</v>
      </c>
      <c r="C326" s="60">
        <f>IFERROR(IF($C$4="TEB2000_REV01",CALC_CONN_TEB2000_REV01!U326,),"---")</f>
        <v>0</v>
      </c>
      <c r="D326" s="59">
        <f>IFERROR(IF($C$4="TEB2000_REV01",CALC_CONN_TEB2000_REV01!D326,),"---")</f>
        <v>0</v>
      </c>
      <c r="E326" s="59">
        <f>IFERROR(IF($C$4="TEB2000_REV01",CALC_CONN_TEB2000_REV01!E326,),"---")</f>
        <v>0</v>
      </c>
      <c r="F326" s="59" t="str">
        <f>IFERROR(IF(VLOOKUP($D326&amp;"-"&amp;$E326,IF($C$4="TEB2000_REV01",CALC_CONN_TEB2000_REV01!$F:$I),4,0)="--","---",IF($C$4="TEB2000_REV01",CALC_CONN_TEB2000_REV01!$G326&amp; " --&gt; " &amp;CALC_CONN_TEB2000_REV01!$I326&amp; " --&gt; ")),"---")</f>
        <v>---</v>
      </c>
      <c r="G326" s="59" t="str">
        <f>IFERROR(IF(VLOOKUP($D326&amp;"-"&amp;$E326,IF($C$4="TEB2000_REV01",CALC_CONN_TEB2000_REV01!$F:$H),3,0)="--",VLOOKUP($D326&amp;"-"&amp;$E326,IF($C$4="TEB2000_REV01",CALC_CONN_TEB2000_REV01!$F:$H),2,0),VLOOKUP($D326&amp;"-"&amp;$E326,IF($C$4="TEB2000_REV01",CALC_CONN_TEB2000_REV01!$F:$H),3,0)),"---")</f>
        <v>---</v>
      </c>
      <c r="H326" s="59" t="str">
        <f>IFERROR(VLOOKUP(G326,IF($C$4="TEB2000_REV01",CALC_CONN_TEB2000_REV01!$G:$T),14,0),"---")</f>
        <v>---</v>
      </c>
      <c r="I326" s="59" t="str">
        <f>IFERROR(VLOOKUP($D326&amp;"-"&amp;$E326,IF($C$4="TEB2000_REV01",CALC_CONN_TEB2000_REV01!$F:$K,"???"),6,0),"---")</f>
        <v>---</v>
      </c>
      <c r="J326" s="61" t="str">
        <f>IFERROR(VLOOKUP($D326&amp;"-"&amp;$E326,IF($C$4="TEB2000_REV01",CALC_CONN_TEB2000_REV01!$F:$M,"???"),8,0),"---")</f>
        <v>---</v>
      </c>
      <c r="K326" s="62" t="str">
        <f>IFERROR(VLOOKUP($D326&amp;"-"&amp;$E326,IF($C$4="TEB2000_REV01",CALC_CONN_TEB2000_REV01!$F:$N),9,0),"---")</f>
        <v>---</v>
      </c>
      <c r="L326" s="59" t="str">
        <f>IFERROR(VLOOKUP(K326,B2B!$H$3:$I$2000,2,0),"---")</f>
        <v>---</v>
      </c>
      <c r="M326" s="59" t="str">
        <f>IFERROR(VLOOKUP(L326,IF($M$4="TEM0007_REV01",RAW_m_TEM0007_REV01!$AD:$AH),5,0),"---")</f>
        <v>---</v>
      </c>
      <c r="N326" s="59" t="str">
        <f>IFERROR(VLOOKUP(L326,IF($M$4="TEM0007_REV01",RAW_m_TEM0007_REV01!$AE:$AJ),6,0),"---")</f>
        <v>---</v>
      </c>
      <c r="O326" s="63" t="str">
        <f>IFERROR(VLOOKUP(L326,IF($M$4="TEM0007_REV01",RAW_m_TEM0007_REV01!$AD:$AE),2,0),"---")</f>
        <v>---</v>
      </c>
      <c r="P326" s="59" t="str">
        <f>IFERROR(VLOOKUP(O326,IF($M$4="TEM0007_REV01",RAW_m_TEM0007_REV01!$AJ:$AK),2,0),"---")</f>
        <v>---</v>
      </c>
      <c r="Q326" s="59" t="str">
        <f>IFERROR(VLOOKUP(L326,IF($M$4="TEM0007_REV01",RAW_m_TEM0007_REV01!$AD:$AF),3,0),"---")</f>
        <v>---</v>
      </c>
      <c r="R326" s="59" t="str">
        <f>IFERROR(VLOOKUP(O326,IF($M$4="TEM0007_REV01",RAW_m_TEM0007_REV01!$AE:$AG),3,0),"---")</f>
        <v>---</v>
      </c>
      <c r="S326" s="59" t="str">
        <f t="shared" si="9"/>
        <v>---</v>
      </c>
    </row>
    <row r="327" spans="2:19" ht="15" customHeight="1" x14ac:dyDescent="0.25">
      <c r="B327" s="59">
        <f t="shared" si="8"/>
        <v>322</v>
      </c>
      <c r="C327" s="60">
        <f>IFERROR(IF($C$4="TEB2000_REV01",CALC_CONN_TEB2000_REV01!U327,),"---")</f>
        <v>0</v>
      </c>
      <c r="D327" s="59">
        <f>IFERROR(IF($C$4="TEB2000_REV01",CALC_CONN_TEB2000_REV01!D327,),"---")</f>
        <v>0</v>
      </c>
      <c r="E327" s="59">
        <f>IFERROR(IF($C$4="TEB2000_REV01",CALC_CONN_TEB2000_REV01!E327,),"---")</f>
        <v>0</v>
      </c>
      <c r="F327" s="59" t="str">
        <f>IFERROR(IF(VLOOKUP($D327&amp;"-"&amp;$E327,IF($C$4="TEB2000_REV01",CALC_CONN_TEB2000_REV01!$F:$I),4,0)="--","---",IF($C$4="TEB2000_REV01",CALC_CONN_TEB2000_REV01!$G327&amp; " --&gt; " &amp;CALC_CONN_TEB2000_REV01!$I327&amp; " --&gt; ")),"---")</f>
        <v>---</v>
      </c>
      <c r="G327" s="59" t="str">
        <f>IFERROR(IF(VLOOKUP($D327&amp;"-"&amp;$E327,IF($C$4="TEB2000_REV01",CALC_CONN_TEB2000_REV01!$F:$H),3,0)="--",VLOOKUP($D327&amp;"-"&amp;$E327,IF($C$4="TEB2000_REV01",CALC_CONN_TEB2000_REV01!$F:$H),2,0),VLOOKUP($D327&amp;"-"&amp;$E327,IF($C$4="TEB2000_REV01",CALC_CONN_TEB2000_REV01!$F:$H),3,0)),"---")</f>
        <v>---</v>
      </c>
      <c r="H327" s="59" t="str">
        <f>IFERROR(VLOOKUP(G327,IF($C$4="TEB2000_REV01",CALC_CONN_TEB2000_REV01!$G:$T),14,0),"---")</f>
        <v>---</v>
      </c>
      <c r="I327" s="59" t="str">
        <f>IFERROR(VLOOKUP($D327&amp;"-"&amp;$E327,IF($C$4="TEB2000_REV01",CALC_CONN_TEB2000_REV01!$F:$K,"???"),6,0),"---")</f>
        <v>---</v>
      </c>
      <c r="J327" s="61" t="str">
        <f>IFERROR(VLOOKUP($D327&amp;"-"&amp;$E327,IF($C$4="TEB2000_REV01",CALC_CONN_TEB2000_REV01!$F:$M,"???"),8,0),"---")</f>
        <v>---</v>
      </c>
      <c r="K327" s="62" t="str">
        <f>IFERROR(VLOOKUP($D327&amp;"-"&amp;$E327,IF($C$4="TEB2000_REV01",CALC_CONN_TEB2000_REV01!$F:$N),9,0),"---")</f>
        <v>---</v>
      </c>
      <c r="L327" s="59" t="str">
        <f>IFERROR(VLOOKUP(K327,B2B!$H$3:$I$2000,2,0),"---")</f>
        <v>---</v>
      </c>
      <c r="M327" s="59" t="str">
        <f>IFERROR(VLOOKUP(L327,IF($M$4="TEM0007_REV01",RAW_m_TEM0007_REV01!$AD:$AH),5,0),"---")</f>
        <v>---</v>
      </c>
      <c r="N327" s="59" t="str">
        <f>IFERROR(VLOOKUP(L327,IF($M$4="TEM0007_REV01",RAW_m_TEM0007_REV01!$AE:$AJ),6,0),"---")</f>
        <v>---</v>
      </c>
      <c r="O327" s="63" t="str">
        <f>IFERROR(VLOOKUP(L327,IF($M$4="TEM0007_REV01",RAW_m_TEM0007_REV01!$AD:$AE),2,0),"---")</f>
        <v>---</v>
      </c>
      <c r="P327" s="59" t="str">
        <f>IFERROR(VLOOKUP(O327,IF($M$4="TEM0007_REV01",RAW_m_TEM0007_REV01!$AJ:$AK),2,0),"---")</f>
        <v>---</v>
      </c>
      <c r="Q327" s="59" t="str">
        <f>IFERROR(VLOOKUP(L327,IF($M$4="TEM0007_REV01",RAW_m_TEM0007_REV01!$AD:$AF),3,0),"---")</f>
        <v>---</v>
      </c>
      <c r="R327" s="59" t="str">
        <f>IFERROR(VLOOKUP(O327,IF($M$4="TEM0007_REV01",RAW_m_TEM0007_REV01!$AE:$AG),3,0),"---")</f>
        <v>---</v>
      </c>
      <c r="S327" s="59" t="str">
        <f t="shared" si="9"/>
        <v>---</v>
      </c>
    </row>
    <row r="328" spans="2:19" ht="15" customHeight="1" x14ac:dyDescent="0.25">
      <c r="B328" s="59">
        <f t="shared" ref="B328:B391" si="10">B327+1</f>
        <v>323</v>
      </c>
      <c r="C328" s="60">
        <f>IFERROR(IF($C$4="TEB2000_REV01",CALC_CONN_TEB2000_REV01!U328,),"---")</f>
        <v>0</v>
      </c>
      <c r="D328" s="59">
        <f>IFERROR(IF($C$4="TEB2000_REV01",CALC_CONN_TEB2000_REV01!D328,),"---")</f>
        <v>0</v>
      </c>
      <c r="E328" s="59">
        <f>IFERROR(IF($C$4="TEB2000_REV01",CALC_CONN_TEB2000_REV01!E328,),"---")</f>
        <v>0</v>
      </c>
      <c r="F328" s="59" t="str">
        <f>IFERROR(IF(VLOOKUP($D328&amp;"-"&amp;$E328,IF($C$4="TEB2000_REV01",CALC_CONN_TEB2000_REV01!$F:$I),4,0)="--","---",IF($C$4="TEB2000_REV01",CALC_CONN_TEB2000_REV01!$G328&amp; " --&gt; " &amp;CALC_CONN_TEB2000_REV01!$I328&amp; " --&gt; ")),"---")</f>
        <v>---</v>
      </c>
      <c r="G328" s="59" t="str">
        <f>IFERROR(IF(VLOOKUP($D328&amp;"-"&amp;$E328,IF($C$4="TEB2000_REV01",CALC_CONN_TEB2000_REV01!$F:$H),3,0)="--",VLOOKUP($D328&amp;"-"&amp;$E328,IF($C$4="TEB2000_REV01",CALC_CONN_TEB2000_REV01!$F:$H),2,0),VLOOKUP($D328&amp;"-"&amp;$E328,IF($C$4="TEB2000_REV01",CALC_CONN_TEB2000_REV01!$F:$H),3,0)),"---")</f>
        <v>---</v>
      </c>
      <c r="H328" s="59" t="str">
        <f>IFERROR(VLOOKUP(G328,IF($C$4="TEB2000_REV01",CALC_CONN_TEB2000_REV01!$G:$T),14,0),"---")</f>
        <v>---</v>
      </c>
      <c r="I328" s="59" t="str">
        <f>IFERROR(VLOOKUP($D328&amp;"-"&amp;$E328,IF($C$4="TEB2000_REV01",CALC_CONN_TEB2000_REV01!$F:$K,"???"),6,0),"---")</f>
        <v>---</v>
      </c>
      <c r="J328" s="61" t="str">
        <f>IFERROR(VLOOKUP($D328&amp;"-"&amp;$E328,IF($C$4="TEB2000_REV01",CALC_CONN_TEB2000_REV01!$F:$M,"???"),8,0),"---")</f>
        <v>---</v>
      </c>
      <c r="K328" s="62" t="str">
        <f>IFERROR(VLOOKUP($D328&amp;"-"&amp;$E328,IF($C$4="TEB2000_REV01",CALC_CONN_TEB2000_REV01!$F:$N),9,0),"---")</f>
        <v>---</v>
      </c>
      <c r="L328" s="59" t="str">
        <f>IFERROR(VLOOKUP(K328,B2B!$H$3:$I$2000,2,0),"---")</f>
        <v>---</v>
      </c>
      <c r="M328" s="59" t="str">
        <f>IFERROR(VLOOKUP(L328,IF($M$4="TEM0007_REV01",RAW_m_TEM0007_REV01!$AD:$AH),5,0),"---")</f>
        <v>---</v>
      </c>
      <c r="N328" s="59" t="str">
        <f>IFERROR(VLOOKUP(L328,IF($M$4="TEM0007_REV01",RAW_m_TEM0007_REV01!$AE:$AJ),6,0),"---")</f>
        <v>---</v>
      </c>
      <c r="O328" s="63" t="str">
        <f>IFERROR(VLOOKUP(L328,IF($M$4="TEM0007_REV01",RAW_m_TEM0007_REV01!$AD:$AE),2,0),"---")</f>
        <v>---</v>
      </c>
      <c r="P328" s="59" t="str">
        <f>IFERROR(VLOOKUP(O328,IF($M$4="TEM0007_REV01",RAW_m_TEM0007_REV01!$AJ:$AK),2,0),"---")</f>
        <v>---</v>
      </c>
      <c r="Q328" s="59" t="str">
        <f>IFERROR(VLOOKUP(L328,IF($M$4="TEM0007_REV01",RAW_m_TEM0007_REV01!$AD:$AF),3,0),"---")</f>
        <v>---</v>
      </c>
      <c r="R328" s="59" t="str">
        <f>IFERROR(VLOOKUP(O328,IF($M$4="TEM0007_REV01",RAW_m_TEM0007_REV01!$AE:$AG),3,0),"---")</f>
        <v>---</v>
      </c>
      <c r="S328" s="59" t="str">
        <f t="shared" ref="S328:S391" si="11">IFERROR(SUBSTITUTE(I328,"mm","")+SUBSTITUTE(R328,"mm",""),"---")</f>
        <v>---</v>
      </c>
    </row>
    <row r="329" spans="2:19" ht="15" customHeight="1" x14ac:dyDescent="0.25">
      <c r="B329" s="59">
        <f t="shared" si="10"/>
        <v>324</v>
      </c>
      <c r="C329" s="60">
        <f>IFERROR(IF($C$4="TEB2000_REV01",CALC_CONN_TEB2000_REV01!U329,),"---")</f>
        <v>0</v>
      </c>
      <c r="D329" s="59">
        <f>IFERROR(IF($C$4="TEB2000_REV01",CALC_CONN_TEB2000_REV01!D329,),"---")</f>
        <v>0</v>
      </c>
      <c r="E329" s="59">
        <f>IFERROR(IF($C$4="TEB2000_REV01",CALC_CONN_TEB2000_REV01!E329,),"---")</f>
        <v>0</v>
      </c>
      <c r="F329" s="59" t="str">
        <f>IFERROR(IF(VLOOKUP($D329&amp;"-"&amp;$E329,IF($C$4="TEB2000_REV01",CALC_CONN_TEB2000_REV01!$F:$I),4,0)="--","---",IF($C$4="TEB2000_REV01",CALC_CONN_TEB2000_REV01!$G329&amp; " --&gt; " &amp;CALC_CONN_TEB2000_REV01!$I329&amp; " --&gt; ")),"---")</f>
        <v>---</v>
      </c>
      <c r="G329" s="59" t="str">
        <f>IFERROR(IF(VLOOKUP($D329&amp;"-"&amp;$E329,IF($C$4="TEB2000_REV01",CALC_CONN_TEB2000_REV01!$F:$H),3,0)="--",VLOOKUP($D329&amp;"-"&amp;$E329,IF($C$4="TEB2000_REV01",CALC_CONN_TEB2000_REV01!$F:$H),2,0),VLOOKUP($D329&amp;"-"&amp;$E329,IF($C$4="TEB2000_REV01",CALC_CONN_TEB2000_REV01!$F:$H),3,0)),"---")</f>
        <v>---</v>
      </c>
      <c r="H329" s="59" t="str">
        <f>IFERROR(VLOOKUP(G329,IF($C$4="TEB2000_REV01",CALC_CONN_TEB2000_REV01!$G:$T),14,0),"---")</f>
        <v>---</v>
      </c>
      <c r="I329" s="59" t="str">
        <f>IFERROR(VLOOKUP($D329&amp;"-"&amp;$E329,IF($C$4="TEB2000_REV01",CALC_CONN_TEB2000_REV01!$F:$K,"???"),6,0),"---")</f>
        <v>---</v>
      </c>
      <c r="J329" s="61" t="str">
        <f>IFERROR(VLOOKUP($D329&amp;"-"&amp;$E329,IF($C$4="TEB2000_REV01",CALC_CONN_TEB2000_REV01!$F:$M,"???"),8,0),"---")</f>
        <v>---</v>
      </c>
      <c r="K329" s="62" t="str">
        <f>IFERROR(VLOOKUP($D329&amp;"-"&amp;$E329,IF($C$4="TEB2000_REV01",CALC_CONN_TEB2000_REV01!$F:$N),9,0),"---")</f>
        <v>---</v>
      </c>
      <c r="L329" s="59" t="str">
        <f>IFERROR(VLOOKUP(K329,B2B!$H$3:$I$2000,2,0),"---")</f>
        <v>---</v>
      </c>
      <c r="M329" s="59" t="str">
        <f>IFERROR(VLOOKUP(L329,IF($M$4="TEM0007_REV01",RAW_m_TEM0007_REV01!$AD:$AH),5,0),"---")</f>
        <v>---</v>
      </c>
      <c r="N329" s="59" t="str">
        <f>IFERROR(VLOOKUP(L329,IF($M$4="TEM0007_REV01",RAW_m_TEM0007_REV01!$AE:$AJ),6,0),"---")</f>
        <v>---</v>
      </c>
      <c r="O329" s="63" t="str">
        <f>IFERROR(VLOOKUP(L329,IF($M$4="TEM0007_REV01",RAW_m_TEM0007_REV01!$AD:$AE),2,0),"---")</f>
        <v>---</v>
      </c>
      <c r="P329" s="59" t="str">
        <f>IFERROR(VLOOKUP(O329,IF($M$4="TEM0007_REV01",RAW_m_TEM0007_REV01!$AJ:$AK),2,0),"---")</f>
        <v>---</v>
      </c>
      <c r="Q329" s="59" t="str">
        <f>IFERROR(VLOOKUP(L329,IF($M$4="TEM0007_REV01",RAW_m_TEM0007_REV01!$AD:$AF),3,0),"---")</f>
        <v>---</v>
      </c>
      <c r="R329" s="59" t="str">
        <f>IFERROR(VLOOKUP(O329,IF($M$4="TEM0007_REV01",RAW_m_TEM0007_REV01!$AE:$AG),3,0),"---")</f>
        <v>---</v>
      </c>
      <c r="S329" s="59" t="str">
        <f t="shared" si="11"/>
        <v>---</v>
      </c>
    </row>
    <row r="330" spans="2:19" ht="15" customHeight="1" x14ac:dyDescent="0.25">
      <c r="B330" s="59">
        <f t="shared" si="10"/>
        <v>325</v>
      </c>
      <c r="C330" s="60">
        <f>IFERROR(IF($C$4="TEB2000_REV01",CALC_CONN_TEB2000_REV01!U330,),"---")</f>
        <v>0</v>
      </c>
      <c r="D330" s="59">
        <f>IFERROR(IF($C$4="TEB2000_REV01",CALC_CONN_TEB2000_REV01!D330,),"---")</f>
        <v>0</v>
      </c>
      <c r="E330" s="59">
        <f>IFERROR(IF($C$4="TEB2000_REV01",CALC_CONN_TEB2000_REV01!E330,),"---")</f>
        <v>0</v>
      </c>
      <c r="F330" s="59" t="str">
        <f>IFERROR(IF(VLOOKUP($D330&amp;"-"&amp;$E330,IF($C$4="TEB2000_REV01",CALC_CONN_TEB2000_REV01!$F:$I),4,0)="--","---",IF($C$4="TEB2000_REV01",CALC_CONN_TEB2000_REV01!$G330&amp; " --&gt; " &amp;CALC_CONN_TEB2000_REV01!$I330&amp; " --&gt; ")),"---")</f>
        <v>---</v>
      </c>
      <c r="G330" s="59" t="str">
        <f>IFERROR(IF(VLOOKUP($D330&amp;"-"&amp;$E330,IF($C$4="TEB2000_REV01",CALC_CONN_TEB2000_REV01!$F:$H),3,0)="--",VLOOKUP($D330&amp;"-"&amp;$E330,IF($C$4="TEB2000_REV01",CALC_CONN_TEB2000_REV01!$F:$H),2,0),VLOOKUP($D330&amp;"-"&amp;$E330,IF($C$4="TEB2000_REV01",CALC_CONN_TEB2000_REV01!$F:$H),3,0)),"---")</f>
        <v>---</v>
      </c>
      <c r="H330" s="59" t="str">
        <f>IFERROR(VLOOKUP(G330,IF($C$4="TEB2000_REV01",CALC_CONN_TEB2000_REV01!$G:$T),14,0),"---")</f>
        <v>---</v>
      </c>
      <c r="I330" s="59" t="str">
        <f>IFERROR(VLOOKUP($D330&amp;"-"&amp;$E330,IF($C$4="TEB2000_REV01",CALC_CONN_TEB2000_REV01!$F:$K,"???"),6,0),"---")</f>
        <v>---</v>
      </c>
      <c r="J330" s="61" t="str">
        <f>IFERROR(VLOOKUP($D330&amp;"-"&amp;$E330,IF($C$4="TEB2000_REV01",CALC_CONN_TEB2000_REV01!$F:$M,"???"),8,0),"---")</f>
        <v>---</v>
      </c>
      <c r="K330" s="62" t="str">
        <f>IFERROR(VLOOKUP($D330&amp;"-"&amp;$E330,IF($C$4="TEB2000_REV01",CALC_CONN_TEB2000_REV01!$F:$N),9,0),"---")</f>
        <v>---</v>
      </c>
      <c r="L330" s="59" t="str">
        <f>IFERROR(VLOOKUP(K330,B2B!$H$3:$I$2000,2,0),"---")</f>
        <v>---</v>
      </c>
      <c r="M330" s="59" t="str">
        <f>IFERROR(VLOOKUP(L330,IF($M$4="TEM0007_REV01",RAW_m_TEM0007_REV01!$AD:$AH),5,0),"---")</f>
        <v>---</v>
      </c>
      <c r="N330" s="59" t="str">
        <f>IFERROR(VLOOKUP(L330,IF($M$4="TEM0007_REV01",RAW_m_TEM0007_REV01!$AE:$AJ),6,0),"---")</f>
        <v>---</v>
      </c>
      <c r="O330" s="63" t="str">
        <f>IFERROR(VLOOKUP(L330,IF($M$4="TEM0007_REV01",RAW_m_TEM0007_REV01!$AD:$AE),2,0),"---")</f>
        <v>---</v>
      </c>
      <c r="P330" s="59" t="str">
        <f>IFERROR(VLOOKUP(O330,IF($M$4="TEM0007_REV01",RAW_m_TEM0007_REV01!$AJ:$AK),2,0),"---")</f>
        <v>---</v>
      </c>
      <c r="Q330" s="59" t="str">
        <f>IFERROR(VLOOKUP(L330,IF($M$4="TEM0007_REV01",RAW_m_TEM0007_REV01!$AD:$AF),3,0),"---")</f>
        <v>---</v>
      </c>
      <c r="R330" s="59" t="str">
        <f>IFERROR(VLOOKUP(O330,IF($M$4="TEM0007_REV01",RAW_m_TEM0007_REV01!$AE:$AG),3,0),"---")</f>
        <v>---</v>
      </c>
      <c r="S330" s="59" t="str">
        <f t="shared" si="11"/>
        <v>---</v>
      </c>
    </row>
    <row r="331" spans="2:19" ht="15" customHeight="1" x14ac:dyDescent="0.25">
      <c r="B331" s="59">
        <f t="shared" si="10"/>
        <v>326</v>
      </c>
      <c r="C331" s="60">
        <f>IFERROR(IF($C$4="TEB2000_REV01",CALC_CONN_TEB2000_REV01!U331,),"---")</f>
        <v>0</v>
      </c>
      <c r="D331" s="59">
        <f>IFERROR(IF($C$4="TEB2000_REV01",CALC_CONN_TEB2000_REV01!D331,),"---")</f>
        <v>0</v>
      </c>
      <c r="E331" s="59">
        <f>IFERROR(IF($C$4="TEB2000_REV01",CALC_CONN_TEB2000_REV01!E331,),"---")</f>
        <v>0</v>
      </c>
      <c r="F331" s="59" t="str">
        <f>IFERROR(IF(VLOOKUP($D331&amp;"-"&amp;$E331,IF($C$4="TEB2000_REV01",CALC_CONN_TEB2000_REV01!$F:$I),4,0)="--","---",IF($C$4="TEB2000_REV01",CALC_CONN_TEB2000_REV01!$G331&amp; " --&gt; " &amp;CALC_CONN_TEB2000_REV01!$I331&amp; " --&gt; ")),"---")</f>
        <v>---</v>
      </c>
      <c r="G331" s="59" t="str">
        <f>IFERROR(IF(VLOOKUP($D331&amp;"-"&amp;$E331,IF($C$4="TEB2000_REV01",CALC_CONN_TEB2000_REV01!$F:$H),3,0)="--",VLOOKUP($D331&amp;"-"&amp;$E331,IF($C$4="TEB2000_REV01",CALC_CONN_TEB2000_REV01!$F:$H),2,0),VLOOKUP($D331&amp;"-"&amp;$E331,IF($C$4="TEB2000_REV01",CALC_CONN_TEB2000_REV01!$F:$H),3,0)),"---")</f>
        <v>---</v>
      </c>
      <c r="H331" s="59" t="str">
        <f>IFERROR(VLOOKUP(G331,IF($C$4="TEB2000_REV01",CALC_CONN_TEB2000_REV01!$G:$T),14,0),"---")</f>
        <v>---</v>
      </c>
      <c r="I331" s="59" t="str">
        <f>IFERROR(VLOOKUP($D331&amp;"-"&amp;$E331,IF($C$4="TEB2000_REV01",CALC_CONN_TEB2000_REV01!$F:$K,"???"),6,0),"---")</f>
        <v>---</v>
      </c>
      <c r="J331" s="61" t="str">
        <f>IFERROR(VLOOKUP($D331&amp;"-"&amp;$E331,IF($C$4="TEB2000_REV01",CALC_CONN_TEB2000_REV01!$F:$M,"???"),8,0),"---")</f>
        <v>---</v>
      </c>
      <c r="K331" s="62" t="str">
        <f>IFERROR(VLOOKUP($D331&amp;"-"&amp;$E331,IF($C$4="TEB2000_REV01",CALC_CONN_TEB2000_REV01!$F:$N),9,0),"---")</f>
        <v>---</v>
      </c>
      <c r="L331" s="59" t="str">
        <f>IFERROR(VLOOKUP(K331,B2B!$H$3:$I$2000,2,0),"---")</f>
        <v>---</v>
      </c>
      <c r="M331" s="59" t="str">
        <f>IFERROR(VLOOKUP(L331,IF($M$4="TEM0007_REV01",RAW_m_TEM0007_REV01!$AD:$AH),5,0),"---")</f>
        <v>---</v>
      </c>
      <c r="N331" s="59" t="str">
        <f>IFERROR(VLOOKUP(L331,IF($M$4="TEM0007_REV01",RAW_m_TEM0007_REV01!$AE:$AJ),6,0),"---")</f>
        <v>---</v>
      </c>
      <c r="O331" s="63" t="str">
        <f>IFERROR(VLOOKUP(L331,IF($M$4="TEM0007_REV01",RAW_m_TEM0007_REV01!$AD:$AE),2,0),"---")</f>
        <v>---</v>
      </c>
      <c r="P331" s="59" t="str">
        <f>IFERROR(VLOOKUP(O331,IF($M$4="TEM0007_REV01",RAW_m_TEM0007_REV01!$AJ:$AK),2,0),"---")</f>
        <v>---</v>
      </c>
      <c r="Q331" s="59" t="str">
        <f>IFERROR(VLOOKUP(L331,IF($M$4="TEM0007_REV01",RAW_m_TEM0007_REV01!$AD:$AF),3,0),"---")</f>
        <v>---</v>
      </c>
      <c r="R331" s="59" t="str">
        <f>IFERROR(VLOOKUP(O331,IF($M$4="TEM0007_REV01",RAW_m_TEM0007_REV01!$AE:$AG),3,0),"---")</f>
        <v>---</v>
      </c>
      <c r="S331" s="59" t="str">
        <f t="shared" si="11"/>
        <v>---</v>
      </c>
    </row>
    <row r="332" spans="2:19" ht="15" customHeight="1" x14ac:dyDescent="0.25">
      <c r="B332" s="59">
        <f t="shared" si="10"/>
        <v>327</v>
      </c>
      <c r="C332" s="60">
        <f>IFERROR(IF($C$4="TEB2000_REV01",CALC_CONN_TEB2000_REV01!U332,),"---")</f>
        <v>0</v>
      </c>
      <c r="D332" s="59">
        <f>IFERROR(IF($C$4="TEB2000_REV01",CALC_CONN_TEB2000_REV01!D332,),"---")</f>
        <v>0</v>
      </c>
      <c r="E332" s="59">
        <f>IFERROR(IF($C$4="TEB2000_REV01",CALC_CONN_TEB2000_REV01!E332,),"---")</f>
        <v>0</v>
      </c>
      <c r="F332" s="59" t="str">
        <f>IFERROR(IF(VLOOKUP($D332&amp;"-"&amp;$E332,IF($C$4="TEB2000_REV01",CALC_CONN_TEB2000_REV01!$F:$I),4,0)="--","---",IF($C$4="TEB2000_REV01",CALC_CONN_TEB2000_REV01!$G332&amp; " --&gt; " &amp;CALC_CONN_TEB2000_REV01!$I332&amp; " --&gt; ")),"---")</f>
        <v>---</v>
      </c>
      <c r="G332" s="59" t="str">
        <f>IFERROR(IF(VLOOKUP($D332&amp;"-"&amp;$E332,IF($C$4="TEB2000_REV01",CALC_CONN_TEB2000_REV01!$F:$H),3,0)="--",VLOOKUP($D332&amp;"-"&amp;$E332,IF($C$4="TEB2000_REV01",CALC_CONN_TEB2000_REV01!$F:$H),2,0),VLOOKUP($D332&amp;"-"&amp;$E332,IF($C$4="TEB2000_REV01",CALC_CONN_TEB2000_REV01!$F:$H),3,0)),"---")</f>
        <v>---</v>
      </c>
      <c r="H332" s="59" t="str">
        <f>IFERROR(VLOOKUP(G332,IF($C$4="TEB2000_REV01",CALC_CONN_TEB2000_REV01!$G:$T),14,0),"---")</f>
        <v>---</v>
      </c>
      <c r="I332" s="59" t="str">
        <f>IFERROR(VLOOKUP($D332&amp;"-"&amp;$E332,IF($C$4="TEB2000_REV01",CALC_CONN_TEB2000_REV01!$F:$K,"???"),6,0),"---")</f>
        <v>---</v>
      </c>
      <c r="J332" s="61" t="str">
        <f>IFERROR(VLOOKUP($D332&amp;"-"&amp;$E332,IF($C$4="TEB2000_REV01",CALC_CONN_TEB2000_REV01!$F:$M,"???"),8,0),"---")</f>
        <v>---</v>
      </c>
      <c r="K332" s="62" t="str">
        <f>IFERROR(VLOOKUP($D332&amp;"-"&amp;$E332,IF($C$4="TEB2000_REV01",CALC_CONN_TEB2000_REV01!$F:$N),9,0),"---")</f>
        <v>---</v>
      </c>
      <c r="L332" s="59" t="str">
        <f>IFERROR(VLOOKUP(K332,B2B!$H$3:$I$2000,2,0),"---")</f>
        <v>---</v>
      </c>
      <c r="M332" s="59" t="str">
        <f>IFERROR(VLOOKUP(L332,IF($M$4="TEM0007_REV01",RAW_m_TEM0007_REV01!$AD:$AH),5,0),"---")</f>
        <v>---</v>
      </c>
      <c r="N332" s="59" t="str">
        <f>IFERROR(VLOOKUP(L332,IF($M$4="TEM0007_REV01",RAW_m_TEM0007_REV01!$AE:$AJ),6,0),"---")</f>
        <v>---</v>
      </c>
      <c r="O332" s="63" t="str">
        <f>IFERROR(VLOOKUP(L332,IF($M$4="TEM0007_REV01",RAW_m_TEM0007_REV01!$AD:$AE),2,0),"---")</f>
        <v>---</v>
      </c>
      <c r="P332" s="59" t="str">
        <f>IFERROR(VLOOKUP(O332,IF($M$4="TEM0007_REV01",RAW_m_TEM0007_REV01!$AJ:$AK),2,0),"---")</f>
        <v>---</v>
      </c>
      <c r="Q332" s="59" t="str">
        <f>IFERROR(VLOOKUP(L332,IF($M$4="TEM0007_REV01",RAW_m_TEM0007_REV01!$AD:$AF),3,0),"---")</f>
        <v>---</v>
      </c>
      <c r="R332" s="59" t="str">
        <f>IFERROR(VLOOKUP(O332,IF($M$4="TEM0007_REV01",RAW_m_TEM0007_REV01!$AE:$AG),3,0),"---")</f>
        <v>---</v>
      </c>
      <c r="S332" s="59" t="str">
        <f t="shared" si="11"/>
        <v>---</v>
      </c>
    </row>
    <row r="333" spans="2:19" ht="15" customHeight="1" x14ac:dyDescent="0.25">
      <c r="B333" s="59">
        <f t="shared" si="10"/>
        <v>328</v>
      </c>
      <c r="C333" s="60">
        <f>IFERROR(IF($C$4="TEB2000_REV01",CALC_CONN_TEB2000_REV01!U333,),"---")</f>
        <v>0</v>
      </c>
      <c r="D333" s="59">
        <f>IFERROR(IF($C$4="TEB2000_REV01",CALC_CONN_TEB2000_REV01!D333,),"---")</f>
        <v>0</v>
      </c>
      <c r="E333" s="59">
        <f>IFERROR(IF($C$4="TEB2000_REV01",CALC_CONN_TEB2000_REV01!E333,),"---")</f>
        <v>0</v>
      </c>
      <c r="F333" s="59" t="str">
        <f>IFERROR(IF(VLOOKUP($D333&amp;"-"&amp;$E333,IF($C$4="TEB2000_REV01",CALC_CONN_TEB2000_REV01!$F:$I),4,0)="--","---",IF($C$4="TEB2000_REV01",CALC_CONN_TEB2000_REV01!$G333&amp; " --&gt; " &amp;CALC_CONN_TEB2000_REV01!$I333&amp; " --&gt; ")),"---")</f>
        <v>---</v>
      </c>
      <c r="G333" s="59" t="str">
        <f>IFERROR(IF(VLOOKUP($D333&amp;"-"&amp;$E333,IF($C$4="TEB2000_REV01",CALC_CONN_TEB2000_REV01!$F:$H),3,0)="--",VLOOKUP($D333&amp;"-"&amp;$E333,IF($C$4="TEB2000_REV01",CALC_CONN_TEB2000_REV01!$F:$H),2,0),VLOOKUP($D333&amp;"-"&amp;$E333,IF($C$4="TEB2000_REV01",CALC_CONN_TEB2000_REV01!$F:$H),3,0)),"---")</f>
        <v>---</v>
      </c>
      <c r="H333" s="59" t="str">
        <f>IFERROR(VLOOKUP(G333,IF($C$4="TEB2000_REV01",CALC_CONN_TEB2000_REV01!$G:$T),14,0),"---")</f>
        <v>---</v>
      </c>
      <c r="I333" s="59" t="str">
        <f>IFERROR(VLOOKUP($D333&amp;"-"&amp;$E333,IF($C$4="TEB2000_REV01",CALC_CONN_TEB2000_REV01!$F:$K,"???"),6,0),"---")</f>
        <v>---</v>
      </c>
      <c r="J333" s="61" t="str">
        <f>IFERROR(VLOOKUP($D333&amp;"-"&amp;$E333,IF($C$4="TEB2000_REV01",CALC_CONN_TEB2000_REV01!$F:$M,"???"),8,0),"---")</f>
        <v>---</v>
      </c>
      <c r="K333" s="62" t="str">
        <f>IFERROR(VLOOKUP($D333&amp;"-"&amp;$E333,IF($C$4="TEB2000_REV01",CALC_CONN_TEB2000_REV01!$F:$N),9,0),"---")</f>
        <v>---</v>
      </c>
      <c r="L333" s="59" t="str">
        <f>IFERROR(VLOOKUP(K333,B2B!$H$3:$I$2000,2,0),"---")</f>
        <v>---</v>
      </c>
      <c r="M333" s="59" t="str">
        <f>IFERROR(VLOOKUP(L333,IF($M$4="TEM0007_REV01",RAW_m_TEM0007_REV01!$AD:$AH),5,0),"---")</f>
        <v>---</v>
      </c>
      <c r="N333" s="59" t="str">
        <f>IFERROR(VLOOKUP(L333,IF($M$4="TEM0007_REV01",RAW_m_TEM0007_REV01!$AE:$AJ),6,0),"---")</f>
        <v>---</v>
      </c>
      <c r="O333" s="63" t="str">
        <f>IFERROR(VLOOKUP(L333,IF($M$4="TEM0007_REV01",RAW_m_TEM0007_REV01!$AD:$AE),2,0),"---")</f>
        <v>---</v>
      </c>
      <c r="P333" s="59" t="str">
        <f>IFERROR(VLOOKUP(O333,IF($M$4="TEM0007_REV01",RAW_m_TEM0007_REV01!$AJ:$AK),2,0),"---")</f>
        <v>---</v>
      </c>
      <c r="Q333" s="59" t="str">
        <f>IFERROR(VLOOKUP(L333,IF($M$4="TEM0007_REV01",RAW_m_TEM0007_REV01!$AD:$AF),3,0),"---")</f>
        <v>---</v>
      </c>
      <c r="R333" s="59" t="str">
        <f>IFERROR(VLOOKUP(O333,IF($M$4="TEM0007_REV01",RAW_m_TEM0007_REV01!$AE:$AG),3,0),"---")</f>
        <v>---</v>
      </c>
      <c r="S333" s="59" t="str">
        <f t="shared" si="11"/>
        <v>---</v>
      </c>
    </row>
    <row r="334" spans="2:19" ht="15" customHeight="1" x14ac:dyDescent="0.25">
      <c r="B334" s="59">
        <f t="shared" si="10"/>
        <v>329</v>
      </c>
      <c r="C334" s="60">
        <f>IFERROR(IF($C$4="TEB2000_REV01",CALC_CONN_TEB2000_REV01!U334,),"---")</f>
        <v>0</v>
      </c>
      <c r="D334" s="59">
        <f>IFERROR(IF($C$4="TEB2000_REV01",CALC_CONN_TEB2000_REV01!D334,),"---")</f>
        <v>0</v>
      </c>
      <c r="E334" s="59">
        <f>IFERROR(IF($C$4="TEB2000_REV01",CALC_CONN_TEB2000_REV01!E334,),"---")</f>
        <v>0</v>
      </c>
      <c r="F334" s="59" t="str">
        <f>IFERROR(IF(VLOOKUP($D334&amp;"-"&amp;$E334,IF($C$4="TEB2000_REV01",CALC_CONN_TEB2000_REV01!$F:$I),4,0)="--","---",IF($C$4="TEB2000_REV01",CALC_CONN_TEB2000_REV01!$G334&amp; " --&gt; " &amp;CALC_CONN_TEB2000_REV01!$I334&amp; " --&gt; ")),"---")</f>
        <v>---</v>
      </c>
      <c r="G334" s="59" t="str">
        <f>IFERROR(IF(VLOOKUP($D334&amp;"-"&amp;$E334,IF($C$4="TEB2000_REV01",CALC_CONN_TEB2000_REV01!$F:$H),3,0)="--",VLOOKUP($D334&amp;"-"&amp;$E334,IF($C$4="TEB2000_REV01",CALC_CONN_TEB2000_REV01!$F:$H),2,0),VLOOKUP($D334&amp;"-"&amp;$E334,IF($C$4="TEB2000_REV01",CALC_CONN_TEB2000_REV01!$F:$H),3,0)),"---")</f>
        <v>---</v>
      </c>
      <c r="H334" s="59" t="str">
        <f>IFERROR(VLOOKUP(G334,IF($C$4="TEB2000_REV01",CALC_CONN_TEB2000_REV01!$G:$T),14,0),"---")</f>
        <v>---</v>
      </c>
      <c r="I334" s="59" t="str">
        <f>IFERROR(VLOOKUP($D334&amp;"-"&amp;$E334,IF($C$4="TEB2000_REV01",CALC_CONN_TEB2000_REV01!$F:$K,"???"),6,0),"---")</f>
        <v>---</v>
      </c>
      <c r="J334" s="61" t="str">
        <f>IFERROR(VLOOKUP($D334&amp;"-"&amp;$E334,IF($C$4="TEB2000_REV01",CALC_CONN_TEB2000_REV01!$F:$M,"???"),8,0),"---")</f>
        <v>---</v>
      </c>
      <c r="K334" s="62" t="str">
        <f>IFERROR(VLOOKUP($D334&amp;"-"&amp;$E334,IF($C$4="TEB2000_REV01",CALC_CONN_TEB2000_REV01!$F:$N),9,0),"---")</f>
        <v>---</v>
      </c>
      <c r="L334" s="59" t="str">
        <f>IFERROR(VLOOKUP(K334,B2B!$H$3:$I$2000,2,0),"---")</f>
        <v>---</v>
      </c>
      <c r="M334" s="59" t="str">
        <f>IFERROR(VLOOKUP(L334,IF($M$4="TEM0007_REV01",RAW_m_TEM0007_REV01!$AD:$AH),5,0),"---")</f>
        <v>---</v>
      </c>
      <c r="N334" s="59" t="str">
        <f>IFERROR(VLOOKUP(L334,IF($M$4="TEM0007_REV01",RAW_m_TEM0007_REV01!$AE:$AJ),6,0),"---")</f>
        <v>---</v>
      </c>
      <c r="O334" s="63" t="str">
        <f>IFERROR(VLOOKUP(L334,IF($M$4="TEM0007_REV01",RAW_m_TEM0007_REV01!$AD:$AE),2,0),"---")</f>
        <v>---</v>
      </c>
      <c r="P334" s="59" t="str">
        <f>IFERROR(VLOOKUP(O334,IF($M$4="TEM0007_REV01",RAW_m_TEM0007_REV01!$AJ:$AK),2,0),"---")</f>
        <v>---</v>
      </c>
      <c r="Q334" s="59" t="str">
        <f>IFERROR(VLOOKUP(L334,IF($M$4="TEM0007_REV01",RAW_m_TEM0007_REV01!$AD:$AF),3,0),"---")</f>
        <v>---</v>
      </c>
      <c r="R334" s="59" t="str">
        <f>IFERROR(VLOOKUP(O334,IF($M$4="TEM0007_REV01",RAW_m_TEM0007_REV01!$AE:$AG),3,0),"---")</f>
        <v>---</v>
      </c>
      <c r="S334" s="59" t="str">
        <f t="shared" si="11"/>
        <v>---</v>
      </c>
    </row>
    <row r="335" spans="2:19" ht="15" customHeight="1" x14ac:dyDescent="0.25">
      <c r="B335" s="59">
        <f t="shared" si="10"/>
        <v>330</v>
      </c>
      <c r="C335" s="60">
        <f>IFERROR(IF($C$4="TEB2000_REV01",CALC_CONN_TEB2000_REV01!U335,),"---")</f>
        <v>0</v>
      </c>
      <c r="D335" s="59">
        <f>IFERROR(IF($C$4="TEB2000_REV01",CALC_CONN_TEB2000_REV01!D335,),"---")</f>
        <v>0</v>
      </c>
      <c r="E335" s="59">
        <f>IFERROR(IF($C$4="TEB2000_REV01",CALC_CONN_TEB2000_REV01!E335,),"---")</f>
        <v>0</v>
      </c>
      <c r="F335" s="59" t="str">
        <f>IFERROR(IF(VLOOKUP($D335&amp;"-"&amp;$E335,IF($C$4="TEB2000_REV01",CALC_CONN_TEB2000_REV01!$F:$I),4,0)="--","---",IF($C$4="TEB2000_REV01",CALC_CONN_TEB2000_REV01!$G335&amp; " --&gt; " &amp;CALC_CONN_TEB2000_REV01!$I335&amp; " --&gt; ")),"---")</f>
        <v>---</v>
      </c>
      <c r="G335" s="59" t="str">
        <f>IFERROR(IF(VLOOKUP($D335&amp;"-"&amp;$E335,IF($C$4="TEB2000_REV01",CALC_CONN_TEB2000_REV01!$F:$H),3,0)="--",VLOOKUP($D335&amp;"-"&amp;$E335,IF($C$4="TEB2000_REV01",CALC_CONN_TEB2000_REV01!$F:$H),2,0),VLOOKUP($D335&amp;"-"&amp;$E335,IF($C$4="TEB2000_REV01",CALC_CONN_TEB2000_REV01!$F:$H),3,0)),"---")</f>
        <v>---</v>
      </c>
      <c r="H335" s="59" t="str">
        <f>IFERROR(VLOOKUP(G335,IF($C$4="TEB2000_REV01",CALC_CONN_TEB2000_REV01!$G:$T),14,0),"---")</f>
        <v>---</v>
      </c>
      <c r="I335" s="59" t="str">
        <f>IFERROR(VLOOKUP($D335&amp;"-"&amp;$E335,IF($C$4="TEB2000_REV01",CALC_CONN_TEB2000_REV01!$F:$K,"???"),6,0),"---")</f>
        <v>---</v>
      </c>
      <c r="J335" s="61" t="str">
        <f>IFERROR(VLOOKUP($D335&amp;"-"&amp;$E335,IF($C$4="TEB2000_REV01",CALC_CONN_TEB2000_REV01!$F:$M,"???"),8,0),"---")</f>
        <v>---</v>
      </c>
      <c r="K335" s="62" t="str">
        <f>IFERROR(VLOOKUP($D335&amp;"-"&amp;$E335,IF($C$4="TEB2000_REV01",CALC_CONN_TEB2000_REV01!$F:$N),9,0),"---")</f>
        <v>---</v>
      </c>
      <c r="L335" s="59" t="str">
        <f>IFERROR(VLOOKUP(K335,B2B!$H$3:$I$2000,2,0),"---")</f>
        <v>---</v>
      </c>
      <c r="M335" s="59" t="str">
        <f>IFERROR(VLOOKUP(L335,IF($M$4="TEM0007_REV01",RAW_m_TEM0007_REV01!$AD:$AH),5,0),"---")</f>
        <v>---</v>
      </c>
      <c r="N335" s="59" t="str">
        <f>IFERROR(VLOOKUP(L335,IF($M$4="TEM0007_REV01",RAW_m_TEM0007_REV01!$AE:$AJ),6,0),"---")</f>
        <v>---</v>
      </c>
      <c r="O335" s="63" t="str">
        <f>IFERROR(VLOOKUP(L335,IF($M$4="TEM0007_REV01",RAW_m_TEM0007_REV01!$AD:$AE),2,0),"---")</f>
        <v>---</v>
      </c>
      <c r="P335" s="59" t="str">
        <f>IFERROR(VLOOKUP(O335,IF($M$4="TEM0007_REV01",RAW_m_TEM0007_REV01!$AJ:$AK),2,0),"---")</f>
        <v>---</v>
      </c>
      <c r="Q335" s="59" t="str">
        <f>IFERROR(VLOOKUP(L335,IF($M$4="TEM0007_REV01",RAW_m_TEM0007_REV01!$AD:$AF),3,0),"---")</f>
        <v>---</v>
      </c>
      <c r="R335" s="59" t="str">
        <f>IFERROR(VLOOKUP(O335,IF($M$4="TEM0007_REV01",RAW_m_TEM0007_REV01!$AE:$AG),3,0),"---")</f>
        <v>---</v>
      </c>
      <c r="S335" s="59" t="str">
        <f t="shared" si="11"/>
        <v>---</v>
      </c>
    </row>
    <row r="336" spans="2:19" ht="15" customHeight="1" x14ac:dyDescent="0.25">
      <c r="B336" s="59">
        <f t="shared" si="10"/>
        <v>331</v>
      </c>
      <c r="C336" s="60">
        <f>IFERROR(IF($C$4="TEB2000_REV01",CALC_CONN_TEB2000_REV01!U336,),"---")</f>
        <v>0</v>
      </c>
      <c r="D336" s="59">
        <f>IFERROR(IF($C$4="TEB2000_REV01",CALC_CONN_TEB2000_REV01!D336,),"---")</f>
        <v>0</v>
      </c>
      <c r="E336" s="59">
        <f>IFERROR(IF($C$4="TEB2000_REV01",CALC_CONN_TEB2000_REV01!E336,),"---")</f>
        <v>0</v>
      </c>
      <c r="F336" s="59" t="str">
        <f>IFERROR(IF(VLOOKUP($D336&amp;"-"&amp;$E336,IF($C$4="TEB2000_REV01",CALC_CONN_TEB2000_REV01!$F:$I),4,0)="--","---",IF($C$4="TEB2000_REV01",CALC_CONN_TEB2000_REV01!$G336&amp; " --&gt; " &amp;CALC_CONN_TEB2000_REV01!$I336&amp; " --&gt; ")),"---")</f>
        <v>---</v>
      </c>
      <c r="G336" s="59" t="str">
        <f>IFERROR(IF(VLOOKUP($D336&amp;"-"&amp;$E336,IF($C$4="TEB2000_REV01",CALC_CONN_TEB2000_REV01!$F:$H),3,0)="--",VLOOKUP($D336&amp;"-"&amp;$E336,IF($C$4="TEB2000_REV01",CALC_CONN_TEB2000_REV01!$F:$H),2,0),VLOOKUP($D336&amp;"-"&amp;$E336,IF($C$4="TEB2000_REV01",CALC_CONN_TEB2000_REV01!$F:$H),3,0)),"---")</f>
        <v>---</v>
      </c>
      <c r="H336" s="59" t="str">
        <f>IFERROR(VLOOKUP(G336,IF($C$4="TEB2000_REV01",CALC_CONN_TEB2000_REV01!$G:$T),14,0),"---")</f>
        <v>---</v>
      </c>
      <c r="I336" s="59" t="str">
        <f>IFERROR(VLOOKUP($D336&amp;"-"&amp;$E336,IF($C$4="TEB2000_REV01",CALC_CONN_TEB2000_REV01!$F:$K,"???"),6,0),"---")</f>
        <v>---</v>
      </c>
      <c r="J336" s="61" t="str">
        <f>IFERROR(VLOOKUP($D336&amp;"-"&amp;$E336,IF($C$4="TEB2000_REV01",CALC_CONN_TEB2000_REV01!$F:$M,"???"),8,0),"---")</f>
        <v>---</v>
      </c>
      <c r="K336" s="62" t="str">
        <f>IFERROR(VLOOKUP($D336&amp;"-"&amp;$E336,IF($C$4="TEB2000_REV01",CALC_CONN_TEB2000_REV01!$F:$N),9,0),"---")</f>
        <v>---</v>
      </c>
      <c r="L336" s="59" t="str">
        <f>IFERROR(VLOOKUP(K336,B2B!$H$3:$I$2000,2,0),"---")</f>
        <v>---</v>
      </c>
      <c r="M336" s="59" t="str">
        <f>IFERROR(VLOOKUP(L336,IF($M$4="TEM0007_REV01",RAW_m_TEM0007_REV01!$AD:$AH),5,0),"---")</f>
        <v>---</v>
      </c>
      <c r="N336" s="59" t="str">
        <f>IFERROR(VLOOKUP(L336,IF($M$4="TEM0007_REV01",RAW_m_TEM0007_REV01!$AE:$AJ),6,0),"---")</f>
        <v>---</v>
      </c>
      <c r="O336" s="63" t="str">
        <f>IFERROR(VLOOKUP(L336,IF($M$4="TEM0007_REV01",RAW_m_TEM0007_REV01!$AD:$AE),2,0),"---")</f>
        <v>---</v>
      </c>
      <c r="P336" s="59" t="str">
        <f>IFERROR(VLOOKUP(O336,IF($M$4="TEM0007_REV01",RAW_m_TEM0007_REV01!$AJ:$AK),2,0),"---")</f>
        <v>---</v>
      </c>
      <c r="Q336" s="59" t="str">
        <f>IFERROR(VLOOKUP(L336,IF($M$4="TEM0007_REV01",RAW_m_TEM0007_REV01!$AD:$AF),3,0),"---")</f>
        <v>---</v>
      </c>
      <c r="R336" s="59" t="str">
        <f>IFERROR(VLOOKUP(O336,IF($M$4="TEM0007_REV01",RAW_m_TEM0007_REV01!$AE:$AG),3,0),"---")</f>
        <v>---</v>
      </c>
      <c r="S336" s="59" t="str">
        <f t="shared" si="11"/>
        <v>---</v>
      </c>
    </row>
    <row r="337" spans="2:19" ht="15" customHeight="1" x14ac:dyDescent="0.25">
      <c r="B337" s="59">
        <f t="shared" si="10"/>
        <v>332</v>
      </c>
      <c r="C337" s="60">
        <f>IFERROR(IF($C$4="TEB2000_REV01",CALC_CONN_TEB2000_REV01!U337,),"---")</f>
        <v>0</v>
      </c>
      <c r="D337" s="59">
        <f>IFERROR(IF($C$4="TEB2000_REV01",CALC_CONN_TEB2000_REV01!D337,),"---")</f>
        <v>0</v>
      </c>
      <c r="E337" s="59">
        <f>IFERROR(IF($C$4="TEB2000_REV01",CALC_CONN_TEB2000_REV01!E337,),"---")</f>
        <v>0</v>
      </c>
      <c r="F337" s="59" t="str">
        <f>IFERROR(IF(VLOOKUP($D337&amp;"-"&amp;$E337,IF($C$4="TEB2000_REV01",CALC_CONN_TEB2000_REV01!$F:$I),4,0)="--","---",IF($C$4="TEB2000_REV01",CALC_CONN_TEB2000_REV01!$G337&amp; " --&gt; " &amp;CALC_CONN_TEB2000_REV01!$I337&amp; " --&gt; ")),"---")</f>
        <v>---</v>
      </c>
      <c r="G337" s="59" t="str">
        <f>IFERROR(IF(VLOOKUP($D337&amp;"-"&amp;$E337,IF($C$4="TEB2000_REV01",CALC_CONN_TEB2000_REV01!$F:$H),3,0)="--",VLOOKUP($D337&amp;"-"&amp;$E337,IF($C$4="TEB2000_REV01",CALC_CONN_TEB2000_REV01!$F:$H),2,0),VLOOKUP($D337&amp;"-"&amp;$E337,IF($C$4="TEB2000_REV01",CALC_CONN_TEB2000_REV01!$F:$H),3,0)),"---")</f>
        <v>---</v>
      </c>
      <c r="H337" s="59" t="str">
        <f>IFERROR(VLOOKUP(G337,IF($C$4="TEB2000_REV01",CALC_CONN_TEB2000_REV01!$G:$T),14,0),"---")</f>
        <v>---</v>
      </c>
      <c r="I337" s="59" t="str">
        <f>IFERROR(VLOOKUP($D337&amp;"-"&amp;$E337,IF($C$4="TEB2000_REV01",CALC_CONN_TEB2000_REV01!$F:$K,"???"),6,0),"---")</f>
        <v>---</v>
      </c>
      <c r="J337" s="61" t="str">
        <f>IFERROR(VLOOKUP($D337&amp;"-"&amp;$E337,IF($C$4="TEB2000_REV01",CALC_CONN_TEB2000_REV01!$F:$M,"???"),8,0),"---")</f>
        <v>---</v>
      </c>
      <c r="K337" s="62" t="str">
        <f>IFERROR(VLOOKUP($D337&amp;"-"&amp;$E337,IF($C$4="TEB2000_REV01",CALC_CONN_TEB2000_REV01!$F:$N),9,0),"---")</f>
        <v>---</v>
      </c>
      <c r="L337" s="59" t="str">
        <f>IFERROR(VLOOKUP(K337,B2B!$H$3:$I$2000,2,0),"---")</f>
        <v>---</v>
      </c>
      <c r="M337" s="59" t="str">
        <f>IFERROR(VLOOKUP(L337,IF($M$4="TEM0007_REV01",RAW_m_TEM0007_REV01!$AD:$AH),5,0),"---")</f>
        <v>---</v>
      </c>
      <c r="N337" s="59" t="str">
        <f>IFERROR(VLOOKUP(L337,IF($M$4="TEM0007_REV01",RAW_m_TEM0007_REV01!$AE:$AJ),6,0),"---")</f>
        <v>---</v>
      </c>
      <c r="O337" s="63" t="str">
        <f>IFERROR(VLOOKUP(L337,IF($M$4="TEM0007_REV01",RAW_m_TEM0007_REV01!$AD:$AE),2,0),"---")</f>
        <v>---</v>
      </c>
      <c r="P337" s="59" t="str">
        <f>IFERROR(VLOOKUP(O337,IF($M$4="TEM0007_REV01",RAW_m_TEM0007_REV01!$AJ:$AK),2,0),"---")</f>
        <v>---</v>
      </c>
      <c r="Q337" s="59" t="str">
        <f>IFERROR(VLOOKUP(L337,IF($M$4="TEM0007_REV01",RAW_m_TEM0007_REV01!$AD:$AF),3,0),"---")</f>
        <v>---</v>
      </c>
      <c r="R337" s="59" t="str">
        <f>IFERROR(VLOOKUP(O337,IF($M$4="TEM0007_REV01",RAW_m_TEM0007_REV01!$AE:$AG),3,0),"---")</f>
        <v>---</v>
      </c>
      <c r="S337" s="59" t="str">
        <f t="shared" si="11"/>
        <v>---</v>
      </c>
    </row>
    <row r="338" spans="2:19" ht="15" customHeight="1" x14ac:dyDescent="0.25">
      <c r="B338" s="59">
        <f t="shared" si="10"/>
        <v>333</v>
      </c>
      <c r="C338" s="60">
        <f>IFERROR(IF($C$4="TEB2000_REV01",CALC_CONN_TEB2000_REV01!U338,),"---")</f>
        <v>0</v>
      </c>
      <c r="D338" s="59">
        <f>IFERROR(IF($C$4="TEB2000_REV01",CALC_CONN_TEB2000_REV01!D338,),"---")</f>
        <v>0</v>
      </c>
      <c r="E338" s="59">
        <f>IFERROR(IF($C$4="TEB2000_REV01",CALC_CONN_TEB2000_REV01!E338,),"---")</f>
        <v>0</v>
      </c>
      <c r="F338" s="59" t="str">
        <f>IFERROR(IF(VLOOKUP($D338&amp;"-"&amp;$E338,IF($C$4="TEB2000_REV01",CALC_CONN_TEB2000_REV01!$F:$I),4,0)="--","---",IF($C$4="TEB2000_REV01",CALC_CONN_TEB2000_REV01!$G338&amp; " --&gt; " &amp;CALC_CONN_TEB2000_REV01!$I338&amp; " --&gt; ")),"---")</f>
        <v>---</v>
      </c>
      <c r="G338" s="59" t="str">
        <f>IFERROR(IF(VLOOKUP($D338&amp;"-"&amp;$E338,IF($C$4="TEB2000_REV01",CALC_CONN_TEB2000_REV01!$F:$H),3,0)="--",VLOOKUP($D338&amp;"-"&amp;$E338,IF($C$4="TEB2000_REV01",CALC_CONN_TEB2000_REV01!$F:$H),2,0),VLOOKUP($D338&amp;"-"&amp;$E338,IF($C$4="TEB2000_REV01",CALC_CONN_TEB2000_REV01!$F:$H),3,0)),"---")</f>
        <v>---</v>
      </c>
      <c r="H338" s="59" t="str">
        <f>IFERROR(VLOOKUP(G338,IF($C$4="TEB2000_REV01",CALC_CONN_TEB2000_REV01!$G:$T),14,0),"---")</f>
        <v>---</v>
      </c>
      <c r="I338" s="59" t="str">
        <f>IFERROR(VLOOKUP($D338&amp;"-"&amp;$E338,IF($C$4="TEB2000_REV01",CALC_CONN_TEB2000_REV01!$F:$K,"???"),6,0),"---")</f>
        <v>---</v>
      </c>
      <c r="J338" s="61" t="str">
        <f>IFERROR(VLOOKUP($D338&amp;"-"&amp;$E338,IF($C$4="TEB2000_REV01",CALC_CONN_TEB2000_REV01!$F:$M,"???"),8,0),"---")</f>
        <v>---</v>
      </c>
      <c r="K338" s="62" t="str">
        <f>IFERROR(VLOOKUP($D338&amp;"-"&amp;$E338,IF($C$4="TEB2000_REV01",CALC_CONN_TEB2000_REV01!$F:$N),9,0),"---")</f>
        <v>---</v>
      </c>
      <c r="L338" s="59" t="str">
        <f>IFERROR(VLOOKUP(K338,B2B!$H$3:$I$2000,2,0),"---")</f>
        <v>---</v>
      </c>
      <c r="M338" s="59" t="str">
        <f>IFERROR(VLOOKUP(L338,IF($M$4="TEM0007_REV01",RAW_m_TEM0007_REV01!$AD:$AH),5,0),"---")</f>
        <v>---</v>
      </c>
      <c r="N338" s="59" t="str">
        <f>IFERROR(VLOOKUP(L338,IF($M$4="TEM0007_REV01",RAW_m_TEM0007_REV01!$AE:$AJ),6,0),"---")</f>
        <v>---</v>
      </c>
      <c r="O338" s="63" t="str">
        <f>IFERROR(VLOOKUP(L338,IF($M$4="TEM0007_REV01",RAW_m_TEM0007_REV01!$AD:$AE),2,0),"---")</f>
        <v>---</v>
      </c>
      <c r="P338" s="59" t="str">
        <f>IFERROR(VLOOKUP(O338,IF($M$4="TEM0007_REV01",RAW_m_TEM0007_REV01!$AJ:$AK),2,0),"---")</f>
        <v>---</v>
      </c>
      <c r="Q338" s="59" t="str">
        <f>IFERROR(VLOOKUP(L338,IF($M$4="TEM0007_REV01",RAW_m_TEM0007_REV01!$AD:$AF),3,0),"---")</f>
        <v>---</v>
      </c>
      <c r="R338" s="59" t="str">
        <f>IFERROR(VLOOKUP(O338,IF($M$4="TEM0007_REV01",RAW_m_TEM0007_REV01!$AE:$AG),3,0),"---")</f>
        <v>---</v>
      </c>
      <c r="S338" s="59" t="str">
        <f t="shared" si="11"/>
        <v>---</v>
      </c>
    </row>
    <row r="339" spans="2:19" ht="15" customHeight="1" x14ac:dyDescent="0.25">
      <c r="B339" s="59">
        <f t="shared" si="10"/>
        <v>334</v>
      </c>
      <c r="C339" s="60">
        <f>IFERROR(IF($C$4="TEB2000_REV01",CALC_CONN_TEB2000_REV01!U339,),"---")</f>
        <v>0</v>
      </c>
      <c r="D339" s="59">
        <f>IFERROR(IF($C$4="TEB2000_REV01",CALC_CONN_TEB2000_REV01!D339,),"---")</f>
        <v>0</v>
      </c>
      <c r="E339" s="59">
        <f>IFERROR(IF($C$4="TEB2000_REV01",CALC_CONN_TEB2000_REV01!E339,),"---")</f>
        <v>0</v>
      </c>
      <c r="F339" s="59" t="str">
        <f>IFERROR(IF(VLOOKUP($D339&amp;"-"&amp;$E339,IF($C$4="TEB2000_REV01",CALC_CONN_TEB2000_REV01!$F:$I),4,0)="--","---",IF($C$4="TEB2000_REV01",CALC_CONN_TEB2000_REV01!$G339&amp; " --&gt; " &amp;CALC_CONN_TEB2000_REV01!$I339&amp; " --&gt; ")),"---")</f>
        <v>---</v>
      </c>
      <c r="G339" s="59" t="str">
        <f>IFERROR(IF(VLOOKUP($D339&amp;"-"&amp;$E339,IF($C$4="TEB2000_REV01",CALC_CONN_TEB2000_REV01!$F:$H),3,0)="--",VLOOKUP($D339&amp;"-"&amp;$E339,IF($C$4="TEB2000_REV01",CALC_CONN_TEB2000_REV01!$F:$H),2,0),VLOOKUP($D339&amp;"-"&amp;$E339,IF($C$4="TEB2000_REV01",CALC_CONN_TEB2000_REV01!$F:$H),3,0)),"---")</f>
        <v>---</v>
      </c>
      <c r="H339" s="59" t="str">
        <f>IFERROR(VLOOKUP(G339,IF($C$4="TEB2000_REV01",CALC_CONN_TEB2000_REV01!$G:$T),14,0),"---")</f>
        <v>---</v>
      </c>
      <c r="I339" s="59" t="str">
        <f>IFERROR(VLOOKUP($D339&amp;"-"&amp;$E339,IF($C$4="TEB2000_REV01",CALC_CONN_TEB2000_REV01!$F:$K,"???"),6,0),"---")</f>
        <v>---</v>
      </c>
      <c r="J339" s="61" t="str">
        <f>IFERROR(VLOOKUP($D339&amp;"-"&amp;$E339,IF($C$4="TEB2000_REV01",CALC_CONN_TEB2000_REV01!$F:$M,"???"),8,0),"---")</f>
        <v>---</v>
      </c>
      <c r="K339" s="62" t="str">
        <f>IFERROR(VLOOKUP($D339&amp;"-"&amp;$E339,IF($C$4="TEB2000_REV01",CALC_CONN_TEB2000_REV01!$F:$N),9,0),"---")</f>
        <v>---</v>
      </c>
      <c r="L339" s="59" t="str">
        <f>IFERROR(VLOOKUP(K339,B2B!$H$3:$I$2000,2,0),"---")</f>
        <v>---</v>
      </c>
      <c r="M339" s="59" t="str">
        <f>IFERROR(VLOOKUP(L339,IF($M$4="TEM0007_REV01",RAW_m_TEM0007_REV01!$AD:$AH),5,0),"---")</f>
        <v>---</v>
      </c>
      <c r="N339" s="59" t="str">
        <f>IFERROR(VLOOKUP(L339,IF($M$4="TEM0007_REV01",RAW_m_TEM0007_REV01!$AE:$AJ),6,0),"---")</f>
        <v>---</v>
      </c>
      <c r="O339" s="63" t="str">
        <f>IFERROR(VLOOKUP(L339,IF($M$4="TEM0007_REV01",RAW_m_TEM0007_REV01!$AD:$AE),2,0),"---")</f>
        <v>---</v>
      </c>
      <c r="P339" s="59" t="str">
        <f>IFERROR(VLOOKUP(O339,IF($M$4="TEM0007_REV01",RAW_m_TEM0007_REV01!$AJ:$AK),2,0),"---")</f>
        <v>---</v>
      </c>
      <c r="Q339" s="59" t="str">
        <f>IFERROR(VLOOKUP(L339,IF($M$4="TEM0007_REV01",RAW_m_TEM0007_REV01!$AD:$AF),3,0),"---")</f>
        <v>---</v>
      </c>
      <c r="R339" s="59" t="str">
        <f>IFERROR(VLOOKUP(O339,IF($M$4="TEM0007_REV01",RAW_m_TEM0007_REV01!$AE:$AG),3,0),"---")</f>
        <v>---</v>
      </c>
      <c r="S339" s="59" t="str">
        <f t="shared" si="11"/>
        <v>---</v>
      </c>
    </row>
    <row r="340" spans="2:19" ht="15" customHeight="1" x14ac:dyDescent="0.25">
      <c r="B340" s="59">
        <f t="shared" si="10"/>
        <v>335</v>
      </c>
      <c r="C340" s="60">
        <f>IFERROR(IF($C$4="TEB2000_REV01",CALC_CONN_TEB2000_REV01!U340,),"---")</f>
        <v>0</v>
      </c>
      <c r="D340" s="59">
        <f>IFERROR(IF($C$4="TEB2000_REV01",CALC_CONN_TEB2000_REV01!D340,),"---")</f>
        <v>0</v>
      </c>
      <c r="E340" s="59">
        <f>IFERROR(IF($C$4="TEB2000_REV01",CALC_CONN_TEB2000_REV01!E340,),"---")</f>
        <v>0</v>
      </c>
      <c r="F340" s="59" t="str">
        <f>IFERROR(IF(VLOOKUP($D340&amp;"-"&amp;$E340,IF($C$4="TEB2000_REV01",CALC_CONN_TEB2000_REV01!$F:$I),4,0)="--","---",IF($C$4="TEB2000_REV01",CALC_CONN_TEB2000_REV01!$G340&amp; " --&gt; " &amp;CALC_CONN_TEB2000_REV01!$I340&amp; " --&gt; ")),"---")</f>
        <v>---</v>
      </c>
      <c r="G340" s="59" t="str">
        <f>IFERROR(IF(VLOOKUP($D340&amp;"-"&amp;$E340,IF($C$4="TEB2000_REV01",CALC_CONN_TEB2000_REV01!$F:$H),3,0)="--",VLOOKUP($D340&amp;"-"&amp;$E340,IF($C$4="TEB2000_REV01",CALC_CONN_TEB2000_REV01!$F:$H),2,0),VLOOKUP($D340&amp;"-"&amp;$E340,IF($C$4="TEB2000_REV01",CALC_CONN_TEB2000_REV01!$F:$H),3,0)),"---")</f>
        <v>---</v>
      </c>
      <c r="H340" s="59" t="str">
        <f>IFERROR(VLOOKUP(G340,IF($C$4="TEB2000_REV01",CALC_CONN_TEB2000_REV01!$G:$T),14,0),"---")</f>
        <v>---</v>
      </c>
      <c r="I340" s="59" t="str">
        <f>IFERROR(VLOOKUP($D340&amp;"-"&amp;$E340,IF($C$4="TEB2000_REV01",CALC_CONN_TEB2000_REV01!$F:$K,"???"),6,0),"---")</f>
        <v>---</v>
      </c>
      <c r="J340" s="61" t="str">
        <f>IFERROR(VLOOKUP($D340&amp;"-"&amp;$E340,IF($C$4="TEB2000_REV01",CALC_CONN_TEB2000_REV01!$F:$M,"???"),8,0),"---")</f>
        <v>---</v>
      </c>
      <c r="K340" s="62" t="str">
        <f>IFERROR(VLOOKUP($D340&amp;"-"&amp;$E340,IF($C$4="TEB2000_REV01",CALC_CONN_TEB2000_REV01!$F:$N),9,0),"---")</f>
        <v>---</v>
      </c>
      <c r="L340" s="59" t="str">
        <f>IFERROR(VLOOKUP(K340,B2B!$H$3:$I$2000,2,0),"---")</f>
        <v>---</v>
      </c>
      <c r="M340" s="59" t="str">
        <f>IFERROR(VLOOKUP(L340,IF($M$4="TEM0007_REV01",RAW_m_TEM0007_REV01!$AD:$AH),5,0),"---")</f>
        <v>---</v>
      </c>
      <c r="N340" s="59" t="str">
        <f>IFERROR(VLOOKUP(L340,IF($M$4="TEM0007_REV01",RAW_m_TEM0007_REV01!$AE:$AJ),6,0),"---")</f>
        <v>---</v>
      </c>
      <c r="O340" s="63" t="str">
        <f>IFERROR(VLOOKUP(L340,IF($M$4="TEM0007_REV01",RAW_m_TEM0007_REV01!$AD:$AE),2,0),"---")</f>
        <v>---</v>
      </c>
      <c r="P340" s="59" t="str">
        <f>IFERROR(VLOOKUP(O340,IF($M$4="TEM0007_REV01",RAW_m_TEM0007_REV01!$AJ:$AK),2,0),"---")</f>
        <v>---</v>
      </c>
      <c r="Q340" s="59" t="str">
        <f>IFERROR(VLOOKUP(L340,IF($M$4="TEM0007_REV01",RAW_m_TEM0007_REV01!$AD:$AF),3,0),"---")</f>
        <v>---</v>
      </c>
      <c r="R340" s="59" t="str">
        <f>IFERROR(VLOOKUP(O340,IF($M$4="TEM0007_REV01",RAW_m_TEM0007_REV01!$AE:$AG),3,0),"---")</f>
        <v>---</v>
      </c>
      <c r="S340" s="59" t="str">
        <f t="shared" si="11"/>
        <v>---</v>
      </c>
    </row>
    <row r="341" spans="2:19" ht="15" customHeight="1" x14ac:dyDescent="0.25">
      <c r="B341" s="59">
        <f t="shared" si="10"/>
        <v>336</v>
      </c>
      <c r="C341" s="60">
        <f>IFERROR(IF($C$4="TEB2000_REV01",CALC_CONN_TEB2000_REV01!U341,),"---")</f>
        <v>0</v>
      </c>
      <c r="D341" s="59">
        <f>IFERROR(IF($C$4="TEB2000_REV01",CALC_CONN_TEB2000_REV01!D341,),"---")</f>
        <v>0</v>
      </c>
      <c r="E341" s="59">
        <f>IFERROR(IF($C$4="TEB2000_REV01",CALC_CONN_TEB2000_REV01!E341,),"---")</f>
        <v>0</v>
      </c>
      <c r="F341" s="59" t="str">
        <f>IFERROR(IF(VLOOKUP($D341&amp;"-"&amp;$E341,IF($C$4="TEB2000_REV01",CALC_CONN_TEB2000_REV01!$F:$I),4,0)="--","---",IF($C$4="TEB2000_REV01",CALC_CONN_TEB2000_REV01!$G341&amp; " --&gt; " &amp;CALC_CONN_TEB2000_REV01!$I341&amp; " --&gt; ")),"---")</f>
        <v>---</v>
      </c>
      <c r="G341" s="59" t="str">
        <f>IFERROR(IF(VLOOKUP($D341&amp;"-"&amp;$E341,IF($C$4="TEB2000_REV01",CALC_CONN_TEB2000_REV01!$F:$H),3,0)="--",VLOOKUP($D341&amp;"-"&amp;$E341,IF($C$4="TEB2000_REV01",CALC_CONN_TEB2000_REV01!$F:$H),2,0),VLOOKUP($D341&amp;"-"&amp;$E341,IF($C$4="TEB2000_REV01",CALC_CONN_TEB2000_REV01!$F:$H),3,0)),"---")</f>
        <v>---</v>
      </c>
      <c r="H341" s="59" t="str">
        <f>IFERROR(VLOOKUP(G341,IF($C$4="TEB2000_REV01",CALC_CONN_TEB2000_REV01!$G:$T),14,0),"---")</f>
        <v>---</v>
      </c>
      <c r="I341" s="59" t="str">
        <f>IFERROR(VLOOKUP($D341&amp;"-"&amp;$E341,IF($C$4="TEB2000_REV01",CALC_CONN_TEB2000_REV01!$F:$K,"???"),6,0),"---")</f>
        <v>---</v>
      </c>
      <c r="J341" s="61" t="str">
        <f>IFERROR(VLOOKUP($D341&amp;"-"&amp;$E341,IF($C$4="TEB2000_REV01",CALC_CONN_TEB2000_REV01!$F:$M,"???"),8,0),"---")</f>
        <v>---</v>
      </c>
      <c r="K341" s="62" t="str">
        <f>IFERROR(VLOOKUP($D341&amp;"-"&amp;$E341,IF($C$4="TEB2000_REV01",CALC_CONN_TEB2000_REV01!$F:$N),9,0),"---")</f>
        <v>---</v>
      </c>
      <c r="L341" s="59" t="str">
        <f>IFERROR(VLOOKUP(K341,B2B!$H$3:$I$2000,2,0),"---")</f>
        <v>---</v>
      </c>
      <c r="M341" s="59" t="str">
        <f>IFERROR(VLOOKUP(L341,IF($M$4="TEM0007_REV01",RAW_m_TEM0007_REV01!$AD:$AH),5,0),"---")</f>
        <v>---</v>
      </c>
      <c r="N341" s="59" t="str">
        <f>IFERROR(VLOOKUP(L341,IF($M$4="TEM0007_REV01",RAW_m_TEM0007_REV01!$AE:$AJ),6,0),"---")</f>
        <v>---</v>
      </c>
      <c r="O341" s="63" t="str">
        <f>IFERROR(VLOOKUP(L341,IF($M$4="TEM0007_REV01",RAW_m_TEM0007_REV01!$AD:$AE),2,0),"---")</f>
        <v>---</v>
      </c>
      <c r="P341" s="59" t="str">
        <f>IFERROR(VLOOKUP(O341,IF($M$4="TEM0007_REV01",RAW_m_TEM0007_REV01!$AJ:$AK),2,0),"---")</f>
        <v>---</v>
      </c>
      <c r="Q341" s="59" t="str">
        <f>IFERROR(VLOOKUP(L341,IF($M$4="TEM0007_REV01",RAW_m_TEM0007_REV01!$AD:$AF),3,0),"---")</f>
        <v>---</v>
      </c>
      <c r="R341" s="59" t="str">
        <f>IFERROR(VLOOKUP(O341,IF($M$4="TEM0007_REV01",RAW_m_TEM0007_REV01!$AE:$AG),3,0),"---")</f>
        <v>---</v>
      </c>
      <c r="S341" s="59" t="str">
        <f t="shared" si="11"/>
        <v>---</v>
      </c>
    </row>
    <row r="342" spans="2:19" ht="15" customHeight="1" x14ac:dyDescent="0.25">
      <c r="B342" s="59">
        <f t="shared" si="10"/>
        <v>337</v>
      </c>
      <c r="C342" s="60">
        <f>IFERROR(IF($C$4="TEB2000_REV01",CALC_CONN_TEB2000_REV01!U342,),"---")</f>
        <v>0</v>
      </c>
      <c r="D342" s="59">
        <f>IFERROR(IF($C$4="TEB2000_REV01",CALC_CONN_TEB2000_REV01!D342,),"---")</f>
        <v>0</v>
      </c>
      <c r="E342" s="59">
        <f>IFERROR(IF($C$4="TEB2000_REV01",CALC_CONN_TEB2000_REV01!E342,),"---")</f>
        <v>0</v>
      </c>
      <c r="F342" s="59" t="str">
        <f>IFERROR(IF(VLOOKUP($D342&amp;"-"&amp;$E342,IF($C$4="TEB2000_REV01",CALC_CONN_TEB2000_REV01!$F:$I),4,0)="--","---",IF($C$4="TEB2000_REV01",CALC_CONN_TEB2000_REV01!$G342&amp; " --&gt; " &amp;CALC_CONN_TEB2000_REV01!$I342&amp; " --&gt; ")),"---")</f>
        <v>---</v>
      </c>
      <c r="G342" s="59" t="str">
        <f>IFERROR(IF(VLOOKUP($D342&amp;"-"&amp;$E342,IF($C$4="TEB2000_REV01",CALC_CONN_TEB2000_REV01!$F:$H),3,0)="--",VLOOKUP($D342&amp;"-"&amp;$E342,IF($C$4="TEB2000_REV01",CALC_CONN_TEB2000_REV01!$F:$H),2,0),VLOOKUP($D342&amp;"-"&amp;$E342,IF($C$4="TEB2000_REV01",CALC_CONN_TEB2000_REV01!$F:$H),3,0)),"---")</f>
        <v>---</v>
      </c>
      <c r="H342" s="59" t="str">
        <f>IFERROR(VLOOKUP(G342,IF($C$4="TEB2000_REV01",CALC_CONN_TEB2000_REV01!$G:$T),14,0),"---")</f>
        <v>---</v>
      </c>
      <c r="I342" s="59" t="str">
        <f>IFERROR(VLOOKUP($D342&amp;"-"&amp;$E342,IF($C$4="TEB2000_REV01",CALC_CONN_TEB2000_REV01!$F:$K,"???"),6,0),"---")</f>
        <v>---</v>
      </c>
      <c r="J342" s="61" t="str">
        <f>IFERROR(VLOOKUP($D342&amp;"-"&amp;$E342,IF($C$4="TEB2000_REV01",CALC_CONN_TEB2000_REV01!$F:$M,"???"),8,0),"---")</f>
        <v>---</v>
      </c>
      <c r="K342" s="62" t="str">
        <f>IFERROR(VLOOKUP($D342&amp;"-"&amp;$E342,IF($C$4="TEB2000_REV01",CALC_CONN_TEB2000_REV01!$F:$N),9,0),"---")</f>
        <v>---</v>
      </c>
      <c r="L342" s="59" t="str">
        <f>IFERROR(VLOOKUP(K342,B2B!$H$3:$I$2000,2,0),"---")</f>
        <v>---</v>
      </c>
      <c r="M342" s="59" t="str">
        <f>IFERROR(VLOOKUP(L342,IF($M$4="TEM0007_REV01",RAW_m_TEM0007_REV01!$AD:$AH),5,0),"---")</f>
        <v>---</v>
      </c>
      <c r="N342" s="59" t="str">
        <f>IFERROR(VLOOKUP(L342,IF($M$4="TEM0007_REV01",RAW_m_TEM0007_REV01!$AE:$AJ),6,0),"---")</f>
        <v>---</v>
      </c>
      <c r="O342" s="63" t="str">
        <f>IFERROR(VLOOKUP(L342,IF($M$4="TEM0007_REV01",RAW_m_TEM0007_REV01!$AD:$AE),2,0),"---")</f>
        <v>---</v>
      </c>
      <c r="P342" s="59" t="str">
        <f>IFERROR(VLOOKUP(O342,IF($M$4="TEM0007_REV01",RAW_m_TEM0007_REV01!$AJ:$AK),2,0),"---")</f>
        <v>---</v>
      </c>
      <c r="Q342" s="59" t="str">
        <f>IFERROR(VLOOKUP(L342,IF($M$4="TEM0007_REV01",RAW_m_TEM0007_REV01!$AD:$AF),3,0),"---")</f>
        <v>---</v>
      </c>
      <c r="R342" s="59" t="str">
        <f>IFERROR(VLOOKUP(O342,IF($M$4="TEM0007_REV01",RAW_m_TEM0007_REV01!$AE:$AG),3,0),"---")</f>
        <v>---</v>
      </c>
      <c r="S342" s="59" t="str">
        <f t="shared" si="11"/>
        <v>---</v>
      </c>
    </row>
    <row r="343" spans="2:19" ht="15" customHeight="1" x14ac:dyDescent="0.25">
      <c r="B343" s="59">
        <f t="shared" si="10"/>
        <v>338</v>
      </c>
      <c r="C343" s="60">
        <f>IFERROR(IF($C$4="TEB2000_REV01",CALC_CONN_TEB2000_REV01!U343,),"---")</f>
        <v>0</v>
      </c>
      <c r="D343" s="59">
        <f>IFERROR(IF($C$4="TEB2000_REV01",CALC_CONN_TEB2000_REV01!D343,),"---")</f>
        <v>0</v>
      </c>
      <c r="E343" s="59">
        <f>IFERROR(IF($C$4="TEB2000_REV01",CALC_CONN_TEB2000_REV01!E343,),"---")</f>
        <v>0</v>
      </c>
      <c r="F343" s="59" t="str">
        <f>IFERROR(IF(VLOOKUP($D343&amp;"-"&amp;$E343,IF($C$4="TEB2000_REV01",CALC_CONN_TEB2000_REV01!$F:$I),4,0)="--","---",IF($C$4="TEB2000_REV01",CALC_CONN_TEB2000_REV01!$G343&amp; " --&gt; " &amp;CALC_CONN_TEB2000_REV01!$I343&amp; " --&gt; ")),"---")</f>
        <v>---</v>
      </c>
      <c r="G343" s="59" t="str">
        <f>IFERROR(IF(VLOOKUP($D343&amp;"-"&amp;$E343,IF($C$4="TEB2000_REV01",CALC_CONN_TEB2000_REV01!$F:$H),3,0)="--",VLOOKUP($D343&amp;"-"&amp;$E343,IF($C$4="TEB2000_REV01",CALC_CONN_TEB2000_REV01!$F:$H),2,0),VLOOKUP($D343&amp;"-"&amp;$E343,IF($C$4="TEB2000_REV01",CALC_CONN_TEB2000_REV01!$F:$H),3,0)),"---")</f>
        <v>---</v>
      </c>
      <c r="H343" s="59" t="str">
        <f>IFERROR(VLOOKUP(G343,IF($C$4="TEB2000_REV01",CALC_CONN_TEB2000_REV01!$G:$T),14,0),"---")</f>
        <v>---</v>
      </c>
      <c r="I343" s="59" t="str">
        <f>IFERROR(VLOOKUP($D343&amp;"-"&amp;$E343,IF($C$4="TEB2000_REV01",CALC_CONN_TEB2000_REV01!$F:$K,"???"),6,0),"---")</f>
        <v>---</v>
      </c>
      <c r="J343" s="61" t="str">
        <f>IFERROR(VLOOKUP($D343&amp;"-"&amp;$E343,IF($C$4="TEB2000_REV01",CALC_CONN_TEB2000_REV01!$F:$M,"???"),8,0),"---")</f>
        <v>---</v>
      </c>
      <c r="K343" s="62" t="str">
        <f>IFERROR(VLOOKUP($D343&amp;"-"&amp;$E343,IF($C$4="TEB2000_REV01",CALC_CONN_TEB2000_REV01!$F:$N),9,0),"---")</f>
        <v>---</v>
      </c>
      <c r="L343" s="59" t="str">
        <f>IFERROR(VLOOKUP(K343,B2B!$H$3:$I$2000,2,0),"---")</f>
        <v>---</v>
      </c>
      <c r="M343" s="59" t="str">
        <f>IFERROR(VLOOKUP(L343,IF($M$4="TEM0007_REV01",RAW_m_TEM0007_REV01!$AD:$AH),5,0),"---")</f>
        <v>---</v>
      </c>
      <c r="N343" s="59" t="str">
        <f>IFERROR(VLOOKUP(L343,IF($M$4="TEM0007_REV01",RAW_m_TEM0007_REV01!$AE:$AJ),6,0),"---")</f>
        <v>---</v>
      </c>
      <c r="O343" s="63" t="str">
        <f>IFERROR(VLOOKUP(L343,IF($M$4="TEM0007_REV01",RAW_m_TEM0007_REV01!$AD:$AE),2,0),"---")</f>
        <v>---</v>
      </c>
      <c r="P343" s="59" t="str">
        <f>IFERROR(VLOOKUP(O343,IF($M$4="TEM0007_REV01",RAW_m_TEM0007_REV01!$AJ:$AK),2,0),"---")</f>
        <v>---</v>
      </c>
      <c r="Q343" s="59" t="str">
        <f>IFERROR(VLOOKUP(L343,IF($M$4="TEM0007_REV01",RAW_m_TEM0007_REV01!$AD:$AF),3,0),"---")</f>
        <v>---</v>
      </c>
      <c r="R343" s="59" t="str">
        <f>IFERROR(VLOOKUP(O343,IF($M$4="TEM0007_REV01",RAW_m_TEM0007_REV01!$AE:$AG),3,0),"---")</f>
        <v>---</v>
      </c>
      <c r="S343" s="59" t="str">
        <f t="shared" si="11"/>
        <v>---</v>
      </c>
    </row>
    <row r="344" spans="2:19" ht="15" customHeight="1" x14ac:dyDescent="0.25">
      <c r="B344" s="59">
        <f t="shared" si="10"/>
        <v>339</v>
      </c>
      <c r="C344" s="60">
        <f>IFERROR(IF($C$4="TEB2000_REV01",CALC_CONN_TEB2000_REV01!U344,),"---")</f>
        <v>0</v>
      </c>
      <c r="D344" s="59">
        <f>IFERROR(IF($C$4="TEB2000_REV01",CALC_CONN_TEB2000_REV01!D344,),"---")</f>
        <v>0</v>
      </c>
      <c r="E344" s="59">
        <f>IFERROR(IF($C$4="TEB2000_REV01",CALC_CONN_TEB2000_REV01!E344,),"---")</f>
        <v>0</v>
      </c>
      <c r="F344" s="59" t="str">
        <f>IFERROR(IF(VLOOKUP($D344&amp;"-"&amp;$E344,IF($C$4="TEB2000_REV01",CALC_CONN_TEB2000_REV01!$F:$I),4,0)="--","---",IF($C$4="TEB2000_REV01",CALC_CONN_TEB2000_REV01!$G344&amp; " --&gt; " &amp;CALC_CONN_TEB2000_REV01!$I344&amp; " --&gt; ")),"---")</f>
        <v>---</v>
      </c>
      <c r="G344" s="59" t="str">
        <f>IFERROR(IF(VLOOKUP($D344&amp;"-"&amp;$E344,IF($C$4="TEB2000_REV01",CALC_CONN_TEB2000_REV01!$F:$H),3,0)="--",VLOOKUP($D344&amp;"-"&amp;$E344,IF($C$4="TEB2000_REV01",CALC_CONN_TEB2000_REV01!$F:$H),2,0),VLOOKUP($D344&amp;"-"&amp;$E344,IF($C$4="TEB2000_REV01",CALC_CONN_TEB2000_REV01!$F:$H),3,0)),"---")</f>
        <v>---</v>
      </c>
      <c r="H344" s="59" t="str">
        <f>IFERROR(VLOOKUP(G344,IF($C$4="TEB2000_REV01",CALC_CONN_TEB2000_REV01!$G:$T),14,0),"---")</f>
        <v>---</v>
      </c>
      <c r="I344" s="59" t="str">
        <f>IFERROR(VLOOKUP($D344&amp;"-"&amp;$E344,IF($C$4="TEB2000_REV01",CALC_CONN_TEB2000_REV01!$F:$K,"???"),6,0),"---")</f>
        <v>---</v>
      </c>
      <c r="J344" s="61" t="str">
        <f>IFERROR(VLOOKUP($D344&amp;"-"&amp;$E344,IF($C$4="TEB2000_REV01",CALC_CONN_TEB2000_REV01!$F:$M,"???"),8,0),"---")</f>
        <v>---</v>
      </c>
      <c r="K344" s="62" t="str">
        <f>IFERROR(VLOOKUP($D344&amp;"-"&amp;$E344,IF($C$4="TEB2000_REV01",CALC_CONN_TEB2000_REV01!$F:$N),9,0),"---")</f>
        <v>---</v>
      </c>
      <c r="L344" s="59" t="str">
        <f>IFERROR(VLOOKUP(K344,B2B!$H$3:$I$2000,2,0),"---")</f>
        <v>---</v>
      </c>
      <c r="M344" s="59" t="str">
        <f>IFERROR(VLOOKUP(L344,IF($M$4="TEM0007_REV01",RAW_m_TEM0007_REV01!$AD:$AH),5,0),"---")</f>
        <v>---</v>
      </c>
      <c r="N344" s="59" t="str">
        <f>IFERROR(VLOOKUP(L344,IF($M$4="TEM0007_REV01",RAW_m_TEM0007_REV01!$AE:$AJ),6,0),"---")</f>
        <v>---</v>
      </c>
      <c r="O344" s="63" t="str">
        <f>IFERROR(VLOOKUP(L344,IF($M$4="TEM0007_REV01",RAW_m_TEM0007_REV01!$AD:$AE),2,0),"---")</f>
        <v>---</v>
      </c>
      <c r="P344" s="59" t="str">
        <f>IFERROR(VLOOKUP(O344,IF($M$4="TEM0007_REV01",RAW_m_TEM0007_REV01!$AJ:$AK),2,0),"---")</f>
        <v>---</v>
      </c>
      <c r="Q344" s="59" t="str">
        <f>IFERROR(VLOOKUP(L344,IF($M$4="TEM0007_REV01",RAW_m_TEM0007_REV01!$AD:$AF),3,0),"---")</f>
        <v>---</v>
      </c>
      <c r="R344" s="59" t="str">
        <f>IFERROR(VLOOKUP(O344,IF($M$4="TEM0007_REV01",RAW_m_TEM0007_REV01!$AE:$AG),3,0),"---")</f>
        <v>---</v>
      </c>
      <c r="S344" s="59" t="str">
        <f t="shared" si="11"/>
        <v>---</v>
      </c>
    </row>
    <row r="345" spans="2:19" ht="15" customHeight="1" x14ac:dyDescent="0.25">
      <c r="B345" s="59">
        <f t="shared" si="10"/>
        <v>340</v>
      </c>
      <c r="C345" s="60">
        <f>IFERROR(IF($C$4="TEB2000_REV01",CALC_CONN_TEB2000_REV01!U345,),"---")</f>
        <v>0</v>
      </c>
      <c r="D345" s="59">
        <f>IFERROR(IF($C$4="TEB2000_REV01",CALC_CONN_TEB2000_REV01!D345,),"---")</f>
        <v>0</v>
      </c>
      <c r="E345" s="59">
        <f>IFERROR(IF($C$4="TEB2000_REV01",CALC_CONN_TEB2000_REV01!E345,),"---")</f>
        <v>0</v>
      </c>
      <c r="F345" s="59" t="str">
        <f>IFERROR(IF(VLOOKUP($D345&amp;"-"&amp;$E345,IF($C$4="TEB2000_REV01",CALC_CONN_TEB2000_REV01!$F:$I),4,0)="--","---",IF($C$4="TEB2000_REV01",CALC_CONN_TEB2000_REV01!$G345&amp; " --&gt; " &amp;CALC_CONN_TEB2000_REV01!$I345&amp; " --&gt; ")),"---")</f>
        <v>---</v>
      </c>
      <c r="G345" s="59" t="str">
        <f>IFERROR(IF(VLOOKUP($D345&amp;"-"&amp;$E345,IF($C$4="TEB2000_REV01",CALC_CONN_TEB2000_REV01!$F:$H),3,0)="--",VLOOKUP($D345&amp;"-"&amp;$E345,IF($C$4="TEB2000_REV01",CALC_CONN_TEB2000_REV01!$F:$H),2,0),VLOOKUP($D345&amp;"-"&amp;$E345,IF($C$4="TEB2000_REV01",CALC_CONN_TEB2000_REV01!$F:$H),3,0)),"---")</f>
        <v>---</v>
      </c>
      <c r="H345" s="59" t="str">
        <f>IFERROR(VLOOKUP(G345,IF($C$4="TEB2000_REV01",CALC_CONN_TEB2000_REV01!$G:$T),14,0),"---")</f>
        <v>---</v>
      </c>
      <c r="I345" s="59" t="str">
        <f>IFERROR(VLOOKUP($D345&amp;"-"&amp;$E345,IF($C$4="TEB2000_REV01",CALC_CONN_TEB2000_REV01!$F:$K,"???"),6,0),"---")</f>
        <v>---</v>
      </c>
      <c r="J345" s="61" t="str">
        <f>IFERROR(VLOOKUP($D345&amp;"-"&amp;$E345,IF($C$4="TEB2000_REV01",CALC_CONN_TEB2000_REV01!$F:$M,"???"),8,0),"---")</f>
        <v>---</v>
      </c>
      <c r="K345" s="62" t="str">
        <f>IFERROR(VLOOKUP($D345&amp;"-"&amp;$E345,IF($C$4="TEB2000_REV01",CALC_CONN_TEB2000_REV01!$F:$N),9,0),"---")</f>
        <v>---</v>
      </c>
      <c r="L345" s="59" t="str">
        <f>IFERROR(VLOOKUP(K345,B2B!$H$3:$I$2000,2,0),"---")</f>
        <v>---</v>
      </c>
      <c r="M345" s="59" t="str">
        <f>IFERROR(VLOOKUP(L345,IF($M$4="TEM0007_REV01",RAW_m_TEM0007_REV01!$AD:$AH),5,0),"---")</f>
        <v>---</v>
      </c>
      <c r="N345" s="59" t="str">
        <f>IFERROR(VLOOKUP(L345,IF($M$4="TEM0007_REV01",RAW_m_TEM0007_REV01!$AE:$AJ),6,0),"---")</f>
        <v>---</v>
      </c>
      <c r="O345" s="63" t="str">
        <f>IFERROR(VLOOKUP(L345,IF($M$4="TEM0007_REV01",RAW_m_TEM0007_REV01!$AD:$AE),2,0),"---")</f>
        <v>---</v>
      </c>
      <c r="P345" s="59" t="str">
        <f>IFERROR(VLOOKUP(O345,IF($M$4="TEM0007_REV01",RAW_m_TEM0007_REV01!$AJ:$AK),2,0),"---")</f>
        <v>---</v>
      </c>
      <c r="Q345" s="59" t="str">
        <f>IFERROR(VLOOKUP(L345,IF($M$4="TEM0007_REV01",RAW_m_TEM0007_REV01!$AD:$AF),3,0),"---")</f>
        <v>---</v>
      </c>
      <c r="R345" s="59" t="str">
        <f>IFERROR(VLOOKUP(O345,IF($M$4="TEM0007_REV01",RAW_m_TEM0007_REV01!$AE:$AG),3,0),"---")</f>
        <v>---</v>
      </c>
      <c r="S345" s="59" t="str">
        <f t="shared" si="11"/>
        <v>---</v>
      </c>
    </row>
    <row r="346" spans="2:19" ht="15" customHeight="1" x14ac:dyDescent="0.25">
      <c r="B346" s="59">
        <f t="shared" si="10"/>
        <v>341</v>
      </c>
      <c r="C346" s="60">
        <f>IFERROR(IF($C$4="TEB2000_REV01",CALC_CONN_TEB2000_REV01!U346,),"---")</f>
        <v>0</v>
      </c>
      <c r="D346" s="59">
        <f>IFERROR(IF($C$4="TEB2000_REV01",CALC_CONN_TEB2000_REV01!D346,),"---")</f>
        <v>0</v>
      </c>
      <c r="E346" s="59">
        <f>IFERROR(IF($C$4="TEB2000_REV01",CALC_CONN_TEB2000_REV01!E346,),"---")</f>
        <v>0</v>
      </c>
      <c r="F346" s="59" t="str">
        <f>IFERROR(IF(VLOOKUP($D346&amp;"-"&amp;$E346,IF($C$4="TEB2000_REV01",CALC_CONN_TEB2000_REV01!$F:$I),4,0)="--","---",IF($C$4="TEB2000_REV01",CALC_CONN_TEB2000_REV01!$G346&amp; " --&gt; " &amp;CALC_CONN_TEB2000_REV01!$I346&amp; " --&gt; ")),"---")</f>
        <v>---</v>
      </c>
      <c r="G346" s="59" t="str">
        <f>IFERROR(IF(VLOOKUP($D346&amp;"-"&amp;$E346,IF($C$4="TEB2000_REV01",CALC_CONN_TEB2000_REV01!$F:$H),3,0)="--",VLOOKUP($D346&amp;"-"&amp;$E346,IF($C$4="TEB2000_REV01",CALC_CONN_TEB2000_REV01!$F:$H),2,0),VLOOKUP($D346&amp;"-"&amp;$E346,IF($C$4="TEB2000_REV01",CALC_CONN_TEB2000_REV01!$F:$H),3,0)),"---")</f>
        <v>---</v>
      </c>
      <c r="H346" s="59" t="str">
        <f>IFERROR(VLOOKUP(G346,IF($C$4="TEB2000_REV01",CALC_CONN_TEB2000_REV01!$G:$T),14,0),"---")</f>
        <v>---</v>
      </c>
      <c r="I346" s="59" t="str">
        <f>IFERROR(VLOOKUP($D346&amp;"-"&amp;$E346,IF($C$4="TEB2000_REV01",CALC_CONN_TEB2000_REV01!$F:$K,"???"),6,0),"---")</f>
        <v>---</v>
      </c>
      <c r="J346" s="61" t="str">
        <f>IFERROR(VLOOKUP($D346&amp;"-"&amp;$E346,IF($C$4="TEB2000_REV01",CALC_CONN_TEB2000_REV01!$F:$M,"???"),8,0),"---")</f>
        <v>---</v>
      </c>
      <c r="K346" s="62" t="str">
        <f>IFERROR(VLOOKUP($D346&amp;"-"&amp;$E346,IF($C$4="TEB2000_REV01",CALC_CONN_TEB2000_REV01!$F:$N),9,0),"---")</f>
        <v>---</v>
      </c>
      <c r="L346" s="59" t="str">
        <f>IFERROR(VLOOKUP(K346,B2B!$H$3:$I$2000,2,0),"---")</f>
        <v>---</v>
      </c>
      <c r="M346" s="59" t="str">
        <f>IFERROR(VLOOKUP(L346,IF($M$4="TEM0007_REV01",RAW_m_TEM0007_REV01!$AD:$AH),5,0),"---")</f>
        <v>---</v>
      </c>
      <c r="N346" s="59" t="str">
        <f>IFERROR(VLOOKUP(L346,IF($M$4="TEM0007_REV01",RAW_m_TEM0007_REV01!$AE:$AJ),6,0),"---")</f>
        <v>---</v>
      </c>
      <c r="O346" s="63" t="str">
        <f>IFERROR(VLOOKUP(L346,IF($M$4="TEM0007_REV01",RAW_m_TEM0007_REV01!$AD:$AE),2,0),"---")</f>
        <v>---</v>
      </c>
      <c r="P346" s="59" t="str">
        <f>IFERROR(VLOOKUP(O346,IF($M$4="TEM0007_REV01",RAW_m_TEM0007_REV01!$AJ:$AK),2,0),"---")</f>
        <v>---</v>
      </c>
      <c r="Q346" s="59" t="str">
        <f>IFERROR(VLOOKUP(L346,IF($M$4="TEM0007_REV01",RAW_m_TEM0007_REV01!$AD:$AF),3,0),"---")</f>
        <v>---</v>
      </c>
      <c r="R346" s="59" t="str">
        <f>IFERROR(VLOOKUP(O346,IF($M$4="TEM0007_REV01",RAW_m_TEM0007_REV01!$AE:$AG),3,0),"---")</f>
        <v>---</v>
      </c>
      <c r="S346" s="59" t="str">
        <f t="shared" si="11"/>
        <v>---</v>
      </c>
    </row>
    <row r="347" spans="2:19" ht="15" customHeight="1" x14ac:dyDescent="0.25">
      <c r="B347" s="59">
        <f t="shared" si="10"/>
        <v>342</v>
      </c>
      <c r="C347" s="60">
        <f>IFERROR(IF($C$4="TEB2000_REV01",CALC_CONN_TEB2000_REV01!U347,),"---")</f>
        <v>0</v>
      </c>
      <c r="D347" s="59">
        <f>IFERROR(IF($C$4="TEB2000_REV01",CALC_CONN_TEB2000_REV01!D347,),"---")</f>
        <v>0</v>
      </c>
      <c r="E347" s="59">
        <f>IFERROR(IF($C$4="TEB2000_REV01",CALC_CONN_TEB2000_REV01!E347,),"---")</f>
        <v>0</v>
      </c>
      <c r="F347" s="59" t="str">
        <f>IFERROR(IF(VLOOKUP($D347&amp;"-"&amp;$E347,IF($C$4="TEB2000_REV01",CALC_CONN_TEB2000_REV01!$F:$I),4,0)="--","---",IF($C$4="TEB2000_REV01",CALC_CONN_TEB2000_REV01!$G347&amp; " --&gt; " &amp;CALC_CONN_TEB2000_REV01!$I347&amp; " --&gt; ")),"---")</f>
        <v>---</v>
      </c>
      <c r="G347" s="59" t="str">
        <f>IFERROR(IF(VLOOKUP($D347&amp;"-"&amp;$E347,IF($C$4="TEB2000_REV01",CALC_CONN_TEB2000_REV01!$F:$H),3,0)="--",VLOOKUP($D347&amp;"-"&amp;$E347,IF($C$4="TEB2000_REV01",CALC_CONN_TEB2000_REV01!$F:$H),2,0),VLOOKUP($D347&amp;"-"&amp;$E347,IF($C$4="TEB2000_REV01",CALC_CONN_TEB2000_REV01!$F:$H),3,0)),"---")</f>
        <v>---</v>
      </c>
      <c r="H347" s="59" t="str">
        <f>IFERROR(VLOOKUP(G347,IF($C$4="TEB2000_REV01",CALC_CONN_TEB2000_REV01!$G:$T),14,0),"---")</f>
        <v>---</v>
      </c>
      <c r="I347" s="59" t="str">
        <f>IFERROR(VLOOKUP($D347&amp;"-"&amp;$E347,IF($C$4="TEB2000_REV01",CALC_CONN_TEB2000_REV01!$F:$K,"???"),6,0),"---")</f>
        <v>---</v>
      </c>
      <c r="J347" s="61" t="str">
        <f>IFERROR(VLOOKUP($D347&amp;"-"&amp;$E347,IF($C$4="TEB2000_REV01",CALC_CONN_TEB2000_REV01!$F:$M,"???"),8,0),"---")</f>
        <v>---</v>
      </c>
      <c r="K347" s="62" t="str">
        <f>IFERROR(VLOOKUP($D347&amp;"-"&amp;$E347,IF($C$4="TEB2000_REV01",CALC_CONN_TEB2000_REV01!$F:$N),9,0),"---")</f>
        <v>---</v>
      </c>
      <c r="L347" s="59" t="str">
        <f>IFERROR(VLOOKUP(K347,B2B!$H$3:$I$2000,2,0),"---")</f>
        <v>---</v>
      </c>
      <c r="M347" s="59" t="str">
        <f>IFERROR(VLOOKUP(L347,IF($M$4="TEM0007_REV01",RAW_m_TEM0007_REV01!$AD:$AH),5,0),"---")</f>
        <v>---</v>
      </c>
      <c r="N347" s="59" t="str">
        <f>IFERROR(VLOOKUP(L347,IF($M$4="TEM0007_REV01",RAW_m_TEM0007_REV01!$AE:$AJ),6,0),"---")</f>
        <v>---</v>
      </c>
      <c r="O347" s="63" t="str">
        <f>IFERROR(VLOOKUP(L347,IF($M$4="TEM0007_REV01",RAW_m_TEM0007_REV01!$AD:$AE),2,0),"---")</f>
        <v>---</v>
      </c>
      <c r="P347" s="59" t="str">
        <f>IFERROR(VLOOKUP(O347,IF($M$4="TEM0007_REV01",RAW_m_TEM0007_REV01!$AJ:$AK),2,0),"---")</f>
        <v>---</v>
      </c>
      <c r="Q347" s="59" t="str">
        <f>IFERROR(VLOOKUP(L347,IF($M$4="TEM0007_REV01",RAW_m_TEM0007_REV01!$AD:$AF),3,0),"---")</f>
        <v>---</v>
      </c>
      <c r="R347" s="59" t="str">
        <f>IFERROR(VLOOKUP(O347,IF($M$4="TEM0007_REV01",RAW_m_TEM0007_REV01!$AE:$AG),3,0),"---")</f>
        <v>---</v>
      </c>
      <c r="S347" s="59" t="str">
        <f t="shared" si="11"/>
        <v>---</v>
      </c>
    </row>
    <row r="348" spans="2:19" ht="15" customHeight="1" x14ac:dyDescent="0.25">
      <c r="B348" s="59">
        <f t="shared" si="10"/>
        <v>343</v>
      </c>
      <c r="C348" s="60">
        <f>IFERROR(IF($C$4="TEB2000_REV01",CALC_CONN_TEB2000_REV01!U348,),"---")</f>
        <v>0</v>
      </c>
      <c r="D348" s="59">
        <f>IFERROR(IF($C$4="TEB2000_REV01",CALC_CONN_TEB2000_REV01!D348,),"---")</f>
        <v>0</v>
      </c>
      <c r="E348" s="59">
        <f>IFERROR(IF($C$4="TEB2000_REV01",CALC_CONN_TEB2000_REV01!E348,),"---")</f>
        <v>0</v>
      </c>
      <c r="F348" s="59" t="str">
        <f>IFERROR(IF(VLOOKUP($D348&amp;"-"&amp;$E348,IF($C$4="TEB2000_REV01",CALC_CONN_TEB2000_REV01!$F:$I),4,0)="--","---",IF($C$4="TEB2000_REV01",CALC_CONN_TEB2000_REV01!$G348&amp; " --&gt; " &amp;CALC_CONN_TEB2000_REV01!$I348&amp; " --&gt; ")),"---")</f>
        <v>---</v>
      </c>
      <c r="G348" s="59" t="str">
        <f>IFERROR(IF(VLOOKUP($D348&amp;"-"&amp;$E348,IF($C$4="TEB2000_REV01",CALC_CONN_TEB2000_REV01!$F:$H),3,0)="--",VLOOKUP($D348&amp;"-"&amp;$E348,IF($C$4="TEB2000_REV01",CALC_CONN_TEB2000_REV01!$F:$H),2,0),VLOOKUP($D348&amp;"-"&amp;$E348,IF($C$4="TEB2000_REV01",CALC_CONN_TEB2000_REV01!$F:$H),3,0)),"---")</f>
        <v>---</v>
      </c>
      <c r="H348" s="59" t="str">
        <f>IFERROR(VLOOKUP(G348,IF($C$4="TEB2000_REV01",CALC_CONN_TEB2000_REV01!$G:$T),14,0),"---")</f>
        <v>---</v>
      </c>
      <c r="I348" s="59" t="str">
        <f>IFERROR(VLOOKUP($D348&amp;"-"&amp;$E348,IF($C$4="TEB2000_REV01",CALC_CONN_TEB2000_REV01!$F:$K,"???"),6,0),"---")</f>
        <v>---</v>
      </c>
      <c r="J348" s="61" t="str">
        <f>IFERROR(VLOOKUP($D348&amp;"-"&amp;$E348,IF($C$4="TEB2000_REV01",CALC_CONN_TEB2000_REV01!$F:$M,"???"),8,0),"---")</f>
        <v>---</v>
      </c>
      <c r="K348" s="62" t="str">
        <f>IFERROR(VLOOKUP($D348&amp;"-"&amp;$E348,IF($C$4="TEB2000_REV01",CALC_CONN_TEB2000_REV01!$F:$N),9,0),"---")</f>
        <v>---</v>
      </c>
      <c r="L348" s="59" t="str">
        <f>IFERROR(VLOOKUP(K348,B2B!$H$3:$I$2000,2,0),"---")</f>
        <v>---</v>
      </c>
      <c r="M348" s="59" t="str">
        <f>IFERROR(VLOOKUP(L348,IF($M$4="TEM0007_REV01",RAW_m_TEM0007_REV01!$AD:$AH),5,0),"---")</f>
        <v>---</v>
      </c>
      <c r="N348" s="59" t="str">
        <f>IFERROR(VLOOKUP(L348,IF($M$4="TEM0007_REV01",RAW_m_TEM0007_REV01!$AE:$AJ),6,0),"---")</f>
        <v>---</v>
      </c>
      <c r="O348" s="63" t="str">
        <f>IFERROR(VLOOKUP(L348,IF($M$4="TEM0007_REV01",RAW_m_TEM0007_REV01!$AD:$AE),2,0),"---")</f>
        <v>---</v>
      </c>
      <c r="P348" s="59" t="str">
        <f>IFERROR(VLOOKUP(O348,IF($M$4="TEM0007_REV01",RAW_m_TEM0007_REV01!$AJ:$AK),2,0),"---")</f>
        <v>---</v>
      </c>
      <c r="Q348" s="59" t="str">
        <f>IFERROR(VLOOKUP(L348,IF($M$4="TEM0007_REV01",RAW_m_TEM0007_REV01!$AD:$AF),3,0),"---")</f>
        <v>---</v>
      </c>
      <c r="R348" s="59" t="str">
        <f>IFERROR(VLOOKUP(O348,IF($M$4="TEM0007_REV01",RAW_m_TEM0007_REV01!$AE:$AG),3,0),"---")</f>
        <v>---</v>
      </c>
      <c r="S348" s="59" t="str">
        <f t="shared" si="11"/>
        <v>---</v>
      </c>
    </row>
    <row r="349" spans="2:19" ht="15" customHeight="1" x14ac:dyDescent="0.25">
      <c r="B349" s="59">
        <f t="shared" si="10"/>
        <v>344</v>
      </c>
      <c r="C349" s="60">
        <f>IFERROR(IF($C$4="TEB2000_REV01",CALC_CONN_TEB2000_REV01!U349,),"---")</f>
        <v>0</v>
      </c>
      <c r="D349" s="59">
        <f>IFERROR(IF($C$4="TEB2000_REV01",CALC_CONN_TEB2000_REV01!D349,),"---")</f>
        <v>0</v>
      </c>
      <c r="E349" s="59">
        <f>IFERROR(IF($C$4="TEB2000_REV01",CALC_CONN_TEB2000_REV01!E349,),"---")</f>
        <v>0</v>
      </c>
      <c r="F349" s="59" t="str">
        <f>IFERROR(IF(VLOOKUP($D349&amp;"-"&amp;$E349,IF($C$4="TEB2000_REV01",CALC_CONN_TEB2000_REV01!$F:$I),4,0)="--","---",IF($C$4="TEB2000_REV01",CALC_CONN_TEB2000_REV01!$G349&amp; " --&gt; " &amp;CALC_CONN_TEB2000_REV01!$I349&amp; " --&gt; ")),"---")</f>
        <v>---</v>
      </c>
      <c r="G349" s="59" t="str">
        <f>IFERROR(IF(VLOOKUP($D349&amp;"-"&amp;$E349,IF($C$4="TEB2000_REV01",CALC_CONN_TEB2000_REV01!$F:$H),3,0)="--",VLOOKUP($D349&amp;"-"&amp;$E349,IF($C$4="TEB2000_REV01",CALC_CONN_TEB2000_REV01!$F:$H),2,0),VLOOKUP($D349&amp;"-"&amp;$E349,IF($C$4="TEB2000_REV01",CALC_CONN_TEB2000_REV01!$F:$H),3,0)),"---")</f>
        <v>---</v>
      </c>
      <c r="H349" s="59" t="str">
        <f>IFERROR(VLOOKUP(G349,IF($C$4="TEB2000_REV01",CALC_CONN_TEB2000_REV01!$G:$T),14,0),"---")</f>
        <v>---</v>
      </c>
      <c r="I349" s="59" t="str">
        <f>IFERROR(VLOOKUP($D349&amp;"-"&amp;$E349,IF($C$4="TEB2000_REV01",CALC_CONN_TEB2000_REV01!$F:$K,"???"),6,0),"---")</f>
        <v>---</v>
      </c>
      <c r="J349" s="61" t="str">
        <f>IFERROR(VLOOKUP($D349&amp;"-"&amp;$E349,IF($C$4="TEB2000_REV01",CALC_CONN_TEB2000_REV01!$F:$M,"???"),8,0),"---")</f>
        <v>---</v>
      </c>
      <c r="K349" s="62" t="str">
        <f>IFERROR(VLOOKUP($D349&amp;"-"&amp;$E349,IF($C$4="TEB2000_REV01",CALC_CONN_TEB2000_REV01!$F:$N),9,0),"---")</f>
        <v>---</v>
      </c>
      <c r="L349" s="59" t="str">
        <f>IFERROR(VLOOKUP(K349,B2B!$H$3:$I$2000,2,0),"---")</f>
        <v>---</v>
      </c>
      <c r="M349" s="59" t="str">
        <f>IFERROR(VLOOKUP(L349,IF($M$4="TEM0007_REV01",RAW_m_TEM0007_REV01!$AD:$AH),5,0),"---")</f>
        <v>---</v>
      </c>
      <c r="N349" s="59" t="str">
        <f>IFERROR(VLOOKUP(L349,IF($M$4="TEM0007_REV01",RAW_m_TEM0007_REV01!$AE:$AJ),6,0),"---")</f>
        <v>---</v>
      </c>
      <c r="O349" s="63" t="str">
        <f>IFERROR(VLOOKUP(L349,IF($M$4="TEM0007_REV01",RAW_m_TEM0007_REV01!$AD:$AE),2,0),"---")</f>
        <v>---</v>
      </c>
      <c r="P349" s="59" t="str">
        <f>IFERROR(VLOOKUP(O349,IF($M$4="TEM0007_REV01",RAW_m_TEM0007_REV01!$AJ:$AK),2,0),"---")</f>
        <v>---</v>
      </c>
      <c r="Q349" s="59" t="str">
        <f>IFERROR(VLOOKUP(L349,IF($M$4="TEM0007_REV01",RAW_m_TEM0007_REV01!$AD:$AF),3,0),"---")</f>
        <v>---</v>
      </c>
      <c r="R349" s="59" t="str">
        <f>IFERROR(VLOOKUP(O349,IF($M$4="TEM0007_REV01",RAW_m_TEM0007_REV01!$AE:$AG),3,0),"---")</f>
        <v>---</v>
      </c>
      <c r="S349" s="59" t="str">
        <f t="shared" si="11"/>
        <v>---</v>
      </c>
    </row>
    <row r="350" spans="2:19" ht="15" customHeight="1" x14ac:dyDescent="0.25">
      <c r="B350" s="59">
        <f t="shared" si="10"/>
        <v>345</v>
      </c>
      <c r="C350" s="60">
        <f>IFERROR(IF($C$4="TEB2000_REV01",CALC_CONN_TEB2000_REV01!U350,),"---")</f>
        <v>0</v>
      </c>
      <c r="D350" s="59">
        <f>IFERROR(IF($C$4="TEB2000_REV01",CALC_CONN_TEB2000_REV01!D350,),"---")</f>
        <v>0</v>
      </c>
      <c r="E350" s="59">
        <f>IFERROR(IF($C$4="TEB2000_REV01",CALC_CONN_TEB2000_REV01!E350,),"---")</f>
        <v>0</v>
      </c>
      <c r="F350" s="59" t="str">
        <f>IFERROR(IF(VLOOKUP($D350&amp;"-"&amp;$E350,IF($C$4="TEB2000_REV01",CALC_CONN_TEB2000_REV01!$F:$I),4,0)="--","---",IF($C$4="TEB2000_REV01",CALC_CONN_TEB2000_REV01!$G350&amp; " --&gt; " &amp;CALC_CONN_TEB2000_REV01!$I350&amp; " --&gt; ")),"---")</f>
        <v>---</v>
      </c>
      <c r="G350" s="59" t="str">
        <f>IFERROR(IF(VLOOKUP($D350&amp;"-"&amp;$E350,IF($C$4="TEB2000_REV01",CALC_CONN_TEB2000_REV01!$F:$H),3,0)="--",VLOOKUP($D350&amp;"-"&amp;$E350,IF($C$4="TEB2000_REV01",CALC_CONN_TEB2000_REV01!$F:$H),2,0),VLOOKUP($D350&amp;"-"&amp;$E350,IF($C$4="TEB2000_REV01",CALC_CONN_TEB2000_REV01!$F:$H),3,0)),"---")</f>
        <v>---</v>
      </c>
      <c r="H350" s="59" t="str">
        <f>IFERROR(VLOOKUP(G350,IF($C$4="TEB2000_REV01",CALC_CONN_TEB2000_REV01!$G:$T),14,0),"---")</f>
        <v>---</v>
      </c>
      <c r="I350" s="59" t="str">
        <f>IFERROR(VLOOKUP($D350&amp;"-"&amp;$E350,IF($C$4="TEB2000_REV01",CALC_CONN_TEB2000_REV01!$F:$K,"???"),6,0),"---")</f>
        <v>---</v>
      </c>
      <c r="J350" s="61" t="str">
        <f>IFERROR(VLOOKUP($D350&amp;"-"&amp;$E350,IF($C$4="TEB2000_REV01",CALC_CONN_TEB2000_REV01!$F:$M,"???"),8,0),"---")</f>
        <v>---</v>
      </c>
      <c r="K350" s="62" t="str">
        <f>IFERROR(VLOOKUP($D350&amp;"-"&amp;$E350,IF($C$4="TEB2000_REV01",CALC_CONN_TEB2000_REV01!$F:$N),9,0),"---")</f>
        <v>---</v>
      </c>
      <c r="L350" s="59" t="str">
        <f>IFERROR(VLOOKUP(K350,B2B!$H$3:$I$2000,2,0),"---")</f>
        <v>---</v>
      </c>
      <c r="M350" s="59" t="str">
        <f>IFERROR(VLOOKUP(L350,IF($M$4="TEM0007_REV01",RAW_m_TEM0007_REV01!$AD:$AH),5,0),"---")</f>
        <v>---</v>
      </c>
      <c r="N350" s="59" t="str">
        <f>IFERROR(VLOOKUP(L350,IF($M$4="TEM0007_REV01",RAW_m_TEM0007_REV01!$AE:$AJ),6,0),"---")</f>
        <v>---</v>
      </c>
      <c r="O350" s="63" t="str">
        <f>IFERROR(VLOOKUP(L350,IF($M$4="TEM0007_REV01",RAW_m_TEM0007_REV01!$AD:$AE),2,0),"---")</f>
        <v>---</v>
      </c>
      <c r="P350" s="59" t="str">
        <f>IFERROR(VLOOKUP(O350,IF($M$4="TEM0007_REV01",RAW_m_TEM0007_REV01!$AJ:$AK),2,0),"---")</f>
        <v>---</v>
      </c>
      <c r="Q350" s="59" t="str">
        <f>IFERROR(VLOOKUP(L350,IF($M$4="TEM0007_REV01",RAW_m_TEM0007_REV01!$AD:$AF),3,0),"---")</f>
        <v>---</v>
      </c>
      <c r="R350" s="59" t="str">
        <f>IFERROR(VLOOKUP(O350,IF($M$4="TEM0007_REV01",RAW_m_TEM0007_REV01!$AE:$AG),3,0),"---")</f>
        <v>---</v>
      </c>
      <c r="S350" s="59" t="str">
        <f t="shared" si="11"/>
        <v>---</v>
      </c>
    </row>
    <row r="351" spans="2:19" ht="15" customHeight="1" x14ac:dyDescent="0.25">
      <c r="B351" s="59">
        <f t="shared" si="10"/>
        <v>346</v>
      </c>
      <c r="C351" s="60">
        <f>IFERROR(IF($C$4="TEB2000_REV01",CALC_CONN_TEB2000_REV01!U351,),"---")</f>
        <v>0</v>
      </c>
      <c r="D351" s="59">
        <f>IFERROR(IF($C$4="TEB2000_REV01",CALC_CONN_TEB2000_REV01!D351,),"---")</f>
        <v>0</v>
      </c>
      <c r="E351" s="59">
        <f>IFERROR(IF($C$4="TEB2000_REV01",CALC_CONN_TEB2000_REV01!E351,),"---")</f>
        <v>0</v>
      </c>
      <c r="F351" s="59" t="str">
        <f>IFERROR(IF(VLOOKUP($D351&amp;"-"&amp;$E351,IF($C$4="TEB2000_REV01",CALC_CONN_TEB2000_REV01!$F:$I),4,0)="--","---",IF($C$4="TEB2000_REV01",CALC_CONN_TEB2000_REV01!$G351&amp; " --&gt; " &amp;CALC_CONN_TEB2000_REV01!$I351&amp; " --&gt; ")),"---")</f>
        <v>---</v>
      </c>
      <c r="G351" s="59" t="str">
        <f>IFERROR(IF(VLOOKUP($D351&amp;"-"&amp;$E351,IF($C$4="TEB2000_REV01",CALC_CONN_TEB2000_REV01!$F:$H),3,0)="--",VLOOKUP($D351&amp;"-"&amp;$E351,IF($C$4="TEB2000_REV01",CALC_CONN_TEB2000_REV01!$F:$H),2,0),VLOOKUP($D351&amp;"-"&amp;$E351,IF($C$4="TEB2000_REV01",CALC_CONN_TEB2000_REV01!$F:$H),3,0)),"---")</f>
        <v>---</v>
      </c>
      <c r="H351" s="59" t="str">
        <f>IFERROR(VLOOKUP(G351,IF($C$4="TEB2000_REV01",CALC_CONN_TEB2000_REV01!$G:$T),14,0),"---")</f>
        <v>---</v>
      </c>
      <c r="I351" s="59" t="str">
        <f>IFERROR(VLOOKUP($D351&amp;"-"&amp;$E351,IF($C$4="TEB2000_REV01",CALC_CONN_TEB2000_REV01!$F:$K,"???"),6,0),"---")</f>
        <v>---</v>
      </c>
      <c r="J351" s="61" t="str">
        <f>IFERROR(VLOOKUP($D351&amp;"-"&amp;$E351,IF($C$4="TEB2000_REV01",CALC_CONN_TEB2000_REV01!$F:$M,"???"),8,0),"---")</f>
        <v>---</v>
      </c>
      <c r="K351" s="62" t="str">
        <f>IFERROR(VLOOKUP($D351&amp;"-"&amp;$E351,IF($C$4="TEB2000_REV01",CALC_CONN_TEB2000_REV01!$F:$N),9,0),"---")</f>
        <v>---</v>
      </c>
      <c r="L351" s="59" t="str">
        <f>IFERROR(VLOOKUP(K351,B2B!$H$3:$I$2000,2,0),"---")</f>
        <v>---</v>
      </c>
      <c r="M351" s="59" t="str">
        <f>IFERROR(VLOOKUP(L351,IF($M$4="TEM0007_REV01",RAW_m_TEM0007_REV01!$AD:$AH),5,0),"---")</f>
        <v>---</v>
      </c>
      <c r="N351" s="59" t="str">
        <f>IFERROR(VLOOKUP(L351,IF($M$4="TEM0007_REV01",RAW_m_TEM0007_REV01!$AE:$AJ),6,0),"---")</f>
        <v>---</v>
      </c>
      <c r="O351" s="63" t="str">
        <f>IFERROR(VLOOKUP(L351,IF($M$4="TEM0007_REV01",RAW_m_TEM0007_REV01!$AD:$AE),2,0),"---")</f>
        <v>---</v>
      </c>
      <c r="P351" s="59" t="str">
        <f>IFERROR(VLOOKUP(O351,IF($M$4="TEM0007_REV01",RAW_m_TEM0007_REV01!$AJ:$AK),2,0),"---")</f>
        <v>---</v>
      </c>
      <c r="Q351" s="59" t="str">
        <f>IFERROR(VLOOKUP(L351,IF($M$4="TEM0007_REV01",RAW_m_TEM0007_REV01!$AD:$AF),3,0),"---")</f>
        <v>---</v>
      </c>
      <c r="R351" s="59" t="str">
        <f>IFERROR(VLOOKUP(O351,IF($M$4="TEM0007_REV01",RAW_m_TEM0007_REV01!$AE:$AG),3,0),"---")</f>
        <v>---</v>
      </c>
      <c r="S351" s="59" t="str">
        <f t="shared" si="11"/>
        <v>---</v>
      </c>
    </row>
    <row r="352" spans="2:19" ht="15" customHeight="1" x14ac:dyDescent="0.25">
      <c r="B352" s="59">
        <f t="shared" si="10"/>
        <v>347</v>
      </c>
      <c r="C352" s="60">
        <f>IFERROR(IF($C$4="TEB2000_REV01",CALC_CONN_TEB2000_REV01!U352,),"---")</f>
        <v>0</v>
      </c>
      <c r="D352" s="59">
        <f>IFERROR(IF($C$4="TEB2000_REV01",CALC_CONN_TEB2000_REV01!D352,),"---")</f>
        <v>0</v>
      </c>
      <c r="E352" s="59">
        <f>IFERROR(IF($C$4="TEB2000_REV01",CALC_CONN_TEB2000_REV01!E352,),"---")</f>
        <v>0</v>
      </c>
      <c r="F352" s="59" t="str">
        <f>IFERROR(IF(VLOOKUP($D352&amp;"-"&amp;$E352,IF($C$4="TEB2000_REV01",CALC_CONN_TEB2000_REV01!$F:$I),4,0)="--","---",IF($C$4="TEB2000_REV01",CALC_CONN_TEB2000_REV01!$G352&amp; " --&gt; " &amp;CALC_CONN_TEB2000_REV01!$I352&amp; " --&gt; ")),"---")</f>
        <v>---</v>
      </c>
      <c r="G352" s="59" t="str">
        <f>IFERROR(IF(VLOOKUP($D352&amp;"-"&amp;$E352,IF($C$4="TEB2000_REV01",CALC_CONN_TEB2000_REV01!$F:$H),3,0)="--",VLOOKUP($D352&amp;"-"&amp;$E352,IF($C$4="TEB2000_REV01",CALC_CONN_TEB2000_REV01!$F:$H),2,0),VLOOKUP($D352&amp;"-"&amp;$E352,IF($C$4="TEB2000_REV01",CALC_CONN_TEB2000_REV01!$F:$H),3,0)),"---")</f>
        <v>---</v>
      </c>
      <c r="H352" s="59" t="str">
        <f>IFERROR(VLOOKUP(G352,IF($C$4="TEB2000_REV01",CALC_CONN_TEB2000_REV01!$G:$T),14,0),"---")</f>
        <v>---</v>
      </c>
      <c r="I352" s="59" t="str">
        <f>IFERROR(VLOOKUP($D352&amp;"-"&amp;$E352,IF($C$4="TEB2000_REV01",CALC_CONN_TEB2000_REV01!$F:$K,"???"),6,0),"---")</f>
        <v>---</v>
      </c>
      <c r="J352" s="61" t="str">
        <f>IFERROR(VLOOKUP($D352&amp;"-"&amp;$E352,IF($C$4="TEB2000_REV01",CALC_CONN_TEB2000_REV01!$F:$M,"???"),8,0),"---")</f>
        <v>---</v>
      </c>
      <c r="K352" s="62" t="str">
        <f>IFERROR(VLOOKUP($D352&amp;"-"&amp;$E352,IF($C$4="TEB2000_REV01",CALC_CONN_TEB2000_REV01!$F:$N),9,0),"---")</f>
        <v>---</v>
      </c>
      <c r="L352" s="59" t="str">
        <f>IFERROR(VLOOKUP(K352,B2B!$H$3:$I$2000,2,0),"---")</f>
        <v>---</v>
      </c>
      <c r="M352" s="59" t="str">
        <f>IFERROR(VLOOKUP(L352,IF($M$4="TEM0007_REV01",RAW_m_TEM0007_REV01!$AD:$AH),5,0),"---")</f>
        <v>---</v>
      </c>
      <c r="N352" s="59" t="str">
        <f>IFERROR(VLOOKUP(L352,IF($M$4="TEM0007_REV01",RAW_m_TEM0007_REV01!$AE:$AJ),6,0),"---")</f>
        <v>---</v>
      </c>
      <c r="O352" s="63" t="str">
        <f>IFERROR(VLOOKUP(L352,IF($M$4="TEM0007_REV01",RAW_m_TEM0007_REV01!$AD:$AE),2,0),"---")</f>
        <v>---</v>
      </c>
      <c r="P352" s="59" t="str">
        <f>IFERROR(VLOOKUP(O352,IF($M$4="TEM0007_REV01",RAW_m_TEM0007_REV01!$AJ:$AK),2,0),"---")</f>
        <v>---</v>
      </c>
      <c r="Q352" s="59" t="str">
        <f>IFERROR(VLOOKUP(L352,IF($M$4="TEM0007_REV01",RAW_m_TEM0007_REV01!$AD:$AF),3,0),"---")</f>
        <v>---</v>
      </c>
      <c r="R352" s="59" t="str">
        <f>IFERROR(VLOOKUP(O352,IF($M$4="TEM0007_REV01",RAW_m_TEM0007_REV01!$AE:$AG),3,0),"---")</f>
        <v>---</v>
      </c>
      <c r="S352" s="59" t="str">
        <f t="shared" si="11"/>
        <v>---</v>
      </c>
    </row>
    <row r="353" spans="2:19" ht="15" customHeight="1" x14ac:dyDescent="0.25">
      <c r="B353" s="59">
        <f t="shared" si="10"/>
        <v>348</v>
      </c>
      <c r="C353" s="60">
        <f>IFERROR(IF($C$4="TEB2000_REV01",CALC_CONN_TEB2000_REV01!U353,),"---")</f>
        <v>0</v>
      </c>
      <c r="D353" s="59">
        <f>IFERROR(IF($C$4="TEB2000_REV01",CALC_CONN_TEB2000_REV01!D353,),"---")</f>
        <v>0</v>
      </c>
      <c r="E353" s="59">
        <f>IFERROR(IF($C$4="TEB2000_REV01",CALC_CONN_TEB2000_REV01!E353,),"---")</f>
        <v>0</v>
      </c>
      <c r="F353" s="59" t="str">
        <f>IFERROR(IF(VLOOKUP($D353&amp;"-"&amp;$E353,IF($C$4="TEB2000_REV01",CALC_CONN_TEB2000_REV01!$F:$I),4,0)="--","---",IF($C$4="TEB2000_REV01",CALC_CONN_TEB2000_REV01!$G353&amp; " --&gt; " &amp;CALC_CONN_TEB2000_REV01!$I353&amp; " --&gt; ")),"---")</f>
        <v>---</v>
      </c>
      <c r="G353" s="59" t="str">
        <f>IFERROR(IF(VLOOKUP($D353&amp;"-"&amp;$E353,IF($C$4="TEB2000_REV01",CALC_CONN_TEB2000_REV01!$F:$H),3,0)="--",VLOOKUP($D353&amp;"-"&amp;$E353,IF($C$4="TEB2000_REV01",CALC_CONN_TEB2000_REV01!$F:$H),2,0),VLOOKUP($D353&amp;"-"&amp;$E353,IF($C$4="TEB2000_REV01",CALC_CONN_TEB2000_REV01!$F:$H),3,0)),"---")</f>
        <v>---</v>
      </c>
      <c r="H353" s="59" t="str">
        <f>IFERROR(VLOOKUP(G353,IF($C$4="TEB2000_REV01",CALC_CONN_TEB2000_REV01!$G:$T),14,0),"---")</f>
        <v>---</v>
      </c>
      <c r="I353" s="59" t="str">
        <f>IFERROR(VLOOKUP($D353&amp;"-"&amp;$E353,IF($C$4="TEB2000_REV01",CALC_CONN_TEB2000_REV01!$F:$K,"???"),6,0),"---")</f>
        <v>---</v>
      </c>
      <c r="J353" s="61" t="str">
        <f>IFERROR(VLOOKUP($D353&amp;"-"&amp;$E353,IF($C$4="TEB2000_REV01",CALC_CONN_TEB2000_REV01!$F:$M,"???"),8,0),"---")</f>
        <v>---</v>
      </c>
      <c r="K353" s="62" t="str">
        <f>IFERROR(VLOOKUP($D353&amp;"-"&amp;$E353,IF($C$4="TEB2000_REV01",CALC_CONN_TEB2000_REV01!$F:$N),9,0),"---")</f>
        <v>---</v>
      </c>
      <c r="L353" s="59" t="str">
        <f>IFERROR(VLOOKUP(K353,B2B!$H$3:$I$2000,2,0),"---")</f>
        <v>---</v>
      </c>
      <c r="M353" s="59" t="str">
        <f>IFERROR(VLOOKUP(L353,IF($M$4="TEM0007_REV01",RAW_m_TEM0007_REV01!$AD:$AH),5,0),"---")</f>
        <v>---</v>
      </c>
      <c r="N353" s="59" t="str">
        <f>IFERROR(VLOOKUP(L353,IF($M$4="TEM0007_REV01",RAW_m_TEM0007_REV01!$AE:$AJ),6,0),"---")</f>
        <v>---</v>
      </c>
      <c r="O353" s="63" t="str">
        <f>IFERROR(VLOOKUP(L353,IF($M$4="TEM0007_REV01",RAW_m_TEM0007_REV01!$AD:$AE),2,0),"---")</f>
        <v>---</v>
      </c>
      <c r="P353" s="59" t="str">
        <f>IFERROR(VLOOKUP(O353,IF($M$4="TEM0007_REV01",RAW_m_TEM0007_REV01!$AJ:$AK),2,0),"---")</f>
        <v>---</v>
      </c>
      <c r="Q353" s="59" t="str">
        <f>IFERROR(VLOOKUP(L353,IF($M$4="TEM0007_REV01",RAW_m_TEM0007_REV01!$AD:$AF),3,0),"---")</f>
        <v>---</v>
      </c>
      <c r="R353" s="59" t="str">
        <f>IFERROR(VLOOKUP(O353,IF($M$4="TEM0007_REV01",RAW_m_TEM0007_REV01!$AE:$AG),3,0),"---")</f>
        <v>---</v>
      </c>
      <c r="S353" s="59" t="str">
        <f t="shared" si="11"/>
        <v>---</v>
      </c>
    </row>
    <row r="354" spans="2:19" ht="15" customHeight="1" x14ac:dyDescent="0.25">
      <c r="B354" s="59">
        <f t="shared" si="10"/>
        <v>349</v>
      </c>
      <c r="C354" s="60">
        <f>IFERROR(IF($C$4="TEB2000_REV01",CALC_CONN_TEB2000_REV01!U354,),"---")</f>
        <v>0</v>
      </c>
      <c r="D354" s="59">
        <f>IFERROR(IF($C$4="TEB2000_REV01",CALC_CONN_TEB2000_REV01!D354,),"---")</f>
        <v>0</v>
      </c>
      <c r="E354" s="59">
        <f>IFERROR(IF($C$4="TEB2000_REV01",CALC_CONN_TEB2000_REV01!E354,),"---")</f>
        <v>0</v>
      </c>
      <c r="F354" s="59" t="str">
        <f>IFERROR(IF(VLOOKUP($D354&amp;"-"&amp;$E354,IF($C$4="TEB2000_REV01",CALC_CONN_TEB2000_REV01!$F:$I),4,0)="--","---",IF($C$4="TEB2000_REV01",CALC_CONN_TEB2000_REV01!$G354&amp; " --&gt; " &amp;CALC_CONN_TEB2000_REV01!$I354&amp; " --&gt; ")),"---")</f>
        <v>---</v>
      </c>
      <c r="G354" s="59" t="str">
        <f>IFERROR(IF(VLOOKUP($D354&amp;"-"&amp;$E354,IF($C$4="TEB2000_REV01",CALC_CONN_TEB2000_REV01!$F:$H),3,0)="--",VLOOKUP($D354&amp;"-"&amp;$E354,IF($C$4="TEB2000_REV01",CALC_CONN_TEB2000_REV01!$F:$H),2,0),VLOOKUP($D354&amp;"-"&amp;$E354,IF($C$4="TEB2000_REV01",CALC_CONN_TEB2000_REV01!$F:$H),3,0)),"---")</f>
        <v>---</v>
      </c>
      <c r="H354" s="59" t="str">
        <f>IFERROR(VLOOKUP(G354,IF($C$4="TEB2000_REV01",CALC_CONN_TEB2000_REV01!$G:$T),14,0),"---")</f>
        <v>---</v>
      </c>
      <c r="I354" s="59" t="str">
        <f>IFERROR(VLOOKUP($D354&amp;"-"&amp;$E354,IF($C$4="TEB2000_REV01",CALC_CONN_TEB2000_REV01!$F:$K,"???"),6,0),"---")</f>
        <v>---</v>
      </c>
      <c r="J354" s="61" t="str">
        <f>IFERROR(VLOOKUP($D354&amp;"-"&amp;$E354,IF($C$4="TEB2000_REV01",CALC_CONN_TEB2000_REV01!$F:$M,"???"),8,0),"---")</f>
        <v>---</v>
      </c>
      <c r="K354" s="62" t="str">
        <f>IFERROR(VLOOKUP($D354&amp;"-"&amp;$E354,IF($C$4="TEB2000_REV01",CALC_CONN_TEB2000_REV01!$F:$N),9,0),"---")</f>
        <v>---</v>
      </c>
      <c r="L354" s="59" t="str">
        <f>IFERROR(VLOOKUP(K354,B2B!$H$3:$I$2000,2,0),"---")</f>
        <v>---</v>
      </c>
      <c r="M354" s="59" t="str">
        <f>IFERROR(VLOOKUP(L354,IF($M$4="TEM0007_REV01",RAW_m_TEM0007_REV01!$AD:$AH),5,0),"---")</f>
        <v>---</v>
      </c>
      <c r="N354" s="59" t="str">
        <f>IFERROR(VLOOKUP(L354,IF($M$4="TEM0007_REV01",RAW_m_TEM0007_REV01!$AE:$AJ),6,0),"---")</f>
        <v>---</v>
      </c>
      <c r="O354" s="63" t="str">
        <f>IFERROR(VLOOKUP(L354,IF($M$4="TEM0007_REV01",RAW_m_TEM0007_REV01!$AD:$AE),2,0),"---")</f>
        <v>---</v>
      </c>
      <c r="P354" s="59" t="str">
        <f>IFERROR(VLOOKUP(O354,IF($M$4="TEM0007_REV01",RAW_m_TEM0007_REV01!$AJ:$AK),2,0),"---")</f>
        <v>---</v>
      </c>
      <c r="Q354" s="59" t="str">
        <f>IFERROR(VLOOKUP(L354,IF($M$4="TEM0007_REV01",RAW_m_TEM0007_REV01!$AD:$AF),3,0),"---")</f>
        <v>---</v>
      </c>
      <c r="R354" s="59" t="str">
        <f>IFERROR(VLOOKUP(O354,IF($M$4="TEM0007_REV01",RAW_m_TEM0007_REV01!$AE:$AG),3,0),"---")</f>
        <v>---</v>
      </c>
      <c r="S354" s="59" t="str">
        <f t="shared" si="11"/>
        <v>---</v>
      </c>
    </row>
    <row r="355" spans="2:19" ht="15" customHeight="1" x14ac:dyDescent="0.25">
      <c r="B355" s="59">
        <f t="shared" si="10"/>
        <v>350</v>
      </c>
      <c r="C355" s="60">
        <f>IFERROR(IF($C$4="TEB2000_REV01",CALC_CONN_TEB2000_REV01!U355,),"---")</f>
        <v>0</v>
      </c>
      <c r="D355" s="59">
        <f>IFERROR(IF($C$4="TEB2000_REV01",CALC_CONN_TEB2000_REV01!D355,),"---")</f>
        <v>0</v>
      </c>
      <c r="E355" s="59">
        <f>IFERROR(IF($C$4="TEB2000_REV01",CALC_CONN_TEB2000_REV01!E355,),"---")</f>
        <v>0</v>
      </c>
      <c r="F355" s="59" t="str">
        <f>IFERROR(IF(VLOOKUP($D355&amp;"-"&amp;$E355,IF($C$4="TEB2000_REV01",CALC_CONN_TEB2000_REV01!$F:$I),4,0)="--","---",IF($C$4="TEB2000_REV01",CALC_CONN_TEB2000_REV01!$G355&amp; " --&gt; " &amp;CALC_CONN_TEB2000_REV01!$I355&amp; " --&gt; ")),"---")</f>
        <v>---</v>
      </c>
      <c r="G355" s="59" t="str">
        <f>IFERROR(IF(VLOOKUP($D355&amp;"-"&amp;$E355,IF($C$4="TEB2000_REV01",CALC_CONN_TEB2000_REV01!$F:$H),3,0)="--",VLOOKUP($D355&amp;"-"&amp;$E355,IF($C$4="TEB2000_REV01",CALC_CONN_TEB2000_REV01!$F:$H),2,0),VLOOKUP($D355&amp;"-"&amp;$E355,IF($C$4="TEB2000_REV01",CALC_CONN_TEB2000_REV01!$F:$H),3,0)),"---")</f>
        <v>---</v>
      </c>
      <c r="H355" s="59" t="str">
        <f>IFERROR(VLOOKUP(G355,IF($C$4="TEB2000_REV01",CALC_CONN_TEB2000_REV01!$G:$T),14,0),"---")</f>
        <v>---</v>
      </c>
      <c r="I355" s="59" t="str">
        <f>IFERROR(VLOOKUP($D355&amp;"-"&amp;$E355,IF($C$4="TEB2000_REV01",CALC_CONN_TEB2000_REV01!$F:$K,"???"),6,0),"---")</f>
        <v>---</v>
      </c>
      <c r="J355" s="61" t="str">
        <f>IFERROR(VLOOKUP($D355&amp;"-"&amp;$E355,IF($C$4="TEB2000_REV01",CALC_CONN_TEB2000_REV01!$F:$M,"???"),8,0),"---")</f>
        <v>---</v>
      </c>
      <c r="K355" s="62" t="str">
        <f>IFERROR(VLOOKUP($D355&amp;"-"&amp;$E355,IF($C$4="TEB2000_REV01",CALC_CONN_TEB2000_REV01!$F:$N),9,0),"---")</f>
        <v>---</v>
      </c>
      <c r="L355" s="59" t="str">
        <f>IFERROR(VLOOKUP(K355,B2B!$H$3:$I$2000,2,0),"---")</f>
        <v>---</v>
      </c>
      <c r="M355" s="59" t="str">
        <f>IFERROR(VLOOKUP(L355,IF($M$4="TEM0007_REV01",RAW_m_TEM0007_REV01!$AD:$AH),5,0),"---")</f>
        <v>---</v>
      </c>
      <c r="N355" s="59" t="str">
        <f>IFERROR(VLOOKUP(L355,IF($M$4="TEM0007_REV01",RAW_m_TEM0007_REV01!$AE:$AJ),6,0),"---")</f>
        <v>---</v>
      </c>
      <c r="O355" s="63" t="str">
        <f>IFERROR(VLOOKUP(L355,IF($M$4="TEM0007_REV01",RAW_m_TEM0007_REV01!$AD:$AE),2,0),"---")</f>
        <v>---</v>
      </c>
      <c r="P355" s="59" t="str">
        <f>IFERROR(VLOOKUP(O355,IF($M$4="TEM0007_REV01",RAW_m_TEM0007_REV01!$AJ:$AK),2,0),"---")</f>
        <v>---</v>
      </c>
      <c r="Q355" s="59" t="str">
        <f>IFERROR(VLOOKUP(L355,IF($M$4="TEM0007_REV01",RAW_m_TEM0007_REV01!$AD:$AF),3,0),"---")</f>
        <v>---</v>
      </c>
      <c r="R355" s="59" t="str">
        <f>IFERROR(VLOOKUP(O355,IF($M$4="TEM0007_REV01",RAW_m_TEM0007_REV01!$AE:$AG),3,0),"---")</f>
        <v>---</v>
      </c>
      <c r="S355" s="59" t="str">
        <f t="shared" si="11"/>
        <v>---</v>
      </c>
    </row>
    <row r="356" spans="2:19" ht="15" customHeight="1" x14ac:dyDescent="0.25">
      <c r="B356" s="59">
        <f t="shared" si="10"/>
        <v>351</v>
      </c>
      <c r="C356" s="60">
        <f>IFERROR(IF($C$4="TEB2000_REV01",CALC_CONN_TEB2000_REV01!U356,),"---")</f>
        <v>0</v>
      </c>
      <c r="D356" s="59">
        <f>IFERROR(IF($C$4="TEB2000_REV01",CALC_CONN_TEB2000_REV01!D356,),"---")</f>
        <v>0</v>
      </c>
      <c r="E356" s="59">
        <f>IFERROR(IF($C$4="TEB2000_REV01",CALC_CONN_TEB2000_REV01!E356,),"---")</f>
        <v>0</v>
      </c>
      <c r="F356" s="59" t="str">
        <f>IFERROR(IF(VLOOKUP($D356&amp;"-"&amp;$E356,IF($C$4="TEB2000_REV01",CALC_CONN_TEB2000_REV01!$F:$I),4,0)="--","---",IF($C$4="TEB2000_REV01",CALC_CONN_TEB2000_REV01!$G356&amp; " --&gt; " &amp;CALC_CONN_TEB2000_REV01!$I356&amp; " --&gt; ")),"---")</f>
        <v>---</v>
      </c>
      <c r="G356" s="59" t="str">
        <f>IFERROR(IF(VLOOKUP($D356&amp;"-"&amp;$E356,IF($C$4="TEB2000_REV01",CALC_CONN_TEB2000_REV01!$F:$H),3,0)="--",VLOOKUP($D356&amp;"-"&amp;$E356,IF($C$4="TEB2000_REV01",CALC_CONN_TEB2000_REV01!$F:$H),2,0),VLOOKUP($D356&amp;"-"&amp;$E356,IF($C$4="TEB2000_REV01",CALC_CONN_TEB2000_REV01!$F:$H),3,0)),"---")</f>
        <v>---</v>
      </c>
      <c r="H356" s="59" t="str">
        <f>IFERROR(VLOOKUP(G356,IF($C$4="TEB2000_REV01",CALC_CONN_TEB2000_REV01!$G:$T),14,0),"---")</f>
        <v>---</v>
      </c>
      <c r="I356" s="59" t="str">
        <f>IFERROR(VLOOKUP($D356&amp;"-"&amp;$E356,IF($C$4="TEB2000_REV01",CALC_CONN_TEB2000_REV01!$F:$K,"???"),6,0),"---")</f>
        <v>---</v>
      </c>
      <c r="J356" s="61" t="str">
        <f>IFERROR(VLOOKUP($D356&amp;"-"&amp;$E356,IF($C$4="TEB2000_REV01",CALC_CONN_TEB2000_REV01!$F:$M,"???"),8,0),"---")</f>
        <v>---</v>
      </c>
      <c r="K356" s="62" t="str">
        <f>IFERROR(VLOOKUP($D356&amp;"-"&amp;$E356,IF($C$4="TEB2000_REV01",CALC_CONN_TEB2000_REV01!$F:$N),9,0),"---")</f>
        <v>---</v>
      </c>
      <c r="L356" s="59" t="str">
        <f>IFERROR(VLOOKUP(K356,B2B!$H$3:$I$2000,2,0),"---")</f>
        <v>---</v>
      </c>
      <c r="M356" s="59" t="str">
        <f>IFERROR(VLOOKUP(L356,IF($M$4="TEM0007_REV01",RAW_m_TEM0007_REV01!$AD:$AH),5,0),"---")</f>
        <v>---</v>
      </c>
      <c r="N356" s="59" t="str">
        <f>IFERROR(VLOOKUP(L356,IF($M$4="TEM0007_REV01",RAW_m_TEM0007_REV01!$AE:$AJ),6,0),"---")</f>
        <v>---</v>
      </c>
      <c r="O356" s="63" t="str">
        <f>IFERROR(VLOOKUP(L356,IF($M$4="TEM0007_REV01",RAW_m_TEM0007_REV01!$AD:$AE),2,0),"---")</f>
        <v>---</v>
      </c>
      <c r="P356" s="59" t="str">
        <f>IFERROR(VLOOKUP(O356,IF($M$4="TEM0007_REV01",RAW_m_TEM0007_REV01!$AJ:$AK),2,0),"---")</f>
        <v>---</v>
      </c>
      <c r="Q356" s="59" t="str">
        <f>IFERROR(VLOOKUP(L356,IF($M$4="TEM0007_REV01",RAW_m_TEM0007_REV01!$AD:$AF),3,0),"---")</f>
        <v>---</v>
      </c>
      <c r="R356" s="59" t="str">
        <f>IFERROR(VLOOKUP(O356,IF($M$4="TEM0007_REV01",RAW_m_TEM0007_REV01!$AE:$AG),3,0),"---")</f>
        <v>---</v>
      </c>
      <c r="S356" s="59" t="str">
        <f t="shared" si="11"/>
        <v>---</v>
      </c>
    </row>
    <row r="357" spans="2:19" ht="15" customHeight="1" x14ac:dyDescent="0.25">
      <c r="B357" s="59">
        <f t="shared" si="10"/>
        <v>352</v>
      </c>
      <c r="C357" s="60">
        <f>IFERROR(IF($C$4="TEB2000_REV01",CALC_CONN_TEB2000_REV01!U357,),"---")</f>
        <v>0</v>
      </c>
      <c r="D357" s="59">
        <f>IFERROR(IF($C$4="TEB2000_REV01",CALC_CONN_TEB2000_REV01!D357,),"---")</f>
        <v>0</v>
      </c>
      <c r="E357" s="59">
        <f>IFERROR(IF($C$4="TEB2000_REV01",CALC_CONN_TEB2000_REV01!E357,),"---")</f>
        <v>0</v>
      </c>
      <c r="F357" s="59" t="str">
        <f>IFERROR(IF(VLOOKUP($D357&amp;"-"&amp;$E357,IF($C$4="TEB2000_REV01",CALC_CONN_TEB2000_REV01!$F:$I),4,0)="--","---",IF($C$4="TEB2000_REV01",CALC_CONN_TEB2000_REV01!$G357&amp; " --&gt; " &amp;CALC_CONN_TEB2000_REV01!$I357&amp; " --&gt; ")),"---")</f>
        <v>---</v>
      </c>
      <c r="G357" s="59" t="str">
        <f>IFERROR(IF(VLOOKUP($D357&amp;"-"&amp;$E357,IF($C$4="TEB2000_REV01",CALC_CONN_TEB2000_REV01!$F:$H),3,0)="--",VLOOKUP($D357&amp;"-"&amp;$E357,IF($C$4="TEB2000_REV01",CALC_CONN_TEB2000_REV01!$F:$H),2,0),VLOOKUP($D357&amp;"-"&amp;$E357,IF($C$4="TEB2000_REV01",CALC_CONN_TEB2000_REV01!$F:$H),3,0)),"---")</f>
        <v>---</v>
      </c>
      <c r="H357" s="59" t="str">
        <f>IFERROR(VLOOKUP(G357,IF($C$4="TEB2000_REV01",CALC_CONN_TEB2000_REV01!$G:$T),14,0),"---")</f>
        <v>---</v>
      </c>
      <c r="I357" s="59" t="str">
        <f>IFERROR(VLOOKUP($D357&amp;"-"&amp;$E357,IF($C$4="TEB2000_REV01",CALC_CONN_TEB2000_REV01!$F:$K,"???"),6,0),"---")</f>
        <v>---</v>
      </c>
      <c r="J357" s="61" t="str">
        <f>IFERROR(VLOOKUP($D357&amp;"-"&amp;$E357,IF($C$4="TEB2000_REV01",CALC_CONN_TEB2000_REV01!$F:$M,"???"),8,0),"---")</f>
        <v>---</v>
      </c>
      <c r="K357" s="62" t="str">
        <f>IFERROR(VLOOKUP($D357&amp;"-"&amp;$E357,IF($C$4="TEB2000_REV01",CALC_CONN_TEB2000_REV01!$F:$N),9,0),"---")</f>
        <v>---</v>
      </c>
      <c r="L357" s="59" t="str">
        <f>IFERROR(VLOOKUP(K357,B2B!$H$3:$I$2000,2,0),"---")</f>
        <v>---</v>
      </c>
      <c r="M357" s="59" t="str">
        <f>IFERROR(VLOOKUP(L357,IF($M$4="TEM0007_REV01",RAW_m_TEM0007_REV01!$AD:$AH),5,0),"---")</f>
        <v>---</v>
      </c>
      <c r="N357" s="59" t="str">
        <f>IFERROR(VLOOKUP(L357,IF($M$4="TEM0007_REV01",RAW_m_TEM0007_REV01!$AE:$AJ),6,0),"---")</f>
        <v>---</v>
      </c>
      <c r="O357" s="63" t="str">
        <f>IFERROR(VLOOKUP(L357,IF($M$4="TEM0007_REV01",RAW_m_TEM0007_REV01!$AD:$AE),2,0),"---")</f>
        <v>---</v>
      </c>
      <c r="P357" s="59" t="str">
        <f>IFERROR(VLOOKUP(O357,IF($M$4="TEM0007_REV01",RAW_m_TEM0007_REV01!$AJ:$AK),2,0),"---")</f>
        <v>---</v>
      </c>
      <c r="Q357" s="59" t="str">
        <f>IFERROR(VLOOKUP(L357,IF($M$4="TEM0007_REV01",RAW_m_TEM0007_REV01!$AD:$AF),3,0),"---")</f>
        <v>---</v>
      </c>
      <c r="R357" s="59" t="str">
        <f>IFERROR(VLOOKUP(O357,IF($M$4="TEM0007_REV01",RAW_m_TEM0007_REV01!$AE:$AG),3,0),"---")</f>
        <v>---</v>
      </c>
      <c r="S357" s="59" t="str">
        <f t="shared" si="11"/>
        <v>---</v>
      </c>
    </row>
    <row r="358" spans="2:19" ht="15" customHeight="1" x14ac:dyDescent="0.25">
      <c r="B358" s="59">
        <f t="shared" si="10"/>
        <v>353</v>
      </c>
      <c r="C358" s="60">
        <f>IFERROR(IF($C$4="TEB2000_REV01",CALC_CONN_TEB2000_REV01!U358,),"---")</f>
        <v>0</v>
      </c>
      <c r="D358" s="59">
        <f>IFERROR(IF($C$4="TEB2000_REV01",CALC_CONN_TEB2000_REV01!D358,),"---")</f>
        <v>0</v>
      </c>
      <c r="E358" s="59">
        <f>IFERROR(IF($C$4="TEB2000_REV01",CALC_CONN_TEB2000_REV01!E358,),"---")</f>
        <v>0</v>
      </c>
      <c r="F358" s="59" t="str">
        <f>IFERROR(IF(VLOOKUP($D358&amp;"-"&amp;$E358,IF($C$4="TEB2000_REV01",CALC_CONN_TEB2000_REV01!$F:$I),4,0)="--","---",IF($C$4="TEB2000_REV01",CALC_CONN_TEB2000_REV01!$G358&amp; " --&gt; " &amp;CALC_CONN_TEB2000_REV01!$I358&amp; " --&gt; ")),"---")</f>
        <v>---</v>
      </c>
      <c r="G358" s="59" t="str">
        <f>IFERROR(IF(VLOOKUP($D358&amp;"-"&amp;$E358,IF($C$4="TEB2000_REV01",CALC_CONN_TEB2000_REV01!$F:$H),3,0)="--",VLOOKUP($D358&amp;"-"&amp;$E358,IF($C$4="TEB2000_REV01",CALC_CONN_TEB2000_REV01!$F:$H),2,0),VLOOKUP($D358&amp;"-"&amp;$E358,IF($C$4="TEB2000_REV01",CALC_CONN_TEB2000_REV01!$F:$H),3,0)),"---")</f>
        <v>---</v>
      </c>
      <c r="H358" s="59" t="str">
        <f>IFERROR(VLOOKUP(G358,IF($C$4="TEB2000_REV01",CALC_CONN_TEB2000_REV01!$G:$T),14,0),"---")</f>
        <v>---</v>
      </c>
      <c r="I358" s="59" t="str">
        <f>IFERROR(VLOOKUP($D358&amp;"-"&amp;$E358,IF($C$4="TEB2000_REV01",CALC_CONN_TEB2000_REV01!$F:$K,"???"),6,0),"---")</f>
        <v>---</v>
      </c>
      <c r="J358" s="61" t="str">
        <f>IFERROR(VLOOKUP($D358&amp;"-"&amp;$E358,IF($C$4="TEB2000_REV01",CALC_CONN_TEB2000_REV01!$F:$M,"???"),8,0),"---")</f>
        <v>---</v>
      </c>
      <c r="K358" s="62" t="str">
        <f>IFERROR(VLOOKUP($D358&amp;"-"&amp;$E358,IF($C$4="TEB2000_REV01",CALC_CONN_TEB2000_REV01!$F:$N),9,0),"---")</f>
        <v>---</v>
      </c>
      <c r="L358" s="59" t="str">
        <f>IFERROR(VLOOKUP(K358,B2B!$H$3:$I$2000,2,0),"---")</f>
        <v>---</v>
      </c>
      <c r="M358" s="59" t="str">
        <f>IFERROR(VLOOKUP(L358,IF($M$4="TEM0007_REV01",RAW_m_TEM0007_REV01!$AD:$AH),5,0),"---")</f>
        <v>---</v>
      </c>
      <c r="N358" s="59" t="str">
        <f>IFERROR(VLOOKUP(L358,IF($M$4="TEM0007_REV01",RAW_m_TEM0007_REV01!$AE:$AJ),6,0),"---")</f>
        <v>---</v>
      </c>
      <c r="O358" s="63" t="str">
        <f>IFERROR(VLOOKUP(L358,IF($M$4="TEM0007_REV01",RAW_m_TEM0007_REV01!$AD:$AE),2,0),"---")</f>
        <v>---</v>
      </c>
      <c r="P358" s="59" t="str">
        <f>IFERROR(VLOOKUP(O358,IF($M$4="TEM0007_REV01",RAW_m_TEM0007_REV01!$AJ:$AK),2,0),"---")</f>
        <v>---</v>
      </c>
      <c r="Q358" s="59" t="str">
        <f>IFERROR(VLOOKUP(L358,IF($M$4="TEM0007_REV01",RAW_m_TEM0007_REV01!$AD:$AF),3,0),"---")</f>
        <v>---</v>
      </c>
      <c r="R358" s="59" t="str">
        <f>IFERROR(VLOOKUP(O358,IF($M$4="TEM0007_REV01",RAW_m_TEM0007_REV01!$AE:$AG),3,0),"---")</f>
        <v>---</v>
      </c>
      <c r="S358" s="59" t="str">
        <f t="shared" si="11"/>
        <v>---</v>
      </c>
    </row>
    <row r="359" spans="2:19" ht="15" customHeight="1" x14ac:dyDescent="0.25">
      <c r="B359" s="59">
        <f t="shared" si="10"/>
        <v>354</v>
      </c>
      <c r="C359" s="60">
        <f>IFERROR(IF($C$4="TEB2000_REV01",CALC_CONN_TEB2000_REV01!U359,),"---")</f>
        <v>0</v>
      </c>
      <c r="D359" s="59">
        <f>IFERROR(IF($C$4="TEB2000_REV01",CALC_CONN_TEB2000_REV01!D359,),"---")</f>
        <v>0</v>
      </c>
      <c r="E359" s="59">
        <f>IFERROR(IF($C$4="TEB2000_REV01",CALC_CONN_TEB2000_REV01!E359,),"---")</f>
        <v>0</v>
      </c>
      <c r="F359" s="59" t="str">
        <f>IFERROR(IF(VLOOKUP($D359&amp;"-"&amp;$E359,IF($C$4="TEB2000_REV01",CALC_CONN_TEB2000_REV01!$F:$I),4,0)="--","---",IF($C$4="TEB2000_REV01",CALC_CONN_TEB2000_REV01!$G359&amp; " --&gt; " &amp;CALC_CONN_TEB2000_REV01!$I359&amp; " --&gt; ")),"---")</f>
        <v>---</v>
      </c>
      <c r="G359" s="59" t="str">
        <f>IFERROR(IF(VLOOKUP($D359&amp;"-"&amp;$E359,IF($C$4="TEB2000_REV01",CALC_CONN_TEB2000_REV01!$F:$H),3,0)="--",VLOOKUP($D359&amp;"-"&amp;$E359,IF($C$4="TEB2000_REV01",CALC_CONN_TEB2000_REV01!$F:$H),2,0),VLOOKUP($D359&amp;"-"&amp;$E359,IF($C$4="TEB2000_REV01",CALC_CONN_TEB2000_REV01!$F:$H),3,0)),"---")</f>
        <v>---</v>
      </c>
      <c r="H359" s="59" t="str">
        <f>IFERROR(VLOOKUP(G359,IF($C$4="TEB2000_REV01",CALC_CONN_TEB2000_REV01!$G:$T),14,0),"---")</f>
        <v>---</v>
      </c>
      <c r="I359" s="59" t="str">
        <f>IFERROR(VLOOKUP($D359&amp;"-"&amp;$E359,IF($C$4="TEB2000_REV01",CALC_CONN_TEB2000_REV01!$F:$K,"???"),6,0),"---")</f>
        <v>---</v>
      </c>
      <c r="J359" s="61" t="str">
        <f>IFERROR(VLOOKUP($D359&amp;"-"&amp;$E359,IF($C$4="TEB2000_REV01",CALC_CONN_TEB2000_REV01!$F:$M,"???"),8,0),"---")</f>
        <v>---</v>
      </c>
      <c r="K359" s="62" t="str">
        <f>IFERROR(VLOOKUP($D359&amp;"-"&amp;$E359,IF($C$4="TEB2000_REV01",CALC_CONN_TEB2000_REV01!$F:$N),9,0),"---")</f>
        <v>---</v>
      </c>
      <c r="L359" s="59" t="str">
        <f>IFERROR(VLOOKUP(K359,B2B!$H$3:$I$2000,2,0),"---")</f>
        <v>---</v>
      </c>
      <c r="M359" s="59" t="str">
        <f>IFERROR(VLOOKUP(L359,IF($M$4="TEM0007_REV01",RAW_m_TEM0007_REV01!$AD:$AH),5,0),"---")</f>
        <v>---</v>
      </c>
      <c r="N359" s="59" t="str">
        <f>IFERROR(VLOOKUP(L359,IF($M$4="TEM0007_REV01",RAW_m_TEM0007_REV01!$AE:$AJ),6,0),"---")</f>
        <v>---</v>
      </c>
      <c r="O359" s="63" t="str">
        <f>IFERROR(VLOOKUP(L359,IF($M$4="TEM0007_REV01",RAW_m_TEM0007_REV01!$AD:$AE),2,0),"---")</f>
        <v>---</v>
      </c>
      <c r="P359" s="59" t="str">
        <f>IFERROR(VLOOKUP(O359,IF($M$4="TEM0007_REV01",RAW_m_TEM0007_REV01!$AJ:$AK),2,0),"---")</f>
        <v>---</v>
      </c>
      <c r="Q359" s="59" t="str">
        <f>IFERROR(VLOOKUP(L359,IF($M$4="TEM0007_REV01",RAW_m_TEM0007_REV01!$AD:$AF),3,0),"---")</f>
        <v>---</v>
      </c>
      <c r="R359" s="59" t="str">
        <f>IFERROR(VLOOKUP(O359,IF($M$4="TEM0007_REV01",RAW_m_TEM0007_REV01!$AE:$AG),3,0),"---")</f>
        <v>---</v>
      </c>
      <c r="S359" s="59" t="str">
        <f t="shared" si="11"/>
        <v>---</v>
      </c>
    </row>
    <row r="360" spans="2:19" ht="15" customHeight="1" x14ac:dyDescent="0.25">
      <c r="B360" s="59">
        <f t="shared" si="10"/>
        <v>355</v>
      </c>
      <c r="C360" s="60">
        <f>IFERROR(IF($C$4="TEB2000_REV01",CALC_CONN_TEB2000_REV01!U360,),"---")</f>
        <v>0</v>
      </c>
      <c r="D360" s="59">
        <f>IFERROR(IF($C$4="TEB2000_REV01",CALC_CONN_TEB2000_REV01!D360,),"---")</f>
        <v>0</v>
      </c>
      <c r="E360" s="59">
        <f>IFERROR(IF($C$4="TEB2000_REV01",CALC_CONN_TEB2000_REV01!E360,),"---")</f>
        <v>0</v>
      </c>
      <c r="F360" s="59" t="str">
        <f>IFERROR(IF(VLOOKUP($D360&amp;"-"&amp;$E360,IF($C$4="TEB2000_REV01",CALC_CONN_TEB2000_REV01!$F:$I),4,0)="--","---",IF($C$4="TEB2000_REV01",CALC_CONN_TEB2000_REV01!$G360&amp; " --&gt; " &amp;CALC_CONN_TEB2000_REV01!$I360&amp; " --&gt; ")),"---")</f>
        <v>---</v>
      </c>
      <c r="G360" s="59" t="str">
        <f>IFERROR(IF(VLOOKUP($D360&amp;"-"&amp;$E360,IF($C$4="TEB2000_REV01",CALC_CONN_TEB2000_REV01!$F:$H),3,0)="--",VLOOKUP($D360&amp;"-"&amp;$E360,IF($C$4="TEB2000_REV01",CALC_CONN_TEB2000_REV01!$F:$H),2,0),VLOOKUP($D360&amp;"-"&amp;$E360,IF($C$4="TEB2000_REV01",CALC_CONN_TEB2000_REV01!$F:$H),3,0)),"---")</f>
        <v>---</v>
      </c>
      <c r="H360" s="59" t="str">
        <f>IFERROR(VLOOKUP(G360,IF($C$4="TEB2000_REV01",CALC_CONN_TEB2000_REV01!$G:$T),14,0),"---")</f>
        <v>---</v>
      </c>
      <c r="I360" s="59" t="str">
        <f>IFERROR(VLOOKUP($D360&amp;"-"&amp;$E360,IF($C$4="TEB2000_REV01",CALC_CONN_TEB2000_REV01!$F:$K,"???"),6,0),"---")</f>
        <v>---</v>
      </c>
      <c r="J360" s="61" t="str">
        <f>IFERROR(VLOOKUP($D360&amp;"-"&amp;$E360,IF($C$4="TEB2000_REV01",CALC_CONN_TEB2000_REV01!$F:$M,"???"),8,0),"---")</f>
        <v>---</v>
      </c>
      <c r="K360" s="62" t="str">
        <f>IFERROR(VLOOKUP($D360&amp;"-"&amp;$E360,IF($C$4="TEB2000_REV01",CALC_CONN_TEB2000_REV01!$F:$N),9,0),"---")</f>
        <v>---</v>
      </c>
      <c r="L360" s="59" t="str">
        <f>IFERROR(VLOOKUP(K360,B2B!$H$3:$I$2000,2,0),"---")</f>
        <v>---</v>
      </c>
      <c r="M360" s="59" t="str">
        <f>IFERROR(VLOOKUP(L360,IF($M$4="TEM0007_REV01",RAW_m_TEM0007_REV01!$AD:$AH),5,0),"---")</f>
        <v>---</v>
      </c>
      <c r="N360" s="59" t="str">
        <f>IFERROR(VLOOKUP(L360,IF($M$4="TEM0007_REV01",RAW_m_TEM0007_REV01!$AE:$AJ),6,0),"---")</f>
        <v>---</v>
      </c>
      <c r="O360" s="63" t="str">
        <f>IFERROR(VLOOKUP(L360,IF($M$4="TEM0007_REV01",RAW_m_TEM0007_REV01!$AD:$AE),2,0),"---")</f>
        <v>---</v>
      </c>
      <c r="P360" s="59" t="str">
        <f>IFERROR(VLOOKUP(O360,IF($M$4="TEM0007_REV01",RAW_m_TEM0007_REV01!$AJ:$AK),2,0),"---")</f>
        <v>---</v>
      </c>
      <c r="Q360" s="59" t="str">
        <f>IFERROR(VLOOKUP(L360,IF($M$4="TEM0007_REV01",RAW_m_TEM0007_REV01!$AD:$AF),3,0),"---")</f>
        <v>---</v>
      </c>
      <c r="R360" s="59" t="str">
        <f>IFERROR(VLOOKUP(O360,IF($M$4="TEM0007_REV01",RAW_m_TEM0007_REV01!$AE:$AG),3,0),"---")</f>
        <v>---</v>
      </c>
      <c r="S360" s="59" t="str">
        <f t="shared" si="11"/>
        <v>---</v>
      </c>
    </row>
    <row r="361" spans="2:19" ht="15" customHeight="1" x14ac:dyDescent="0.25">
      <c r="B361" s="59">
        <f t="shared" si="10"/>
        <v>356</v>
      </c>
      <c r="C361" s="60">
        <f>IFERROR(IF($C$4="TEB2000_REV01",CALC_CONN_TEB2000_REV01!U361,),"---")</f>
        <v>0</v>
      </c>
      <c r="D361" s="59">
        <f>IFERROR(IF($C$4="TEB2000_REV01",CALC_CONN_TEB2000_REV01!D361,),"---")</f>
        <v>0</v>
      </c>
      <c r="E361" s="59">
        <f>IFERROR(IF($C$4="TEB2000_REV01",CALC_CONN_TEB2000_REV01!E361,),"---")</f>
        <v>0</v>
      </c>
      <c r="F361" s="59" t="str">
        <f>IFERROR(IF(VLOOKUP($D361&amp;"-"&amp;$E361,IF($C$4="TEB2000_REV01",CALC_CONN_TEB2000_REV01!$F:$I),4,0)="--","---",IF($C$4="TEB2000_REV01",CALC_CONN_TEB2000_REV01!$G361&amp; " --&gt; " &amp;CALC_CONN_TEB2000_REV01!$I361&amp; " --&gt; ")),"---")</f>
        <v>---</v>
      </c>
      <c r="G361" s="59" t="str">
        <f>IFERROR(IF(VLOOKUP($D361&amp;"-"&amp;$E361,IF($C$4="TEB2000_REV01",CALC_CONN_TEB2000_REV01!$F:$H),3,0)="--",VLOOKUP($D361&amp;"-"&amp;$E361,IF($C$4="TEB2000_REV01",CALC_CONN_TEB2000_REV01!$F:$H),2,0),VLOOKUP($D361&amp;"-"&amp;$E361,IF($C$4="TEB2000_REV01",CALC_CONN_TEB2000_REV01!$F:$H),3,0)),"---")</f>
        <v>---</v>
      </c>
      <c r="H361" s="59" t="str">
        <f>IFERROR(VLOOKUP(G361,IF($C$4="TEB2000_REV01",CALC_CONN_TEB2000_REV01!$G:$T),14,0),"---")</f>
        <v>---</v>
      </c>
      <c r="I361" s="59" t="str">
        <f>IFERROR(VLOOKUP($D361&amp;"-"&amp;$E361,IF($C$4="TEB2000_REV01",CALC_CONN_TEB2000_REV01!$F:$K,"???"),6,0),"---")</f>
        <v>---</v>
      </c>
      <c r="J361" s="61" t="str">
        <f>IFERROR(VLOOKUP($D361&amp;"-"&amp;$E361,IF($C$4="TEB2000_REV01",CALC_CONN_TEB2000_REV01!$F:$M,"???"),8,0),"---")</f>
        <v>---</v>
      </c>
      <c r="K361" s="62" t="str">
        <f>IFERROR(VLOOKUP($D361&amp;"-"&amp;$E361,IF($C$4="TEB2000_REV01",CALC_CONN_TEB2000_REV01!$F:$N),9,0),"---")</f>
        <v>---</v>
      </c>
      <c r="L361" s="59" t="str">
        <f>IFERROR(VLOOKUP(K361,B2B!$H$3:$I$2000,2,0),"---")</f>
        <v>---</v>
      </c>
      <c r="M361" s="59" t="str">
        <f>IFERROR(VLOOKUP(L361,IF($M$4="TEM0007_REV01",RAW_m_TEM0007_REV01!$AD:$AH),5,0),"---")</f>
        <v>---</v>
      </c>
      <c r="N361" s="59" t="str">
        <f>IFERROR(VLOOKUP(L361,IF($M$4="TEM0007_REV01",RAW_m_TEM0007_REV01!$AE:$AJ),6,0),"---")</f>
        <v>---</v>
      </c>
      <c r="O361" s="63" t="str">
        <f>IFERROR(VLOOKUP(L361,IF($M$4="TEM0007_REV01",RAW_m_TEM0007_REV01!$AD:$AE),2,0),"---")</f>
        <v>---</v>
      </c>
      <c r="P361" s="59" t="str">
        <f>IFERROR(VLOOKUP(O361,IF($M$4="TEM0007_REV01",RAW_m_TEM0007_REV01!$AJ:$AK),2,0),"---")</f>
        <v>---</v>
      </c>
      <c r="Q361" s="59" t="str">
        <f>IFERROR(VLOOKUP(L361,IF($M$4="TEM0007_REV01",RAW_m_TEM0007_REV01!$AD:$AF),3,0),"---")</f>
        <v>---</v>
      </c>
      <c r="R361" s="59" t="str">
        <f>IFERROR(VLOOKUP(O361,IF($M$4="TEM0007_REV01",RAW_m_TEM0007_REV01!$AE:$AG),3,0),"---")</f>
        <v>---</v>
      </c>
      <c r="S361" s="59" t="str">
        <f t="shared" si="11"/>
        <v>---</v>
      </c>
    </row>
    <row r="362" spans="2:19" ht="15" customHeight="1" x14ac:dyDescent="0.25">
      <c r="B362" s="59">
        <f t="shared" si="10"/>
        <v>357</v>
      </c>
      <c r="C362" s="60">
        <f>IFERROR(IF($C$4="TEB2000_REV01",CALC_CONN_TEB2000_REV01!U362,),"---")</f>
        <v>0</v>
      </c>
      <c r="D362" s="59">
        <f>IFERROR(IF($C$4="TEB2000_REV01",CALC_CONN_TEB2000_REV01!D362,),"---")</f>
        <v>0</v>
      </c>
      <c r="E362" s="59">
        <f>IFERROR(IF($C$4="TEB2000_REV01",CALC_CONN_TEB2000_REV01!E362,),"---")</f>
        <v>0</v>
      </c>
      <c r="F362" s="59" t="str">
        <f>IFERROR(IF(VLOOKUP($D362&amp;"-"&amp;$E362,IF($C$4="TEB2000_REV01",CALC_CONN_TEB2000_REV01!$F:$I),4,0)="--","---",IF($C$4="TEB2000_REV01",CALC_CONN_TEB2000_REV01!$G362&amp; " --&gt; " &amp;CALC_CONN_TEB2000_REV01!$I362&amp; " --&gt; ")),"---")</f>
        <v>---</v>
      </c>
      <c r="G362" s="59" t="str">
        <f>IFERROR(IF(VLOOKUP($D362&amp;"-"&amp;$E362,IF($C$4="TEB2000_REV01",CALC_CONN_TEB2000_REV01!$F:$H),3,0)="--",VLOOKUP($D362&amp;"-"&amp;$E362,IF($C$4="TEB2000_REV01",CALC_CONN_TEB2000_REV01!$F:$H),2,0),VLOOKUP($D362&amp;"-"&amp;$E362,IF($C$4="TEB2000_REV01",CALC_CONN_TEB2000_REV01!$F:$H),3,0)),"---")</f>
        <v>---</v>
      </c>
      <c r="H362" s="59" t="str">
        <f>IFERROR(VLOOKUP(G362,IF($C$4="TEB2000_REV01",CALC_CONN_TEB2000_REV01!$G:$T),14,0),"---")</f>
        <v>---</v>
      </c>
      <c r="I362" s="59" t="str">
        <f>IFERROR(VLOOKUP($D362&amp;"-"&amp;$E362,IF($C$4="TEB2000_REV01",CALC_CONN_TEB2000_REV01!$F:$K,"???"),6,0),"---")</f>
        <v>---</v>
      </c>
      <c r="J362" s="61" t="str">
        <f>IFERROR(VLOOKUP($D362&amp;"-"&amp;$E362,IF($C$4="TEB2000_REV01",CALC_CONN_TEB2000_REV01!$F:$M,"???"),8,0),"---")</f>
        <v>---</v>
      </c>
      <c r="K362" s="62" t="str">
        <f>IFERROR(VLOOKUP($D362&amp;"-"&amp;$E362,IF($C$4="TEB2000_REV01",CALC_CONN_TEB2000_REV01!$F:$N),9,0),"---")</f>
        <v>---</v>
      </c>
      <c r="L362" s="59" t="str">
        <f>IFERROR(VLOOKUP(K362,B2B!$H$3:$I$2000,2,0),"---")</f>
        <v>---</v>
      </c>
      <c r="M362" s="59" t="str">
        <f>IFERROR(VLOOKUP(L362,IF($M$4="TEM0007_REV01",RAW_m_TEM0007_REV01!$AD:$AH),5,0),"---")</f>
        <v>---</v>
      </c>
      <c r="N362" s="59" t="str">
        <f>IFERROR(VLOOKUP(L362,IF($M$4="TEM0007_REV01",RAW_m_TEM0007_REV01!$AE:$AJ),6,0),"---")</f>
        <v>---</v>
      </c>
      <c r="O362" s="63" t="str">
        <f>IFERROR(VLOOKUP(L362,IF($M$4="TEM0007_REV01",RAW_m_TEM0007_REV01!$AD:$AE),2,0),"---")</f>
        <v>---</v>
      </c>
      <c r="P362" s="59" t="str">
        <f>IFERROR(VLOOKUP(O362,IF($M$4="TEM0007_REV01",RAW_m_TEM0007_REV01!$AJ:$AK),2,0),"---")</f>
        <v>---</v>
      </c>
      <c r="Q362" s="59" t="str">
        <f>IFERROR(VLOOKUP(L362,IF($M$4="TEM0007_REV01",RAW_m_TEM0007_REV01!$AD:$AF),3,0),"---")</f>
        <v>---</v>
      </c>
      <c r="R362" s="59" t="str">
        <f>IFERROR(VLOOKUP(O362,IF($M$4="TEM0007_REV01",RAW_m_TEM0007_REV01!$AE:$AG),3,0),"---")</f>
        <v>---</v>
      </c>
      <c r="S362" s="59" t="str">
        <f t="shared" si="11"/>
        <v>---</v>
      </c>
    </row>
    <row r="363" spans="2:19" ht="15" customHeight="1" x14ac:dyDescent="0.25">
      <c r="B363" s="59">
        <f t="shared" si="10"/>
        <v>358</v>
      </c>
      <c r="C363" s="60">
        <f>IFERROR(IF($C$4="TEB2000_REV01",CALC_CONN_TEB2000_REV01!U363,),"---")</f>
        <v>0</v>
      </c>
      <c r="D363" s="59">
        <f>IFERROR(IF($C$4="TEB2000_REV01",CALC_CONN_TEB2000_REV01!D363,),"---")</f>
        <v>0</v>
      </c>
      <c r="E363" s="59">
        <f>IFERROR(IF($C$4="TEB2000_REV01",CALC_CONN_TEB2000_REV01!E363,),"---")</f>
        <v>0</v>
      </c>
      <c r="F363" s="59" t="str">
        <f>IFERROR(IF(VLOOKUP($D363&amp;"-"&amp;$E363,IF($C$4="TEB2000_REV01",CALC_CONN_TEB2000_REV01!$F:$I),4,0)="--","---",IF($C$4="TEB2000_REV01",CALC_CONN_TEB2000_REV01!$G363&amp; " --&gt; " &amp;CALC_CONN_TEB2000_REV01!$I363&amp; " --&gt; ")),"---")</f>
        <v>---</v>
      </c>
      <c r="G363" s="59" t="str">
        <f>IFERROR(IF(VLOOKUP($D363&amp;"-"&amp;$E363,IF($C$4="TEB2000_REV01",CALC_CONN_TEB2000_REV01!$F:$H),3,0)="--",VLOOKUP($D363&amp;"-"&amp;$E363,IF($C$4="TEB2000_REV01",CALC_CONN_TEB2000_REV01!$F:$H),2,0),VLOOKUP($D363&amp;"-"&amp;$E363,IF($C$4="TEB2000_REV01",CALC_CONN_TEB2000_REV01!$F:$H),3,0)),"---")</f>
        <v>---</v>
      </c>
      <c r="H363" s="59" t="str">
        <f>IFERROR(VLOOKUP(G363,IF($C$4="TEB2000_REV01",CALC_CONN_TEB2000_REV01!$G:$T),14,0),"---")</f>
        <v>---</v>
      </c>
      <c r="I363" s="59" t="str">
        <f>IFERROR(VLOOKUP($D363&amp;"-"&amp;$E363,IF($C$4="TEB2000_REV01",CALC_CONN_TEB2000_REV01!$F:$K,"???"),6,0),"---")</f>
        <v>---</v>
      </c>
      <c r="J363" s="61" t="str">
        <f>IFERROR(VLOOKUP($D363&amp;"-"&amp;$E363,IF($C$4="TEB2000_REV01",CALC_CONN_TEB2000_REV01!$F:$M,"???"),8,0),"---")</f>
        <v>---</v>
      </c>
      <c r="K363" s="62" t="str">
        <f>IFERROR(VLOOKUP($D363&amp;"-"&amp;$E363,IF($C$4="TEB2000_REV01",CALC_CONN_TEB2000_REV01!$F:$N),9,0),"---")</f>
        <v>---</v>
      </c>
      <c r="L363" s="59" t="str">
        <f>IFERROR(VLOOKUP(K363,B2B!$H$3:$I$2000,2,0),"---")</f>
        <v>---</v>
      </c>
      <c r="M363" s="59" t="str">
        <f>IFERROR(VLOOKUP(L363,IF($M$4="TEM0007_REV01",RAW_m_TEM0007_REV01!$AD:$AH),5,0),"---")</f>
        <v>---</v>
      </c>
      <c r="N363" s="59" t="str">
        <f>IFERROR(VLOOKUP(L363,IF($M$4="TEM0007_REV01",RAW_m_TEM0007_REV01!$AE:$AJ),6,0),"---")</f>
        <v>---</v>
      </c>
      <c r="O363" s="63" t="str">
        <f>IFERROR(VLOOKUP(L363,IF($M$4="TEM0007_REV01",RAW_m_TEM0007_REV01!$AD:$AE),2,0),"---")</f>
        <v>---</v>
      </c>
      <c r="P363" s="59" t="str">
        <f>IFERROR(VLOOKUP(O363,IF($M$4="TEM0007_REV01",RAW_m_TEM0007_REV01!$AJ:$AK),2,0),"---")</f>
        <v>---</v>
      </c>
      <c r="Q363" s="59" t="str">
        <f>IFERROR(VLOOKUP(L363,IF($M$4="TEM0007_REV01",RAW_m_TEM0007_REV01!$AD:$AF),3,0),"---")</f>
        <v>---</v>
      </c>
      <c r="R363" s="59" t="str">
        <f>IFERROR(VLOOKUP(O363,IF($M$4="TEM0007_REV01",RAW_m_TEM0007_REV01!$AE:$AG),3,0),"---")</f>
        <v>---</v>
      </c>
      <c r="S363" s="59" t="str">
        <f t="shared" si="11"/>
        <v>---</v>
      </c>
    </row>
    <row r="364" spans="2:19" ht="15" customHeight="1" x14ac:dyDescent="0.25">
      <c r="B364" s="59">
        <f t="shared" si="10"/>
        <v>359</v>
      </c>
      <c r="C364" s="60">
        <f>IFERROR(IF($C$4="TEB2000_REV01",CALC_CONN_TEB2000_REV01!U364,),"---")</f>
        <v>0</v>
      </c>
      <c r="D364" s="59">
        <f>IFERROR(IF($C$4="TEB2000_REV01",CALC_CONN_TEB2000_REV01!D364,),"---")</f>
        <v>0</v>
      </c>
      <c r="E364" s="59">
        <f>IFERROR(IF($C$4="TEB2000_REV01",CALC_CONN_TEB2000_REV01!E364,),"---")</f>
        <v>0</v>
      </c>
      <c r="F364" s="59" t="str">
        <f>IFERROR(IF(VLOOKUP($D364&amp;"-"&amp;$E364,IF($C$4="TEB2000_REV01",CALC_CONN_TEB2000_REV01!$F:$I),4,0)="--","---",IF($C$4="TEB2000_REV01",CALC_CONN_TEB2000_REV01!$G364&amp; " --&gt; " &amp;CALC_CONN_TEB2000_REV01!$I364&amp; " --&gt; ")),"---")</f>
        <v>---</v>
      </c>
      <c r="G364" s="59" t="str">
        <f>IFERROR(IF(VLOOKUP($D364&amp;"-"&amp;$E364,IF($C$4="TEB2000_REV01",CALC_CONN_TEB2000_REV01!$F:$H),3,0)="--",VLOOKUP($D364&amp;"-"&amp;$E364,IF($C$4="TEB2000_REV01",CALC_CONN_TEB2000_REV01!$F:$H),2,0),VLOOKUP($D364&amp;"-"&amp;$E364,IF($C$4="TEB2000_REV01",CALC_CONN_TEB2000_REV01!$F:$H),3,0)),"---")</f>
        <v>---</v>
      </c>
      <c r="H364" s="59" t="str">
        <f>IFERROR(VLOOKUP(G364,IF($C$4="TEB2000_REV01",CALC_CONN_TEB2000_REV01!$G:$T),14,0),"---")</f>
        <v>---</v>
      </c>
      <c r="I364" s="59" t="str">
        <f>IFERROR(VLOOKUP($D364&amp;"-"&amp;$E364,IF($C$4="TEB2000_REV01",CALC_CONN_TEB2000_REV01!$F:$K,"???"),6,0),"---")</f>
        <v>---</v>
      </c>
      <c r="J364" s="61" t="str">
        <f>IFERROR(VLOOKUP($D364&amp;"-"&amp;$E364,IF($C$4="TEB2000_REV01",CALC_CONN_TEB2000_REV01!$F:$M,"???"),8,0),"---")</f>
        <v>---</v>
      </c>
      <c r="K364" s="62" t="str">
        <f>IFERROR(VLOOKUP($D364&amp;"-"&amp;$E364,IF($C$4="TEB2000_REV01",CALC_CONN_TEB2000_REV01!$F:$N),9,0),"---")</f>
        <v>---</v>
      </c>
      <c r="L364" s="59" t="str">
        <f>IFERROR(VLOOKUP(K364,B2B!$H$3:$I$2000,2,0),"---")</f>
        <v>---</v>
      </c>
      <c r="M364" s="59" t="str">
        <f>IFERROR(VLOOKUP(L364,IF($M$4="TEM0007_REV01",RAW_m_TEM0007_REV01!$AD:$AH),5,0),"---")</f>
        <v>---</v>
      </c>
      <c r="N364" s="59" t="str">
        <f>IFERROR(VLOOKUP(L364,IF($M$4="TEM0007_REV01",RAW_m_TEM0007_REV01!$AE:$AJ),6,0),"---")</f>
        <v>---</v>
      </c>
      <c r="O364" s="63" t="str">
        <f>IFERROR(VLOOKUP(L364,IF($M$4="TEM0007_REV01",RAW_m_TEM0007_REV01!$AD:$AE),2,0),"---")</f>
        <v>---</v>
      </c>
      <c r="P364" s="59" t="str">
        <f>IFERROR(VLOOKUP(O364,IF($M$4="TEM0007_REV01",RAW_m_TEM0007_REV01!$AJ:$AK),2,0),"---")</f>
        <v>---</v>
      </c>
      <c r="Q364" s="59" t="str">
        <f>IFERROR(VLOOKUP(L364,IF($M$4="TEM0007_REV01",RAW_m_TEM0007_REV01!$AD:$AF),3,0),"---")</f>
        <v>---</v>
      </c>
      <c r="R364" s="59" t="str">
        <f>IFERROR(VLOOKUP(O364,IF($M$4="TEM0007_REV01",RAW_m_TEM0007_REV01!$AE:$AG),3,0),"---")</f>
        <v>---</v>
      </c>
      <c r="S364" s="59" t="str">
        <f t="shared" si="11"/>
        <v>---</v>
      </c>
    </row>
    <row r="365" spans="2:19" ht="15" customHeight="1" x14ac:dyDescent="0.25">
      <c r="B365" s="59">
        <f t="shared" si="10"/>
        <v>360</v>
      </c>
      <c r="C365" s="60">
        <f>IFERROR(IF($C$4="TEB2000_REV01",CALC_CONN_TEB2000_REV01!U365,),"---")</f>
        <v>0</v>
      </c>
      <c r="D365" s="59">
        <f>IFERROR(IF($C$4="TEB2000_REV01",CALC_CONN_TEB2000_REV01!D365,),"---")</f>
        <v>0</v>
      </c>
      <c r="E365" s="59">
        <f>IFERROR(IF($C$4="TEB2000_REV01",CALC_CONN_TEB2000_REV01!E365,),"---")</f>
        <v>0</v>
      </c>
      <c r="F365" s="59" t="str">
        <f>IFERROR(IF(VLOOKUP($D365&amp;"-"&amp;$E365,IF($C$4="TEB2000_REV01",CALC_CONN_TEB2000_REV01!$F:$I),4,0)="--","---",IF($C$4="TEB2000_REV01",CALC_CONN_TEB2000_REV01!$G365&amp; " --&gt; " &amp;CALC_CONN_TEB2000_REV01!$I365&amp; " --&gt; ")),"---")</f>
        <v>---</v>
      </c>
      <c r="G365" s="59" t="str">
        <f>IFERROR(IF(VLOOKUP($D365&amp;"-"&amp;$E365,IF($C$4="TEB2000_REV01",CALC_CONN_TEB2000_REV01!$F:$H),3,0)="--",VLOOKUP($D365&amp;"-"&amp;$E365,IF($C$4="TEB2000_REV01",CALC_CONN_TEB2000_REV01!$F:$H),2,0),VLOOKUP($D365&amp;"-"&amp;$E365,IF($C$4="TEB2000_REV01",CALC_CONN_TEB2000_REV01!$F:$H),3,0)),"---")</f>
        <v>---</v>
      </c>
      <c r="H365" s="59" t="str">
        <f>IFERROR(VLOOKUP(G365,IF($C$4="TEB2000_REV01",CALC_CONN_TEB2000_REV01!$G:$T),14,0),"---")</f>
        <v>---</v>
      </c>
      <c r="I365" s="59" t="str">
        <f>IFERROR(VLOOKUP($D365&amp;"-"&amp;$E365,IF($C$4="TEB2000_REV01",CALC_CONN_TEB2000_REV01!$F:$K,"???"),6,0),"---")</f>
        <v>---</v>
      </c>
      <c r="J365" s="61" t="str">
        <f>IFERROR(VLOOKUP($D365&amp;"-"&amp;$E365,IF($C$4="TEB2000_REV01",CALC_CONN_TEB2000_REV01!$F:$M,"???"),8,0),"---")</f>
        <v>---</v>
      </c>
      <c r="K365" s="62" t="str">
        <f>IFERROR(VLOOKUP($D365&amp;"-"&amp;$E365,IF($C$4="TEB2000_REV01",CALC_CONN_TEB2000_REV01!$F:$N),9,0),"---")</f>
        <v>---</v>
      </c>
      <c r="L365" s="59" t="str">
        <f>IFERROR(VLOOKUP(K365,B2B!$H$3:$I$2000,2,0),"---")</f>
        <v>---</v>
      </c>
      <c r="M365" s="59" t="str">
        <f>IFERROR(VLOOKUP(L365,IF($M$4="TEM0007_REV01",RAW_m_TEM0007_REV01!$AD:$AH),5,0),"---")</f>
        <v>---</v>
      </c>
      <c r="N365" s="59" t="str">
        <f>IFERROR(VLOOKUP(L365,IF($M$4="TEM0007_REV01",RAW_m_TEM0007_REV01!$AE:$AJ),6,0),"---")</f>
        <v>---</v>
      </c>
      <c r="O365" s="63" t="str">
        <f>IFERROR(VLOOKUP(L365,IF($M$4="TEM0007_REV01",RAW_m_TEM0007_REV01!$AD:$AE),2,0),"---")</f>
        <v>---</v>
      </c>
      <c r="P365" s="59" t="str">
        <f>IFERROR(VLOOKUP(O365,IF($M$4="TEM0007_REV01",RAW_m_TEM0007_REV01!$AJ:$AK),2,0),"---")</f>
        <v>---</v>
      </c>
      <c r="Q365" s="59" t="str">
        <f>IFERROR(VLOOKUP(L365,IF($M$4="TEM0007_REV01",RAW_m_TEM0007_REV01!$AD:$AF),3,0),"---")</f>
        <v>---</v>
      </c>
      <c r="R365" s="59" t="str">
        <f>IFERROR(VLOOKUP(O365,IF($M$4="TEM0007_REV01",RAW_m_TEM0007_REV01!$AE:$AG),3,0),"---")</f>
        <v>---</v>
      </c>
      <c r="S365" s="59" t="str">
        <f t="shared" si="11"/>
        <v>---</v>
      </c>
    </row>
    <row r="366" spans="2:19" ht="15" customHeight="1" x14ac:dyDescent="0.25">
      <c r="B366" s="59">
        <f t="shared" si="10"/>
        <v>361</v>
      </c>
      <c r="C366" s="60">
        <f>IFERROR(IF($C$4="TEB2000_REV01",CALC_CONN_TEB2000_REV01!U366,),"---")</f>
        <v>0</v>
      </c>
      <c r="D366" s="59">
        <f>IFERROR(IF($C$4="TEB2000_REV01",CALC_CONN_TEB2000_REV01!D366,),"---")</f>
        <v>0</v>
      </c>
      <c r="E366" s="59">
        <f>IFERROR(IF($C$4="TEB2000_REV01",CALC_CONN_TEB2000_REV01!E366,),"---")</f>
        <v>0</v>
      </c>
      <c r="F366" s="59" t="str">
        <f>IFERROR(IF(VLOOKUP($D366&amp;"-"&amp;$E366,IF($C$4="TEB2000_REV01",CALC_CONN_TEB2000_REV01!$F:$I),4,0)="--","---",IF($C$4="TEB2000_REV01",CALC_CONN_TEB2000_REV01!$G366&amp; " --&gt; " &amp;CALC_CONN_TEB2000_REV01!$I366&amp; " --&gt; ")),"---")</f>
        <v>---</v>
      </c>
      <c r="G366" s="59" t="str">
        <f>IFERROR(IF(VLOOKUP($D366&amp;"-"&amp;$E366,IF($C$4="TEB2000_REV01",CALC_CONN_TEB2000_REV01!$F:$H),3,0)="--",VLOOKUP($D366&amp;"-"&amp;$E366,IF($C$4="TEB2000_REV01",CALC_CONN_TEB2000_REV01!$F:$H),2,0),VLOOKUP($D366&amp;"-"&amp;$E366,IF($C$4="TEB2000_REV01",CALC_CONN_TEB2000_REV01!$F:$H),3,0)),"---")</f>
        <v>---</v>
      </c>
      <c r="H366" s="59" t="str">
        <f>IFERROR(VLOOKUP(G366,IF($C$4="TEB2000_REV01",CALC_CONN_TEB2000_REV01!$G:$T),14,0),"---")</f>
        <v>---</v>
      </c>
      <c r="I366" s="59" t="str">
        <f>IFERROR(VLOOKUP($D366&amp;"-"&amp;$E366,IF($C$4="TEB2000_REV01",CALC_CONN_TEB2000_REV01!$F:$K,"???"),6,0),"---")</f>
        <v>---</v>
      </c>
      <c r="J366" s="61" t="str">
        <f>IFERROR(VLOOKUP($D366&amp;"-"&amp;$E366,IF($C$4="TEB2000_REV01",CALC_CONN_TEB2000_REV01!$F:$M,"???"),8,0),"---")</f>
        <v>---</v>
      </c>
      <c r="K366" s="62" t="str">
        <f>IFERROR(VLOOKUP($D366&amp;"-"&amp;$E366,IF($C$4="TEB2000_REV01",CALC_CONN_TEB2000_REV01!$F:$N),9,0),"---")</f>
        <v>---</v>
      </c>
      <c r="L366" s="59" t="str">
        <f>IFERROR(VLOOKUP(K366,B2B!$H$3:$I$2000,2,0),"---")</f>
        <v>---</v>
      </c>
      <c r="M366" s="59" t="str">
        <f>IFERROR(VLOOKUP(L366,IF($M$4="TEM0007_REV01",RAW_m_TEM0007_REV01!$AD:$AH),5,0),"---")</f>
        <v>---</v>
      </c>
      <c r="N366" s="59" t="str">
        <f>IFERROR(VLOOKUP(L366,IF($M$4="TEM0007_REV01",RAW_m_TEM0007_REV01!$AE:$AJ),6,0),"---")</f>
        <v>---</v>
      </c>
      <c r="O366" s="63" t="str">
        <f>IFERROR(VLOOKUP(L366,IF($M$4="TEM0007_REV01",RAW_m_TEM0007_REV01!$AD:$AE),2,0),"---")</f>
        <v>---</v>
      </c>
      <c r="P366" s="59" t="str">
        <f>IFERROR(VLOOKUP(O366,IF($M$4="TEM0007_REV01",RAW_m_TEM0007_REV01!$AJ:$AK),2,0),"---")</f>
        <v>---</v>
      </c>
      <c r="Q366" s="59" t="str">
        <f>IFERROR(VLOOKUP(L366,IF($M$4="TEM0007_REV01",RAW_m_TEM0007_REV01!$AD:$AF),3,0),"---")</f>
        <v>---</v>
      </c>
      <c r="R366" s="59" t="str">
        <f>IFERROR(VLOOKUP(O366,IF($M$4="TEM0007_REV01",RAW_m_TEM0007_REV01!$AE:$AG),3,0),"---")</f>
        <v>---</v>
      </c>
      <c r="S366" s="59" t="str">
        <f t="shared" si="11"/>
        <v>---</v>
      </c>
    </row>
    <row r="367" spans="2:19" ht="15" customHeight="1" x14ac:dyDescent="0.25">
      <c r="B367" s="59">
        <f t="shared" si="10"/>
        <v>362</v>
      </c>
      <c r="C367" s="60">
        <f>IFERROR(IF($C$4="TEB2000_REV01",CALC_CONN_TEB2000_REV01!U367,),"---")</f>
        <v>0</v>
      </c>
      <c r="D367" s="59">
        <f>IFERROR(IF($C$4="TEB2000_REV01",CALC_CONN_TEB2000_REV01!D367,),"---")</f>
        <v>0</v>
      </c>
      <c r="E367" s="59">
        <f>IFERROR(IF($C$4="TEB2000_REV01",CALC_CONN_TEB2000_REV01!E367,),"---")</f>
        <v>0</v>
      </c>
      <c r="F367" s="59" t="str">
        <f>IFERROR(IF(VLOOKUP($D367&amp;"-"&amp;$E367,IF($C$4="TEB2000_REV01",CALC_CONN_TEB2000_REV01!$F:$I),4,0)="--","---",IF($C$4="TEB2000_REV01",CALC_CONN_TEB2000_REV01!$G367&amp; " --&gt; " &amp;CALC_CONN_TEB2000_REV01!$I367&amp; " --&gt; ")),"---")</f>
        <v>---</v>
      </c>
      <c r="G367" s="59" t="str">
        <f>IFERROR(IF(VLOOKUP($D367&amp;"-"&amp;$E367,IF($C$4="TEB2000_REV01",CALC_CONN_TEB2000_REV01!$F:$H),3,0)="--",VLOOKUP($D367&amp;"-"&amp;$E367,IF($C$4="TEB2000_REV01",CALC_CONN_TEB2000_REV01!$F:$H),2,0),VLOOKUP($D367&amp;"-"&amp;$E367,IF($C$4="TEB2000_REV01",CALC_CONN_TEB2000_REV01!$F:$H),3,0)),"---")</f>
        <v>---</v>
      </c>
      <c r="H367" s="59" t="str">
        <f>IFERROR(VLOOKUP(G367,IF($C$4="TEB2000_REV01",CALC_CONN_TEB2000_REV01!$G:$T),14,0),"---")</f>
        <v>---</v>
      </c>
      <c r="I367" s="59" t="str">
        <f>IFERROR(VLOOKUP($D367&amp;"-"&amp;$E367,IF($C$4="TEB2000_REV01",CALC_CONN_TEB2000_REV01!$F:$K,"???"),6,0),"---")</f>
        <v>---</v>
      </c>
      <c r="J367" s="61" t="str">
        <f>IFERROR(VLOOKUP($D367&amp;"-"&amp;$E367,IF($C$4="TEB2000_REV01",CALC_CONN_TEB2000_REV01!$F:$M,"???"),8,0),"---")</f>
        <v>---</v>
      </c>
      <c r="K367" s="62" t="str">
        <f>IFERROR(VLOOKUP($D367&amp;"-"&amp;$E367,IF($C$4="TEB2000_REV01",CALC_CONN_TEB2000_REV01!$F:$N),9,0),"---")</f>
        <v>---</v>
      </c>
      <c r="L367" s="59" t="str">
        <f>IFERROR(VLOOKUP(K367,B2B!$H$3:$I$2000,2,0),"---")</f>
        <v>---</v>
      </c>
      <c r="M367" s="59" t="str">
        <f>IFERROR(VLOOKUP(L367,IF($M$4="TEM0007_REV01",RAW_m_TEM0007_REV01!$AD:$AH),5,0),"---")</f>
        <v>---</v>
      </c>
      <c r="N367" s="59" t="str">
        <f>IFERROR(VLOOKUP(L367,IF($M$4="TEM0007_REV01",RAW_m_TEM0007_REV01!$AE:$AJ),6,0),"---")</f>
        <v>---</v>
      </c>
      <c r="O367" s="63" t="str">
        <f>IFERROR(VLOOKUP(L367,IF($M$4="TEM0007_REV01",RAW_m_TEM0007_REV01!$AD:$AE),2,0),"---")</f>
        <v>---</v>
      </c>
      <c r="P367" s="59" t="str">
        <f>IFERROR(VLOOKUP(O367,IF($M$4="TEM0007_REV01",RAW_m_TEM0007_REV01!$AJ:$AK),2,0),"---")</f>
        <v>---</v>
      </c>
      <c r="Q367" s="59" t="str">
        <f>IFERROR(VLOOKUP(L367,IF($M$4="TEM0007_REV01",RAW_m_TEM0007_REV01!$AD:$AF),3,0),"---")</f>
        <v>---</v>
      </c>
      <c r="R367" s="59" t="str">
        <f>IFERROR(VLOOKUP(O367,IF($M$4="TEM0007_REV01",RAW_m_TEM0007_REV01!$AE:$AG),3,0),"---")</f>
        <v>---</v>
      </c>
      <c r="S367" s="59" t="str">
        <f t="shared" si="11"/>
        <v>---</v>
      </c>
    </row>
    <row r="368" spans="2:19" ht="15" customHeight="1" x14ac:dyDescent="0.25">
      <c r="B368" s="59">
        <f t="shared" si="10"/>
        <v>363</v>
      </c>
      <c r="C368" s="60">
        <f>IFERROR(IF($C$4="TEB2000_REV01",CALC_CONN_TEB2000_REV01!U368,),"---")</f>
        <v>0</v>
      </c>
      <c r="D368" s="59">
        <f>IFERROR(IF($C$4="TEB2000_REV01",CALC_CONN_TEB2000_REV01!D368,),"---")</f>
        <v>0</v>
      </c>
      <c r="E368" s="59">
        <f>IFERROR(IF($C$4="TEB2000_REV01",CALC_CONN_TEB2000_REV01!E368,),"---")</f>
        <v>0</v>
      </c>
      <c r="F368" s="59" t="str">
        <f>IFERROR(IF(VLOOKUP($D368&amp;"-"&amp;$E368,IF($C$4="TEB2000_REV01",CALC_CONN_TEB2000_REV01!$F:$I),4,0)="--","---",IF($C$4="TEB2000_REV01",CALC_CONN_TEB2000_REV01!$G368&amp; " --&gt; " &amp;CALC_CONN_TEB2000_REV01!$I368&amp; " --&gt; ")),"---")</f>
        <v>---</v>
      </c>
      <c r="G368" s="59" t="str">
        <f>IFERROR(IF(VLOOKUP($D368&amp;"-"&amp;$E368,IF($C$4="TEB2000_REV01",CALC_CONN_TEB2000_REV01!$F:$H),3,0)="--",VLOOKUP($D368&amp;"-"&amp;$E368,IF($C$4="TEB2000_REV01",CALC_CONN_TEB2000_REV01!$F:$H),2,0),VLOOKUP($D368&amp;"-"&amp;$E368,IF($C$4="TEB2000_REV01",CALC_CONN_TEB2000_REV01!$F:$H),3,0)),"---")</f>
        <v>---</v>
      </c>
      <c r="H368" s="59" t="str">
        <f>IFERROR(VLOOKUP(G368,IF($C$4="TEB2000_REV01",CALC_CONN_TEB2000_REV01!$G:$T),14,0),"---")</f>
        <v>---</v>
      </c>
      <c r="I368" s="59" t="str">
        <f>IFERROR(VLOOKUP($D368&amp;"-"&amp;$E368,IF($C$4="TEB2000_REV01",CALC_CONN_TEB2000_REV01!$F:$K,"???"),6,0),"---")</f>
        <v>---</v>
      </c>
      <c r="J368" s="61" t="str">
        <f>IFERROR(VLOOKUP($D368&amp;"-"&amp;$E368,IF($C$4="TEB2000_REV01",CALC_CONN_TEB2000_REV01!$F:$M,"???"),8,0),"---")</f>
        <v>---</v>
      </c>
      <c r="K368" s="62" t="str">
        <f>IFERROR(VLOOKUP($D368&amp;"-"&amp;$E368,IF($C$4="TEB2000_REV01",CALC_CONN_TEB2000_REV01!$F:$N),9,0),"---")</f>
        <v>---</v>
      </c>
      <c r="L368" s="59" t="str">
        <f>IFERROR(VLOOKUP(K368,B2B!$H$3:$I$2000,2,0),"---")</f>
        <v>---</v>
      </c>
      <c r="M368" s="59" t="str">
        <f>IFERROR(VLOOKUP(L368,IF($M$4="TEM0007_REV01",RAW_m_TEM0007_REV01!$AD:$AH),5,0),"---")</f>
        <v>---</v>
      </c>
      <c r="N368" s="59" t="str">
        <f>IFERROR(VLOOKUP(L368,IF($M$4="TEM0007_REV01",RAW_m_TEM0007_REV01!$AE:$AJ),6,0),"---")</f>
        <v>---</v>
      </c>
      <c r="O368" s="63" t="str">
        <f>IFERROR(VLOOKUP(L368,IF($M$4="TEM0007_REV01",RAW_m_TEM0007_REV01!$AD:$AE),2,0),"---")</f>
        <v>---</v>
      </c>
      <c r="P368" s="59" t="str">
        <f>IFERROR(VLOOKUP(O368,IF($M$4="TEM0007_REV01",RAW_m_TEM0007_REV01!$AJ:$AK),2,0),"---")</f>
        <v>---</v>
      </c>
      <c r="Q368" s="59" t="str">
        <f>IFERROR(VLOOKUP(L368,IF($M$4="TEM0007_REV01",RAW_m_TEM0007_REV01!$AD:$AF),3,0),"---")</f>
        <v>---</v>
      </c>
      <c r="R368" s="59" t="str">
        <f>IFERROR(VLOOKUP(O368,IF($M$4="TEM0007_REV01",RAW_m_TEM0007_REV01!$AE:$AG),3,0),"---")</f>
        <v>---</v>
      </c>
      <c r="S368" s="59" t="str">
        <f t="shared" si="11"/>
        <v>---</v>
      </c>
    </row>
    <row r="369" spans="2:19" ht="15" customHeight="1" x14ac:dyDescent="0.25">
      <c r="B369" s="59">
        <f t="shared" si="10"/>
        <v>364</v>
      </c>
      <c r="C369" s="60">
        <f>IFERROR(IF($C$4="TEB2000_REV01",CALC_CONN_TEB2000_REV01!U369,),"---")</f>
        <v>0</v>
      </c>
      <c r="D369" s="59">
        <f>IFERROR(IF($C$4="TEB2000_REV01",CALC_CONN_TEB2000_REV01!D369,),"---")</f>
        <v>0</v>
      </c>
      <c r="E369" s="59">
        <f>IFERROR(IF($C$4="TEB2000_REV01",CALC_CONN_TEB2000_REV01!E369,),"---")</f>
        <v>0</v>
      </c>
      <c r="F369" s="59" t="str">
        <f>IFERROR(IF(VLOOKUP($D369&amp;"-"&amp;$E369,IF($C$4="TEB2000_REV01",CALC_CONN_TEB2000_REV01!$F:$I),4,0)="--","---",IF($C$4="TEB2000_REV01",CALC_CONN_TEB2000_REV01!$G369&amp; " --&gt; " &amp;CALC_CONN_TEB2000_REV01!$I369&amp; " --&gt; ")),"---")</f>
        <v>---</v>
      </c>
      <c r="G369" s="59" t="str">
        <f>IFERROR(IF(VLOOKUP($D369&amp;"-"&amp;$E369,IF($C$4="TEB2000_REV01",CALC_CONN_TEB2000_REV01!$F:$H),3,0)="--",VLOOKUP($D369&amp;"-"&amp;$E369,IF($C$4="TEB2000_REV01",CALC_CONN_TEB2000_REV01!$F:$H),2,0),VLOOKUP($D369&amp;"-"&amp;$E369,IF($C$4="TEB2000_REV01",CALC_CONN_TEB2000_REV01!$F:$H),3,0)),"---")</f>
        <v>---</v>
      </c>
      <c r="H369" s="59" t="str">
        <f>IFERROR(VLOOKUP(G369,IF($C$4="TEB2000_REV01",CALC_CONN_TEB2000_REV01!$G:$T),14,0),"---")</f>
        <v>---</v>
      </c>
      <c r="I369" s="59" t="str">
        <f>IFERROR(VLOOKUP($D369&amp;"-"&amp;$E369,IF($C$4="TEB2000_REV01",CALC_CONN_TEB2000_REV01!$F:$K,"???"),6,0),"---")</f>
        <v>---</v>
      </c>
      <c r="J369" s="61" t="str">
        <f>IFERROR(VLOOKUP($D369&amp;"-"&amp;$E369,IF($C$4="TEB2000_REV01",CALC_CONN_TEB2000_REV01!$F:$M,"???"),8,0),"---")</f>
        <v>---</v>
      </c>
      <c r="K369" s="62" t="str">
        <f>IFERROR(VLOOKUP($D369&amp;"-"&amp;$E369,IF($C$4="TEB2000_REV01",CALC_CONN_TEB2000_REV01!$F:$N),9,0),"---")</f>
        <v>---</v>
      </c>
      <c r="L369" s="59" t="str">
        <f>IFERROR(VLOOKUP(K369,B2B!$H$3:$I$2000,2,0),"---")</f>
        <v>---</v>
      </c>
      <c r="M369" s="59" t="str">
        <f>IFERROR(VLOOKUP(L369,IF($M$4="TEM0007_REV01",RAW_m_TEM0007_REV01!$AD:$AH),5,0),"---")</f>
        <v>---</v>
      </c>
      <c r="N369" s="59" t="str">
        <f>IFERROR(VLOOKUP(L369,IF($M$4="TEM0007_REV01",RAW_m_TEM0007_REV01!$AE:$AJ),6,0),"---")</f>
        <v>---</v>
      </c>
      <c r="O369" s="63" t="str">
        <f>IFERROR(VLOOKUP(L369,IF($M$4="TEM0007_REV01",RAW_m_TEM0007_REV01!$AD:$AE),2,0),"---")</f>
        <v>---</v>
      </c>
      <c r="P369" s="59" t="str">
        <f>IFERROR(VLOOKUP(O369,IF($M$4="TEM0007_REV01",RAW_m_TEM0007_REV01!$AJ:$AK),2,0),"---")</f>
        <v>---</v>
      </c>
      <c r="Q369" s="59" t="str">
        <f>IFERROR(VLOOKUP(L369,IF($M$4="TEM0007_REV01",RAW_m_TEM0007_REV01!$AD:$AF),3,0),"---")</f>
        <v>---</v>
      </c>
      <c r="R369" s="59" t="str">
        <f>IFERROR(VLOOKUP(O369,IF($M$4="TEM0007_REV01",RAW_m_TEM0007_REV01!$AE:$AG),3,0),"---")</f>
        <v>---</v>
      </c>
      <c r="S369" s="59" t="str">
        <f t="shared" si="11"/>
        <v>---</v>
      </c>
    </row>
    <row r="370" spans="2:19" ht="15" customHeight="1" x14ac:dyDescent="0.25">
      <c r="B370" s="59">
        <f t="shared" si="10"/>
        <v>365</v>
      </c>
      <c r="C370" s="60">
        <f>IFERROR(IF($C$4="TEB2000_REV01",CALC_CONN_TEB2000_REV01!U370,),"---")</f>
        <v>0</v>
      </c>
      <c r="D370" s="59">
        <f>IFERROR(IF($C$4="TEB2000_REV01",CALC_CONN_TEB2000_REV01!D370,),"---")</f>
        <v>0</v>
      </c>
      <c r="E370" s="59">
        <f>IFERROR(IF($C$4="TEB2000_REV01",CALC_CONN_TEB2000_REV01!E370,),"---")</f>
        <v>0</v>
      </c>
      <c r="F370" s="59" t="str">
        <f>IFERROR(IF(VLOOKUP($D370&amp;"-"&amp;$E370,IF($C$4="TEB2000_REV01",CALC_CONN_TEB2000_REV01!$F:$I),4,0)="--","---",IF($C$4="TEB2000_REV01",CALC_CONN_TEB2000_REV01!$G370&amp; " --&gt; " &amp;CALC_CONN_TEB2000_REV01!$I370&amp; " --&gt; ")),"---")</f>
        <v>---</v>
      </c>
      <c r="G370" s="59" t="str">
        <f>IFERROR(IF(VLOOKUP($D370&amp;"-"&amp;$E370,IF($C$4="TEB2000_REV01",CALC_CONN_TEB2000_REV01!$F:$H),3,0)="--",VLOOKUP($D370&amp;"-"&amp;$E370,IF($C$4="TEB2000_REV01",CALC_CONN_TEB2000_REV01!$F:$H),2,0),VLOOKUP($D370&amp;"-"&amp;$E370,IF($C$4="TEB2000_REV01",CALC_CONN_TEB2000_REV01!$F:$H),3,0)),"---")</f>
        <v>---</v>
      </c>
      <c r="H370" s="59" t="str">
        <f>IFERROR(VLOOKUP(G370,IF($C$4="TEB2000_REV01",CALC_CONN_TEB2000_REV01!$G:$T),14,0),"---")</f>
        <v>---</v>
      </c>
      <c r="I370" s="59" t="str">
        <f>IFERROR(VLOOKUP($D370&amp;"-"&amp;$E370,IF($C$4="TEB2000_REV01",CALC_CONN_TEB2000_REV01!$F:$K,"???"),6,0),"---")</f>
        <v>---</v>
      </c>
      <c r="J370" s="61" t="str">
        <f>IFERROR(VLOOKUP($D370&amp;"-"&amp;$E370,IF($C$4="TEB2000_REV01",CALC_CONN_TEB2000_REV01!$F:$M,"???"),8,0),"---")</f>
        <v>---</v>
      </c>
      <c r="K370" s="62" t="str">
        <f>IFERROR(VLOOKUP($D370&amp;"-"&amp;$E370,IF($C$4="TEB2000_REV01",CALC_CONN_TEB2000_REV01!$F:$N),9,0),"---")</f>
        <v>---</v>
      </c>
      <c r="L370" s="59" t="str">
        <f>IFERROR(VLOOKUP(K370,B2B!$H$3:$I$2000,2,0),"---")</f>
        <v>---</v>
      </c>
      <c r="M370" s="59" t="str">
        <f>IFERROR(VLOOKUP(L370,IF($M$4="TEM0007_REV01",RAW_m_TEM0007_REV01!$AD:$AH),5,0),"---")</f>
        <v>---</v>
      </c>
      <c r="N370" s="59" t="str">
        <f>IFERROR(VLOOKUP(L370,IF($M$4="TEM0007_REV01",RAW_m_TEM0007_REV01!$AE:$AJ),6,0),"---")</f>
        <v>---</v>
      </c>
      <c r="O370" s="63" t="str">
        <f>IFERROR(VLOOKUP(L370,IF($M$4="TEM0007_REV01",RAW_m_TEM0007_REV01!$AD:$AE),2,0),"---")</f>
        <v>---</v>
      </c>
      <c r="P370" s="59" t="str">
        <f>IFERROR(VLOOKUP(O370,IF($M$4="TEM0007_REV01",RAW_m_TEM0007_REV01!$AJ:$AK),2,0),"---")</f>
        <v>---</v>
      </c>
      <c r="Q370" s="59" t="str">
        <f>IFERROR(VLOOKUP(L370,IF($M$4="TEM0007_REV01",RAW_m_TEM0007_REV01!$AD:$AF),3,0),"---")</f>
        <v>---</v>
      </c>
      <c r="R370" s="59" t="str">
        <f>IFERROR(VLOOKUP(O370,IF($M$4="TEM0007_REV01",RAW_m_TEM0007_REV01!$AE:$AG),3,0),"---")</f>
        <v>---</v>
      </c>
      <c r="S370" s="59" t="str">
        <f t="shared" si="11"/>
        <v>---</v>
      </c>
    </row>
    <row r="371" spans="2:19" ht="15" customHeight="1" x14ac:dyDescent="0.25">
      <c r="B371" s="59">
        <f t="shared" si="10"/>
        <v>366</v>
      </c>
      <c r="C371" s="60">
        <f>IFERROR(IF($C$4="TEB2000_REV01",CALC_CONN_TEB2000_REV01!U371,),"---")</f>
        <v>0</v>
      </c>
      <c r="D371" s="59">
        <f>IFERROR(IF($C$4="TEB2000_REV01",CALC_CONN_TEB2000_REV01!D371,),"---")</f>
        <v>0</v>
      </c>
      <c r="E371" s="59">
        <f>IFERROR(IF($C$4="TEB2000_REV01",CALC_CONN_TEB2000_REV01!E371,),"---")</f>
        <v>0</v>
      </c>
      <c r="F371" s="59" t="str">
        <f>IFERROR(IF(VLOOKUP($D371&amp;"-"&amp;$E371,IF($C$4="TEB2000_REV01",CALC_CONN_TEB2000_REV01!$F:$I),4,0)="--","---",IF($C$4="TEB2000_REV01",CALC_CONN_TEB2000_REV01!$G371&amp; " --&gt; " &amp;CALC_CONN_TEB2000_REV01!$I371&amp; " --&gt; ")),"---")</f>
        <v>---</v>
      </c>
      <c r="G371" s="59" t="str">
        <f>IFERROR(IF(VLOOKUP($D371&amp;"-"&amp;$E371,IF($C$4="TEB2000_REV01",CALC_CONN_TEB2000_REV01!$F:$H),3,0)="--",VLOOKUP($D371&amp;"-"&amp;$E371,IF($C$4="TEB2000_REV01",CALC_CONN_TEB2000_REV01!$F:$H),2,0),VLOOKUP($D371&amp;"-"&amp;$E371,IF($C$4="TEB2000_REV01",CALC_CONN_TEB2000_REV01!$F:$H),3,0)),"---")</f>
        <v>---</v>
      </c>
      <c r="H371" s="59" t="str">
        <f>IFERROR(VLOOKUP(G371,IF($C$4="TEB2000_REV01",CALC_CONN_TEB2000_REV01!$G:$T),14,0),"---")</f>
        <v>---</v>
      </c>
      <c r="I371" s="59" t="str">
        <f>IFERROR(VLOOKUP($D371&amp;"-"&amp;$E371,IF($C$4="TEB2000_REV01",CALC_CONN_TEB2000_REV01!$F:$K,"???"),6,0),"---")</f>
        <v>---</v>
      </c>
      <c r="J371" s="61" t="str">
        <f>IFERROR(VLOOKUP($D371&amp;"-"&amp;$E371,IF($C$4="TEB2000_REV01",CALC_CONN_TEB2000_REV01!$F:$M,"???"),8,0),"---")</f>
        <v>---</v>
      </c>
      <c r="K371" s="62" t="str">
        <f>IFERROR(VLOOKUP($D371&amp;"-"&amp;$E371,IF($C$4="TEB2000_REV01",CALC_CONN_TEB2000_REV01!$F:$N),9,0),"---")</f>
        <v>---</v>
      </c>
      <c r="L371" s="59" t="str">
        <f>IFERROR(VLOOKUP(K371,B2B!$H$3:$I$2000,2,0),"---")</f>
        <v>---</v>
      </c>
      <c r="M371" s="59" t="str">
        <f>IFERROR(VLOOKUP(L371,IF($M$4="TEM0007_REV01",RAW_m_TEM0007_REV01!$AD:$AH),5,0),"---")</f>
        <v>---</v>
      </c>
      <c r="N371" s="59" t="str">
        <f>IFERROR(VLOOKUP(L371,IF($M$4="TEM0007_REV01",RAW_m_TEM0007_REV01!$AE:$AJ),6,0),"---")</f>
        <v>---</v>
      </c>
      <c r="O371" s="63" t="str">
        <f>IFERROR(VLOOKUP(L371,IF($M$4="TEM0007_REV01",RAW_m_TEM0007_REV01!$AD:$AE),2,0),"---")</f>
        <v>---</v>
      </c>
      <c r="P371" s="59" t="str">
        <f>IFERROR(VLOOKUP(O371,IF($M$4="TEM0007_REV01",RAW_m_TEM0007_REV01!$AJ:$AK),2,0),"---")</f>
        <v>---</v>
      </c>
      <c r="Q371" s="59" t="str">
        <f>IFERROR(VLOOKUP(L371,IF($M$4="TEM0007_REV01",RAW_m_TEM0007_REV01!$AD:$AF),3,0),"---")</f>
        <v>---</v>
      </c>
      <c r="R371" s="59" t="str">
        <f>IFERROR(VLOOKUP(O371,IF($M$4="TEM0007_REV01",RAW_m_TEM0007_REV01!$AE:$AG),3,0),"---")</f>
        <v>---</v>
      </c>
      <c r="S371" s="59" t="str">
        <f t="shared" si="11"/>
        <v>---</v>
      </c>
    </row>
    <row r="372" spans="2:19" ht="15" customHeight="1" x14ac:dyDescent="0.25">
      <c r="B372" s="59">
        <f t="shared" si="10"/>
        <v>367</v>
      </c>
      <c r="C372" s="60">
        <f>IFERROR(IF($C$4="TEB2000_REV01",CALC_CONN_TEB2000_REV01!U372,),"---")</f>
        <v>0</v>
      </c>
      <c r="D372" s="59">
        <f>IFERROR(IF($C$4="TEB2000_REV01",CALC_CONN_TEB2000_REV01!D372,),"---")</f>
        <v>0</v>
      </c>
      <c r="E372" s="59">
        <f>IFERROR(IF($C$4="TEB2000_REV01",CALC_CONN_TEB2000_REV01!E372,),"---")</f>
        <v>0</v>
      </c>
      <c r="F372" s="59" t="str">
        <f>IFERROR(IF(VLOOKUP($D372&amp;"-"&amp;$E372,IF($C$4="TEB2000_REV01",CALC_CONN_TEB2000_REV01!$F:$I),4,0)="--","---",IF($C$4="TEB2000_REV01",CALC_CONN_TEB2000_REV01!$G372&amp; " --&gt; " &amp;CALC_CONN_TEB2000_REV01!$I372&amp; " --&gt; ")),"---")</f>
        <v>---</v>
      </c>
      <c r="G372" s="59" t="str">
        <f>IFERROR(IF(VLOOKUP($D372&amp;"-"&amp;$E372,IF($C$4="TEB2000_REV01",CALC_CONN_TEB2000_REV01!$F:$H),3,0)="--",VLOOKUP($D372&amp;"-"&amp;$E372,IF($C$4="TEB2000_REV01",CALC_CONN_TEB2000_REV01!$F:$H),2,0),VLOOKUP($D372&amp;"-"&amp;$E372,IF($C$4="TEB2000_REV01",CALC_CONN_TEB2000_REV01!$F:$H),3,0)),"---")</f>
        <v>---</v>
      </c>
      <c r="H372" s="59" t="str">
        <f>IFERROR(VLOOKUP(G372,IF($C$4="TEB2000_REV01",CALC_CONN_TEB2000_REV01!$G:$T),14,0),"---")</f>
        <v>---</v>
      </c>
      <c r="I372" s="59" t="str">
        <f>IFERROR(VLOOKUP($D372&amp;"-"&amp;$E372,IF($C$4="TEB2000_REV01",CALC_CONN_TEB2000_REV01!$F:$K,"???"),6,0),"---")</f>
        <v>---</v>
      </c>
      <c r="J372" s="61" t="str">
        <f>IFERROR(VLOOKUP($D372&amp;"-"&amp;$E372,IF($C$4="TEB2000_REV01",CALC_CONN_TEB2000_REV01!$F:$M,"???"),8,0),"---")</f>
        <v>---</v>
      </c>
      <c r="K372" s="62" t="str">
        <f>IFERROR(VLOOKUP($D372&amp;"-"&amp;$E372,IF($C$4="TEB2000_REV01",CALC_CONN_TEB2000_REV01!$F:$N),9,0),"---")</f>
        <v>---</v>
      </c>
      <c r="L372" s="59" t="str">
        <f>IFERROR(VLOOKUP(K372,B2B!$H$3:$I$2000,2,0),"---")</f>
        <v>---</v>
      </c>
      <c r="M372" s="59" t="str">
        <f>IFERROR(VLOOKUP(L372,IF($M$4="TEM0007_REV01",RAW_m_TEM0007_REV01!$AD:$AH),5,0),"---")</f>
        <v>---</v>
      </c>
      <c r="N372" s="59" t="str">
        <f>IFERROR(VLOOKUP(L372,IF($M$4="TEM0007_REV01",RAW_m_TEM0007_REV01!$AE:$AJ),6,0),"---")</f>
        <v>---</v>
      </c>
      <c r="O372" s="63" t="str">
        <f>IFERROR(VLOOKUP(L372,IF($M$4="TEM0007_REV01",RAW_m_TEM0007_REV01!$AD:$AE),2,0),"---")</f>
        <v>---</v>
      </c>
      <c r="P372" s="59" t="str">
        <f>IFERROR(VLOOKUP(O372,IF($M$4="TEM0007_REV01",RAW_m_TEM0007_REV01!$AJ:$AK),2,0),"---")</f>
        <v>---</v>
      </c>
      <c r="Q372" s="59" t="str">
        <f>IFERROR(VLOOKUP(L372,IF($M$4="TEM0007_REV01",RAW_m_TEM0007_REV01!$AD:$AF),3,0),"---")</f>
        <v>---</v>
      </c>
      <c r="R372" s="59" t="str">
        <f>IFERROR(VLOOKUP(O372,IF($M$4="TEM0007_REV01",RAW_m_TEM0007_REV01!$AE:$AG),3,0),"---")</f>
        <v>---</v>
      </c>
      <c r="S372" s="59" t="str">
        <f t="shared" si="11"/>
        <v>---</v>
      </c>
    </row>
    <row r="373" spans="2:19" ht="15" customHeight="1" x14ac:dyDescent="0.25">
      <c r="B373" s="59">
        <f t="shared" si="10"/>
        <v>368</v>
      </c>
      <c r="C373" s="60">
        <f>IFERROR(IF($C$4="TEB2000_REV01",CALC_CONN_TEB2000_REV01!U373,),"---")</f>
        <v>0</v>
      </c>
      <c r="D373" s="59">
        <f>IFERROR(IF($C$4="TEB2000_REV01",CALC_CONN_TEB2000_REV01!D373,),"---")</f>
        <v>0</v>
      </c>
      <c r="E373" s="59">
        <f>IFERROR(IF($C$4="TEB2000_REV01",CALC_CONN_TEB2000_REV01!E373,),"---")</f>
        <v>0</v>
      </c>
      <c r="F373" s="59" t="str">
        <f>IFERROR(IF(VLOOKUP($D373&amp;"-"&amp;$E373,IF($C$4="TEB2000_REV01",CALC_CONN_TEB2000_REV01!$F:$I),4,0)="--","---",IF($C$4="TEB2000_REV01",CALC_CONN_TEB2000_REV01!$G373&amp; " --&gt; " &amp;CALC_CONN_TEB2000_REV01!$I373&amp; " --&gt; ")),"---")</f>
        <v>---</v>
      </c>
      <c r="G373" s="59" t="str">
        <f>IFERROR(IF(VLOOKUP($D373&amp;"-"&amp;$E373,IF($C$4="TEB2000_REV01",CALC_CONN_TEB2000_REV01!$F:$H),3,0)="--",VLOOKUP($D373&amp;"-"&amp;$E373,IF($C$4="TEB2000_REV01",CALC_CONN_TEB2000_REV01!$F:$H),2,0),VLOOKUP($D373&amp;"-"&amp;$E373,IF($C$4="TEB2000_REV01",CALC_CONN_TEB2000_REV01!$F:$H),3,0)),"---")</f>
        <v>---</v>
      </c>
      <c r="H373" s="59" t="str">
        <f>IFERROR(VLOOKUP(G373,IF($C$4="TEB2000_REV01",CALC_CONN_TEB2000_REV01!$G:$T),14,0),"---")</f>
        <v>---</v>
      </c>
      <c r="I373" s="59" t="str">
        <f>IFERROR(VLOOKUP($D373&amp;"-"&amp;$E373,IF($C$4="TEB2000_REV01",CALC_CONN_TEB2000_REV01!$F:$K,"???"),6,0),"---")</f>
        <v>---</v>
      </c>
      <c r="J373" s="61" t="str">
        <f>IFERROR(VLOOKUP($D373&amp;"-"&amp;$E373,IF($C$4="TEB2000_REV01",CALC_CONN_TEB2000_REV01!$F:$M,"???"),8,0),"---")</f>
        <v>---</v>
      </c>
      <c r="K373" s="62" t="str">
        <f>IFERROR(VLOOKUP($D373&amp;"-"&amp;$E373,IF($C$4="TEB2000_REV01",CALC_CONN_TEB2000_REV01!$F:$N),9,0),"---")</f>
        <v>---</v>
      </c>
      <c r="L373" s="59" t="str">
        <f>IFERROR(VLOOKUP(K373,B2B!$H$3:$I$2000,2,0),"---")</f>
        <v>---</v>
      </c>
      <c r="M373" s="59" t="str">
        <f>IFERROR(VLOOKUP(L373,IF($M$4="TEM0007_REV01",RAW_m_TEM0007_REV01!$AD:$AH),5,0),"---")</f>
        <v>---</v>
      </c>
      <c r="N373" s="59" t="str">
        <f>IFERROR(VLOOKUP(L373,IF($M$4="TEM0007_REV01",RAW_m_TEM0007_REV01!$AE:$AJ),6,0),"---")</f>
        <v>---</v>
      </c>
      <c r="O373" s="63" t="str">
        <f>IFERROR(VLOOKUP(L373,IF($M$4="TEM0007_REV01",RAW_m_TEM0007_REV01!$AD:$AE),2,0),"---")</f>
        <v>---</v>
      </c>
      <c r="P373" s="59" t="str">
        <f>IFERROR(VLOOKUP(O373,IF($M$4="TEM0007_REV01",RAW_m_TEM0007_REV01!$AJ:$AK),2,0),"---")</f>
        <v>---</v>
      </c>
      <c r="Q373" s="59" t="str">
        <f>IFERROR(VLOOKUP(L373,IF($M$4="TEM0007_REV01",RAW_m_TEM0007_REV01!$AD:$AF),3,0),"---")</f>
        <v>---</v>
      </c>
      <c r="R373" s="59" t="str">
        <f>IFERROR(VLOOKUP(O373,IF($M$4="TEM0007_REV01",RAW_m_TEM0007_REV01!$AE:$AG),3,0),"---")</f>
        <v>---</v>
      </c>
      <c r="S373" s="59" t="str">
        <f t="shared" si="11"/>
        <v>---</v>
      </c>
    </row>
    <row r="374" spans="2:19" ht="15" customHeight="1" x14ac:dyDescent="0.25">
      <c r="B374" s="59">
        <f t="shared" si="10"/>
        <v>369</v>
      </c>
      <c r="C374" s="60">
        <f>IFERROR(IF($C$4="TEB2000_REV01",CALC_CONN_TEB2000_REV01!U374,),"---")</f>
        <v>0</v>
      </c>
      <c r="D374" s="59">
        <f>IFERROR(IF($C$4="TEB2000_REV01",CALC_CONN_TEB2000_REV01!D374,),"---")</f>
        <v>0</v>
      </c>
      <c r="E374" s="59">
        <f>IFERROR(IF($C$4="TEB2000_REV01",CALC_CONN_TEB2000_REV01!E374,),"---")</f>
        <v>0</v>
      </c>
      <c r="F374" s="59" t="str">
        <f>IFERROR(IF(VLOOKUP($D374&amp;"-"&amp;$E374,IF($C$4="TEB2000_REV01",CALC_CONN_TEB2000_REV01!$F:$I),4,0)="--","---",IF($C$4="TEB2000_REV01",CALC_CONN_TEB2000_REV01!$G374&amp; " --&gt; " &amp;CALC_CONN_TEB2000_REV01!$I374&amp; " --&gt; ")),"---")</f>
        <v>---</v>
      </c>
      <c r="G374" s="59" t="str">
        <f>IFERROR(IF(VLOOKUP($D374&amp;"-"&amp;$E374,IF($C$4="TEB2000_REV01",CALC_CONN_TEB2000_REV01!$F:$H),3,0)="--",VLOOKUP($D374&amp;"-"&amp;$E374,IF($C$4="TEB2000_REV01",CALC_CONN_TEB2000_REV01!$F:$H),2,0),VLOOKUP($D374&amp;"-"&amp;$E374,IF($C$4="TEB2000_REV01",CALC_CONN_TEB2000_REV01!$F:$H),3,0)),"---")</f>
        <v>---</v>
      </c>
      <c r="H374" s="59" t="str">
        <f>IFERROR(VLOOKUP(G374,IF($C$4="TEB2000_REV01",CALC_CONN_TEB2000_REV01!$G:$T),14,0),"---")</f>
        <v>---</v>
      </c>
      <c r="I374" s="59" t="str">
        <f>IFERROR(VLOOKUP($D374&amp;"-"&amp;$E374,IF($C$4="TEB2000_REV01",CALC_CONN_TEB2000_REV01!$F:$K,"???"),6,0),"---")</f>
        <v>---</v>
      </c>
      <c r="J374" s="61" t="str">
        <f>IFERROR(VLOOKUP($D374&amp;"-"&amp;$E374,IF($C$4="TEB2000_REV01",CALC_CONN_TEB2000_REV01!$F:$M,"???"),8,0),"---")</f>
        <v>---</v>
      </c>
      <c r="K374" s="62" t="str">
        <f>IFERROR(VLOOKUP($D374&amp;"-"&amp;$E374,IF($C$4="TEB2000_REV01",CALC_CONN_TEB2000_REV01!$F:$N),9,0),"---")</f>
        <v>---</v>
      </c>
      <c r="L374" s="59" t="str">
        <f>IFERROR(VLOOKUP(K374,B2B!$H$3:$I$2000,2,0),"---")</f>
        <v>---</v>
      </c>
      <c r="M374" s="59" t="str">
        <f>IFERROR(VLOOKUP(L374,IF($M$4="TEM0007_REV01",RAW_m_TEM0007_REV01!$AD:$AH),5,0),"---")</f>
        <v>---</v>
      </c>
      <c r="N374" s="59" t="str">
        <f>IFERROR(VLOOKUP(L374,IF($M$4="TEM0007_REV01",RAW_m_TEM0007_REV01!$AE:$AJ),6,0),"---")</f>
        <v>---</v>
      </c>
      <c r="O374" s="63" t="str">
        <f>IFERROR(VLOOKUP(L374,IF($M$4="TEM0007_REV01",RAW_m_TEM0007_REV01!$AD:$AE),2,0),"---")</f>
        <v>---</v>
      </c>
      <c r="P374" s="59" t="str">
        <f>IFERROR(VLOOKUP(O374,IF($M$4="TEM0007_REV01",RAW_m_TEM0007_REV01!$AJ:$AK),2,0),"---")</f>
        <v>---</v>
      </c>
      <c r="Q374" s="59" t="str">
        <f>IFERROR(VLOOKUP(L374,IF($M$4="TEM0007_REV01",RAW_m_TEM0007_REV01!$AD:$AF),3,0),"---")</f>
        <v>---</v>
      </c>
      <c r="R374" s="59" t="str">
        <f>IFERROR(VLOOKUP(O374,IF($M$4="TEM0007_REV01",RAW_m_TEM0007_REV01!$AE:$AG),3,0),"---")</f>
        <v>---</v>
      </c>
      <c r="S374" s="59" t="str">
        <f t="shared" si="11"/>
        <v>---</v>
      </c>
    </row>
    <row r="375" spans="2:19" ht="15" customHeight="1" x14ac:dyDescent="0.25">
      <c r="B375" s="59">
        <f t="shared" si="10"/>
        <v>370</v>
      </c>
      <c r="C375" s="60">
        <f>IFERROR(IF($C$4="TEB2000_REV01",CALC_CONN_TEB2000_REV01!U375,),"---")</f>
        <v>0</v>
      </c>
      <c r="D375" s="59">
        <f>IFERROR(IF($C$4="TEB2000_REV01",CALC_CONN_TEB2000_REV01!D375,),"---")</f>
        <v>0</v>
      </c>
      <c r="E375" s="59">
        <f>IFERROR(IF($C$4="TEB2000_REV01",CALC_CONN_TEB2000_REV01!E375,),"---")</f>
        <v>0</v>
      </c>
      <c r="F375" s="59" t="str">
        <f>IFERROR(IF(VLOOKUP($D375&amp;"-"&amp;$E375,IF($C$4="TEB2000_REV01",CALC_CONN_TEB2000_REV01!$F:$I),4,0)="--","---",IF($C$4="TEB2000_REV01",CALC_CONN_TEB2000_REV01!$G375&amp; " --&gt; " &amp;CALC_CONN_TEB2000_REV01!$I375&amp; " --&gt; ")),"---")</f>
        <v>---</v>
      </c>
      <c r="G375" s="59" t="str">
        <f>IFERROR(IF(VLOOKUP($D375&amp;"-"&amp;$E375,IF($C$4="TEB2000_REV01",CALC_CONN_TEB2000_REV01!$F:$H),3,0)="--",VLOOKUP($D375&amp;"-"&amp;$E375,IF($C$4="TEB2000_REV01",CALC_CONN_TEB2000_REV01!$F:$H),2,0),VLOOKUP($D375&amp;"-"&amp;$E375,IF($C$4="TEB2000_REV01",CALC_CONN_TEB2000_REV01!$F:$H),3,0)),"---")</f>
        <v>---</v>
      </c>
      <c r="H375" s="59" t="str">
        <f>IFERROR(VLOOKUP(G375,IF($C$4="TEB2000_REV01",CALC_CONN_TEB2000_REV01!$G:$T),14,0),"---")</f>
        <v>---</v>
      </c>
      <c r="I375" s="59" t="str">
        <f>IFERROR(VLOOKUP($D375&amp;"-"&amp;$E375,IF($C$4="TEB2000_REV01",CALC_CONN_TEB2000_REV01!$F:$K,"???"),6,0),"---")</f>
        <v>---</v>
      </c>
      <c r="J375" s="61" t="str">
        <f>IFERROR(VLOOKUP($D375&amp;"-"&amp;$E375,IF($C$4="TEB2000_REV01",CALC_CONN_TEB2000_REV01!$F:$M,"???"),8,0),"---")</f>
        <v>---</v>
      </c>
      <c r="K375" s="62" t="str">
        <f>IFERROR(VLOOKUP($D375&amp;"-"&amp;$E375,IF($C$4="TEB2000_REV01",CALC_CONN_TEB2000_REV01!$F:$N),9,0),"---")</f>
        <v>---</v>
      </c>
      <c r="L375" s="59" t="str">
        <f>IFERROR(VLOOKUP(K375,B2B!$H$3:$I$2000,2,0),"---")</f>
        <v>---</v>
      </c>
      <c r="M375" s="59" t="str">
        <f>IFERROR(VLOOKUP(L375,IF($M$4="TEM0007_REV01",RAW_m_TEM0007_REV01!$AD:$AH),5,0),"---")</f>
        <v>---</v>
      </c>
      <c r="N375" s="59" t="str">
        <f>IFERROR(VLOOKUP(L375,IF($M$4="TEM0007_REV01",RAW_m_TEM0007_REV01!$AE:$AJ),6,0),"---")</f>
        <v>---</v>
      </c>
      <c r="O375" s="63" t="str">
        <f>IFERROR(VLOOKUP(L375,IF($M$4="TEM0007_REV01",RAW_m_TEM0007_REV01!$AD:$AE),2,0),"---")</f>
        <v>---</v>
      </c>
      <c r="P375" s="59" t="str">
        <f>IFERROR(VLOOKUP(O375,IF($M$4="TEM0007_REV01",RAW_m_TEM0007_REV01!$AJ:$AK),2,0),"---")</f>
        <v>---</v>
      </c>
      <c r="Q375" s="59" t="str">
        <f>IFERROR(VLOOKUP(L375,IF($M$4="TEM0007_REV01",RAW_m_TEM0007_REV01!$AD:$AF),3,0),"---")</f>
        <v>---</v>
      </c>
      <c r="R375" s="59" t="str">
        <f>IFERROR(VLOOKUP(O375,IF($M$4="TEM0007_REV01",RAW_m_TEM0007_REV01!$AE:$AG),3,0),"---")</f>
        <v>---</v>
      </c>
      <c r="S375" s="59" t="str">
        <f t="shared" si="11"/>
        <v>---</v>
      </c>
    </row>
    <row r="376" spans="2:19" ht="15" customHeight="1" x14ac:dyDescent="0.25">
      <c r="B376" s="59">
        <f t="shared" si="10"/>
        <v>371</v>
      </c>
      <c r="C376" s="60">
        <f>IFERROR(IF($C$4="TEB2000_REV01",CALC_CONN_TEB2000_REV01!U376,),"---")</f>
        <v>0</v>
      </c>
      <c r="D376" s="59">
        <f>IFERROR(IF($C$4="TEB2000_REV01",CALC_CONN_TEB2000_REV01!D376,),"---")</f>
        <v>0</v>
      </c>
      <c r="E376" s="59">
        <f>IFERROR(IF($C$4="TEB2000_REV01",CALC_CONN_TEB2000_REV01!E376,),"---")</f>
        <v>0</v>
      </c>
      <c r="F376" s="59" t="str">
        <f>IFERROR(IF(VLOOKUP($D376&amp;"-"&amp;$E376,IF($C$4="TEB2000_REV01",CALC_CONN_TEB2000_REV01!$F:$I),4,0)="--","---",IF($C$4="TEB2000_REV01",CALC_CONN_TEB2000_REV01!$G376&amp; " --&gt; " &amp;CALC_CONN_TEB2000_REV01!$I376&amp; " --&gt; ")),"---")</f>
        <v>---</v>
      </c>
      <c r="G376" s="59" t="str">
        <f>IFERROR(IF(VLOOKUP($D376&amp;"-"&amp;$E376,IF($C$4="TEB2000_REV01",CALC_CONN_TEB2000_REV01!$F:$H),3,0)="--",VLOOKUP($D376&amp;"-"&amp;$E376,IF($C$4="TEB2000_REV01",CALC_CONN_TEB2000_REV01!$F:$H),2,0),VLOOKUP($D376&amp;"-"&amp;$E376,IF($C$4="TEB2000_REV01",CALC_CONN_TEB2000_REV01!$F:$H),3,0)),"---")</f>
        <v>---</v>
      </c>
      <c r="H376" s="59" t="str">
        <f>IFERROR(VLOOKUP(G376,IF($C$4="TEB2000_REV01",CALC_CONN_TEB2000_REV01!$G:$T),14,0),"---")</f>
        <v>---</v>
      </c>
      <c r="I376" s="59" t="str">
        <f>IFERROR(VLOOKUP($D376&amp;"-"&amp;$E376,IF($C$4="TEB2000_REV01",CALC_CONN_TEB2000_REV01!$F:$K,"???"),6,0),"---")</f>
        <v>---</v>
      </c>
      <c r="J376" s="61" t="str">
        <f>IFERROR(VLOOKUP($D376&amp;"-"&amp;$E376,IF($C$4="TEB2000_REV01",CALC_CONN_TEB2000_REV01!$F:$M,"???"),8,0),"---")</f>
        <v>---</v>
      </c>
      <c r="K376" s="62" t="str">
        <f>IFERROR(VLOOKUP($D376&amp;"-"&amp;$E376,IF($C$4="TEB2000_REV01",CALC_CONN_TEB2000_REV01!$F:$N),9,0),"---")</f>
        <v>---</v>
      </c>
      <c r="L376" s="59" t="str">
        <f>IFERROR(VLOOKUP(K376,B2B!$H$3:$I$2000,2,0),"---")</f>
        <v>---</v>
      </c>
      <c r="M376" s="59" t="str">
        <f>IFERROR(VLOOKUP(L376,IF($M$4="TEM0007_REV01",RAW_m_TEM0007_REV01!$AD:$AH),5,0),"---")</f>
        <v>---</v>
      </c>
      <c r="N376" s="59" t="str">
        <f>IFERROR(VLOOKUP(L376,IF($M$4="TEM0007_REV01",RAW_m_TEM0007_REV01!$AE:$AJ),6,0),"---")</f>
        <v>---</v>
      </c>
      <c r="O376" s="63" t="str">
        <f>IFERROR(VLOOKUP(L376,IF($M$4="TEM0007_REV01",RAW_m_TEM0007_REV01!$AD:$AE),2,0),"---")</f>
        <v>---</v>
      </c>
      <c r="P376" s="59" t="str">
        <f>IFERROR(VLOOKUP(O376,IF($M$4="TEM0007_REV01",RAW_m_TEM0007_REV01!$AJ:$AK),2,0),"---")</f>
        <v>---</v>
      </c>
      <c r="Q376" s="59" t="str">
        <f>IFERROR(VLOOKUP(L376,IF($M$4="TEM0007_REV01",RAW_m_TEM0007_REV01!$AD:$AF),3,0),"---")</f>
        <v>---</v>
      </c>
      <c r="R376" s="59" t="str">
        <f>IFERROR(VLOOKUP(O376,IF($M$4="TEM0007_REV01",RAW_m_TEM0007_REV01!$AE:$AG),3,0),"---")</f>
        <v>---</v>
      </c>
      <c r="S376" s="59" t="str">
        <f t="shared" si="11"/>
        <v>---</v>
      </c>
    </row>
    <row r="377" spans="2:19" ht="15" customHeight="1" x14ac:dyDescent="0.25">
      <c r="B377" s="59">
        <f t="shared" si="10"/>
        <v>372</v>
      </c>
      <c r="C377" s="60">
        <f>IFERROR(IF($C$4="TEB2000_REV01",CALC_CONN_TEB2000_REV01!U377,),"---")</f>
        <v>0</v>
      </c>
      <c r="D377" s="59">
        <f>IFERROR(IF($C$4="TEB2000_REV01",CALC_CONN_TEB2000_REV01!D377,),"---")</f>
        <v>0</v>
      </c>
      <c r="E377" s="59">
        <f>IFERROR(IF($C$4="TEB2000_REV01",CALC_CONN_TEB2000_REV01!E377,),"---")</f>
        <v>0</v>
      </c>
      <c r="F377" s="59" t="str">
        <f>IFERROR(IF(VLOOKUP($D377&amp;"-"&amp;$E377,IF($C$4="TEB2000_REV01",CALC_CONN_TEB2000_REV01!$F:$I),4,0)="--","---",IF($C$4="TEB2000_REV01",CALC_CONN_TEB2000_REV01!$G377&amp; " --&gt; " &amp;CALC_CONN_TEB2000_REV01!$I377&amp; " --&gt; ")),"---")</f>
        <v>---</v>
      </c>
      <c r="G377" s="59" t="str">
        <f>IFERROR(IF(VLOOKUP($D377&amp;"-"&amp;$E377,IF($C$4="TEB2000_REV01",CALC_CONN_TEB2000_REV01!$F:$H),3,0)="--",VLOOKUP($D377&amp;"-"&amp;$E377,IF($C$4="TEB2000_REV01",CALC_CONN_TEB2000_REV01!$F:$H),2,0),VLOOKUP($D377&amp;"-"&amp;$E377,IF($C$4="TEB2000_REV01",CALC_CONN_TEB2000_REV01!$F:$H),3,0)),"---")</f>
        <v>---</v>
      </c>
      <c r="H377" s="59" t="str">
        <f>IFERROR(VLOOKUP(G377,IF($C$4="TEB2000_REV01",CALC_CONN_TEB2000_REV01!$G:$T),14,0),"---")</f>
        <v>---</v>
      </c>
      <c r="I377" s="59" t="str">
        <f>IFERROR(VLOOKUP($D377&amp;"-"&amp;$E377,IF($C$4="TEB2000_REV01",CALC_CONN_TEB2000_REV01!$F:$K,"???"),6,0),"---")</f>
        <v>---</v>
      </c>
      <c r="J377" s="61" t="str">
        <f>IFERROR(VLOOKUP($D377&amp;"-"&amp;$E377,IF($C$4="TEB2000_REV01",CALC_CONN_TEB2000_REV01!$F:$M,"???"),8,0),"---")</f>
        <v>---</v>
      </c>
      <c r="K377" s="62" t="str">
        <f>IFERROR(VLOOKUP($D377&amp;"-"&amp;$E377,IF($C$4="TEB2000_REV01",CALC_CONN_TEB2000_REV01!$F:$N),9,0),"---")</f>
        <v>---</v>
      </c>
      <c r="L377" s="59" t="str">
        <f>IFERROR(VLOOKUP(K377,B2B!$H$3:$I$2000,2,0),"---")</f>
        <v>---</v>
      </c>
      <c r="M377" s="59" t="str">
        <f>IFERROR(VLOOKUP(L377,IF($M$4="TEM0007_REV01",RAW_m_TEM0007_REV01!$AD:$AH),5,0),"---")</f>
        <v>---</v>
      </c>
      <c r="N377" s="59" t="str">
        <f>IFERROR(VLOOKUP(L377,IF($M$4="TEM0007_REV01",RAW_m_TEM0007_REV01!$AE:$AJ),6,0),"---")</f>
        <v>---</v>
      </c>
      <c r="O377" s="63" t="str">
        <f>IFERROR(VLOOKUP(L377,IF($M$4="TEM0007_REV01",RAW_m_TEM0007_REV01!$AD:$AE),2,0),"---")</f>
        <v>---</v>
      </c>
      <c r="P377" s="59" t="str">
        <f>IFERROR(VLOOKUP(O377,IF($M$4="TEM0007_REV01",RAW_m_TEM0007_REV01!$AJ:$AK),2,0),"---")</f>
        <v>---</v>
      </c>
      <c r="Q377" s="59" t="str">
        <f>IFERROR(VLOOKUP(L377,IF($M$4="TEM0007_REV01",RAW_m_TEM0007_REV01!$AD:$AF),3,0),"---")</f>
        <v>---</v>
      </c>
      <c r="R377" s="59" t="str">
        <f>IFERROR(VLOOKUP(O377,IF($M$4="TEM0007_REV01",RAW_m_TEM0007_REV01!$AE:$AG),3,0),"---")</f>
        <v>---</v>
      </c>
      <c r="S377" s="59" t="str">
        <f t="shared" si="11"/>
        <v>---</v>
      </c>
    </row>
    <row r="378" spans="2:19" ht="15" customHeight="1" x14ac:dyDescent="0.25">
      <c r="B378" s="59">
        <f t="shared" si="10"/>
        <v>373</v>
      </c>
      <c r="C378" s="60">
        <f>IFERROR(IF($C$4="TEB2000_REV01",CALC_CONN_TEB2000_REV01!U378,),"---")</f>
        <v>0</v>
      </c>
      <c r="D378" s="59">
        <f>IFERROR(IF($C$4="TEB2000_REV01",CALC_CONN_TEB2000_REV01!D378,),"---")</f>
        <v>0</v>
      </c>
      <c r="E378" s="59">
        <f>IFERROR(IF($C$4="TEB2000_REV01",CALC_CONN_TEB2000_REV01!E378,),"---")</f>
        <v>0</v>
      </c>
      <c r="F378" s="59" t="str">
        <f>IFERROR(IF(VLOOKUP($D378&amp;"-"&amp;$E378,IF($C$4="TEB2000_REV01",CALC_CONN_TEB2000_REV01!$F:$I),4,0)="--","---",IF($C$4="TEB2000_REV01",CALC_CONN_TEB2000_REV01!$G378&amp; " --&gt; " &amp;CALC_CONN_TEB2000_REV01!$I378&amp; " --&gt; ")),"---")</f>
        <v>---</v>
      </c>
      <c r="G378" s="59" t="str">
        <f>IFERROR(IF(VLOOKUP($D378&amp;"-"&amp;$E378,IF($C$4="TEB2000_REV01",CALC_CONN_TEB2000_REV01!$F:$H),3,0)="--",VLOOKUP($D378&amp;"-"&amp;$E378,IF($C$4="TEB2000_REV01",CALC_CONN_TEB2000_REV01!$F:$H),2,0),VLOOKUP($D378&amp;"-"&amp;$E378,IF($C$4="TEB2000_REV01",CALC_CONN_TEB2000_REV01!$F:$H),3,0)),"---")</f>
        <v>---</v>
      </c>
      <c r="H378" s="59" t="str">
        <f>IFERROR(VLOOKUP(G378,IF($C$4="TEB2000_REV01",CALC_CONN_TEB2000_REV01!$G:$T),14,0),"---")</f>
        <v>---</v>
      </c>
      <c r="I378" s="59" t="str">
        <f>IFERROR(VLOOKUP($D378&amp;"-"&amp;$E378,IF($C$4="TEB2000_REV01",CALC_CONN_TEB2000_REV01!$F:$K,"???"),6,0),"---")</f>
        <v>---</v>
      </c>
      <c r="J378" s="61" t="str">
        <f>IFERROR(VLOOKUP($D378&amp;"-"&amp;$E378,IF($C$4="TEB2000_REV01",CALC_CONN_TEB2000_REV01!$F:$M,"???"),8,0),"---")</f>
        <v>---</v>
      </c>
      <c r="K378" s="62" t="str">
        <f>IFERROR(VLOOKUP($D378&amp;"-"&amp;$E378,IF($C$4="TEB2000_REV01",CALC_CONN_TEB2000_REV01!$F:$N),9,0),"---")</f>
        <v>---</v>
      </c>
      <c r="L378" s="59" t="str">
        <f>IFERROR(VLOOKUP(K378,B2B!$H$3:$I$2000,2,0),"---")</f>
        <v>---</v>
      </c>
      <c r="M378" s="59" t="str">
        <f>IFERROR(VLOOKUP(L378,IF($M$4="TEM0007_REV01",RAW_m_TEM0007_REV01!$AD:$AH),5,0),"---")</f>
        <v>---</v>
      </c>
      <c r="N378" s="59" t="str">
        <f>IFERROR(VLOOKUP(L378,IF($M$4="TEM0007_REV01",RAW_m_TEM0007_REV01!$AE:$AJ),6,0),"---")</f>
        <v>---</v>
      </c>
      <c r="O378" s="63" t="str">
        <f>IFERROR(VLOOKUP(L378,IF($M$4="TEM0007_REV01",RAW_m_TEM0007_REV01!$AD:$AE),2,0),"---")</f>
        <v>---</v>
      </c>
      <c r="P378" s="59" t="str">
        <f>IFERROR(VLOOKUP(O378,IF($M$4="TEM0007_REV01",RAW_m_TEM0007_REV01!$AJ:$AK),2,0),"---")</f>
        <v>---</v>
      </c>
      <c r="Q378" s="59" t="str">
        <f>IFERROR(VLOOKUP(L378,IF($M$4="TEM0007_REV01",RAW_m_TEM0007_REV01!$AD:$AF),3,0),"---")</f>
        <v>---</v>
      </c>
      <c r="R378" s="59" t="str">
        <f>IFERROR(VLOOKUP(O378,IF($M$4="TEM0007_REV01",RAW_m_TEM0007_REV01!$AE:$AG),3,0),"---")</f>
        <v>---</v>
      </c>
      <c r="S378" s="59" t="str">
        <f t="shared" si="11"/>
        <v>---</v>
      </c>
    </row>
    <row r="379" spans="2:19" ht="15" customHeight="1" x14ac:dyDescent="0.25">
      <c r="B379" s="59">
        <f t="shared" si="10"/>
        <v>374</v>
      </c>
      <c r="C379" s="60">
        <f>IFERROR(IF($C$4="TEB2000_REV01",CALC_CONN_TEB2000_REV01!U379,),"---")</f>
        <v>0</v>
      </c>
      <c r="D379" s="59">
        <f>IFERROR(IF($C$4="TEB2000_REV01",CALC_CONN_TEB2000_REV01!D379,),"---")</f>
        <v>0</v>
      </c>
      <c r="E379" s="59">
        <f>IFERROR(IF($C$4="TEB2000_REV01",CALC_CONN_TEB2000_REV01!E379,),"---")</f>
        <v>0</v>
      </c>
      <c r="F379" s="59" t="str">
        <f>IFERROR(IF(VLOOKUP($D379&amp;"-"&amp;$E379,IF($C$4="TEB2000_REV01",CALC_CONN_TEB2000_REV01!$F:$I),4,0)="--","---",IF($C$4="TEB2000_REV01",CALC_CONN_TEB2000_REV01!$G379&amp; " --&gt; " &amp;CALC_CONN_TEB2000_REV01!$I379&amp; " --&gt; ")),"---")</f>
        <v>---</v>
      </c>
      <c r="G379" s="59" t="str">
        <f>IFERROR(IF(VLOOKUP($D379&amp;"-"&amp;$E379,IF($C$4="TEB2000_REV01",CALC_CONN_TEB2000_REV01!$F:$H),3,0)="--",VLOOKUP($D379&amp;"-"&amp;$E379,IF($C$4="TEB2000_REV01",CALC_CONN_TEB2000_REV01!$F:$H),2,0),VLOOKUP($D379&amp;"-"&amp;$E379,IF($C$4="TEB2000_REV01",CALC_CONN_TEB2000_REV01!$F:$H),3,0)),"---")</f>
        <v>---</v>
      </c>
      <c r="H379" s="59" t="str">
        <f>IFERROR(VLOOKUP(G379,IF($C$4="TEB2000_REV01",CALC_CONN_TEB2000_REV01!$G:$T),14,0),"---")</f>
        <v>---</v>
      </c>
      <c r="I379" s="59" t="str">
        <f>IFERROR(VLOOKUP($D379&amp;"-"&amp;$E379,IF($C$4="TEB2000_REV01",CALC_CONN_TEB2000_REV01!$F:$K,"???"),6,0),"---")</f>
        <v>---</v>
      </c>
      <c r="J379" s="61" t="str">
        <f>IFERROR(VLOOKUP($D379&amp;"-"&amp;$E379,IF($C$4="TEB2000_REV01",CALC_CONN_TEB2000_REV01!$F:$M,"???"),8,0),"---")</f>
        <v>---</v>
      </c>
      <c r="K379" s="62" t="str">
        <f>IFERROR(VLOOKUP($D379&amp;"-"&amp;$E379,IF($C$4="TEB2000_REV01",CALC_CONN_TEB2000_REV01!$F:$N),9,0),"---")</f>
        <v>---</v>
      </c>
      <c r="L379" s="59" t="str">
        <f>IFERROR(VLOOKUP(K379,B2B!$H$3:$I$2000,2,0),"---")</f>
        <v>---</v>
      </c>
      <c r="M379" s="59" t="str">
        <f>IFERROR(VLOOKUP(L379,IF($M$4="TEM0007_REV01",RAW_m_TEM0007_REV01!$AD:$AH),5,0),"---")</f>
        <v>---</v>
      </c>
      <c r="N379" s="59" t="str">
        <f>IFERROR(VLOOKUP(L379,IF($M$4="TEM0007_REV01",RAW_m_TEM0007_REV01!$AE:$AJ),6,0),"---")</f>
        <v>---</v>
      </c>
      <c r="O379" s="63" t="str">
        <f>IFERROR(VLOOKUP(L379,IF($M$4="TEM0007_REV01",RAW_m_TEM0007_REV01!$AD:$AE),2,0),"---")</f>
        <v>---</v>
      </c>
      <c r="P379" s="59" t="str">
        <f>IFERROR(VLOOKUP(O379,IF($M$4="TEM0007_REV01",RAW_m_TEM0007_REV01!$AJ:$AK),2,0),"---")</f>
        <v>---</v>
      </c>
      <c r="Q379" s="59" t="str">
        <f>IFERROR(VLOOKUP(L379,IF($M$4="TEM0007_REV01",RAW_m_TEM0007_REV01!$AD:$AF),3,0),"---")</f>
        <v>---</v>
      </c>
      <c r="R379" s="59" t="str">
        <f>IFERROR(VLOOKUP(O379,IF($M$4="TEM0007_REV01",RAW_m_TEM0007_REV01!$AE:$AG),3,0),"---")</f>
        <v>---</v>
      </c>
      <c r="S379" s="59" t="str">
        <f t="shared" si="11"/>
        <v>---</v>
      </c>
    </row>
    <row r="380" spans="2:19" ht="15" customHeight="1" x14ac:dyDescent="0.25">
      <c r="B380" s="59">
        <f t="shared" si="10"/>
        <v>375</v>
      </c>
      <c r="C380" s="60">
        <f>IFERROR(IF($C$4="TEB2000_REV01",CALC_CONN_TEB2000_REV01!U380,),"---")</f>
        <v>0</v>
      </c>
      <c r="D380" s="59">
        <f>IFERROR(IF($C$4="TEB2000_REV01",CALC_CONN_TEB2000_REV01!D380,),"---")</f>
        <v>0</v>
      </c>
      <c r="E380" s="59">
        <f>IFERROR(IF($C$4="TEB2000_REV01",CALC_CONN_TEB2000_REV01!E380,),"---")</f>
        <v>0</v>
      </c>
      <c r="F380" s="59" t="str">
        <f>IFERROR(IF(VLOOKUP($D380&amp;"-"&amp;$E380,IF($C$4="TEB2000_REV01",CALC_CONN_TEB2000_REV01!$F:$I),4,0)="--","---",IF($C$4="TEB2000_REV01",CALC_CONN_TEB2000_REV01!$G380&amp; " --&gt; " &amp;CALC_CONN_TEB2000_REV01!$I380&amp; " --&gt; ")),"---")</f>
        <v>---</v>
      </c>
      <c r="G380" s="59" t="str">
        <f>IFERROR(IF(VLOOKUP($D380&amp;"-"&amp;$E380,IF($C$4="TEB2000_REV01",CALC_CONN_TEB2000_REV01!$F:$H),3,0)="--",VLOOKUP($D380&amp;"-"&amp;$E380,IF($C$4="TEB2000_REV01",CALC_CONN_TEB2000_REV01!$F:$H),2,0),VLOOKUP($D380&amp;"-"&amp;$E380,IF($C$4="TEB2000_REV01",CALC_CONN_TEB2000_REV01!$F:$H),3,0)),"---")</f>
        <v>---</v>
      </c>
      <c r="H380" s="59" t="str">
        <f>IFERROR(VLOOKUP(G380,IF($C$4="TEB2000_REV01",CALC_CONN_TEB2000_REV01!$G:$T),14,0),"---")</f>
        <v>---</v>
      </c>
      <c r="I380" s="59" t="str">
        <f>IFERROR(VLOOKUP($D380&amp;"-"&amp;$E380,IF($C$4="TEB2000_REV01",CALC_CONN_TEB2000_REV01!$F:$K,"???"),6,0),"---")</f>
        <v>---</v>
      </c>
      <c r="J380" s="61" t="str">
        <f>IFERROR(VLOOKUP($D380&amp;"-"&amp;$E380,IF($C$4="TEB2000_REV01",CALC_CONN_TEB2000_REV01!$F:$M,"???"),8,0),"---")</f>
        <v>---</v>
      </c>
      <c r="K380" s="62" t="str">
        <f>IFERROR(VLOOKUP($D380&amp;"-"&amp;$E380,IF($C$4="TEB2000_REV01",CALC_CONN_TEB2000_REV01!$F:$N),9,0),"---")</f>
        <v>---</v>
      </c>
      <c r="L380" s="59" t="str">
        <f>IFERROR(VLOOKUP(K380,B2B!$H$3:$I$2000,2,0),"---")</f>
        <v>---</v>
      </c>
      <c r="M380" s="59" t="str">
        <f>IFERROR(VLOOKUP(L380,IF($M$4="TEM0007_REV01",RAW_m_TEM0007_REV01!$AD:$AH),5,0),"---")</f>
        <v>---</v>
      </c>
      <c r="N380" s="59" t="str">
        <f>IFERROR(VLOOKUP(L380,IF($M$4="TEM0007_REV01",RAW_m_TEM0007_REV01!$AE:$AJ),6,0),"---")</f>
        <v>---</v>
      </c>
      <c r="O380" s="63" t="str">
        <f>IFERROR(VLOOKUP(L380,IF($M$4="TEM0007_REV01",RAW_m_TEM0007_REV01!$AD:$AE),2,0),"---")</f>
        <v>---</v>
      </c>
      <c r="P380" s="59" t="str">
        <f>IFERROR(VLOOKUP(O380,IF($M$4="TEM0007_REV01",RAW_m_TEM0007_REV01!$AJ:$AK),2,0),"---")</f>
        <v>---</v>
      </c>
      <c r="Q380" s="59" t="str">
        <f>IFERROR(VLOOKUP(L380,IF($M$4="TEM0007_REV01",RAW_m_TEM0007_REV01!$AD:$AF),3,0),"---")</f>
        <v>---</v>
      </c>
      <c r="R380" s="59" t="str">
        <f>IFERROR(VLOOKUP(O380,IF($M$4="TEM0007_REV01",RAW_m_TEM0007_REV01!$AE:$AG),3,0),"---")</f>
        <v>---</v>
      </c>
      <c r="S380" s="59" t="str">
        <f t="shared" si="11"/>
        <v>---</v>
      </c>
    </row>
    <row r="381" spans="2:19" ht="15" customHeight="1" x14ac:dyDescent="0.25">
      <c r="B381" s="59">
        <f t="shared" si="10"/>
        <v>376</v>
      </c>
      <c r="C381" s="60">
        <f>IFERROR(IF($C$4="TEB2000_REV01",CALC_CONN_TEB2000_REV01!U381,),"---")</f>
        <v>0</v>
      </c>
      <c r="D381" s="59">
        <f>IFERROR(IF($C$4="TEB2000_REV01",CALC_CONN_TEB2000_REV01!D381,),"---")</f>
        <v>0</v>
      </c>
      <c r="E381" s="59">
        <f>IFERROR(IF($C$4="TEB2000_REV01",CALC_CONN_TEB2000_REV01!E381,),"---")</f>
        <v>0</v>
      </c>
      <c r="F381" s="59" t="str">
        <f>IFERROR(IF(VLOOKUP($D381&amp;"-"&amp;$E381,IF($C$4="TEB2000_REV01",CALC_CONN_TEB2000_REV01!$F:$I),4,0)="--","---",IF($C$4="TEB2000_REV01",CALC_CONN_TEB2000_REV01!$G381&amp; " --&gt; " &amp;CALC_CONN_TEB2000_REV01!$I381&amp; " --&gt; ")),"---")</f>
        <v>---</v>
      </c>
      <c r="G381" s="59" t="str">
        <f>IFERROR(IF(VLOOKUP($D381&amp;"-"&amp;$E381,IF($C$4="TEB2000_REV01",CALC_CONN_TEB2000_REV01!$F:$H),3,0)="--",VLOOKUP($D381&amp;"-"&amp;$E381,IF($C$4="TEB2000_REV01",CALC_CONN_TEB2000_REV01!$F:$H),2,0),VLOOKUP($D381&amp;"-"&amp;$E381,IF($C$4="TEB2000_REV01",CALC_CONN_TEB2000_REV01!$F:$H),3,0)),"---")</f>
        <v>---</v>
      </c>
      <c r="H381" s="59" t="str">
        <f>IFERROR(VLOOKUP(G381,IF($C$4="TEB2000_REV01",CALC_CONN_TEB2000_REV01!$G:$T),14,0),"---")</f>
        <v>---</v>
      </c>
      <c r="I381" s="59" t="str">
        <f>IFERROR(VLOOKUP($D381&amp;"-"&amp;$E381,IF($C$4="TEB2000_REV01",CALC_CONN_TEB2000_REV01!$F:$K,"???"),6,0),"---")</f>
        <v>---</v>
      </c>
      <c r="J381" s="61" t="str">
        <f>IFERROR(VLOOKUP($D381&amp;"-"&amp;$E381,IF($C$4="TEB2000_REV01",CALC_CONN_TEB2000_REV01!$F:$M,"???"),8,0),"---")</f>
        <v>---</v>
      </c>
      <c r="K381" s="62" t="str">
        <f>IFERROR(VLOOKUP($D381&amp;"-"&amp;$E381,IF($C$4="TEB2000_REV01",CALC_CONN_TEB2000_REV01!$F:$N),9,0),"---")</f>
        <v>---</v>
      </c>
      <c r="L381" s="59" t="str">
        <f>IFERROR(VLOOKUP(K381,B2B!$H$3:$I$2000,2,0),"---")</f>
        <v>---</v>
      </c>
      <c r="M381" s="59" t="str">
        <f>IFERROR(VLOOKUP(L381,IF($M$4="TEM0007_REV01",RAW_m_TEM0007_REV01!$AD:$AH),5,0),"---")</f>
        <v>---</v>
      </c>
      <c r="N381" s="59" t="str">
        <f>IFERROR(VLOOKUP(L381,IF($M$4="TEM0007_REV01",RAW_m_TEM0007_REV01!$AE:$AJ),6,0),"---")</f>
        <v>---</v>
      </c>
      <c r="O381" s="63" t="str">
        <f>IFERROR(VLOOKUP(L381,IF($M$4="TEM0007_REV01",RAW_m_TEM0007_REV01!$AD:$AE),2,0),"---")</f>
        <v>---</v>
      </c>
      <c r="P381" s="59" t="str">
        <f>IFERROR(VLOOKUP(O381,IF($M$4="TEM0007_REV01",RAW_m_TEM0007_REV01!$AJ:$AK),2,0),"---")</f>
        <v>---</v>
      </c>
      <c r="Q381" s="59" t="str">
        <f>IFERROR(VLOOKUP(L381,IF($M$4="TEM0007_REV01",RAW_m_TEM0007_REV01!$AD:$AF),3,0),"---")</f>
        <v>---</v>
      </c>
      <c r="R381" s="59" t="str">
        <f>IFERROR(VLOOKUP(O381,IF($M$4="TEM0007_REV01",RAW_m_TEM0007_REV01!$AE:$AG),3,0),"---")</f>
        <v>---</v>
      </c>
      <c r="S381" s="59" t="str">
        <f t="shared" si="11"/>
        <v>---</v>
      </c>
    </row>
    <row r="382" spans="2:19" ht="15" customHeight="1" x14ac:dyDescent="0.25">
      <c r="B382" s="59">
        <f t="shared" si="10"/>
        <v>377</v>
      </c>
      <c r="C382" s="60">
        <f>IFERROR(IF($C$4="TEB2000_REV01",CALC_CONN_TEB2000_REV01!U382,),"---")</f>
        <v>0</v>
      </c>
      <c r="D382" s="59">
        <f>IFERROR(IF($C$4="TEB2000_REV01",CALC_CONN_TEB2000_REV01!D382,),"---")</f>
        <v>0</v>
      </c>
      <c r="E382" s="59">
        <f>IFERROR(IF($C$4="TEB2000_REV01",CALC_CONN_TEB2000_REV01!E382,),"---")</f>
        <v>0</v>
      </c>
      <c r="F382" s="59" t="str">
        <f>IFERROR(IF(VLOOKUP($D382&amp;"-"&amp;$E382,IF($C$4="TEB2000_REV01",CALC_CONN_TEB2000_REV01!$F:$I),4,0)="--","---",IF($C$4="TEB2000_REV01",CALC_CONN_TEB2000_REV01!$G382&amp; " --&gt; " &amp;CALC_CONN_TEB2000_REV01!$I382&amp; " --&gt; ")),"---")</f>
        <v>---</v>
      </c>
      <c r="G382" s="59" t="str">
        <f>IFERROR(IF(VLOOKUP($D382&amp;"-"&amp;$E382,IF($C$4="TEB2000_REV01",CALC_CONN_TEB2000_REV01!$F:$H),3,0)="--",VLOOKUP($D382&amp;"-"&amp;$E382,IF($C$4="TEB2000_REV01",CALC_CONN_TEB2000_REV01!$F:$H),2,0),VLOOKUP($D382&amp;"-"&amp;$E382,IF($C$4="TEB2000_REV01",CALC_CONN_TEB2000_REV01!$F:$H),3,0)),"---")</f>
        <v>---</v>
      </c>
      <c r="H382" s="59" t="str">
        <f>IFERROR(VLOOKUP(G382,IF($C$4="TEB2000_REV01",CALC_CONN_TEB2000_REV01!$G:$T),14,0),"---")</f>
        <v>---</v>
      </c>
      <c r="I382" s="59" t="str">
        <f>IFERROR(VLOOKUP($D382&amp;"-"&amp;$E382,IF($C$4="TEB2000_REV01",CALC_CONN_TEB2000_REV01!$F:$K,"???"),6,0),"---")</f>
        <v>---</v>
      </c>
      <c r="J382" s="61" t="str">
        <f>IFERROR(VLOOKUP($D382&amp;"-"&amp;$E382,IF($C$4="TEB2000_REV01",CALC_CONN_TEB2000_REV01!$F:$M,"???"),8,0),"---")</f>
        <v>---</v>
      </c>
      <c r="K382" s="62" t="str">
        <f>IFERROR(VLOOKUP($D382&amp;"-"&amp;$E382,IF($C$4="TEB2000_REV01",CALC_CONN_TEB2000_REV01!$F:$N),9,0),"---")</f>
        <v>---</v>
      </c>
      <c r="L382" s="59" t="str">
        <f>IFERROR(VLOOKUP(K382,B2B!$H$3:$I$2000,2,0),"---")</f>
        <v>---</v>
      </c>
      <c r="M382" s="59" t="str">
        <f>IFERROR(VLOOKUP(L382,IF($M$4="TEM0007_REV01",RAW_m_TEM0007_REV01!$AD:$AH),5,0),"---")</f>
        <v>---</v>
      </c>
      <c r="N382" s="59" t="str">
        <f>IFERROR(VLOOKUP(L382,IF($M$4="TEM0007_REV01",RAW_m_TEM0007_REV01!$AE:$AJ),6,0),"---")</f>
        <v>---</v>
      </c>
      <c r="O382" s="63" t="str">
        <f>IFERROR(VLOOKUP(L382,IF($M$4="TEM0007_REV01",RAW_m_TEM0007_REV01!$AD:$AE),2,0),"---")</f>
        <v>---</v>
      </c>
      <c r="P382" s="59" t="str">
        <f>IFERROR(VLOOKUP(O382,IF($M$4="TEM0007_REV01",RAW_m_TEM0007_REV01!$AJ:$AK),2,0),"---")</f>
        <v>---</v>
      </c>
      <c r="Q382" s="59" t="str">
        <f>IFERROR(VLOOKUP(L382,IF($M$4="TEM0007_REV01",RAW_m_TEM0007_REV01!$AD:$AF),3,0),"---")</f>
        <v>---</v>
      </c>
      <c r="R382" s="59" t="str">
        <f>IFERROR(VLOOKUP(O382,IF($M$4="TEM0007_REV01",RAW_m_TEM0007_REV01!$AE:$AG),3,0),"---")</f>
        <v>---</v>
      </c>
      <c r="S382" s="59" t="str">
        <f t="shared" si="11"/>
        <v>---</v>
      </c>
    </row>
    <row r="383" spans="2:19" ht="15" customHeight="1" x14ac:dyDescent="0.25">
      <c r="B383" s="59">
        <f t="shared" si="10"/>
        <v>378</v>
      </c>
      <c r="C383" s="60">
        <f>IFERROR(IF($C$4="TEB2000_REV01",CALC_CONN_TEB2000_REV01!U383,),"---")</f>
        <v>0</v>
      </c>
      <c r="D383" s="59">
        <f>IFERROR(IF($C$4="TEB2000_REV01",CALC_CONN_TEB2000_REV01!D383,),"---")</f>
        <v>0</v>
      </c>
      <c r="E383" s="59">
        <f>IFERROR(IF($C$4="TEB2000_REV01",CALC_CONN_TEB2000_REV01!E383,),"---")</f>
        <v>0</v>
      </c>
      <c r="F383" s="59" t="str">
        <f>IFERROR(IF(VLOOKUP($D383&amp;"-"&amp;$E383,IF($C$4="TEB2000_REV01",CALC_CONN_TEB2000_REV01!$F:$I),4,0)="--","---",IF($C$4="TEB2000_REV01",CALC_CONN_TEB2000_REV01!$G383&amp; " --&gt; " &amp;CALC_CONN_TEB2000_REV01!$I383&amp; " --&gt; ")),"---")</f>
        <v>---</v>
      </c>
      <c r="G383" s="59" t="str">
        <f>IFERROR(IF(VLOOKUP($D383&amp;"-"&amp;$E383,IF($C$4="TEB2000_REV01",CALC_CONN_TEB2000_REV01!$F:$H),3,0)="--",VLOOKUP($D383&amp;"-"&amp;$E383,IF($C$4="TEB2000_REV01",CALC_CONN_TEB2000_REV01!$F:$H),2,0),VLOOKUP($D383&amp;"-"&amp;$E383,IF($C$4="TEB2000_REV01",CALC_CONN_TEB2000_REV01!$F:$H),3,0)),"---")</f>
        <v>---</v>
      </c>
      <c r="H383" s="59" t="str">
        <f>IFERROR(VLOOKUP(G383,IF($C$4="TEB2000_REV01",CALC_CONN_TEB2000_REV01!$G:$T),14,0),"---")</f>
        <v>---</v>
      </c>
      <c r="I383" s="59" t="str">
        <f>IFERROR(VLOOKUP($D383&amp;"-"&amp;$E383,IF($C$4="TEB2000_REV01",CALC_CONN_TEB2000_REV01!$F:$K,"???"),6,0),"---")</f>
        <v>---</v>
      </c>
      <c r="J383" s="61" t="str">
        <f>IFERROR(VLOOKUP($D383&amp;"-"&amp;$E383,IF($C$4="TEB2000_REV01",CALC_CONN_TEB2000_REV01!$F:$M,"???"),8,0),"---")</f>
        <v>---</v>
      </c>
      <c r="K383" s="62" t="str">
        <f>IFERROR(VLOOKUP($D383&amp;"-"&amp;$E383,IF($C$4="TEB2000_REV01",CALC_CONN_TEB2000_REV01!$F:$N),9,0),"---")</f>
        <v>---</v>
      </c>
      <c r="L383" s="59" t="str">
        <f>IFERROR(VLOOKUP(K383,B2B!$H$3:$I$2000,2,0),"---")</f>
        <v>---</v>
      </c>
      <c r="M383" s="59" t="str">
        <f>IFERROR(VLOOKUP(L383,IF($M$4="TEM0007_REV01",RAW_m_TEM0007_REV01!$AD:$AH),5,0),"---")</f>
        <v>---</v>
      </c>
      <c r="N383" s="59" t="str">
        <f>IFERROR(VLOOKUP(L383,IF($M$4="TEM0007_REV01",RAW_m_TEM0007_REV01!$AE:$AJ),6,0),"---")</f>
        <v>---</v>
      </c>
      <c r="O383" s="63" t="str">
        <f>IFERROR(VLOOKUP(L383,IF($M$4="TEM0007_REV01",RAW_m_TEM0007_REV01!$AD:$AE),2,0),"---")</f>
        <v>---</v>
      </c>
      <c r="P383" s="59" t="str">
        <f>IFERROR(VLOOKUP(O383,IF($M$4="TEM0007_REV01",RAW_m_TEM0007_REV01!$AJ:$AK),2,0),"---")</f>
        <v>---</v>
      </c>
      <c r="Q383" s="59" t="str">
        <f>IFERROR(VLOOKUP(L383,IF($M$4="TEM0007_REV01",RAW_m_TEM0007_REV01!$AD:$AF),3,0),"---")</f>
        <v>---</v>
      </c>
      <c r="R383" s="59" t="str">
        <f>IFERROR(VLOOKUP(O383,IF($M$4="TEM0007_REV01",RAW_m_TEM0007_REV01!$AE:$AG),3,0),"---")</f>
        <v>---</v>
      </c>
      <c r="S383" s="59" t="str">
        <f t="shared" si="11"/>
        <v>---</v>
      </c>
    </row>
    <row r="384" spans="2:19" ht="15" customHeight="1" x14ac:dyDescent="0.25">
      <c r="B384" s="59">
        <f t="shared" si="10"/>
        <v>379</v>
      </c>
      <c r="C384" s="60">
        <f>IFERROR(IF($C$4="TEB2000_REV01",CALC_CONN_TEB2000_REV01!U384,),"---")</f>
        <v>0</v>
      </c>
      <c r="D384" s="59">
        <f>IFERROR(IF($C$4="TEB2000_REV01",CALC_CONN_TEB2000_REV01!D384,),"---")</f>
        <v>0</v>
      </c>
      <c r="E384" s="59">
        <f>IFERROR(IF($C$4="TEB2000_REV01",CALC_CONN_TEB2000_REV01!E384,),"---")</f>
        <v>0</v>
      </c>
      <c r="F384" s="59" t="str">
        <f>IFERROR(IF(VLOOKUP($D384&amp;"-"&amp;$E384,IF($C$4="TEB2000_REV01",CALC_CONN_TEB2000_REV01!$F:$I),4,0)="--","---",IF($C$4="TEB2000_REV01",CALC_CONN_TEB2000_REV01!$G384&amp; " --&gt; " &amp;CALC_CONN_TEB2000_REV01!$I384&amp; " --&gt; ")),"---")</f>
        <v>---</v>
      </c>
      <c r="G384" s="59" t="str">
        <f>IFERROR(IF(VLOOKUP($D384&amp;"-"&amp;$E384,IF($C$4="TEB2000_REV01",CALC_CONN_TEB2000_REV01!$F:$H),3,0)="--",VLOOKUP($D384&amp;"-"&amp;$E384,IF($C$4="TEB2000_REV01",CALC_CONN_TEB2000_REV01!$F:$H),2,0),VLOOKUP($D384&amp;"-"&amp;$E384,IF($C$4="TEB2000_REV01",CALC_CONN_TEB2000_REV01!$F:$H),3,0)),"---")</f>
        <v>---</v>
      </c>
      <c r="H384" s="59" t="str">
        <f>IFERROR(VLOOKUP(G384,IF($C$4="TEB2000_REV01",CALC_CONN_TEB2000_REV01!$G:$T),14,0),"---")</f>
        <v>---</v>
      </c>
      <c r="I384" s="59" t="str">
        <f>IFERROR(VLOOKUP($D384&amp;"-"&amp;$E384,IF($C$4="TEB2000_REV01",CALC_CONN_TEB2000_REV01!$F:$K,"???"),6,0),"---")</f>
        <v>---</v>
      </c>
      <c r="J384" s="61" t="str">
        <f>IFERROR(VLOOKUP($D384&amp;"-"&amp;$E384,IF($C$4="TEB2000_REV01",CALC_CONN_TEB2000_REV01!$F:$M,"???"),8,0),"---")</f>
        <v>---</v>
      </c>
      <c r="K384" s="62" t="str">
        <f>IFERROR(VLOOKUP($D384&amp;"-"&amp;$E384,IF($C$4="TEB2000_REV01",CALC_CONN_TEB2000_REV01!$F:$N),9,0),"---")</f>
        <v>---</v>
      </c>
      <c r="L384" s="59" t="str">
        <f>IFERROR(VLOOKUP(K384,B2B!$H$3:$I$2000,2,0),"---")</f>
        <v>---</v>
      </c>
      <c r="M384" s="59" t="str">
        <f>IFERROR(VLOOKUP(L384,IF($M$4="TEM0007_REV01",RAW_m_TEM0007_REV01!$AD:$AH),5,0),"---")</f>
        <v>---</v>
      </c>
      <c r="N384" s="59" t="str">
        <f>IFERROR(VLOOKUP(L384,IF($M$4="TEM0007_REV01",RAW_m_TEM0007_REV01!$AE:$AJ),6,0),"---")</f>
        <v>---</v>
      </c>
      <c r="O384" s="63" t="str">
        <f>IFERROR(VLOOKUP(L384,IF($M$4="TEM0007_REV01",RAW_m_TEM0007_REV01!$AD:$AE),2,0),"---")</f>
        <v>---</v>
      </c>
      <c r="P384" s="59" t="str">
        <f>IFERROR(VLOOKUP(O384,IF($M$4="TEM0007_REV01",RAW_m_TEM0007_REV01!$AJ:$AK),2,0),"---")</f>
        <v>---</v>
      </c>
      <c r="Q384" s="59" t="str">
        <f>IFERROR(VLOOKUP(L384,IF($M$4="TEM0007_REV01",RAW_m_TEM0007_REV01!$AD:$AF),3,0),"---")</f>
        <v>---</v>
      </c>
      <c r="R384" s="59" t="str">
        <f>IFERROR(VLOOKUP(O384,IF($M$4="TEM0007_REV01",RAW_m_TEM0007_REV01!$AE:$AG),3,0),"---")</f>
        <v>---</v>
      </c>
      <c r="S384" s="59" t="str">
        <f t="shared" si="11"/>
        <v>---</v>
      </c>
    </row>
    <row r="385" spans="2:19" ht="15" customHeight="1" x14ac:dyDescent="0.25">
      <c r="B385" s="59">
        <f t="shared" si="10"/>
        <v>380</v>
      </c>
      <c r="C385" s="60">
        <f>IFERROR(IF($C$4="TEB2000_REV01",CALC_CONN_TEB2000_REV01!U385,),"---")</f>
        <v>0</v>
      </c>
      <c r="D385" s="59">
        <f>IFERROR(IF($C$4="TEB2000_REV01",CALC_CONN_TEB2000_REV01!D385,),"---")</f>
        <v>0</v>
      </c>
      <c r="E385" s="59">
        <f>IFERROR(IF($C$4="TEB2000_REV01",CALC_CONN_TEB2000_REV01!E385,),"---")</f>
        <v>0</v>
      </c>
      <c r="F385" s="59" t="str">
        <f>IFERROR(IF(VLOOKUP($D385&amp;"-"&amp;$E385,IF($C$4="TEB2000_REV01",CALC_CONN_TEB2000_REV01!$F:$I),4,0)="--","---",IF($C$4="TEB2000_REV01",CALC_CONN_TEB2000_REV01!$G385&amp; " --&gt; " &amp;CALC_CONN_TEB2000_REV01!$I385&amp; " --&gt; ")),"---")</f>
        <v>---</v>
      </c>
      <c r="G385" s="59" t="str">
        <f>IFERROR(IF(VLOOKUP($D385&amp;"-"&amp;$E385,IF($C$4="TEB2000_REV01",CALC_CONN_TEB2000_REV01!$F:$H),3,0)="--",VLOOKUP($D385&amp;"-"&amp;$E385,IF($C$4="TEB2000_REV01",CALC_CONN_TEB2000_REV01!$F:$H),2,0),VLOOKUP($D385&amp;"-"&amp;$E385,IF($C$4="TEB2000_REV01",CALC_CONN_TEB2000_REV01!$F:$H),3,0)),"---")</f>
        <v>---</v>
      </c>
      <c r="H385" s="59" t="str">
        <f>IFERROR(VLOOKUP(G385,IF($C$4="TEB2000_REV01",CALC_CONN_TEB2000_REV01!$G:$T),14,0),"---")</f>
        <v>---</v>
      </c>
      <c r="I385" s="59" t="str">
        <f>IFERROR(VLOOKUP($D385&amp;"-"&amp;$E385,IF($C$4="TEB2000_REV01",CALC_CONN_TEB2000_REV01!$F:$K,"???"),6,0),"---")</f>
        <v>---</v>
      </c>
      <c r="J385" s="61" t="str">
        <f>IFERROR(VLOOKUP($D385&amp;"-"&amp;$E385,IF($C$4="TEB2000_REV01",CALC_CONN_TEB2000_REV01!$F:$M,"???"),8,0),"---")</f>
        <v>---</v>
      </c>
      <c r="K385" s="62" t="str">
        <f>IFERROR(VLOOKUP($D385&amp;"-"&amp;$E385,IF($C$4="TEB2000_REV01",CALC_CONN_TEB2000_REV01!$F:$N),9,0),"---")</f>
        <v>---</v>
      </c>
      <c r="L385" s="59" t="str">
        <f>IFERROR(VLOOKUP(K385,B2B!$H$3:$I$2000,2,0),"---")</f>
        <v>---</v>
      </c>
      <c r="M385" s="59" t="str">
        <f>IFERROR(VLOOKUP(L385,IF($M$4="TEM0007_REV01",RAW_m_TEM0007_REV01!$AD:$AH),5,0),"---")</f>
        <v>---</v>
      </c>
      <c r="N385" s="59" t="str">
        <f>IFERROR(VLOOKUP(L385,IF($M$4="TEM0007_REV01",RAW_m_TEM0007_REV01!$AE:$AJ),6,0),"---")</f>
        <v>---</v>
      </c>
      <c r="O385" s="63" t="str">
        <f>IFERROR(VLOOKUP(L385,IF($M$4="TEM0007_REV01",RAW_m_TEM0007_REV01!$AD:$AE),2,0),"---")</f>
        <v>---</v>
      </c>
      <c r="P385" s="59" t="str">
        <f>IFERROR(VLOOKUP(O385,IF($M$4="TEM0007_REV01",RAW_m_TEM0007_REV01!$AJ:$AK),2,0),"---")</f>
        <v>---</v>
      </c>
      <c r="Q385" s="59" t="str">
        <f>IFERROR(VLOOKUP(L385,IF($M$4="TEM0007_REV01",RAW_m_TEM0007_REV01!$AD:$AF),3,0),"---")</f>
        <v>---</v>
      </c>
      <c r="R385" s="59" t="str">
        <f>IFERROR(VLOOKUP(O385,IF($M$4="TEM0007_REV01",RAW_m_TEM0007_REV01!$AE:$AG),3,0),"---")</f>
        <v>---</v>
      </c>
      <c r="S385" s="59" t="str">
        <f t="shared" si="11"/>
        <v>---</v>
      </c>
    </row>
    <row r="386" spans="2:19" ht="15" customHeight="1" x14ac:dyDescent="0.25">
      <c r="B386" s="59">
        <f t="shared" si="10"/>
        <v>381</v>
      </c>
      <c r="C386" s="60">
        <f>IFERROR(IF($C$4="TEB2000_REV01",CALC_CONN_TEB2000_REV01!U386,),"---")</f>
        <v>0</v>
      </c>
      <c r="D386" s="59">
        <f>IFERROR(IF($C$4="TEB2000_REV01",CALC_CONN_TEB2000_REV01!D386,),"---")</f>
        <v>0</v>
      </c>
      <c r="E386" s="59">
        <f>IFERROR(IF($C$4="TEB2000_REV01",CALC_CONN_TEB2000_REV01!E386,),"---")</f>
        <v>0</v>
      </c>
      <c r="F386" s="59" t="str">
        <f>IFERROR(IF(VLOOKUP($D386&amp;"-"&amp;$E386,IF($C$4="TEB2000_REV01",CALC_CONN_TEB2000_REV01!$F:$I),4,0)="--","---",IF($C$4="TEB2000_REV01",CALC_CONN_TEB2000_REV01!$G386&amp; " --&gt; " &amp;CALC_CONN_TEB2000_REV01!$I386&amp; " --&gt; ")),"---")</f>
        <v>---</v>
      </c>
      <c r="G386" s="59" t="str">
        <f>IFERROR(IF(VLOOKUP($D386&amp;"-"&amp;$E386,IF($C$4="TEB2000_REV01",CALC_CONN_TEB2000_REV01!$F:$H),3,0)="--",VLOOKUP($D386&amp;"-"&amp;$E386,IF($C$4="TEB2000_REV01",CALC_CONN_TEB2000_REV01!$F:$H),2,0),VLOOKUP($D386&amp;"-"&amp;$E386,IF($C$4="TEB2000_REV01",CALC_CONN_TEB2000_REV01!$F:$H),3,0)),"---")</f>
        <v>---</v>
      </c>
      <c r="H386" s="59" t="str">
        <f>IFERROR(VLOOKUP(G386,IF($C$4="TEB2000_REV01",CALC_CONN_TEB2000_REV01!$G:$T),14,0),"---")</f>
        <v>---</v>
      </c>
      <c r="I386" s="59" t="str">
        <f>IFERROR(VLOOKUP($D386&amp;"-"&amp;$E386,IF($C$4="TEB2000_REV01",CALC_CONN_TEB2000_REV01!$F:$K,"???"),6,0),"---")</f>
        <v>---</v>
      </c>
      <c r="J386" s="61" t="str">
        <f>IFERROR(VLOOKUP($D386&amp;"-"&amp;$E386,IF($C$4="TEB2000_REV01",CALC_CONN_TEB2000_REV01!$F:$M,"???"),8,0),"---")</f>
        <v>---</v>
      </c>
      <c r="K386" s="62" t="str">
        <f>IFERROR(VLOOKUP($D386&amp;"-"&amp;$E386,IF($C$4="TEB2000_REV01",CALC_CONN_TEB2000_REV01!$F:$N),9,0),"---")</f>
        <v>---</v>
      </c>
      <c r="L386" s="59" t="str">
        <f>IFERROR(VLOOKUP(K386,B2B!$H$3:$I$2000,2,0),"---")</f>
        <v>---</v>
      </c>
      <c r="M386" s="59" t="str">
        <f>IFERROR(VLOOKUP(L386,IF($M$4="TEM0007_REV01",RAW_m_TEM0007_REV01!$AD:$AH),5,0),"---")</f>
        <v>---</v>
      </c>
      <c r="N386" s="59" t="str">
        <f>IFERROR(VLOOKUP(L386,IF($M$4="TEM0007_REV01",RAW_m_TEM0007_REV01!$AE:$AJ),6,0),"---")</f>
        <v>---</v>
      </c>
      <c r="O386" s="63" t="str">
        <f>IFERROR(VLOOKUP(L386,IF($M$4="TEM0007_REV01",RAW_m_TEM0007_REV01!$AD:$AE),2,0),"---")</f>
        <v>---</v>
      </c>
      <c r="P386" s="59" t="str">
        <f>IFERROR(VLOOKUP(O386,IF($M$4="TEM0007_REV01",RAW_m_TEM0007_REV01!$AJ:$AK),2,0),"---")</f>
        <v>---</v>
      </c>
      <c r="Q386" s="59" t="str">
        <f>IFERROR(VLOOKUP(L386,IF($M$4="TEM0007_REV01",RAW_m_TEM0007_REV01!$AD:$AF),3,0),"---")</f>
        <v>---</v>
      </c>
      <c r="R386" s="59" t="str">
        <f>IFERROR(VLOOKUP(O386,IF($M$4="TEM0007_REV01",RAW_m_TEM0007_REV01!$AE:$AG),3,0),"---")</f>
        <v>---</v>
      </c>
      <c r="S386" s="59" t="str">
        <f t="shared" si="11"/>
        <v>---</v>
      </c>
    </row>
    <row r="387" spans="2:19" ht="15" customHeight="1" x14ac:dyDescent="0.25">
      <c r="B387" s="59">
        <f t="shared" si="10"/>
        <v>382</v>
      </c>
      <c r="C387" s="60">
        <f>IFERROR(IF($C$4="TEB2000_REV01",CALC_CONN_TEB2000_REV01!U387,),"---")</f>
        <v>0</v>
      </c>
      <c r="D387" s="59">
        <f>IFERROR(IF($C$4="TEB2000_REV01",CALC_CONN_TEB2000_REV01!D387,),"---")</f>
        <v>0</v>
      </c>
      <c r="E387" s="59">
        <f>IFERROR(IF($C$4="TEB2000_REV01",CALC_CONN_TEB2000_REV01!E387,),"---")</f>
        <v>0</v>
      </c>
      <c r="F387" s="59" t="str">
        <f>IFERROR(IF(VLOOKUP($D387&amp;"-"&amp;$E387,IF($C$4="TEB2000_REV01",CALC_CONN_TEB2000_REV01!$F:$I),4,0)="--","---",IF($C$4="TEB2000_REV01",CALC_CONN_TEB2000_REV01!$G387&amp; " --&gt; " &amp;CALC_CONN_TEB2000_REV01!$I387&amp; " --&gt; ")),"---")</f>
        <v>---</v>
      </c>
      <c r="G387" s="59" t="str">
        <f>IFERROR(IF(VLOOKUP($D387&amp;"-"&amp;$E387,IF($C$4="TEB2000_REV01",CALC_CONN_TEB2000_REV01!$F:$H),3,0)="--",VLOOKUP($D387&amp;"-"&amp;$E387,IF($C$4="TEB2000_REV01",CALC_CONN_TEB2000_REV01!$F:$H),2,0),VLOOKUP($D387&amp;"-"&amp;$E387,IF($C$4="TEB2000_REV01",CALC_CONN_TEB2000_REV01!$F:$H),3,0)),"---")</f>
        <v>---</v>
      </c>
      <c r="H387" s="59" t="str">
        <f>IFERROR(VLOOKUP(G387,IF($C$4="TEB2000_REV01",CALC_CONN_TEB2000_REV01!$G:$T),14,0),"---")</f>
        <v>---</v>
      </c>
      <c r="I387" s="59" t="str">
        <f>IFERROR(VLOOKUP($D387&amp;"-"&amp;$E387,IF($C$4="TEB2000_REV01",CALC_CONN_TEB2000_REV01!$F:$K,"???"),6,0),"---")</f>
        <v>---</v>
      </c>
      <c r="J387" s="61" t="str">
        <f>IFERROR(VLOOKUP($D387&amp;"-"&amp;$E387,IF($C$4="TEB2000_REV01",CALC_CONN_TEB2000_REV01!$F:$M,"???"),8,0),"---")</f>
        <v>---</v>
      </c>
      <c r="K387" s="62" t="str">
        <f>IFERROR(VLOOKUP($D387&amp;"-"&amp;$E387,IF($C$4="TEB2000_REV01",CALC_CONN_TEB2000_REV01!$F:$N),9,0),"---")</f>
        <v>---</v>
      </c>
      <c r="L387" s="59" t="str">
        <f>IFERROR(VLOOKUP(K387,B2B!$H$3:$I$2000,2,0),"---")</f>
        <v>---</v>
      </c>
      <c r="M387" s="59" t="str">
        <f>IFERROR(VLOOKUP(L387,IF($M$4="TEM0007_REV01",RAW_m_TEM0007_REV01!$AD:$AH),5,0),"---")</f>
        <v>---</v>
      </c>
      <c r="N387" s="59" t="str">
        <f>IFERROR(VLOOKUP(L387,IF($M$4="TEM0007_REV01",RAW_m_TEM0007_REV01!$AE:$AJ),6,0),"---")</f>
        <v>---</v>
      </c>
      <c r="O387" s="63" t="str">
        <f>IFERROR(VLOOKUP(L387,IF($M$4="TEM0007_REV01",RAW_m_TEM0007_REV01!$AD:$AE),2,0),"---")</f>
        <v>---</v>
      </c>
      <c r="P387" s="59" t="str">
        <f>IFERROR(VLOOKUP(O387,IF($M$4="TEM0007_REV01",RAW_m_TEM0007_REV01!$AJ:$AK),2,0),"---")</f>
        <v>---</v>
      </c>
      <c r="Q387" s="59" t="str">
        <f>IFERROR(VLOOKUP(L387,IF($M$4="TEM0007_REV01",RAW_m_TEM0007_REV01!$AD:$AF),3,0),"---")</f>
        <v>---</v>
      </c>
      <c r="R387" s="59" t="str">
        <f>IFERROR(VLOOKUP(O387,IF($M$4="TEM0007_REV01",RAW_m_TEM0007_REV01!$AE:$AG),3,0),"---")</f>
        <v>---</v>
      </c>
      <c r="S387" s="59" t="str">
        <f t="shared" si="11"/>
        <v>---</v>
      </c>
    </row>
    <row r="388" spans="2:19" ht="15" customHeight="1" x14ac:dyDescent="0.25">
      <c r="B388" s="59">
        <f t="shared" si="10"/>
        <v>383</v>
      </c>
      <c r="C388" s="60">
        <f>IFERROR(IF($C$4="TEB2000_REV01",CALC_CONN_TEB2000_REV01!U388,),"---")</f>
        <v>0</v>
      </c>
      <c r="D388" s="59">
        <f>IFERROR(IF($C$4="TEB2000_REV01",CALC_CONN_TEB2000_REV01!D388,),"---")</f>
        <v>0</v>
      </c>
      <c r="E388" s="59">
        <f>IFERROR(IF($C$4="TEB2000_REV01",CALC_CONN_TEB2000_REV01!E388,),"---")</f>
        <v>0</v>
      </c>
      <c r="F388" s="59" t="str">
        <f>IFERROR(IF(VLOOKUP($D388&amp;"-"&amp;$E388,IF($C$4="TEB2000_REV01",CALC_CONN_TEB2000_REV01!$F:$I),4,0)="--","---",IF($C$4="TEB2000_REV01",CALC_CONN_TEB2000_REV01!$G388&amp; " --&gt; " &amp;CALC_CONN_TEB2000_REV01!$I388&amp; " --&gt; ")),"---")</f>
        <v>---</v>
      </c>
      <c r="G388" s="59" t="str">
        <f>IFERROR(IF(VLOOKUP($D388&amp;"-"&amp;$E388,IF($C$4="TEB2000_REV01",CALC_CONN_TEB2000_REV01!$F:$H),3,0)="--",VLOOKUP($D388&amp;"-"&amp;$E388,IF($C$4="TEB2000_REV01",CALC_CONN_TEB2000_REV01!$F:$H),2,0),VLOOKUP($D388&amp;"-"&amp;$E388,IF($C$4="TEB2000_REV01",CALC_CONN_TEB2000_REV01!$F:$H),3,0)),"---")</f>
        <v>---</v>
      </c>
      <c r="H388" s="59" t="str">
        <f>IFERROR(VLOOKUP(G388,IF($C$4="TEB2000_REV01",CALC_CONN_TEB2000_REV01!$G:$T),14,0),"---")</f>
        <v>---</v>
      </c>
      <c r="I388" s="59" t="str">
        <f>IFERROR(VLOOKUP($D388&amp;"-"&amp;$E388,IF($C$4="TEB2000_REV01",CALC_CONN_TEB2000_REV01!$F:$K,"???"),6,0),"---")</f>
        <v>---</v>
      </c>
      <c r="J388" s="61" t="str">
        <f>IFERROR(VLOOKUP($D388&amp;"-"&amp;$E388,IF($C$4="TEB2000_REV01",CALC_CONN_TEB2000_REV01!$F:$M,"???"),8,0),"---")</f>
        <v>---</v>
      </c>
      <c r="K388" s="62" t="str">
        <f>IFERROR(VLOOKUP($D388&amp;"-"&amp;$E388,IF($C$4="TEB2000_REV01",CALC_CONN_TEB2000_REV01!$F:$N),9,0),"---")</f>
        <v>---</v>
      </c>
      <c r="L388" s="59" t="str">
        <f>IFERROR(VLOOKUP(K388,B2B!$H$3:$I$2000,2,0),"---")</f>
        <v>---</v>
      </c>
      <c r="M388" s="59" t="str">
        <f>IFERROR(VLOOKUP(L388,IF($M$4="TEM0007_REV01",RAW_m_TEM0007_REV01!$AD:$AH),5,0),"---")</f>
        <v>---</v>
      </c>
      <c r="N388" s="59" t="str">
        <f>IFERROR(VLOOKUP(L388,IF($M$4="TEM0007_REV01",RAW_m_TEM0007_REV01!$AE:$AJ),6,0),"---")</f>
        <v>---</v>
      </c>
      <c r="O388" s="63" t="str">
        <f>IFERROR(VLOOKUP(L388,IF($M$4="TEM0007_REV01",RAW_m_TEM0007_REV01!$AD:$AE),2,0),"---")</f>
        <v>---</v>
      </c>
      <c r="P388" s="59" t="str">
        <f>IFERROR(VLOOKUP(O388,IF($M$4="TEM0007_REV01",RAW_m_TEM0007_REV01!$AJ:$AK),2,0),"---")</f>
        <v>---</v>
      </c>
      <c r="Q388" s="59" t="str">
        <f>IFERROR(VLOOKUP(L388,IF($M$4="TEM0007_REV01",RAW_m_TEM0007_REV01!$AD:$AF),3,0),"---")</f>
        <v>---</v>
      </c>
      <c r="R388" s="59" t="str">
        <f>IFERROR(VLOOKUP(O388,IF($M$4="TEM0007_REV01",RAW_m_TEM0007_REV01!$AE:$AG),3,0),"---")</f>
        <v>---</v>
      </c>
      <c r="S388" s="59" t="str">
        <f t="shared" si="11"/>
        <v>---</v>
      </c>
    </row>
    <row r="389" spans="2:19" ht="15" customHeight="1" x14ac:dyDescent="0.25">
      <c r="B389" s="59">
        <f t="shared" si="10"/>
        <v>384</v>
      </c>
      <c r="C389" s="60">
        <f>IFERROR(IF($C$4="TEB2000_REV01",CALC_CONN_TEB2000_REV01!U389,),"---")</f>
        <v>0</v>
      </c>
      <c r="D389" s="59">
        <f>IFERROR(IF($C$4="TEB2000_REV01",CALC_CONN_TEB2000_REV01!D389,),"---")</f>
        <v>0</v>
      </c>
      <c r="E389" s="59">
        <f>IFERROR(IF($C$4="TEB2000_REV01",CALC_CONN_TEB2000_REV01!E389,),"---")</f>
        <v>0</v>
      </c>
      <c r="F389" s="59" t="str">
        <f>IFERROR(IF(VLOOKUP($D389&amp;"-"&amp;$E389,IF($C$4="TEB2000_REV01",CALC_CONN_TEB2000_REV01!$F:$I),4,0)="--","---",IF($C$4="TEB2000_REV01",CALC_CONN_TEB2000_REV01!$G389&amp; " --&gt; " &amp;CALC_CONN_TEB2000_REV01!$I389&amp; " --&gt; ")),"---")</f>
        <v>---</v>
      </c>
      <c r="G389" s="59" t="str">
        <f>IFERROR(IF(VLOOKUP($D389&amp;"-"&amp;$E389,IF($C$4="TEB2000_REV01",CALC_CONN_TEB2000_REV01!$F:$H),3,0)="--",VLOOKUP($D389&amp;"-"&amp;$E389,IF($C$4="TEB2000_REV01",CALC_CONN_TEB2000_REV01!$F:$H),2,0),VLOOKUP($D389&amp;"-"&amp;$E389,IF($C$4="TEB2000_REV01",CALC_CONN_TEB2000_REV01!$F:$H),3,0)),"---")</f>
        <v>---</v>
      </c>
      <c r="H389" s="59" t="str">
        <f>IFERROR(VLOOKUP(G389,IF($C$4="TEB2000_REV01",CALC_CONN_TEB2000_REV01!$G:$T),14,0),"---")</f>
        <v>---</v>
      </c>
      <c r="I389" s="59" t="str">
        <f>IFERROR(VLOOKUP($D389&amp;"-"&amp;$E389,IF($C$4="TEB2000_REV01",CALC_CONN_TEB2000_REV01!$F:$K,"???"),6,0),"---")</f>
        <v>---</v>
      </c>
      <c r="J389" s="61" t="str">
        <f>IFERROR(VLOOKUP($D389&amp;"-"&amp;$E389,IF($C$4="TEB2000_REV01",CALC_CONN_TEB2000_REV01!$F:$M,"???"),8,0),"---")</f>
        <v>---</v>
      </c>
      <c r="K389" s="62" t="str">
        <f>IFERROR(VLOOKUP($D389&amp;"-"&amp;$E389,IF($C$4="TEB2000_REV01",CALC_CONN_TEB2000_REV01!$F:$N),9,0),"---")</f>
        <v>---</v>
      </c>
      <c r="L389" s="59" t="str">
        <f>IFERROR(VLOOKUP(K389,B2B!$H$3:$I$2000,2,0),"---")</f>
        <v>---</v>
      </c>
      <c r="M389" s="59" t="str">
        <f>IFERROR(VLOOKUP(L389,IF($M$4="TEM0007_REV01",RAW_m_TEM0007_REV01!$AD:$AH),5,0),"---")</f>
        <v>---</v>
      </c>
      <c r="N389" s="59" t="str">
        <f>IFERROR(VLOOKUP(L389,IF($M$4="TEM0007_REV01",RAW_m_TEM0007_REV01!$AE:$AJ),6,0),"---")</f>
        <v>---</v>
      </c>
      <c r="O389" s="63" t="str">
        <f>IFERROR(VLOOKUP(L389,IF($M$4="TEM0007_REV01",RAW_m_TEM0007_REV01!$AD:$AE),2,0),"---")</f>
        <v>---</v>
      </c>
      <c r="P389" s="59" t="str">
        <f>IFERROR(VLOOKUP(O389,IF($M$4="TEM0007_REV01",RAW_m_TEM0007_REV01!$AJ:$AK),2,0),"---")</f>
        <v>---</v>
      </c>
      <c r="Q389" s="59" t="str">
        <f>IFERROR(VLOOKUP(L389,IF($M$4="TEM0007_REV01",RAW_m_TEM0007_REV01!$AD:$AF),3,0),"---")</f>
        <v>---</v>
      </c>
      <c r="R389" s="59" t="str">
        <f>IFERROR(VLOOKUP(O389,IF($M$4="TEM0007_REV01",RAW_m_TEM0007_REV01!$AE:$AG),3,0),"---")</f>
        <v>---</v>
      </c>
      <c r="S389" s="59" t="str">
        <f t="shared" si="11"/>
        <v>---</v>
      </c>
    </row>
    <row r="390" spans="2:19" ht="15" customHeight="1" x14ac:dyDescent="0.25">
      <c r="B390" s="59">
        <f t="shared" si="10"/>
        <v>385</v>
      </c>
      <c r="C390" s="60">
        <f>IFERROR(IF($C$4="TEB2000_REV01",CALC_CONN_TEB2000_REV01!U390,),"---")</f>
        <v>0</v>
      </c>
      <c r="D390" s="59">
        <f>IFERROR(IF($C$4="TEB2000_REV01",CALC_CONN_TEB2000_REV01!D390,),"---")</f>
        <v>0</v>
      </c>
      <c r="E390" s="59">
        <f>IFERROR(IF($C$4="TEB2000_REV01",CALC_CONN_TEB2000_REV01!E390,),"---")</f>
        <v>0</v>
      </c>
      <c r="F390" s="59" t="str">
        <f>IFERROR(IF(VLOOKUP($D390&amp;"-"&amp;$E390,IF($C$4="TEB2000_REV01",CALC_CONN_TEB2000_REV01!$F:$I),4,0)="--","---",IF($C$4="TEB2000_REV01",CALC_CONN_TEB2000_REV01!$G390&amp; " --&gt; " &amp;CALC_CONN_TEB2000_REV01!$I390&amp; " --&gt; ")),"---")</f>
        <v>---</v>
      </c>
      <c r="G390" s="59" t="str">
        <f>IFERROR(IF(VLOOKUP($D390&amp;"-"&amp;$E390,IF($C$4="TEB2000_REV01",CALC_CONN_TEB2000_REV01!$F:$H),3,0)="--",VLOOKUP($D390&amp;"-"&amp;$E390,IF($C$4="TEB2000_REV01",CALC_CONN_TEB2000_REV01!$F:$H),2,0),VLOOKUP($D390&amp;"-"&amp;$E390,IF($C$4="TEB2000_REV01",CALC_CONN_TEB2000_REV01!$F:$H),3,0)),"---")</f>
        <v>---</v>
      </c>
      <c r="H390" s="59" t="str">
        <f>IFERROR(VLOOKUP(G390,IF($C$4="TEB2000_REV01",CALC_CONN_TEB2000_REV01!$G:$T),14,0),"---")</f>
        <v>---</v>
      </c>
      <c r="I390" s="59" t="str">
        <f>IFERROR(VLOOKUP($D390&amp;"-"&amp;$E390,IF($C$4="TEB2000_REV01",CALC_CONN_TEB2000_REV01!$F:$K,"???"),6,0),"---")</f>
        <v>---</v>
      </c>
      <c r="J390" s="61" t="str">
        <f>IFERROR(VLOOKUP($D390&amp;"-"&amp;$E390,IF($C$4="TEB2000_REV01",CALC_CONN_TEB2000_REV01!$F:$M,"???"),8,0),"---")</f>
        <v>---</v>
      </c>
      <c r="K390" s="62" t="str">
        <f>IFERROR(VLOOKUP($D390&amp;"-"&amp;$E390,IF($C$4="TEB2000_REV01",CALC_CONN_TEB2000_REV01!$F:$N),9,0),"---")</f>
        <v>---</v>
      </c>
      <c r="L390" s="59" t="str">
        <f>IFERROR(VLOOKUP(K390,B2B!$H$3:$I$2000,2,0),"---")</f>
        <v>---</v>
      </c>
      <c r="M390" s="59" t="str">
        <f>IFERROR(VLOOKUP(L390,IF($M$4="TEM0007_REV01",RAW_m_TEM0007_REV01!$AD:$AH),5,0),"---")</f>
        <v>---</v>
      </c>
      <c r="N390" s="59" t="str">
        <f>IFERROR(VLOOKUP(L390,IF($M$4="TEM0007_REV01",RAW_m_TEM0007_REV01!$AE:$AJ),6,0),"---")</f>
        <v>---</v>
      </c>
      <c r="O390" s="63" t="str">
        <f>IFERROR(VLOOKUP(L390,IF($M$4="TEM0007_REV01",RAW_m_TEM0007_REV01!$AD:$AE),2,0),"---")</f>
        <v>---</v>
      </c>
      <c r="P390" s="59" t="str">
        <f>IFERROR(VLOOKUP(O390,IF($M$4="TEM0007_REV01",RAW_m_TEM0007_REV01!$AJ:$AK),2,0),"---")</f>
        <v>---</v>
      </c>
      <c r="Q390" s="59" t="str">
        <f>IFERROR(VLOOKUP(L390,IF($M$4="TEM0007_REV01",RAW_m_TEM0007_REV01!$AD:$AF),3,0),"---")</f>
        <v>---</v>
      </c>
      <c r="R390" s="59" t="str">
        <f>IFERROR(VLOOKUP(O390,IF($M$4="TEM0007_REV01",RAW_m_TEM0007_REV01!$AE:$AG),3,0),"---")</f>
        <v>---</v>
      </c>
      <c r="S390" s="59" t="str">
        <f t="shared" si="11"/>
        <v>---</v>
      </c>
    </row>
    <row r="391" spans="2:19" ht="15" customHeight="1" x14ac:dyDescent="0.25">
      <c r="B391" s="59">
        <f t="shared" si="10"/>
        <v>386</v>
      </c>
      <c r="C391" s="60">
        <f>IFERROR(IF($C$4="TEB2000_REV01",CALC_CONN_TEB2000_REV01!U391,),"---")</f>
        <v>0</v>
      </c>
      <c r="D391" s="59">
        <f>IFERROR(IF($C$4="TEB2000_REV01",CALC_CONN_TEB2000_REV01!D391,),"---")</f>
        <v>0</v>
      </c>
      <c r="E391" s="59">
        <f>IFERROR(IF($C$4="TEB2000_REV01",CALC_CONN_TEB2000_REV01!E391,),"---")</f>
        <v>0</v>
      </c>
      <c r="F391" s="59" t="str">
        <f>IFERROR(IF(VLOOKUP($D391&amp;"-"&amp;$E391,IF($C$4="TEB2000_REV01",CALC_CONN_TEB2000_REV01!$F:$I),4,0)="--","---",IF($C$4="TEB2000_REV01",CALC_CONN_TEB2000_REV01!$G391&amp; " --&gt; " &amp;CALC_CONN_TEB2000_REV01!$I391&amp; " --&gt; ")),"---")</f>
        <v>---</v>
      </c>
      <c r="G391" s="59" t="str">
        <f>IFERROR(IF(VLOOKUP($D391&amp;"-"&amp;$E391,IF($C$4="TEB2000_REV01",CALC_CONN_TEB2000_REV01!$F:$H),3,0)="--",VLOOKUP($D391&amp;"-"&amp;$E391,IF($C$4="TEB2000_REV01",CALC_CONN_TEB2000_REV01!$F:$H),2,0),VLOOKUP($D391&amp;"-"&amp;$E391,IF($C$4="TEB2000_REV01",CALC_CONN_TEB2000_REV01!$F:$H),3,0)),"---")</f>
        <v>---</v>
      </c>
      <c r="H391" s="59" t="str">
        <f>IFERROR(VLOOKUP(G391,IF($C$4="TEB2000_REV01",CALC_CONN_TEB2000_REV01!$G:$T),14,0),"---")</f>
        <v>---</v>
      </c>
      <c r="I391" s="59" t="str">
        <f>IFERROR(VLOOKUP($D391&amp;"-"&amp;$E391,IF($C$4="TEB2000_REV01",CALC_CONN_TEB2000_REV01!$F:$K,"???"),6,0),"---")</f>
        <v>---</v>
      </c>
      <c r="J391" s="61" t="str">
        <f>IFERROR(VLOOKUP($D391&amp;"-"&amp;$E391,IF($C$4="TEB2000_REV01",CALC_CONN_TEB2000_REV01!$F:$M,"???"),8,0),"---")</f>
        <v>---</v>
      </c>
      <c r="K391" s="62" t="str">
        <f>IFERROR(VLOOKUP($D391&amp;"-"&amp;$E391,IF($C$4="TEB2000_REV01",CALC_CONN_TEB2000_REV01!$F:$N),9,0),"---")</f>
        <v>---</v>
      </c>
      <c r="L391" s="59" t="str">
        <f>IFERROR(VLOOKUP(K391,B2B!$H$3:$I$2000,2,0),"---")</f>
        <v>---</v>
      </c>
      <c r="M391" s="59" t="str">
        <f>IFERROR(VLOOKUP(L391,IF($M$4="TEM0007_REV01",RAW_m_TEM0007_REV01!$AD:$AH),5,0),"---")</f>
        <v>---</v>
      </c>
      <c r="N391" s="59" t="str">
        <f>IFERROR(VLOOKUP(L391,IF($M$4="TEM0007_REV01",RAW_m_TEM0007_REV01!$AE:$AJ),6,0),"---")</f>
        <v>---</v>
      </c>
      <c r="O391" s="63" t="str">
        <f>IFERROR(VLOOKUP(L391,IF($M$4="TEM0007_REV01",RAW_m_TEM0007_REV01!$AD:$AE),2,0),"---")</f>
        <v>---</v>
      </c>
      <c r="P391" s="59" t="str">
        <f>IFERROR(VLOOKUP(O391,IF($M$4="TEM0007_REV01",RAW_m_TEM0007_REV01!$AJ:$AK),2,0),"---")</f>
        <v>---</v>
      </c>
      <c r="Q391" s="59" t="str">
        <f>IFERROR(VLOOKUP(L391,IF($M$4="TEM0007_REV01",RAW_m_TEM0007_REV01!$AD:$AF),3,0),"---")</f>
        <v>---</v>
      </c>
      <c r="R391" s="59" t="str">
        <f>IFERROR(VLOOKUP(O391,IF($M$4="TEM0007_REV01",RAW_m_TEM0007_REV01!$AE:$AG),3,0),"---")</f>
        <v>---</v>
      </c>
      <c r="S391" s="59" t="str">
        <f t="shared" si="11"/>
        <v>---</v>
      </c>
    </row>
    <row r="392" spans="2:19" ht="15" customHeight="1" x14ac:dyDescent="0.25">
      <c r="B392" s="59">
        <f t="shared" ref="B392:B455" si="12">B391+1</f>
        <v>387</v>
      </c>
      <c r="C392" s="60">
        <f>IFERROR(IF($C$4="TEB2000_REV01",CALC_CONN_TEB2000_REV01!U392,),"---")</f>
        <v>0</v>
      </c>
      <c r="D392" s="59">
        <f>IFERROR(IF($C$4="TEB2000_REV01",CALC_CONN_TEB2000_REV01!D392,),"---")</f>
        <v>0</v>
      </c>
      <c r="E392" s="59">
        <f>IFERROR(IF($C$4="TEB2000_REV01",CALC_CONN_TEB2000_REV01!E392,),"---")</f>
        <v>0</v>
      </c>
      <c r="F392" s="59" t="str">
        <f>IFERROR(IF(VLOOKUP($D392&amp;"-"&amp;$E392,IF($C$4="TEB2000_REV01",CALC_CONN_TEB2000_REV01!$F:$I),4,0)="--","---",IF($C$4="TEB2000_REV01",CALC_CONN_TEB2000_REV01!$G392&amp; " --&gt; " &amp;CALC_CONN_TEB2000_REV01!$I392&amp; " --&gt; ")),"---")</f>
        <v>---</v>
      </c>
      <c r="G392" s="59" t="str">
        <f>IFERROR(IF(VLOOKUP($D392&amp;"-"&amp;$E392,IF($C$4="TEB2000_REV01",CALC_CONN_TEB2000_REV01!$F:$H),3,0)="--",VLOOKUP($D392&amp;"-"&amp;$E392,IF($C$4="TEB2000_REV01",CALC_CONN_TEB2000_REV01!$F:$H),2,0),VLOOKUP($D392&amp;"-"&amp;$E392,IF($C$4="TEB2000_REV01",CALC_CONN_TEB2000_REV01!$F:$H),3,0)),"---")</f>
        <v>---</v>
      </c>
      <c r="H392" s="59" t="str">
        <f>IFERROR(VLOOKUP(G392,IF($C$4="TEB2000_REV01",CALC_CONN_TEB2000_REV01!$G:$T),14,0),"---")</f>
        <v>---</v>
      </c>
      <c r="I392" s="59" t="str">
        <f>IFERROR(VLOOKUP($D392&amp;"-"&amp;$E392,IF($C$4="TEB2000_REV01",CALC_CONN_TEB2000_REV01!$F:$K,"???"),6,0),"---")</f>
        <v>---</v>
      </c>
      <c r="J392" s="61" t="str">
        <f>IFERROR(VLOOKUP($D392&amp;"-"&amp;$E392,IF($C$4="TEB2000_REV01",CALC_CONN_TEB2000_REV01!$F:$M,"???"),8,0),"---")</f>
        <v>---</v>
      </c>
      <c r="K392" s="62" t="str">
        <f>IFERROR(VLOOKUP($D392&amp;"-"&amp;$E392,IF($C$4="TEB2000_REV01",CALC_CONN_TEB2000_REV01!$F:$N),9,0),"---")</f>
        <v>---</v>
      </c>
      <c r="L392" s="59" t="str">
        <f>IFERROR(VLOOKUP(K392,B2B!$H$3:$I$2000,2,0),"---")</f>
        <v>---</v>
      </c>
      <c r="M392" s="59" t="str">
        <f>IFERROR(VLOOKUP(L392,IF($M$4="TEM0007_REV01",RAW_m_TEM0007_REV01!$AD:$AH),5,0),"---")</f>
        <v>---</v>
      </c>
      <c r="N392" s="59" t="str">
        <f>IFERROR(VLOOKUP(L392,IF($M$4="TEM0007_REV01",RAW_m_TEM0007_REV01!$AE:$AJ),6,0),"---")</f>
        <v>---</v>
      </c>
      <c r="O392" s="63" t="str">
        <f>IFERROR(VLOOKUP(L392,IF($M$4="TEM0007_REV01",RAW_m_TEM0007_REV01!$AD:$AE),2,0),"---")</f>
        <v>---</v>
      </c>
      <c r="P392" s="59" t="str">
        <f>IFERROR(VLOOKUP(O392,IF($M$4="TEM0007_REV01",RAW_m_TEM0007_REV01!$AJ:$AK),2,0),"---")</f>
        <v>---</v>
      </c>
      <c r="Q392" s="59" t="str">
        <f>IFERROR(VLOOKUP(L392,IF($M$4="TEM0007_REV01",RAW_m_TEM0007_REV01!$AD:$AF),3,0),"---")</f>
        <v>---</v>
      </c>
      <c r="R392" s="59" t="str">
        <f>IFERROR(VLOOKUP(O392,IF($M$4="TEM0007_REV01",RAW_m_TEM0007_REV01!$AE:$AG),3,0),"---")</f>
        <v>---</v>
      </c>
      <c r="S392" s="59" t="str">
        <f t="shared" ref="S392:S455" si="13">IFERROR(SUBSTITUTE(I392,"mm","")+SUBSTITUTE(R392,"mm",""),"---")</f>
        <v>---</v>
      </c>
    </row>
    <row r="393" spans="2:19" ht="15" customHeight="1" x14ac:dyDescent="0.25">
      <c r="B393" s="59">
        <f t="shared" si="12"/>
        <v>388</v>
      </c>
      <c r="C393" s="60">
        <f>IFERROR(IF($C$4="TEB2000_REV01",CALC_CONN_TEB2000_REV01!U393,),"---")</f>
        <v>0</v>
      </c>
      <c r="D393" s="59">
        <f>IFERROR(IF($C$4="TEB2000_REV01",CALC_CONN_TEB2000_REV01!D393,),"---")</f>
        <v>0</v>
      </c>
      <c r="E393" s="59">
        <f>IFERROR(IF($C$4="TEB2000_REV01",CALC_CONN_TEB2000_REV01!E393,),"---")</f>
        <v>0</v>
      </c>
      <c r="F393" s="59" t="str">
        <f>IFERROR(IF(VLOOKUP($D393&amp;"-"&amp;$E393,IF($C$4="TEB2000_REV01",CALC_CONN_TEB2000_REV01!$F:$I),4,0)="--","---",IF($C$4="TEB2000_REV01",CALC_CONN_TEB2000_REV01!$G393&amp; " --&gt; " &amp;CALC_CONN_TEB2000_REV01!$I393&amp; " --&gt; ")),"---")</f>
        <v>---</v>
      </c>
      <c r="G393" s="59" t="str">
        <f>IFERROR(IF(VLOOKUP($D393&amp;"-"&amp;$E393,IF($C$4="TEB2000_REV01",CALC_CONN_TEB2000_REV01!$F:$H),3,0)="--",VLOOKUP($D393&amp;"-"&amp;$E393,IF($C$4="TEB2000_REV01",CALC_CONN_TEB2000_REV01!$F:$H),2,0),VLOOKUP($D393&amp;"-"&amp;$E393,IF($C$4="TEB2000_REV01",CALC_CONN_TEB2000_REV01!$F:$H),3,0)),"---")</f>
        <v>---</v>
      </c>
      <c r="H393" s="59" t="str">
        <f>IFERROR(VLOOKUP(G393,IF($C$4="TEB2000_REV01",CALC_CONN_TEB2000_REV01!$G:$T),14,0),"---")</f>
        <v>---</v>
      </c>
      <c r="I393" s="59" t="str">
        <f>IFERROR(VLOOKUP($D393&amp;"-"&amp;$E393,IF($C$4="TEB2000_REV01",CALC_CONN_TEB2000_REV01!$F:$K,"???"),6,0),"---")</f>
        <v>---</v>
      </c>
      <c r="J393" s="61" t="str">
        <f>IFERROR(VLOOKUP($D393&amp;"-"&amp;$E393,IF($C$4="TEB2000_REV01",CALC_CONN_TEB2000_REV01!$F:$M,"???"),8,0),"---")</f>
        <v>---</v>
      </c>
      <c r="K393" s="62" t="str">
        <f>IFERROR(VLOOKUP($D393&amp;"-"&amp;$E393,IF($C$4="TEB2000_REV01",CALC_CONN_TEB2000_REV01!$F:$N),9,0),"---")</f>
        <v>---</v>
      </c>
      <c r="L393" s="59" t="str">
        <f>IFERROR(VLOOKUP(K393,B2B!$H$3:$I$2000,2,0),"---")</f>
        <v>---</v>
      </c>
      <c r="M393" s="59" t="str">
        <f>IFERROR(VLOOKUP(L393,IF($M$4="TEM0007_REV01",RAW_m_TEM0007_REV01!$AD:$AH),5,0),"---")</f>
        <v>---</v>
      </c>
      <c r="N393" s="59" t="str">
        <f>IFERROR(VLOOKUP(L393,IF($M$4="TEM0007_REV01",RAW_m_TEM0007_REV01!$AE:$AJ),6,0),"---")</f>
        <v>---</v>
      </c>
      <c r="O393" s="63" t="str">
        <f>IFERROR(VLOOKUP(L393,IF($M$4="TEM0007_REV01",RAW_m_TEM0007_REV01!$AD:$AE),2,0),"---")</f>
        <v>---</v>
      </c>
      <c r="P393" s="59" t="str">
        <f>IFERROR(VLOOKUP(O393,IF($M$4="TEM0007_REV01",RAW_m_TEM0007_REV01!$AJ:$AK),2,0),"---")</f>
        <v>---</v>
      </c>
      <c r="Q393" s="59" t="str">
        <f>IFERROR(VLOOKUP(L393,IF($M$4="TEM0007_REV01",RAW_m_TEM0007_REV01!$AD:$AF),3,0),"---")</f>
        <v>---</v>
      </c>
      <c r="R393" s="59" t="str">
        <f>IFERROR(VLOOKUP(O393,IF($M$4="TEM0007_REV01",RAW_m_TEM0007_REV01!$AE:$AG),3,0),"---")</f>
        <v>---</v>
      </c>
      <c r="S393" s="59" t="str">
        <f t="shared" si="13"/>
        <v>---</v>
      </c>
    </row>
    <row r="394" spans="2:19" ht="15" customHeight="1" x14ac:dyDescent="0.25">
      <c r="B394" s="59">
        <f t="shared" si="12"/>
        <v>389</v>
      </c>
      <c r="C394" s="60">
        <f>IFERROR(IF($C$4="TEB2000_REV01",CALC_CONN_TEB2000_REV01!U394,),"---")</f>
        <v>0</v>
      </c>
      <c r="D394" s="59">
        <f>IFERROR(IF($C$4="TEB2000_REV01",CALC_CONN_TEB2000_REV01!D394,),"---")</f>
        <v>0</v>
      </c>
      <c r="E394" s="59">
        <f>IFERROR(IF($C$4="TEB2000_REV01",CALC_CONN_TEB2000_REV01!E394,),"---")</f>
        <v>0</v>
      </c>
      <c r="F394" s="59" t="str">
        <f>IFERROR(IF(VLOOKUP($D394&amp;"-"&amp;$E394,IF($C$4="TEB2000_REV01",CALC_CONN_TEB2000_REV01!$F:$I),4,0)="--","---",IF($C$4="TEB2000_REV01",CALC_CONN_TEB2000_REV01!$G394&amp; " --&gt; " &amp;CALC_CONN_TEB2000_REV01!$I394&amp; " --&gt; ")),"---")</f>
        <v>---</v>
      </c>
      <c r="G394" s="59" t="str">
        <f>IFERROR(IF(VLOOKUP($D394&amp;"-"&amp;$E394,IF($C$4="TEB2000_REV01",CALC_CONN_TEB2000_REV01!$F:$H),3,0)="--",VLOOKUP($D394&amp;"-"&amp;$E394,IF($C$4="TEB2000_REV01",CALC_CONN_TEB2000_REV01!$F:$H),2,0),VLOOKUP($D394&amp;"-"&amp;$E394,IF($C$4="TEB2000_REV01",CALC_CONN_TEB2000_REV01!$F:$H),3,0)),"---")</f>
        <v>---</v>
      </c>
      <c r="H394" s="59" t="str">
        <f>IFERROR(VLOOKUP(G394,IF($C$4="TEB2000_REV01",CALC_CONN_TEB2000_REV01!$G:$T),14,0),"---")</f>
        <v>---</v>
      </c>
      <c r="I394" s="59" t="str">
        <f>IFERROR(VLOOKUP($D394&amp;"-"&amp;$E394,IF($C$4="TEB2000_REV01",CALC_CONN_TEB2000_REV01!$F:$K,"???"),6,0),"---")</f>
        <v>---</v>
      </c>
      <c r="J394" s="61" t="str">
        <f>IFERROR(VLOOKUP($D394&amp;"-"&amp;$E394,IF($C$4="TEB2000_REV01",CALC_CONN_TEB2000_REV01!$F:$M,"???"),8,0),"---")</f>
        <v>---</v>
      </c>
      <c r="K394" s="62" t="str">
        <f>IFERROR(VLOOKUP($D394&amp;"-"&amp;$E394,IF($C$4="TEB2000_REV01",CALC_CONN_TEB2000_REV01!$F:$N),9,0),"---")</f>
        <v>---</v>
      </c>
      <c r="L394" s="59" t="str">
        <f>IFERROR(VLOOKUP(K394,B2B!$H$3:$I$2000,2,0),"---")</f>
        <v>---</v>
      </c>
      <c r="M394" s="59" t="str">
        <f>IFERROR(VLOOKUP(L394,IF($M$4="TEM0007_REV01",RAW_m_TEM0007_REV01!$AD:$AH),5,0),"---")</f>
        <v>---</v>
      </c>
      <c r="N394" s="59" t="str">
        <f>IFERROR(VLOOKUP(L394,IF($M$4="TEM0007_REV01",RAW_m_TEM0007_REV01!$AE:$AJ),6,0),"---")</f>
        <v>---</v>
      </c>
      <c r="O394" s="63" t="str">
        <f>IFERROR(VLOOKUP(L394,IF($M$4="TEM0007_REV01",RAW_m_TEM0007_REV01!$AD:$AE),2,0),"---")</f>
        <v>---</v>
      </c>
      <c r="P394" s="59" t="str">
        <f>IFERROR(VLOOKUP(O394,IF($M$4="TEM0007_REV01",RAW_m_TEM0007_REV01!$AJ:$AK),2,0),"---")</f>
        <v>---</v>
      </c>
      <c r="Q394" s="59" t="str">
        <f>IFERROR(VLOOKUP(L394,IF($M$4="TEM0007_REV01",RAW_m_TEM0007_REV01!$AD:$AF),3,0),"---")</f>
        <v>---</v>
      </c>
      <c r="R394" s="59" t="str">
        <f>IFERROR(VLOOKUP(O394,IF($M$4="TEM0007_REV01",RAW_m_TEM0007_REV01!$AE:$AG),3,0),"---")</f>
        <v>---</v>
      </c>
      <c r="S394" s="59" t="str">
        <f t="shared" si="13"/>
        <v>---</v>
      </c>
    </row>
    <row r="395" spans="2:19" ht="15" customHeight="1" x14ac:dyDescent="0.25">
      <c r="B395" s="59">
        <f t="shared" si="12"/>
        <v>390</v>
      </c>
      <c r="C395" s="60">
        <f>IFERROR(IF($C$4="TEB2000_REV01",CALC_CONN_TEB2000_REV01!U395,),"---")</f>
        <v>0</v>
      </c>
      <c r="D395" s="59">
        <f>IFERROR(IF($C$4="TEB2000_REV01",CALC_CONN_TEB2000_REV01!D395,),"---")</f>
        <v>0</v>
      </c>
      <c r="E395" s="59">
        <f>IFERROR(IF($C$4="TEB2000_REV01",CALC_CONN_TEB2000_REV01!E395,),"---")</f>
        <v>0</v>
      </c>
      <c r="F395" s="59" t="str">
        <f>IFERROR(IF(VLOOKUP($D395&amp;"-"&amp;$E395,IF($C$4="TEB2000_REV01",CALC_CONN_TEB2000_REV01!$F:$I),4,0)="--","---",IF($C$4="TEB2000_REV01",CALC_CONN_TEB2000_REV01!$G395&amp; " --&gt; " &amp;CALC_CONN_TEB2000_REV01!$I395&amp; " --&gt; ")),"---")</f>
        <v>---</v>
      </c>
      <c r="G395" s="59" t="str">
        <f>IFERROR(IF(VLOOKUP($D395&amp;"-"&amp;$E395,IF($C$4="TEB2000_REV01",CALC_CONN_TEB2000_REV01!$F:$H),3,0)="--",VLOOKUP($D395&amp;"-"&amp;$E395,IF($C$4="TEB2000_REV01",CALC_CONN_TEB2000_REV01!$F:$H),2,0),VLOOKUP($D395&amp;"-"&amp;$E395,IF($C$4="TEB2000_REV01",CALC_CONN_TEB2000_REV01!$F:$H),3,0)),"---")</f>
        <v>---</v>
      </c>
      <c r="H395" s="59" t="str">
        <f>IFERROR(VLOOKUP(G395,IF($C$4="TEB2000_REV01",CALC_CONN_TEB2000_REV01!$G:$T),14,0),"---")</f>
        <v>---</v>
      </c>
      <c r="I395" s="59" t="str">
        <f>IFERROR(VLOOKUP($D395&amp;"-"&amp;$E395,IF($C$4="TEB2000_REV01",CALC_CONN_TEB2000_REV01!$F:$K,"???"),6,0),"---")</f>
        <v>---</v>
      </c>
      <c r="J395" s="61" t="str">
        <f>IFERROR(VLOOKUP($D395&amp;"-"&amp;$E395,IF($C$4="TEB2000_REV01",CALC_CONN_TEB2000_REV01!$F:$M,"???"),8,0),"---")</f>
        <v>---</v>
      </c>
      <c r="K395" s="62" t="str">
        <f>IFERROR(VLOOKUP($D395&amp;"-"&amp;$E395,IF($C$4="TEB2000_REV01",CALC_CONN_TEB2000_REV01!$F:$N),9,0),"---")</f>
        <v>---</v>
      </c>
      <c r="L395" s="59" t="str">
        <f>IFERROR(VLOOKUP(K395,B2B!$H$3:$I$2000,2,0),"---")</f>
        <v>---</v>
      </c>
      <c r="M395" s="59" t="str">
        <f>IFERROR(VLOOKUP(L395,IF($M$4="TEM0007_REV01",RAW_m_TEM0007_REV01!$AD:$AH),5,0),"---")</f>
        <v>---</v>
      </c>
      <c r="N395" s="59" t="str">
        <f>IFERROR(VLOOKUP(L395,IF($M$4="TEM0007_REV01",RAW_m_TEM0007_REV01!$AE:$AJ),6,0),"---")</f>
        <v>---</v>
      </c>
      <c r="O395" s="63" t="str">
        <f>IFERROR(VLOOKUP(L395,IF($M$4="TEM0007_REV01",RAW_m_TEM0007_REV01!$AD:$AE),2,0),"---")</f>
        <v>---</v>
      </c>
      <c r="P395" s="59" t="str">
        <f>IFERROR(VLOOKUP(O395,IF($M$4="TEM0007_REV01",RAW_m_TEM0007_REV01!$AJ:$AK),2,0),"---")</f>
        <v>---</v>
      </c>
      <c r="Q395" s="59" t="str">
        <f>IFERROR(VLOOKUP(L395,IF($M$4="TEM0007_REV01",RAW_m_TEM0007_REV01!$AD:$AF),3,0),"---")</f>
        <v>---</v>
      </c>
      <c r="R395" s="59" t="str">
        <f>IFERROR(VLOOKUP(O395,IF($M$4="TEM0007_REV01",RAW_m_TEM0007_REV01!$AE:$AG),3,0),"---")</f>
        <v>---</v>
      </c>
      <c r="S395" s="59" t="str">
        <f t="shared" si="13"/>
        <v>---</v>
      </c>
    </row>
    <row r="396" spans="2:19" ht="15" customHeight="1" x14ac:dyDescent="0.25">
      <c r="B396" s="59">
        <f t="shared" si="12"/>
        <v>391</v>
      </c>
      <c r="C396" s="60">
        <f>IFERROR(IF($C$4="TEB2000_REV01",CALC_CONN_TEB2000_REV01!U396,),"---")</f>
        <v>0</v>
      </c>
      <c r="D396" s="59">
        <f>IFERROR(IF($C$4="TEB2000_REV01",CALC_CONN_TEB2000_REV01!D396,),"---")</f>
        <v>0</v>
      </c>
      <c r="E396" s="59">
        <f>IFERROR(IF($C$4="TEB2000_REV01",CALC_CONN_TEB2000_REV01!E396,),"---")</f>
        <v>0</v>
      </c>
      <c r="F396" s="59" t="str">
        <f>IFERROR(IF(VLOOKUP($D396&amp;"-"&amp;$E396,IF($C$4="TEB2000_REV01",CALC_CONN_TEB2000_REV01!$F:$I),4,0)="--","---",IF($C$4="TEB2000_REV01",CALC_CONN_TEB2000_REV01!$G396&amp; " --&gt; " &amp;CALC_CONN_TEB2000_REV01!$I396&amp; " --&gt; ")),"---")</f>
        <v>---</v>
      </c>
      <c r="G396" s="59" t="str">
        <f>IFERROR(IF(VLOOKUP($D396&amp;"-"&amp;$E396,IF($C$4="TEB2000_REV01",CALC_CONN_TEB2000_REV01!$F:$H),3,0)="--",VLOOKUP($D396&amp;"-"&amp;$E396,IF($C$4="TEB2000_REV01",CALC_CONN_TEB2000_REV01!$F:$H),2,0),VLOOKUP($D396&amp;"-"&amp;$E396,IF($C$4="TEB2000_REV01",CALC_CONN_TEB2000_REV01!$F:$H),3,0)),"---")</f>
        <v>---</v>
      </c>
      <c r="H396" s="59" t="str">
        <f>IFERROR(VLOOKUP(G396,IF($C$4="TEB2000_REV01",CALC_CONN_TEB2000_REV01!$G:$T),14,0),"---")</f>
        <v>---</v>
      </c>
      <c r="I396" s="59" t="str">
        <f>IFERROR(VLOOKUP($D396&amp;"-"&amp;$E396,IF($C$4="TEB2000_REV01",CALC_CONN_TEB2000_REV01!$F:$K,"???"),6,0),"---")</f>
        <v>---</v>
      </c>
      <c r="J396" s="61" t="str">
        <f>IFERROR(VLOOKUP($D396&amp;"-"&amp;$E396,IF($C$4="TEB2000_REV01",CALC_CONN_TEB2000_REV01!$F:$M,"???"),8,0),"---")</f>
        <v>---</v>
      </c>
      <c r="K396" s="62" t="str">
        <f>IFERROR(VLOOKUP($D396&amp;"-"&amp;$E396,IF($C$4="TEB2000_REV01",CALC_CONN_TEB2000_REV01!$F:$N),9,0),"---")</f>
        <v>---</v>
      </c>
      <c r="L396" s="59" t="str">
        <f>IFERROR(VLOOKUP(K396,B2B!$H$3:$I$2000,2,0),"---")</f>
        <v>---</v>
      </c>
      <c r="M396" s="59" t="str">
        <f>IFERROR(VLOOKUP(L396,IF($M$4="TEM0007_REV01",RAW_m_TEM0007_REV01!$AD:$AH),5,0),"---")</f>
        <v>---</v>
      </c>
      <c r="N396" s="59" t="str">
        <f>IFERROR(VLOOKUP(L396,IF($M$4="TEM0007_REV01",RAW_m_TEM0007_REV01!$AE:$AJ),6,0),"---")</f>
        <v>---</v>
      </c>
      <c r="O396" s="63" t="str">
        <f>IFERROR(VLOOKUP(L396,IF($M$4="TEM0007_REV01",RAW_m_TEM0007_REV01!$AD:$AE),2,0),"---")</f>
        <v>---</v>
      </c>
      <c r="P396" s="59" t="str">
        <f>IFERROR(VLOOKUP(O396,IF($M$4="TEM0007_REV01",RAW_m_TEM0007_REV01!$AJ:$AK),2,0),"---")</f>
        <v>---</v>
      </c>
      <c r="Q396" s="59" t="str">
        <f>IFERROR(VLOOKUP(L396,IF($M$4="TEM0007_REV01",RAW_m_TEM0007_REV01!$AD:$AF),3,0),"---")</f>
        <v>---</v>
      </c>
      <c r="R396" s="59" t="str">
        <f>IFERROR(VLOOKUP(O396,IF($M$4="TEM0007_REV01",RAW_m_TEM0007_REV01!$AE:$AG),3,0),"---")</f>
        <v>---</v>
      </c>
      <c r="S396" s="59" t="str">
        <f t="shared" si="13"/>
        <v>---</v>
      </c>
    </row>
    <row r="397" spans="2:19" ht="15" customHeight="1" x14ac:dyDescent="0.25">
      <c r="B397" s="59">
        <f t="shared" si="12"/>
        <v>392</v>
      </c>
      <c r="C397" s="60">
        <f>IFERROR(IF($C$4="TEB2000_REV01",CALC_CONN_TEB2000_REV01!U397,),"---")</f>
        <v>0</v>
      </c>
      <c r="D397" s="59">
        <f>IFERROR(IF($C$4="TEB2000_REV01",CALC_CONN_TEB2000_REV01!D397,),"---")</f>
        <v>0</v>
      </c>
      <c r="E397" s="59">
        <f>IFERROR(IF($C$4="TEB2000_REV01",CALC_CONN_TEB2000_REV01!E397,),"---")</f>
        <v>0</v>
      </c>
      <c r="F397" s="59" t="str">
        <f>IFERROR(IF(VLOOKUP($D397&amp;"-"&amp;$E397,IF($C$4="TEB2000_REV01",CALC_CONN_TEB2000_REV01!$F:$I),4,0)="--","---",IF($C$4="TEB2000_REV01",CALC_CONN_TEB2000_REV01!$G397&amp; " --&gt; " &amp;CALC_CONN_TEB2000_REV01!$I397&amp; " --&gt; ")),"---")</f>
        <v>---</v>
      </c>
      <c r="G397" s="59" t="str">
        <f>IFERROR(IF(VLOOKUP($D397&amp;"-"&amp;$E397,IF($C$4="TEB2000_REV01",CALC_CONN_TEB2000_REV01!$F:$H),3,0)="--",VLOOKUP($D397&amp;"-"&amp;$E397,IF($C$4="TEB2000_REV01",CALC_CONN_TEB2000_REV01!$F:$H),2,0),VLOOKUP($D397&amp;"-"&amp;$E397,IF($C$4="TEB2000_REV01",CALC_CONN_TEB2000_REV01!$F:$H),3,0)),"---")</f>
        <v>---</v>
      </c>
      <c r="H397" s="59" t="str">
        <f>IFERROR(VLOOKUP(G397,IF($C$4="TEB2000_REV01",CALC_CONN_TEB2000_REV01!$G:$T),14,0),"---")</f>
        <v>---</v>
      </c>
      <c r="I397" s="59" t="str">
        <f>IFERROR(VLOOKUP($D397&amp;"-"&amp;$E397,IF($C$4="TEB2000_REV01",CALC_CONN_TEB2000_REV01!$F:$K,"???"),6,0),"---")</f>
        <v>---</v>
      </c>
      <c r="J397" s="61" t="str">
        <f>IFERROR(VLOOKUP($D397&amp;"-"&amp;$E397,IF($C$4="TEB2000_REV01",CALC_CONN_TEB2000_REV01!$F:$M,"???"),8,0),"---")</f>
        <v>---</v>
      </c>
      <c r="K397" s="62" t="str">
        <f>IFERROR(VLOOKUP($D397&amp;"-"&amp;$E397,IF($C$4="TEB2000_REV01",CALC_CONN_TEB2000_REV01!$F:$N),9,0),"---")</f>
        <v>---</v>
      </c>
      <c r="L397" s="59" t="str">
        <f>IFERROR(VLOOKUP(K397,B2B!$H$3:$I$2000,2,0),"---")</f>
        <v>---</v>
      </c>
      <c r="M397" s="59" t="str">
        <f>IFERROR(VLOOKUP(L397,IF($M$4="TEM0007_REV01",RAW_m_TEM0007_REV01!$AD:$AH),5,0),"---")</f>
        <v>---</v>
      </c>
      <c r="N397" s="59" t="str">
        <f>IFERROR(VLOOKUP(L397,IF($M$4="TEM0007_REV01",RAW_m_TEM0007_REV01!$AE:$AJ),6,0),"---")</f>
        <v>---</v>
      </c>
      <c r="O397" s="63" t="str">
        <f>IFERROR(VLOOKUP(L397,IF($M$4="TEM0007_REV01",RAW_m_TEM0007_REV01!$AD:$AE),2,0),"---")</f>
        <v>---</v>
      </c>
      <c r="P397" s="59" t="str">
        <f>IFERROR(VLOOKUP(O397,IF($M$4="TEM0007_REV01",RAW_m_TEM0007_REV01!$AJ:$AK),2,0),"---")</f>
        <v>---</v>
      </c>
      <c r="Q397" s="59" t="str">
        <f>IFERROR(VLOOKUP(L397,IF($M$4="TEM0007_REV01",RAW_m_TEM0007_REV01!$AD:$AF),3,0),"---")</f>
        <v>---</v>
      </c>
      <c r="R397" s="59" t="str">
        <f>IFERROR(VLOOKUP(O397,IF($M$4="TEM0007_REV01",RAW_m_TEM0007_REV01!$AE:$AG),3,0),"---")</f>
        <v>---</v>
      </c>
      <c r="S397" s="59" t="str">
        <f t="shared" si="13"/>
        <v>---</v>
      </c>
    </row>
    <row r="398" spans="2:19" ht="15" customHeight="1" x14ac:dyDescent="0.25">
      <c r="B398" s="59">
        <f t="shared" si="12"/>
        <v>393</v>
      </c>
      <c r="C398" s="60">
        <f>IFERROR(IF($C$4="TEB2000_REV01",CALC_CONN_TEB2000_REV01!U398,),"---")</f>
        <v>0</v>
      </c>
      <c r="D398" s="59">
        <f>IFERROR(IF($C$4="TEB2000_REV01",CALC_CONN_TEB2000_REV01!D398,),"---")</f>
        <v>0</v>
      </c>
      <c r="E398" s="59">
        <f>IFERROR(IF($C$4="TEB2000_REV01",CALC_CONN_TEB2000_REV01!E398,),"---")</f>
        <v>0</v>
      </c>
      <c r="F398" s="59" t="str">
        <f>IFERROR(IF(VLOOKUP($D398&amp;"-"&amp;$E398,IF($C$4="TEB2000_REV01",CALC_CONN_TEB2000_REV01!$F:$I),4,0)="--","---",IF($C$4="TEB2000_REV01",CALC_CONN_TEB2000_REV01!$G398&amp; " --&gt; " &amp;CALC_CONN_TEB2000_REV01!$I398&amp; " --&gt; ")),"---")</f>
        <v>---</v>
      </c>
      <c r="G398" s="59" t="str">
        <f>IFERROR(IF(VLOOKUP($D398&amp;"-"&amp;$E398,IF($C$4="TEB2000_REV01",CALC_CONN_TEB2000_REV01!$F:$H),3,0)="--",VLOOKUP($D398&amp;"-"&amp;$E398,IF($C$4="TEB2000_REV01",CALC_CONN_TEB2000_REV01!$F:$H),2,0),VLOOKUP($D398&amp;"-"&amp;$E398,IF($C$4="TEB2000_REV01",CALC_CONN_TEB2000_REV01!$F:$H),3,0)),"---")</f>
        <v>---</v>
      </c>
      <c r="H398" s="59" t="str">
        <f>IFERROR(VLOOKUP(G398,IF($C$4="TEB2000_REV01",CALC_CONN_TEB2000_REV01!$G:$T),14,0),"---")</f>
        <v>---</v>
      </c>
      <c r="I398" s="59" t="str">
        <f>IFERROR(VLOOKUP($D398&amp;"-"&amp;$E398,IF($C$4="TEB2000_REV01",CALC_CONN_TEB2000_REV01!$F:$K,"???"),6,0),"---")</f>
        <v>---</v>
      </c>
      <c r="J398" s="61" t="str">
        <f>IFERROR(VLOOKUP($D398&amp;"-"&amp;$E398,IF($C$4="TEB2000_REV01",CALC_CONN_TEB2000_REV01!$F:$M,"???"),8,0),"---")</f>
        <v>---</v>
      </c>
      <c r="K398" s="62" t="str">
        <f>IFERROR(VLOOKUP($D398&amp;"-"&amp;$E398,IF($C$4="TEB2000_REV01",CALC_CONN_TEB2000_REV01!$F:$N),9,0),"---")</f>
        <v>---</v>
      </c>
      <c r="L398" s="59" t="str">
        <f>IFERROR(VLOOKUP(K398,B2B!$H$3:$I$2000,2,0),"---")</f>
        <v>---</v>
      </c>
      <c r="M398" s="59" t="str">
        <f>IFERROR(VLOOKUP(L398,IF($M$4="TEM0007_REV01",RAW_m_TEM0007_REV01!$AD:$AH),5,0),"---")</f>
        <v>---</v>
      </c>
      <c r="N398" s="59" t="str">
        <f>IFERROR(VLOOKUP(L398,IF($M$4="TEM0007_REV01",RAW_m_TEM0007_REV01!$AE:$AJ),6,0),"---")</f>
        <v>---</v>
      </c>
      <c r="O398" s="63" t="str">
        <f>IFERROR(VLOOKUP(L398,IF($M$4="TEM0007_REV01",RAW_m_TEM0007_REV01!$AD:$AE),2,0),"---")</f>
        <v>---</v>
      </c>
      <c r="P398" s="59" t="str">
        <f>IFERROR(VLOOKUP(O398,IF($M$4="TEM0007_REV01",RAW_m_TEM0007_REV01!$AJ:$AK),2,0),"---")</f>
        <v>---</v>
      </c>
      <c r="Q398" s="59" t="str">
        <f>IFERROR(VLOOKUP(L398,IF($M$4="TEM0007_REV01",RAW_m_TEM0007_REV01!$AD:$AF),3,0),"---")</f>
        <v>---</v>
      </c>
      <c r="R398" s="59" t="str">
        <f>IFERROR(VLOOKUP(O398,IF($M$4="TEM0007_REV01",RAW_m_TEM0007_REV01!$AE:$AG),3,0),"---")</f>
        <v>---</v>
      </c>
      <c r="S398" s="59" t="str">
        <f t="shared" si="13"/>
        <v>---</v>
      </c>
    </row>
    <row r="399" spans="2:19" ht="15" customHeight="1" x14ac:dyDescent="0.25">
      <c r="B399" s="59">
        <f t="shared" si="12"/>
        <v>394</v>
      </c>
      <c r="C399" s="60">
        <f>IFERROR(IF($C$4="TEB2000_REV01",CALC_CONN_TEB2000_REV01!U399,),"---")</f>
        <v>0</v>
      </c>
      <c r="D399" s="59">
        <f>IFERROR(IF($C$4="TEB2000_REV01",CALC_CONN_TEB2000_REV01!D399,),"---")</f>
        <v>0</v>
      </c>
      <c r="E399" s="59">
        <f>IFERROR(IF($C$4="TEB2000_REV01",CALC_CONN_TEB2000_REV01!E399,),"---")</f>
        <v>0</v>
      </c>
      <c r="F399" s="59" t="str">
        <f>IFERROR(IF(VLOOKUP($D399&amp;"-"&amp;$E399,IF($C$4="TEB2000_REV01",CALC_CONN_TEB2000_REV01!$F:$I),4,0)="--","---",IF($C$4="TEB2000_REV01",CALC_CONN_TEB2000_REV01!$G399&amp; " --&gt; " &amp;CALC_CONN_TEB2000_REV01!$I399&amp; " --&gt; ")),"---")</f>
        <v>---</v>
      </c>
      <c r="G399" s="59" t="str">
        <f>IFERROR(IF(VLOOKUP($D399&amp;"-"&amp;$E399,IF($C$4="TEB2000_REV01",CALC_CONN_TEB2000_REV01!$F:$H),3,0)="--",VLOOKUP($D399&amp;"-"&amp;$E399,IF($C$4="TEB2000_REV01",CALC_CONN_TEB2000_REV01!$F:$H),2,0),VLOOKUP($D399&amp;"-"&amp;$E399,IF($C$4="TEB2000_REV01",CALC_CONN_TEB2000_REV01!$F:$H),3,0)),"---")</f>
        <v>---</v>
      </c>
      <c r="H399" s="59" t="str">
        <f>IFERROR(VLOOKUP(G399,IF($C$4="TEB2000_REV01",CALC_CONN_TEB2000_REV01!$G:$T),14,0),"---")</f>
        <v>---</v>
      </c>
      <c r="I399" s="59" t="str">
        <f>IFERROR(VLOOKUP($D399&amp;"-"&amp;$E399,IF($C$4="TEB2000_REV01",CALC_CONN_TEB2000_REV01!$F:$K,"???"),6,0),"---")</f>
        <v>---</v>
      </c>
      <c r="J399" s="61" t="str">
        <f>IFERROR(VLOOKUP($D399&amp;"-"&amp;$E399,IF($C$4="TEB2000_REV01",CALC_CONN_TEB2000_REV01!$F:$M,"???"),8,0),"---")</f>
        <v>---</v>
      </c>
      <c r="K399" s="62" t="str">
        <f>IFERROR(VLOOKUP($D399&amp;"-"&amp;$E399,IF($C$4="TEB2000_REV01",CALC_CONN_TEB2000_REV01!$F:$N),9,0),"---")</f>
        <v>---</v>
      </c>
      <c r="L399" s="59" t="str">
        <f>IFERROR(VLOOKUP(K399,B2B!$H$3:$I$2000,2,0),"---")</f>
        <v>---</v>
      </c>
      <c r="M399" s="59" t="str">
        <f>IFERROR(VLOOKUP(L399,IF($M$4="TEM0007_REV01",RAW_m_TEM0007_REV01!$AD:$AH),5,0),"---")</f>
        <v>---</v>
      </c>
      <c r="N399" s="59" t="str">
        <f>IFERROR(VLOOKUP(L399,IF($M$4="TEM0007_REV01",RAW_m_TEM0007_REV01!$AE:$AJ),6,0),"---")</f>
        <v>---</v>
      </c>
      <c r="O399" s="63" t="str">
        <f>IFERROR(VLOOKUP(L399,IF($M$4="TEM0007_REV01",RAW_m_TEM0007_REV01!$AD:$AE),2,0),"---")</f>
        <v>---</v>
      </c>
      <c r="P399" s="59" t="str">
        <f>IFERROR(VLOOKUP(O399,IF($M$4="TEM0007_REV01",RAW_m_TEM0007_REV01!$AJ:$AK),2,0),"---")</f>
        <v>---</v>
      </c>
      <c r="Q399" s="59" t="str">
        <f>IFERROR(VLOOKUP(L399,IF($M$4="TEM0007_REV01",RAW_m_TEM0007_REV01!$AD:$AF),3,0),"---")</f>
        <v>---</v>
      </c>
      <c r="R399" s="59" t="str">
        <f>IFERROR(VLOOKUP(O399,IF($M$4="TEM0007_REV01",RAW_m_TEM0007_REV01!$AE:$AG),3,0),"---")</f>
        <v>---</v>
      </c>
      <c r="S399" s="59" t="str">
        <f t="shared" si="13"/>
        <v>---</v>
      </c>
    </row>
    <row r="400" spans="2:19" ht="15" customHeight="1" x14ac:dyDescent="0.25">
      <c r="B400" s="59">
        <f t="shared" si="12"/>
        <v>395</v>
      </c>
      <c r="C400" s="60">
        <f>IFERROR(IF($C$4="TEB2000_REV01",CALC_CONN_TEB2000_REV01!U400,),"---")</f>
        <v>0</v>
      </c>
      <c r="D400" s="59">
        <f>IFERROR(IF($C$4="TEB2000_REV01",CALC_CONN_TEB2000_REV01!D400,),"---")</f>
        <v>0</v>
      </c>
      <c r="E400" s="59">
        <f>IFERROR(IF($C$4="TEB2000_REV01",CALC_CONN_TEB2000_REV01!E400,),"---")</f>
        <v>0</v>
      </c>
      <c r="F400" s="59" t="str">
        <f>IFERROR(IF(VLOOKUP($D400&amp;"-"&amp;$E400,IF($C$4="TEB2000_REV01",CALC_CONN_TEB2000_REV01!$F:$I),4,0)="--","---",IF($C$4="TEB2000_REV01",CALC_CONN_TEB2000_REV01!$G400&amp; " --&gt; " &amp;CALC_CONN_TEB2000_REV01!$I400&amp; " --&gt; ")),"---")</f>
        <v>---</v>
      </c>
      <c r="G400" s="59" t="str">
        <f>IFERROR(IF(VLOOKUP($D400&amp;"-"&amp;$E400,IF($C$4="TEB2000_REV01",CALC_CONN_TEB2000_REV01!$F:$H),3,0)="--",VLOOKUP($D400&amp;"-"&amp;$E400,IF($C$4="TEB2000_REV01",CALC_CONN_TEB2000_REV01!$F:$H),2,0),VLOOKUP($D400&amp;"-"&amp;$E400,IF($C$4="TEB2000_REV01",CALC_CONN_TEB2000_REV01!$F:$H),3,0)),"---")</f>
        <v>---</v>
      </c>
      <c r="H400" s="59" t="str">
        <f>IFERROR(VLOOKUP(G400,IF($C$4="TEB2000_REV01",CALC_CONN_TEB2000_REV01!$G:$T),14,0),"---")</f>
        <v>---</v>
      </c>
      <c r="I400" s="59" t="str">
        <f>IFERROR(VLOOKUP($D400&amp;"-"&amp;$E400,IF($C$4="TEB2000_REV01",CALC_CONN_TEB2000_REV01!$F:$K,"???"),6,0),"---")</f>
        <v>---</v>
      </c>
      <c r="J400" s="61" t="str">
        <f>IFERROR(VLOOKUP($D400&amp;"-"&amp;$E400,IF($C$4="TEB2000_REV01",CALC_CONN_TEB2000_REV01!$F:$M,"???"),8,0),"---")</f>
        <v>---</v>
      </c>
      <c r="K400" s="62" t="str">
        <f>IFERROR(VLOOKUP($D400&amp;"-"&amp;$E400,IF($C$4="TEB2000_REV01",CALC_CONN_TEB2000_REV01!$F:$N),9,0),"---")</f>
        <v>---</v>
      </c>
      <c r="L400" s="59" t="str">
        <f>IFERROR(VLOOKUP(K400,B2B!$H$3:$I$2000,2,0),"---")</f>
        <v>---</v>
      </c>
      <c r="M400" s="59" t="str">
        <f>IFERROR(VLOOKUP(L400,IF($M$4="TEM0007_REV01",RAW_m_TEM0007_REV01!$AD:$AH),5,0),"---")</f>
        <v>---</v>
      </c>
      <c r="N400" s="59" t="str">
        <f>IFERROR(VLOOKUP(L400,IF($M$4="TEM0007_REV01",RAW_m_TEM0007_REV01!$AE:$AJ),6,0),"---")</f>
        <v>---</v>
      </c>
      <c r="O400" s="63" t="str">
        <f>IFERROR(VLOOKUP(L400,IF($M$4="TEM0007_REV01",RAW_m_TEM0007_REV01!$AD:$AE),2,0),"---")</f>
        <v>---</v>
      </c>
      <c r="P400" s="59" t="str">
        <f>IFERROR(VLOOKUP(O400,IF($M$4="TEM0007_REV01",RAW_m_TEM0007_REV01!$AJ:$AK),2,0),"---")</f>
        <v>---</v>
      </c>
      <c r="Q400" s="59" t="str">
        <f>IFERROR(VLOOKUP(L400,IF($M$4="TEM0007_REV01",RAW_m_TEM0007_REV01!$AD:$AF),3,0),"---")</f>
        <v>---</v>
      </c>
      <c r="R400" s="59" t="str">
        <f>IFERROR(VLOOKUP(O400,IF($M$4="TEM0007_REV01",RAW_m_TEM0007_REV01!$AE:$AG),3,0),"---")</f>
        <v>---</v>
      </c>
      <c r="S400" s="59" t="str">
        <f t="shared" si="13"/>
        <v>---</v>
      </c>
    </row>
    <row r="401" spans="2:19" ht="15" customHeight="1" x14ac:dyDescent="0.25">
      <c r="B401" s="59">
        <f t="shared" si="12"/>
        <v>396</v>
      </c>
      <c r="C401" s="60">
        <f>IFERROR(IF($C$4="TEB2000_REV01",CALC_CONN_TEB2000_REV01!U401,),"---")</f>
        <v>0</v>
      </c>
      <c r="D401" s="59">
        <f>IFERROR(IF($C$4="TEB2000_REV01",CALC_CONN_TEB2000_REV01!D401,),"---")</f>
        <v>0</v>
      </c>
      <c r="E401" s="59">
        <f>IFERROR(IF($C$4="TEB2000_REV01",CALC_CONN_TEB2000_REV01!E401,),"---")</f>
        <v>0</v>
      </c>
      <c r="F401" s="59" t="str">
        <f>IFERROR(IF(VLOOKUP($D401&amp;"-"&amp;$E401,IF($C$4="TEB2000_REV01",CALC_CONN_TEB2000_REV01!$F:$I),4,0)="--","---",IF($C$4="TEB2000_REV01",CALC_CONN_TEB2000_REV01!$G401&amp; " --&gt; " &amp;CALC_CONN_TEB2000_REV01!$I401&amp; " --&gt; ")),"---")</f>
        <v>---</v>
      </c>
      <c r="G401" s="59" t="str">
        <f>IFERROR(IF(VLOOKUP($D401&amp;"-"&amp;$E401,IF($C$4="TEB2000_REV01",CALC_CONN_TEB2000_REV01!$F:$H),3,0)="--",VLOOKUP($D401&amp;"-"&amp;$E401,IF($C$4="TEB2000_REV01",CALC_CONN_TEB2000_REV01!$F:$H),2,0),VLOOKUP($D401&amp;"-"&amp;$E401,IF($C$4="TEB2000_REV01",CALC_CONN_TEB2000_REV01!$F:$H),3,0)),"---")</f>
        <v>---</v>
      </c>
      <c r="H401" s="59" t="str">
        <f>IFERROR(VLOOKUP(G401,IF($C$4="TEB2000_REV01",CALC_CONN_TEB2000_REV01!$G:$T),14,0),"---")</f>
        <v>---</v>
      </c>
      <c r="I401" s="59" t="str">
        <f>IFERROR(VLOOKUP($D401&amp;"-"&amp;$E401,IF($C$4="TEB2000_REV01",CALC_CONN_TEB2000_REV01!$F:$K,"???"),6,0),"---")</f>
        <v>---</v>
      </c>
      <c r="J401" s="61" t="str">
        <f>IFERROR(VLOOKUP($D401&amp;"-"&amp;$E401,IF($C$4="TEB2000_REV01",CALC_CONN_TEB2000_REV01!$F:$M,"???"),8,0),"---")</f>
        <v>---</v>
      </c>
      <c r="K401" s="62" t="str">
        <f>IFERROR(VLOOKUP($D401&amp;"-"&amp;$E401,IF($C$4="TEB2000_REV01",CALC_CONN_TEB2000_REV01!$F:$N),9,0),"---")</f>
        <v>---</v>
      </c>
      <c r="L401" s="59" t="str">
        <f>IFERROR(VLOOKUP(K401,B2B!$H$3:$I$2000,2,0),"---")</f>
        <v>---</v>
      </c>
      <c r="M401" s="59" t="str">
        <f>IFERROR(VLOOKUP(L401,IF($M$4="TEM0007_REV01",RAW_m_TEM0007_REV01!$AD:$AH),5,0),"---")</f>
        <v>---</v>
      </c>
      <c r="N401" s="59" t="str">
        <f>IFERROR(VLOOKUP(L401,IF($M$4="TEM0007_REV01",RAW_m_TEM0007_REV01!$AE:$AJ),6,0),"---")</f>
        <v>---</v>
      </c>
      <c r="O401" s="63" t="str">
        <f>IFERROR(VLOOKUP(L401,IF($M$4="TEM0007_REV01",RAW_m_TEM0007_REV01!$AD:$AE),2,0),"---")</f>
        <v>---</v>
      </c>
      <c r="P401" s="59" t="str">
        <f>IFERROR(VLOOKUP(O401,IF($M$4="TEM0007_REV01",RAW_m_TEM0007_REV01!$AJ:$AK),2,0),"---")</f>
        <v>---</v>
      </c>
      <c r="Q401" s="59" t="str">
        <f>IFERROR(VLOOKUP(L401,IF($M$4="TEM0007_REV01",RAW_m_TEM0007_REV01!$AD:$AF),3,0),"---")</f>
        <v>---</v>
      </c>
      <c r="R401" s="59" t="str">
        <f>IFERROR(VLOOKUP(O401,IF($M$4="TEM0007_REV01",RAW_m_TEM0007_REV01!$AE:$AG),3,0),"---")</f>
        <v>---</v>
      </c>
      <c r="S401" s="59" t="str">
        <f t="shared" si="13"/>
        <v>---</v>
      </c>
    </row>
    <row r="402" spans="2:19" ht="15" customHeight="1" x14ac:dyDescent="0.25">
      <c r="B402" s="59">
        <f t="shared" si="12"/>
        <v>397</v>
      </c>
      <c r="C402" s="60">
        <f>IFERROR(IF($C$4="TEB2000_REV01",CALC_CONN_TEB2000_REV01!U402,),"---")</f>
        <v>0</v>
      </c>
      <c r="D402" s="59">
        <f>IFERROR(IF($C$4="TEB2000_REV01",CALC_CONN_TEB2000_REV01!D402,),"---")</f>
        <v>0</v>
      </c>
      <c r="E402" s="59">
        <f>IFERROR(IF($C$4="TEB2000_REV01",CALC_CONN_TEB2000_REV01!E402,),"---")</f>
        <v>0</v>
      </c>
      <c r="F402" s="59" t="str">
        <f>IFERROR(IF(VLOOKUP($D402&amp;"-"&amp;$E402,IF($C$4="TEB2000_REV01",CALC_CONN_TEB2000_REV01!$F:$I),4,0)="--","---",IF($C$4="TEB2000_REV01",CALC_CONN_TEB2000_REV01!$G402&amp; " --&gt; " &amp;CALC_CONN_TEB2000_REV01!$I402&amp; " --&gt; ")),"---")</f>
        <v>---</v>
      </c>
      <c r="G402" s="59" t="str">
        <f>IFERROR(IF(VLOOKUP($D402&amp;"-"&amp;$E402,IF($C$4="TEB2000_REV01",CALC_CONN_TEB2000_REV01!$F:$H),3,0)="--",VLOOKUP($D402&amp;"-"&amp;$E402,IF($C$4="TEB2000_REV01",CALC_CONN_TEB2000_REV01!$F:$H),2,0),VLOOKUP($D402&amp;"-"&amp;$E402,IF($C$4="TEB2000_REV01",CALC_CONN_TEB2000_REV01!$F:$H),3,0)),"---")</f>
        <v>---</v>
      </c>
      <c r="H402" s="59" t="str">
        <f>IFERROR(VLOOKUP(G402,IF($C$4="TEB2000_REV01",CALC_CONN_TEB2000_REV01!$G:$T),14,0),"---")</f>
        <v>---</v>
      </c>
      <c r="I402" s="59" t="str">
        <f>IFERROR(VLOOKUP($D402&amp;"-"&amp;$E402,IF($C$4="TEB2000_REV01",CALC_CONN_TEB2000_REV01!$F:$K,"???"),6,0),"---")</f>
        <v>---</v>
      </c>
      <c r="J402" s="61" t="str">
        <f>IFERROR(VLOOKUP($D402&amp;"-"&amp;$E402,IF($C$4="TEB2000_REV01",CALC_CONN_TEB2000_REV01!$F:$M,"???"),8,0),"---")</f>
        <v>---</v>
      </c>
      <c r="K402" s="62" t="str">
        <f>IFERROR(VLOOKUP($D402&amp;"-"&amp;$E402,IF($C$4="TEB2000_REV01",CALC_CONN_TEB2000_REV01!$F:$N),9,0),"---")</f>
        <v>---</v>
      </c>
      <c r="L402" s="59" t="str">
        <f>IFERROR(VLOOKUP(K402,B2B!$H$3:$I$2000,2,0),"---")</f>
        <v>---</v>
      </c>
      <c r="M402" s="59" t="str">
        <f>IFERROR(VLOOKUP(L402,IF($M$4="TEM0007_REV01",RAW_m_TEM0007_REV01!$AD:$AH),5,0),"---")</f>
        <v>---</v>
      </c>
      <c r="N402" s="59" t="str">
        <f>IFERROR(VLOOKUP(L402,IF($M$4="TEM0007_REV01",RAW_m_TEM0007_REV01!$AE:$AJ),6,0),"---")</f>
        <v>---</v>
      </c>
      <c r="O402" s="63" t="str">
        <f>IFERROR(VLOOKUP(L402,IF($M$4="TEM0007_REV01",RAW_m_TEM0007_REV01!$AD:$AE),2,0),"---")</f>
        <v>---</v>
      </c>
      <c r="P402" s="59" t="str">
        <f>IFERROR(VLOOKUP(O402,IF($M$4="TEM0007_REV01",RAW_m_TEM0007_REV01!$AJ:$AK),2,0),"---")</f>
        <v>---</v>
      </c>
      <c r="Q402" s="59" t="str">
        <f>IFERROR(VLOOKUP(L402,IF($M$4="TEM0007_REV01",RAW_m_TEM0007_REV01!$AD:$AF),3,0),"---")</f>
        <v>---</v>
      </c>
      <c r="R402" s="59" t="str">
        <f>IFERROR(VLOOKUP(O402,IF($M$4="TEM0007_REV01",RAW_m_TEM0007_REV01!$AE:$AG),3,0),"---")</f>
        <v>---</v>
      </c>
      <c r="S402" s="59" t="str">
        <f t="shared" si="13"/>
        <v>---</v>
      </c>
    </row>
    <row r="403" spans="2:19" ht="15" customHeight="1" x14ac:dyDescent="0.25">
      <c r="B403" s="59">
        <f t="shared" si="12"/>
        <v>398</v>
      </c>
      <c r="C403" s="60">
        <f>IFERROR(IF($C$4="TEB2000_REV01",CALC_CONN_TEB2000_REV01!U403,),"---")</f>
        <v>0</v>
      </c>
      <c r="D403" s="59">
        <f>IFERROR(IF($C$4="TEB2000_REV01",CALC_CONN_TEB2000_REV01!D403,),"---")</f>
        <v>0</v>
      </c>
      <c r="E403" s="59">
        <f>IFERROR(IF($C$4="TEB2000_REV01",CALC_CONN_TEB2000_REV01!E403,),"---")</f>
        <v>0</v>
      </c>
      <c r="F403" s="59" t="str">
        <f>IFERROR(IF(VLOOKUP($D403&amp;"-"&amp;$E403,IF($C$4="TEB2000_REV01",CALC_CONN_TEB2000_REV01!$F:$I),4,0)="--","---",IF($C$4="TEB2000_REV01",CALC_CONN_TEB2000_REV01!$G403&amp; " --&gt; " &amp;CALC_CONN_TEB2000_REV01!$I403&amp; " --&gt; ")),"---")</f>
        <v>---</v>
      </c>
      <c r="G403" s="59" t="str">
        <f>IFERROR(IF(VLOOKUP($D403&amp;"-"&amp;$E403,IF($C$4="TEB2000_REV01",CALC_CONN_TEB2000_REV01!$F:$H),3,0)="--",VLOOKUP($D403&amp;"-"&amp;$E403,IF($C$4="TEB2000_REV01",CALC_CONN_TEB2000_REV01!$F:$H),2,0),VLOOKUP($D403&amp;"-"&amp;$E403,IF($C$4="TEB2000_REV01",CALC_CONN_TEB2000_REV01!$F:$H),3,0)),"---")</f>
        <v>---</v>
      </c>
      <c r="H403" s="59" t="str">
        <f>IFERROR(VLOOKUP(G403,IF($C$4="TEB2000_REV01",CALC_CONN_TEB2000_REV01!$G:$T),14,0),"---")</f>
        <v>---</v>
      </c>
      <c r="I403" s="59" t="str">
        <f>IFERROR(VLOOKUP($D403&amp;"-"&amp;$E403,IF($C$4="TEB2000_REV01",CALC_CONN_TEB2000_REV01!$F:$K,"???"),6,0),"---")</f>
        <v>---</v>
      </c>
      <c r="J403" s="61" t="str">
        <f>IFERROR(VLOOKUP($D403&amp;"-"&amp;$E403,IF($C$4="TEB2000_REV01",CALC_CONN_TEB2000_REV01!$F:$M,"???"),8,0),"---")</f>
        <v>---</v>
      </c>
      <c r="K403" s="62" t="str">
        <f>IFERROR(VLOOKUP($D403&amp;"-"&amp;$E403,IF($C$4="TEB2000_REV01",CALC_CONN_TEB2000_REV01!$F:$N),9,0),"---")</f>
        <v>---</v>
      </c>
      <c r="L403" s="59" t="str">
        <f>IFERROR(VLOOKUP(K403,B2B!$H$3:$I$2000,2,0),"---")</f>
        <v>---</v>
      </c>
      <c r="M403" s="59" t="str">
        <f>IFERROR(VLOOKUP(L403,IF($M$4="TEM0007_REV01",RAW_m_TEM0007_REV01!$AD:$AH),5,0),"---")</f>
        <v>---</v>
      </c>
      <c r="N403" s="59" t="str">
        <f>IFERROR(VLOOKUP(L403,IF($M$4="TEM0007_REV01",RAW_m_TEM0007_REV01!$AE:$AJ),6,0),"---")</f>
        <v>---</v>
      </c>
      <c r="O403" s="63" t="str">
        <f>IFERROR(VLOOKUP(L403,IF($M$4="TEM0007_REV01",RAW_m_TEM0007_REV01!$AD:$AE),2,0),"---")</f>
        <v>---</v>
      </c>
      <c r="P403" s="59" t="str">
        <f>IFERROR(VLOOKUP(O403,IF($M$4="TEM0007_REV01",RAW_m_TEM0007_REV01!$AJ:$AK),2,0),"---")</f>
        <v>---</v>
      </c>
      <c r="Q403" s="59" t="str">
        <f>IFERROR(VLOOKUP(L403,IF($M$4="TEM0007_REV01",RAW_m_TEM0007_REV01!$AD:$AF),3,0),"---")</f>
        <v>---</v>
      </c>
      <c r="R403" s="59" t="str">
        <f>IFERROR(VLOOKUP(O403,IF($M$4="TEM0007_REV01",RAW_m_TEM0007_REV01!$AE:$AG),3,0),"---")</f>
        <v>---</v>
      </c>
      <c r="S403" s="59" t="str">
        <f t="shared" si="13"/>
        <v>---</v>
      </c>
    </row>
    <row r="404" spans="2:19" ht="15" customHeight="1" x14ac:dyDescent="0.25">
      <c r="B404" s="59">
        <f t="shared" si="12"/>
        <v>399</v>
      </c>
      <c r="C404" s="60">
        <f>IFERROR(IF($C$4="TEB2000_REV01",CALC_CONN_TEB2000_REV01!U404,),"---")</f>
        <v>0</v>
      </c>
      <c r="D404" s="59">
        <f>IFERROR(IF($C$4="TEB2000_REV01",CALC_CONN_TEB2000_REV01!D404,),"---")</f>
        <v>0</v>
      </c>
      <c r="E404" s="59">
        <f>IFERROR(IF($C$4="TEB2000_REV01",CALC_CONN_TEB2000_REV01!E404,),"---")</f>
        <v>0</v>
      </c>
      <c r="F404" s="59" t="str">
        <f>IFERROR(IF(VLOOKUP($D404&amp;"-"&amp;$E404,IF($C$4="TEB2000_REV01",CALC_CONN_TEB2000_REV01!$F:$I),4,0)="--","---",IF($C$4="TEB2000_REV01",CALC_CONN_TEB2000_REV01!$G404&amp; " --&gt; " &amp;CALC_CONN_TEB2000_REV01!$I404&amp; " --&gt; ")),"---")</f>
        <v>---</v>
      </c>
      <c r="G404" s="59" t="str">
        <f>IFERROR(IF(VLOOKUP($D404&amp;"-"&amp;$E404,IF($C$4="TEB2000_REV01",CALC_CONN_TEB2000_REV01!$F:$H),3,0)="--",VLOOKUP($D404&amp;"-"&amp;$E404,IF($C$4="TEB2000_REV01",CALC_CONN_TEB2000_REV01!$F:$H),2,0),VLOOKUP($D404&amp;"-"&amp;$E404,IF($C$4="TEB2000_REV01",CALC_CONN_TEB2000_REV01!$F:$H),3,0)),"---")</f>
        <v>---</v>
      </c>
      <c r="H404" s="59" t="str">
        <f>IFERROR(VLOOKUP(G404,IF($C$4="TEB2000_REV01",CALC_CONN_TEB2000_REV01!$G:$T),14,0),"---")</f>
        <v>---</v>
      </c>
      <c r="I404" s="59" t="str">
        <f>IFERROR(VLOOKUP($D404&amp;"-"&amp;$E404,IF($C$4="TEB2000_REV01",CALC_CONN_TEB2000_REV01!$F:$K,"???"),6,0),"---")</f>
        <v>---</v>
      </c>
      <c r="J404" s="61" t="str">
        <f>IFERROR(VLOOKUP($D404&amp;"-"&amp;$E404,IF($C$4="TEB2000_REV01",CALC_CONN_TEB2000_REV01!$F:$M,"???"),8,0),"---")</f>
        <v>---</v>
      </c>
      <c r="K404" s="62" t="str">
        <f>IFERROR(VLOOKUP($D404&amp;"-"&amp;$E404,IF($C$4="TEB2000_REV01",CALC_CONN_TEB2000_REV01!$F:$N),9,0),"---")</f>
        <v>---</v>
      </c>
      <c r="L404" s="59" t="str">
        <f>IFERROR(VLOOKUP(K404,B2B!$H$3:$I$2000,2,0),"---")</f>
        <v>---</v>
      </c>
      <c r="M404" s="59" t="str">
        <f>IFERROR(VLOOKUP(L404,IF($M$4="TEM0007_REV01",RAW_m_TEM0007_REV01!$AD:$AH),5,0),"---")</f>
        <v>---</v>
      </c>
      <c r="N404" s="59" t="str">
        <f>IFERROR(VLOOKUP(L404,IF($M$4="TEM0007_REV01",RAW_m_TEM0007_REV01!$AE:$AJ),6,0),"---")</f>
        <v>---</v>
      </c>
      <c r="O404" s="63" t="str">
        <f>IFERROR(VLOOKUP(L404,IF($M$4="TEM0007_REV01",RAW_m_TEM0007_REV01!$AD:$AE),2,0),"---")</f>
        <v>---</v>
      </c>
      <c r="P404" s="59" t="str">
        <f>IFERROR(VLOOKUP(O404,IF($M$4="TEM0007_REV01",RAW_m_TEM0007_REV01!$AJ:$AK),2,0),"---")</f>
        <v>---</v>
      </c>
      <c r="Q404" s="59" t="str">
        <f>IFERROR(VLOOKUP(L404,IF($M$4="TEM0007_REV01",RAW_m_TEM0007_REV01!$AD:$AF),3,0),"---")</f>
        <v>---</v>
      </c>
      <c r="R404" s="59" t="str">
        <f>IFERROR(VLOOKUP(O404,IF($M$4="TEM0007_REV01",RAW_m_TEM0007_REV01!$AE:$AG),3,0),"---")</f>
        <v>---</v>
      </c>
      <c r="S404" s="59" t="str">
        <f t="shared" si="13"/>
        <v>---</v>
      </c>
    </row>
    <row r="405" spans="2:19" ht="15" customHeight="1" x14ac:dyDescent="0.25">
      <c r="B405" s="59">
        <f t="shared" si="12"/>
        <v>400</v>
      </c>
      <c r="C405" s="60">
        <f>IFERROR(IF($C$4="TEB2000_REV01",CALC_CONN_TEB2000_REV01!U405,),"---")</f>
        <v>0</v>
      </c>
      <c r="D405" s="59">
        <f>IFERROR(IF($C$4="TEB2000_REV01",CALC_CONN_TEB2000_REV01!D405,),"---")</f>
        <v>0</v>
      </c>
      <c r="E405" s="59">
        <f>IFERROR(IF($C$4="TEB2000_REV01",CALC_CONN_TEB2000_REV01!E405,),"---")</f>
        <v>0</v>
      </c>
      <c r="F405" s="59" t="str">
        <f>IFERROR(IF(VLOOKUP($D405&amp;"-"&amp;$E405,IF($C$4="TEB2000_REV01",CALC_CONN_TEB2000_REV01!$F:$I),4,0)="--","---",IF($C$4="TEB2000_REV01",CALC_CONN_TEB2000_REV01!$G405&amp; " --&gt; " &amp;CALC_CONN_TEB2000_REV01!$I405&amp; " --&gt; ")),"---")</f>
        <v>---</v>
      </c>
      <c r="G405" s="59" t="str">
        <f>IFERROR(IF(VLOOKUP($D405&amp;"-"&amp;$E405,IF($C$4="TEB2000_REV01",CALC_CONN_TEB2000_REV01!$F:$H),3,0)="--",VLOOKUP($D405&amp;"-"&amp;$E405,IF($C$4="TEB2000_REV01",CALC_CONN_TEB2000_REV01!$F:$H),2,0),VLOOKUP($D405&amp;"-"&amp;$E405,IF($C$4="TEB2000_REV01",CALC_CONN_TEB2000_REV01!$F:$H),3,0)),"---")</f>
        <v>---</v>
      </c>
      <c r="H405" s="59" t="str">
        <f>IFERROR(VLOOKUP(G405,IF($C$4="TEB2000_REV01",CALC_CONN_TEB2000_REV01!$G:$T),14,0),"---")</f>
        <v>---</v>
      </c>
      <c r="I405" s="59" t="str">
        <f>IFERROR(VLOOKUP($D405&amp;"-"&amp;$E405,IF($C$4="TEB2000_REV01",CALC_CONN_TEB2000_REV01!$F:$K,"???"),6,0),"---")</f>
        <v>---</v>
      </c>
      <c r="J405" s="61" t="str">
        <f>IFERROR(VLOOKUP($D405&amp;"-"&amp;$E405,IF($C$4="TEB2000_REV01",CALC_CONN_TEB2000_REV01!$F:$M,"???"),8,0),"---")</f>
        <v>---</v>
      </c>
      <c r="K405" s="62" t="str">
        <f>IFERROR(VLOOKUP($D405&amp;"-"&amp;$E405,IF($C$4="TEB2000_REV01",CALC_CONN_TEB2000_REV01!$F:$N),9,0),"---")</f>
        <v>---</v>
      </c>
      <c r="L405" s="59" t="str">
        <f>IFERROR(VLOOKUP(K405,B2B!$H$3:$I$2000,2,0),"---")</f>
        <v>---</v>
      </c>
      <c r="M405" s="59" t="str">
        <f>IFERROR(VLOOKUP(L405,IF($M$4="TEM0007_REV01",RAW_m_TEM0007_REV01!$AD:$AH),5,0),"---")</f>
        <v>---</v>
      </c>
      <c r="N405" s="59" t="str">
        <f>IFERROR(VLOOKUP(L405,IF($M$4="TEM0007_REV01",RAW_m_TEM0007_REV01!$AE:$AJ),6,0),"---")</f>
        <v>---</v>
      </c>
      <c r="O405" s="63" t="str">
        <f>IFERROR(VLOOKUP(L405,IF($M$4="TEM0007_REV01",RAW_m_TEM0007_REV01!$AD:$AE),2,0),"---")</f>
        <v>---</v>
      </c>
      <c r="P405" s="59" t="str">
        <f>IFERROR(VLOOKUP(O405,IF($M$4="TEM0007_REV01",RAW_m_TEM0007_REV01!$AJ:$AK),2,0),"---")</f>
        <v>---</v>
      </c>
      <c r="Q405" s="59" t="str">
        <f>IFERROR(VLOOKUP(L405,IF($M$4="TEM0007_REV01",RAW_m_TEM0007_REV01!$AD:$AF),3,0),"---")</f>
        <v>---</v>
      </c>
      <c r="R405" s="59" t="str">
        <f>IFERROR(VLOOKUP(O405,IF($M$4="TEM0007_REV01",RAW_m_TEM0007_REV01!$AE:$AG),3,0),"---")</f>
        <v>---</v>
      </c>
      <c r="S405" s="59" t="str">
        <f t="shared" si="13"/>
        <v>---</v>
      </c>
    </row>
    <row r="406" spans="2:19" ht="15" customHeight="1" x14ac:dyDescent="0.25">
      <c r="B406" s="59">
        <f t="shared" si="12"/>
        <v>401</v>
      </c>
      <c r="C406" s="60">
        <f>IFERROR(IF($C$4="TEB2000_REV01",CALC_CONN_TEB2000_REV01!U406,),"---")</f>
        <v>0</v>
      </c>
      <c r="D406" s="59">
        <f>IFERROR(IF($C$4="TEB2000_REV01",CALC_CONN_TEB2000_REV01!D406,),"---")</f>
        <v>0</v>
      </c>
      <c r="E406" s="59">
        <f>IFERROR(IF($C$4="TEB2000_REV01",CALC_CONN_TEB2000_REV01!E406,),"---")</f>
        <v>0</v>
      </c>
      <c r="F406" s="59" t="str">
        <f>IFERROR(IF(VLOOKUP($D406&amp;"-"&amp;$E406,IF($C$4="TEB2000_REV01",CALC_CONN_TEB2000_REV01!$F:$I),4,0)="--","---",IF($C$4="TEB2000_REV01",CALC_CONN_TEB2000_REV01!$G406&amp; " --&gt; " &amp;CALC_CONN_TEB2000_REV01!$I406&amp; " --&gt; ")),"---")</f>
        <v>---</v>
      </c>
      <c r="G406" s="59" t="str">
        <f>IFERROR(IF(VLOOKUP($D406&amp;"-"&amp;$E406,IF($C$4="TEB2000_REV01",CALC_CONN_TEB2000_REV01!$F:$H),3,0)="--",VLOOKUP($D406&amp;"-"&amp;$E406,IF($C$4="TEB2000_REV01",CALC_CONN_TEB2000_REV01!$F:$H),2,0),VLOOKUP($D406&amp;"-"&amp;$E406,IF($C$4="TEB2000_REV01",CALC_CONN_TEB2000_REV01!$F:$H),3,0)),"---")</f>
        <v>---</v>
      </c>
      <c r="H406" s="59" t="str">
        <f>IFERROR(VLOOKUP(G406,IF($C$4="TEB2000_REV01",CALC_CONN_TEB2000_REV01!$G:$T),14,0),"---")</f>
        <v>---</v>
      </c>
      <c r="I406" s="59" t="str">
        <f>IFERROR(VLOOKUP($D406&amp;"-"&amp;$E406,IF($C$4="TEB2000_REV01",CALC_CONN_TEB2000_REV01!$F:$K,"???"),6,0),"---")</f>
        <v>---</v>
      </c>
      <c r="J406" s="61" t="str">
        <f>IFERROR(VLOOKUP($D406&amp;"-"&amp;$E406,IF($C$4="TEB2000_REV01",CALC_CONN_TEB2000_REV01!$F:$M,"???"),8,0),"---")</f>
        <v>---</v>
      </c>
      <c r="K406" s="62" t="str">
        <f>IFERROR(VLOOKUP($D406&amp;"-"&amp;$E406,IF($C$4="TEB2000_REV01",CALC_CONN_TEB2000_REV01!$F:$N),9,0),"---")</f>
        <v>---</v>
      </c>
      <c r="L406" s="59" t="str">
        <f>IFERROR(VLOOKUP(K406,B2B!$H$3:$I$2000,2,0),"---")</f>
        <v>---</v>
      </c>
      <c r="M406" s="59" t="str">
        <f>IFERROR(VLOOKUP(L406,IF($M$4="TEM0007_REV01",RAW_m_TEM0007_REV01!$AD:$AH),5,0),"---")</f>
        <v>---</v>
      </c>
      <c r="N406" s="59" t="str">
        <f>IFERROR(VLOOKUP(L406,IF($M$4="TEM0007_REV01",RAW_m_TEM0007_REV01!$AE:$AJ),6,0),"---")</f>
        <v>---</v>
      </c>
      <c r="O406" s="63" t="str">
        <f>IFERROR(VLOOKUP(L406,IF($M$4="TEM0007_REV01",RAW_m_TEM0007_REV01!$AD:$AE),2,0),"---")</f>
        <v>---</v>
      </c>
      <c r="P406" s="59" t="str">
        <f>IFERROR(VLOOKUP(O406,IF($M$4="TEM0007_REV01",RAW_m_TEM0007_REV01!$AJ:$AK),2,0),"---")</f>
        <v>---</v>
      </c>
      <c r="Q406" s="59" t="str">
        <f>IFERROR(VLOOKUP(L406,IF($M$4="TEM0007_REV01",RAW_m_TEM0007_REV01!$AD:$AF),3,0),"---")</f>
        <v>---</v>
      </c>
      <c r="R406" s="59" t="str">
        <f>IFERROR(VLOOKUP(O406,IF($M$4="TEM0007_REV01",RAW_m_TEM0007_REV01!$AE:$AG),3,0),"---")</f>
        <v>---</v>
      </c>
      <c r="S406" s="59" t="str">
        <f t="shared" si="13"/>
        <v>---</v>
      </c>
    </row>
    <row r="407" spans="2:19" ht="15" customHeight="1" x14ac:dyDescent="0.25">
      <c r="B407" s="59">
        <f t="shared" si="12"/>
        <v>402</v>
      </c>
      <c r="C407" s="60">
        <f>IFERROR(IF($C$4="TEB2000_REV01",CALC_CONN_TEB2000_REV01!U407,),"---")</f>
        <v>0</v>
      </c>
      <c r="D407" s="59">
        <f>IFERROR(IF($C$4="TEB2000_REV01",CALC_CONN_TEB2000_REV01!D407,),"---")</f>
        <v>0</v>
      </c>
      <c r="E407" s="59">
        <f>IFERROR(IF($C$4="TEB2000_REV01",CALC_CONN_TEB2000_REV01!E407,),"---")</f>
        <v>0</v>
      </c>
      <c r="F407" s="59" t="str">
        <f>IFERROR(IF(VLOOKUP($D407&amp;"-"&amp;$E407,IF($C$4="TEB2000_REV01",CALC_CONN_TEB2000_REV01!$F:$I),4,0)="--","---",IF($C$4="TEB2000_REV01",CALC_CONN_TEB2000_REV01!$G407&amp; " --&gt; " &amp;CALC_CONN_TEB2000_REV01!$I407&amp; " --&gt; ")),"---")</f>
        <v>---</v>
      </c>
      <c r="G407" s="59" t="str">
        <f>IFERROR(IF(VLOOKUP($D407&amp;"-"&amp;$E407,IF($C$4="TEB2000_REV01",CALC_CONN_TEB2000_REV01!$F:$H),3,0)="--",VLOOKUP($D407&amp;"-"&amp;$E407,IF($C$4="TEB2000_REV01",CALC_CONN_TEB2000_REV01!$F:$H),2,0),VLOOKUP($D407&amp;"-"&amp;$E407,IF($C$4="TEB2000_REV01",CALC_CONN_TEB2000_REV01!$F:$H),3,0)),"---")</f>
        <v>---</v>
      </c>
      <c r="H407" s="59" t="str">
        <f>IFERROR(VLOOKUP(G407,IF($C$4="TEB2000_REV01",CALC_CONN_TEB2000_REV01!$G:$T),14,0),"---")</f>
        <v>---</v>
      </c>
      <c r="I407" s="59" t="str">
        <f>IFERROR(VLOOKUP($D407&amp;"-"&amp;$E407,IF($C$4="TEB2000_REV01",CALC_CONN_TEB2000_REV01!$F:$K,"???"),6,0),"---")</f>
        <v>---</v>
      </c>
      <c r="J407" s="61" t="str">
        <f>IFERROR(VLOOKUP($D407&amp;"-"&amp;$E407,IF($C$4="TEB2000_REV01",CALC_CONN_TEB2000_REV01!$F:$M,"???"),8,0),"---")</f>
        <v>---</v>
      </c>
      <c r="K407" s="62" t="str">
        <f>IFERROR(VLOOKUP($D407&amp;"-"&amp;$E407,IF($C$4="TEB2000_REV01",CALC_CONN_TEB2000_REV01!$F:$N),9,0),"---")</f>
        <v>---</v>
      </c>
      <c r="L407" s="59" t="str">
        <f>IFERROR(VLOOKUP(K407,B2B!$H$3:$I$2000,2,0),"---")</f>
        <v>---</v>
      </c>
      <c r="M407" s="59" t="str">
        <f>IFERROR(VLOOKUP(L407,IF($M$4="TEM0007_REV01",RAW_m_TEM0007_REV01!$AD:$AH),5,0),"---")</f>
        <v>---</v>
      </c>
      <c r="N407" s="59" t="str">
        <f>IFERROR(VLOOKUP(L407,IF($M$4="TEM0007_REV01",RAW_m_TEM0007_REV01!$AE:$AJ),6,0),"---")</f>
        <v>---</v>
      </c>
      <c r="O407" s="63" t="str">
        <f>IFERROR(VLOOKUP(L407,IF($M$4="TEM0007_REV01",RAW_m_TEM0007_REV01!$AD:$AE),2,0),"---")</f>
        <v>---</v>
      </c>
      <c r="P407" s="59" t="str">
        <f>IFERROR(VLOOKUP(O407,IF($M$4="TEM0007_REV01",RAW_m_TEM0007_REV01!$AJ:$AK),2,0),"---")</f>
        <v>---</v>
      </c>
      <c r="Q407" s="59" t="str">
        <f>IFERROR(VLOOKUP(L407,IF($M$4="TEM0007_REV01",RAW_m_TEM0007_REV01!$AD:$AF),3,0),"---")</f>
        <v>---</v>
      </c>
      <c r="R407" s="59" t="str">
        <f>IFERROR(VLOOKUP(O407,IF($M$4="TEM0007_REV01",RAW_m_TEM0007_REV01!$AE:$AG),3,0),"---")</f>
        <v>---</v>
      </c>
      <c r="S407" s="59" t="str">
        <f t="shared" si="13"/>
        <v>---</v>
      </c>
    </row>
    <row r="408" spans="2:19" ht="15" customHeight="1" x14ac:dyDescent="0.25">
      <c r="B408" s="59">
        <f t="shared" si="12"/>
        <v>403</v>
      </c>
      <c r="C408" s="60">
        <f>IFERROR(IF($C$4="TEB2000_REV01",CALC_CONN_TEB2000_REV01!U408,),"---")</f>
        <v>0</v>
      </c>
      <c r="D408" s="59">
        <f>IFERROR(IF($C$4="TEB2000_REV01",CALC_CONN_TEB2000_REV01!D408,),"---")</f>
        <v>0</v>
      </c>
      <c r="E408" s="59">
        <f>IFERROR(IF($C$4="TEB2000_REV01",CALC_CONN_TEB2000_REV01!E408,),"---")</f>
        <v>0</v>
      </c>
      <c r="F408" s="59" t="str">
        <f>IFERROR(IF(VLOOKUP($D408&amp;"-"&amp;$E408,IF($C$4="TEB2000_REV01",CALC_CONN_TEB2000_REV01!$F:$I),4,0)="--","---",IF($C$4="TEB2000_REV01",CALC_CONN_TEB2000_REV01!$G408&amp; " --&gt; " &amp;CALC_CONN_TEB2000_REV01!$I408&amp; " --&gt; ")),"---")</f>
        <v>---</v>
      </c>
      <c r="G408" s="59" t="str">
        <f>IFERROR(IF(VLOOKUP($D408&amp;"-"&amp;$E408,IF($C$4="TEB2000_REV01",CALC_CONN_TEB2000_REV01!$F:$H),3,0)="--",VLOOKUP($D408&amp;"-"&amp;$E408,IF($C$4="TEB2000_REV01",CALC_CONN_TEB2000_REV01!$F:$H),2,0),VLOOKUP($D408&amp;"-"&amp;$E408,IF($C$4="TEB2000_REV01",CALC_CONN_TEB2000_REV01!$F:$H),3,0)),"---")</f>
        <v>---</v>
      </c>
      <c r="H408" s="59" t="str">
        <f>IFERROR(VLOOKUP(G408,IF($C$4="TEB2000_REV01",CALC_CONN_TEB2000_REV01!$G:$T),14,0),"---")</f>
        <v>---</v>
      </c>
      <c r="I408" s="59" t="str">
        <f>IFERROR(VLOOKUP($D408&amp;"-"&amp;$E408,IF($C$4="TEB2000_REV01",CALC_CONN_TEB2000_REV01!$F:$K,"???"),6,0),"---")</f>
        <v>---</v>
      </c>
      <c r="J408" s="61" t="str">
        <f>IFERROR(VLOOKUP($D408&amp;"-"&amp;$E408,IF($C$4="TEB2000_REV01",CALC_CONN_TEB2000_REV01!$F:$M,"???"),8,0),"---")</f>
        <v>---</v>
      </c>
      <c r="K408" s="62" t="str">
        <f>IFERROR(VLOOKUP($D408&amp;"-"&amp;$E408,IF($C$4="TEB2000_REV01",CALC_CONN_TEB2000_REV01!$F:$N),9,0),"---")</f>
        <v>---</v>
      </c>
      <c r="L408" s="59" t="str">
        <f>IFERROR(VLOOKUP(K408,B2B!$H$3:$I$2000,2,0),"---")</f>
        <v>---</v>
      </c>
      <c r="M408" s="59" t="str">
        <f>IFERROR(VLOOKUP(L408,IF($M$4="TEM0007_REV01",RAW_m_TEM0007_REV01!$AD:$AH),5,0),"---")</f>
        <v>---</v>
      </c>
      <c r="N408" s="59" t="str">
        <f>IFERROR(VLOOKUP(L408,IF($M$4="TEM0007_REV01",RAW_m_TEM0007_REV01!$AE:$AJ),6,0),"---")</f>
        <v>---</v>
      </c>
      <c r="O408" s="63" t="str">
        <f>IFERROR(VLOOKUP(L408,IF($M$4="TEM0007_REV01",RAW_m_TEM0007_REV01!$AD:$AE),2,0),"---")</f>
        <v>---</v>
      </c>
      <c r="P408" s="59" t="str">
        <f>IFERROR(VLOOKUP(O408,IF($M$4="TEM0007_REV01",RAW_m_TEM0007_REV01!$AJ:$AK),2,0),"---")</f>
        <v>---</v>
      </c>
      <c r="Q408" s="59" t="str">
        <f>IFERROR(VLOOKUP(L408,IF($M$4="TEM0007_REV01",RAW_m_TEM0007_REV01!$AD:$AF),3,0),"---")</f>
        <v>---</v>
      </c>
      <c r="R408" s="59" t="str">
        <f>IFERROR(VLOOKUP(O408,IF($M$4="TEM0007_REV01",RAW_m_TEM0007_REV01!$AE:$AG),3,0),"---")</f>
        <v>---</v>
      </c>
      <c r="S408" s="59" t="str">
        <f t="shared" si="13"/>
        <v>---</v>
      </c>
    </row>
    <row r="409" spans="2:19" ht="15" customHeight="1" x14ac:dyDescent="0.25">
      <c r="B409" s="59">
        <f t="shared" si="12"/>
        <v>404</v>
      </c>
      <c r="C409" s="60">
        <f>IFERROR(IF($C$4="TEB2000_REV01",CALC_CONN_TEB2000_REV01!U409,),"---")</f>
        <v>0</v>
      </c>
      <c r="D409" s="59">
        <f>IFERROR(IF($C$4="TEB2000_REV01",CALC_CONN_TEB2000_REV01!D409,),"---")</f>
        <v>0</v>
      </c>
      <c r="E409" s="59">
        <f>IFERROR(IF($C$4="TEB2000_REV01",CALC_CONN_TEB2000_REV01!E409,),"---")</f>
        <v>0</v>
      </c>
      <c r="F409" s="59" t="str">
        <f>IFERROR(IF(VLOOKUP($D409&amp;"-"&amp;$E409,IF($C$4="TEB2000_REV01",CALC_CONN_TEB2000_REV01!$F:$I),4,0)="--","---",IF($C$4="TEB2000_REV01",CALC_CONN_TEB2000_REV01!$G409&amp; " --&gt; " &amp;CALC_CONN_TEB2000_REV01!$I409&amp; " --&gt; ")),"---")</f>
        <v>---</v>
      </c>
      <c r="G409" s="59" t="str">
        <f>IFERROR(IF(VLOOKUP($D409&amp;"-"&amp;$E409,IF($C$4="TEB2000_REV01",CALC_CONN_TEB2000_REV01!$F:$H),3,0)="--",VLOOKUP($D409&amp;"-"&amp;$E409,IF($C$4="TEB2000_REV01",CALC_CONN_TEB2000_REV01!$F:$H),2,0),VLOOKUP($D409&amp;"-"&amp;$E409,IF($C$4="TEB2000_REV01",CALC_CONN_TEB2000_REV01!$F:$H),3,0)),"---")</f>
        <v>---</v>
      </c>
      <c r="H409" s="59" t="str">
        <f>IFERROR(VLOOKUP(G409,IF($C$4="TEB2000_REV01",CALC_CONN_TEB2000_REV01!$G:$T),14,0),"---")</f>
        <v>---</v>
      </c>
      <c r="I409" s="59" t="str">
        <f>IFERROR(VLOOKUP($D409&amp;"-"&amp;$E409,IF($C$4="TEB2000_REV01",CALC_CONN_TEB2000_REV01!$F:$K,"???"),6,0),"---")</f>
        <v>---</v>
      </c>
      <c r="J409" s="61" t="str">
        <f>IFERROR(VLOOKUP($D409&amp;"-"&amp;$E409,IF($C$4="TEB2000_REV01",CALC_CONN_TEB2000_REV01!$F:$M,"???"),8,0),"---")</f>
        <v>---</v>
      </c>
      <c r="K409" s="62" t="str">
        <f>IFERROR(VLOOKUP($D409&amp;"-"&amp;$E409,IF($C$4="TEB2000_REV01",CALC_CONN_TEB2000_REV01!$F:$N),9,0),"---")</f>
        <v>---</v>
      </c>
      <c r="L409" s="59" t="str">
        <f>IFERROR(VLOOKUP(K409,B2B!$H$3:$I$2000,2,0),"---")</f>
        <v>---</v>
      </c>
      <c r="M409" s="59" t="str">
        <f>IFERROR(VLOOKUP(L409,IF($M$4="TEM0007_REV01",RAW_m_TEM0007_REV01!$AD:$AH),5,0),"---")</f>
        <v>---</v>
      </c>
      <c r="N409" s="59" t="str">
        <f>IFERROR(VLOOKUP(L409,IF($M$4="TEM0007_REV01",RAW_m_TEM0007_REV01!$AE:$AJ),6,0),"---")</f>
        <v>---</v>
      </c>
      <c r="O409" s="63" t="str">
        <f>IFERROR(VLOOKUP(L409,IF($M$4="TEM0007_REV01",RAW_m_TEM0007_REV01!$AD:$AE),2,0),"---")</f>
        <v>---</v>
      </c>
      <c r="P409" s="59" t="str">
        <f>IFERROR(VLOOKUP(O409,IF($M$4="TEM0007_REV01",RAW_m_TEM0007_REV01!$AJ:$AK),2,0),"---")</f>
        <v>---</v>
      </c>
      <c r="Q409" s="59" t="str">
        <f>IFERROR(VLOOKUP(L409,IF($M$4="TEM0007_REV01",RAW_m_TEM0007_REV01!$AD:$AF),3,0),"---")</f>
        <v>---</v>
      </c>
      <c r="R409" s="59" t="str">
        <f>IFERROR(VLOOKUP(O409,IF($M$4="TEM0007_REV01",RAW_m_TEM0007_REV01!$AE:$AG),3,0),"---")</f>
        <v>---</v>
      </c>
      <c r="S409" s="59" t="str">
        <f t="shared" si="13"/>
        <v>---</v>
      </c>
    </row>
    <row r="410" spans="2:19" ht="15" customHeight="1" x14ac:dyDescent="0.25">
      <c r="B410" s="59">
        <f t="shared" si="12"/>
        <v>405</v>
      </c>
      <c r="C410" s="60">
        <f>IFERROR(IF($C$4="TEB2000_REV01",CALC_CONN_TEB2000_REV01!U410,),"---")</f>
        <v>0</v>
      </c>
      <c r="D410" s="59">
        <f>IFERROR(IF($C$4="TEB2000_REV01",CALC_CONN_TEB2000_REV01!D410,),"---")</f>
        <v>0</v>
      </c>
      <c r="E410" s="59">
        <f>IFERROR(IF($C$4="TEB2000_REV01",CALC_CONN_TEB2000_REV01!E410,),"---")</f>
        <v>0</v>
      </c>
      <c r="F410" s="59" t="str">
        <f>IFERROR(IF(VLOOKUP($D410&amp;"-"&amp;$E410,IF($C$4="TEB2000_REV01",CALC_CONN_TEB2000_REV01!$F:$I),4,0)="--","---",IF($C$4="TEB2000_REV01",CALC_CONN_TEB2000_REV01!$G410&amp; " --&gt; " &amp;CALC_CONN_TEB2000_REV01!$I410&amp; " --&gt; ")),"---")</f>
        <v>---</v>
      </c>
      <c r="G410" s="59" t="str">
        <f>IFERROR(IF(VLOOKUP($D410&amp;"-"&amp;$E410,IF($C$4="TEB2000_REV01",CALC_CONN_TEB2000_REV01!$F:$H),3,0)="--",VLOOKUP($D410&amp;"-"&amp;$E410,IF($C$4="TEB2000_REV01",CALC_CONN_TEB2000_REV01!$F:$H),2,0),VLOOKUP($D410&amp;"-"&amp;$E410,IF($C$4="TEB2000_REV01",CALC_CONN_TEB2000_REV01!$F:$H),3,0)),"---")</f>
        <v>---</v>
      </c>
      <c r="H410" s="59" t="str">
        <f>IFERROR(VLOOKUP(G410,IF($C$4="TEB2000_REV01",CALC_CONN_TEB2000_REV01!$G:$T),14,0),"---")</f>
        <v>---</v>
      </c>
      <c r="I410" s="59" t="str">
        <f>IFERROR(VLOOKUP($D410&amp;"-"&amp;$E410,IF($C$4="TEB2000_REV01",CALC_CONN_TEB2000_REV01!$F:$K,"???"),6,0),"---")</f>
        <v>---</v>
      </c>
      <c r="J410" s="61" t="str">
        <f>IFERROR(VLOOKUP($D410&amp;"-"&amp;$E410,IF($C$4="TEB2000_REV01",CALC_CONN_TEB2000_REV01!$F:$M,"???"),8,0),"---")</f>
        <v>---</v>
      </c>
      <c r="K410" s="62" t="str">
        <f>IFERROR(VLOOKUP($D410&amp;"-"&amp;$E410,IF($C$4="TEB2000_REV01",CALC_CONN_TEB2000_REV01!$F:$N),9,0),"---")</f>
        <v>---</v>
      </c>
      <c r="L410" s="59" t="str">
        <f>IFERROR(VLOOKUP(K410,B2B!$H$3:$I$2000,2,0),"---")</f>
        <v>---</v>
      </c>
      <c r="M410" s="59" t="str">
        <f>IFERROR(VLOOKUP(L410,IF($M$4="TEM0007_REV01",RAW_m_TEM0007_REV01!$AD:$AH),5,0),"---")</f>
        <v>---</v>
      </c>
      <c r="N410" s="59" t="str">
        <f>IFERROR(VLOOKUP(L410,IF($M$4="TEM0007_REV01",RAW_m_TEM0007_REV01!$AE:$AJ),6,0),"---")</f>
        <v>---</v>
      </c>
      <c r="O410" s="63" t="str">
        <f>IFERROR(VLOOKUP(L410,IF($M$4="TEM0007_REV01",RAW_m_TEM0007_REV01!$AD:$AE),2,0),"---")</f>
        <v>---</v>
      </c>
      <c r="P410" s="59" t="str">
        <f>IFERROR(VLOOKUP(O410,IF($M$4="TEM0007_REV01",RAW_m_TEM0007_REV01!$AJ:$AK),2,0),"---")</f>
        <v>---</v>
      </c>
      <c r="Q410" s="59" t="str">
        <f>IFERROR(VLOOKUP(L410,IF($M$4="TEM0007_REV01",RAW_m_TEM0007_REV01!$AD:$AF),3,0),"---")</f>
        <v>---</v>
      </c>
      <c r="R410" s="59" t="str">
        <f>IFERROR(VLOOKUP(O410,IF($M$4="TEM0007_REV01",RAW_m_TEM0007_REV01!$AE:$AG),3,0),"---")</f>
        <v>---</v>
      </c>
      <c r="S410" s="59" t="str">
        <f t="shared" si="13"/>
        <v>---</v>
      </c>
    </row>
    <row r="411" spans="2:19" ht="15" customHeight="1" x14ac:dyDescent="0.25">
      <c r="B411" s="59">
        <f t="shared" si="12"/>
        <v>406</v>
      </c>
      <c r="C411" s="60">
        <f>IFERROR(IF($C$4="TEB2000_REV01",CALC_CONN_TEB2000_REV01!U411,),"---")</f>
        <v>0</v>
      </c>
      <c r="D411" s="59">
        <f>IFERROR(IF($C$4="TEB2000_REV01",CALC_CONN_TEB2000_REV01!D411,),"---")</f>
        <v>0</v>
      </c>
      <c r="E411" s="59">
        <f>IFERROR(IF($C$4="TEB2000_REV01",CALC_CONN_TEB2000_REV01!E411,),"---")</f>
        <v>0</v>
      </c>
      <c r="F411" s="59" t="str">
        <f>IFERROR(IF(VLOOKUP($D411&amp;"-"&amp;$E411,IF($C$4="TEB2000_REV01",CALC_CONN_TEB2000_REV01!$F:$I),4,0)="--","---",IF($C$4="TEB2000_REV01",CALC_CONN_TEB2000_REV01!$G411&amp; " --&gt; " &amp;CALC_CONN_TEB2000_REV01!$I411&amp; " --&gt; ")),"---")</f>
        <v>---</v>
      </c>
      <c r="G411" s="59" t="str">
        <f>IFERROR(IF(VLOOKUP($D411&amp;"-"&amp;$E411,IF($C$4="TEB2000_REV01",CALC_CONN_TEB2000_REV01!$F:$H),3,0)="--",VLOOKUP($D411&amp;"-"&amp;$E411,IF($C$4="TEB2000_REV01",CALC_CONN_TEB2000_REV01!$F:$H),2,0),VLOOKUP($D411&amp;"-"&amp;$E411,IF($C$4="TEB2000_REV01",CALC_CONN_TEB2000_REV01!$F:$H),3,0)),"---")</f>
        <v>---</v>
      </c>
      <c r="H411" s="59" t="str">
        <f>IFERROR(VLOOKUP(G411,IF($C$4="TEB2000_REV01",CALC_CONN_TEB2000_REV01!$G:$T),14,0),"---")</f>
        <v>---</v>
      </c>
      <c r="I411" s="59" t="str">
        <f>IFERROR(VLOOKUP($D411&amp;"-"&amp;$E411,IF($C$4="TEB2000_REV01",CALC_CONN_TEB2000_REV01!$F:$K,"???"),6,0),"---")</f>
        <v>---</v>
      </c>
      <c r="J411" s="61" t="str">
        <f>IFERROR(VLOOKUP($D411&amp;"-"&amp;$E411,IF($C$4="TEB2000_REV01",CALC_CONN_TEB2000_REV01!$F:$M,"???"),8,0),"---")</f>
        <v>---</v>
      </c>
      <c r="K411" s="62" t="str">
        <f>IFERROR(VLOOKUP($D411&amp;"-"&amp;$E411,IF($C$4="TEB2000_REV01",CALC_CONN_TEB2000_REV01!$F:$N),9,0),"---")</f>
        <v>---</v>
      </c>
      <c r="L411" s="59" t="str">
        <f>IFERROR(VLOOKUP(K411,B2B!$H$3:$I$2000,2,0),"---")</f>
        <v>---</v>
      </c>
      <c r="M411" s="59" t="str">
        <f>IFERROR(VLOOKUP(L411,IF($M$4="TEM0007_REV01",RAW_m_TEM0007_REV01!$AD:$AH),5,0),"---")</f>
        <v>---</v>
      </c>
      <c r="N411" s="59" t="str">
        <f>IFERROR(VLOOKUP(L411,IF($M$4="TEM0007_REV01",RAW_m_TEM0007_REV01!$AE:$AJ),6,0),"---")</f>
        <v>---</v>
      </c>
      <c r="O411" s="63" t="str">
        <f>IFERROR(VLOOKUP(L411,IF($M$4="TEM0007_REV01",RAW_m_TEM0007_REV01!$AD:$AE),2,0),"---")</f>
        <v>---</v>
      </c>
      <c r="P411" s="59" t="str">
        <f>IFERROR(VLOOKUP(O411,IF($M$4="TEM0007_REV01",RAW_m_TEM0007_REV01!$AJ:$AK),2,0),"---")</f>
        <v>---</v>
      </c>
      <c r="Q411" s="59" t="str">
        <f>IFERROR(VLOOKUP(L411,IF($M$4="TEM0007_REV01",RAW_m_TEM0007_REV01!$AD:$AF),3,0),"---")</f>
        <v>---</v>
      </c>
      <c r="R411" s="59" t="str">
        <f>IFERROR(VLOOKUP(O411,IF($M$4="TEM0007_REV01",RAW_m_TEM0007_REV01!$AE:$AG),3,0),"---")</f>
        <v>---</v>
      </c>
      <c r="S411" s="59" t="str">
        <f t="shared" si="13"/>
        <v>---</v>
      </c>
    </row>
    <row r="412" spans="2:19" ht="15" customHeight="1" x14ac:dyDescent="0.25">
      <c r="B412" s="59">
        <f t="shared" si="12"/>
        <v>407</v>
      </c>
      <c r="C412" s="60">
        <f>IFERROR(IF($C$4="TEB2000_REV01",CALC_CONN_TEB2000_REV01!U412,),"---")</f>
        <v>0</v>
      </c>
      <c r="D412" s="59">
        <f>IFERROR(IF($C$4="TEB2000_REV01",CALC_CONN_TEB2000_REV01!D412,),"---")</f>
        <v>0</v>
      </c>
      <c r="E412" s="59">
        <f>IFERROR(IF($C$4="TEB2000_REV01",CALC_CONN_TEB2000_REV01!E412,),"---")</f>
        <v>0</v>
      </c>
      <c r="F412" s="59" t="str">
        <f>IFERROR(IF(VLOOKUP($D412&amp;"-"&amp;$E412,IF($C$4="TEB2000_REV01",CALC_CONN_TEB2000_REV01!$F:$I),4,0)="--","---",IF($C$4="TEB2000_REV01",CALC_CONN_TEB2000_REV01!$G412&amp; " --&gt; " &amp;CALC_CONN_TEB2000_REV01!$I412&amp; " --&gt; ")),"---")</f>
        <v>---</v>
      </c>
      <c r="G412" s="59" t="str">
        <f>IFERROR(IF(VLOOKUP($D412&amp;"-"&amp;$E412,IF($C$4="TEB2000_REV01",CALC_CONN_TEB2000_REV01!$F:$H),3,0)="--",VLOOKUP($D412&amp;"-"&amp;$E412,IF($C$4="TEB2000_REV01",CALC_CONN_TEB2000_REV01!$F:$H),2,0),VLOOKUP($D412&amp;"-"&amp;$E412,IF($C$4="TEB2000_REV01",CALC_CONN_TEB2000_REV01!$F:$H),3,0)),"---")</f>
        <v>---</v>
      </c>
      <c r="H412" s="59" t="str">
        <f>IFERROR(VLOOKUP(G412,IF($C$4="TEB2000_REV01",CALC_CONN_TEB2000_REV01!$G:$T),14,0),"---")</f>
        <v>---</v>
      </c>
      <c r="I412" s="59" t="str">
        <f>IFERROR(VLOOKUP($D412&amp;"-"&amp;$E412,IF($C$4="TEB2000_REV01",CALC_CONN_TEB2000_REV01!$F:$K,"???"),6,0),"---")</f>
        <v>---</v>
      </c>
      <c r="J412" s="61" t="str">
        <f>IFERROR(VLOOKUP($D412&amp;"-"&amp;$E412,IF($C$4="TEB2000_REV01",CALC_CONN_TEB2000_REV01!$F:$M,"???"),8,0),"---")</f>
        <v>---</v>
      </c>
      <c r="K412" s="62" t="str">
        <f>IFERROR(VLOOKUP($D412&amp;"-"&amp;$E412,IF($C$4="TEB2000_REV01",CALC_CONN_TEB2000_REV01!$F:$N),9,0),"---")</f>
        <v>---</v>
      </c>
      <c r="L412" s="59" t="str">
        <f>IFERROR(VLOOKUP(K412,B2B!$H$3:$I$2000,2,0),"---")</f>
        <v>---</v>
      </c>
      <c r="M412" s="59" t="str">
        <f>IFERROR(VLOOKUP(L412,IF($M$4="TEM0007_REV01",RAW_m_TEM0007_REV01!$AD:$AH),5,0),"---")</f>
        <v>---</v>
      </c>
      <c r="N412" s="59" t="str">
        <f>IFERROR(VLOOKUP(L412,IF($M$4="TEM0007_REV01",RAW_m_TEM0007_REV01!$AE:$AJ),6,0),"---")</f>
        <v>---</v>
      </c>
      <c r="O412" s="63" t="str">
        <f>IFERROR(VLOOKUP(L412,IF($M$4="TEM0007_REV01",RAW_m_TEM0007_REV01!$AD:$AE),2,0),"---")</f>
        <v>---</v>
      </c>
      <c r="P412" s="59" t="str">
        <f>IFERROR(VLOOKUP(O412,IF($M$4="TEM0007_REV01",RAW_m_TEM0007_REV01!$AJ:$AK),2,0),"---")</f>
        <v>---</v>
      </c>
      <c r="Q412" s="59" t="str">
        <f>IFERROR(VLOOKUP(L412,IF($M$4="TEM0007_REV01",RAW_m_TEM0007_REV01!$AD:$AF),3,0),"---")</f>
        <v>---</v>
      </c>
      <c r="R412" s="59" t="str">
        <f>IFERROR(VLOOKUP(O412,IF($M$4="TEM0007_REV01",RAW_m_TEM0007_REV01!$AE:$AG),3,0),"---")</f>
        <v>---</v>
      </c>
      <c r="S412" s="59" t="str">
        <f t="shared" si="13"/>
        <v>---</v>
      </c>
    </row>
    <row r="413" spans="2:19" ht="15" customHeight="1" x14ac:dyDescent="0.25">
      <c r="B413" s="59">
        <f t="shared" si="12"/>
        <v>408</v>
      </c>
      <c r="C413" s="60">
        <f>IFERROR(IF($C$4="TEB2000_REV01",CALC_CONN_TEB2000_REV01!U413,),"---")</f>
        <v>0</v>
      </c>
      <c r="D413" s="59">
        <f>IFERROR(IF($C$4="TEB2000_REV01",CALC_CONN_TEB2000_REV01!D413,),"---")</f>
        <v>0</v>
      </c>
      <c r="E413" s="59">
        <f>IFERROR(IF($C$4="TEB2000_REV01",CALC_CONN_TEB2000_REV01!E413,),"---")</f>
        <v>0</v>
      </c>
      <c r="F413" s="59" t="str">
        <f>IFERROR(IF(VLOOKUP($D413&amp;"-"&amp;$E413,IF($C$4="TEB2000_REV01",CALC_CONN_TEB2000_REV01!$F:$I),4,0)="--","---",IF($C$4="TEB2000_REV01",CALC_CONN_TEB2000_REV01!$G413&amp; " --&gt; " &amp;CALC_CONN_TEB2000_REV01!$I413&amp; " --&gt; ")),"---")</f>
        <v>---</v>
      </c>
      <c r="G413" s="59" t="str">
        <f>IFERROR(IF(VLOOKUP($D413&amp;"-"&amp;$E413,IF($C$4="TEB2000_REV01",CALC_CONN_TEB2000_REV01!$F:$H),3,0)="--",VLOOKUP($D413&amp;"-"&amp;$E413,IF($C$4="TEB2000_REV01",CALC_CONN_TEB2000_REV01!$F:$H),2,0),VLOOKUP($D413&amp;"-"&amp;$E413,IF($C$4="TEB2000_REV01",CALC_CONN_TEB2000_REV01!$F:$H),3,0)),"---")</f>
        <v>---</v>
      </c>
      <c r="H413" s="59" t="str">
        <f>IFERROR(VLOOKUP(G413,IF($C$4="TEB2000_REV01",CALC_CONN_TEB2000_REV01!$G:$T),14,0),"---")</f>
        <v>---</v>
      </c>
      <c r="I413" s="59" t="str">
        <f>IFERROR(VLOOKUP($D413&amp;"-"&amp;$E413,IF($C$4="TEB2000_REV01",CALC_CONN_TEB2000_REV01!$F:$K,"???"),6,0),"---")</f>
        <v>---</v>
      </c>
      <c r="J413" s="61" t="str">
        <f>IFERROR(VLOOKUP($D413&amp;"-"&amp;$E413,IF($C$4="TEB2000_REV01",CALC_CONN_TEB2000_REV01!$F:$M,"???"),8,0),"---")</f>
        <v>---</v>
      </c>
      <c r="K413" s="62" t="str">
        <f>IFERROR(VLOOKUP($D413&amp;"-"&amp;$E413,IF($C$4="TEB2000_REV01",CALC_CONN_TEB2000_REV01!$F:$N),9,0),"---")</f>
        <v>---</v>
      </c>
      <c r="L413" s="59" t="str">
        <f>IFERROR(VLOOKUP(K413,B2B!$H$3:$I$2000,2,0),"---")</f>
        <v>---</v>
      </c>
      <c r="M413" s="59" t="str">
        <f>IFERROR(VLOOKUP(L413,IF($M$4="TEM0007_REV01",RAW_m_TEM0007_REV01!$AD:$AH),5,0),"---")</f>
        <v>---</v>
      </c>
      <c r="N413" s="59" t="str">
        <f>IFERROR(VLOOKUP(L413,IF($M$4="TEM0007_REV01",RAW_m_TEM0007_REV01!$AE:$AJ),6,0),"---")</f>
        <v>---</v>
      </c>
      <c r="O413" s="63" t="str">
        <f>IFERROR(VLOOKUP(L413,IF($M$4="TEM0007_REV01",RAW_m_TEM0007_REV01!$AD:$AE),2,0),"---")</f>
        <v>---</v>
      </c>
      <c r="P413" s="59" t="str">
        <f>IFERROR(VLOOKUP(O413,IF($M$4="TEM0007_REV01",RAW_m_TEM0007_REV01!$AJ:$AK),2,0),"---")</f>
        <v>---</v>
      </c>
      <c r="Q413" s="59" t="str">
        <f>IFERROR(VLOOKUP(L413,IF($M$4="TEM0007_REV01",RAW_m_TEM0007_REV01!$AD:$AF),3,0),"---")</f>
        <v>---</v>
      </c>
      <c r="R413" s="59" t="str">
        <f>IFERROR(VLOOKUP(O413,IF($M$4="TEM0007_REV01",RAW_m_TEM0007_REV01!$AE:$AG),3,0),"---")</f>
        <v>---</v>
      </c>
      <c r="S413" s="59" t="str">
        <f t="shared" si="13"/>
        <v>---</v>
      </c>
    </row>
    <row r="414" spans="2:19" ht="15" customHeight="1" x14ac:dyDescent="0.25">
      <c r="B414" s="59">
        <f t="shared" si="12"/>
        <v>409</v>
      </c>
      <c r="C414" s="60">
        <f>IFERROR(IF($C$4="TEB2000_REV01",CALC_CONN_TEB2000_REV01!U414,),"---")</f>
        <v>0</v>
      </c>
      <c r="D414" s="59">
        <f>IFERROR(IF($C$4="TEB2000_REV01",CALC_CONN_TEB2000_REV01!D414,),"---")</f>
        <v>0</v>
      </c>
      <c r="E414" s="59">
        <f>IFERROR(IF($C$4="TEB2000_REV01",CALC_CONN_TEB2000_REV01!E414,),"---")</f>
        <v>0</v>
      </c>
      <c r="F414" s="59" t="str">
        <f>IFERROR(IF(VLOOKUP($D414&amp;"-"&amp;$E414,IF($C$4="TEB2000_REV01",CALC_CONN_TEB2000_REV01!$F:$I),4,0)="--","---",IF($C$4="TEB2000_REV01",CALC_CONN_TEB2000_REV01!$G414&amp; " --&gt; " &amp;CALC_CONN_TEB2000_REV01!$I414&amp; " --&gt; ")),"---")</f>
        <v>---</v>
      </c>
      <c r="G414" s="59" t="str">
        <f>IFERROR(IF(VLOOKUP($D414&amp;"-"&amp;$E414,IF($C$4="TEB2000_REV01",CALC_CONN_TEB2000_REV01!$F:$H),3,0)="--",VLOOKUP($D414&amp;"-"&amp;$E414,IF($C$4="TEB2000_REV01",CALC_CONN_TEB2000_REV01!$F:$H),2,0),VLOOKUP($D414&amp;"-"&amp;$E414,IF($C$4="TEB2000_REV01",CALC_CONN_TEB2000_REV01!$F:$H),3,0)),"---")</f>
        <v>---</v>
      </c>
      <c r="H414" s="59" t="str">
        <f>IFERROR(VLOOKUP(G414,IF($C$4="TEB2000_REV01",CALC_CONN_TEB2000_REV01!$G:$T),14,0),"---")</f>
        <v>---</v>
      </c>
      <c r="I414" s="59" t="str">
        <f>IFERROR(VLOOKUP($D414&amp;"-"&amp;$E414,IF($C$4="TEB2000_REV01",CALC_CONN_TEB2000_REV01!$F:$K,"???"),6,0),"---")</f>
        <v>---</v>
      </c>
      <c r="J414" s="61" t="str">
        <f>IFERROR(VLOOKUP($D414&amp;"-"&amp;$E414,IF($C$4="TEB2000_REV01",CALC_CONN_TEB2000_REV01!$F:$M,"???"),8,0),"---")</f>
        <v>---</v>
      </c>
      <c r="K414" s="62" t="str">
        <f>IFERROR(VLOOKUP($D414&amp;"-"&amp;$E414,IF($C$4="TEB2000_REV01",CALC_CONN_TEB2000_REV01!$F:$N),9,0),"---")</f>
        <v>---</v>
      </c>
      <c r="L414" s="59" t="str">
        <f>IFERROR(VLOOKUP(K414,B2B!$H$3:$I$2000,2,0),"---")</f>
        <v>---</v>
      </c>
      <c r="M414" s="59" t="str">
        <f>IFERROR(VLOOKUP(L414,IF($M$4="TEM0007_REV01",RAW_m_TEM0007_REV01!$AD:$AH),5,0),"---")</f>
        <v>---</v>
      </c>
      <c r="N414" s="59" t="str">
        <f>IFERROR(VLOOKUP(L414,IF($M$4="TEM0007_REV01",RAW_m_TEM0007_REV01!$AE:$AJ),6,0),"---")</f>
        <v>---</v>
      </c>
      <c r="O414" s="63" t="str">
        <f>IFERROR(VLOOKUP(L414,IF($M$4="TEM0007_REV01",RAW_m_TEM0007_REV01!$AD:$AE),2,0),"---")</f>
        <v>---</v>
      </c>
      <c r="P414" s="59" t="str">
        <f>IFERROR(VLOOKUP(O414,IF($M$4="TEM0007_REV01",RAW_m_TEM0007_REV01!$AJ:$AK),2,0),"---")</f>
        <v>---</v>
      </c>
      <c r="Q414" s="59" t="str">
        <f>IFERROR(VLOOKUP(L414,IF($M$4="TEM0007_REV01",RAW_m_TEM0007_REV01!$AD:$AF),3,0),"---")</f>
        <v>---</v>
      </c>
      <c r="R414" s="59" t="str">
        <f>IFERROR(VLOOKUP(O414,IF($M$4="TEM0007_REV01",RAW_m_TEM0007_REV01!$AE:$AG),3,0),"---")</f>
        <v>---</v>
      </c>
      <c r="S414" s="59" t="str">
        <f t="shared" si="13"/>
        <v>---</v>
      </c>
    </row>
    <row r="415" spans="2:19" ht="15" customHeight="1" x14ac:dyDescent="0.25">
      <c r="B415" s="59">
        <f t="shared" si="12"/>
        <v>410</v>
      </c>
      <c r="C415" s="60">
        <f>IFERROR(IF($C$4="TEB2000_REV01",CALC_CONN_TEB2000_REV01!U415,),"---")</f>
        <v>0</v>
      </c>
      <c r="D415" s="59">
        <f>IFERROR(IF($C$4="TEB2000_REV01",CALC_CONN_TEB2000_REV01!D415,),"---")</f>
        <v>0</v>
      </c>
      <c r="E415" s="59">
        <f>IFERROR(IF($C$4="TEB2000_REV01",CALC_CONN_TEB2000_REV01!E415,),"---")</f>
        <v>0</v>
      </c>
      <c r="F415" s="59" t="str">
        <f>IFERROR(IF(VLOOKUP($D415&amp;"-"&amp;$E415,IF($C$4="TEB2000_REV01",CALC_CONN_TEB2000_REV01!$F:$I),4,0)="--","---",IF($C$4="TEB2000_REV01",CALC_CONN_TEB2000_REV01!$G415&amp; " --&gt; " &amp;CALC_CONN_TEB2000_REV01!$I415&amp; " --&gt; ")),"---")</f>
        <v>---</v>
      </c>
      <c r="G415" s="59" t="str">
        <f>IFERROR(IF(VLOOKUP($D415&amp;"-"&amp;$E415,IF($C$4="TEB2000_REV01",CALC_CONN_TEB2000_REV01!$F:$H),3,0)="--",VLOOKUP($D415&amp;"-"&amp;$E415,IF($C$4="TEB2000_REV01",CALC_CONN_TEB2000_REV01!$F:$H),2,0),VLOOKUP($D415&amp;"-"&amp;$E415,IF($C$4="TEB2000_REV01",CALC_CONN_TEB2000_REV01!$F:$H),3,0)),"---")</f>
        <v>---</v>
      </c>
      <c r="H415" s="59" t="str">
        <f>IFERROR(VLOOKUP(G415,IF($C$4="TEB2000_REV01",CALC_CONN_TEB2000_REV01!$G:$T),14,0),"---")</f>
        <v>---</v>
      </c>
      <c r="I415" s="59" t="str">
        <f>IFERROR(VLOOKUP($D415&amp;"-"&amp;$E415,IF($C$4="TEB2000_REV01",CALC_CONN_TEB2000_REV01!$F:$K,"???"),6,0),"---")</f>
        <v>---</v>
      </c>
      <c r="J415" s="61" t="str">
        <f>IFERROR(VLOOKUP($D415&amp;"-"&amp;$E415,IF($C$4="TEB2000_REV01",CALC_CONN_TEB2000_REV01!$F:$M,"???"),8,0),"---")</f>
        <v>---</v>
      </c>
      <c r="K415" s="62" t="str">
        <f>IFERROR(VLOOKUP($D415&amp;"-"&amp;$E415,IF($C$4="TEB2000_REV01",CALC_CONN_TEB2000_REV01!$F:$N),9,0),"---")</f>
        <v>---</v>
      </c>
      <c r="L415" s="59" t="str">
        <f>IFERROR(VLOOKUP(K415,B2B!$H$3:$I$2000,2,0),"---")</f>
        <v>---</v>
      </c>
      <c r="M415" s="59" t="str">
        <f>IFERROR(VLOOKUP(L415,IF($M$4="TEM0007_REV01",RAW_m_TEM0007_REV01!$AD:$AH),5,0),"---")</f>
        <v>---</v>
      </c>
      <c r="N415" s="59" t="str">
        <f>IFERROR(VLOOKUP(L415,IF($M$4="TEM0007_REV01",RAW_m_TEM0007_REV01!$AE:$AJ),6,0),"---")</f>
        <v>---</v>
      </c>
      <c r="O415" s="63" t="str">
        <f>IFERROR(VLOOKUP(L415,IF($M$4="TEM0007_REV01",RAW_m_TEM0007_REV01!$AD:$AE),2,0),"---")</f>
        <v>---</v>
      </c>
      <c r="P415" s="59" t="str">
        <f>IFERROR(VLOOKUP(O415,IF($M$4="TEM0007_REV01",RAW_m_TEM0007_REV01!$AJ:$AK),2,0),"---")</f>
        <v>---</v>
      </c>
      <c r="Q415" s="59" t="str">
        <f>IFERROR(VLOOKUP(L415,IF($M$4="TEM0007_REV01",RAW_m_TEM0007_REV01!$AD:$AF),3,0),"---")</f>
        <v>---</v>
      </c>
      <c r="R415" s="59" t="str">
        <f>IFERROR(VLOOKUP(O415,IF($M$4="TEM0007_REV01",RAW_m_TEM0007_REV01!$AE:$AG),3,0),"---")</f>
        <v>---</v>
      </c>
      <c r="S415" s="59" t="str">
        <f t="shared" si="13"/>
        <v>---</v>
      </c>
    </row>
    <row r="416" spans="2:19" ht="15" customHeight="1" x14ac:dyDescent="0.25">
      <c r="B416" s="59">
        <f t="shared" si="12"/>
        <v>411</v>
      </c>
      <c r="C416" s="60">
        <f>IFERROR(IF($C$4="TEB2000_REV01",CALC_CONN_TEB2000_REV01!U416,),"---")</f>
        <v>0</v>
      </c>
      <c r="D416" s="59">
        <f>IFERROR(IF($C$4="TEB2000_REV01",CALC_CONN_TEB2000_REV01!D416,),"---")</f>
        <v>0</v>
      </c>
      <c r="E416" s="59">
        <f>IFERROR(IF($C$4="TEB2000_REV01",CALC_CONN_TEB2000_REV01!E416,),"---")</f>
        <v>0</v>
      </c>
      <c r="F416" s="59" t="str">
        <f>IFERROR(IF(VLOOKUP($D416&amp;"-"&amp;$E416,IF($C$4="TEB2000_REV01",CALC_CONN_TEB2000_REV01!$F:$I),4,0)="--","---",IF($C$4="TEB2000_REV01",CALC_CONN_TEB2000_REV01!$G416&amp; " --&gt; " &amp;CALC_CONN_TEB2000_REV01!$I416&amp; " --&gt; ")),"---")</f>
        <v>---</v>
      </c>
      <c r="G416" s="59" t="str">
        <f>IFERROR(IF(VLOOKUP($D416&amp;"-"&amp;$E416,IF($C$4="TEB2000_REV01",CALC_CONN_TEB2000_REV01!$F:$H),3,0)="--",VLOOKUP($D416&amp;"-"&amp;$E416,IF($C$4="TEB2000_REV01",CALC_CONN_TEB2000_REV01!$F:$H),2,0),VLOOKUP($D416&amp;"-"&amp;$E416,IF($C$4="TEB2000_REV01",CALC_CONN_TEB2000_REV01!$F:$H),3,0)),"---")</f>
        <v>---</v>
      </c>
      <c r="H416" s="59" t="str">
        <f>IFERROR(VLOOKUP(G416,IF($C$4="TEB2000_REV01",CALC_CONN_TEB2000_REV01!$G:$T),14,0),"---")</f>
        <v>---</v>
      </c>
      <c r="I416" s="59" t="str">
        <f>IFERROR(VLOOKUP($D416&amp;"-"&amp;$E416,IF($C$4="TEB2000_REV01",CALC_CONN_TEB2000_REV01!$F:$K,"???"),6,0),"---")</f>
        <v>---</v>
      </c>
      <c r="J416" s="61" t="str">
        <f>IFERROR(VLOOKUP($D416&amp;"-"&amp;$E416,IF($C$4="TEB2000_REV01",CALC_CONN_TEB2000_REV01!$F:$M,"???"),8,0),"---")</f>
        <v>---</v>
      </c>
      <c r="K416" s="62" t="str">
        <f>IFERROR(VLOOKUP($D416&amp;"-"&amp;$E416,IF($C$4="TEB2000_REV01",CALC_CONN_TEB2000_REV01!$F:$N),9,0),"---")</f>
        <v>---</v>
      </c>
      <c r="L416" s="59" t="str">
        <f>IFERROR(VLOOKUP(K416,B2B!$H$3:$I$2000,2,0),"---")</f>
        <v>---</v>
      </c>
      <c r="M416" s="59" t="str">
        <f>IFERROR(VLOOKUP(L416,IF($M$4="TEM0007_REV01",RAW_m_TEM0007_REV01!$AD:$AH),5,0),"---")</f>
        <v>---</v>
      </c>
      <c r="N416" s="59" t="str">
        <f>IFERROR(VLOOKUP(L416,IF($M$4="TEM0007_REV01",RAW_m_TEM0007_REV01!$AE:$AJ),6,0),"---")</f>
        <v>---</v>
      </c>
      <c r="O416" s="63" t="str">
        <f>IFERROR(VLOOKUP(L416,IF($M$4="TEM0007_REV01",RAW_m_TEM0007_REV01!$AD:$AE),2,0),"---")</f>
        <v>---</v>
      </c>
      <c r="P416" s="59" t="str">
        <f>IFERROR(VLOOKUP(O416,IF($M$4="TEM0007_REV01",RAW_m_TEM0007_REV01!$AJ:$AK),2,0),"---")</f>
        <v>---</v>
      </c>
      <c r="Q416" s="59" t="str">
        <f>IFERROR(VLOOKUP(L416,IF($M$4="TEM0007_REV01",RAW_m_TEM0007_REV01!$AD:$AF),3,0),"---")</f>
        <v>---</v>
      </c>
      <c r="R416" s="59" t="str">
        <f>IFERROR(VLOOKUP(O416,IF($M$4="TEM0007_REV01",RAW_m_TEM0007_REV01!$AE:$AG),3,0),"---")</f>
        <v>---</v>
      </c>
      <c r="S416" s="59" t="str">
        <f t="shared" si="13"/>
        <v>---</v>
      </c>
    </row>
    <row r="417" spans="2:19" ht="15" customHeight="1" x14ac:dyDescent="0.25">
      <c r="B417" s="59">
        <f t="shared" si="12"/>
        <v>412</v>
      </c>
      <c r="C417" s="60">
        <f>IFERROR(IF($C$4="TEB2000_REV01",CALC_CONN_TEB2000_REV01!U417,),"---")</f>
        <v>0</v>
      </c>
      <c r="D417" s="59">
        <f>IFERROR(IF($C$4="TEB2000_REV01",CALC_CONN_TEB2000_REV01!D417,),"---")</f>
        <v>0</v>
      </c>
      <c r="E417" s="59">
        <f>IFERROR(IF($C$4="TEB2000_REV01",CALC_CONN_TEB2000_REV01!E417,),"---")</f>
        <v>0</v>
      </c>
      <c r="F417" s="59" t="str">
        <f>IFERROR(IF(VLOOKUP($D417&amp;"-"&amp;$E417,IF($C$4="TEB2000_REV01",CALC_CONN_TEB2000_REV01!$F:$I),4,0)="--","---",IF($C$4="TEB2000_REV01",CALC_CONN_TEB2000_REV01!$G417&amp; " --&gt; " &amp;CALC_CONN_TEB2000_REV01!$I417&amp; " --&gt; ")),"---")</f>
        <v>---</v>
      </c>
      <c r="G417" s="59" t="str">
        <f>IFERROR(IF(VLOOKUP($D417&amp;"-"&amp;$E417,IF($C$4="TEB2000_REV01",CALC_CONN_TEB2000_REV01!$F:$H),3,0)="--",VLOOKUP($D417&amp;"-"&amp;$E417,IF($C$4="TEB2000_REV01",CALC_CONN_TEB2000_REV01!$F:$H),2,0),VLOOKUP($D417&amp;"-"&amp;$E417,IF($C$4="TEB2000_REV01",CALC_CONN_TEB2000_REV01!$F:$H),3,0)),"---")</f>
        <v>---</v>
      </c>
      <c r="H417" s="59" t="str">
        <f>IFERROR(VLOOKUP(G417,IF($C$4="TEB2000_REV01",CALC_CONN_TEB2000_REV01!$G:$T),14,0),"---")</f>
        <v>---</v>
      </c>
      <c r="I417" s="59" t="str">
        <f>IFERROR(VLOOKUP($D417&amp;"-"&amp;$E417,IF($C$4="TEB2000_REV01",CALC_CONN_TEB2000_REV01!$F:$K,"???"),6,0),"---")</f>
        <v>---</v>
      </c>
      <c r="J417" s="61" t="str">
        <f>IFERROR(VLOOKUP($D417&amp;"-"&amp;$E417,IF($C$4="TEB2000_REV01",CALC_CONN_TEB2000_REV01!$F:$M,"???"),8,0),"---")</f>
        <v>---</v>
      </c>
      <c r="K417" s="62" t="str">
        <f>IFERROR(VLOOKUP($D417&amp;"-"&amp;$E417,IF($C$4="TEB2000_REV01",CALC_CONN_TEB2000_REV01!$F:$N),9,0),"---")</f>
        <v>---</v>
      </c>
      <c r="L417" s="59" t="str">
        <f>IFERROR(VLOOKUP(K417,B2B!$H$3:$I$2000,2,0),"---")</f>
        <v>---</v>
      </c>
      <c r="M417" s="59" t="str">
        <f>IFERROR(VLOOKUP(L417,IF($M$4="TEM0007_REV01",RAW_m_TEM0007_REV01!$AD:$AH),5,0),"---")</f>
        <v>---</v>
      </c>
      <c r="N417" s="59" t="str">
        <f>IFERROR(VLOOKUP(L417,IF($M$4="TEM0007_REV01",RAW_m_TEM0007_REV01!$AE:$AJ),6,0),"---")</f>
        <v>---</v>
      </c>
      <c r="O417" s="63" t="str">
        <f>IFERROR(VLOOKUP(L417,IF($M$4="TEM0007_REV01",RAW_m_TEM0007_REV01!$AD:$AE),2,0),"---")</f>
        <v>---</v>
      </c>
      <c r="P417" s="59" t="str">
        <f>IFERROR(VLOOKUP(O417,IF($M$4="TEM0007_REV01",RAW_m_TEM0007_REV01!$AJ:$AK),2,0),"---")</f>
        <v>---</v>
      </c>
      <c r="Q417" s="59" t="str">
        <f>IFERROR(VLOOKUP(L417,IF($M$4="TEM0007_REV01",RAW_m_TEM0007_REV01!$AD:$AF),3,0),"---")</f>
        <v>---</v>
      </c>
      <c r="R417" s="59" t="str">
        <f>IFERROR(VLOOKUP(O417,IF($M$4="TEM0007_REV01",RAW_m_TEM0007_REV01!$AE:$AG),3,0),"---")</f>
        <v>---</v>
      </c>
      <c r="S417" s="59" t="str">
        <f t="shared" si="13"/>
        <v>---</v>
      </c>
    </row>
    <row r="418" spans="2:19" ht="15" customHeight="1" x14ac:dyDescent="0.25">
      <c r="B418" s="59">
        <f t="shared" si="12"/>
        <v>413</v>
      </c>
      <c r="C418" s="60">
        <f>IFERROR(IF($C$4="TEB2000_REV01",CALC_CONN_TEB2000_REV01!U418,),"---")</f>
        <v>0</v>
      </c>
      <c r="D418" s="59">
        <f>IFERROR(IF($C$4="TEB2000_REV01",CALC_CONN_TEB2000_REV01!D418,),"---")</f>
        <v>0</v>
      </c>
      <c r="E418" s="59">
        <f>IFERROR(IF($C$4="TEB2000_REV01",CALC_CONN_TEB2000_REV01!E418,),"---")</f>
        <v>0</v>
      </c>
      <c r="F418" s="59" t="str">
        <f>IFERROR(IF(VLOOKUP($D418&amp;"-"&amp;$E418,IF($C$4="TEB2000_REV01",CALC_CONN_TEB2000_REV01!$F:$I),4,0)="--","---",IF($C$4="TEB2000_REV01",CALC_CONN_TEB2000_REV01!$G418&amp; " --&gt; " &amp;CALC_CONN_TEB2000_REV01!$I418&amp; " --&gt; ")),"---")</f>
        <v>---</v>
      </c>
      <c r="G418" s="59" t="str">
        <f>IFERROR(IF(VLOOKUP($D418&amp;"-"&amp;$E418,IF($C$4="TEB2000_REV01",CALC_CONN_TEB2000_REV01!$F:$H),3,0)="--",VLOOKUP($D418&amp;"-"&amp;$E418,IF($C$4="TEB2000_REV01",CALC_CONN_TEB2000_REV01!$F:$H),2,0),VLOOKUP($D418&amp;"-"&amp;$E418,IF($C$4="TEB2000_REV01",CALC_CONN_TEB2000_REV01!$F:$H),3,0)),"---")</f>
        <v>---</v>
      </c>
      <c r="H418" s="59" t="str">
        <f>IFERROR(VLOOKUP(G418,IF($C$4="TEB2000_REV01",CALC_CONN_TEB2000_REV01!$G:$T),14,0),"---")</f>
        <v>---</v>
      </c>
      <c r="I418" s="59" t="str">
        <f>IFERROR(VLOOKUP($D418&amp;"-"&amp;$E418,IF($C$4="TEB2000_REV01",CALC_CONN_TEB2000_REV01!$F:$K,"???"),6,0),"---")</f>
        <v>---</v>
      </c>
      <c r="J418" s="61" t="str">
        <f>IFERROR(VLOOKUP($D418&amp;"-"&amp;$E418,IF($C$4="TEB2000_REV01",CALC_CONN_TEB2000_REV01!$F:$M,"???"),8,0),"---")</f>
        <v>---</v>
      </c>
      <c r="K418" s="62" t="str">
        <f>IFERROR(VLOOKUP($D418&amp;"-"&amp;$E418,IF($C$4="TEB2000_REV01",CALC_CONN_TEB2000_REV01!$F:$N),9,0),"---")</f>
        <v>---</v>
      </c>
      <c r="L418" s="59" t="str">
        <f>IFERROR(VLOOKUP(K418,B2B!$H$3:$I$2000,2,0),"---")</f>
        <v>---</v>
      </c>
      <c r="M418" s="59" t="str">
        <f>IFERROR(VLOOKUP(L418,IF($M$4="TEM0007_REV01",RAW_m_TEM0007_REV01!$AD:$AH),5,0),"---")</f>
        <v>---</v>
      </c>
      <c r="N418" s="59" t="str">
        <f>IFERROR(VLOOKUP(L418,IF($M$4="TEM0007_REV01",RAW_m_TEM0007_REV01!$AE:$AJ),6,0),"---")</f>
        <v>---</v>
      </c>
      <c r="O418" s="63" t="str">
        <f>IFERROR(VLOOKUP(L418,IF($M$4="TEM0007_REV01",RAW_m_TEM0007_REV01!$AD:$AE),2,0),"---")</f>
        <v>---</v>
      </c>
      <c r="P418" s="59" t="str">
        <f>IFERROR(VLOOKUP(O418,IF($M$4="TEM0007_REV01",RAW_m_TEM0007_REV01!$AJ:$AK),2,0),"---")</f>
        <v>---</v>
      </c>
      <c r="Q418" s="59" t="str">
        <f>IFERROR(VLOOKUP(L418,IF($M$4="TEM0007_REV01",RAW_m_TEM0007_REV01!$AD:$AF),3,0),"---")</f>
        <v>---</v>
      </c>
      <c r="R418" s="59" t="str">
        <f>IFERROR(VLOOKUP(O418,IF($M$4="TEM0007_REV01",RAW_m_TEM0007_REV01!$AE:$AG),3,0),"---")</f>
        <v>---</v>
      </c>
      <c r="S418" s="59" t="str">
        <f t="shared" si="13"/>
        <v>---</v>
      </c>
    </row>
    <row r="419" spans="2:19" ht="15" customHeight="1" x14ac:dyDescent="0.25">
      <c r="B419" s="59">
        <f t="shared" si="12"/>
        <v>414</v>
      </c>
      <c r="C419" s="60">
        <f>IFERROR(IF($C$4="TEB2000_REV01",CALC_CONN_TEB2000_REV01!U419,),"---")</f>
        <v>0</v>
      </c>
      <c r="D419" s="59">
        <f>IFERROR(IF($C$4="TEB2000_REV01",CALC_CONN_TEB2000_REV01!D419,),"---")</f>
        <v>0</v>
      </c>
      <c r="E419" s="59">
        <f>IFERROR(IF($C$4="TEB2000_REV01",CALC_CONN_TEB2000_REV01!E419,),"---")</f>
        <v>0</v>
      </c>
      <c r="F419" s="59" t="str">
        <f>IFERROR(IF(VLOOKUP($D419&amp;"-"&amp;$E419,IF($C$4="TEB2000_REV01",CALC_CONN_TEB2000_REV01!$F:$I),4,0)="--","---",IF($C$4="TEB2000_REV01",CALC_CONN_TEB2000_REV01!$G419&amp; " --&gt; " &amp;CALC_CONN_TEB2000_REV01!$I419&amp; " --&gt; ")),"---")</f>
        <v>---</v>
      </c>
      <c r="G419" s="59" t="str">
        <f>IFERROR(IF(VLOOKUP($D419&amp;"-"&amp;$E419,IF($C$4="TEB2000_REV01",CALC_CONN_TEB2000_REV01!$F:$H),3,0)="--",VLOOKUP($D419&amp;"-"&amp;$E419,IF($C$4="TEB2000_REV01",CALC_CONN_TEB2000_REV01!$F:$H),2,0),VLOOKUP($D419&amp;"-"&amp;$E419,IF($C$4="TEB2000_REV01",CALC_CONN_TEB2000_REV01!$F:$H),3,0)),"---")</f>
        <v>---</v>
      </c>
      <c r="H419" s="59" t="str">
        <f>IFERROR(VLOOKUP(G419,IF($C$4="TEB2000_REV01",CALC_CONN_TEB2000_REV01!$G:$T),14,0),"---")</f>
        <v>---</v>
      </c>
      <c r="I419" s="59" t="str">
        <f>IFERROR(VLOOKUP($D419&amp;"-"&amp;$E419,IF($C$4="TEB2000_REV01",CALC_CONN_TEB2000_REV01!$F:$K,"???"),6,0),"---")</f>
        <v>---</v>
      </c>
      <c r="J419" s="61" t="str">
        <f>IFERROR(VLOOKUP($D419&amp;"-"&amp;$E419,IF($C$4="TEB2000_REV01",CALC_CONN_TEB2000_REV01!$F:$M,"???"),8,0),"---")</f>
        <v>---</v>
      </c>
      <c r="K419" s="62" t="str">
        <f>IFERROR(VLOOKUP($D419&amp;"-"&amp;$E419,IF($C$4="TEB2000_REV01",CALC_CONN_TEB2000_REV01!$F:$N),9,0),"---")</f>
        <v>---</v>
      </c>
      <c r="L419" s="59" t="str">
        <f>IFERROR(VLOOKUP(K419,B2B!$H$3:$I$2000,2,0),"---")</f>
        <v>---</v>
      </c>
      <c r="M419" s="59" t="str">
        <f>IFERROR(VLOOKUP(L419,IF($M$4="TEM0007_REV01",RAW_m_TEM0007_REV01!$AD:$AH),5,0),"---")</f>
        <v>---</v>
      </c>
      <c r="N419" s="59" t="str">
        <f>IFERROR(VLOOKUP(L419,IF($M$4="TEM0007_REV01",RAW_m_TEM0007_REV01!$AE:$AJ),6,0),"---")</f>
        <v>---</v>
      </c>
      <c r="O419" s="63" t="str">
        <f>IFERROR(VLOOKUP(L419,IF($M$4="TEM0007_REV01",RAW_m_TEM0007_REV01!$AD:$AE),2,0),"---")</f>
        <v>---</v>
      </c>
      <c r="P419" s="59" t="str">
        <f>IFERROR(VLOOKUP(O419,IF($M$4="TEM0007_REV01",RAW_m_TEM0007_REV01!$AJ:$AK),2,0),"---")</f>
        <v>---</v>
      </c>
      <c r="Q419" s="59" t="str">
        <f>IFERROR(VLOOKUP(L419,IF($M$4="TEM0007_REV01",RAW_m_TEM0007_REV01!$AD:$AF),3,0),"---")</f>
        <v>---</v>
      </c>
      <c r="R419" s="59" t="str">
        <f>IFERROR(VLOOKUP(O419,IF($M$4="TEM0007_REV01",RAW_m_TEM0007_REV01!$AE:$AG),3,0),"---")</f>
        <v>---</v>
      </c>
      <c r="S419" s="59" t="str">
        <f t="shared" si="13"/>
        <v>---</v>
      </c>
    </row>
    <row r="420" spans="2:19" ht="15" customHeight="1" x14ac:dyDescent="0.25">
      <c r="B420" s="59">
        <f t="shared" si="12"/>
        <v>415</v>
      </c>
      <c r="C420" s="60">
        <f>IFERROR(IF($C$4="TEB2000_REV01",CALC_CONN_TEB2000_REV01!U420,),"---")</f>
        <v>0</v>
      </c>
      <c r="D420" s="59">
        <f>IFERROR(IF($C$4="TEB2000_REV01",CALC_CONN_TEB2000_REV01!D420,),"---")</f>
        <v>0</v>
      </c>
      <c r="E420" s="59">
        <f>IFERROR(IF($C$4="TEB2000_REV01",CALC_CONN_TEB2000_REV01!E420,),"---")</f>
        <v>0</v>
      </c>
      <c r="F420" s="59" t="str">
        <f>IFERROR(IF(VLOOKUP($D420&amp;"-"&amp;$E420,IF($C$4="TEB2000_REV01",CALC_CONN_TEB2000_REV01!$F:$I),4,0)="--","---",IF($C$4="TEB2000_REV01",CALC_CONN_TEB2000_REV01!$G420&amp; " --&gt; " &amp;CALC_CONN_TEB2000_REV01!$I420&amp; " --&gt; ")),"---")</f>
        <v>---</v>
      </c>
      <c r="G420" s="59" t="str">
        <f>IFERROR(IF(VLOOKUP($D420&amp;"-"&amp;$E420,IF($C$4="TEB2000_REV01",CALC_CONN_TEB2000_REV01!$F:$H),3,0)="--",VLOOKUP($D420&amp;"-"&amp;$E420,IF($C$4="TEB2000_REV01",CALC_CONN_TEB2000_REV01!$F:$H),2,0),VLOOKUP($D420&amp;"-"&amp;$E420,IF($C$4="TEB2000_REV01",CALC_CONN_TEB2000_REV01!$F:$H),3,0)),"---")</f>
        <v>---</v>
      </c>
      <c r="H420" s="59" t="str">
        <f>IFERROR(VLOOKUP(G420,IF($C$4="TEB2000_REV01",CALC_CONN_TEB2000_REV01!$G:$T),14,0),"---")</f>
        <v>---</v>
      </c>
      <c r="I420" s="59" t="str">
        <f>IFERROR(VLOOKUP($D420&amp;"-"&amp;$E420,IF($C$4="TEB2000_REV01",CALC_CONN_TEB2000_REV01!$F:$K,"???"),6,0),"---")</f>
        <v>---</v>
      </c>
      <c r="J420" s="61" t="str">
        <f>IFERROR(VLOOKUP($D420&amp;"-"&amp;$E420,IF($C$4="TEB2000_REV01",CALC_CONN_TEB2000_REV01!$F:$M,"???"),8,0),"---")</f>
        <v>---</v>
      </c>
      <c r="K420" s="62" t="str">
        <f>IFERROR(VLOOKUP($D420&amp;"-"&amp;$E420,IF($C$4="TEB2000_REV01",CALC_CONN_TEB2000_REV01!$F:$N),9,0),"---")</f>
        <v>---</v>
      </c>
      <c r="L420" s="59" t="str">
        <f>IFERROR(VLOOKUP(K420,B2B!$H$3:$I$2000,2,0),"---")</f>
        <v>---</v>
      </c>
      <c r="M420" s="59" t="str">
        <f>IFERROR(VLOOKUP(L420,IF($M$4="TEM0007_REV01",RAW_m_TEM0007_REV01!$AD:$AH),5,0),"---")</f>
        <v>---</v>
      </c>
      <c r="N420" s="59" t="str">
        <f>IFERROR(VLOOKUP(L420,IF($M$4="TEM0007_REV01",RAW_m_TEM0007_REV01!$AE:$AJ),6,0),"---")</f>
        <v>---</v>
      </c>
      <c r="O420" s="63" t="str">
        <f>IFERROR(VLOOKUP(L420,IF($M$4="TEM0007_REV01",RAW_m_TEM0007_REV01!$AD:$AE),2,0),"---")</f>
        <v>---</v>
      </c>
      <c r="P420" s="59" t="str">
        <f>IFERROR(VLOOKUP(O420,IF($M$4="TEM0007_REV01",RAW_m_TEM0007_REV01!$AJ:$AK),2,0),"---")</f>
        <v>---</v>
      </c>
      <c r="Q420" s="59" t="str">
        <f>IFERROR(VLOOKUP(L420,IF($M$4="TEM0007_REV01",RAW_m_TEM0007_REV01!$AD:$AF),3,0),"---")</f>
        <v>---</v>
      </c>
      <c r="R420" s="59" t="str">
        <f>IFERROR(VLOOKUP(O420,IF($M$4="TEM0007_REV01",RAW_m_TEM0007_REV01!$AE:$AG),3,0),"---")</f>
        <v>---</v>
      </c>
      <c r="S420" s="59" t="str">
        <f t="shared" si="13"/>
        <v>---</v>
      </c>
    </row>
    <row r="421" spans="2:19" ht="15" customHeight="1" x14ac:dyDescent="0.25">
      <c r="B421" s="59">
        <f t="shared" si="12"/>
        <v>416</v>
      </c>
      <c r="C421" s="60">
        <f>IFERROR(IF($C$4="TEB2000_REV01",CALC_CONN_TEB2000_REV01!U421,),"---")</f>
        <v>0</v>
      </c>
      <c r="D421" s="59">
        <f>IFERROR(IF($C$4="TEB2000_REV01",CALC_CONN_TEB2000_REV01!D421,),"---")</f>
        <v>0</v>
      </c>
      <c r="E421" s="59">
        <f>IFERROR(IF($C$4="TEB2000_REV01",CALC_CONN_TEB2000_REV01!E421,),"---")</f>
        <v>0</v>
      </c>
      <c r="F421" s="59" t="str">
        <f>IFERROR(IF(VLOOKUP($D421&amp;"-"&amp;$E421,IF($C$4="TEB2000_REV01",CALC_CONN_TEB2000_REV01!$F:$I),4,0)="--","---",IF($C$4="TEB2000_REV01",CALC_CONN_TEB2000_REV01!$G421&amp; " --&gt; " &amp;CALC_CONN_TEB2000_REV01!$I421&amp; " --&gt; ")),"---")</f>
        <v>---</v>
      </c>
      <c r="G421" s="59" t="str">
        <f>IFERROR(IF(VLOOKUP($D421&amp;"-"&amp;$E421,IF($C$4="TEB2000_REV01",CALC_CONN_TEB2000_REV01!$F:$H),3,0)="--",VLOOKUP($D421&amp;"-"&amp;$E421,IF($C$4="TEB2000_REV01",CALC_CONN_TEB2000_REV01!$F:$H),2,0),VLOOKUP($D421&amp;"-"&amp;$E421,IF($C$4="TEB2000_REV01",CALC_CONN_TEB2000_REV01!$F:$H),3,0)),"---")</f>
        <v>---</v>
      </c>
      <c r="H421" s="59" t="str">
        <f>IFERROR(VLOOKUP(G421,IF($C$4="TEB2000_REV01",CALC_CONN_TEB2000_REV01!$G:$T),14,0),"---")</f>
        <v>---</v>
      </c>
      <c r="I421" s="59" t="str">
        <f>IFERROR(VLOOKUP($D421&amp;"-"&amp;$E421,IF($C$4="TEB2000_REV01",CALC_CONN_TEB2000_REV01!$F:$K,"???"),6,0),"---")</f>
        <v>---</v>
      </c>
      <c r="J421" s="61" t="str">
        <f>IFERROR(VLOOKUP($D421&amp;"-"&amp;$E421,IF($C$4="TEB2000_REV01",CALC_CONN_TEB2000_REV01!$F:$M,"???"),8,0),"---")</f>
        <v>---</v>
      </c>
      <c r="K421" s="62" t="str">
        <f>IFERROR(VLOOKUP($D421&amp;"-"&amp;$E421,IF($C$4="TEB2000_REV01",CALC_CONN_TEB2000_REV01!$F:$N),9,0),"---")</f>
        <v>---</v>
      </c>
      <c r="L421" s="59" t="str">
        <f>IFERROR(VLOOKUP(K421,B2B!$H$3:$I$2000,2,0),"---")</f>
        <v>---</v>
      </c>
      <c r="M421" s="59" t="str">
        <f>IFERROR(VLOOKUP(L421,IF($M$4="TEM0007_REV01",RAW_m_TEM0007_REV01!$AD:$AH),5,0),"---")</f>
        <v>---</v>
      </c>
      <c r="N421" s="59" t="str">
        <f>IFERROR(VLOOKUP(L421,IF($M$4="TEM0007_REV01",RAW_m_TEM0007_REV01!$AE:$AJ),6,0),"---")</f>
        <v>---</v>
      </c>
      <c r="O421" s="63" t="str">
        <f>IFERROR(VLOOKUP(L421,IF($M$4="TEM0007_REV01",RAW_m_TEM0007_REV01!$AD:$AE),2,0),"---")</f>
        <v>---</v>
      </c>
      <c r="P421" s="59" t="str">
        <f>IFERROR(VLOOKUP(O421,IF($M$4="TEM0007_REV01",RAW_m_TEM0007_REV01!$AJ:$AK),2,0),"---")</f>
        <v>---</v>
      </c>
      <c r="Q421" s="59" t="str">
        <f>IFERROR(VLOOKUP(L421,IF($M$4="TEM0007_REV01",RAW_m_TEM0007_REV01!$AD:$AF),3,0),"---")</f>
        <v>---</v>
      </c>
      <c r="R421" s="59" t="str">
        <f>IFERROR(VLOOKUP(O421,IF($M$4="TEM0007_REV01",RAW_m_TEM0007_REV01!$AE:$AG),3,0),"---")</f>
        <v>---</v>
      </c>
      <c r="S421" s="59" t="str">
        <f t="shared" si="13"/>
        <v>---</v>
      </c>
    </row>
    <row r="422" spans="2:19" ht="15" customHeight="1" x14ac:dyDescent="0.25">
      <c r="B422" s="59">
        <f t="shared" si="12"/>
        <v>417</v>
      </c>
      <c r="C422" s="60">
        <f>IFERROR(IF($C$4="TEB2000_REV01",CALC_CONN_TEB2000_REV01!U422,),"---")</f>
        <v>0</v>
      </c>
      <c r="D422" s="59">
        <f>IFERROR(IF($C$4="TEB2000_REV01",CALC_CONN_TEB2000_REV01!D422,),"---")</f>
        <v>0</v>
      </c>
      <c r="E422" s="59">
        <f>IFERROR(IF($C$4="TEB2000_REV01",CALC_CONN_TEB2000_REV01!E422,),"---")</f>
        <v>0</v>
      </c>
      <c r="F422" s="59" t="str">
        <f>IFERROR(IF(VLOOKUP($D422&amp;"-"&amp;$E422,IF($C$4="TEB2000_REV01",CALC_CONN_TEB2000_REV01!$F:$I),4,0)="--","---",IF($C$4="TEB2000_REV01",CALC_CONN_TEB2000_REV01!$G422&amp; " --&gt; " &amp;CALC_CONN_TEB2000_REV01!$I422&amp; " --&gt; ")),"---")</f>
        <v>---</v>
      </c>
      <c r="G422" s="59" t="str">
        <f>IFERROR(IF(VLOOKUP($D422&amp;"-"&amp;$E422,IF($C$4="TEB2000_REV01",CALC_CONN_TEB2000_REV01!$F:$H),3,0)="--",VLOOKUP($D422&amp;"-"&amp;$E422,IF($C$4="TEB2000_REV01",CALC_CONN_TEB2000_REV01!$F:$H),2,0),VLOOKUP($D422&amp;"-"&amp;$E422,IF($C$4="TEB2000_REV01",CALC_CONN_TEB2000_REV01!$F:$H),3,0)),"---")</f>
        <v>---</v>
      </c>
      <c r="H422" s="59" t="str">
        <f>IFERROR(VLOOKUP(G422,IF($C$4="TEB2000_REV01",CALC_CONN_TEB2000_REV01!$G:$T),14,0),"---")</f>
        <v>---</v>
      </c>
      <c r="I422" s="59" t="str">
        <f>IFERROR(VLOOKUP($D422&amp;"-"&amp;$E422,IF($C$4="TEB2000_REV01",CALC_CONN_TEB2000_REV01!$F:$K,"???"),6,0),"---")</f>
        <v>---</v>
      </c>
      <c r="J422" s="61" t="str">
        <f>IFERROR(VLOOKUP($D422&amp;"-"&amp;$E422,IF($C$4="TEB2000_REV01",CALC_CONN_TEB2000_REV01!$F:$M,"???"),8,0),"---")</f>
        <v>---</v>
      </c>
      <c r="K422" s="62" t="str">
        <f>IFERROR(VLOOKUP($D422&amp;"-"&amp;$E422,IF($C$4="TEB2000_REV01",CALC_CONN_TEB2000_REV01!$F:$N),9,0),"---")</f>
        <v>---</v>
      </c>
      <c r="L422" s="59" t="str">
        <f>IFERROR(VLOOKUP(K422,B2B!$H$3:$I$2000,2,0),"---")</f>
        <v>---</v>
      </c>
      <c r="M422" s="59" t="str">
        <f>IFERROR(VLOOKUP(L422,IF($M$4="TEM0007_REV01",RAW_m_TEM0007_REV01!$AD:$AH),5,0),"---")</f>
        <v>---</v>
      </c>
      <c r="N422" s="59" t="str">
        <f>IFERROR(VLOOKUP(L422,IF($M$4="TEM0007_REV01",RAW_m_TEM0007_REV01!$AE:$AJ),6,0),"---")</f>
        <v>---</v>
      </c>
      <c r="O422" s="63" t="str">
        <f>IFERROR(VLOOKUP(L422,IF($M$4="TEM0007_REV01",RAW_m_TEM0007_REV01!$AD:$AE),2,0),"---")</f>
        <v>---</v>
      </c>
      <c r="P422" s="59" t="str">
        <f>IFERROR(VLOOKUP(O422,IF($M$4="TEM0007_REV01",RAW_m_TEM0007_REV01!$AJ:$AK),2,0),"---")</f>
        <v>---</v>
      </c>
      <c r="Q422" s="59" t="str">
        <f>IFERROR(VLOOKUP(L422,IF($M$4="TEM0007_REV01",RAW_m_TEM0007_REV01!$AD:$AF),3,0),"---")</f>
        <v>---</v>
      </c>
      <c r="R422" s="59" t="str">
        <f>IFERROR(VLOOKUP(O422,IF($M$4="TEM0007_REV01",RAW_m_TEM0007_REV01!$AE:$AG),3,0),"---")</f>
        <v>---</v>
      </c>
      <c r="S422" s="59" t="str">
        <f t="shared" si="13"/>
        <v>---</v>
      </c>
    </row>
    <row r="423" spans="2:19" ht="15" customHeight="1" x14ac:dyDescent="0.25">
      <c r="B423" s="59">
        <f t="shared" si="12"/>
        <v>418</v>
      </c>
      <c r="C423" s="60">
        <f>IFERROR(IF($C$4="TEB2000_REV01",CALC_CONN_TEB2000_REV01!U423,),"---")</f>
        <v>0</v>
      </c>
      <c r="D423" s="59">
        <f>IFERROR(IF($C$4="TEB2000_REV01",CALC_CONN_TEB2000_REV01!D423,),"---")</f>
        <v>0</v>
      </c>
      <c r="E423" s="59">
        <f>IFERROR(IF($C$4="TEB2000_REV01",CALC_CONN_TEB2000_REV01!E423,),"---")</f>
        <v>0</v>
      </c>
      <c r="F423" s="59" t="str">
        <f>IFERROR(IF(VLOOKUP($D423&amp;"-"&amp;$E423,IF($C$4="TEB2000_REV01",CALC_CONN_TEB2000_REV01!$F:$I),4,0)="--","---",IF($C$4="TEB2000_REV01",CALC_CONN_TEB2000_REV01!$G423&amp; " --&gt; " &amp;CALC_CONN_TEB2000_REV01!$I423&amp; " --&gt; ")),"---")</f>
        <v>---</v>
      </c>
      <c r="G423" s="59" t="str">
        <f>IFERROR(IF(VLOOKUP($D423&amp;"-"&amp;$E423,IF($C$4="TEB2000_REV01",CALC_CONN_TEB2000_REV01!$F:$H),3,0)="--",VLOOKUP($D423&amp;"-"&amp;$E423,IF($C$4="TEB2000_REV01",CALC_CONN_TEB2000_REV01!$F:$H),2,0),VLOOKUP($D423&amp;"-"&amp;$E423,IF($C$4="TEB2000_REV01",CALC_CONN_TEB2000_REV01!$F:$H),3,0)),"---")</f>
        <v>---</v>
      </c>
      <c r="H423" s="59" t="str">
        <f>IFERROR(VLOOKUP(G423,IF($C$4="TEB2000_REV01",CALC_CONN_TEB2000_REV01!$G:$T),14,0),"---")</f>
        <v>---</v>
      </c>
      <c r="I423" s="59" t="str">
        <f>IFERROR(VLOOKUP($D423&amp;"-"&amp;$E423,IF($C$4="TEB2000_REV01",CALC_CONN_TEB2000_REV01!$F:$K,"???"),6,0),"---")</f>
        <v>---</v>
      </c>
      <c r="J423" s="61" t="str">
        <f>IFERROR(VLOOKUP($D423&amp;"-"&amp;$E423,IF($C$4="TEB2000_REV01",CALC_CONN_TEB2000_REV01!$F:$M,"???"),8,0),"---")</f>
        <v>---</v>
      </c>
      <c r="K423" s="62" t="str">
        <f>IFERROR(VLOOKUP($D423&amp;"-"&amp;$E423,IF($C$4="TEB2000_REV01",CALC_CONN_TEB2000_REV01!$F:$N),9,0),"---")</f>
        <v>---</v>
      </c>
      <c r="L423" s="59" t="str">
        <f>IFERROR(VLOOKUP(K423,B2B!$H$3:$I$2000,2,0),"---")</f>
        <v>---</v>
      </c>
      <c r="M423" s="59" t="str">
        <f>IFERROR(VLOOKUP(L423,IF($M$4="TEM0007_REV01",RAW_m_TEM0007_REV01!$AD:$AH),5,0),"---")</f>
        <v>---</v>
      </c>
      <c r="N423" s="59" t="str">
        <f>IFERROR(VLOOKUP(L423,IF($M$4="TEM0007_REV01",RAW_m_TEM0007_REV01!$AE:$AJ),6,0),"---")</f>
        <v>---</v>
      </c>
      <c r="O423" s="63" t="str">
        <f>IFERROR(VLOOKUP(L423,IF($M$4="TEM0007_REV01",RAW_m_TEM0007_REV01!$AD:$AE),2,0),"---")</f>
        <v>---</v>
      </c>
      <c r="P423" s="59" t="str">
        <f>IFERROR(VLOOKUP(O423,IF($M$4="TEM0007_REV01",RAW_m_TEM0007_REV01!$AJ:$AK),2,0),"---")</f>
        <v>---</v>
      </c>
      <c r="Q423" s="59" t="str">
        <f>IFERROR(VLOOKUP(L423,IF($M$4="TEM0007_REV01",RAW_m_TEM0007_REV01!$AD:$AF),3,0),"---")</f>
        <v>---</v>
      </c>
      <c r="R423" s="59" t="str">
        <f>IFERROR(VLOOKUP(O423,IF($M$4="TEM0007_REV01",RAW_m_TEM0007_REV01!$AE:$AG),3,0),"---")</f>
        <v>---</v>
      </c>
      <c r="S423" s="59" t="str">
        <f t="shared" si="13"/>
        <v>---</v>
      </c>
    </row>
    <row r="424" spans="2:19" ht="15" customHeight="1" x14ac:dyDescent="0.25">
      <c r="B424" s="59">
        <f t="shared" si="12"/>
        <v>419</v>
      </c>
      <c r="C424" s="60">
        <f>IFERROR(IF($C$4="TEB2000_REV01",CALC_CONN_TEB2000_REV01!U424,),"---")</f>
        <v>0</v>
      </c>
      <c r="D424" s="59">
        <f>IFERROR(IF($C$4="TEB2000_REV01",CALC_CONN_TEB2000_REV01!D424,),"---")</f>
        <v>0</v>
      </c>
      <c r="E424" s="59">
        <f>IFERROR(IF($C$4="TEB2000_REV01",CALC_CONN_TEB2000_REV01!E424,),"---")</f>
        <v>0</v>
      </c>
      <c r="F424" s="59" t="str">
        <f>IFERROR(IF(VLOOKUP($D424&amp;"-"&amp;$E424,IF($C$4="TEB2000_REV01",CALC_CONN_TEB2000_REV01!$F:$I),4,0)="--","---",IF($C$4="TEB2000_REV01",CALC_CONN_TEB2000_REV01!$G424&amp; " --&gt; " &amp;CALC_CONN_TEB2000_REV01!$I424&amp; " --&gt; ")),"---")</f>
        <v>---</v>
      </c>
      <c r="G424" s="59" t="str">
        <f>IFERROR(IF(VLOOKUP($D424&amp;"-"&amp;$E424,IF($C$4="TEB2000_REV01",CALC_CONN_TEB2000_REV01!$F:$H),3,0)="--",VLOOKUP($D424&amp;"-"&amp;$E424,IF($C$4="TEB2000_REV01",CALC_CONN_TEB2000_REV01!$F:$H),2,0),VLOOKUP($D424&amp;"-"&amp;$E424,IF($C$4="TEB2000_REV01",CALC_CONN_TEB2000_REV01!$F:$H),3,0)),"---")</f>
        <v>---</v>
      </c>
      <c r="H424" s="59" t="str">
        <f>IFERROR(VLOOKUP(G424,IF($C$4="TEB2000_REV01",CALC_CONN_TEB2000_REV01!$G:$T),14,0),"---")</f>
        <v>---</v>
      </c>
      <c r="I424" s="59" t="str">
        <f>IFERROR(VLOOKUP($D424&amp;"-"&amp;$E424,IF($C$4="TEB2000_REV01",CALC_CONN_TEB2000_REV01!$F:$K,"???"),6,0),"---")</f>
        <v>---</v>
      </c>
      <c r="J424" s="61" t="str">
        <f>IFERROR(VLOOKUP($D424&amp;"-"&amp;$E424,IF($C$4="TEB2000_REV01",CALC_CONN_TEB2000_REV01!$F:$M,"???"),8,0),"---")</f>
        <v>---</v>
      </c>
      <c r="K424" s="62" t="str">
        <f>IFERROR(VLOOKUP($D424&amp;"-"&amp;$E424,IF($C$4="TEB2000_REV01",CALC_CONN_TEB2000_REV01!$F:$N),9,0),"---")</f>
        <v>---</v>
      </c>
      <c r="L424" s="59" t="str">
        <f>IFERROR(VLOOKUP(K424,B2B!$H$3:$I$2000,2,0),"---")</f>
        <v>---</v>
      </c>
      <c r="M424" s="59" t="str">
        <f>IFERROR(VLOOKUP(L424,IF($M$4="TEM0007_REV01",RAW_m_TEM0007_REV01!$AD:$AH),5,0),"---")</f>
        <v>---</v>
      </c>
      <c r="N424" s="59" t="str">
        <f>IFERROR(VLOOKUP(L424,IF($M$4="TEM0007_REV01",RAW_m_TEM0007_REV01!$AE:$AJ),6,0),"---")</f>
        <v>---</v>
      </c>
      <c r="O424" s="63" t="str">
        <f>IFERROR(VLOOKUP(L424,IF($M$4="TEM0007_REV01",RAW_m_TEM0007_REV01!$AD:$AE),2,0),"---")</f>
        <v>---</v>
      </c>
      <c r="P424" s="59" t="str">
        <f>IFERROR(VLOOKUP(O424,IF($M$4="TEM0007_REV01",RAW_m_TEM0007_REV01!$AJ:$AK),2,0),"---")</f>
        <v>---</v>
      </c>
      <c r="Q424" s="59" t="str">
        <f>IFERROR(VLOOKUP(L424,IF($M$4="TEM0007_REV01",RAW_m_TEM0007_REV01!$AD:$AF),3,0),"---")</f>
        <v>---</v>
      </c>
      <c r="R424" s="59" t="str">
        <f>IFERROR(VLOOKUP(O424,IF($M$4="TEM0007_REV01",RAW_m_TEM0007_REV01!$AE:$AG),3,0),"---")</f>
        <v>---</v>
      </c>
      <c r="S424" s="59" t="str">
        <f t="shared" si="13"/>
        <v>---</v>
      </c>
    </row>
    <row r="425" spans="2:19" ht="15" customHeight="1" x14ac:dyDescent="0.25">
      <c r="B425" s="59">
        <f t="shared" si="12"/>
        <v>420</v>
      </c>
      <c r="C425" s="60">
        <f>IFERROR(IF($C$4="TEB2000_REV01",CALC_CONN_TEB2000_REV01!U425,),"---")</f>
        <v>0</v>
      </c>
      <c r="D425" s="59">
        <f>IFERROR(IF($C$4="TEB2000_REV01",CALC_CONN_TEB2000_REV01!D425,),"---")</f>
        <v>0</v>
      </c>
      <c r="E425" s="59">
        <f>IFERROR(IF($C$4="TEB2000_REV01",CALC_CONN_TEB2000_REV01!E425,),"---")</f>
        <v>0</v>
      </c>
      <c r="F425" s="59" t="str">
        <f>IFERROR(IF(VLOOKUP($D425&amp;"-"&amp;$E425,IF($C$4="TEB2000_REV01",CALC_CONN_TEB2000_REV01!$F:$I),4,0)="--","---",IF($C$4="TEB2000_REV01",CALC_CONN_TEB2000_REV01!$G425&amp; " --&gt; " &amp;CALC_CONN_TEB2000_REV01!$I425&amp; " --&gt; ")),"---")</f>
        <v>---</v>
      </c>
      <c r="G425" s="59" t="str">
        <f>IFERROR(IF(VLOOKUP($D425&amp;"-"&amp;$E425,IF($C$4="TEB2000_REV01",CALC_CONN_TEB2000_REV01!$F:$H),3,0)="--",VLOOKUP($D425&amp;"-"&amp;$E425,IF($C$4="TEB2000_REV01",CALC_CONN_TEB2000_REV01!$F:$H),2,0),VLOOKUP($D425&amp;"-"&amp;$E425,IF($C$4="TEB2000_REV01",CALC_CONN_TEB2000_REV01!$F:$H),3,0)),"---")</f>
        <v>---</v>
      </c>
      <c r="H425" s="59" t="str">
        <f>IFERROR(VLOOKUP(G425,IF($C$4="TEB2000_REV01",CALC_CONN_TEB2000_REV01!$G:$T),14,0),"---")</f>
        <v>---</v>
      </c>
      <c r="I425" s="59" t="str">
        <f>IFERROR(VLOOKUP($D425&amp;"-"&amp;$E425,IF($C$4="TEB2000_REV01",CALC_CONN_TEB2000_REV01!$F:$K,"???"),6,0),"---")</f>
        <v>---</v>
      </c>
      <c r="J425" s="61" t="str">
        <f>IFERROR(VLOOKUP($D425&amp;"-"&amp;$E425,IF($C$4="TEB2000_REV01",CALC_CONN_TEB2000_REV01!$F:$M,"???"),8,0),"---")</f>
        <v>---</v>
      </c>
      <c r="K425" s="62" t="str">
        <f>IFERROR(VLOOKUP($D425&amp;"-"&amp;$E425,IF($C$4="TEB2000_REV01",CALC_CONN_TEB2000_REV01!$F:$N),9,0),"---")</f>
        <v>---</v>
      </c>
      <c r="L425" s="59" t="str">
        <f>IFERROR(VLOOKUP(K425,B2B!$H$3:$I$2000,2,0),"---")</f>
        <v>---</v>
      </c>
      <c r="M425" s="59" t="str">
        <f>IFERROR(VLOOKUP(L425,IF($M$4="TEM0007_REV01",RAW_m_TEM0007_REV01!$AD:$AH),5,0),"---")</f>
        <v>---</v>
      </c>
      <c r="N425" s="59" t="str">
        <f>IFERROR(VLOOKUP(L425,IF($M$4="TEM0007_REV01",RAW_m_TEM0007_REV01!$AE:$AJ),6,0),"---")</f>
        <v>---</v>
      </c>
      <c r="O425" s="63" t="str">
        <f>IFERROR(VLOOKUP(L425,IF($M$4="TEM0007_REV01",RAW_m_TEM0007_REV01!$AD:$AE),2,0),"---")</f>
        <v>---</v>
      </c>
      <c r="P425" s="59" t="str">
        <f>IFERROR(VLOOKUP(O425,IF($M$4="TEM0007_REV01",RAW_m_TEM0007_REV01!$AJ:$AK),2,0),"---")</f>
        <v>---</v>
      </c>
      <c r="Q425" s="59" t="str">
        <f>IFERROR(VLOOKUP(L425,IF($M$4="TEM0007_REV01",RAW_m_TEM0007_REV01!$AD:$AF),3,0),"---")</f>
        <v>---</v>
      </c>
      <c r="R425" s="59" t="str">
        <f>IFERROR(VLOOKUP(O425,IF($M$4="TEM0007_REV01",RAW_m_TEM0007_REV01!$AE:$AG),3,0),"---")</f>
        <v>---</v>
      </c>
      <c r="S425" s="59" t="str">
        <f t="shared" si="13"/>
        <v>---</v>
      </c>
    </row>
    <row r="426" spans="2:19" ht="15" customHeight="1" x14ac:dyDescent="0.25">
      <c r="B426" s="59">
        <f t="shared" si="12"/>
        <v>421</v>
      </c>
      <c r="C426" s="60">
        <f>IFERROR(IF($C$4="TEB2000_REV01",CALC_CONN_TEB2000_REV01!U426,),"---")</f>
        <v>0</v>
      </c>
      <c r="D426" s="59">
        <f>IFERROR(IF($C$4="TEB2000_REV01",CALC_CONN_TEB2000_REV01!D426,),"---")</f>
        <v>0</v>
      </c>
      <c r="E426" s="59">
        <f>IFERROR(IF($C$4="TEB2000_REV01",CALC_CONN_TEB2000_REV01!E426,),"---")</f>
        <v>0</v>
      </c>
      <c r="F426" s="59" t="str">
        <f>IFERROR(IF(VLOOKUP($D426&amp;"-"&amp;$E426,IF($C$4="TEB2000_REV01",CALC_CONN_TEB2000_REV01!$F:$I),4,0)="--","---",IF($C$4="TEB2000_REV01",CALC_CONN_TEB2000_REV01!$G426&amp; " --&gt; " &amp;CALC_CONN_TEB2000_REV01!$I426&amp; " --&gt; ")),"---")</f>
        <v>---</v>
      </c>
      <c r="G426" s="59" t="str">
        <f>IFERROR(IF(VLOOKUP($D426&amp;"-"&amp;$E426,IF($C$4="TEB2000_REV01",CALC_CONN_TEB2000_REV01!$F:$H),3,0)="--",VLOOKUP($D426&amp;"-"&amp;$E426,IF($C$4="TEB2000_REV01",CALC_CONN_TEB2000_REV01!$F:$H),2,0),VLOOKUP($D426&amp;"-"&amp;$E426,IF($C$4="TEB2000_REV01",CALC_CONN_TEB2000_REV01!$F:$H),3,0)),"---")</f>
        <v>---</v>
      </c>
      <c r="H426" s="59" t="str">
        <f>IFERROR(VLOOKUP(G426,IF($C$4="TEB2000_REV01",CALC_CONN_TEB2000_REV01!$G:$T),14,0),"---")</f>
        <v>---</v>
      </c>
      <c r="I426" s="59" t="str">
        <f>IFERROR(VLOOKUP($D426&amp;"-"&amp;$E426,IF($C$4="TEB2000_REV01",CALC_CONN_TEB2000_REV01!$F:$K,"???"),6,0),"---")</f>
        <v>---</v>
      </c>
      <c r="J426" s="61" t="str">
        <f>IFERROR(VLOOKUP($D426&amp;"-"&amp;$E426,IF($C$4="TEB2000_REV01",CALC_CONN_TEB2000_REV01!$F:$M,"???"),8,0),"---")</f>
        <v>---</v>
      </c>
      <c r="K426" s="62" t="str">
        <f>IFERROR(VLOOKUP($D426&amp;"-"&amp;$E426,IF($C$4="TEB2000_REV01",CALC_CONN_TEB2000_REV01!$F:$N),9,0),"---")</f>
        <v>---</v>
      </c>
      <c r="L426" s="59" t="str">
        <f>IFERROR(VLOOKUP(K426,B2B!$H$3:$I$2000,2,0),"---")</f>
        <v>---</v>
      </c>
      <c r="M426" s="59" t="str">
        <f>IFERROR(VLOOKUP(L426,IF($M$4="TEM0007_REV01",RAW_m_TEM0007_REV01!$AD:$AH),5,0),"---")</f>
        <v>---</v>
      </c>
      <c r="N426" s="59" t="str">
        <f>IFERROR(VLOOKUP(L426,IF($M$4="TEM0007_REV01",RAW_m_TEM0007_REV01!$AE:$AJ),6,0),"---")</f>
        <v>---</v>
      </c>
      <c r="O426" s="63" t="str">
        <f>IFERROR(VLOOKUP(L426,IF($M$4="TEM0007_REV01",RAW_m_TEM0007_REV01!$AD:$AE),2,0),"---")</f>
        <v>---</v>
      </c>
      <c r="P426" s="59" t="str">
        <f>IFERROR(VLOOKUP(O426,IF($M$4="TEM0007_REV01",RAW_m_TEM0007_REV01!$AJ:$AK),2,0),"---")</f>
        <v>---</v>
      </c>
      <c r="Q426" s="59" t="str">
        <f>IFERROR(VLOOKUP(L426,IF($M$4="TEM0007_REV01",RAW_m_TEM0007_REV01!$AD:$AF),3,0),"---")</f>
        <v>---</v>
      </c>
      <c r="R426" s="59" t="str">
        <f>IFERROR(VLOOKUP(O426,IF($M$4="TEM0007_REV01",RAW_m_TEM0007_REV01!$AE:$AG),3,0),"---")</f>
        <v>---</v>
      </c>
      <c r="S426" s="59" t="str">
        <f t="shared" si="13"/>
        <v>---</v>
      </c>
    </row>
    <row r="427" spans="2:19" ht="15" customHeight="1" x14ac:dyDescent="0.25">
      <c r="B427" s="59">
        <f t="shared" si="12"/>
        <v>422</v>
      </c>
      <c r="C427" s="60">
        <f>IFERROR(IF($C$4="TEB2000_REV01",CALC_CONN_TEB2000_REV01!U427,),"---")</f>
        <v>0</v>
      </c>
      <c r="D427" s="59">
        <f>IFERROR(IF($C$4="TEB2000_REV01",CALC_CONN_TEB2000_REV01!D427,),"---")</f>
        <v>0</v>
      </c>
      <c r="E427" s="59">
        <f>IFERROR(IF($C$4="TEB2000_REV01",CALC_CONN_TEB2000_REV01!E427,),"---")</f>
        <v>0</v>
      </c>
      <c r="F427" s="59" t="str">
        <f>IFERROR(IF(VLOOKUP($D427&amp;"-"&amp;$E427,IF($C$4="TEB2000_REV01",CALC_CONN_TEB2000_REV01!$F:$I),4,0)="--","---",IF($C$4="TEB2000_REV01",CALC_CONN_TEB2000_REV01!$G427&amp; " --&gt; " &amp;CALC_CONN_TEB2000_REV01!$I427&amp; " --&gt; ")),"---")</f>
        <v>---</v>
      </c>
      <c r="G427" s="59" t="str">
        <f>IFERROR(IF(VLOOKUP($D427&amp;"-"&amp;$E427,IF($C$4="TEB2000_REV01",CALC_CONN_TEB2000_REV01!$F:$H),3,0)="--",VLOOKUP($D427&amp;"-"&amp;$E427,IF($C$4="TEB2000_REV01",CALC_CONN_TEB2000_REV01!$F:$H),2,0),VLOOKUP($D427&amp;"-"&amp;$E427,IF($C$4="TEB2000_REV01",CALC_CONN_TEB2000_REV01!$F:$H),3,0)),"---")</f>
        <v>---</v>
      </c>
      <c r="H427" s="59" t="str">
        <f>IFERROR(VLOOKUP(G427,IF($C$4="TEB2000_REV01",CALC_CONN_TEB2000_REV01!$G:$T),14,0),"---")</f>
        <v>---</v>
      </c>
      <c r="I427" s="59" t="str">
        <f>IFERROR(VLOOKUP($D427&amp;"-"&amp;$E427,IF($C$4="TEB2000_REV01",CALC_CONN_TEB2000_REV01!$F:$K,"???"),6,0),"---")</f>
        <v>---</v>
      </c>
      <c r="J427" s="61" t="str">
        <f>IFERROR(VLOOKUP($D427&amp;"-"&amp;$E427,IF($C$4="TEB2000_REV01",CALC_CONN_TEB2000_REV01!$F:$M,"???"),8,0),"---")</f>
        <v>---</v>
      </c>
      <c r="K427" s="62" t="str">
        <f>IFERROR(VLOOKUP($D427&amp;"-"&amp;$E427,IF($C$4="TEB2000_REV01",CALC_CONN_TEB2000_REV01!$F:$N),9,0),"---")</f>
        <v>---</v>
      </c>
      <c r="L427" s="59" t="str">
        <f>IFERROR(VLOOKUP(K427,B2B!$H$3:$I$2000,2,0),"---")</f>
        <v>---</v>
      </c>
      <c r="M427" s="59" t="str">
        <f>IFERROR(VLOOKUP(L427,IF($M$4="TEM0007_REV01",RAW_m_TEM0007_REV01!$AD:$AH),5,0),"---")</f>
        <v>---</v>
      </c>
      <c r="N427" s="59" t="str">
        <f>IFERROR(VLOOKUP(L427,IF($M$4="TEM0007_REV01",RAW_m_TEM0007_REV01!$AE:$AJ),6,0),"---")</f>
        <v>---</v>
      </c>
      <c r="O427" s="63" t="str">
        <f>IFERROR(VLOOKUP(L427,IF($M$4="TEM0007_REV01",RAW_m_TEM0007_REV01!$AD:$AE),2,0),"---")</f>
        <v>---</v>
      </c>
      <c r="P427" s="59" t="str">
        <f>IFERROR(VLOOKUP(O427,IF($M$4="TEM0007_REV01",RAW_m_TEM0007_REV01!$AJ:$AK),2,0),"---")</f>
        <v>---</v>
      </c>
      <c r="Q427" s="59" t="str">
        <f>IFERROR(VLOOKUP(L427,IF($M$4="TEM0007_REV01",RAW_m_TEM0007_REV01!$AD:$AF),3,0),"---")</f>
        <v>---</v>
      </c>
      <c r="R427" s="59" t="str">
        <f>IFERROR(VLOOKUP(O427,IF($M$4="TEM0007_REV01",RAW_m_TEM0007_REV01!$AE:$AG),3,0),"---")</f>
        <v>---</v>
      </c>
      <c r="S427" s="59" t="str">
        <f t="shared" si="13"/>
        <v>---</v>
      </c>
    </row>
    <row r="428" spans="2:19" ht="15" customHeight="1" x14ac:dyDescent="0.25">
      <c r="B428" s="59">
        <f t="shared" si="12"/>
        <v>423</v>
      </c>
      <c r="C428" s="60">
        <f>IFERROR(IF($C$4="TEB2000_REV01",CALC_CONN_TEB2000_REV01!U428,),"---")</f>
        <v>0</v>
      </c>
      <c r="D428" s="59">
        <f>IFERROR(IF($C$4="TEB2000_REV01",CALC_CONN_TEB2000_REV01!D428,),"---")</f>
        <v>0</v>
      </c>
      <c r="E428" s="59">
        <f>IFERROR(IF($C$4="TEB2000_REV01",CALC_CONN_TEB2000_REV01!E428,),"---")</f>
        <v>0</v>
      </c>
      <c r="F428" s="59" t="str">
        <f>IFERROR(IF(VLOOKUP($D428&amp;"-"&amp;$E428,IF($C$4="TEB2000_REV01",CALC_CONN_TEB2000_REV01!$F:$I),4,0)="--","---",IF($C$4="TEB2000_REV01",CALC_CONN_TEB2000_REV01!$G428&amp; " --&gt; " &amp;CALC_CONN_TEB2000_REV01!$I428&amp; " --&gt; ")),"---")</f>
        <v>---</v>
      </c>
      <c r="G428" s="59" t="str">
        <f>IFERROR(IF(VLOOKUP($D428&amp;"-"&amp;$E428,IF($C$4="TEB2000_REV01",CALC_CONN_TEB2000_REV01!$F:$H),3,0)="--",VLOOKUP($D428&amp;"-"&amp;$E428,IF($C$4="TEB2000_REV01",CALC_CONN_TEB2000_REV01!$F:$H),2,0),VLOOKUP($D428&amp;"-"&amp;$E428,IF($C$4="TEB2000_REV01",CALC_CONN_TEB2000_REV01!$F:$H),3,0)),"---")</f>
        <v>---</v>
      </c>
      <c r="H428" s="59" t="str">
        <f>IFERROR(VLOOKUP(G428,IF($C$4="TEB2000_REV01",CALC_CONN_TEB2000_REV01!$G:$T),14,0),"---")</f>
        <v>---</v>
      </c>
      <c r="I428" s="59" t="str">
        <f>IFERROR(VLOOKUP($D428&amp;"-"&amp;$E428,IF($C$4="TEB2000_REV01",CALC_CONN_TEB2000_REV01!$F:$K,"???"),6,0),"---")</f>
        <v>---</v>
      </c>
      <c r="J428" s="61" t="str">
        <f>IFERROR(VLOOKUP($D428&amp;"-"&amp;$E428,IF($C$4="TEB2000_REV01",CALC_CONN_TEB2000_REV01!$F:$M,"???"),8,0),"---")</f>
        <v>---</v>
      </c>
      <c r="K428" s="62" t="str">
        <f>IFERROR(VLOOKUP($D428&amp;"-"&amp;$E428,IF($C$4="TEB2000_REV01",CALC_CONN_TEB2000_REV01!$F:$N),9,0),"---")</f>
        <v>---</v>
      </c>
      <c r="L428" s="59" t="str">
        <f>IFERROR(VLOOKUP(K428,B2B!$H$3:$I$2000,2,0),"---")</f>
        <v>---</v>
      </c>
      <c r="M428" s="59" t="str">
        <f>IFERROR(VLOOKUP(L428,IF($M$4="TEM0007_REV01",RAW_m_TEM0007_REV01!$AD:$AH),5,0),"---")</f>
        <v>---</v>
      </c>
      <c r="N428" s="59" t="str">
        <f>IFERROR(VLOOKUP(L428,IF($M$4="TEM0007_REV01",RAW_m_TEM0007_REV01!$AE:$AJ),6,0),"---")</f>
        <v>---</v>
      </c>
      <c r="O428" s="63" t="str">
        <f>IFERROR(VLOOKUP(L428,IF($M$4="TEM0007_REV01",RAW_m_TEM0007_REV01!$AD:$AE),2,0),"---")</f>
        <v>---</v>
      </c>
      <c r="P428" s="59" t="str">
        <f>IFERROR(VLOOKUP(O428,IF($M$4="TEM0007_REV01",RAW_m_TEM0007_REV01!$AJ:$AK),2,0),"---")</f>
        <v>---</v>
      </c>
      <c r="Q428" s="59" t="str">
        <f>IFERROR(VLOOKUP(L428,IF($M$4="TEM0007_REV01",RAW_m_TEM0007_REV01!$AD:$AF),3,0),"---")</f>
        <v>---</v>
      </c>
      <c r="R428" s="59" t="str">
        <f>IFERROR(VLOOKUP(O428,IF($M$4="TEM0007_REV01",RAW_m_TEM0007_REV01!$AE:$AG),3,0),"---")</f>
        <v>---</v>
      </c>
      <c r="S428" s="59" t="str">
        <f t="shared" si="13"/>
        <v>---</v>
      </c>
    </row>
    <row r="429" spans="2:19" ht="15" customHeight="1" x14ac:dyDescent="0.25">
      <c r="B429" s="59">
        <f t="shared" si="12"/>
        <v>424</v>
      </c>
      <c r="C429" s="60">
        <f>IFERROR(IF($C$4="TEB2000_REV01",CALC_CONN_TEB2000_REV01!U429,),"---")</f>
        <v>0</v>
      </c>
      <c r="D429" s="59">
        <f>IFERROR(IF($C$4="TEB2000_REV01",CALC_CONN_TEB2000_REV01!D429,),"---")</f>
        <v>0</v>
      </c>
      <c r="E429" s="59">
        <f>IFERROR(IF($C$4="TEB2000_REV01",CALC_CONN_TEB2000_REV01!E429,),"---")</f>
        <v>0</v>
      </c>
      <c r="F429" s="59" t="str">
        <f>IFERROR(IF(VLOOKUP($D429&amp;"-"&amp;$E429,IF($C$4="TEB2000_REV01",CALC_CONN_TEB2000_REV01!$F:$I),4,0)="--","---",IF($C$4="TEB2000_REV01",CALC_CONN_TEB2000_REV01!$G429&amp; " --&gt; " &amp;CALC_CONN_TEB2000_REV01!$I429&amp; " --&gt; ")),"---")</f>
        <v>---</v>
      </c>
      <c r="G429" s="59" t="str">
        <f>IFERROR(IF(VLOOKUP($D429&amp;"-"&amp;$E429,IF($C$4="TEB2000_REV01",CALC_CONN_TEB2000_REV01!$F:$H),3,0)="--",VLOOKUP($D429&amp;"-"&amp;$E429,IF($C$4="TEB2000_REV01",CALC_CONN_TEB2000_REV01!$F:$H),2,0),VLOOKUP($D429&amp;"-"&amp;$E429,IF($C$4="TEB2000_REV01",CALC_CONN_TEB2000_REV01!$F:$H),3,0)),"---")</f>
        <v>---</v>
      </c>
      <c r="H429" s="59" t="str">
        <f>IFERROR(VLOOKUP(G429,IF($C$4="TEB2000_REV01",CALC_CONN_TEB2000_REV01!$G:$T),14,0),"---")</f>
        <v>---</v>
      </c>
      <c r="I429" s="59" t="str">
        <f>IFERROR(VLOOKUP($D429&amp;"-"&amp;$E429,IF($C$4="TEB2000_REV01",CALC_CONN_TEB2000_REV01!$F:$K,"???"),6,0),"---")</f>
        <v>---</v>
      </c>
      <c r="J429" s="61" t="str">
        <f>IFERROR(VLOOKUP($D429&amp;"-"&amp;$E429,IF($C$4="TEB2000_REV01",CALC_CONN_TEB2000_REV01!$F:$M,"???"),8,0),"---")</f>
        <v>---</v>
      </c>
      <c r="K429" s="62" t="str">
        <f>IFERROR(VLOOKUP($D429&amp;"-"&amp;$E429,IF($C$4="TEB2000_REV01",CALC_CONN_TEB2000_REV01!$F:$N),9,0),"---")</f>
        <v>---</v>
      </c>
      <c r="L429" s="59" t="str">
        <f>IFERROR(VLOOKUP(K429,B2B!$H$3:$I$2000,2,0),"---")</f>
        <v>---</v>
      </c>
      <c r="M429" s="59" t="str">
        <f>IFERROR(VLOOKUP(L429,IF($M$4="TEM0007_REV01",RAW_m_TEM0007_REV01!$AD:$AH),5,0),"---")</f>
        <v>---</v>
      </c>
      <c r="N429" s="59" t="str">
        <f>IFERROR(VLOOKUP(L429,IF($M$4="TEM0007_REV01",RAW_m_TEM0007_REV01!$AE:$AJ),6,0),"---")</f>
        <v>---</v>
      </c>
      <c r="O429" s="63" t="str">
        <f>IFERROR(VLOOKUP(L429,IF($M$4="TEM0007_REV01",RAW_m_TEM0007_REV01!$AD:$AE),2,0),"---")</f>
        <v>---</v>
      </c>
      <c r="P429" s="59" t="str">
        <f>IFERROR(VLOOKUP(O429,IF($M$4="TEM0007_REV01",RAW_m_TEM0007_REV01!$AJ:$AK),2,0),"---")</f>
        <v>---</v>
      </c>
      <c r="Q429" s="59" t="str">
        <f>IFERROR(VLOOKUP(L429,IF($M$4="TEM0007_REV01",RAW_m_TEM0007_REV01!$AD:$AF),3,0),"---")</f>
        <v>---</v>
      </c>
      <c r="R429" s="59" t="str">
        <f>IFERROR(VLOOKUP(O429,IF($M$4="TEM0007_REV01",RAW_m_TEM0007_REV01!$AE:$AG),3,0),"---")</f>
        <v>---</v>
      </c>
      <c r="S429" s="59" t="str">
        <f t="shared" si="13"/>
        <v>---</v>
      </c>
    </row>
    <row r="430" spans="2:19" ht="15" customHeight="1" x14ac:dyDescent="0.25">
      <c r="B430" s="59">
        <f t="shared" si="12"/>
        <v>425</v>
      </c>
      <c r="C430" s="60">
        <f>IFERROR(IF($C$4="TEB2000_REV01",CALC_CONN_TEB2000_REV01!U430,),"---")</f>
        <v>0</v>
      </c>
      <c r="D430" s="59">
        <f>IFERROR(IF($C$4="TEB2000_REV01",CALC_CONN_TEB2000_REV01!D430,),"---")</f>
        <v>0</v>
      </c>
      <c r="E430" s="59">
        <f>IFERROR(IF($C$4="TEB2000_REV01",CALC_CONN_TEB2000_REV01!E430,),"---")</f>
        <v>0</v>
      </c>
      <c r="F430" s="59" t="str">
        <f>IFERROR(IF(VLOOKUP($D430&amp;"-"&amp;$E430,IF($C$4="TEB2000_REV01",CALC_CONN_TEB2000_REV01!$F:$I),4,0)="--","---",IF($C$4="TEB2000_REV01",CALC_CONN_TEB2000_REV01!$G430&amp; " --&gt; " &amp;CALC_CONN_TEB2000_REV01!$I430&amp; " --&gt; ")),"---")</f>
        <v>---</v>
      </c>
      <c r="G430" s="59" t="str">
        <f>IFERROR(IF(VLOOKUP($D430&amp;"-"&amp;$E430,IF($C$4="TEB2000_REV01",CALC_CONN_TEB2000_REV01!$F:$H),3,0)="--",VLOOKUP($D430&amp;"-"&amp;$E430,IF($C$4="TEB2000_REV01",CALC_CONN_TEB2000_REV01!$F:$H),2,0),VLOOKUP($D430&amp;"-"&amp;$E430,IF($C$4="TEB2000_REV01",CALC_CONN_TEB2000_REV01!$F:$H),3,0)),"---")</f>
        <v>---</v>
      </c>
      <c r="H430" s="59" t="str">
        <f>IFERROR(VLOOKUP(G430,IF($C$4="TEB2000_REV01",CALC_CONN_TEB2000_REV01!$G:$T),14,0),"---")</f>
        <v>---</v>
      </c>
      <c r="I430" s="59" t="str">
        <f>IFERROR(VLOOKUP($D430&amp;"-"&amp;$E430,IF($C$4="TEB2000_REV01",CALC_CONN_TEB2000_REV01!$F:$K,"???"),6,0),"---")</f>
        <v>---</v>
      </c>
      <c r="J430" s="61" t="str">
        <f>IFERROR(VLOOKUP($D430&amp;"-"&amp;$E430,IF($C$4="TEB2000_REV01",CALC_CONN_TEB2000_REV01!$F:$M,"???"),8,0),"---")</f>
        <v>---</v>
      </c>
      <c r="K430" s="62" t="str">
        <f>IFERROR(VLOOKUP($D430&amp;"-"&amp;$E430,IF($C$4="TEB2000_REV01",CALC_CONN_TEB2000_REV01!$F:$N),9,0),"---")</f>
        <v>---</v>
      </c>
      <c r="L430" s="59" t="str">
        <f>IFERROR(VLOOKUP(K430,B2B!$H$3:$I$2000,2,0),"---")</f>
        <v>---</v>
      </c>
      <c r="M430" s="59" t="str">
        <f>IFERROR(VLOOKUP(L430,IF($M$4="TEM0007_REV01",RAW_m_TEM0007_REV01!$AD:$AH),5,0),"---")</f>
        <v>---</v>
      </c>
      <c r="N430" s="59" t="str">
        <f>IFERROR(VLOOKUP(L430,IF($M$4="TEM0007_REV01",RAW_m_TEM0007_REV01!$AE:$AJ),6,0),"---")</f>
        <v>---</v>
      </c>
      <c r="O430" s="63" t="str">
        <f>IFERROR(VLOOKUP(L430,IF($M$4="TEM0007_REV01",RAW_m_TEM0007_REV01!$AD:$AE),2,0),"---")</f>
        <v>---</v>
      </c>
      <c r="P430" s="59" t="str">
        <f>IFERROR(VLOOKUP(O430,IF($M$4="TEM0007_REV01",RAW_m_TEM0007_REV01!$AJ:$AK),2,0),"---")</f>
        <v>---</v>
      </c>
      <c r="Q430" s="59" t="str">
        <f>IFERROR(VLOOKUP(L430,IF($M$4="TEM0007_REV01",RAW_m_TEM0007_REV01!$AD:$AF),3,0),"---")</f>
        <v>---</v>
      </c>
      <c r="R430" s="59" t="str">
        <f>IFERROR(VLOOKUP(O430,IF($M$4="TEM0007_REV01",RAW_m_TEM0007_REV01!$AE:$AG),3,0),"---")</f>
        <v>---</v>
      </c>
      <c r="S430" s="59" t="str">
        <f t="shared" si="13"/>
        <v>---</v>
      </c>
    </row>
    <row r="431" spans="2:19" ht="15" customHeight="1" x14ac:dyDescent="0.25">
      <c r="B431" s="59">
        <f t="shared" si="12"/>
        <v>426</v>
      </c>
      <c r="C431" s="60">
        <f>IFERROR(IF($C$4="TEB2000_REV01",CALC_CONN_TEB2000_REV01!U431,),"---")</f>
        <v>0</v>
      </c>
      <c r="D431" s="59">
        <f>IFERROR(IF($C$4="TEB2000_REV01",CALC_CONN_TEB2000_REV01!D431,),"---")</f>
        <v>0</v>
      </c>
      <c r="E431" s="59">
        <f>IFERROR(IF($C$4="TEB2000_REV01",CALC_CONN_TEB2000_REV01!E431,),"---")</f>
        <v>0</v>
      </c>
      <c r="F431" s="59" t="str">
        <f>IFERROR(IF(VLOOKUP($D431&amp;"-"&amp;$E431,IF($C$4="TEB2000_REV01",CALC_CONN_TEB2000_REV01!$F:$I),4,0)="--","---",IF($C$4="TEB2000_REV01",CALC_CONN_TEB2000_REV01!$G431&amp; " --&gt; " &amp;CALC_CONN_TEB2000_REV01!$I431&amp; " --&gt; ")),"---")</f>
        <v>---</v>
      </c>
      <c r="G431" s="59" t="str">
        <f>IFERROR(IF(VLOOKUP($D431&amp;"-"&amp;$E431,IF($C$4="TEB2000_REV01",CALC_CONN_TEB2000_REV01!$F:$H),3,0)="--",VLOOKUP($D431&amp;"-"&amp;$E431,IF($C$4="TEB2000_REV01",CALC_CONN_TEB2000_REV01!$F:$H),2,0),VLOOKUP($D431&amp;"-"&amp;$E431,IF($C$4="TEB2000_REV01",CALC_CONN_TEB2000_REV01!$F:$H),3,0)),"---")</f>
        <v>---</v>
      </c>
      <c r="H431" s="59" t="str">
        <f>IFERROR(VLOOKUP(G431,IF($C$4="TEB2000_REV01",CALC_CONN_TEB2000_REV01!$G:$T),14,0),"---")</f>
        <v>---</v>
      </c>
      <c r="I431" s="59" t="str">
        <f>IFERROR(VLOOKUP($D431&amp;"-"&amp;$E431,IF($C$4="TEB2000_REV01",CALC_CONN_TEB2000_REV01!$F:$K,"???"),6,0),"---")</f>
        <v>---</v>
      </c>
      <c r="J431" s="61" t="str">
        <f>IFERROR(VLOOKUP($D431&amp;"-"&amp;$E431,IF($C$4="TEB2000_REV01",CALC_CONN_TEB2000_REV01!$F:$M,"???"),8,0),"---")</f>
        <v>---</v>
      </c>
      <c r="K431" s="62" t="str">
        <f>IFERROR(VLOOKUP($D431&amp;"-"&amp;$E431,IF($C$4="TEB2000_REV01",CALC_CONN_TEB2000_REV01!$F:$N),9,0),"---")</f>
        <v>---</v>
      </c>
      <c r="L431" s="59" t="str">
        <f>IFERROR(VLOOKUP(K431,B2B!$H$3:$I$2000,2,0),"---")</f>
        <v>---</v>
      </c>
      <c r="M431" s="59" t="str">
        <f>IFERROR(VLOOKUP(L431,IF($M$4="TEM0007_REV01",RAW_m_TEM0007_REV01!$AD:$AH),5,0),"---")</f>
        <v>---</v>
      </c>
      <c r="N431" s="59" t="str">
        <f>IFERROR(VLOOKUP(L431,IF($M$4="TEM0007_REV01",RAW_m_TEM0007_REV01!$AE:$AJ),6,0),"---")</f>
        <v>---</v>
      </c>
      <c r="O431" s="63" t="str">
        <f>IFERROR(VLOOKUP(L431,IF($M$4="TEM0007_REV01",RAW_m_TEM0007_REV01!$AD:$AE),2,0),"---")</f>
        <v>---</v>
      </c>
      <c r="P431" s="59" t="str">
        <f>IFERROR(VLOOKUP(O431,IF($M$4="TEM0007_REV01",RAW_m_TEM0007_REV01!$AJ:$AK),2,0),"---")</f>
        <v>---</v>
      </c>
      <c r="Q431" s="59" t="str">
        <f>IFERROR(VLOOKUP(L431,IF($M$4="TEM0007_REV01",RAW_m_TEM0007_REV01!$AD:$AF),3,0),"---")</f>
        <v>---</v>
      </c>
      <c r="R431" s="59" t="str">
        <f>IFERROR(VLOOKUP(O431,IF($M$4="TEM0007_REV01",RAW_m_TEM0007_REV01!$AE:$AG),3,0),"---")</f>
        <v>---</v>
      </c>
      <c r="S431" s="59" t="str">
        <f t="shared" si="13"/>
        <v>---</v>
      </c>
    </row>
    <row r="432" spans="2:19" ht="15" customHeight="1" x14ac:dyDescent="0.25">
      <c r="B432" s="59">
        <f t="shared" si="12"/>
        <v>427</v>
      </c>
      <c r="C432" s="60">
        <f>IFERROR(IF($C$4="TEB2000_REV01",CALC_CONN_TEB2000_REV01!U432,),"---")</f>
        <v>0</v>
      </c>
      <c r="D432" s="59">
        <f>IFERROR(IF($C$4="TEB2000_REV01",CALC_CONN_TEB2000_REV01!D432,),"---")</f>
        <v>0</v>
      </c>
      <c r="E432" s="59">
        <f>IFERROR(IF($C$4="TEB2000_REV01",CALC_CONN_TEB2000_REV01!E432,),"---")</f>
        <v>0</v>
      </c>
      <c r="F432" s="59" t="str">
        <f>IFERROR(IF(VLOOKUP($D432&amp;"-"&amp;$E432,IF($C$4="TEB2000_REV01",CALC_CONN_TEB2000_REV01!$F:$I),4,0)="--","---",IF($C$4="TEB2000_REV01",CALC_CONN_TEB2000_REV01!$G432&amp; " --&gt; " &amp;CALC_CONN_TEB2000_REV01!$I432&amp; " --&gt; ")),"---")</f>
        <v>---</v>
      </c>
      <c r="G432" s="59" t="str">
        <f>IFERROR(IF(VLOOKUP($D432&amp;"-"&amp;$E432,IF($C$4="TEB2000_REV01",CALC_CONN_TEB2000_REV01!$F:$H),3,0)="--",VLOOKUP($D432&amp;"-"&amp;$E432,IF($C$4="TEB2000_REV01",CALC_CONN_TEB2000_REV01!$F:$H),2,0),VLOOKUP($D432&amp;"-"&amp;$E432,IF($C$4="TEB2000_REV01",CALC_CONN_TEB2000_REV01!$F:$H),3,0)),"---")</f>
        <v>---</v>
      </c>
      <c r="H432" s="59" t="str">
        <f>IFERROR(VLOOKUP(G432,IF($C$4="TEB2000_REV01",CALC_CONN_TEB2000_REV01!$G:$T),14,0),"---")</f>
        <v>---</v>
      </c>
      <c r="I432" s="59" t="str">
        <f>IFERROR(VLOOKUP($D432&amp;"-"&amp;$E432,IF($C$4="TEB2000_REV01",CALC_CONN_TEB2000_REV01!$F:$K,"???"),6,0),"---")</f>
        <v>---</v>
      </c>
      <c r="J432" s="61" t="str">
        <f>IFERROR(VLOOKUP($D432&amp;"-"&amp;$E432,IF($C$4="TEB2000_REV01",CALC_CONN_TEB2000_REV01!$F:$M,"???"),8,0),"---")</f>
        <v>---</v>
      </c>
      <c r="K432" s="62" t="str">
        <f>IFERROR(VLOOKUP($D432&amp;"-"&amp;$E432,IF($C$4="TEB2000_REV01",CALC_CONN_TEB2000_REV01!$F:$N),9,0),"---")</f>
        <v>---</v>
      </c>
      <c r="L432" s="59" t="str">
        <f>IFERROR(VLOOKUP(K432,B2B!$H$3:$I$2000,2,0),"---")</f>
        <v>---</v>
      </c>
      <c r="M432" s="59" t="str">
        <f>IFERROR(VLOOKUP(L432,IF($M$4="TEM0007_REV01",RAW_m_TEM0007_REV01!$AD:$AH),5,0),"---")</f>
        <v>---</v>
      </c>
      <c r="N432" s="59" t="str">
        <f>IFERROR(VLOOKUP(L432,IF($M$4="TEM0007_REV01",RAW_m_TEM0007_REV01!$AE:$AJ),6,0),"---")</f>
        <v>---</v>
      </c>
      <c r="O432" s="63" t="str">
        <f>IFERROR(VLOOKUP(L432,IF($M$4="TEM0007_REV01",RAW_m_TEM0007_REV01!$AD:$AE),2,0),"---")</f>
        <v>---</v>
      </c>
      <c r="P432" s="59" t="str">
        <f>IFERROR(VLOOKUP(O432,IF($M$4="TEM0007_REV01",RAW_m_TEM0007_REV01!$AJ:$AK),2,0),"---")</f>
        <v>---</v>
      </c>
      <c r="Q432" s="59" t="str">
        <f>IFERROR(VLOOKUP(L432,IF($M$4="TEM0007_REV01",RAW_m_TEM0007_REV01!$AD:$AF),3,0),"---")</f>
        <v>---</v>
      </c>
      <c r="R432" s="59" t="str">
        <f>IFERROR(VLOOKUP(O432,IF($M$4="TEM0007_REV01",RAW_m_TEM0007_REV01!$AE:$AG),3,0),"---")</f>
        <v>---</v>
      </c>
      <c r="S432" s="59" t="str">
        <f t="shared" si="13"/>
        <v>---</v>
      </c>
    </row>
    <row r="433" spans="2:19" ht="15" customHeight="1" x14ac:dyDescent="0.25">
      <c r="B433" s="59">
        <f t="shared" si="12"/>
        <v>428</v>
      </c>
      <c r="C433" s="60">
        <f>IFERROR(IF($C$4="TEB2000_REV01",CALC_CONN_TEB2000_REV01!U433,),"---")</f>
        <v>0</v>
      </c>
      <c r="D433" s="59">
        <f>IFERROR(IF($C$4="TEB2000_REV01",CALC_CONN_TEB2000_REV01!D433,),"---")</f>
        <v>0</v>
      </c>
      <c r="E433" s="59">
        <f>IFERROR(IF($C$4="TEB2000_REV01",CALC_CONN_TEB2000_REV01!E433,),"---")</f>
        <v>0</v>
      </c>
      <c r="F433" s="59" t="str">
        <f>IFERROR(IF(VLOOKUP($D433&amp;"-"&amp;$E433,IF($C$4="TEB2000_REV01",CALC_CONN_TEB2000_REV01!$F:$I),4,0)="--","---",IF($C$4="TEB2000_REV01",CALC_CONN_TEB2000_REV01!$G433&amp; " --&gt; " &amp;CALC_CONN_TEB2000_REV01!$I433&amp; " --&gt; ")),"---")</f>
        <v>---</v>
      </c>
      <c r="G433" s="59" t="str">
        <f>IFERROR(IF(VLOOKUP($D433&amp;"-"&amp;$E433,IF($C$4="TEB2000_REV01",CALC_CONN_TEB2000_REV01!$F:$H),3,0)="--",VLOOKUP($D433&amp;"-"&amp;$E433,IF($C$4="TEB2000_REV01",CALC_CONN_TEB2000_REV01!$F:$H),2,0),VLOOKUP($D433&amp;"-"&amp;$E433,IF($C$4="TEB2000_REV01",CALC_CONN_TEB2000_REV01!$F:$H),3,0)),"---")</f>
        <v>---</v>
      </c>
      <c r="H433" s="59" t="str">
        <f>IFERROR(VLOOKUP(G433,IF($C$4="TEB2000_REV01",CALC_CONN_TEB2000_REV01!$G:$T),14,0),"---")</f>
        <v>---</v>
      </c>
      <c r="I433" s="59" t="str">
        <f>IFERROR(VLOOKUP($D433&amp;"-"&amp;$E433,IF($C$4="TEB2000_REV01",CALC_CONN_TEB2000_REV01!$F:$K,"???"),6,0),"---")</f>
        <v>---</v>
      </c>
      <c r="J433" s="61" t="str">
        <f>IFERROR(VLOOKUP($D433&amp;"-"&amp;$E433,IF($C$4="TEB2000_REV01",CALC_CONN_TEB2000_REV01!$F:$M,"???"),8,0),"---")</f>
        <v>---</v>
      </c>
      <c r="K433" s="62" t="str">
        <f>IFERROR(VLOOKUP($D433&amp;"-"&amp;$E433,IF($C$4="TEB2000_REV01",CALC_CONN_TEB2000_REV01!$F:$N),9,0),"---")</f>
        <v>---</v>
      </c>
      <c r="L433" s="59" t="str">
        <f>IFERROR(VLOOKUP(K433,B2B!$H$3:$I$2000,2,0),"---")</f>
        <v>---</v>
      </c>
      <c r="M433" s="59" t="str">
        <f>IFERROR(VLOOKUP(L433,IF($M$4="TEM0007_REV01",RAW_m_TEM0007_REV01!$AD:$AH),5,0),"---")</f>
        <v>---</v>
      </c>
      <c r="N433" s="59" t="str">
        <f>IFERROR(VLOOKUP(L433,IF($M$4="TEM0007_REV01",RAW_m_TEM0007_REV01!$AE:$AJ),6,0),"---")</f>
        <v>---</v>
      </c>
      <c r="O433" s="63" t="str">
        <f>IFERROR(VLOOKUP(L433,IF($M$4="TEM0007_REV01",RAW_m_TEM0007_REV01!$AD:$AE),2,0),"---")</f>
        <v>---</v>
      </c>
      <c r="P433" s="59" t="str">
        <f>IFERROR(VLOOKUP(O433,IF($M$4="TEM0007_REV01",RAW_m_TEM0007_REV01!$AJ:$AK),2,0),"---")</f>
        <v>---</v>
      </c>
      <c r="Q433" s="59" t="str">
        <f>IFERROR(VLOOKUP(L433,IF($M$4="TEM0007_REV01",RAW_m_TEM0007_REV01!$AD:$AF),3,0),"---")</f>
        <v>---</v>
      </c>
      <c r="R433" s="59" t="str">
        <f>IFERROR(VLOOKUP(O433,IF($M$4="TEM0007_REV01",RAW_m_TEM0007_REV01!$AE:$AG),3,0),"---")</f>
        <v>---</v>
      </c>
      <c r="S433" s="59" t="str">
        <f t="shared" si="13"/>
        <v>---</v>
      </c>
    </row>
    <row r="434" spans="2:19" ht="15" customHeight="1" x14ac:dyDescent="0.25">
      <c r="B434" s="59">
        <f t="shared" si="12"/>
        <v>429</v>
      </c>
      <c r="C434" s="60">
        <f>IFERROR(IF($C$4="TEB2000_REV01",CALC_CONN_TEB2000_REV01!U434,),"---")</f>
        <v>0</v>
      </c>
      <c r="D434" s="59">
        <f>IFERROR(IF($C$4="TEB2000_REV01",CALC_CONN_TEB2000_REV01!D434,),"---")</f>
        <v>0</v>
      </c>
      <c r="E434" s="59">
        <f>IFERROR(IF($C$4="TEB2000_REV01",CALC_CONN_TEB2000_REV01!E434,),"---")</f>
        <v>0</v>
      </c>
      <c r="F434" s="59" t="str">
        <f>IFERROR(IF(VLOOKUP($D434&amp;"-"&amp;$E434,IF($C$4="TEB2000_REV01",CALC_CONN_TEB2000_REV01!$F:$I),4,0)="--","---",IF($C$4="TEB2000_REV01",CALC_CONN_TEB2000_REV01!$G434&amp; " --&gt; " &amp;CALC_CONN_TEB2000_REV01!$I434&amp; " --&gt; ")),"---")</f>
        <v>---</v>
      </c>
      <c r="G434" s="59" t="str">
        <f>IFERROR(IF(VLOOKUP($D434&amp;"-"&amp;$E434,IF($C$4="TEB2000_REV01",CALC_CONN_TEB2000_REV01!$F:$H),3,0)="--",VLOOKUP($D434&amp;"-"&amp;$E434,IF($C$4="TEB2000_REV01",CALC_CONN_TEB2000_REV01!$F:$H),2,0),VLOOKUP($D434&amp;"-"&amp;$E434,IF($C$4="TEB2000_REV01",CALC_CONN_TEB2000_REV01!$F:$H),3,0)),"---")</f>
        <v>---</v>
      </c>
      <c r="H434" s="59" t="str">
        <f>IFERROR(VLOOKUP(G434,IF($C$4="TEB2000_REV01",CALC_CONN_TEB2000_REV01!$G:$T),14,0),"---")</f>
        <v>---</v>
      </c>
      <c r="I434" s="59" t="str">
        <f>IFERROR(VLOOKUP($D434&amp;"-"&amp;$E434,IF($C$4="TEB2000_REV01",CALC_CONN_TEB2000_REV01!$F:$K,"???"),6,0),"---")</f>
        <v>---</v>
      </c>
      <c r="J434" s="61" t="str">
        <f>IFERROR(VLOOKUP($D434&amp;"-"&amp;$E434,IF($C$4="TEB2000_REV01",CALC_CONN_TEB2000_REV01!$F:$M,"???"),8,0),"---")</f>
        <v>---</v>
      </c>
      <c r="K434" s="62" t="str">
        <f>IFERROR(VLOOKUP($D434&amp;"-"&amp;$E434,IF($C$4="TEB2000_REV01",CALC_CONN_TEB2000_REV01!$F:$N),9,0),"---")</f>
        <v>---</v>
      </c>
      <c r="L434" s="59" t="str">
        <f>IFERROR(VLOOKUP(K434,B2B!$H$3:$I$2000,2,0),"---")</f>
        <v>---</v>
      </c>
      <c r="M434" s="59" t="str">
        <f>IFERROR(VLOOKUP(L434,IF($M$4="TEM0007_REV01",RAW_m_TEM0007_REV01!$AD:$AH),5,0),"---")</f>
        <v>---</v>
      </c>
      <c r="N434" s="59" t="str">
        <f>IFERROR(VLOOKUP(L434,IF($M$4="TEM0007_REV01",RAW_m_TEM0007_REV01!$AE:$AJ),6,0),"---")</f>
        <v>---</v>
      </c>
      <c r="O434" s="63" t="str">
        <f>IFERROR(VLOOKUP(L434,IF($M$4="TEM0007_REV01",RAW_m_TEM0007_REV01!$AD:$AE),2,0),"---")</f>
        <v>---</v>
      </c>
      <c r="P434" s="59" t="str">
        <f>IFERROR(VLOOKUP(O434,IF($M$4="TEM0007_REV01",RAW_m_TEM0007_REV01!$AJ:$AK),2,0),"---")</f>
        <v>---</v>
      </c>
      <c r="Q434" s="59" t="str">
        <f>IFERROR(VLOOKUP(L434,IF($M$4="TEM0007_REV01",RAW_m_TEM0007_REV01!$AD:$AF),3,0),"---")</f>
        <v>---</v>
      </c>
      <c r="R434" s="59" t="str">
        <f>IFERROR(VLOOKUP(O434,IF($M$4="TEM0007_REV01",RAW_m_TEM0007_REV01!$AE:$AG),3,0),"---")</f>
        <v>---</v>
      </c>
      <c r="S434" s="59" t="str">
        <f t="shared" si="13"/>
        <v>---</v>
      </c>
    </row>
    <row r="435" spans="2:19" ht="15" customHeight="1" x14ac:dyDescent="0.25">
      <c r="B435" s="59">
        <f t="shared" si="12"/>
        <v>430</v>
      </c>
      <c r="C435" s="60">
        <f>IFERROR(IF($C$4="TEB2000_REV01",CALC_CONN_TEB2000_REV01!U435,),"---")</f>
        <v>0</v>
      </c>
      <c r="D435" s="59">
        <f>IFERROR(IF($C$4="TEB2000_REV01",CALC_CONN_TEB2000_REV01!D435,),"---")</f>
        <v>0</v>
      </c>
      <c r="E435" s="59">
        <f>IFERROR(IF($C$4="TEB2000_REV01",CALC_CONN_TEB2000_REV01!E435,),"---")</f>
        <v>0</v>
      </c>
      <c r="F435" s="59" t="str">
        <f>IFERROR(IF(VLOOKUP($D435&amp;"-"&amp;$E435,IF($C$4="TEB2000_REV01",CALC_CONN_TEB2000_REV01!$F:$I),4,0)="--","---",IF($C$4="TEB2000_REV01",CALC_CONN_TEB2000_REV01!$G435&amp; " --&gt; " &amp;CALC_CONN_TEB2000_REV01!$I435&amp; " --&gt; ")),"---")</f>
        <v>---</v>
      </c>
      <c r="G435" s="59" t="str">
        <f>IFERROR(IF(VLOOKUP($D435&amp;"-"&amp;$E435,IF($C$4="TEB2000_REV01",CALC_CONN_TEB2000_REV01!$F:$H),3,0)="--",VLOOKUP($D435&amp;"-"&amp;$E435,IF($C$4="TEB2000_REV01",CALC_CONN_TEB2000_REV01!$F:$H),2,0),VLOOKUP($D435&amp;"-"&amp;$E435,IF($C$4="TEB2000_REV01",CALC_CONN_TEB2000_REV01!$F:$H),3,0)),"---")</f>
        <v>---</v>
      </c>
      <c r="H435" s="59" t="str">
        <f>IFERROR(VLOOKUP(G435,IF($C$4="TEB2000_REV01",CALC_CONN_TEB2000_REV01!$G:$T),14,0),"---")</f>
        <v>---</v>
      </c>
      <c r="I435" s="59" t="str">
        <f>IFERROR(VLOOKUP($D435&amp;"-"&amp;$E435,IF($C$4="TEB2000_REV01",CALC_CONN_TEB2000_REV01!$F:$K,"???"),6,0),"---")</f>
        <v>---</v>
      </c>
      <c r="J435" s="61" t="str">
        <f>IFERROR(VLOOKUP($D435&amp;"-"&amp;$E435,IF($C$4="TEB2000_REV01",CALC_CONN_TEB2000_REV01!$F:$M,"???"),8,0),"---")</f>
        <v>---</v>
      </c>
      <c r="K435" s="62" t="str">
        <f>IFERROR(VLOOKUP($D435&amp;"-"&amp;$E435,IF($C$4="TEB2000_REV01",CALC_CONN_TEB2000_REV01!$F:$N),9,0),"---")</f>
        <v>---</v>
      </c>
      <c r="L435" s="59" t="str">
        <f>IFERROR(VLOOKUP(K435,B2B!$H$3:$I$2000,2,0),"---")</f>
        <v>---</v>
      </c>
      <c r="M435" s="59" t="str">
        <f>IFERROR(VLOOKUP(L435,IF($M$4="TEM0007_REV01",RAW_m_TEM0007_REV01!$AD:$AH),5,0),"---")</f>
        <v>---</v>
      </c>
      <c r="N435" s="59" t="str">
        <f>IFERROR(VLOOKUP(L435,IF($M$4="TEM0007_REV01",RAW_m_TEM0007_REV01!$AE:$AJ),6,0),"---")</f>
        <v>---</v>
      </c>
      <c r="O435" s="63" t="str">
        <f>IFERROR(VLOOKUP(L435,IF($M$4="TEM0007_REV01",RAW_m_TEM0007_REV01!$AD:$AE),2,0),"---")</f>
        <v>---</v>
      </c>
      <c r="P435" s="59" t="str">
        <f>IFERROR(VLOOKUP(O435,IF($M$4="TEM0007_REV01",RAW_m_TEM0007_REV01!$AJ:$AK),2,0),"---")</f>
        <v>---</v>
      </c>
      <c r="Q435" s="59" t="str">
        <f>IFERROR(VLOOKUP(L435,IF($M$4="TEM0007_REV01",RAW_m_TEM0007_REV01!$AD:$AF),3,0),"---")</f>
        <v>---</v>
      </c>
      <c r="R435" s="59" t="str">
        <f>IFERROR(VLOOKUP(O435,IF($M$4="TEM0007_REV01",RAW_m_TEM0007_REV01!$AE:$AG),3,0),"---")</f>
        <v>---</v>
      </c>
      <c r="S435" s="59" t="str">
        <f t="shared" si="13"/>
        <v>---</v>
      </c>
    </row>
    <row r="436" spans="2:19" ht="15" customHeight="1" x14ac:dyDescent="0.25">
      <c r="B436" s="59">
        <f t="shared" si="12"/>
        <v>431</v>
      </c>
      <c r="C436" s="60">
        <f>IFERROR(IF($C$4="TEB2000_REV01",CALC_CONN_TEB2000_REV01!U436,),"---")</f>
        <v>0</v>
      </c>
      <c r="D436" s="59">
        <f>IFERROR(IF($C$4="TEB2000_REV01",CALC_CONN_TEB2000_REV01!D436,),"---")</f>
        <v>0</v>
      </c>
      <c r="E436" s="59">
        <f>IFERROR(IF($C$4="TEB2000_REV01",CALC_CONN_TEB2000_REV01!E436,),"---")</f>
        <v>0</v>
      </c>
      <c r="F436" s="59" t="str">
        <f>IFERROR(IF(VLOOKUP($D436&amp;"-"&amp;$E436,IF($C$4="TEB2000_REV01",CALC_CONN_TEB2000_REV01!$F:$I),4,0)="--","---",IF($C$4="TEB2000_REV01",CALC_CONN_TEB2000_REV01!$G436&amp; " --&gt; " &amp;CALC_CONN_TEB2000_REV01!$I436&amp; " --&gt; ")),"---")</f>
        <v>---</v>
      </c>
      <c r="G436" s="59" t="str">
        <f>IFERROR(IF(VLOOKUP($D436&amp;"-"&amp;$E436,IF($C$4="TEB2000_REV01",CALC_CONN_TEB2000_REV01!$F:$H),3,0)="--",VLOOKUP($D436&amp;"-"&amp;$E436,IF($C$4="TEB2000_REV01",CALC_CONN_TEB2000_REV01!$F:$H),2,0),VLOOKUP($D436&amp;"-"&amp;$E436,IF($C$4="TEB2000_REV01",CALC_CONN_TEB2000_REV01!$F:$H),3,0)),"---")</f>
        <v>---</v>
      </c>
      <c r="H436" s="59" t="str">
        <f>IFERROR(VLOOKUP(G436,IF($C$4="TEB2000_REV01",CALC_CONN_TEB2000_REV01!$G:$T),14,0),"---")</f>
        <v>---</v>
      </c>
      <c r="I436" s="59" t="str">
        <f>IFERROR(VLOOKUP($D436&amp;"-"&amp;$E436,IF($C$4="TEB2000_REV01",CALC_CONN_TEB2000_REV01!$F:$K,"???"),6,0),"---")</f>
        <v>---</v>
      </c>
      <c r="J436" s="61" t="str">
        <f>IFERROR(VLOOKUP($D436&amp;"-"&amp;$E436,IF($C$4="TEB2000_REV01",CALC_CONN_TEB2000_REV01!$F:$M,"???"),8,0),"---")</f>
        <v>---</v>
      </c>
      <c r="K436" s="62" t="str">
        <f>IFERROR(VLOOKUP($D436&amp;"-"&amp;$E436,IF($C$4="TEB2000_REV01",CALC_CONN_TEB2000_REV01!$F:$N),9,0),"---")</f>
        <v>---</v>
      </c>
      <c r="L436" s="59" t="str">
        <f>IFERROR(VLOOKUP(K436,B2B!$H$3:$I$2000,2,0),"---")</f>
        <v>---</v>
      </c>
      <c r="M436" s="59" t="str">
        <f>IFERROR(VLOOKUP(L436,IF($M$4="TEM0007_REV01",RAW_m_TEM0007_REV01!$AD:$AH),5,0),"---")</f>
        <v>---</v>
      </c>
      <c r="N436" s="59" t="str">
        <f>IFERROR(VLOOKUP(L436,IF($M$4="TEM0007_REV01",RAW_m_TEM0007_REV01!$AE:$AJ),6,0),"---")</f>
        <v>---</v>
      </c>
      <c r="O436" s="63" t="str">
        <f>IFERROR(VLOOKUP(L436,IF($M$4="TEM0007_REV01",RAW_m_TEM0007_REV01!$AD:$AE),2,0),"---")</f>
        <v>---</v>
      </c>
      <c r="P436" s="59" t="str">
        <f>IFERROR(VLOOKUP(O436,IF($M$4="TEM0007_REV01",RAW_m_TEM0007_REV01!$AJ:$AK),2,0),"---")</f>
        <v>---</v>
      </c>
      <c r="Q436" s="59" t="str">
        <f>IFERROR(VLOOKUP(L436,IF($M$4="TEM0007_REV01",RAW_m_TEM0007_REV01!$AD:$AF),3,0),"---")</f>
        <v>---</v>
      </c>
      <c r="R436" s="59" t="str">
        <f>IFERROR(VLOOKUP(O436,IF($M$4="TEM0007_REV01",RAW_m_TEM0007_REV01!$AE:$AG),3,0),"---")</f>
        <v>---</v>
      </c>
      <c r="S436" s="59" t="str">
        <f t="shared" si="13"/>
        <v>---</v>
      </c>
    </row>
    <row r="437" spans="2:19" ht="15" customHeight="1" x14ac:dyDescent="0.25">
      <c r="B437" s="59">
        <f t="shared" si="12"/>
        <v>432</v>
      </c>
      <c r="C437" s="60">
        <f>IFERROR(IF($C$4="TEB2000_REV01",CALC_CONN_TEB2000_REV01!U437,),"---")</f>
        <v>0</v>
      </c>
      <c r="D437" s="59">
        <f>IFERROR(IF($C$4="TEB2000_REV01",CALC_CONN_TEB2000_REV01!D437,),"---")</f>
        <v>0</v>
      </c>
      <c r="E437" s="59">
        <f>IFERROR(IF($C$4="TEB2000_REV01",CALC_CONN_TEB2000_REV01!E437,),"---")</f>
        <v>0</v>
      </c>
      <c r="F437" s="59" t="str">
        <f>IFERROR(IF(VLOOKUP($D437&amp;"-"&amp;$E437,IF($C$4="TEB2000_REV01",CALC_CONN_TEB2000_REV01!$F:$I),4,0)="--","---",IF($C$4="TEB2000_REV01",CALC_CONN_TEB2000_REV01!$G437&amp; " --&gt; " &amp;CALC_CONN_TEB2000_REV01!$I437&amp; " --&gt; ")),"---")</f>
        <v>---</v>
      </c>
      <c r="G437" s="59" t="str">
        <f>IFERROR(IF(VLOOKUP($D437&amp;"-"&amp;$E437,IF($C$4="TEB2000_REV01",CALC_CONN_TEB2000_REV01!$F:$H),3,0)="--",VLOOKUP($D437&amp;"-"&amp;$E437,IF($C$4="TEB2000_REV01",CALC_CONN_TEB2000_REV01!$F:$H),2,0),VLOOKUP($D437&amp;"-"&amp;$E437,IF($C$4="TEB2000_REV01",CALC_CONN_TEB2000_REV01!$F:$H),3,0)),"---")</f>
        <v>---</v>
      </c>
      <c r="H437" s="59" t="str">
        <f>IFERROR(VLOOKUP(G437,IF($C$4="TEB2000_REV01",CALC_CONN_TEB2000_REV01!$G:$T),14,0),"---")</f>
        <v>---</v>
      </c>
      <c r="I437" s="59" t="str">
        <f>IFERROR(VLOOKUP($D437&amp;"-"&amp;$E437,IF($C$4="TEB2000_REV01",CALC_CONN_TEB2000_REV01!$F:$K,"???"),6,0),"---")</f>
        <v>---</v>
      </c>
      <c r="J437" s="61" t="str">
        <f>IFERROR(VLOOKUP($D437&amp;"-"&amp;$E437,IF($C$4="TEB2000_REV01",CALC_CONN_TEB2000_REV01!$F:$M,"???"),8,0),"---")</f>
        <v>---</v>
      </c>
      <c r="K437" s="62" t="str">
        <f>IFERROR(VLOOKUP($D437&amp;"-"&amp;$E437,IF($C$4="TEB2000_REV01",CALC_CONN_TEB2000_REV01!$F:$N),9,0),"---")</f>
        <v>---</v>
      </c>
      <c r="L437" s="59" t="str">
        <f>IFERROR(VLOOKUP(K437,B2B!$H$3:$I$2000,2,0),"---")</f>
        <v>---</v>
      </c>
      <c r="M437" s="59" t="str">
        <f>IFERROR(VLOOKUP(L437,IF($M$4="TEM0007_REV01",RAW_m_TEM0007_REV01!$AD:$AH),5,0),"---")</f>
        <v>---</v>
      </c>
      <c r="N437" s="59" t="str">
        <f>IFERROR(VLOOKUP(L437,IF($M$4="TEM0007_REV01",RAW_m_TEM0007_REV01!$AE:$AJ),6,0),"---")</f>
        <v>---</v>
      </c>
      <c r="O437" s="63" t="str">
        <f>IFERROR(VLOOKUP(L437,IF($M$4="TEM0007_REV01",RAW_m_TEM0007_REV01!$AD:$AE),2,0),"---")</f>
        <v>---</v>
      </c>
      <c r="P437" s="59" t="str">
        <f>IFERROR(VLOOKUP(O437,IF($M$4="TEM0007_REV01",RAW_m_TEM0007_REV01!$AJ:$AK),2,0),"---")</f>
        <v>---</v>
      </c>
      <c r="Q437" s="59" t="str">
        <f>IFERROR(VLOOKUP(L437,IF($M$4="TEM0007_REV01",RAW_m_TEM0007_REV01!$AD:$AF),3,0),"---")</f>
        <v>---</v>
      </c>
      <c r="R437" s="59" t="str">
        <f>IFERROR(VLOOKUP(O437,IF($M$4="TEM0007_REV01",RAW_m_TEM0007_REV01!$AE:$AG),3,0),"---")</f>
        <v>---</v>
      </c>
      <c r="S437" s="59" t="str">
        <f t="shared" si="13"/>
        <v>---</v>
      </c>
    </row>
    <row r="438" spans="2:19" ht="15" customHeight="1" x14ac:dyDescent="0.25">
      <c r="B438" s="59">
        <f t="shared" si="12"/>
        <v>433</v>
      </c>
      <c r="C438" s="60">
        <f>IFERROR(IF($C$4="TEB2000_REV01",CALC_CONN_TEB2000_REV01!U438,),"---")</f>
        <v>0</v>
      </c>
      <c r="D438" s="59">
        <f>IFERROR(IF($C$4="TEB2000_REV01",CALC_CONN_TEB2000_REV01!D438,),"---")</f>
        <v>0</v>
      </c>
      <c r="E438" s="59">
        <f>IFERROR(IF($C$4="TEB2000_REV01",CALC_CONN_TEB2000_REV01!E438,),"---")</f>
        <v>0</v>
      </c>
      <c r="F438" s="59" t="str">
        <f>IFERROR(IF(VLOOKUP($D438&amp;"-"&amp;$E438,IF($C$4="TEB2000_REV01",CALC_CONN_TEB2000_REV01!$F:$I),4,0)="--","---",IF($C$4="TEB2000_REV01",CALC_CONN_TEB2000_REV01!$G438&amp; " --&gt; " &amp;CALC_CONN_TEB2000_REV01!$I438&amp; " --&gt; ")),"---")</f>
        <v>---</v>
      </c>
      <c r="G438" s="59" t="str">
        <f>IFERROR(IF(VLOOKUP($D438&amp;"-"&amp;$E438,IF($C$4="TEB2000_REV01",CALC_CONN_TEB2000_REV01!$F:$H),3,0)="--",VLOOKUP($D438&amp;"-"&amp;$E438,IF($C$4="TEB2000_REV01",CALC_CONN_TEB2000_REV01!$F:$H),2,0),VLOOKUP($D438&amp;"-"&amp;$E438,IF($C$4="TEB2000_REV01",CALC_CONN_TEB2000_REV01!$F:$H),3,0)),"---")</f>
        <v>---</v>
      </c>
      <c r="H438" s="59" t="str">
        <f>IFERROR(VLOOKUP(G438,IF($C$4="TEB2000_REV01",CALC_CONN_TEB2000_REV01!$G:$T),14,0),"---")</f>
        <v>---</v>
      </c>
      <c r="I438" s="59" t="str">
        <f>IFERROR(VLOOKUP($D438&amp;"-"&amp;$E438,IF($C$4="TEB2000_REV01",CALC_CONN_TEB2000_REV01!$F:$K,"???"),6,0),"---")</f>
        <v>---</v>
      </c>
      <c r="J438" s="61" t="str">
        <f>IFERROR(VLOOKUP($D438&amp;"-"&amp;$E438,IF($C$4="TEB2000_REV01",CALC_CONN_TEB2000_REV01!$F:$M,"???"),8,0),"---")</f>
        <v>---</v>
      </c>
      <c r="K438" s="62" t="str">
        <f>IFERROR(VLOOKUP($D438&amp;"-"&amp;$E438,IF($C$4="TEB2000_REV01",CALC_CONN_TEB2000_REV01!$F:$N),9,0),"---")</f>
        <v>---</v>
      </c>
      <c r="L438" s="59" t="str">
        <f>IFERROR(VLOOKUP(K438,B2B!$H$3:$I$2000,2,0),"---")</f>
        <v>---</v>
      </c>
      <c r="M438" s="59" t="str">
        <f>IFERROR(VLOOKUP(L438,IF($M$4="TEM0007_REV01",RAW_m_TEM0007_REV01!$AD:$AH),5,0),"---")</f>
        <v>---</v>
      </c>
      <c r="N438" s="59" t="str">
        <f>IFERROR(VLOOKUP(L438,IF($M$4="TEM0007_REV01",RAW_m_TEM0007_REV01!$AE:$AJ),6,0),"---")</f>
        <v>---</v>
      </c>
      <c r="O438" s="63" t="str">
        <f>IFERROR(VLOOKUP(L438,IF($M$4="TEM0007_REV01",RAW_m_TEM0007_REV01!$AD:$AE),2,0),"---")</f>
        <v>---</v>
      </c>
      <c r="P438" s="59" t="str">
        <f>IFERROR(VLOOKUP(O438,IF($M$4="TEM0007_REV01",RAW_m_TEM0007_REV01!$AJ:$AK),2,0),"---")</f>
        <v>---</v>
      </c>
      <c r="Q438" s="59" t="str">
        <f>IFERROR(VLOOKUP(L438,IF($M$4="TEM0007_REV01",RAW_m_TEM0007_REV01!$AD:$AF),3,0),"---")</f>
        <v>---</v>
      </c>
      <c r="R438" s="59" t="str">
        <f>IFERROR(VLOOKUP(O438,IF($M$4="TEM0007_REV01",RAW_m_TEM0007_REV01!$AE:$AG),3,0),"---")</f>
        <v>---</v>
      </c>
      <c r="S438" s="59" t="str">
        <f t="shared" si="13"/>
        <v>---</v>
      </c>
    </row>
    <row r="439" spans="2:19" ht="15" customHeight="1" x14ac:dyDescent="0.25">
      <c r="B439" s="59">
        <f t="shared" si="12"/>
        <v>434</v>
      </c>
      <c r="C439" s="60">
        <f>IFERROR(IF($C$4="TEB2000_REV01",CALC_CONN_TEB2000_REV01!U439,),"---")</f>
        <v>0</v>
      </c>
      <c r="D439" s="59">
        <f>IFERROR(IF($C$4="TEB2000_REV01",CALC_CONN_TEB2000_REV01!D439,),"---")</f>
        <v>0</v>
      </c>
      <c r="E439" s="59">
        <f>IFERROR(IF($C$4="TEB2000_REV01",CALC_CONN_TEB2000_REV01!E439,),"---")</f>
        <v>0</v>
      </c>
      <c r="F439" s="59" t="str">
        <f>IFERROR(IF(VLOOKUP($D439&amp;"-"&amp;$E439,IF($C$4="TEB2000_REV01",CALC_CONN_TEB2000_REV01!$F:$I),4,0)="--","---",IF($C$4="TEB2000_REV01",CALC_CONN_TEB2000_REV01!$G439&amp; " --&gt; " &amp;CALC_CONN_TEB2000_REV01!$I439&amp; " --&gt; ")),"---")</f>
        <v>---</v>
      </c>
      <c r="G439" s="59" t="str">
        <f>IFERROR(IF(VLOOKUP($D439&amp;"-"&amp;$E439,IF($C$4="TEB2000_REV01",CALC_CONN_TEB2000_REV01!$F:$H),3,0)="--",VLOOKUP($D439&amp;"-"&amp;$E439,IF($C$4="TEB2000_REV01",CALC_CONN_TEB2000_REV01!$F:$H),2,0),VLOOKUP($D439&amp;"-"&amp;$E439,IF($C$4="TEB2000_REV01",CALC_CONN_TEB2000_REV01!$F:$H),3,0)),"---")</f>
        <v>---</v>
      </c>
      <c r="H439" s="59" t="str">
        <f>IFERROR(VLOOKUP(G439,IF($C$4="TEB2000_REV01",CALC_CONN_TEB2000_REV01!$G:$T),14,0),"---")</f>
        <v>---</v>
      </c>
      <c r="I439" s="59" t="str">
        <f>IFERROR(VLOOKUP($D439&amp;"-"&amp;$E439,IF($C$4="TEB2000_REV01",CALC_CONN_TEB2000_REV01!$F:$K,"???"),6,0),"---")</f>
        <v>---</v>
      </c>
      <c r="J439" s="61" t="str">
        <f>IFERROR(VLOOKUP($D439&amp;"-"&amp;$E439,IF($C$4="TEB2000_REV01",CALC_CONN_TEB2000_REV01!$F:$M,"???"),8,0),"---")</f>
        <v>---</v>
      </c>
      <c r="K439" s="62" t="str">
        <f>IFERROR(VLOOKUP($D439&amp;"-"&amp;$E439,IF($C$4="TEB2000_REV01",CALC_CONN_TEB2000_REV01!$F:$N),9,0),"---")</f>
        <v>---</v>
      </c>
      <c r="L439" s="59" t="str">
        <f>IFERROR(VLOOKUP(K439,B2B!$H$3:$I$2000,2,0),"---")</f>
        <v>---</v>
      </c>
      <c r="M439" s="59" t="str">
        <f>IFERROR(VLOOKUP(L439,IF($M$4="TEM0007_REV01",RAW_m_TEM0007_REV01!$AD:$AH),5,0),"---")</f>
        <v>---</v>
      </c>
      <c r="N439" s="59" t="str">
        <f>IFERROR(VLOOKUP(L439,IF($M$4="TEM0007_REV01",RAW_m_TEM0007_REV01!$AE:$AJ),6,0),"---")</f>
        <v>---</v>
      </c>
      <c r="O439" s="63" t="str">
        <f>IFERROR(VLOOKUP(L439,IF($M$4="TEM0007_REV01",RAW_m_TEM0007_REV01!$AD:$AE),2,0),"---")</f>
        <v>---</v>
      </c>
      <c r="P439" s="59" t="str">
        <f>IFERROR(VLOOKUP(O439,IF($M$4="TEM0007_REV01",RAW_m_TEM0007_REV01!$AJ:$AK),2,0),"---")</f>
        <v>---</v>
      </c>
      <c r="Q439" s="59" t="str">
        <f>IFERROR(VLOOKUP(L439,IF($M$4="TEM0007_REV01",RAW_m_TEM0007_REV01!$AD:$AF),3,0),"---")</f>
        <v>---</v>
      </c>
      <c r="R439" s="59" t="str">
        <f>IFERROR(VLOOKUP(O439,IF($M$4="TEM0007_REV01",RAW_m_TEM0007_REV01!$AE:$AG),3,0),"---")</f>
        <v>---</v>
      </c>
      <c r="S439" s="59" t="str">
        <f t="shared" si="13"/>
        <v>---</v>
      </c>
    </row>
    <row r="440" spans="2:19" ht="15" customHeight="1" x14ac:dyDescent="0.25">
      <c r="B440" s="59">
        <f t="shared" si="12"/>
        <v>435</v>
      </c>
      <c r="C440" s="60">
        <f>IFERROR(IF($C$4="TEB2000_REV01",CALC_CONN_TEB2000_REV01!U440,),"---")</f>
        <v>0</v>
      </c>
      <c r="D440" s="59">
        <f>IFERROR(IF($C$4="TEB2000_REV01",CALC_CONN_TEB2000_REV01!D440,),"---")</f>
        <v>0</v>
      </c>
      <c r="E440" s="59">
        <f>IFERROR(IF($C$4="TEB2000_REV01",CALC_CONN_TEB2000_REV01!E440,),"---")</f>
        <v>0</v>
      </c>
      <c r="F440" s="59" t="str">
        <f>IFERROR(IF(VLOOKUP($D440&amp;"-"&amp;$E440,IF($C$4="TEB2000_REV01",CALC_CONN_TEB2000_REV01!$F:$I),4,0)="--","---",IF($C$4="TEB2000_REV01",CALC_CONN_TEB2000_REV01!$G440&amp; " --&gt; " &amp;CALC_CONN_TEB2000_REV01!$I440&amp; " --&gt; ")),"---")</f>
        <v>---</v>
      </c>
      <c r="G440" s="59" t="str">
        <f>IFERROR(IF(VLOOKUP($D440&amp;"-"&amp;$E440,IF($C$4="TEB2000_REV01",CALC_CONN_TEB2000_REV01!$F:$H),3,0)="--",VLOOKUP($D440&amp;"-"&amp;$E440,IF($C$4="TEB2000_REV01",CALC_CONN_TEB2000_REV01!$F:$H),2,0),VLOOKUP($D440&amp;"-"&amp;$E440,IF($C$4="TEB2000_REV01",CALC_CONN_TEB2000_REV01!$F:$H),3,0)),"---")</f>
        <v>---</v>
      </c>
      <c r="H440" s="59" t="str">
        <f>IFERROR(VLOOKUP(G440,IF($C$4="TEB2000_REV01",CALC_CONN_TEB2000_REV01!$G:$T),14,0),"---")</f>
        <v>---</v>
      </c>
      <c r="I440" s="59" t="str">
        <f>IFERROR(VLOOKUP($D440&amp;"-"&amp;$E440,IF($C$4="TEB2000_REV01",CALC_CONN_TEB2000_REV01!$F:$K,"???"),6,0),"---")</f>
        <v>---</v>
      </c>
      <c r="J440" s="61" t="str">
        <f>IFERROR(VLOOKUP($D440&amp;"-"&amp;$E440,IF($C$4="TEB2000_REV01",CALC_CONN_TEB2000_REV01!$F:$M,"???"),8,0),"---")</f>
        <v>---</v>
      </c>
      <c r="K440" s="62" t="str">
        <f>IFERROR(VLOOKUP($D440&amp;"-"&amp;$E440,IF($C$4="TEB2000_REV01",CALC_CONN_TEB2000_REV01!$F:$N),9,0),"---")</f>
        <v>---</v>
      </c>
      <c r="L440" s="59" t="str">
        <f>IFERROR(VLOOKUP(K440,B2B!$H$3:$I$2000,2,0),"---")</f>
        <v>---</v>
      </c>
      <c r="M440" s="59" t="str">
        <f>IFERROR(VLOOKUP(L440,IF($M$4="TEM0007_REV01",RAW_m_TEM0007_REV01!$AD:$AH),5,0),"---")</f>
        <v>---</v>
      </c>
      <c r="N440" s="59" t="str">
        <f>IFERROR(VLOOKUP(L440,IF($M$4="TEM0007_REV01",RAW_m_TEM0007_REV01!$AE:$AJ),6,0),"---")</f>
        <v>---</v>
      </c>
      <c r="O440" s="63" t="str">
        <f>IFERROR(VLOOKUP(L440,IF($M$4="TEM0007_REV01",RAW_m_TEM0007_REV01!$AD:$AE),2,0),"---")</f>
        <v>---</v>
      </c>
      <c r="P440" s="59" t="str">
        <f>IFERROR(VLOOKUP(O440,IF($M$4="TEM0007_REV01",RAW_m_TEM0007_REV01!$AJ:$AK),2,0),"---")</f>
        <v>---</v>
      </c>
      <c r="Q440" s="59" t="str">
        <f>IFERROR(VLOOKUP(L440,IF($M$4="TEM0007_REV01",RAW_m_TEM0007_REV01!$AD:$AF),3,0),"---")</f>
        <v>---</v>
      </c>
      <c r="R440" s="59" t="str">
        <f>IFERROR(VLOOKUP(O440,IF($M$4="TEM0007_REV01",RAW_m_TEM0007_REV01!$AE:$AG),3,0),"---")</f>
        <v>---</v>
      </c>
      <c r="S440" s="59" t="str">
        <f t="shared" si="13"/>
        <v>---</v>
      </c>
    </row>
    <row r="441" spans="2:19" ht="15" customHeight="1" x14ac:dyDescent="0.25">
      <c r="B441" s="59">
        <f t="shared" si="12"/>
        <v>436</v>
      </c>
      <c r="C441" s="60">
        <f>IFERROR(IF($C$4="TEB2000_REV01",CALC_CONN_TEB2000_REV01!U441,),"---")</f>
        <v>0</v>
      </c>
      <c r="D441" s="59">
        <f>IFERROR(IF($C$4="TEB2000_REV01",CALC_CONN_TEB2000_REV01!D441,),"---")</f>
        <v>0</v>
      </c>
      <c r="E441" s="59">
        <f>IFERROR(IF($C$4="TEB2000_REV01",CALC_CONN_TEB2000_REV01!E441,),"---")</f>
        <v>0</v>
      </c>
      <c r="F441" s="59" t="str">
        <f>IFERROR(IF(VLOOKUP($D441&amp;"-"&amp;$E441,IF($C$4="TEB2000_REV01",CALC_CONN_TEB2000_REV01!$F:$I),4,0)="--","---",IF($C$4="TEB2000_REV01",CALC_CONN_TEB2000_REV01!$G441&amp; " --&gt; " &amp;CALC_CONN_TEB2000_REV01!$I441&amp; " --&gt; ")),"---")</f>
        <v>---</v>
      </c>
      <c r="G441" s="59" t="str">
        <f>IFERROR(IF(VLOOKUP($D441&amp;"-"&amp;$E441,IF($C$4="TEB2000_REV01",CALC_CONN_TEB2000_REV01!$F:$H),3,0)="--",VLOOKUP($D441&amp;"-"&amp;$E441,IF($C$4="TEB2000_REV01",CALC_CONN_TEB2000_REV01!$F:$H),2,0),VLOOKUP($D441&amp;"-"&amp;$E441,IF($C$4="TEB2000_REV01",CALC_CONN_TEB2000_REV01!$F:$H),3,0)),"---")</f>
        <v>---</v>
      </c>
      <c r="H441" s="59" t="str">
        <f>IFERROR(VLOOKUP(G441,IF($C$4="TEB2000_REV01",CALC_CONN_TEB2000_REV01!$G:$T),14,0),"---")</f>
        <v>---</v>
      </c>
      <c r="I441" s="59" t="str">
        <f>IFERROR(VLOOKUP($D441&amp;"-"&amp;$E441,IF($C$4="TEB2000_REV01",CALC_CONN_TEB2000_REV01!$F:$K,"???"),6,0),"---")</f>
        <v>---</v>
      </c>
      <c r="J441" s="61" t="str">
        <f>IFERROR(VLOOKUP($D441&amp;"-"&amp;$E441,IF($C$4="TEB2000_REV01",CALC_CONN_TEB2000_REV01!$F:$M,"???"),8,0),"---")</f>
        <v>---</v>
      </c>
      <c r="K441" s="62" t="str">
        <f>IFERROR(VLOOKUP($D441&amp;"-"&amp;$E441,IF($C$4="TEB2000_REV01",CALC_CONN_TEB2000_REV01!$F:$N),9,0),"---")</f>
        <v>---</v>
      </c>
      <c r="L441" s="59" t="str">
        <f>IFERROR(VLOOKUP(K441,B2B!$H$3:$I$2000,2,0),"---")</f>
        <v>---</v>
      </c>
      <c r="M441" s="59" t="str">
        <f>IFERROR(VLOOKUP(L441,IF($M$4="TEM0007_REV01",RAW_m_TEM0007_REV01!$AD:$AH),5,0),"---")</f>
        <v>---</v>
      </c>
      <c r="N441" s="59" t="str">
        <f>IFERROR(VLOOKUP(L441,IF($M$4="TEM0007_REV01",RAW_m_TEM0007_REV01!$AE:$AJ),6,0),"---")</f>
        <v>---</v>
      </c>
      <c r="O441" s="63" t="str">
        <f>IFERROR(VLOOKUP(L441,IF($M$4="TEM0007_REV01",RAW_m_TEM0007_REV01!$AD:$AE),2,0),"---")</f>
        <v>---</v>
      </c>
      <c r="P441" s="59" t="str">
        <f>IFERROR(VLOOKUP(O441,IF($M$4="TEM0007_REV01",RAW_m_TEM0007_REV01!$AJ:$AK),2,0),"---")</f>
        <v>---</v>
      </c>
      <c r="Q441" s="59" t="str">
        <f>IFERROR(VLOOKUP(L441,IF($M$4="TEM0007_REV01",RAW_m_TEM0007_REV01!$AD:$AF),3,0),"---")</f>
        <v>---</v>
      </c>
      <c r="R441" s="59" t="str">
        <f>IFERROR(VLOOKUP(O441,IF($M$4="TEM0007_REV01",RAW_m_TEM0007_REV01!$AE:$AG),3,0),"---")</f>
        <v>---</v>
      </c>
      <c r="S441" s="59" t="str">
        <f t="shared" si="13"/>
        <v>---</v>
      </c>
    </row>
    <row r="442" spans="2:19" ht="15" customHeight="1" x14ac:dyDescent="0.25">
      <c r="B442" s="59">
        <f t="shared" si="12"/>
        <v>437</v>
      </c>
      <c r="C442" s="60">
        <f>IFERROR(IF($C$4="TEB2000_REV01",CALC_CONN_TEB2000_REV01!U442,),"---")</f>
        <v>0</v>
      </c>
      <c r="D442" s="59">
        <f>IFERROR(IF($C$4="TEB2000_REV01",CALC_CONN_TEB2000_REV01!D442,),"---")</f>
        <v>0</v>
      </c>
      <c r="E442" s="59">
        <f>IFERROR(IF($C$4="TEB2000_REV01",CALC_CONN_TEB2000_REV01!E442,),"---")</f>
        <v>0</v>
      </c>
      <c r="F442" s="59" t="str">
        <f>IFERROR(IF(VLOOKUP($D442&amp;"-"&amp;$E442,IF($C$4="TEB2000_REV01",CALC_CONN_TEB2000_REV01!$F:$I),4,0)="--","---",IF($C$4="TEB2000_REV01",CALC_CONN_TEB2000_REV01!$G442&amp; " --&gt; " &amp;CALC_CONN_TEB2000_REV01!$I442&amp; " --&gt; ")),"---")</f>
        <v>---</v>
      </c>
      <c r="G442" s="59" t="str">
        <f>IFERROR(IF(VLOOKUP($D442&amp;"-"&amp;$E442,IF($C$4="TEB2000_REV01",CALC_CONN_TEB2000_REV01!$F:$H),3,0)="--",VLOOKUP($D442&amp;"-"&amp;$E442,IF($C$4="TEB2000_REV01",CALC_CONN_TEB2000_REV01!$F:$H),2,0),VLOOKUP($D442&amp;"-"&amp;$E442,IF($C$4="TEB2000_REV01",CALC_CONN_TEB2000_REV01!$F:$H),3,0)),"---")</f>
        <v>---</v>
      </c>
      <c r="H442" s="59" t="str">
        <f>IFERROR(VLOOKUP(G442,IF($C$4="TEB2000_REV01",CALC_CONN_TEB2000_REV01!$G:$T),14,0),"---")</f>
        <v>---</v>
      </c>
      <c r="I442" s="59" t="str">
        <f>IFERROR(VLOOKUP($D442&amp;"-"&amp;$E442,IF($C$4="TEB2000_REV01",CALC_CONN_TEB2000_REV01!$F:$K,"???"),6,0),"---")</f>
        <v>---</v>
      </c>
      <c r="J442" s="61" t="str">
        <f>IFERROR(VLOOKUP($D442&amp;"-"&amp;$E442,IF($C$4="TEB2000_REV01",CALC_CONN_TEB2000_REV01!$F:$M,"???"),8,0),"---")</f>
        <v>---</v>
      </c>
      <c r="K442" s="62" t="str">
        <f>IFERROR(VLOOKUP($D442&amp;"-"&amp;$E442,IF($C$4="TEB2000_REV01",CALC_CONN_TEB2000_REV01!$F:$N),9,0),"---")</f>
        <v>---</v>
      </c>
      <c r="L442" s="59" t="str">
        <f>IFERROR(VLOOKUP(K442,B2B!$H$3:$I$2000,2,0),"---")</f>
        <v>---</v>
      </c>
      <c r="M442" s="59" t="str">
        <f>IFERROR(VLOOKUP(L442,IF($M$4="TEM0007_REV01",RAW_m_TEM0007_REV01!$AD:$AH),5,0),"---")</f>
        <v>---</v>
      </c>
      <c r="N442" s="59" t="str">
        <f>IFERROR(VLOOKUP(L442,IF($M$4="TEM0007_REV01",RAW_m_TEM0007_REV01!$AE:$AJ),6,0),"---")</f>
        <v>---</v>
      </c>
      <c r="O442" s="63" t="str">
        <f>IFERROR(VLOOKUP(L442,IF($M$4="TEM0007_REV01",RAW_m_TEM0007_REV01!$AD:$AE),2,0),"---")</f>
        <v>---</v>
      </c>
      <c r="P442" s="59" t="str">
        <f>IFERROR(VLOOKUP(O442,IF($M$4="TEM0007_REV01",RAW_m_TEM0007_REV01!$AJ:$AK),2,0),"---")</f>
        <v>---</v>
      </c>
      <c r="Q442" s="59" t="str">
        <f>IFERROR(VLOOKUP(L442,IF($M$4="TEM0007_REV01",RAW_m_TEM0007_REV01!$AD:$AF),3,0),"---")</f>
        <v>---</v>
      </c>
      <c r="R442" s="59" t="str">
        <f>IFERROR(VLOOKUP(O442,IF($M$4="TEM0007_REV01",RAW_m_TEM0007_REV01!$AE:$AG),3,0),"---")</f>
        <v>---</v>
      </c>
      <c r="S442" s="59" t="str">
        <f t="shared" si="13"/>
        <v>---</v>
      </c>
    </row>
    <row r="443" spans="2:19" ht="15" customHeight="1" x14ac:dyDescent="0.25">
      <c r="B443" s="59">
        <f t="shared" si="12"/>
        <v>438</v>
      </c>
      <c r="C443" s="60">
        <f>IFERROR(IF($C$4="TEB2000_REV01",CALC_CONN_TEB2000_REV01!U443,),"---")</f>
        <v>0</v>
      </c>
      <c r="D443" s="59">
        <f>IFERROR(IF($C$4="TEB2000_REV01",CALC_CONN_TEB2000_REV01!D443,),"---")</f>
        <v>0</v>
      </c>
      <c r="E443" s="59">
        <f>IFERROR(IF($C$4="TEB2000_REV01",CALC_CONN_TEB2000_REV01!E443,),"---")</f>
        <v>0</v>
      </c>
      <c r="F443" s="59" t="str">
        <f>IFERROR(IF(VLOOKUP($D443&amp;"-"&amp;$E443,IF($C$4="TEB2000_REV01",CALC_CONN_TEB2000_REV01!$F:$I),4,0)="--","---",IF($C$4="TEB2000_REV01",CALC_CONN_TEB2000_REV01!$G443&amp; " --&gt; " &amp;CALC_CONN_TEB2000_REV01!$I443&amp; " --&gt; ")),"---")</f>
        <v>---</v>
      </c>
      <c r="G443" s="59" t="str">
        <f>IFERROR(IF(VLOOKUP($D443&amp;"-"&amp;$E443,IF($C$4="TEB2000_REV01",CALC_CONN_TEB2000_REV01!$F:$H),3,0)="--",VLOOKUP($D443&amp;"-"&amp;$E443,IF($C$4="TEB2000_REV01",CALC_CONN_TEB2000_REV01!$F:$H),2,0),VLOOKUP($D443&amp;"-"&amp;$E443,IF($C$4="TEB2000_REV01",CALC_CONN_TEB2000_REV01!$F:$H),3,0)),"---")</f>
        <v>---</v>
      </c>
      <c r="H443" s="59" t="str">
        <f>IFERROR(VLOOKUP(G443,IF($C$4="TEB2000_REV01",CALC_CONN_TEB2000_REV01!$G:$T),14,0),"---")</f>
        <v>---</v>
      </c>
      <c r="I443" s="59" t="str">
        <f>IFERROR(VLOOKUP($D443&amp;"-"&amp;$E443,IF($C$4="TEB2000_REV01",CALC_CONN_TEB2000_REV01!$F:$K,"???"),6,0),"---")</f>
        <v>---</v>
      </c>
      <c r="J443" s="61" t="str">
        <f>IFERROR(VLOOKUP($D443&amp;"-"&amp;$E443,IF($C$4="TEB2000_REV01",CALC_CONN_TEB2000_REV01!$F:$M,"???"),8,0),"---")</f>
        <v>---</v>
      </c>
      <c r="K443" s="62" t="str">
        <f>IFERROR(VLOOKUP($D443&amp;"-"&amp;$E443,IF($C$4="TEB2000_REV01",CALC_CONN_TEB2000_REV01!$F:$N),9,0),"---")</f>
        <v>---</v>
      </c>
      <c r="L443" s="59" t="str">
        <f>IFERROR(VLOOKUP(K443,B2B!$H$3:$I$2000,2,0),"---")</f>
        <v>---</v>
      </c>
      <c r="M443" s="59" t="str">
        <f>IFERROR(VLOOKUP(L443,IF($M$4="TEM0007_REV01",RAW_m_TEM0007_REV01!$AD:$AH),5,0),"---")</f>
        <v>---</v>
      </c>
      <c r="N443" s="59" t="str">
        <f>IFERROR(VLOOKUP(L443,IF($M$4="TEM0007_REV01",RAW_m_TEM0007_REV01!$AE:$AJ),6,0),"---")</f>
        <v>---</v>
      </c>
      <c r="O443" s="63" t="str">
        <f>IFERROR(VLOOKUP(L443,IF($M$4="TEM0007_REV01",RAW_m_TEM0007_REV01!$AD:$AE),2,0),"---")</f>
        <v>---</v>
      </c>
      <c r="P443" s="59" t="str">
        <f>IFERROR(VLOOKUP(O443,IF($M$4="TEM0007_REV01",RAW_m_TEM0007_REV01!$AJ:$AK),2,0),"---")</f>
        <v>---</v>
      </c>
      <c r="Q443" s="59" t="str">
        <f>IFERROR(VLOOKUP(L443,IF($M$4="TEM0007_REV01",RAW_m_TEM0007_REV01!$AD:$AF),3,0),"---")</f>
        <v>---</v>
      </c>
      <c r="R443" s="59" t="str">
        <f>IFERROR(VLOOKUP(O443,IF($M$4="TEM0007_REV01",RAW_m_TEM0007_REV01!$AE:$AG),3,0),"---")</f>
        <v>---</v>
      </c>
      <c r="S443" s="59" t="str">
        <f t="shared" si="13"/>
        <v>---</v>
      </c>
    </row>
    <row r="444" spans="2:19" ht="15" customHeight="1" x14ac:dyDescent="0.25">
      <c r="B444" s="59">
        <f t="shared" si="12"/>
        <v>439</v>
      </c>
      <c r="C444" s="60">
        <f>IFERROR(IF($C$4="TEB2000_REV01",CALC_CONN_TEB2000_REV01!U444,),"---")</f>
        <v>0</v>
      </c>
      <c r="D444" s="59">
        <f>IFERROR(IF($C$4="TEB2000_REV01",CALC_CONN_TEB2000_REV01!D444,),"---")</f>
        <v>0</v>
      </c>
      <c r="E444" s="59">
        <f>IFERROR(IF($C$4="TEB2000_REV01",CALC_CONN_TEB2000_REV01!E444,),"---")</f>
        <v>0</v>
      </c>
      <c r="F444" s="59" t="str">
        <f>IFERROR(IF(VLOOKUP($D444&amp;"-"&amp;$E444,IF($C$4="TEB2000_REV01",CALC_CONN_TEB2000_REV01!$F:$I),4,0)="--","---",IF($C$4="TEB2000_REV01",CALC_CONN_TEB2000_REV01!$G444&amp; " --&gt; " &amp;CALC_CONN_TEB2000_REV01!$I444&amp; " --&gt; ")),"---")</f>
        <v>---</v>
      </c>
      <c r="G444" s="59" t="str">
        <f>IFERROR(IF(VLOOKUP($D444&amp;"-"&amp;$E444,IF($C$4="TEB2000_REV01",CALC_CONN_TEB2000_REV01!$F:$H),3,0)="--",VLOOKUP($D444&amp;"-"&amp;$E444,IF($C$4="TEB2000_REV01",CALC_CONN_TEB2000_REV01!$F:$H),2,0),VLOOKUP($D444&amp;"-"&amp;$E444,IF($C$4="TEB2000_REV01",CALC_CONN_TEB2000_REV01!$F:$H),3,0)),"---")</f>
        <v>---</v>
      </c>
      <c r="H444" s="59" t="str">
        <f>IFERROR(VLOOKUP(G444,IF($C$4="TEB2000_REV01",CALC_CONN_TEB2000_REV01!$G:$T),14,0),"---")</f>
        <v>---</v>
      </c>
      <c r="I444" s="59" t="str">
        <f>IFERROR(VLOOKUP($D444&amp;"-"&amp;$E444,IF($C$4="TEB2000_REV01",CALC_CONN_TEB2000_REV01!$F:$K,"???"),6,0),"---")</f>
        <v>---</v>
      </c>
      <c r="J444" s="61" t="str">
        <f>IFERROR(VLOOKUP($D444&amp;"-"&amp;$E444,IF($C$4="TEB2000_REV01",CALC_CONN_TEB2000_REV01!$F:$M,"???"),8,0),"---")</f>
        <v>---</v>
      </c>
      <c r="K444" s="62" t="str">
        <f>IFERROR(VLOOKUP($D444&amp;"-"&amp;$E444,IF($C$4="TEB2000_REV01",CALC_CONN_TEB2000_REV01!$F:$N),9,0),"---")</f>
        <v>---</v>
      </c>
      <c r="L444" s="59" t="str">
        <f>IFERROR(VLOOKUP(K444,B2B!$H$3:$I$2000,2,0),"---")</f>
        <v>---</v>
      </c>
      <c r="M444" s="59" t="str">
        <f>IFERROR(VLOOKUP(L444,IF($M$4="TEM0007_REV01",RAW_m_TEM0007_REV01!$AD:$AH),5,0),"---")</f>
        <v>---</v>
      </c>
      <c r="N444" s="59" t="str">
        <f>IFERROR(VLOOKUP(L444,IF($M$4="TEM0007_REV01",RAW_m_TEM0007_REV01!$AE:$AJ),6,0),"---")</f>
        <v>---</v>
      </c>
      <c r="O444" s="63" t="str">
        <f>IFERROR(VLOOKUP(L444,IF($M$4="TEM0007_REV01",RAW_m_TEM0007_REV01!$AD:$AE),2,0),"---")</f>
        <v>---</v>
      </c>
      <c r="P444" s="59" t="str">
        <f>IFERROR(VLOOKUP(O444,IF($M$4="TEM0007_REV01",RAW_m_TEM0007_REV01!$AJ:$AK),2,0),"---")</f>
        <v>---</v>
      </c>
      <c r="Q444" s="59" t="str">
        <f>IFERROR(VLOOKUP(L444,IF($M$4="TEM0007_REV01",RAW_m_TEM0007_REV01!$AD:$AF),3,0),"---")</f>
        <v>---</v>
      </c>
      <c r="R444" s="59" t="str">
        <f>IFERROR(VLOOKUP(O444,IF($M$4="TEM0007_REV01",RAW_m_TEM0007_REV01!$AE:$AG),3,0),"---")</f>
        <v>---</v>
      </c>
      <c r="S444" s="59" t="str">
        <f t="shared" si="13"/>
        <v>---</v>
      </c>
    </row>
    <row r="445" spans="2:19" ht="15" customHeight="1" x14ac:dyDescent="0.25">
      <c r="B445" s="59">
        <f t="shared" si="12"/>
        <v>440</v>
      </c>
      <c r="C445" s="60">
        <f>IFERROR(IF($C$4="TEB2000_REV01",CALC_CONN_TEB2000_REV01!U445,),"---")</f>
        <v>0</v>
      </c>
      <c r="D445" s="59">
        <f>IFERROR(IF($C$4="TEB2000_REV01",CALC_CONN_TEB2000_REV01!D445,),"---")</f>
        <v>0</v>
      </c>
      <c r="E445" s="59">
        <f>IFERROR(IF($C$4="TEB2000_REV01",CALC_CONN_TEB2000_REV01!E445,),"---")</f>
        <v>0</v>
      </c>
      <c r="F445" s="59" t="str">
        <f>IFERROR(IF(VLOOKUP($D445&amp;"-"&amp;$E445,IF($C$4="TEB2000_REV01",CALC_CONN_TEB2000_REV01!$F:$I),4,0)="--","---",IF($C$4="TEB2000_REV01",CALC_CONN_TEB2000_REV01!$G445&amp; " --&gt; " &amp;CALC_CONN_TEB2000_REV01!$I445&amp; " --&gt; ")),"---")</f>
        <v>---</v>
      </c>
      <c r="G445" s="59" t="str">
        <f>IFERROR(IF(VLOOKUP($D445&amp;"-"&amp;$E445,IF($C$4="TEB2000_REV01",CALC_CONN_TEB2000_REV01!$F:$H),3,0)="--",VLOOKUP($D445&amp;"-"&amp;$E445,IF($C$4="TEB2000_REV01",CALC_CONN_TEB2000_REV01!$F:$H),2,0),VLOOKUP($D445&amp;"-"&amp;$E445,IF($C$4="TEB2000_REV01",CALC_CONN_TEB2000_REV01!$F:$H),3,0)),"---")</f>
        <v>---</v>
      </c>
      <c r="H445" s="59" t="str">
        <f>IFERROR(VLOOKUP(G445,IF($C$4="TEB2000_REV01",CALC_CONN_TEB2000_REV01!$G:$T),14,0),"---")</f>
        <v>---</v>
      </c>
      <c r="I445" s="59" t="str">
        <f>IFERROR(VLOOKUP($D445&amp;"-"&amp;$E445,IF($C$4="TEB2000_REV01",CALC_CONN_TEB2000_REV01!$F:$K,"???"),6,0),"---")</f>
        <v>---</v>
      </c>
      <c r="J445" s="61" t="str">
        <f>IFERROR(VLOOKUP($D445&amp;"-"&amp;$E445,IF($C$4="TEB2000_REV01",CALC_CONN_TEB2000_REV01!$F:$M,"???"),8,0),"---")</f>
        <v>---</v>
      </c>
      <c r="K445" s="62" t="str">
        <f>IFERROR(VLOOKUP($D445&amp;"-"&amp;$E445,IF($C$4="TEB2000_REV01",CALC_CONN_TEB2000_REV01!$F:$N),9,0),"---")</f>
        <v>---</v>
      </c>
      <c r="L445" s="59" t="str">
        <f>IFERROR(VLOOKUP(K445,B2B!$H$3:$I$2000,2,0),"---")</f>
        <v>---</v>
      </c>
      <c r="M445" s="59" t="str">
        <f>IFERROR(VLOOKUP(L445,IF($M$4="TEM0007_REV01",RAW_m_TEM0007_REV01!$AD:$AH),5,0),"---")</f>
        <v>---</v>
      </c>
      <c r="N445" s="59" t="str">
        <f>IFERROR(VLOOKUP(L445,IF($M$4="TEM0007_REV01",RAW_m_TEM0007_REV01!$AE:$AJ),6,0),"---")</f>
        <v>---</v>
      </c>
      <c r="O445" s="63" t="str">
        <f>IFERROR(VLOOKUP(L445,IF($M$4="TEM0007_REV01",RAW_m_TEM0007_REV01!$AD:$AE),2,0),"---")</f>
        <v>---</v>
      </c>
      <c r="P445" s="59" t="str">
        <f>IFERROR(VLOOKUP(O445,IF($M$4="TEM0007_REV01",RAW_m_TEM0007_REV01!$AJ:$AK),2,0),"---")</f>
        <v>---</v>
      </c>
      <c r="Q445" s="59" t="str">
        <f>IFERROR(VLOOKUP(L445,IF($M$4="TEM0007_REV01",RAW_m_TEM0007_REV01!$AD:$AF),3,0),"---")</f>
        <v>---</v>
      </c>
      <c r="R445" s="59" t="str">
        <f>IFERROR(VLOOKUP(O445,IF($M$4="TEM0007_REV01",RAW_m_TEM0007_REV01!$AE:$AG),3,0),"---")</f>
        <v>---</v>
      </c>
      <c r="S445" s="59" t="str">
        <f t="shared" si="13"/>
        <v>---</v>
      </c>
    </row>
    <row r="446" spans="2:19" ht="15" customHeight="1" x14ac:dyDescent="0.25">
      <c r="B446" s="59">
        <f t="shared" si="12"/>
        <v>441</v>
      </c>
      <c r="C446" s="60">
        <f>IFERROR(IF($C$4="TEB2000_REV01",CALC_CONN_TEB2000_REV01!U446,),"---")</f>
        <v>0</v>
      </c>
      <c r="D446" s="59">
        <f>IFERROR(IF($C$4="TEB2000_REV01",CALC_CONN_TEB2000_REV01!D446,),"---")</f>
        <v>0</v>
      </c>
      <c r="E446" s="59">
        <f>IFERROR(IF($C$4="TEB2000_REV01",CALC_CONN_TEB2000_REV01!E446,),"---")</f>
        <v>0</v>
      </c>
      <c r="F446" s="59" t="str">
        <f>IFERROR(IF(VLOOKUP($D446&amp;"-"&amp;$E446,IF($C$4="TEB2000_REV01",CALC_CONN_TEB2000_REV01!$F:$I),4,0)="--","---",IF($C$4="TEB2000_REV01",CALC_CONN_TEB2000_REV01!$G446&amp; " --&gt; " &amp;CALC_CONN_TEB2000_REV01!$I446&amp; " --&gt; ")),"---")</f>
        <v>---</v>
      </c>
      <c r="G446" s="59" t="str">
        <f>IFERROR(IF(VLOOKUP($D446&amp;"-"&amp;$E446,IF($C$4="TEB2000_REV01",CALC_CONN_TEB2000_REV01!$F:$H),3,0)="--",VLOOKUP($D446&amp;"-"&amp;$E446,IF($C$4="TEB2000_REV01",CALC_CONN_TEB2000_REV01!$F:$H),2,0),VLOOKUP($D446&amp;"-"&amp;$E446,IF($C$4="TEB2000_REV01",CALC_CONN_TEB2000_REV01!$F:$H),3,0)),"---")</f>
        <v>---</v>
      </c>
      <c r="H446" s="59" t="str">
        <f>IFERROR(VLOOKUP(G446,IF($C$4="TEB2000_REV01",CALC_CONN_TEB2000_REV01!$G:$T),14,0),"---")</f>
        <v>---</v>
      </c>
      <c r="I446" s="59" t="str">
        <f>IFERROR(VLOOKUP($D446&amp;"-"&amp;$E446,IF($C$4="TEB2000_REV01",CALC_CONN_TEB2000_REV01!$F:$K,"???"),6,0),"---")</f>
        <v>---</v>
      </c>
      <c r="J446" s="61" t="str">
        <f>IFERROR(VLOOKUP($D446&amp;"-"&amp;$E446,IF($C$4="TEB2000_REV01",CALC_CONN_TEB2000_REV01!$F:$M,"???"),8,0),"---")</f>
        <v>---</v>
      </c>
      <c r="K446" s="62" t="str">
        <f>IFERROR(VLOOKUP($D446&amp;"-"&amp;$E446,IF($C$4="TEB2000_REV01",CALC_CONN_TEB2000_REV01!$F:$N),9,0),"---")</f>
        <v>---</v>
      </c>
      <c r="L446" s="59" t="str">
        <f>IFERROR(VLOOKUP(K446,B2B!$H$3:$I$2000,2,0),"---")</f>
        <v>---</v>
      </c>
      <c r="M446" s="59" t="str">
        <f>IFERROR(VLOOKUP(L446,IF($M$4="TEM0007_REV01",RAW_m_TEM0007_REV01!$AD:$AH),5,0),"---")</f>
        <v>---</v>
      </c>
      <c r="N446" s="59" t="str">
        <f>IFERROR(VLOOKUP(L446,IF($M$4="TEM0007_REV01",RAW_m_TEM0007_REV01!$AE:$AJ),6,0),"---")</f>
        <v>---</v>
      </c>
      <c r="O446" s="63" t="str">
        <f>IFERROR(VLOOKUP(L446,IF($M$4="TEM0007_REV01",RAW_m_TEM0007_REV01!$AD:$AE),2,0),"---")</f>
        <v>---</v>
      </c>
      <c r="P446" s="59" t="str">
        <f>IFERROR(VLOOKUP(O446,IF($M$4="TEM0007_REV01",RAW_m_TEM0007_REV01!$AJ:$AK),2,0),"---")</f>
        <v>---</v>
      </c>
      <c r="Q446" s="59" t="str">
        <f>IFERROR(VLOOKUP(L446,IF($M$4="TEM0007_REV01",RAW_m_TEM0007_REV01!$AD:$AF),3,0),"---")</f>
        <v>---</v>
      </c>
      <c r="R446" s="59" t="str">
        <f>IFERROR(VLOOKUP(O446,IF($M$4="TEM0007_REV01",RAW_m_TEM0007_REV01!$AE:$AG),3,0),"---")</f>
        <v>---</v>
      </c>
      <c r="S446" s="59" t="str">
        <f t="shared" si="13"/>
        <v>---</v>
      </c>
    </row>
    <row r="447" spans="2:19" ht="15" customHeight="1" x14ac:dyDescent="0.25">
      <c r="B447" s="59">
        <f t="shared" si="12"/>
        <v>442</v>
      </c>
      <c r="C447" s="60">
        <f>IFERROR(IF($C$4="TEB2000_REV01",CALC_CONN_TEB2000_REV01!U447,),"---")</f>
        <v>0</v>
      </c>
      <c r="D447" s="59">
        <f>IFERROR(IF($C$4="TEB2000_REV01",CALC_CONN_TEB2000_REV01!D447,),"---")</f>
        <v>0</v>
      </c>
      <c r="E447" s="59">
        <f>IFERROR(IF($C$4="TEB2000_REV01",CALC_CONN_TEB2000_REV01!E447,),"---")</f>
        <v>0</v>
      </c>
      <c r="F447" s="59" t="str">
        <f>IFERROR(IF(VLOOKUP($D447&amp;"-"&amp;$E447,IF($C$4="TEB2000_REV01",CALC_CONN_TEB2000_REV01!$F:$I),4,0)="--","---",IF($C$4="TEB2000_REV01",CALC_CONN_TEB2000_REV01!$G447&amp; " --&gt; " &amp;CALC_CONN_TEB2000_REV01!$I447&amp; " --&gt; ")),"---")</f>
        <v>---</v>
      </c>
      <c r="G447" s="59" t="str">
        <f>IFERROR(IF(VLOOKUP($D447&amp;"-"&amp;$E447,IF($C$4="TEB2000_REV01",CALC_CONN_TEB2000_REV01!$F:$H),3,0)="--",VLOOKUP($D447&amp;"-"&amp;$E447,IF($C$4="TEB2000_REV01",CALC_CONN_TEB2000_REV01!$F:$H),2,0),VLOOKUP($D447&amp;"-"&amp;$E447,IF($C$4="TEB2000_REV01",CALC_CONN_TEB2000_REV01!$F:$H),3,0)),"---")</f>
        <v>---</v>
      </c>
      <c r="H447" s="59" t="str">
        <f>IFERROR(VLOOKUP(G447,IF($C$4="TEB2000_REV01",CALC_CONN_TEB2000_REV01!$G:$T),14,0),"---")</f>
        <v>---</v>
      </c>
      <c r="I447" s="59" t="str">
        <f>IFERROR(VLOOKUP($D447&amp;"-"&amp;$E447,IF($C$4="TEB2000_REV01",CALC_CONN_TEB2000_REV01!$F:$K,"???"),6,0),"---")</f>
        <v>---</v>
      </c>
      <c r="J447" s="61" t="str">
        <f>IFERROR(VLOOKUP($D447&amp;"-"&amp;$E447,IF($C$4="TEB2000_REV01",CALC_CONN_TEB2000_REV01!$F:$M,"???"),8,0),"---")</f>
        <v>---</v>
      </c>
      <c r="K447" s="62" t="str">
        <f>IFERROR(VLOOKUP($D447&amp;"-"&amp;$E447,IF($C$4="TEB2000_REV01",CALC_CONN_TEB2000_REV01!$F:$N),9,0),"---")</f>
        <v>---</v>
      </c>
      <c r="L447" s="59" t="str">
        <f>IFERROR(VLOOKUP(K447,B2B!$H$3:$I$2000,2,0),"---")</f>
        <v>---</v>
      </c>
      <c r="M447" s="59" t="str">
        <f>IFERROR(VLOOKUP(L447,IF($M$4="TEM0007_REV01",RAW_m_TEM0007_REV01!$AD:$AH),5,0),"---")</f>
        <v>---</v>
      </c>
      <c r="N447" s="59" t="str">
        <f>IFERROR(VLOOKUP(L447,IF($M$4="TEM0007_REV01",RAW_m_TEM0007_REV01!$AE:$AJ),6,0),"---")</f>
        <v>---</v>
      </c>
      <c r="O447" s="63" t="str">
        <f>IFERROR(VLOOKUP(L447,IF($M$4="TEM0007_REV01",RAW_m_TEM0007_REV01!$AD:$AE),2,0),"---")</f>
        <v>---</v>
      </c>
      <c r="P447" s="59" t="str">
        <f>IFERROR(VLOOKUP(O447,IF($M$4="TEM0007_REV01",RAW_m_TEM0007_REV01!$AJ:$AK),2,0),"---")</f>
        <v>---</v>
      </c>
      <c r="Q447" s="59" t="str">
        <f>IFERROR(VLOOKUP(L447,IF($M$4="TEM0007_REV01",RAW_m_TEM0007_REV01!$AD:$AF),3,0),"---")</f>
        <v>---</v>
      </c>
      <c r="R447" s="59" t="str">
        <f>IFERROR(VLOOKUP(O447,IF($M$4="TEM0007_REV01",RAW_m_TEM0007_REV01!$AE:$AG),3,0),"---")</f>
        <v>---</v>
      </c>
      <c r="S447" s="59" t="str">
        <f t="shared" si="13"/>
        <v>---</v>
      </c>
    </row>
    <row r="448" spans="2:19" ht="15" customHeight="1" x14ac:dyDescent="0.25">
      <c r="B448" s="59">
        <f t="shared" si="12"/>
        <v>443</v>
      </c>
      <c r="C448" s="60">
        <f>IFERROR(IF($C$4="TEB2000_REV01",CALC_CONN_TEB2000_REV01!U448,),"---")</f>
        <v>0</v>
      </c>
      <c r="D448" s="59">
        <f>IFERROR(IF($C$4="TEB2000_REV01",CALC_CONN_TEB2000_REV01!D448,),"---")</f>
        <v>0</v>
      </c>
      <c r="E448" s="59">
        <f>IFERROR(IF($C$4="TEB2000_REV01",CALC_CONN_TEB2000_REV01!E448,),"---")</f>
        <v>0</v>
      </c>
      <c r="F448" s="59" t="str">
        <f>IFERROR(IF(VLOOKUP($D448&amp;"-"&amp;$E448,IF($C$4="TEB2000_REV01",CALC_CONN_TEB2000_REV01!$F:$I),4,0)="--","---",IF($C$4="TEB2000_REV01",CALC_CONN_TEB2000_REV01!$G448&amp; " --&gt; " &amp;CALC_CONN_TEB2000_REV01!$I448&amp; " --&gt; ")),"---")</f>
        <v>---</v>
      </c>
      <c r="G448" s="59" t="str">
        <f>IFERROR(IF(VLOOKUP($D448&amp;"-"&amp;$E448,IF($C$4="TEB2000_REV01",CALC_CONN_TEB2000_REV01!$F:$H),3,0)="--",VLOOKUP($D448&amp;"-"&amp;$E448,IF($C$4="TEB2000_REV01",CALC_CONN_TEB2000_REV01!$F:$H),2,0),VLOOKUP($D448&amp;"-"&amp;$E448,IF($C$4="TEB2000_REV01",CALC_CONN_TEB2000_REV01!$F:$H),3,0)),"---")</f>
        <v>---</v>
      </c>
      <c r="H448" s="59" t="str">
        <f>IFERROR(VLOOKUP(G448,IF($C$4="TEB2000_REV01",CALC_CONN_TEB2000_REV01!$G:$T),14,0),"---")</f>
        <v>---</v>
      </c>
      <c r="I448" s="59" t="str">
        <f>IFERROR(VLOOKUP($D448&amp;"-"&amp;$E448,IF($C$4="TEB2000_REV01",CALC_CONN_TEB2000_REV01!$F:$K,"???"),6,0),"---")</f>
        <v>---</v>
      </c>
      <c r="J448" s="61" t="str">
        <f>IFERROR(VLOOKUP($D448&amp;"-"&amp;$E448,IF($C$4="TEB2000_REV01",CALC_CONN_TEB2000_REV01!$F:$M,"???"),8,0),"---")</f>
        <v>---</v>
      </c>
      <c r="K448" s="62" t="str">
        <f>IFERROR(VLOOKUP($D448&amp;"-"&amp;$E448,IF($C$4="TEB2000_REV01",CALC_CONN_TEB2000_REV01!$F:$N),9,0),"---")</f>
        <v>---</v>
      </c>
      <c r="L448" s="59" t="str">
        <f>IFERROR(VLOOKUP(K448,B2B!$H$3:$I$2000,2,0),"---")</f>
        <v>---</v>
      </c>
      <c r="M448" s="59" t="str">
        <f>IFERROR(VLOOKUP(L448,IF($M$4="TEM0007_REV01",RAW_m_TEM0007_REV01!$AD:$AH),5,0),"---")</f>
        <v>---</v>
      </c>
      <c r="N448" s="59" t="str">
        <f>IFERROR(VLOOKUP(L448,IF($M$4="TEM0007_REV01",RAW_m_TEM0007_REV01!$AE:$AJ),6,0),"---")</f>
        <v>---</v>
      </c>
      <c r="O448" s="63" t="str">
        <f>IFERROR(VLOOKUP(L448,IF($M$4="TEM0007_REV01",RAW_m_TEM0007_REV01!$AD:$AE),2,0),"---")</f>
        <v>---</v>
      </c>
      <c r="P448" s="59" t="str">
        <f>IFERROR(VLOOKUP(O448,IF($M$4="TEM0007_REV01",RAW_m_TEM0007_REV01!$AJ:$AK),2,0),"---")</f>
        <v>---</v>
      </c>
      <c r="Q448" s="59" t="str">
        <f>IFERROR(VLOOKUP(L448,IF($M$4="TEM0007_REV01",RAW_m_TEM0007_REV01!$AD:$AF),3,0),"---")</f>
        <v>---</v>
      </c>
      <c r="R448" s="59" t="str">
        <f>IFERROR(VLOOKUP(O448,IF($M$4="TEM0007_REV01",RAW_m_TEM0007_REV01!$AE:$AG),3,0),"---")</f>
        <v>---</v>
      </c>
      <c r="S448" s="59" t="str">
        <f t="shared" si="13"/>
        <v>---</v>
      </c>
    </row>
    <row r="449" spans="2:19" ht="15" customHeight="1" x14ac:dyDescent="0.25">
      <c r="B449" s="59">
        <f t="shared" si="12"/>
        <v>444</v>
      </c>
      <c r="C449" s="60">
        <f>IFERROR(IF($C$4="TEB2000_REV01",CALC_CONN_TEB2000_REV01!U449,),"---")</f>
        <v>0</v>
      </c>
      <c r="D449" s="59">
        <f>IFERROR(IF($C$4="TEB2000_REV01",CALC_CONN_TEB2000_REV01!D449,),"---")</f>
        <v>0</v>
      </c>
      <c r="E449" s="59">
        <f>IFERROR(IF($C$4="TEB2000_REV01",CALC_CONN_TEB2000_REV01!E449,),"---")</f>
        <v>0</v>
      </c>
      <c r="F449" s="59" t="str">
        <f>IFERROR(IF(VLOOKUP($D449&amp;"-"&amp;$E449,IF($C$4="TEB2000_REV01",CALC_CONN_TEB2000_REV01!$F:$I),4,0)="--","---",IF($C$4="TEB2000_REV01",CALC_CONN_TEB2000_REV01!$G449&amp; " --&gt; " &amp;CALC_CONN_TEB2000_REV01!$I449&amp; " --&gt; ")),"---")</f>
        <v>---</v>
      </c>
      <c r="G449" s="59" t="str">
        <f>IFERROR(IF(VLOOKUP($D449&amp;"-"&amp;$E449,IF($C$4="TEB2000_REV01",CALC_CONN_TEB2000_REV01!$F:$H),3,0)="--",VLOOKUP($D449&amp;"-"&amp;$E449,IF($C$4="TEB2000_REV01",CALC_CONN_TEB2000_REV01!$F:$H),2,0),VLOOKUP($D449&amp;"-"&amp;$E449,IF($C$4="TEB2000_REV01",CALC_CONN_TEB2000_REV01!$F:$H),3,0)),"---")</f>
        <v>---</v>
      </c>
      <c r="H449" s="59" t="str">
        <f>IFERROR(VLOOKUP(G449,IF($C$4="TEB2000_REV01",CALC_CONN_TEB2000_REV01!$G:$T),14,0),"---")</f>
        <v>---</v>
      </c>
      <c r="I449" s="59" t="str">
        <f>IFERROR(VLOOKUP($D449&amp;"-"&amp;$E449,IF($C$4="TEB2000_REV01",CALC_CONN_TEB2000_REV01!$F:$K,"???"),6,0),"---")</f>
        <v>---</v>
      </c>
      <c r="J449" s="61" t="str">
        <f>IFERROR(VLOOKUP($D449&amp;"-"&amp;$E449,IF($C$4="TEB2000_REV01",CALC_CONN_TEB2000_REV01!$F:$M,"???"),8,0),"---")</f>
        <v>---</v>
      </c>
      <c r="K449" s="62" t="str">
        <f>IFERROR(VLOOKUP($D449&amp;"-"&amp;$E449,IF($C$4="TEB2000_REV01",CALC_CONN_TEB2000_REV01!$F:$N),9,0),"---")</f>
        <v>---</v>
      </c>
      <c r="L449" s="59" t="str">
        <f>IFERROR(VLOOKUP(K449,B2B!$H$3:$I$2000,2,0),"---")</f>
        <v>---</v>
      </c>
      <c r="M449" s="59" t="str">
        <f>IFERROR(VLOOKUP(L449,IF($M$4="TEM0007_REV01",RAW_m_TEM0007_REV01!$AD:$AH),5,0),"---")</f>
        <v>---</v>
      </c>
      <c r="N449" s="59" t="str">
        <f>IFERROR(VLOOKUP(L449,IF($M$4="TEM0007_REV01",RAW_m_TEM0007_REV01!$AE:$AJ),6,0),"---")</f>
        <v>---</v>
      </c>
      <c r="O449" s="63" t="str">
        <f>IFERROR(VLOOKUP(L449,IF($M$4="TEM0007_REV01",RAW_m_TEM0007_REV01!$AD:$AE),2,0),"---")</f>
        <v>---</v>
      </c>
      <c r="P449" s="59" t="str">
        <f>IFERROR(VLOOKUP(O449,IF($M$4="TEM0007_REV01",RAW_m_TEM0007_REV01!$AJ:$AK),2,0),"---")</f>
        <v>---</v>
      </c>
      <c r="Q449" s="59" t="str">
        <f>IFERROR(VLOOKUP(L449,IF($M$4="TEM0007_REV01",RAW_m_TEM0007_REV01!$AD:$AF),3,0),"---")</f>
        <v>---</v>
      </c>
      <c r="R449" s="59" t="str">
        <f>IFERROR(VLOOKUP(O449,IF($M$4="TEM0007_REV01",RAW_m_TEM0007_REV01!$AE:$AG),3,0),"---")</f>
        <v>---</v>
      </c>
      <c r="S449" s="59" t="str">
        <f t="shared" si="13"/>
        <v>---</v>
      </c>
    </row>
    <row r="450" spans="2:19" ht="15" customHeight="1" x14ac:dyDescent="0.25">
      <c r="B450" s="59">
        <f t="shared" si="12"/>
        <v>445</v>
      </c>
      <c r="C450" s="60">
        <f>IFERROR(IF($C$4="TEB2000_REV01",CALC_CONN_TEB2000_REV01!U450,),"---")</f>
        <v>0</v>
      </c>
      <c r="D450" s="59">
        <f>IFERROR(IF($C$4="TEB2000_REV01",CALC_CONN_TEB2000_REV01!D450,),"---")</f>
        <v>0</v>
      </c>
      <c r="E450" s="59">
        <f>IFERROR(IF($C$4="TEB2000_REV01",CALC_CONN_TEB2000_REV01!E450,),"---")</f>
        <v>0</v>
      </c>
      <c r="F450" s="59" t="str">
        <f>IFERROR(IF(VLOOKUP($D450&amp;"-"&amp;$E450,IF($C$4="TEB2000_REV01",CALC_CONN_TEB2000_REV01!$F:$I),4,0)="--","---",IF($C$4="TEB2000_REV01",CALC_CONN_TEB2000_REV01!$G450&amp; " --&gt; " &amp;CALC_CONN_TEB2000_REV01!$I450&amp; " --&gt; ")),"---")</f>
        <v>---</v>
      </c>
      <c r="G450" s="59" t="str">
        <f>IFERROR(IF(VLOOKUP($D450&amp;"-"&amp;$E450,IF($C$4="TEB2000_REV01",CALC_CONN_TEB2000_REV01!$F:$H),3,0)="--",VLOOKUP($D450&amp;"-"&amp;$E450,IF($C$4="TEB2000_REV01",CALC_CONN_TEB2000_REV01!$F:$H),2,0),VLOOKUP($D450&amp;"-"&amp;$E450,IF($C$4="TEB2000_REV01",CALC_CONN_TEB2000_REV01!$F:$H),3,0)),"---")</f>
        <v>---</v>
      </c>
      <c r="H450" s="59" t="str">
        <f>IFERROR(VLOOKUP(G450,IF($C$4="TEB2000_REV01",CALC_CONN_TEB2000_REV01!$G:$T),14,0),"---")</f>
        <v>---</v>
      </c>
      <c r="I450" s="59" t="str">
        <f>IFERROR(VLOOKUP($D450&amp;"-"&amp;$E450,IF($C$4="TEB2000_REV01",CALC_CONN_TEB2000_REV01!$F:$K,"???"),6,0),"---")</f>
        <v>---</v>
      </c>
      <c r="J450" s="61" t="str">
        <f>IFERROR(VLOOKUP($D450&amp;"-"&amp;$E450,IF($C$4="TEB2000_REV01",CALC_CONN_TEB2000_REV01!$F:$M,"???"),8,0),"---")</f>
        <v>---</v>
      </c>
      <c r="K450" s="62" t="str">
        <f>IFERROR(VLOOKUP($D450&amp;"-"&amp;$E450,IF($C$4="TEB2000_REV01",CALC_CONN_TEB2000_REV01!$F:$N),9,0),"---")</f>
        <v>---</v>
      </c>
      <c r="L450" s="59" t="str">
        <f>IFERROR(VLOOKUP(K450,B2B!$H$3:$I$2000,2,0),"---")</f>
        <v>---</v>
      </c>
      <c r="M450" s="59" t="str">
        <f>IFERROR(VLOOKUP(L450,IF($M$4="TEM0007_REV01",RAW_m_TEM0007_REV01!$AD:$AH),5,0),"---")</f>
        <v>---</v>
      </c>
      <c r="N450" s="59" t="str">
        <f>IFERROR(VLOOKUP(L450,IF($M$4="TEM0007_REV01",RAW_m_TEM0007_REV01!$AE:$AJ),6,0),"---")</f>
        <v>---</v>
      </c>
      <c r="O450" s="63" t="str">
        <f>IFERROR(VLOOKUP(L450,IF($M$4="TEM0007_REV01",RAW_m_TEM0007_REV01!$AD:$AE),2,0),"---")</f>
        <v>---</v>
      </c>
      <c r="P450" s="59" t="str">
        <f>IFERROR(VLOOKUP(O450,IF($M$4="TEM0007_REV01",RAW_m_TEM0007_REV01!$AJ:$AK),2,0),"---")</f>
        <v>---</v>
      </c>
      <c r="Q450" s="59" t="str">
        <f>IFERROR(VLOOKUP(L450,IF($M$4="TEM0007_REV01",RAW_m_TEM0007_REV01!$AD:$AF),3,0),"---")</f>
        <v>---</v>
      </c>
      <c r="R450" s="59" t="str">
        <f>IFERROR(VLOOKUP(O450,IF($M$4="TEM0007_REV01",RAW_m_TEM0007_REV01!$AE:$AG),3,0),"---")</f>
        <v>---</v>
      </c>
      <c r="S450" s="59" t="str">
        <f t="shared" si="13"/>
        <v>---</v>
      </c>
    </row>
    <row r="451" spans="2:19" ht="15" customHeight="1" x14ac:dyDescent="0.25">
      <c r="B451" s="59">
        <f t="shared" si="12"/>
        <v>446</v>
      </c>
      <c r="C451" s="60">
        <f>IFERROR(IF($C$4="TEB2000_REV01",CALC_CONN_TEB2000_REV01!U451,),"---")</f>
        <v>0</v>
      </c>
      <c r="D451" s="59">
        <f>IFERROR(IF($C$4="TEB2000_REV01",CALC_CONN_TEB2000_REV01!D451,),"---")</f>
        <v>0</v>
      </c>
      <c r="E451" s="59">
        <f>IFERROR(IF($C$4="TEB2000_REV01",CALC_CONN_TEB2000_REV01!E451,),"---")</f>
        <v>0</v>
      </c>
      <c r="F451" s="59" t="str">
        <f>IFERROR(IF(VLOOKUP($D451&amp;"-"&amp;$E451,IF($C$4="TEB2000_REV01",CALC_CONN_TEB2000_REV01!$F:$I),4,0)="--","---",IF($C$4="TEB2000_REV01",CALC_CONN_TEB2000_REV01!$G451&amp; " --&gt; " &amp;CALC_CONN_TEB2000_REV01!$I451&amp; " --&gt; ")),"---")</f>
        <v>---</v>
      </c>
      <c r="G451" s="59" t="str">
        <f>IFERROR(IF(VLOOKUP($D451&amp;"-"&amp;$E451,IF($C$4="TEB2000_REV01",CALC_CONN_TEB2000_REV01!$F:$H),3,0)="--",VLOOKUP($D451&amp;"-"&amp;$E451,IF($C$4="TEB2000_REV01",CALC_CONN_TEB2000_REV01!$F:$H),2,0),VLOOKUP($D451&amp;"-"&amp;$E451,IF($C$4="TEB2000_REV01",CALC_CONN_TEB2000_REV01!$F:$H),3,0)),"---")</f>
        <v>---</v>
      </c>
      <c r="H451" s="59" t="str">
        <f>IFERROR(VLOOKUP(G451,IF($C$4="TEB2000_REV01",CALC_CONN_TEB2000_REV01!$G:$T),14,0),"---")</f>
        <v>---</v>
      </c>
      <c r="I451" s="59" t="str">
        <f>IFERROR(VLOOKUP($D451&amp;"-"&amp;$E451,IF($C$4="TEB2000_REV01",CALC_CONN_TEB2000_REV01!$F:$K,"???"),6,0),"---")</f>
        <v>---</v>
      </c>
      <c r="J451" s="61" t="str">
        <f>IFERROR(VLOOKUP($D451&amp;"-"&amp;$E451,IF($C$4="TEB2000_REV01",CALC_CONN_TEB2000_REV01!$F:$M,"???"),8,0),"---")</f>
        <v>---</v>
      </c>
      <c r="K451" s="62" t="str">
        <f>IFERROR(VLOOKUP($D451&amp;"-"&amp;$E451,IF($C$4="TEB2000_REV01",CALC_CONN_TEB2000_REV01!$F:$N),9,0),"---")</f>
        <v>---</v>
      </c>
      <c r="L451" s="59" t="str">
        <f>IFERROR(VLOOKUP(K451,B2B!$H$3:$I$2000,2,0),"---")</f>
        <v>---</v>
      </c>
      <c r="M451" s="59" t="str">
        <f>IFERROR(VLOOKUP(L451,IF($M$4="TEM0007_REV01",RAW_m_TEM0007_REV01!$AD:$AH),5,0),"---")</f>
        <v>---</v>
      </c>
      <c r="N451" s="59" t="str">
        <f>IFERROR(VLOOKUP(L451,IF($M$4="TEM0007_REV01",RAW_m_TEM0007_REV01!$AE:$AJ),6,0),"---")</f>
        <v>---</v>
      </c>
      <c r="O451" s="63" t="str">
        <f>IFERROR(VLOOKUP(L451,IF($M$4="TEM0007_REV01",RAW_m_TEM0007_REV01!$AD:$AE),2,0),"---")</f>
        <v>---</v>
      </c>
      <c r="P451" s="59" t="str">
        <f>IFERROR(VLOOKUP(O451,IF($M$4="TEM0007_REV01",RAW_m_TEM0007_REV01!$AJ:$AK),2,0),"---")</f>
        <v>---</v>
      </c>
      <c r="Q451" s="59" t="str">
        <f>IFERROR(VLOOKUP(L451,IF($M$4="TEM0007_REV01",RAW_m_TEM0007_REV01!$AD:$AF),3,0),"---")</f>
        <v>---</v>
      </c>
      <c r="R451" s="59" t="str">
        <f>IFERROR(VLOOKUP(O451,IF($M$4="TEM0007_REV01",RAW_m_TEM0007_REV01!$AE:$AG),3,0),"---")</f>
        <v>---</v>
      </c>
      <c r="S451" s="59" t="str">
        <f t="shared" si="13"/>
        <v>---</v>
      </c>
    </row>
    <row r="452" spans="2:19" ht="15" customHeight="1" x14ac:dyDescent="0.25">
      <c r="B452" s="59">
        <f t="shared" si="12"/>
        <v>447</v>
      </c>
      <c r="C452" s="60">
        <f>IFERROR(IF($C$4="TEB2000_REV01",CALC_CONN_TEB2000_REV01!U452,),"---")</f>
        <v>0</v>
      </c>
      <c r="D452" s="59">
        <f>IFERROR(IF($C$4="TEB2000_REV01",CALC_CONN_TEB2000_REV01!D452,),"---")</f>
        <v>0</v>
      </c>
      <c r="E452" s="59">
        <f>IFERROR(IF($C$4="TEB2000_REV01",CALC_CONN_TEB2000_REV01!E452,),"---")</f>
        <v>0</v>
      </c>
      <c r="F452" s="59" t="str">
        <f>IFERROR(IF(VLOOKUP($D452&amp;"-"&amp;$E452,IF($C$4="TEB2000_REV01",CALC_CONN_TEB2000_REV01!$F:$I),4,0)="--","---",IF($C$4="TEB2000_REV01",CALC_CONN_TEB2000_REV01!$G452&amp; " --&gt; " &amp;CALC_CONN_TEB2000_REV01!$I452&amp; " --&gt; ")),"---")</f>
        <v>---</v>
      </c>
      <c r="G452" s="59" t="str">
        <f>IFERROR(IF(VLOOKUP($D452&amp;"-"&amp;$E452,IF($C$4="TEB2000_REV01",CALC_CONN_TEB2000_REV01!$F:$H),3,0)="--",VLOOKUP($D452&amp;"-"&amp;$E452,IF($C$4="TEB2000_REV01",CALC_CONN_TEB2000_REV01!$F:$H),2,0),VLOOKUP($D452&amp;"-"&amp;$E452,IF($C$4="TEB2000_REV01",CALC_CONN_TEB2000_REV01!$F:$H),3,0)),"---")</f>
        <v>---</v>
      </c>
      <c r="H452" s="59" t="str">
        <f>IFERROR(VLOOKUP(G452,IF($C$4="TEB2000_REV01",CALC_CONN_TEB2000_REV01!$G:$T),14,0),"---")</f>
        <v>---</v>
      </c>
      <c r="I452" s="59" t="str">
        <f>IFERROR(VLOOKUP($D452&amp;"-"&amp;$E452,IF($C$4="TEB2000_REV01",CALC_CONN_TEB2000_REV01!$F:$K,"???"),6,0),"---")</f>
        <v>---</v>
      </c>
      <c r="J452" s="61" t="str">
        <f>IFERROR(VLOOKUP($D452&amp;"-"&amp;$E452,IF($C$4="TEB2000_REV01",CALC_CONN_TEB2000_REV01!$F:$M,"???"),8,0),"---")</f>
        <v>---</v>
      </c>
      <c r="K452" s="62" t="str">
        <f>IFERROR(VLOOKUP($D452&amp;"-"&amp;$E452,IF($C$4="TEB2000_REV01",CALC_CONN_TEB2000_REV01!$F:$N),9,0),"---")</f>
        <v>---</v>
      </c>
      <c r="L452" s="59" t="str">
        <f>IFERROR(VLOOKUP(K452,B2B!$H$3:$I$2000,2,0),"---")</f>
        <v>---</v>
      </c>
      <c r="M452" s="59" t="str">
        <f>IFERROR(VLOOKUP(L452,IF($M$4="TEM0007_REV01",RAW_m_TEM0007_REV01!$AD:$AH),5,0),"---")</f>
        <v>---</v>
      </c>
      <c r="N452" s="59" t="str">
        <f>IFERROR(VLOOKUP(L452,IF($M$4="TEM0007_REV01",RAW_m_TEM0007_REV01!$AE:$AJ),6,0),"---")</f>
        <v>---</v>
      </c>
      <c r="O452" s="63" t="str">
        <f>IFERROR(VLOOKUP(L452,IF($M$4="TEM0007_REV01",RAW_m_TEM0007_REV01!$AD:$AE),2,0),"---")</f>
        <v>---</v>
      </c>
      <c r="P452" s="59" t="str">
        <f>IFERROR(VLOOKUP(O452,IF($M$4="TEM0007_REV01",RAW_m_TEM0007_REV01!$AJ:$AK),2,0),"---")</f>
        <v>---</v>
      </c>
      <c r="Q452" s="59" t="str">
        <f>IFERROR(VLOOKUP(L452,IF($M$4="TEM0007_REV01",RAW_m_TEM0007_REV01!$AD:$AF),3,0),"---")</f>
        <v>---</v>
      </c>
      <c r="R452" s="59" t="str">
        <f>IFERROR(VLOOKUP(O452,IF($M$4="TEM0007_REV01",RAW_m_TEM0007_REV01!$AE:$AG),3,0),"---")</f>
        <v>---</v>
      </c>
      <c r="S452" s="59" t="str">
        <f t="shared" si="13"/>
        <v>---</v>
      </c>
    </row>
    <row r="453" spans="2:19" ht="15" customHeight="1" x14ac:dyDescent="0.25">
      <c r="B453" s="59">
        <f t="shared" si="12"/>
        <v>448</v>
      </c>
      <c r="C453" s="60">
        <f>IFERROR(IF($C$4="TEB2000_REV01",CALC_CONN_TEB2000_REV01!U453,),"---")</f>
        <v>0</v>
      </c>
      <c r="D453" s="59">
        <f>IFERROR(IF($C$4="TEB2000_REV01",CALC_CONN_TEB2000_REV01!D453,),"---")</f>
        <v>0</v>
      </c>
      <c r="E453" s="59">
        <f>IFERROR(IF($C$4="TEB2000_REV01",CALC_CONN_TEB2000_REV01!E453,),"---")</f>
        <v>0</v>
      </c>
      <c r="F453" s="59" t="str">
        <f>IFERROR(IF(VLOOKUP($D453&amp;"-"&amp;$E453,IF($C$4="TEB2000_REV01",CALC_CONN_TEB2000_REV01!$F:$I),4,0)="--","---",IF($C$4="TEB2000_REV01",CALC_CONN_TEB2000_REV01!$G453&amp; " --&gt; " &amp;CALC_CONN_TEB2000_REV01!$I453&amp; " --&gt; ")),"---")</f>
        <v>---</v>
      </c>
      <c r="G453" s="59" t="str">
        <f>IFERROR(IF(VLOOKUP($D453&amp;"-"&amp;$E453,IF($C$4="TEB2000_REV01",CALC_CONN_TEB2000_REV01!$F:$H),3,0)="--",VLOOKUP($D453&amp;"-"&amp;$E453,IF($C$4="TEB2000_REV01",CALC_CONN_TEB2000_REV01!$F:$H),2,0),VLOOKUP($D453&amp;"-"&amp;$E453,IF($C$4="TEB2000_REV01",CALC_CONN_TEB2000_REV01!$F:$H),3,0)),"---")</f>
        <v>---</v>
      </c>
      <c r="H453" s="59" t="str">
        <f>IFERROR(VLOOKUP(G453,IF($C$4="TEB2000_REV01",CALC_CONN_TEB2000_REV01!$G:$T),14,0),"---")</f>
        <v>---</v>
      </c>
      <c r="I453" s="59" t="str">
        <f>IFERROR(VLOOKUP($D453&amp;"-"&amp;$E453,IF($C$4="TEB2000_REV01",CALC_CONN_TEB2000_REV01!$F:$K,"???"),6,0),"---")</f>
        <v>---</v>
      </c>
      <c r="J453" s="61" t="str">
        <f>IFERROR(VLOOKUP($D453&amp;"-"&amp;$E453,IF($C$4="TEB2000_REV01",CALC_CONN_TEB2000_REV01!$F:$M,"???"),8,0),"---")</f>
        <v>---</v>
      </c>
      <c r="K453" s="62" t="str">
        <f>IFERROR(VLOOKUP($D453&amp;"-"&amp;$E453,IF($C$4="TEB2000_REV01",CALC_CONN_TEB2000_REV01!$F:$N),9,0),"---")</f>
        <v>---</v>
      </c>
      <c r="L453" s="59" t="str">
        <f>IFERROR(VLOOKUP(K453,B2B!$H$3:$I$2000,2,0),"---")</f>
        <v>---</v>
      </c>
      <c r="M453" s="59" t="str">
        <f>IFERROR(VLOOKUP(L453,IF($M$4="TEM0007_REV01",RAW_m_TEM0007_REV01!$AD:$AH),5,0),"---")</f>
        <v>---</v>
      </c>
      <c r="N453" s="59" t="str">
        <f>IFERROR(VLOOKUP(L453,IF($M$4="TEM0007_REV01",RAW_m_TEM0007_REV01!$AE:$AJ),6,0),"---")</f>
        <v>---</v>
      </c>
      <c r="O453" s="63" t="str">
        <f>IFERROR(VLOOKUP(L453,IF($M$4="TEM0007_REV01",RAW_m_TEM0007_REV01!$AD:$AE),2,0),"---")</f>
        <v>---</v>
      </c>
      <c r="P453" s="59" t="str">
        <f>IFERROR(VLOOKUP(O453,IF($M$4="TEM0007_REV01",RAW_m_TEM0007_REV01!$AJ:$AK),2,0),"---")</f>
        <v>---</v>
      </c>
      <c r="Q453" s="59" t="str">
        <f>IFERROR(VLOOKUP(L453,IF($M$4="TEM0007_REV01",RAW_m_TEM0007_REV01!$AD:$AF),3,0),"---")</f>
        <v>---</v>
      </c>
      <c r="R453" s="59" t="str">
        <f>IFERROR(VLOOKUP(O453,IF($M$4="TEM0007_REV01",RAW_m_TEM0007_REV01!$AE:$AG),3,0),"---")</f>
        <v>---</v>
      </c>
      <c r="S453" s="59" t="str">
        <f t="shared" si="13"/>
        <v>---</v>
      </c>
    </row>
    <row r="454" spans="2:19" ht="15" customHeight="1" x14ac:dyDescent="0.25">
      <c r="B454" s="59">
        <f t="shared" si="12"/>
        <v>449</v>
      </c>
      <c r="C454" s="60">
        <f>IFERROR(IF($C$4="TEB2000_REV01",CALC_CONN_TEB2000_REV01!U454,),"---")</f>
        <v>0</v>
      </c>
      <c r="D454" s="59">
        <f>IFERROR(IF($C$4="TEB2000_REV01",CALC_CONN_TEB2000_REV01!D454,),"---")</f>
        <v>0</v>
      </c>
      <c r="E454" s="59">
        <f>IFERROR(IF($C$4="TEB2000_REV01",CALC_CONN_TEB2000_REV01!E454,),"---")</f>
        <v>0</v>
      </c>
      <c r="F454" s="59" t="str">
        <f>IFERROR(IF(VLOOKUP($D454&amp;"-"&amp;$E454,IF($C$4="TEB2000_REV01",CALC_CONN_TEB2000_REV01!$F:$I),4,0)="--","---",IF($C$4="TEB2000_REV01",CALC_CONN_TEB2000_REV01!$G454&amp; " --&gt; " &amp;CALC_CONN_TEB2000_REV01!$I454&amp; " --&gt; ")),"---")</f>
        <v>---</v>
      </c>
      <c r="G454" s="59" t="str">
        <f>IFERROR(IF(VLOOKUP($D454&amp;"-"&amp;$E454,IF($C$4="TEB2000_REV01",CALC_CONN_TEB2000_REV01!$F:$H),3,0)="--",VLOOKUP($D454&amp;"-"&amp;$E454,IF($C$4="TEB2000_REV01",CALC_CONN_TEB2000_REV01!$F:$H),2,0),VLOOKUP($D454&amp;"-"&amp;$E454,IF($C$4="TEB2000_REV01",CALC_CONN_TEB2000_REV01!$F:$H),3,0)),"---")</f>
        <v>---</v>
      </c>
      <c r="H454" s="59" t="str">
        <f>IFERROR(VLOOKUP(G454,IF($C$4="TEB2000_REV01",CALC_CONN_TEB2000_REV01!$G:$T),14,0),"---")</f>
        <v>---</v>
      </c>
      <c r="I454" s="59" t="str">
        <f>IFERROR(VLOOKUP($D454&amp;"-"&amp;$E454,IF($C$4="TEB2000_REV01",CALC_CONN_TEB2000_REV01!$F:$K,"???"),6,0),"---")</f>
        <v>---</v>
      </c>
      <c r="J454" s="61" t="str">
        <f>IFERROR(VLOOKUP($D454&amp;"-"&amp;$E454,IF($C$4="TEB2000_REV01",CALC_CONN_TEB2000_REV01!$F:$M,"???"),8,0),"---")</f>
        <v>---</v>
      </c>
      <c r="K454" s="62" t="str">
        <f>IFERROR(VLOOKUP($D454&amp;"-"&amp;$E454,IF($C$4="TEB2000_REV01",CALC_CONN_TEB2000_REV01!$F:$N),9,0),"---")</f>
        <v>---</v>
      </c>
      <c r="L454" s="59" t="str">
        <f>IFERROR(VLOOKUP(K454,B2B!$H$3:$I$2000,2,0),"---")</f>
        <v>---</v>
      </c>
      <c r="M454" s="59" t="str">
        <f>IFERROR(VLOOKUP(L454,IF($M$4="TEM0007_REV01",RAW_m_TEM0007_REV01!$AD:$AH),5,0),"---")</f>
        <v>---</v>
      </c>
      <c r="N454" s="59" t="str">
        <f>IFERROR(VLOOKUP(L454,IF($M$4="TEM0007_REV01",RAW_m_TEM0007_REV01!$AE:$AJ),6,0),"---")</f>
        <v>---</v>
      </c>
      <c r="O454" s="63" t="str">
        <f>IFERROR(VLOOKUP(L454,IF($M$4="TEM0007_REV01",RAW_m_TEM0007_REV01!$AD:$AE),2,0),"---")</f>
        <v>---</v>
      </c>
      <c r="P454" s="59" t="str">
        <f>IFERROR(VLOOKUP(O454,IF($M$4="TEM0007_REV01",RAW_m_TEM0007_REV01!$AJ:$AK),2,0),"---")</f>
        <v>---</v>
      </c>
      <c r="Q454" s="59" t="str">
        <f>IFERROR(VLOOKUP(L454,IF($M$4="TEM0007_REV01",RAW_m_TEM0007_REV01!$AD:$AF),3,0),"---")</f>
        <v>---</v>
      </c>
      <c r="R454" s="59" t="str">
        <f>IFERROR(VLOOKUP(O454,IF($M$4="TEM0007_REV01",RAW_m_TEM0007_REV01!$AE:$AG),3,0),"---")</f>
        <v>---</v>
      </c>
      <c r="S454" s="59" t="str">
        <f t="shared" si="13"/>
        <v>---</v>
      </c>
    </row>
    <row r="455" spans="2:19" ht="15" customHeight="1" x14ac:dyDescent="0.25">
      <c r="B455" s="59">
        <f t="shared" si="12"/>
        <v>450</v>
      </c>
      <c r="C455" s="60">
        <f>IFERROR(IF($C$4="TEB2000_REV01",CALC_CONN_TEB2000_REV01!U455,),"---")</f>
        <v>0</v>
      </c>
      <c r="D455" s="59">
        <f>IFERROR(IF($C$4="TEB2000_REV01",CALC_CONN_TEB2000_REV01!D455,),"---")</f>
        <v>0</v>
      </c>
      <c r="E455" s="59">
        <f>IFERROR(IF($C$4="TEB2000_REV01",CALC_CONN_TEB2000_REV01!E455,),"---")</f>
        <v>0</v>
      </c>
      <c r="F455" s="59" t="str">
        <f>IFERROR(IF(VLOOKUP($D455&amp;"-"&amp;$E455,IF($C$4="TEB2000_REV01",CALC_CONN_TEB2000_REV01!$F:$I),4,0)="--","---",IF($C$4="TEB2000_REV01",CALC_CONN_TEB2000_REV01!$G455&amp; " --&gt; " &amp;CALC_CONN_TEB2000_REV01!$I455&amp; " --&gt; ")),"---")</f>
        <v>---</v>
      </c>
      <c r="G455" s="59" t="str">
        <f>IFERROR(IF(VLOOKUP($D455&amp;"-"&amp;$E455,IF($C$4="TEB2000_REV01",CALC_CONN_TEB2000_REV01!$F:$H),3,0)="--",VLOOKUP($D455&amp;"-"&amp;$E455,IF($C$4="TEB2000_REV01",CALC_CONN_TEB2000_REV01!$F:$H),2,0),VLOOKUP($D455&amp;"-"&amp;$E455,IF($C$4="TEB2000_REV01",CALC_CONN_TEB2000_REV01!$F:$H),3,0)),"---")</f>
        <v>---</v>
      </c>
      <c r="H455" s="59" t="str">
        <f>IFERROR(VLOOKUP(G455,IF($C$4="TEB2000_REV01",CALC_CONN_TEB2000_REV01!$G:$T),14,0),"---")</f>
        <v>---</v>
      </c>
      <c r="I455" s="59" t="str">
        <f>IFERROR(VLOOKUP($D455&amp;"-"&amp;$E455,IF($C$4="TEB2000_REV01",CALC_CONN_TEB2000_REV01!$F:$K,"???"),6,0),"---")</f>
        <v>---</v>
      </c>
      <c r="J455" s="61" t="str">
        <f>IFERROR(VLOOKUP($D455&amp;"-"&amp;$E455,IF($C$4="TEB2000_REV01",CALC_CONN_TEB2000_REV01!$F:$M,"???"),8,0),"---")</f>
        <v>---</v>
      </c>
      <c r="K455" s="62" t="str">
        <f>IFERROR(VLOOKUP($D455&amp;"-"&amp;$E455,IF($C$4="TEB2000_REV01",CALC_CONN_TEB2000_REV01!$F:$N),9,0),"---")</f>
        <v>---</v>
      </c>
      <c r="L455" s="59" t="str">
        <f>IFERROR(VLOOKUP(K455,B2B!$H$3:$I$2000,2,0),"---")</f>
        <v>---</v>
      </c>
      <c r="M455" s="59" t="str">
        <f>IFERROR(VLOOKUP(L455,IF($M$4="TEM0007_REV01",RAW_m_TEM0007_REV01!$AD:$AH),5,0),"---")</f>
        <v>---</v>
      </c>
      <c r="N455" s="59" t="str">
        <f>IFERROR(VLOOKUP(L455,IF($M$4="TEM0007_REV01",RAW_m_TEM0007_REV01!$AE:$AJ),6,0),"---")</f>
        <v>---</v>
      </c>
      <c r="O455" s="63" t="str">
        <f>IFERROR(VLOOKUP(L455,IF($M$4="TEM0007_REV01",RAW_m_TEM0007_REV01!$AD:$AE),2,0),"---")</f>
        <v>---</v>
      </c>
      <c r="P455" s="59" t="str">
        <f>IFERROR(VLOOKUP(O455,IF($M$4="TEM0007_REV01",RAW_m_TEM0007_REV01!$AJ:$AK),2,0),"---")</f>
        <v>---</v>
      </c>
      <c r="Q455" s="59" t="str">
        <f>IFERROR(VLOOKUP(L455,IF($M$4="TEM0007_REV01",RAW_m_TEM0007_REV01!$AD:$AF),3,0),"---")</f>
        <v>---</v>
      </c>
      <c r="R455" s="59" t="str">
        <f>IFERROR(VLOOKUP(O455,IF($M$4="TEM0007_REV01",RAW_m_TEM0007_REV01!$AE:$AG),3,0),"---")</f>
        <v>---</v>
      </c>
      <c r="S455" s="59" t="str">
        <f t="shared" si="13"/>
        <v>---</v>
      </c>
    </row>
    <row r="456" spans="2:19" ht="15" customHeight="1" x14ac:dyDescent="0.25">
      <c r="B456" s="59">
        <f t="shared" ref="B456:B519" si="14">B455+1</f>
        <v>451</v>
      </c>
      <c r="C456" s="60">
        <f>IFERROR(IF($C$4="TEB2000_REV01",CALC_CONN_TEB2000_REV01!U456,),"---")</f>
        <v>0</v>
      </c>
      <c r="D456" s="59">
        <f>IFERROR(IF($C$4="TEB2000_REV01",CALC_CONN_TEB2000_REV01!D456,),"---")</f>
        <v>0</v>
      </c>
      <c r="E456" s="59">
        <f>IFERROR(IF($C$4="TEB2000_REV01",CALC_CONN_TEB2000_REV01!E456,),"---")</f>
        <v>0</v>
      </c>
      <c r="F456" s="59" t="str">
        <f>IFERROR(IF(VLOOKUP($D456&amp;"-"&amp;$E456,IF($C$4="TEB2000_REV01",CALC_CONN_TEB2000_REV01!$F:$I),4,0)="--","---",IF($C$4="TEB2000_REV01",CALC_CONN_TEB2000_REV01!$G456&amp; " --&gt; " &amp;CALC_CONN_TEB2000_REV01!$I456&amp; " --&gt; ")),"---")</f>
        <v>---</v>
      </c>
      <c r="G456" s="59" t="str">
        <f>IFERROR(IF(VLOOKUP($D456&amp;"-"&amp;$E456,IF($C$4="TEB2000_REV01",CALC_CONN_TEB2000_REV01!$F:$H),3,0)="--",VLOOKUP($D456&amp;"-"&amp;$E456,IF($C$4="TEB2000_REV01",CALC_CONN_TEB2000_REV01!$F:$H),2,0),VLOOKUP($D456&amp;"-"&amp;$E456,IF($C$4="TEB2000_REV01",CALC_CONN_TEB2000_REV01!$F:$H),3,0)),"---")</f>
        <v>---</v>
      </c>
      <c r="H456" s="59" t="str">
        <f>IFERROR(VLOOKUP(G456,IF($C$4="TEB2000_REV01",CALC_CONN_TEB2000_REV01!$G:$T),14,0),"---")</f>
        <v>---</v>
      </c>
      <c r="I456" s="59" t="str">
        <f>IFERROR(VLOOKUP($D456&amp;"-"&amp;$E456,IF($C$4="TEB2000_REV01",CALC_CONN_TEB2000_REV01!$F:$K,"???"),6,0),"---")</f>
        <v>---</v>
      </c>
      <c r="J456" s="61" t="str">
        <f>IFERROR(VLOOKUP($D456&amp;"-"&amp;$E456,IF($C$4="TEB2000_REV01",CALC_CONN_TEB2000_REV01!$F:$M,"???"),8,0),"---")</f>
        <v>---</v>
      </c>
      <c r="K456" s="62" t="str">
        <f>IFERROR(VLOOKUP($D456&amp;"-"&amp;$E456,IF($C$4="TEB2000_REV01",CALC_CONN_TEB2000_REV01!$F:$N),9,0),"---")</f>
        <v>---</v>
      </c>
      <c r="L456" s="59" t="str">
        <f>IFERROR(VLOOKUP(K456,B2B!$H$3:$I$2000,2,0),"---")</f>
        <v>---</v>
      </c>
      <c r="M456" s="59" t="str">
        <f>IFERROR(VLOOKUP(L456,IF($M$4="TEM0007_REV01",RAW_m_TEM0007_REV01!$AD:$AH),5,0),"---")</f>
        <v>---</v>
      </c>
      <c r="N456" s="59" t="str">
        <f>IFERROR(VLOOKUP(L456,IF($M$4="TEM0007_REV01",RAW_m_TEM0007_REV01!$AE:$AJ),6,0),"---")</f>
        <v>---</v>
      </c>
      <c r="O456" s="63" t="str">
        <f>IFERROR(VLOOKUP(L456,IF($M$4="TEM0007_REV01",RAW_m_TEM0007_REV01!$AD:$AE),2,0),"---")</f>
        <v>---</v>
      </c>
      <c r="P456" s="59" t="str">
        <f>IFERROR(VLOOKUP(O456,IF($M$4="TEM0007_REV01",RAW_m_TEM0007_REV01!$AJ:$AK),2,0),"---")</f>
        <v>---</v>
      </c>
      <c r="Q456" s="59" t="str">
        <f>IFERROR(VLOOKUP(L456,IF($M$4="TEM0007_REV01",RAW_m_TEM0007_REV01!$AD:$AF),3,0),"---")</f>
        <v>---</v>
      </c>
      <c r="R456" s="59" t="str">
        <f>IFERROR(VLOOKUP(O456,IF($M$4="TEM0007_REV01",RAW_m_TEM0007_REV01!$AE:$AG),3,0),"---")</f>
        <v>---</v>
      </c>
      <c r="S456" s="59" t="str">
        <f t="shared" ref="S456:S519" si="15">IFERROR(SUBSTITUTE(I456,"mm","")+SUBSTITUTE(R456,"mm",""),"---")</f>
        <v>---</v>
      </c>
    </row>
    <row r="457" spans="2:19" ht="15" customHeight="1" x14ac:dyDescent="0.25">
      <c r="B457" s="59">
        <f t="shared" si="14"/>
        <v>452</v>
      </c>
      <c r="C457" s="60">
        <f>IFERROR(IF($C$4="TEB2000_REV01",CALC_CONN_TEB2000_REV01!U457,),"---")</f>
        <v>0</v>
      </c>
      <c r="D457" s="59">
        <f>IFERROR(IF($C$4="TEB2000_REV01",CALC_CONN_TEB2000_REV01!D457,),"---")</f>
        <v>0</v>
      </c>
      <c r="E457" s="59">
        <f>IFERROR(IF($C$4="TEB2000_REV01",CALC_CONN_TEB2000_REV01!E457,),"---")</f>
        <v>0</v>
      </c>
      <c r="F457" s="59" t="str">
        <f>IFERROR(IF(VLOOKUP($D457&amp;"-"&amp;$E457,IF($C$4="TEB2000_REV01",CALC_CONN_TEB2000_REV01!$F:$I),4,0)="--","---",IF($C$4="TEB2000_REV01",CALC_CONN_TEB2000_REV01!$G457&amp; " --&gt; " &amp;CALC_CONN_TEB2000_REV01!$I457&amp; " --&gt; ")),"---")</f>
        <v>---</v>
      </c>
      <c r="G457" s="59" t="str">
        <f>IFERROR(IF(VLOOKUP($D457&amp;"-"&amp;$E457,IF($C$4="TEB2000_REV01",CALC_CONN_TEB2000_REV01!$F:$H),3,0)="--",VLOOKUP($D457&amp;"-"&amp;$E457,IF($C$4="TEB2000_REV01",CALC_CONN_TEB2000_REV01!$F:$H),2,0),VLOOKUP($D457&amp;"-"&amp;$E457,IF($C$4="TEB2000_REV01",CALC_CONN_TEB2000_REV01!$F:$H),3,0)),"---")</f>
        <v>---</v>
      </c>
      <c r="H457" s="59" t="str">
        <f>IFERROR(VLOOKUP(G457,IF($C$4="TEB2000_REV01",CALC_CONN_TEB2000_REV01!$G:$T),14,0),"---")</f>
        <v>---</v>
      </c>
      <c r="I457" s="59" t="str">
        <f>IFERROR(VLOOKUP($D457&amp;"-"&amp;$E457,IF($C$4="TEB2000_REV01",CALC_CONN_TEB2000_REV01!$F:$K,"???"),6,0),"---")</f>
        <v>---</v>
      </c>
      <c r="J457" s="61" t="str">
        <f>IFERROR(VLOOKUP($D457&amp;"-"&amp;$E457,IF($C$4="TEB2000_REV01",CALC_CONN_TEB2000_REV01!$F:$M,"???"),8,0),"---")</f>
        <v>---</v>
      </c>
      <c r="K457" s="62" t="str">
        <f>IFERROR(VLOOKUP($D457&amp;"-"&amp;$E457,IF($C$4="TEB2000_REV01",CALC_CONN_TEB2000_REV01!$F:$N),9,0),"---")</f>
        <v>---</v>
      </c>
      <c r="L457" s="59" t="str">
        <f>IFERROR(VLOOKUP(K457,B2B!$H$3:$I$2000,2,0),"---")</f>
        <v>---</v>
      </c>
      <c r="M457" s="59" t="str">
        <f>IFERROR(VLOOKUP(L457,IF($M$4="TEM0007_REV01",RAW_m_TEM0007_REV01!$AD:$AH),5,0),"---")</f>
        <v>---</v>
      </c>
      <c r="N457" s="59" t="str">
        <f>IFERROR(VLOOKUP(L457,IF($M$4="TEM0007_REV01",RAW_m_TEM0007_REV01!$AE:$AJ),6,0),"---")</f>
        <v>---</v>
      </c>
      <c r="O457" s="63" t="str">
        <f>IFERROR(VLOOKUP(L457,IF($M$4="TEM0007_REV01",RAW_m_TEM0007_REV01!$AD:$AE),2,0),"---")</f>
        <v>---</v>
      </c>
      <c r="P457" s="59" t="str">
        <f>IFERROR(VLOOKUP(O457,IF($M$4="TEM0007_REV01",RAW_m_TEM0007_REV01!$AJ:$AK),2,0),"---")</f>
        <v>---</v>
      </c>
      <c r="Q457" s="59" t="str">
        <f>IFERROR(VLOOKUP(L457,IF($M$4="TEM0007_REV01",RAW_m_TEM0007_REV01!$AD:$AF),3,0),"---")</f>
        <v>---</v>
      </c>
      <c r="R457" s="59" t="str">
        <f>IFERROR(VLOOKUP(O457,IF($M$4="TEM0007_REV01",RAW_m_TEM0007_REV01!$AE:$AG),3,0),"---")</f>
        <v>---</v>
      </c>
      <c r="S457" s="59" t="str">
        <f t="shared" si="15"/>
        <v>---</v>
      </c>
    </row>
    <row r="458" spans="2:19" ht="15" customHeight="1" x14ac:dyDescent="0.25">
      <c r="B458" s="59">
        <f t="shared" si="14"/>
        <v>453</v>
      </c>
      <c r="C458" s="60">
        <f>IFERROR(IF($C$4="TEB2000_REV01",CALC_CONN_TEB2000_REV01!U458,),"---")</f>
        <v>0</v>
      </c>
      <c r="D458" s="59">
        <f>IFERROR(IF($C$4="TEB2000_REV01",CALC_CONN_TEB2000_REV01!D458,),"---")</f>
        <v>0</v>
      </c>
      <c r="E458" s="59">
        <f>IFERROR(IF($C$4="TEB2000_REV01",CALC_CONN_TEB2000_REV01!E458,),"---")</f>
        <v>0</v>
      </c>
      <c r="F458" s="59" t="str">
        <f>IFERROR(IF(VLOOKUP($D458&amp;"-"&amp;$E458,IF($C$4="TEB2000_REV01",CALC_CONN_TEB2000_REV01!$F:$I),4,0)="--","---",IF($C$4="TEB2000_REV01",CALC_CONN_TEB2000_REV01!$G458&amp; " --&gt; " &amp;CALC_CONN_TEB2000_REV01!$I458&amp; " --&gt; ")),"---")</f>
        <v>---</v>
      </c>
      <c r="G458" s="59" t="str">
        <f>IFERROR(IF(VLOOKUP($D458&amp;"-"&amp;$E458,IF($C$4="TEB2000_REV01",CALC_CONN_TEB2000_REV01!$F:$H),3,0)="--",VLOOKUP($D458&amp;"-"&amp;$E458,IF($C$4="TEB2000_REV01",CALC_CONN_TEB2000_REV01!$F:$H),2,0),VLOOKUP($D458&amp;"-"&amp;$E458,IF($C$4="TEB2000_REV01",CALC_CONN_TEB2000_REV01!$F:$H),3,0)),"---")</f>
        <v>---</v>
      </c>
      <c r="H458" s="59" t="str">
        <f>IFERROR(VLOOKUP(G458,IF($C$4="TEB2000_REV01",CALC_CONN_TEB2000_REV01!$G:$T),14,0),"---")</f>
        <v>---</v>
      </c>
      <c r="I458" s="59" t="str">
        <f>IFERROR(VLOOKUP($D458&amp;"-"&amp;$E458,IF($C$4="TEB2000_REV01",CALC_CONN_TEB2000_REV01!$F:$K,"???"),6,0),"---")</f>
        <v>---</v>
      </c>
      <c r="J458" s="61" t="str">
        <f>IFERROR(VLOOKUP($D458&amp;"-"&amp;$E458,IF($C$4="TEB2000_REV01",CALC_CONN_TEB2000_REV01!$F:$M,"???"),8,0),"---")</f>
        <v>---</v>
      </c>
      <c r="K458" s="62" t="str">
        <f>IFERROR(VLOOKUP($D458&amp;"-"&amp;$E458,IF($C$4="TEB2000_REV01",CALC_CONN_TEB2000_REV01!$F:$N),9,0),"---")</f>
        <v>---</v>
      </c>
      <c r="L458" s="59" t="str">
        <f>IFERROR(VLOOKUP(K458,B2B!$H$3:$I$2000,2,0),"---")</f>
        <v>---</v>
      </c>
      <c r="M458" s="59" t="str">
        <f>IFERROR(VLOOKUP(L458,IF($M$4="TEM0007_REV01",RAW_m_TEM0007_REV01!$AD:$AH),5,0),"---")</f>
        <v>---</v>
      </c>
      <c r="N458" s="59" t="str">
        <f>IFERROR(VLOOKUP(L458,IF($M$4="TEM0007_REV01",RAW_m_TEM0007_REV01!$AE:$AJ),6,0),"---")</f>
        <v>---</v>
      </c>
      <c r="O458" s="63" t="str">
        <f>IFERROR(VLOOKUP(L458,IF($M$4="TEM0007_REV01",RAW_m_TEM0007_REV01!$AD:$AE),2,0),"---")</f>
        <v>---</v>
      </c>
      <c r="P458" s="59" t="str">
        <f>IFERROR(VLOOKUP(O458,IF($M$4="TEM0007_REV01",RAW_m_TEM0007_REV01!$AJ:$AK),2,0),"---")</f>
        <v>---</v>
      </c>
      <c r="Q458" s="59" t="str">
        <f>IFERROR(VLOOKUP(L458,IF($M$4="TEM0007_REV01",RAW_m_TEM0007_REV01!$AD:$AF),3,0),"---")</f>
        <v>---</v>
      </c>
      <c r="R458" s="59" t="str">
        <f>IFERROR(VLOOKUP(O458,IF($M$4="TEM0007_REV01",RAW_m_TEM0007_REV01!$AE:$AG),3,0),"---")</f>
        <v>---</v>
      </c>
      <c r="S458" s="59" t="str">
        <f t="shared" si="15"/>
        <v>---</v>
      </c>
    </row>
    <row r="459" spans="2:19" ht="15" customHeight="1" x14ac:dyDescent="0.25">
      <c r="B459" s="59">
        <f t="shared" si="14"/>
        <v>454</v>
      </c>
      <c r="C459" s="60">
        <f>IFERROR(IF($C$4="TEB2000_REV01",CALC_CONN_TEB2000_REV01!U459,),"---")</f>
        <v>0</v>
      </c>
      <c r="D459" s="59">
        <f>IFERROR(IF($C$4="TEB2000_REV01",CALC_CONN_TEB2000_REV01!D459,),"---")</f>
        <v>0</v>
      </c>
      <c r="E459" s="59">
        <f>IFERROR(IF($C$4="TEB2000_REV01",CALC_CONN_TEB2000_REV01!E459,),"---")</f>
        <v>0</v>
      </c>
      <c r="F459" s="59" t="str">
        <f>IFERROR(IF(VLOOKUP($D459&amp;"-"&amp;$E459,IF($C$4="TEB2000_REV01",CALC_CONN_TEB2000_REV01!$F:$I),4,0)="--","---",IF($C$4="TEB2000_REV01",CALC_CONN_TEB2000_REV01!$G459&amp; " --&gt; " &amp;CALC_CONN_TEB2000_REV01!$I459&amp; " --&gt; ")),"---")</f>
        <v>---</v>
      </c>
      <c r="G459" s="59" t="str">
        <f>IFERROR(IF(VLOOKUP($D459&amp;"-"&amp;$E459,IF($C$4="TEB2000_REV01",CALC_CONN_TEB2000_REV01!$F:$H),3,0)="--",VLOOKUP($D459&amp;"-"&amp;$E459,IF($C$4="TEB2000_REV01",CALC_CONN_TEB2000_REV01!$F:$H),2,0),VLOOKUP($D459&amp;"-"&amp;$E459,IF($C$4="TEB2000_REV01",CALC_CONN_TEB2000_REV01!$F:$H),3,0)),"---")</f>
        <v>---</v>
      </c>
      <c r="H459" s="59" t="str">
        <f>IFERROR(VLOOKUP(G459,IF($C$4="TEB2000_REV01",CALC_CONN_TEB2000_REV01!$G:$T),14,0),"---")</f>
        <v>---</v>
      </c>
      <c r="I459" s="59" t="str">
        <f>IFERROR(VLOOKUP($D459&amp;"-"&amp;$E459,IF($C$4="TEB2000_REV01",CALC_CONN_TEB2000_REV01!$F:$K,"???"),6,0),"---")</f>
        <v>---</v>
      </c>
      <c r="J459" s="61" t="str">
        <f>IFERROR(VLOOKUP($D459&amp;"-"&amp;$E459,IF($C$4="TEB2000_REV01",CALC_CONN_TEB2000_REV01!$F:$M,"???"),8,0),"---")</f>
        <v>---</v>
      </c>
      <c r="K459" s="62" t="str">
        <f>IFERROR(VLOOKUP($D459&amp;"-"&amp;$E459,IF($C$4="TEB2000_REV01",CALC_CONN_TEB2000_REV01!$F:$N),9,0),"---")</f>
        <v>---</v>
      </c>
      <c r="L459" s="59" t="str">
        <f>IFERROR(VLOOKUP(K459,B2B!$H$3:$I$2000,2,0),"---")</f>
        <v>---</v>
      </c>
      <c r="M459" s="59" t="str">
        <f>IFERROR(VLOOKUP(L459,IF($M$4="TEM0007_REV01",RAW_m_TEM0007_REV01!$AD:$AH),5,0),"---")</f>
        <v>---</v>
      </c>
      <c r="N459" s="59" t="str">
        <f>IFERROR(VLOOKUP(L459,IF($M$4="TEM0007_REV01",RAW_m_TEM0007_REV01!$AE:$AJ),6,0),"---")</f>
        <v>---</v>
      </c>
      <c r="O459" s="63" t="str">
        <f>IFERROR(VLOOKUP(L459,IF($M$4="TEM0007_REV01",RAW_m_TEM0007_REV01!$AD:$AE),2,0),"---")</f>
        <v>---</v>
      </c>
      <c r="P459" s="59" t="str">
        <f>IFERROR(VLOOKUP(O459,IF($M$4="TEM0007_REV01",RAW_m_TEM0007_REV01!$AJ:$AK),2,0),"---")</f>
        <v>---</v>
      </c>
      <c r="Q459" s="59" t="str">
        <f>IFERROR(VLOOKUP(L459,IF($M$4="TEM0007_REV01",RAW_m_TEM0007_REV01!$AD:$AF),3,0),"---")</f>
        <v>---</v>
      </c>
      <c r="R459" s="59" t="str">
        <f>IFERROR(VLOOKUP(O459,IF($M$4="TEM0007_REV01",RAW_m_TEM0007_REV01!$AE:$AG),3,0),"---")</f>
        <v>---</v>
      </c>
      <c r="S459" s="59" t="str">
        <f t="shared" si="15"/>
        <v>---</v>
      </c>
    </row>
    <row r="460" spans="2:19" ht="15" customHeight="1" x14ac:dyDescent="0.25">
      <c r="B460" s="59">
        <f t="shared" si="14"/>
        <v>455</v>
      </c>
      <c r="C460" s="60">
        <f>IFERROR(IF($C$4="TEB2000_REV01",CALC_CONN_TEB2000_REV01!U460,),"---")</f>
        <v>0</v>
      </c>
      <c r="D460" s="59">
        <f>IFERROR(IF($C$4="TEB2000_REV01",CALC_CONN_TEB2000_REV01!D460,),"---")</f>
        <v>0</v>
      </c>
      <c r="E460" s="59">
        <f>IFERROR(IF($C$4="TEB2000_REV01",CALC_CONN_TEB2000_REV01!E460,),"---")</f>
        <v>0</v>
      </c>
      <c r="F460" s="59" t="str">
        <f>IFERROR(IF(VLOOKUP($D460&amp;"-"&amp;$E460,IF($C$4="TEB2000_REV01",CALC_CONN_TEB2000_REV01!$F:$I),4,0)="--","---",IF($C$4="TEB2000_REV01",CALC_CONN_TEB2000_REV01!$G460&amp; " --&gt; " &amp;CALC_CONN_TEB2000_REV01!$I460&amp; " --&gt; ")),"---")</f>
        <v>---</v>
      </c>
      <c r="G460" s="59" t="str">
        <f>IFERROR(IF(VLOOKUP($D460&amp;"-"&amp;$E460,IF($C$4="TEB2000_REV01",CALC_CONN_TEB2000_REV01!$F:$H),3,0)="--",VLOOKUP($D460&amp;"-"&amp;$E460,IF($C$4="TEB2000_REV01",CALC_CONN_TEB2000_REV01!$F:$H),2,0),VLOOKUP($D460&amp;"-"&amp;$E460,IF($C$4="TEB2000_REV01",CALC_CONN_TEB2000_REV01!$F:$H),3,0)),"---")</f>
        <v>---</v>
      </c>
      <c r="H460" s="59" t="str">
        <f>IFERROR(VLOOKUP(G460,IF($C$4="TEB2000_REV01",CALC_CONN_TEB2000_REV01!$G:$T),14,0),"---")</f>
        <v>---</v>
      </c>
      <c r="I460" s="59" t="str">
        <f>IFERROR(VLOOKUP($D460&amp;"-"&amp;$E460,IF($C$4="TEB2000_REV01",CALC_CONN_TEB2000_REV01!$F:$K,"???"),6,0),"---")</f>
        <v>---</v>
      </c>
      <c r="J460" s="61" t="str">
        <f>IFERROR(VLOOKUP($D460&amp;"-"&amp;$E460,IF($C$4="TEB2000_REV01",CALC_CONN_TEB2000_REV01!$F:$M,"???"),8,0),"---")</f>
        <v>---</v>
      </c>
      <c r="K460" s="62" t="str">
        <f>IFERROR(VLOOKUP($D460&amp;"-"&amp;$E460,IF($C$4="TEB2000_REV01",CALC_CONN_TEB2000_REV01!$F:$N),9,0),"---")</f>
        <v>---</v>
      </c>
      <c r="L460" s="59" t="str">
        <f>IFERROR(VLOOKUP(K460,B2B!$H$3:$I$2000,2,0),"---")</f>
        <v>---</v>
      </c>
      <c r="M460" s="59" t="str">
        <f>IFERROR(VLOOKUP(L460,IF($M$4="TEM0007_REV01",RAW_m_TEM0007_REV01!$AD:$AH),5,0),"---")</f>
        <v>---</v>
      </c>
      <c r="N460" s="59" t="str">
        <f>IFERROR(VLOOKUP(L460,IF($M$4="TEM0007_REV01",RAW_m_TEM0007_REV01!$AE:$AJ),6,0),"---")</f>
        <v>---</v>
      </c>
      <c r="O460" s="63" t="str">
        <f>IFERROR(VLOOKUP(L460,IF($M$4="TEM0007_REV01",RAW_m_TEM0007_REV01!$AD:$AE),2,0),"---")</f>
        <v>---</v>
      </c>
      <c r="P460" s="59" t="str">
        <f>IFERROR(VLOOKUP(O460,IF($M$4="TEM0007_REV01",RAW_m_TEM0007_REV01!$AJ:$AK),2,0),"---")</f>
        <v>---</v>
      </c>
      <c r="Q460" s="59" t="str">
        <f>IFERROR(VLOOKUP(L460,IF($M$4="TEM0007_REV01",RAW_m_TEM0007_REV01!$AD:$AF),3,0),"---")</f>
        <v>---</v>
      </c>
      <c r="R460" s="59" t="str">
        <f>IFERROR(VLOOKUP(O460,IF($M$4="TEM0007_REV01",RAW_m_TEM0007_REV01!$AE:$AG),3,0),"---")</f>
        <v>---</v>
      </c>
      <c r="S460" s="59" t="str">
        <f t="shared" si="15"/>
        <v>---</v>
      </c>
    </row>
    <row r="461" spans="2:19" ht="15" customHeight="1" x14ac:dyDescent="0.25">
      <c r="B461" s="59">
        <f t="shared" si="14"/>
        <v>456</v>
      </c>
      <c r="C461" s="60">
        <f>IFERROR(IF($C$4="TEB2000_REV01",CALC_CONN_TEB2000_REV01!U461,),"---")</f>
        <v>0</v>
      </c>
      <c r="D461" s="59">
        <f>IFERROR(IF($C$4="TEB2000_REV01",CALC_CONN_TEB2000_REV01!D461,),"---")</f>
        <v>0</v>
      </c>
      <c r="E461" s="59">
        <f>IFERROR(IF($C$4="TEB2000_REV01",CALC_CONN_TEB2000_REV01!E461,),"---")</f>
        <v>0</v>
      </c>
      <c r="F461" s="59" t="str">
        <f>IFERROR(IF(VLOOKUP($D461&amp;"-"&amp;$E461,IF($C$4="TEB2000_REV01",CALC_CONN_TEB2000_REV01!$F:$I),4,0)="--","---",IF($C$4="TEB2000_REV01",CALC_CONN_TEB2000_REV01!$G461&amp; " --&gt; " &amp;CALC_CONN_TEB2000_REV01!$I461&amp; " --&gt; ")),"---")</f>
        <v>---</v>
      </c>
      <c r="G461" s="59" t="str">
        <f>IFERROR(IF(VLOOKUP($D461&amp;"-"&amp;$E461,IF($C$4="TEB2000_REV01",CALC_CONN_TEB2000_REV01!$F:$H),3,0)="--",VLOOKUP($D461&amp;"-"&amp;$E461,IF($C$4="TEB2000_REV01",CALC_CONN_TEB2000_REV01!$F:$H),2,0),VLOOKUP($D461&amp;"-"&amp;$E461,IF($C$4="TEB2000_REV01",CALC_CONN_TEB2000_REV01!$F:$H),3,0)),"---")</f>
        <v>---</v>
      </c>
      <c r="H461" s="59" t="str">
        <f>IFERROR(VLOOKUP(G461,IF($C$4="TEB2000_REV01",CALC_CONN_TEB2000_REV01!$G:$T),14,0),"---")</f>
        <v>---</v>
      </c>
      <c r="I461" s="59" t="str">
        <f>IFERROR(VLOOKUP($D461&amp;"-"&amp;$E461,IF($C$4="TEB2000_REV01",CALC_CONN_TEB2000_REV01!$F:$K,"???"),6,0),"---")</f>
        <v>---</v>
      </c>
      <c r="J461" s="61" t="str">
        <f>IFERROR(VLOOKUP($D461&amp;"-"&amp;$E461,IF($C$4="TEB2000_REV01",CALC_CONN_TEB2000_REV01!$F:$M,"???"),8,0),"---")</f>
        <v>---</v>
      </c>
      <c r="K461" s="62" t="str">
        <f>IFERROR(VLOOKUP($D461&amp;"-"&amp;$E461,IF($C$4="TEB2000_REV01",CALC_CONN_TEB2000_REV01!$F:$N),9,0),"---")</f>
        <v>---</v>
      </c>
      <c r="L461" s="59" t="str">
        <f>IFERROR(VLOOKUP(K461,B2B!$H$3:$I$2000,2,0),"---")</f>
        <v>---</v>
      </c>
      <c r="M461" s="59" t="str">
        <f>IFERROR(VLOOKUP(L461,IF($M$4="TEM0007_REV01",RAW_m_TEM0007_REV01!$AD:$AH),5,0),"---")</f>
        <v>---</v>
      </c>
      <c r="N461" s="59" t="str">
        <f>IFERROR(VLOOKUP(L461,IF($M$4="TEM0007_REV01",RAW_m_TEM0007_REV01!$AE:$AJ),6,0),"---")</f>
        <v>---</v>
      </c>
      <c r="O461" s="63" t="str">
        <f>IFERROR(VLOOKUP(L461,IF($M$4="TEM0007_REV01",RAW_m_TEM0007_REV01!$AD:$AE),2,0),"---")</f>
        <v>---</v>
      </c>
      <c r="P461" s="59" t="str">
        <f>IFERROR(VLOOKUP(O461,IF($M$4="TEM0007_REV01",RAW_m_TEM0007_REV01!$AJ:$AK),2,0),"---")</f>
        <v>---</v>
      </c>
      <c r="Q461" s="59" t="str">
        <f>IFERROR(VLOOKUP(L461,IF($M$4="TEM0007_REV01",RAW_m_TEM0007_REV01!$AD:$AF),3,0),"---")</f>
        <v>---</v>
      </c>
      <c r="R461" s="59" t="str">
        <f>IFERROR(VLOOKUP(O461,IF($M$4="TEM0007_REV01",RAW_m_TEM0007_REV01!$AE:$AG),3,0),"---")</f>
        <v>---</v>
      </c>
      <c r="S461" s="59" t="str">
        <f t="shared" si="15"/>
        <v>---</v>
      </c>
    </row>
    <row r="462" spans="2:19" ht="15" customHeight="1" x14ac:dyDescent="0.25">
      <c r="B462" s="59">
        <f t="shared" si="14"/>
        <v>457</v>
      </c>
      <c r="C462" s="60">
        <f>IFERROR(IF($C$4="TEB2000_REV01",CALC_CONN_TEB2000_REV01!U462,),"---")</f>
        <v>0</v>
      </c>
      <c r="D462" s="59">
        <f>IFERROR(IF($C$4="TEB2000_REV01",CALC_CONN_TEB2000_REV01!D462,),"---")</f>
        <v>0</v>
      </c>
      <c r="E462" s="59">
        <f>IFERROR(IF($C$4="TEB2000_REV01",CALC_CONN_TEB2000_REV01!E462,),"---")</f>
        <v>0</v>
      </c>
      <c r="F462" s="59" t="str">
        <f>IFERROR(IF(VLOOKUP($D462&amp;"-"&amp;$E462,IF($C$4="TEB2000_REV01",CALC_CONN_TEB2000_REV01!$F:$I),4,0)="--","---",IF($C$4="TEB2000_REV01",CALC_CONN_TEB2000_REV01!$G462&amp; " --&gt; " &amp;CALC_CONN_TEB2000_REV01!$I462&amp; " --&gt; ")),"---")</f>
        <v>---</v>
      </c>
      <c r="G462" s="59" t="str">
        <f>IFERROR(IF(VLOOKUP($D462&amp;"-"&amp;$E462,IF($C$4="TEB2000_REV01",CALC_CONN_TEB2000_REV01!$F:$H),3,0)="--",VLOOKUP($D462&amp;"-"&amp;$E462,IF($C$4="TEB2000_REV01",CALC_CONN_TEB2000_REV01!$F:$H),2,0),VLOOKUP($D462&amp;"-"&amp;$E462,IF($C$4="TEB2000_REV01",CALC_CONN_TEB2000_REV01!$F:$H),3,0)),"---")</f>
        <v>---</v>
      </c>
      <c r="H462" s="59" t="str">
        <f>IFERROR(VLOOKUP(G462,IF($C$4="TEB2000_REV01",CALC_CONN_TEB2000_REV01!$G:$T),14,0),"---")</f>
        <v>---</v>
      </c>
      <c r="I462" s="59" t="str">
        <f>IFERROR(VLOOKUP($D462&amp;"-"&amp;$E462,IF($C$4="TEB2000_REV01",CALC_CONN_TEB2000_REV01!$F:$K,"???"),6,0),"---")</f>
        <v>---</v>
      </c>
      <c r="J462" s="61" t="str">
        <f>IFERROR(VLOOKUP($D462&amp;"-"&amp;$E462,IF($C$4="TEB2000_REV01",CALC_CONN_TEB2000_REV01!$F:$M,"???"),8,0),"---")</f>
        <v>---</v>
      </c>
      <c r="K462" s="62" t="str">
        <f>IFERROR(VLOOKUP($D462&amp;"-"&amp;$E462,IF($C$4="TEB2000_REV01",CALC_CONN_TEB2000_REV01!$F:$N),9,0),"---")</f>
        <v>---</v>
      </c>
      <c r="L462" s="59" t="str">
        <f>IFERROR(VLOOKUP(K462,B2B!$H$3:$I$2000,2,0),"---")</f>
        <v>---</v>
      </c>
      <c r="M462" s="59" t="str">
        <f>IFERROR(VLOOKUP(L462,IF($M$4="TEM0007_REV01",RAW_m_TEM0007_REV01!$AD:$AH),5,0),"---")</f>
        <v>---</v>
      </c>
      <c r="N462" s="59" t="str">
        <f>IFERROR(VLOOKUP(L462,IF($M$4="TEM0007_REV01",RAW_m_TEM0007_REV01!$AE:$AJ),6,0),"---")</f>
        <v>---</v>
      </c>
      <c r="O462" s="63" t="str">
        <f>IFERROR(VLOOKUP(L462,IF($M$4="TEM0007_REV01",RAW_m_TEM0007_REV01!$AD:$AE),2,0),"---")</f>
        <v>---</v>
      </c>
      <c r="P462" s="59" t="str">
        <f>IFERROR(VLOOKUP(O462,IF($M$4="TEM0007_REV01",RAW_m_TEM0007_REV01!$AJ:$AK),2,0),"---")</f>
        <v>---</v>
      </c>
      <c r="Q462" s="59" t="str">
        <f>IFERROR(VLOOKUP(L462,IF($M$4="TEM0007_REV01",RAW_m_TEM0007_REV01!$AD:$AF),3,0),"---")</f>
        <v>---</v>
      </c>
      <c r="R462" s="59" t="str">
        <f>IFERROR(VLOOKUP(O462,IF($M$4="TEM0007_REV01",RAW_m_TEM0007_REV01!$AE:$AG),3,0),"---")</f>
        <v>---</v>
      </c>
      <c r="S462" s="59" t="str">
        <f t="shared" si="15"/>
        <v>---</v>
      </c>
    </row>
    <row r="463" spans="2:19" ht="15" customHeight="1" x14ac:dyDescent="0.25">
      <c r="B463" s="59">
        <f t="shared" si="14"/>
        <v>458</v>
      </c>
      <c r="C463" s="60">
        <f>IFERROR(IF($C$4="TEB2000_REV01",CALC_CONN_TEB2000_REV01!U463,),"---")</f>
        <v>0</v>
      </c>
      <c r="D463" s="59">
        <f>IFERROR(IF($C$4="TEB2000_REV01",CALC_CONN_TEB2000_REV01!D463,),"---")</f>
        <v>0</v>
      </c>
      <c r="E463" s="59">
        <f>IFERROR(IF($C$4="TEB2000_REV01",CALC_CONN_TEB2000_REV01!E463,),"---")</f>
        <v>0</v>
      </c>
      <c r="F463" s="59" t="str">
        <f>IFERROR(IF(VLOOKUP($D463&amp;"-"&amp;$E463,IF($C$4="TEB2000_REV01",CALC_CONN_TEB2000_REV01!$F:$I),4,0)="--","---",IF($C$4="TEB2000_REV01",CALC_CONN_TEB2000_REV01!$G463&amp; " --&gt; " &amp;CALC_CONN_TEB2000_REV01!$I463&amp; " --&gt; ")),"---")</f>
        <v>---</v>
      </c>
      <c r="G463" s="59" t="str">
        <f>IFERROR(IF(VLOOKUP($D463&amp;"-"&amp;$E463,IF($C$4="TEB2000_REV01",CALC_CONN_TEB2000_REV01!$F:$H),3,0)="--",VLOOKUP($D463&amp;"-"&amp;$E463,IF($C$4="TEB2000_REV01",CALC_CONN_TEB2000_REV01!$F:$H),2,0),VLOOKUP($D463&amp;"-"&amp;$E463,IF($C$4="TEB2000_REV01",CALC_CONN_TEB2000_REV01!$F:$H),3,0)),"---")</f>
        <v>---</v>
      </c>
      <c r="H463" s="59" t="str">
        <f>IFERROR(VLOOKUP(G463,IF($C$4="TEB2000_REV01",CALC_CONN_TEB2000_REV01!$G:$T),14,0),"---")</f>
        <v>---</v>
      </c>
      <c r="I463" s="59" t="str">
        <f>IFERROR(VLOOKUP($D463&amp;"-"&amp;$E463,IF($C$4="TEB2000_REV01",CALC_CONN_TEB2000_REV01!$F:$K,"???"),6,0),"---")</f>
        <v>---</v>
      </c>
      <c r="J463" s="61" t="str">
        <f>IFERROR(VLOOKUP($D463&amp;"-"&amp;$E463,IF($C$4="TEB2000_REV01",CALC_CONN_TEB2000_REV01!$F:$M,"???"),8,0),"---")</f>
        <v>---</v>
      </c>
      <c r="K463" s="62" t="str">
        <f>IFERROR(VLOOKUP($D463&amp;"-"&amp;$E463,IF($C$4="TEB2000_REV01",CALC_CONN_TEB2000_REV01!$F:$N),9,0),"---")</f>
        <v>---</v>
      </c>
      <c r="L463" s="59" t="str">
        <f>IFERROR(VLOOKUP(K463,B2B!$H$3:$I$2000,2,0),"---")</f>
        <v>---</v>
      </c>
      <c r="M463" s="59" t="str">
        <f>IFERROR(VLOOKUP(L463,IF($M$4="TEM0007_REV01",RAW_m_TEM0007_REV01!$AD:$AH),5,0),"---")</f>
        <v>---</v>
      </c>
      <c r="N463" s="59" t="str">
        <f>IFERROR(VLOOKUP(L463,IF($M$4="TEM0007_REV01",RAW_m_TEM0007_REV01!$AE:$AJ),6,0),"---")</f>
        <v>---</v>
      </c>
      <c r="O463" s="63" t="str">
        <f>IFERROR(VLOOKUP(L463,IF($M$4="TEM0007_REV01",RAW_m_TEM0007_REV01!$AD:$AE),2,0),"---")</f>
        <v>---</v>
      </c>
      <c r="P463" s="59" t="str">
        <f>IFERROR(VLOOKUP(O463,IF($M$4="TEM0007_REV01",RAW_m_TEM0007_REV01!$AJ:$AK),2,0),"---")</f>
        <v>---</v>
      </c>
      <c r="Q463" s="59" t="str">
        <f>IFERROR(VLOOKUP(L463,IF($M$4="TEM0007_REV01",RAW_m_TEM0007_REV01!$AD:$AF),3,0),"---")</f>
        <v>---</v>
      </c>
      <c r="R463" s="59" t="str">
        <f>IFERROR(VLOOKUP(O463,IF($M$4="TEM0007_REV01",RAW_m_TEM0007_REV01!$AE:$AG),3,0),"---")</f>
        <v>---</v>
      </c>
      <c r="S463" s="59" t="str">
        <f t="shared" si="15"/>
        <v>---</v>
      </c>
    </row>
    <row r="464" spans="2:19" ht="15" customHeight="1" x14ac:dyDescent="0.25">
      <c r="B464" s="59">
        <f t="shared" si="14"/>
        <v>459</v>
      </c>
      <c r="C464" s="60">
        <f>IFERROR(IF($C$4="TEB2000_REV01",CALC_CONN_TEB2000_REV01!U464,),"---")</f>
        <v>0</v>
      </c>
      <c r="D464" s="59">
        <f>IFERROR(IF($C$4="TEB2000_REV01",CALC_CONN_TEB2000_REV01!D464,),"---")</f>
        <v>0</v>
      </c>
      <c r="E464" s="59">
        <f>IFERROR(IF($C$4="TEB2000_REV01",CALC_CONN_TEB2000_REV01!E464,),"---")</f>
        <v>0</v>
      </c>
      <c r="F464" s="59" t="str">
        <f>IFERROR(IF(VLOOKUP($D464&amp;"-"&amp;$E464,IF($C$4="TEB2000_REV01",CALC_CONN_TEB2000_REV01!$F:$I),4,0)="--","---",IF($C$4="TEB2000_REV01",CALC_CONN_TEB2000_REV01!$G464&amp; " --&gt; " &amp;CALC_CONN_TEB2000_REV01!$I464&amp; " --&gt; ")),"---")</f>
        <v>---</v>
      </c>
      <c r="G464" s="59" t="str">
        <f>IFERROR(IF(VLOOKUP($D464&amp;"-"&amp;$E464,IF($C$4="TEB2000_REV01",CALC_CONN_TEB2000_REV01!$F:$H),3,0)="--",VLOOKUP($D464&amp;"-"&amp;$E464,IF($C$4="TEB2000_REV01",CALC_CONN_TEB2000_REV01!$F:$H),2,0),VLOOKUP($D464&amp;"-"&amp;$E464,IF($C$4="TEB2000_REV01",CALC_CONN_TEB2000_REV01!$F:$H),3,0)),"---")</f>
        <v>---</v>
      </c>
      <c r="H464" s="59" t="str">
        <f>IFERROR(VLOOKUP(G464,IF($C$4="TEB2000_REV01",CALC_CONN_TEB2000_REV01!$G:$T),14,0),"---")</f>
        <v>---</v>
      </c>
      <c r="I464" s="59" t="str">
        <f>IFERROR(VLOOKUP($D464&amp;"-"&amp;$E464,IF($C$4="TEB2000_REV01",CALC_CONN_TEB2000_REV01!$F:$K,"???"),6,0),"---")</f>
        <v>---</v>
      </c>
      <c r="J464" s="61" t="str">
        <f>IFERROR(VLOOKUP($D464&amp;"-"&amp;$E464,IF($C$4="TEB2000_REV01",CALC_CONN_TEB2000_REV01!$F:$M,"???"),8,0),"---")</f>
        <v>---</v>
      </c>
      <c r="K464" s="62" t="str">
        <f>IFERROR(VLOOKUP($D464&amp;"-"&amp;$E464,IF($C$4="TEB2000_REV01",CALC_CONN_TEB2000_REV01!$F:$N),9,0),"---")</f>
        <v>---</v>
      </c>
      <c r="L464" s="59" t="str">
        <f>IFERROR(VLOOKUP(K464,B2B!$H$3:$I$2000,2,0),"---")</f>
        <v>---</v>
      </c>
      <c r="M464" s="59" t="str">
        <f>IFERROR(VLOOKUP(L464,IF($M$4="TEM0007_REV01",RAW_m_TEM0007_REV01!$AD:$AH),5,0),"---")</f>
        <v>---</v>
      </c>
      <c r="N464" s="59" t="str">
        <f>IFERROR(VLOOKUP(L464,IF($M$4="TEM0007_REV01",RAW_m_TEM0007_REV01!$AE:$AJ),6,0),"---")</f>
        <v>---</v>
      </c>
      <c r="O464" s="63" t="str">
        <f>IFERROR(VLOOKUP(L464,IF($M$4="TEM0007_REV01",RAW_m_TEM0007_REV01!$AD:$AE),2,0),"---")</f>
        <v>---</v>
      </c>
      <c r="P464" s="59" t="str">
        <f>IFERROR(VLOOKUP(O464,IF($M$4="TEM0007_REV01",RAW_m_TEM0007_REV01!$AJ:$AK),2,0),"---")</f>
        <v>---</v>
      </c>
      <c r="Q464" s="59" t="str">
        <f>IFERROR(VLOOKUP(L464,IF($M$4="TEM0007_REV01",RAW_m_TEM0007_REV01!$AD:$AF),3,0),"---")</f>
        <v>---</v>
      </c>
      <c r="R464" s="59" t="str">
        <f>IFERROR(VLOOKUP(O464,IF($M$4="TEM0007_REV01",RAW_m_TEM0007_REV01!$AE:$AG),3,0),"---")</f>
        <v>---</v>
      </c>
      <c r="S464" s="59" t="str">
        <f t="shared" si="15"/>
        <v>---</v>
      </c>
    </row>
    <row r="465" spans="2:19" ht="15" customHeight="1" x14ac:dyDescent="0.25">
      <c r="B465" s="59">
        <f t="shared" si="14"/>
        <v>460</v>
      </c>
      <c r="C465" s="60">
        <f>IFERROR(IF($C$4="TEB2000_REV01",CALC_CONN_TEB2000_REV01!U465,),"---")</f>
        <v>0</v>
      </c>
      <c r="D465" s="59">
        <f>IFERROR(IF($C$4="TEB2000_REV01",CALC_CONN_TEB2000_REV01!D465,),"---")</f>
        <v>0</v>
      </c>
      <c r="E465" s="59">
        <f>IFERROR(IF($C$4="TEB2000_REV01",CALC_CONN_TEB2000_REV01!E465,),"---")</f>
        <v>0</v>
      </c>
      <c r="F465" s="59" t="str">
        <f>IFERROR(IF(VLOOKUP($D465&amp;"-"&amp;$E465,IF($C$4="TEB2000_REV01",CALC_CONN_TEB2000_REV01!$F:$I),4,0)="--","---",IF($C$4="TEB2000_REV01",CALC_CONN_TEB2000_REV01!$G465&amp; " --&gt; " &amp;CALC_CONN_TEB2000_REV01!$I465&amp; " --&gt; ")),"---")</f>
        <v>---</v>
      </c>
      <c r="G465" s="59" t="str">
        <f>IFERROR(IF(VLOOKUP($D465&amp;"-"&amp;$E465,IF($C$4="TEB2000_REV01",CALC_CONN_TEB2000_REV01!$F:$H),3,0)="--",VLOOKUP($D465&amp;"-"&amp;$E465,IF($C$4="TEB2000_REV01",CALC_CONN_TEB2000_REV01!$F:$H),2,0),VLOOKUP($D465&amp;"-"&amp;$E465,IF($C$4="TEB2000_REV01",CALC_CONN_TEB2000_REV01!$F:$H),3,0)),"---")</f>
        <v>---</v>
      </c>
      <c r="H465" s="59" t="str">
        <f>IFERROR(VLOOKUP(G465,IF($C$4="TEB2000_REV01",CALC_CONN_TEB2000_REV01!$G:$T),14,0),"---")</f>
        <v>---</v>
      </c>
      <c r="I465" s="59" t="str">
        <f>IFERROR(VLOOKUP($D465&amp;"-"&amp;$E465,IF($C$4="TEB2000_REV01",CALC_CONN_TEB2000_REV01!$F:$K,"???"),6,0),"---")</f>
        <v>---</v>
      </c>
      <c r="J465" s="61" t="str">
        <f>IFERROR(VLOOKUP($D465&amp;"-"&amp;$E465,IF($C$4="TEB2000_REV01",CALC_CONN_TEB2000_REV01!$F:$M,"???"),8,0),"---")</f>
        <v>---</v>
      </c>
      <c r="K465" s="62" t="str">
        <f>IFERROR(VLOOKUP($D465&amp;"-"&amp;$E465,IF($C$4="TEB2000_REV01",CALC_CONN_TEB2000_REV01!$F:$N),9,0),"---")</f>
        <v>---</v>
      </c>
      <c r="L465" s="59" t="str">
        <f>IFERROR(VLOOKUP(K465,B2B!$H$3:$I$2000,2,0),"---")</f>
        <v>---</v>
      </c>
      <c r="M465" s="59" t="str">
        <f>IFERROR(VLOOKUP(L465,IF($M$4="TEM0007_REV01",RAW_m_TEM0007_REV01!$AD:$AH),5,0),"---")</f>
        <v>---</v>
      </c>
      <c r="N465" s="59" t="str">
        <f>IFERROR(VLOOKUP(L465,IF($M$4="TEM0007_REV01",RAW_m_TEM0007_REV01!$AE:$AJ),6,0),"---")</f>
        <v>---</v>
      </c>
      <c r="O465" s="63" t="str">
        <f>IFERROR(VLOOKUP(L465,IF($M$4="TEM0007_REV01",RAW_m_TEM0007_REV01!$AD:$AE),2,0),"---")</f>
        <v>---</v>
      </c>
      <c r="P465" s="59" t="str">
        <f>IFERROR(VLOOKUP(O465,IF($M$4="TEM0007_REV01",RAW_m_TEM0007_REV01!$AJ:$AK),2,0),"---")</f>
        <v>---</v>
      </c>
      <c r="Q465" s="59" t="str">
        <f>IFERROR(VLOOKUP(L465,IF($M$4="TEM0007_REV01",RAW_m_TEM0007_REV01!$AD:$AF),3,0),"---")</f>
        <v>---</v>
      </c>
      <c r="R465" s="59" t="str">
        <f>IFERROR(VLOOKUP(O465,IF($M$4="TEM0007_REV01",RAW_m_TEM0007_REV01!$AE:$AG),3,0),"---")</f>
        <v>---</v>
      </c>
      <c r="S465" s="59" t="str">
        <f t="shared" si="15"/>
        <v>---</v>
      </c>
    </row>
    <row r="466" spans="2:19" ht="15" customHeight="1" x14ac:dyDescent="0.25">
      <c r="B466" s="59">
        <f t="shared" si="14"/>
        <v>461</v>
      </c>
      <c r="C466" s="60">
        <f>IFERROR(IF($C$4="TEB2000_REV01",CALC_CONN_TEB2000_REV01!U466,),"---")</f>
        <v>0</v>
      </c>
      <c r="D466" s="59">
        <f>IFERROR(IF($C$4="TEB2000_REV01",CALC_CONN_TEB2000_REV01!D466,),"---")</f>
        <v>0</v>
      </c>
      <c r="E466" s="59">
        <f>IFERROR(IF($C$4="TEB2000_REV01",CALC_CONN_TEB2000_REV01!E466,),"---")</f>
        <v>0</v>
      </c>
      <c r="F466" s="59" t="str">
        <f>IFERROR(IF(VLOOKUP($D466&amp;"-"&amp;$E466,IF($C$4="TEB2000_REV01",CALC_CONN_TEB2000_REV01!$F:$I),4,0)="--","---",IF($C$4="TEB2000_REV01",CALC_CONN_TEB2000_REV01!$G466&amp; " --&gt; " &amp;CALC_CONN_TEB2000_REV01!$I466&amp; " --&gt; ")),"---")</f>
        <v>---</v>
      </c>
      <c r="G466" s="59" t="str">
        <f>IFERROR(IF(VLOOKUP($D466&amp;"-"&amp;$E466,IF($C$4="TEB2000_REV01",CALC_CONN_TEB2000_REV01!$F:$H),3,0)="--",VLOOKUP($D466&amp;"-"&amp;$E466,IF($C$4="TEB2000_REV01",CALC_CONN_TEB2000_REV01!$F:$H),2,0),VLOOKUP($D466&amp;"-"&amp;$E466,IF($C$4="TEB2000_REV01",CALC_CONN_TEB2000_REV01!$F:$H),3,0)),"---")</f>
        <v>---</v>
      </c>
      <c r="H466" s="59" t="str">
        <f>IFERROR(VLOOKUP(G466,IF($C$4="TEB2000_REV01",CALC_CONN_TEB2000_REV01!$G:$T),14,0),"---")</f>
        <v>---</v>
      </c>
      <c r="I466" s="59" t="str">
        <f>IFERROR(VLOOKUP($D466&amp;"-"&amp;$E466,IF($C$4="TEB2000_REV01",CALC_CONN_TEB2000_REV01!$F:$K,"???"),6,0),"---")</f>
        <v>---</v>
      </c>
      <c r="J466" s="61" t="str">
        <f>IFERROR(VLOOKUP($D466&amp;"-"&amp;$E466,IF($C$4="TEB2000_REV01",CALC_CONN_TEB2000_REV01!$F:$M,"???"),8,0),"---")</f>
        <v>---</v>
      </c>
      <c r="K466" s="62" t="str">
        <f>IFERROR(VLOOKUP($D466&amp;"-"&amp;$E466,IF($C$4="TEB2000_REV01",CALC_CONN_TEB2000_REV01!$F:$N),9,0),"---")</f>
        <v>---</v>
      </c>
      <c r="L466" s="59" t="str">
        <f>IFERROR(VLOOKUP(K466,B2B!$H$3:$I$2000,2,0),"---")</f>
        <v>---</v>
      </c>
      <c r="M466" s="59" t="str">
        <f>IFERROR(VLOOKUP(L466,IF($M$4="TEM0007_REV01",RAW_m_TEM0007_REV01!$AD:$AH),5,0),"---")</f>
        <v>---</v>
      </c>
      <c r="N466" s="59" t="str">
        <f>IFERROR(VLOOKUP(L466,IF($M$4="TEM0007_REV01",RAW_m_TEM0007_REV01!$AE:$AJ),6,0),"---")</f>
        <v>---</v>
      </c>
      <c r="O466" s="63" t="str">
        <f>IFERROR(VLOOKUP(L466,IF($M$4="TEM0007_REV01",RAW_m_TEM0007_REV01!$AD:$AE),2,0),"---")</f>
        <v>---</v>
      </c>
      <c r="P466" s="59" t="str">
        <f>IFERROR(VLOOKUP(O466,IF($M$4="TEM0007_REV01",RAW_m_TEM0007_REV01!$AJ:$AK),2,0),"---")</f>
        <v>---</v>
      </c>
      <c r="Q466" s="59" t="str">
        <f>IFERROR(VLOOKUP(L466,IF($M$4="TEM0007_REV01",RAW_m_TEM0007_REV01!$AD:$AF),3,0),"---")</f>
        <v>---</v>
      </c>
      <c r="R466" s="59" t="str">
        <f>IFERROR(VLOOKUP(O466,IF($M$4="TEM0007_REV01",RAW_m_TEM0007_REV01!$AE:$AG),3,0),"---")</f>
        <v>---</v>
      </c>
      <c r="S466" s="59" t="str">
        <f t="shared" si="15"/>
        <v>---</v>
      </c>
    </row>
    <row r="467" spans="2:19" ht="15" customHeight="1" x14ac:dyDescent="0.25">
      <c r="B467" s="59">
        <f t="shared" si="14"/>
        <v>462</v>
      </c>
      <c r="C467" s="60">
        <f>IFERROR(IF($C$4="TEB2000_REV01",CALC_CONN_TEB2000_REV01!U467,),"---")</f>
        <v>0</v>
      </c>
      <c r="D467" s="59">
        <f>IFERROR(IF($C$4="TEB2000_REV01",CALC_CONN_TEB2000_REV01!D467,),"---")</f>
        <v>0</v>
      </c>
      <c r="E467" s="59">
        <f>IFERROR(IF($C$4="TEB2000_REV01",CALC_CONN_TEB2000_REV01!E467,),"---")</f>
        <v>0</v>
      </c>
      <c r="F467" s="59" t="str">
        <f>IFERROR(IF(VLOOKUP($D467&amp;"-"&amp;$E467,IF($C$4="TEB2000_REV01",CALC_CONN_TEB2000_REV01!$F:$I),4,0)="--","---",IF($C$4="TEB2000_REV01",CALC_CONN_TEB2000_REV01!$G467&amp; " --&gt; " &amp;CALC_CONN_TEB2000_REV01!$I467&amp; " --&gt; ")),"---")</f>
        <v>---</v>
      </c>
      <c r="G467" s="59" t="str">
        <f>IFERROR(IF(VLOOKUP($D467&amp;"-"&amp;$E467,IF($C$4="TEB2000_REV01",CALC_CONN_TEB2000_REV01!$F:$H),3,0)="--",VLOOKUP($D467&amp;"-"&amp;$E467,IF($C$4="TEB2000_REV01",CALC_CONN_TEB2000_REV01!$F:$H),2,0),VLOOKUP($D467&amp;"-"&amp;$E467,IF($C$4="TEB2000_REV01",CALC_CONN_TEB2000_REV01!$F:$H),3,0)),"---")</f>
        <v>---</v>
      </c>
      <c r="H467" s="59" t="str">
        <f>IFERROR(VLOOKUP(G467,IF($C$4="TEB2000_REV01",CALC_CONN_TEB2000_REV01!$G:$T),14,0),"---")</f>
        <v>---</v>
      </c>
      <c r="I467" s="59" t="str">
        <f>IFERROR(VLOOKUP($D467&amp;"-"&amp;$E467,IF($C$4="TEB2000_REV01",CALC_CONN_TEB2000_REV01!$F:$K,"???"),6,0),"---")</f>
        <v>---</v>
      </c>
      <c r="J467" s="61" t="str">
        <f>IFERROR(VLOOKUP($D467&amp;"-"&amp;$E467,IF($C$4="TEB2000_REV01",CALC_CONN_TEB2000_REV01!$F:$M,"???"),8,0),"---")</f>
        <v>---</v>
      </c>
      <c r="K467" s="62" t="str">
        <f>IFERROR(VLOOKUP($D467&amp;"-"&amp;$E467,IF($C$4="TEB2000_REV01",CALC_CONN_TEB2000_REV01!$F:$N),9,0),"---")</f>
        <v>---</v>
      </c>
      <c r="L467" s="59" t="str">
        <f>IFERROR(VLOOKUP(K467,B2B!$H$3:$I$2000,2,0),"---")</f>
        <v>---</v>
      </c>
      <c r="M467" s="59" t="str">
        <f>IFERROR(VLOOKUP(L467,IF($M$4="TEM0007_REV01",RAW_m_TEM0007_REV01!$AD:$AH),5,0),"---")</f>
        <v>---</v>
      </c>
      <c r="N467" s="59" t="str">
        <f>IFERROR(VLOOKUP(L467,IF($M$4="TEM0007_REV01",RAW_m_TEM0007_REV01!$AE:$AJ),6,0),"---")</f>
        <v>---</v>
      </c>
      <c r="O467" s="63" t="str">
        <f>IFERROR(VLOOKUP(L467,IF($M$4="TEM0007_REV01",RAW_m_TEM0007_REV01!$AD:$AE),2,0),"---")</f>
        <v>---</v>
      </c>
      <c r="P467" s="59" t="str">
        <f>IFERROR(VLOOKUP(O467,IF($M$4="TEM0007_REV01",RAW_m_TEM0007_REV01!$AJ:$AK),2,0),"---")</f>
        <v>---</v>
      </c>
      <c r="Q467" s="59" t="str">
        <f>IFERROR(VLOOKUP(L467,IF($M$4="TEM0007_REV01",RAW_m_TEM0007_REV01!$AD:$AF),3,0),"---")</f>
        <v>---</v>
      </c>
      <c r="R467" s="59" t="str">
        <f>IFERROR(VLOOKUP(O467,IF($M$4="TEM0007_REV01",RAW_m_TEM0007_REV01!$AE:$AG),3,0),"---")</f>
        <v>---</v>
      </c>
      <c r="S467" s="59" t="str">
        <f t="shared" si="15"/>
        <v>---</v>
      </c>
    </row>
    <row r="468" spans="2:19" ht="15" customHeight="1" x14ac:dyDescent="0.25">
      <c r="B468" s="59">
        <f t="shared" si="14"/>
        <v>463</v>
      </c>
      <c r="C468" s="60">
        <f>IFERROR(IF($C$4="TEB2000_REV01",CALC_CONN_TEB2000_REV01!U468,),"---")</f>
        <v>0</v>
      </c>
      <c r="D468" s="59">
        <f>IFERROR(IF($C$4="TEB2000_REV01",CALC_CONN_TEB2000_REV01!D468,),"---")</f>
        <v>0</v>
      </c>
      <c r="E468" s="59">
        <f>IFERROR(IF($C$4="TEB2000_REV01",CALC_CONN_TEB2000_REV01!E468,),"---")</f>
        <v>0</v>
      </c>
      <c r="F468" s="59" t="str">
        <f>IFERROR(IF(VLOOKUP($D468&amp;"-"&amp;$E468,IF($C$4="TEB2000_REV01",CALC_CONN_TEB2000_REV01!$F:$I),4,0)="--","---",IF($C$4="TEB2000_REV01",CALC_CONN_TEB2000_REV01!$G468&amp; " --&gt; " &amp;CALC_CONN_TEB2000_REV01!$I468&amp; " --&gt; ")),"---")</f>
        <v>---</v>
      </c>
      <c r="G468" s="59" t="str">
        <f>IFERROR(IF(VLOOKUP($D468&amp;"-"&amp;$E468,IF($C$4="TEB2000_REV01",CALC_CONN_TEB2000_REV01!$F:$H),3,0)="--",VLOOKUP($D468&amp;"-"&amp;$E468,IF($C$4="TEB2000_REV01",CALC_CONN_TEB2000_REV01!$F:$H),2,0),VLOOKUP($D468&amp;"-"&amp;$E468,IF($C$4="TEB2000_REV01",CALC_CONN_TEB2000_REV01!$F:$H),3,0)),"---")</f>
        <v>---</v>
      </c>
      <c r="H468" s="59" t="str">
        <f>IFERROR(VLOOKUP(G468,IF($C$4="TEB2000_REV01",CALC_CONN_TEB2000_REV01!$G:$T),14,0),"---")</f>
        <v>---</v>
      </c>
      <c r="I468" s="59" t="str">
        <f>IFERROR(VLOOKUP($D468&amp;"-"&amp;$E468,IF($C$4="TEB2000_REV01",CALC_CONN_TEB2000_REV01!$F:$K,"???"),6,0),"---")</f>
        <v>---</v>
      </c>
      <c r="J468" s="61" t="str">
        <f>IFERROR(VLOOKUP($D468&amp;"-"&amp;$E468,IF($C$4="TEB2000_REV01",CALC_CONN_TEB2000_REV01!$F:$M,"???"),8,0),"---")</f>
        <v>---</v>
      </c>
      <c r="K468" s="62" t="str">
        <f>IFERROR(VLOOKUP($D468&amp;"-"&amp;$E468,IF($C$4="TEB2000_REV01",CALC_CONN_TEB2000_REV01!$F:$N),9,0),"---")</f>
        <v>---</v>
      </c>
      <c r="L468" s="59" t="str">
        <f>IFERROR(VLOOKUP(K468,B2B!$H$3:$I$2000,2,0),"---")</f>
        <v>---</v>
      </c>
      <c r="M468" s="59" t="str">
        <f>IFERROR(VLOOKUP(L468,IF($M$4="TEM0007_REV01",RAW_m_TEM0007_REV01!$AD:$AH),5,0),"---")</f>
        <v>---</v>
      </c>
      <c r="N468" s="59" t="str">
        <f>IFERROR(VLOOKUP(L468,IF($M$4="TEM0007_REV01",RAW_m_TEM0007_REV01!$AE:$AJ),6,0),"---")</f>
        <v>---</v>
      </c>
      <c r="O468" s="63" t="str">
        <f>IFERROR(VLOOKUP(L468,IF($M$4="TEM0007_REV01",RAW_m_TEM0007_REV01!$AD:$AE),2,0),"---")</f>
        <v>---</v>
      </c>
      <c r="P468" s="59" t="str">
        <f>IFERROR(VLOOKUP(O468,IF($M$4="TEM0007_REV01",RAW_m_TEM0007_REV01!$AJ:$AK),2,0),"---")</f>
        <v>---</v>
      </c>
      <c r="Q468" s="59" t="str">
        <f>IFERROR(VLOOKUP(L468,IF($M$4="TEM0007_REV01",RAW_m_TEM0007_REV01!$AD:$AF),3,0),"---")</f>
        <v>---</v>
      </c>
      <c r="R468" s="59" t="str">
        <f>IFERROR(VLOOKUP(O468,IF($M$4="TEM0007_REV01",RAW_m_TEM0007_REV01!$AE:$AG),3,0),"---")</f>
        <v>---</v>
      </c>
      <c r="S468" s="59" t="str">
        <f t="shared" si="15"/>
        <v>---</v>
      </c>
    </row>
    <row r="469" spans="2:19" ht="15" customHeight="1" x14ac:dyDescent="0.25">
      <c r="B469" s="59">
        <f t="shared" si="14"/>
        <v>464</v>
      </c>
      <c r="C469" s="60">
        <f>IFERROR(IF($C$4="TEB2000_REV01",CALC_CONN_TEB2000_REV01!U469,),"---")</f>
        <v>0</v>
      </c>
      <c r="D469" s="59">
        <f>IFERROR(IF($C$4="TEB2000_REV01",CALC_CONN_TEB2000_REV01!D469,),"---")</f>
        <v>0</v>
      </c>
      <c r="E469" s="59">
        <f>IFERROR(IF($C$4="TEB2000_REV01",CALC_CONN_TEB2000_REV01!E469,),"---")</f>
        <v>0</v>
      </c>
      <c r="F469" s="59" t="str">
        <f>IFERROR(IF(VLOOKUP($D469&amp;"-"&amp;$E469,IF($C$4="TEB2000_REV01",CALC_CONN_TEB2000_REV01!$F:$I),4,0)="--","---",IF($C$4="TEB2000_REV01",CALC_CONN_TEB2000_REV01!$G469&amp; " --&gt; " &amp;CALC_CONN_TEB2000_REV01!$I469&amp; " --&gt; ")),"---")</f>
        <v>---</v>
      </c>
      <c r="G469" s="59" t="str">
        <f>IFERROR(IF(VLOOKUP($D469&amp;"-"&amp;$E469,IF($C$4="TEB2000_REV01",CALC_CONN_TEB2000_REV01!$F:$H),3,0)="--",VLOOKUP($D469&amp;"-"&amp;$E469,IF($C$4="TEB2000_REV01",CALC_CONN_TEB2000_REV01!$F:$H),2,0),VLOOKUP($D469&amp;"-"&amp;$E469,IF($C$4="TEB2000_REV01",CALC_CONN_TEB2000_REV01!$F:$H),3,0)),"---")</f>
        <v>---</v>
      </c>
      <c r="H469" s="59" t="str">
        <f>IFERROR(VLOOKUP(G469,IF($C$4="TEB2000_REV01",CALC_CONN_TEB2000_REV01!$G:$T),14,0),"---")</f>
        <v>---</v>
      </c>
      <c r="I469" s="59" t="str">
        <f>IFERROR(VLOOKUP($D469&amp;"-"&amp;$E469,IF($C$4="TEB2000_REV01",CALC_CONN_TEB2000_REV01!$F:$K,"???"),6,0),"---")</f>
        <v>---</v>
      </c>
      <c r="J469" s="61" t="str">
        <f>IFERROR(VLOOKUP($D469&amp;"-"&amp;$E469,IF($C$4="TEB2000_REV01",CALC_CONN_TEB2000_REV01!$F:$M,"???"),8,0),"---")</f>
        <v>---</v>
      </c>
      <c r="K469" s="62" t="str">
        <f>IFERROR(VLOOKUP($D469&amp;"-"&amp;$E469,IF($C$4="TEB2000_REV01",CALC_CONN_TEB2000_REV01!$F:$N),9,0),"---")</f>
        <v>---</v>
      </c>
      <c r="L469" s="59" t="str">
        <f>IFERROR(VLOOKUP(K469,B2B!$H$3:$I$2000,2,0),"---")</f>
        <v>---</v>
      </c>
      <c r="M469" s="59" t="str">
        <f>IFERROR(VLOOKUP(L469,IF($M$4="TEM0007_REV01",RAW_m_TEM0007_REV01!$AD:$AH),5,0),"---")</f>
        <v>---</v>
      </c>
      <c r="N469" s="59" t="str">
        <f>IFERROR(VLOOKUP(L469,IF($M$4="TEM0007_REV01",RAW_m_TEM0007_REV01!$AE:$AJ),6,0),"---")</f>
        <v>---</v>
      </c>
      <c r="O469" s="63" t="str">
        <f>IFERROR(VLOOKUP(L469,IF($M$4="TEM0007_REV01",RAW_m_TEM0007_REV01!$AD:$AE),2,0),"---")</f>
        <v>---</v>
      </c>
      <c r="P469" s="59" t="str">
        <f>IFERROR(VLOOKUP(O469,IF($M$4="TEM0007_REV01",RAW_m_TEM0007_REV01!$AJ:$AK),2,0),"---")</f>
        <v>---</v>
      </c>
      <c r="Q469" s="59" t="str">
        <f>IFERROR(VLOOKUP(L469,IF($M$4="TEM0007_REV01",RAW_m_TEM0007_REV01!$AD:$AF),3,0),"---")</f>
        <v>---</v>
      </c>
      <c r="R469" s="59" t="str">
        <f>IFERROR(VLOOKUP(O469,IF($M$4="TEM0007_REV01",RAW_m_TEM0007_REV01!$AE:$AG),3,0),"---")</f>
        <v>---</v>
      </c>
      <c r="S469" s="59" t="str">
        <f t="shared" si="15"/>
        <v>---</v>
      </c>
    </row>
    <row r="470" spans="2:19" ht="15" customHeight="1" x14ac:dyDescent="0.25">
      <c r="B470" s="59">
        <f t="shared" si="14"/>
        <v>465</v>
      </c>
      <c r="C470" s="60">
        <f>IFERROR(IF($C$4="TEB2000_REV01",CALC_CONN_TEB2000_REV01!U470,),"---")</f>
        <v>0</v>
      </c>
      <c r="D470" s="59">
        <f>IFERROR(IF($C$4="TEB2000_REV01",CALC_CONN_TEB2000_REV01!D470,),"---")</f>
        <v>0</v>
      </c>
      <c r="E470" s="59">
        <f>IFERROR(IF($C$4="TEB2000_REV01",CALC_CONN_TEB2000_REV01!E470,),"---")</f>
        <v>0</v>
      </c>
      <c r="F470" s="59" t="str">
        <f>IFERROR(IF(VLOOKUP($D470&amp;"-"&amp;$E470,IF($C$4="TEB2000_REV01",CALC_CONN_TEB2000_REV01!$F:$I),4,0)="--","---",IF($C$4="TEB2000_REV01",CALC_CONN_TEB2000_REV01!$G470&amp; " --&gt; " &amp;CALC_CONN_TEB2000_REV01!$I470&amp; " --&gt; ")),"---")</f>
        <v>---</v>
      </c>
      <c r="G470" s="59" t="str">
        <f>IFERROR(IF(VLOOKUP($D470&amp;"-"&amp;$E470,IF($C$4="TEB2000_REV01",CALC_CONN_TEB2000_REV01!$F:$H),3,0)="--",VLOOKUP($D470&amp;"-"&amp;$E470,IF($C$4="TEB2000_REV01",CALC_CONN_TEB2000_REV01!$F:$H),2,0),VLOOKUP($D470&amp;"-"&amp;$E470,IF($C$4="TEB2000_REV01",CALC_CONN_TEB2000_REV01!$F:$H),3,0)),"---")</f>
        <v>---</v>
      </c>
      <c r="H470" s="59" t="str">
        <f>IFERROR(VLOOKUP(G470,IF($C$4="TEB2000_REV01",CALC_CONN_TEB2000_REV01!$G:$T),14,0),"---")</f>
        <v>---</v>
      </c>
      <c r="I470" s="59" t="str">
        <f>IFERROR(VLOOKUP($D470&amp;"-"&amp;$E470,IF($C$4="TEB2000_REV01",CALC_CONN_TEB2000_REV01!$F:$K,"???"),6,0),"---")</f>
        <v>---</v>
      </c>
      <c r="J470" s="61" t="str">
        <f>IFERROR(VLOOKUP($D470&amp;"-"&amp;$E470,IF($C$4="TEB2000_REV01",CALC_CONN_TEB2000_REV01!$F:$M,"???"),8,0),"---")</f>
        <v>---</v>
      </c>
      <c r="K470" s="62" t="str">
        <f>IFERROR(VLOOKUP($D470&amp;"-"&amp;$E470,IF($C$4="TEB2000_REV01",CALC_CONN_TEB2000_REV01!$F:$N),9,0),"---")</f>
        <v>---</v>
      </c>
      <c r="L470" s="59" t="str">
        <f>IFERROR(VLOOKUP(K470,B2B!$H$3:$I$2000,2,0),"---")</f>
        <v>---</v>
      </c>
      <c r="M470" s="59" t="str">
        <f>IFERROR(VLOOKUP(L470,IF($M$4="TEM0007_REV01",RAW_m_TEM0007_REV01!$AD:$AH),5,0),"---")</f>
        <v>---</v>
      </c>
      <c r="N470" s="59" t="str">
        <f>IFERROR(VLOOKUP(L470,IF($M$4="TEM0007_REV01",RAW_m_TEM0007_REV01!$AE:$AJ),6,0),"---")</f>
        <v>---</v>
      </c>
      <c r="O470" s="63" t="str">
        <f>IFERROR(VLOOKUP(L470,IF($M$4="TEM0007_REV01",RAW_m_TEM0007_REV01!$AD:$AE),2,0),"---")</f>
        <v>---</v>
      </c>
      <c r="P470" s="59" t="str">
        <f>IFERROR(VLOOKUP(O470,IF($M$4="TEM0007_REV01",RAW_m_TEM0007_REV01!$AJ:$AK),2,0),"---")</f>
        <v>---</v>
      </c>
      <c r="Q470" s="59" t="str">
        <f>IFERROR(VLOOKUP(L470,IF($M$4="TEM0007_REV01",RAW_m_TEM0007_REV01!$AD:$AF),3,0),"---")</f>
        <v>---</v>
      </c>
      <c r="R470" s="59" t="str">
        <f>IFERROR(VLOOKUP(O470,IF($M$4="TEM0007_REV01",RAW_m_TEM0007_REV01!$AE:$AG),3,0),"---")</f>
        <v>---</v>
      </c>
      <c r="S470" s="59" t="str">
        <f t="shared" si="15"/>
        <v>---</v>
      </c>
    </row>
    <row r="471" spans="2:19" ht="15" customHeight="1" x14ac:dyDescent="0.25">
      <c r="B471" s="59">
        <f t="shared" si="14"/>
        <v>466</v>
      </c>
      <c r="C471" s="60">
        <f>IFERROR(IF($C$4="TEB2000_REV01",CALC_CONN_TEB2000_REV01!U471,),"---")</f>
        <v>0</v>
      </c>
      <c r="D471" s="59">
        <f>IFERROR(IF($C$4="TEB2000_REV01",CALC_CONN_TEB2000_REV01!D471,),"---")</f>
        <v>0</v>
      </c>
      <c r="E471" s="59">
        <f>IFERROR(IF($C$4="TEB2000_REV01",CALC_CONN_TEB2000_REV01!E471,),"---")</f>
        <v>0</v>
      </c>
      <c r="F471" s="59" t="str">
        <f>IFERROR(IF(VLOOKUP($D471&amp;"-"&amp;$E471,IF($C$4="TEB2000_REV01",CALC_CONN_TEB2000_REV01!$F:$I),4,0)="--","---",IF($C$4="TEB2000_REV01",CALC_CONN_TEB2000_REV01!$G471&amp; " --&gt; " &amp;CALC_CONN_TEB2000_REV01!$I471&amp; " --&gt; ")),"---")</f>
        <v>---</v>
      </c>
      <c r="G471" s="59" t="str">
        <f>IFERROR(IF(VLOOKUP($D471&amp;"-"&amp;$E471,IF($C$4="TEB2000_REV01",CALC_CONN_TEB2000_REV01!$F:$H),3,0)="--",VLOOKUP($D471&amp;"-"&amp;$E471,IF($C$4="TEB2000_REV01",CALC_CONN_TEB2000_REV01!$F:$H),2,0),VLOOKUP($D471&amp;"-"&amp;$E471,IF($C$4="TEB2000_REV01",CALC_CONN_TEB2000_REV01!$F:$H),3,0)),"---")</f>
        <v>---</v>
      </c>
      <c r="H471" s="59" t="str">
        <f>IFERROR(VLOOKUP(G471,IF($C$4="TEB2000_REV01",CALC_CONN_TEB2000_REV01!$G:$T),14,0),"---")</f>
        <v>---</v>
      </c>
      <c r="I471" s="59" t="str">
        <f>IFERROR(VLOOKUP($D471&amp;"-"&amp;$E471,IF($C$4="TEB2000_REV01",CALC_CONN_TEB2000_REV01!$F:$K,"???"),6,0),"---")</f>
        <v>---</v>
      </c>
      <c r="J471" s="61" t="str">
        <f>IFERROR(VLOOKUP($D471&amp;"-"&amp;$E471,IF($C$4="TEB2000_REV01",CALC_CONN_TEB2000_REV01!$F:$M,"???"),8,0),"---")</f>
        <v>---</v>
      </c>
      <c r="K471" s="62" t="str">
        <f>IFERROR(VLOOKUP($D471&amp;"-"&amp;$E471,IF($C$4="TEB2000_REV01",CALC_CONN_TEB2000_REV01!$F:$N),9,0),"---")</f>
        <v>---</v>
      </c>
      <c r="L471" s="59" t="str">
        <f>IFERROR(VLOOKUP(K471,B2B!$H$3:$I$2000,2,0),"---")</f>
        <v>---</v>
      </c>
      <c r="M471" s="59" t="str">
        <f>IFERROR(VLOOKUP(L471,IF($M$4="TEM0007_REV01",RAW_m_TEM0007_REV01!$AD:$AH),5,0),"---")</f>
        <v>---</v>
      </c>
      <c r="N471" s="59" t="str">
        <f>IFERROR(VLOOKUP(L471,IF($M$4="TEM0007_REV01",RAW_m_TEM0007_REV01!$AE:$AJ),6,0),"---")</f>
        <v>---</v>
      </c>
      <c r="O471" s="63" t="str">
        <f>IFERROR(VLOOKUP(L471,IF($M$4="TEM0007_REV01",RAW_m_TEM0007_REV01!$AD:$AE),2,0),"---")</f>
        <v>---</v>
      </c>
      <c r="P471" s="59" t="str">
        <f>IFERROR(VLOOKUP(O471,IF($M$4="TEM0007_REV01",RAW_m_TEM0007_REV01!$AJ:$AK),2,0),"---")</f>
        <v>---</v>
      </c>
      <c r="Q471" s="59" t="str">
        <f>IFERROR(VLOOKUP(L471,IF($M$4="TEM0007_REV01",RAW_m_TEM0007_REV01!$AD:$AF),3,0),"---")</f>
        <v>---</v>
      </c>
      <c r="R471" s="59" t="str">
        <f>IFERROR(VLOOKUP(O471,IF($M$4="TEM0007_REV01",RAW_m_TEM0007_REV01!$AE:$AG),3,0),"---")</f>
        <v>---</v>
      </c>
      <c r="S471" s="59" t="str">
        <f t="shared" si="15"/>
        <v>---</v>
      </c>
    </row>
    <row r="472" spans="2:19" ht="15" customHeight="1" x14ac:dyDescent="0.25">
      <c r="B472" s="59">
        <f t="shared" si="14"/>
        <v>467</v>
      </c>
      <c r="C472" s="60">
        <f>IFERROR(IF($C$4="TEB2000_REV01",CALC_CONN_TEB2000_REV01!U472,),"---")</f>
        <v>0</v>
      </c>
      <c r="D472" s="59">
        <f>IFERROR(IF($C$4="TEB2000_REV01",CALC_CONN_TEB2000_REV01!D472,),"---")</f>
        <v>0</v>
      </c>
      <c r="E472" s="59">
        <f>IFERROR(IF($C$4="TEB2000_REV01",CALC_CONN_TEB2000_REV01!E472,),"---")</f>
        <v>0</v>
      </c>
      <c r="F472" s="59" t="str">
        <f>IFERROR(IF(VLOOKUP($D472&amp;"-"&amp;$E472,IF($C$4="TEB2000_REV01",CALC_CONN_TEB2000_REV01!$F:$I),4,0)="--","---",IF($C$4="TEB2000_REV01",CALC_CONN_TEB2000_REV01!$G472&amp; " --&gt; " &amp;CALC_CONN_TEB2000_REV01!$I472&amp; " --&gt; ")),"---")</f>
        <v>---</v>
      </c>
      <c r="G472" s="59" t="str">
        <f>IFERROR(IF(VLOOKUP($D472&amp;"-"&amp;$E472,IF($C$4="TEB2000_REV01",CALC_CONN_TEB2000_REV01!$F:$H),3,0)="--",VLOOKUP($D472&amp;"-"&amp;$E472,IF($C$4="TEB2000_REV01",CALC_CONN_TEB2000_REV01!$F:$H),2,0),VLOOKUP($D472&amp;"-"&amp;$E472,IF($C$4="TEB2000_REV01",CALC_CONN_TEB2000_REV01!$F:$H),3,0)),"---")</f>
        <v>---</v>
      </c>
      <c r="H472" s="59" t="str">
        <f>IFERROR(VLOOKUP(G472,IF($C$4="TEB2000_REV01",CALC_CONN_TEB2000_REV01!$G:$T),14,0),"---")</f>
        <v>---</v>
      </c>
      <c r="I472" s="59" t="str">
        <f>IFERROR(VLOOKUP($D472&amp;"-"&amp;$E472,IF($C$4="TEB2000_REV01",CALC_CONN_TEB2000_REV01!$F:$K,"???"),6,0),"---")</f>
        <v>---</v>
      </c>
      <c r="J472" s="61" t="str">
        <f>IFERROR(VLOOKUP($D472&amp;"-"&amp;$E472,IF($C$4="TEB2000_REV01",CALC_CONN_TEB2000_REV01!$F:$M,"???"),8,0),"---")</f>
        <v>---</v>
      </c>
      <c r="K472" s="62" t="str">
        <f>IFERROR(VLOOKUP($D472&amp;"-"&amp;$E472,IF($C$4="TEB2000_REV01",CALC_CONN_TEB2000_REV01!$F:$N),9,0),"---")</f>
        <v>---</v>
      </c>
      <c r="L472" s="59" t="str">
        <f>IFERROR(VLOOKUP(K472,B2B!$H$3:$I$2000,2,0),"---")</f>
        <v>---</v>
      </c>
      <c r="M472" s="59" t="str">
        <f>IFERROR(VLOOKUP(L472,IF($M$4="TEM0007_REV01",RAW_m_TEM0007_REV01!$AD:$AH),5,0),"---")</f>
        <v>---</v>
      </c>
      <c r="N472" s="59" t="str">
        <f>IFERROR(VLOOKUP(L472,IF($M$4="TEM0007_REV01",RAW_m_TEM0007_REV01!$AE:$AJ),6,0),"---")</f>
        <v>---</v>
      </c>
      <c r="O472" s="63" t="str">
        <f>IFERROR(VLOOKUP(L472,IF($M$4="TEM0007_REV01",RAW_m_TEM0007_REV01!$AD:$AE),2,0),"---")</f>
        <v>---</v>
      </c>
      <c r="P472" s="59" t="str">
        <f>IFERROR(VLOOKUP(O472,IF($M$4="TEM0007_REV01",RAW_m_TEM0007_REV01!$AJ:$AK),2,0),"---")</f>
        <v>---</v>
      </c>
      <c r="Q472" s="59" t="str">
        <f>IFERROR(VLOOKUP(L472,IF($M$4="TEM0007_REV01",RAW_m_TEM0007_REV01!$AD:$AF),3,0),"---")</f>
        <v>---</v>
      </c>
      <c r="R472" s="59" t="str">
        <f>IFERROR(VLOOKUP(O472,IF($M$4="TEM0007_REV01",RAW_m_TEM0007_REV01!$AE:$AG),3,0),"---")</f>
        <v>---</v>
      </c>
      <c r="S472" s="59" t="str">
        <f t="shared" si="15"/>
        <v>---</v>
      </c>
    </row>
    <row r="473" spans="2:19" ht="15" customHeight="1" x14ac:dyDescent="0.25">
      <c r="B473" s="59">
        <f t="shared" si="14"/>
        <v>468</v>
      </c>
      <c r="C473" s="60">
        <f>IFERROR(IF($C$4="TEB2000_REV01",CALC_CONN_TEB2000_REV01!U473,),"---")</f>
        <v>0</v>
      </c>
      <c r="D473" s="59">
        <f>IFERROR(IF($C$4="TEB2000_REV01",CALC_CONN_TEB2000_REV01!D473,),"---")</f>
        <v>0</v>
      </c>
      <c r="E473" s="59">
        <f>IFERROR(IF($C$4="TEB2000_REV01",CALC_CONN_TEB2000_REV01!E473,),"---")</f>
        <v>0</v>
      </c>
      <c r="F473" s="59" t="str">
        <f>IFERROR(IF(VLOOKUP($D473&amp;"-"&amp;$E473,IF($C$4="TEB2000_REV01",CALC_CONN_TEB2000_REV01!$F:$I),4,0)="--","---",IF($C$4="TEB2000_REV01",CALC_CONN_TEB2000_REV01!$G473&amp; " --&gt; " &amp;CALC_CONN_TEB2000_REV01!$I473&amp; " --&gt; ")),"---")</f>
        <v>---</v>
      </c>
      <c r="G473" s="59" t="str">
        <f>IFERROR(IF(VLOOKUP($D473&amp;"-"&amp;$E473,IF($C$4="TEB2000_REV01",CALC_CONN_TEB2000_REV01!$F:$H),3,0)="--",VLOOKUP($D473&amp;"-"&amp;$E473,IF($C$4="TEB2000_REV01",CALC_CONN_TEB2000_REV01!$F:$H),2,0),VLOOKUP($D473&amp;"-"&amp;$E473,IF($C$4="TEB2000_REV01",CALC_CONN_TEB2000_REV01!$F:$H),3,0)),"---")</f>
        <v>---</v>
      </c>
      <c r="H473" s="59" t="str">
        <f>IFERROR(VLOOKUP(G473,IF($C$4="TEB2000_REV01",CALC_CONN_TEB2000_REV01!$G:$T),14,0),"---")</f>
        <v>---</v>
      </c>
      <c r="I473" s="59" t="str">
        <f>IFERROR(VLOOKUP($D473&amp;"-"&amp;$E473,IF($C$4="TEB2000_REV01",CALC_CONN_TEB2000_REV01!$F:$K,"???"),6,0),"---")</f>
        <v>---</v>
      </c>
      <c r="J473" s="61" t="str">
        <f>IFERROR(VLOOKUP($D473&amp;"-"&amp;$E473,IF($C$4="TEB2000_REV01",CALC_CONN_TEB2000_REV01!$F:$M,"???"),8,0),"---")</f>
        <v>---</v>
      </c>
      <c r="K473" s="62" t="str">
        <f>IFERROR(VLOOKUP($D473&amp;"-"&amp;$E473,IF($C$4="TEB2000_REV01",CALC_CONN_TEB2000_REV01!$F:$N),9,0),"---")</f>
        <v>---</v>
      </c>
      <c r="L473" s="59" t="str">
        <f>IFERROR(VLOOKUP(K473,B2B!$H$3:$I$2000,2,0),"---")</f>
        <v>---</v>
      </c>
      <c r="M473" s="59" t="str">
        <f>IFERROR(VLOOKUP(L473,IF($M$4="TEM0007_REV01",RAW_m_TEM0007_REV01!$AD:$AH),5,0),"---")</f>
        <v>---</v>
      </c>
      <c r="N473" s="59" t="str">
        <f>IFERROR(VLOOKUP(L473,IF($M$4="TEM0007_REV01",RAW_m_TEM0007_REV01!$AE:$AJ),6,0),"---")</f>
        <v>---</v>
      </c>
      <c r="O473" s="63" t="str">
        <f>IFERROR(VLOOKUP(L473,IF($M$4="TEM0007_REV01",RAW_m_TEM0007_REV01!$AD:$AE),2,0),"---")</f>
        <v>---</v>
      </c>
      <c r="P473" s="59" t="str">
        <f>IFERROR(VLOOKUP(O473,IF($M$4="TEM0007_REV01",RAW_m_TEM0007_REV01!$AJ:$AK),2,0),"---")</f>
        <v>---</v>
      </c>
      <c r="Q473" s="59" t="str">
        <f>IFERROR(VLOOKUP(L473,IF($M$4="TEM0007_REV01",RAW_m_TEM0007_REV01!$AD:$AF),3,0),"---")</f>
        <v>---</v>
      </c>
      <c r="R473" s="59" t="str">
        <f>IFERROR(VLOOKUP(O473,IF($M$4="TEM0007_REV01",RAW_m_TEM0007_REV01!$AE:$AG),3,0),"---")</f>
        <v>---</v>
      </c>
      <c r="S473" s="59" t="str">
        <f t="shared" si="15"/>
        <v>---</v>
      </c>
    </row>
    <row r="474" spans="2:19" ht="15" customHeight="1" x14ac:dyDescent="0.25">
      <c r="B474" s="59">
        <f t="shared" si="14"/>
        <v>469</v>
      </c>
      <c r="C474" s="60">
        <f>IFERROR(IF($C$4="TEB2000_REV01",CALC_CONN_TEB2000_REV01!U474,),"---")</f>
        <v>0</v>
      </c>
      <c r="D474" s="59">
        <f>IFERROR(IF($C$4="TEB2000_REV01",CALC_CONN_TEB2000_REV01!D474,),"---")</f>
        <v>0</v>
      </c>
      <c r="E474" s="59">
        <f>IFERROR(IF($C$4="TEB2000_REV01",CALC_CONN_TEB2000_REV01!E474,),"---")</f>
        <v>0</v>
      </c>
      <c r="F474" s="59" t="str">
        <f>IFERROR(IF(VLOOKUP($D474&amp;"-"&amp;$E474,IF($C$4="TEB2000_REV01",CALC_CONN_TEB2000_REV01!$F:$I),4,0)="--","---",IF($C$4="TEB2000_REV01",CALC_CONN_TEB2000_REV01!$G474&amp; " --&gt; " &amp;CALC_CONN_TEB2000_REV01!$I474&amp; " --&gt; ")),"---")</f>
        <v>---</v>
      </c>
      <c r="G474" s="59" t="str">
        <f>IFERROR(IF(VLOOKUP($D474&amp;"-"&amp;$E474,IF($C$4="TEB2000_REV01",CALC_CONN_TEB2000_REV01!$F:$H),3,0)="--",VLOOKUP($D474&amp;"-"&amp;$E474,IF($C$4="TEB2000_REV01",CALC_CONN_TEB2000_REV01!$F:$H),2,0),VLOOKUP($D474&amp;"-"&amp;$E474,IF($C$4="TEB2000_REV01",CALC_CONN_TEB2000_REV01!$F:$H),3,0)),"---")</f>
        <v>---</v>
      </c>
      <c r="H474" s="59" t="str">
        <f>IFERROR(VLOOKUP(G474,IF($C$4="TEB2000_REV01",CALC_CONN_TEB2000_REV01!$G:$T),14,0),"---")</f>
        <v>---</v>
      </c>
      <c r="I474" s="59" t="str">
        <f>IFERROR(VLOOKUP($D474&amp;"-"&amp;$E474,IF($C$4="TEB2000_REV01",CALC_CONN_TEB2000_REV01!$F:$K,"???"),6,0),"---")</f>
        <v>---</v>
      </c>
      <c r="J474" s="61" t="str">
        <f>IFERROR(VLOOKUP($D474&amp;"-"&amp;$E474,IF($C$4="TEB2000_REV01",CALC_CONN_TEB2000_REV01!$F:$M,"???"),8,0),"---")</f>
        <v>---</v>
      </c>
      <c r="K474" s="62" t="str">
        <f>IFERROR(VLOOKUP($D474&amp;"-"&amp;$E474,IF($C$4="TEB2000_REV01",CALC_CONN_TEB2000_REV01!$F:$N),9,0),"---")</f>
        <v>---</v>
      </c>
      <c r="L474" s="59" t="str">
        <f>IFERROR(VLOOKUP(K474,B2B!$H$3:$I$2000,2,0),"---")</f>
        <v>---</v>
      </c>
      <c r="M474" s="59" t="str">
        <f>IFERROR(VLOOKUP(L474,IF($M$4="TEM0007_REV01",RAW_m_TEM0007_REV01!$AD:$AH),5,0),"---")</f>
        <v>---</v>
      </c>
      <c r="N474" s="59" t="str">
        <f>IFERROR(VLOOKUP(L474,IF($M$4="TEM0007_REV01",RAW_m_TEM0007_REV01!$AE:$AJ),6,0),"---")</f>
        <v>---</v>
      </c>
      <c r="O474" s="63" t="str">
        <f>IFERROR(VLOOKUP(L474,IF($M$4="TEM0007_REV01",RAW_m_TEM0007_REV01!$AD:$AE),2,0),"---")</f>
        <v>---</v>
      </c>
      <c r="P474" s="59" t="str">
        <f>IFERROR(VLOOKUP(O474,IF($M$4="TEM0007_REV01",RAW_m_TEM0007_REV01!$AJ:$AK),2,0),"---")</f>
        <v>---</v>
      </c>
      <c r="Q474" s="59" t="str">
        <f>IFERROR(VLOOKUP(L474,IF($M$4="TEM0007_REV01",RAW_m_TEM0007_REV01!$AD:$AF),3,0),"---")</f>
        <v>---</v>
      </c>
      <c r="R474" s="59" t="str">
        <f>IFERROR(VLOOKUP(O474,IF($M$4="TEM0007_REV01",RAW_m_TEM0007_REV01!$AE:$AG),3,0),"---")</f>
        <v>---</v>
      </c>
      <c r="S474" s="59" t="str">
        <f t="shared" si="15"/>
        <v>---</v>
      </c>
    </row>
    <row r="475" spans="2:19" ht="15" customHeight="1" x14ac:dyDescent="0.25">
      <c r="B475" s="59">
        <f t="shared" si="14"/>
        <v>470</v>
      </c>
      <c r="C475" s="60">
        <f>IFERROR(IF($C$4="TEB2000_REV01",CALC_CONN_TEB2000_REV01!U475,),"---")</f>
        <v>0</v>
      </c>
      <c r="D475" s="59">
        <f>IFERROR(IF($C$4="TEB2000_REV01",CALC_CONN_TEB2000_REV01!D475,),"---")</f>
        <v>0</v>
      </c>
      <c r="E475" s="59">
        <f>IFERROR(IF($C$4="TEB2000_REV01",CALC_CONN_TEB2000_REV01!E475,),"---")</f>
        <v>0</v>
      </c>
      <c r="F475" s="59" t="str">
        <f>IFERROR(IF(VLOOKUP($D475&amp;"-"&amp;$E475,IF($C$4="TEB2000_REV01",CALC_CONN_TEB2000_REV01!$F:$I),4,0)="--","---",IF($C$4="TEB2000_REV01",CALC_CONN_TEB2000_REV01!$G475&amp; " --&gt; " &amp;CALC_CONN_TEB2000_REV01!$I475&amp; " --&gt; ")),"---")</f>
        <v>---</v>
      </c>
      <c r="G475" s="59" t="str">
        <f>IFERROR(IF(VLOOKUP($D475&amp;"-"&amp;$E475,IF($C$4="TEB2000_REV01",CALC_CONN_TEB2000_REV01!$F:$H),3,0)="--",VLOOKUP($D475&amp;"-"&amp;$E475,IF($C$4="TEB2000_REV01",CALC_CONN_TEB2000_REV01!$F:$H),2,0),VLOOKUP($D475&amp;"-"&amp;$E475,IF($C$4="TEB2000_REV01",CALC_CONN_TEB2000_REV01!$F:$H),3,0)),"---")</f>
        <v>---</v>
      </c>
      <c r="H475" s="59" t="str">
        <f>IFERROR(VLOOKUP(G475,IF($C$4="TEB2000_REV01",CALC_CONN_TEB2000_REV01!$G:$T),14,0),"---")</f>
        <v>---</v>
      </c>
      <c r="I475" s="59" t="str">
        <f>IFERROR(VLOOKUP($D475&amp;"-"&amp;$E475,IF($C$4="TEB2000_REV01",CALC_CONN_TEB2000_REV01!$F:$K,"???"),6,0),"---")</f>
        <v>---</v>
      </c>
      <c r="J475" s="61" t="str">
        <f>IFERROR(VLOOKUP($D475&amp;"-"&amp;$E475,IF($C$4="TEB2000_REV01",CALC_CONN_TEB2000_REV01!$F:$M,"???"),8,0),"---")</f>
        <v>---</v>
      </c>
      <c r="K475" s="62" t="str">
        <f>IFERROR(VLOOKUP($D475&amp;"-"&amp;$E475,IF($C$4="TEB2000_REV01",CALC_CONN_TEB2000_REV01!$F:$N),9,0),"---")</f>
        <v>---</v>
      </c>
      <c r="L475" s="59" t="str">
        <f>IFERROR(VLOOKUP(K475,B2B!$H$3:$I$2000,2,0),"---")</f>
        <v>---</v>
      </c>
      <c r="M475" s="59" t="str">
        <f>IFERROR(VLOOKUP(L475,IF($M$4="TEM0007_REV01",RAW_m_TEM0007_REV01!$AD:$AH),5,0),"---")</f>
        <v>---</v>
      </c>
      <c r="N475" s="59" t="str">
        <f>IFERROR(VLOOKUP(L475,IF($M$4="TEM0007_REV01",RAW_m_TEM0007_REV01!$AE:$AJ),6,0),"---")</f>
        <v>---</v>
      </c>
      <c r="O475" s="63" t="str">
        <f>IFERROR(VLOOKUP(L475,IF($M$4="TEM0007_REV01",RAW_m_TEM0007_REV01!$AD:$AE),2,0),"---")</f>
        <v>---</v>
      </c>
      <c r="P475" s="59" t="str">
        <f>IFERROR(VLOOKUP(O475,IF($M$4="TEM0007_REV01",RAW_m_TEM0007_REV01!$AJ:$AK),2,0),"---")</f>
        <v>---</v>
      </c>
      <c r="Q475" s="59" t="str">
        <f>IFERROR(VLOOKUP(L475,IF($M$4="TEM0007_REV01",RAW_m_TEM0007_REV01!$AD:$AF),3,0),"---")</f>
        <v>---</v>
      </c>
      <c r="R475" s="59" t="str">
        <f>IFERROR(VLOOKUP(O475,IF($M$4="TEM0007_REV01",RAW_m_TEM0007_REV01!$AE:$AG),3,0),"---")</f>
        <v>---</v>
      </c>
      <c r="S475" s="59" t="str">
        <f t="shared" si="15"/>
        <v>---</v>
      </c>
    </row>
    <row r="476" spans="2:19" ht="15" customHeight="1" x14ac:dyDescent="0.25">
      <c r="B476" s="59">
        <f t="shared" si="14"/>
        <v>471</v>
      </c>
      <c r="C476" s="60">
        <f>IFERROR(IF($C$4="TEB2000_REV01",CALC_CONN_TEB2000_REV01!U476,),"---")</f>
        <v>0</v>
      </c>
      <c r="D476" s="59">
        <f>IFERROR(IF($C$4="TEB2000_REV01",CALC_CONN_TEB2000_REV01!D476,),"---")</f>
        <v>0</v>
      </c>
      <c r="E476" s="59">
        <f>IFERROR(IF($C$4="TEB2000_REV01",CALC_CONN_TEB2000_REV01!E476,),"---")</f>
        <v>0</v>
      </c>
      <c r="F476" s="59" t="str">
        <f>IFERROR(IF(VLOOKUP($D476&amp;"-"&amp;$E476,IF($C$4="TEB2000_REV01",CALC_CONN_TEB2000_REV01!$F:$I),4,0)="--","---",IF($C$4="TEB2000_REV01",CALC_CONN_TEB2000_REV01!$G476&amp; " --&gt; " &amp;CALC_CONN_TEB2000_REV01!$I476&amp; " --&gt; ")),"---")</f>
        <v>---</v>
      </c>
      <c r="G476" s="59" t="str">
        <f>IFERROR(IF(VLOOKUP($D476&amp;"-"&amp;$E476,IF($C$4="TEB2000_REV01",CALC_CONN_TEB2000_REV01!$F:$H),3,0)="--",VLOOKUP($D476&amp;"-"&amp;$E476,IF($C$4="TEB2000_REV01",CALC_CONN_TEB2000_REV01!$F:$H),2,0),VLOOKUP($D476&amp;"-"&amp;$E476,IF($C$4="TEB2000_REV01",CALC_CONN_TEB2000_REV01!$F:$H),3,0)),"---")</f>
        <v>---</v>
      </c>
      <c r="H476" s="59" t="str">
        <f>IFERROR(VLOOKUP(G476,IF($C$4="TEB2000_REV01",CALC_CONN_TEB2000_REV01!$G:$T),14,0),"---")</f>
        <v>---</v>
      </c>
      <c r="I476" s="59" t="str">
        <f>IFERROR(VLOOKUP($D476&amp;"-"&amp;$E476,IF($C$4="TEB2000_REV01",CALC_CONN_TEB2000_REV01!$F:$K,"???"),6,0),"---")</f>
        <v>---</v>
      </c>
      <c r="J476" s="61" t="str">
        <f>IFERROR(VLOOKUP($D476&amp;"-"&amp;$E476,IF($C$4="TEB2000_REV01",CALC_CONN_TEB2000_REV01!$F:$M,"???"),8,0),"---")</f>
        <v>---</v>
      </c>
      <c r="K476" s="62" t="str">
        <f>IFERROR(VLOOKUP($D476&amp;"-"&amp;$E476,IF($C$4="TEB2000_REV01",CALC_CONN_TEB2000_REV01!$F:$N),9,0),"---")</f>
        <v>---</v>
      </c>
      <c r="L476" s="59" t="str">
        <f>IFERROR(VLOOKUP(K476,B2B!$H$3:$I$2000,2,0),"---")</f>
        <v>---</v>
      </c>
      <c r="M476" s="59" t="str">
        <f>IFERROR(VLOOKUP(L476,IF($M$4="TEM0007_REV01",RAW_m_TEM0007_REV01!$AD:$AH),5,0),"---")</f>
        <v>---</v>
      </c>
      <c r="N476" s="59" t="str">
        <f>IFERROR(VLOOKUP(L476,IF($M$4="TEM0007_REV01",RAW_m_TEM0007_REV01!$AE:$AJ),6,0),"---")</f>
        <v>---</v>
      </c>
      <c r="O476" s="63" t="str">
        <f>IFERROR(VLOOKUP(L476,IF($M$4="TEM0007_REV01",RAW_m_TEM0007_REV01!$AD:$AE),2,0),"---")</f>
        <v>---</v>
      </c>
      <c r="P476" s="59" t="str">
        <f>IFERROR(VLOOKUP(O476,IF($M$4="TEM0007_REV01",RAW_m_TEM0007_REV01!$AJ:$AK),2,0),"---")</f>
        <v>---</v>
      </c>
      <c r="Q476" s="59" t="str">
        <f>IFERROR(VLOOKUP(L476,IF($M$4="TEM0007_REV01",RAW_m_TEM0007_REV01!$AD:$AF),3,0),"---")</f>
        <v>---</v>
      </c>
      <c r="R476" s="59" t="str">
        <f>IFERROR(VLOOKUP(O476,IF($M$4="TEM0007_REV01",RAW_m_TEM0007_REV01!$AE:$AG),3,0),"---")</f>
        <v>---</v>
      </c>
      <c r="S476" s="59" t="str">
        <f t="shared" si="15"/>
        <v>---</v>
      </c>
    </row>
    <row r="477" spans="2:19" ht="15" customHeight="1" x14ac:dyDescent="0.25">
      <c r="B477" s="59">
        <f t="shared" si="14"/>
        <v>472</v>
      </c>
      <c r="C477" s="60">
        <f>IFERROR(IF($C$4="TEB2000_REV01",CALC_CONN_TEB2000_REV01!U477,),"---")</f>
        <v>0</v>
      </c>
      <c r="D477" s="59">
        <f>IFERROR(IF($C$4="TEB2000_REV01",CALC_CONN_TEB2000_REV01!D477,),"---")</f>
        <v>0</v>
      </c>
      <c r="E477" s="59">
        <f>IFERROR(IF($C$4="TEB2000_REV01",CALC_CONN_TEB2000_REV01!E477,),"---")</f>
        <v>0</v>
      </c>
      <c r="F477" s="59" t="str">
        <f>IFERROR(IF(VLOOKUP($D477&amp;"-"&amp;$E477,IF($C$4="TEB2000_REV01",CALC_CONN_TEB2000_REV01!$F:$I),4,0)="--","---",IF($C$4="TEB2000_REV01",CALC_CONN_TEB2000_REV01!$G477&amp; " --&gt; " &amp;CALC_CONN_TEB2000_REV01!$I477&amp; " --&gt; ")),"---")</f>
        <v>---</v>
      </c>
      <c r="G477" s="59" t="str">
        <f>IFERROR(IF(VLOOKUP($D477&amp;"-"&amp;$E477,IF($C$4="TEB2000_REV01",CALC_CONN_TEB2000_REV01!$F:$H),3,0)="--",VLOOKUP($D477&amp;"-"&amp;$E477,IF($C$4="TEB2000_REV01",CALC_CONN_TEB2000_REV01!$F:$H),2,0),VLOOKUP($D477&amp;"-"&amp;$E477,IF($C$4="TEB2000_REV01",CALC_CONN_TEB2000_REV01!$F:$H),3,0)),"---")</f>
        <v>---</v>
      </c>
      <c r="H477" s="59" t="str">
        <f>IFERROR(VLOOKUP(G477,IF($C$4="TEB2000_REV01",CALC_CONN_TEB2000_REV01!$G:$T),14,0),"---")</f>
        <v>---</v>
      </c>
      <c r="I477" s="59" t="str">
        <f>IFERROR(VLOOKUP($D477&amp;"-"&amp;$E477,IF($C$4="TEB2000_REV01",CALC_CONN_TEB2000_REV01!$F:$K,"???"),6,0),"---")</f>
        <v>---</v>
      </c>
      <c r="J477" s="61" t="str">
        <f>IFERROR(VLOOKUP($D477&amp;"-"&amp;$E477,IF($C$4="TEB2000_REV01",CALC_CONN_TEB2000_REV01!$F:$M,"???"),8,0),"---")</f>
        <v>---</v>
      </c>
      <c r="K477" s="62" t="str">
        <f>IFERROR(VLOOKUP($D477&amp;"-"&amp;$E477,IF($C$4="TEB2000_REV01",CALC_CONN_TEB2000_REV01!$F:$N),9,0),"---")</f>
        <v>---</v>
      </c>
      <c r="L477" s="59" t="str">
        <f>IFERROR(VLOOKUP(K477,B2B!$H$3:$I$2000,2,0),"---")</f>
        <v>---</v>
      </c>
      <c r="M477" s="59" t="str">
        <f>IFERROR(VLOOKUP(L477,IF($M$4="TEM0007_REV01",RAW_m_TEM0007_REV01!$AD:$AH),5,0),"---")</f>
        <v>---</v>
      </c>
      <c r="N477" s="59" t="str">
        <f>IFERROR(VLOOKUP(L477,IF($M$4="TEM0007_REV01",RAW_m_TEM0007_REV01!$AE:$AJ),6,0),"---")</f>
        <v>---</v>
      </c>
      <c r="O477" s="63" t="str">
        <f>IFERROR(VLOOKUP(L477,IF($M$4="TEM0007_REV01",RAW_m_TEM0007_REV01!$AD:$AE),2,0),"---")</f>
        <v>---</v>
      </c>
      <c r="P477" s="59" t="str">
        <f>IFERROR(VLOOKUP(O477,IF($M$4="TEM0007_REV01",RAW_m_TEM0007_REV01!$AJ:$AK),2,0),"---")</f>
        <v>---</v>
      </c>
      <c r="Q477" s="59" t="str">
        <f>IFERROR(VLOOKUP(L477,IF($M$4="TEM0007_REV01",RAW_m_TEM0007_REV01!$AD:$AF),3,0),"---")</f>
        <v>---</v>
      </c>
      <c r="R477" s="59" t="str">
        <f>IFERROR(VLOOKUP(O477,IF($M$4="TEM0007_REV01",RAW_m_TEM0007_REV01!$AE:$AG),3,0),"---")</f>
        <v>---</v>
      </c>
      <c r="S477" s="59" t="str">
        <f t="shared" si="15"/>
        <v>---</v>
      </c>
    </row>
    <row r="478" spans="2:19" ht="15" customHeight="1" x14ac:dyDescent="0.25">
      <c r="B478" s="59">
        <f t="shared" si="14"/>
        <v>473</v>
      </c>
      <c r="C478" s="60">
        <f>IFERROR(IF($C$4="TEB2000_REV01",CALC_CONN_TEB2000_REV01!U478,),"---")</f>
        <v>0</v>
      </c>
      <c r="D478" s="59">
        <f>IFERROR(IF($C$4="TEB2000_REV01",CALC_CONN_TEB2000_REV01!D478,),"---")</f>
        <v>0</v>
      </c>
      <c r="E478" s="59">
        <f>IFERROR(IF($C$4="TEB2000_REV01",CALC_CONN_TEB2000_REV01!E478,),"---")</f>
        <v>0</v>
      </c>
      <c r="F478" s="59" t="str">
        <f>IFERROR(IF(VLOOKUP($D478&amp;"-"&amp;$E478,IF($C$4="TEB2000_REV01",CALC_CONN_TEB2000_REV01!$F:$I),4,0)="--","---",IF($C$4="TEB2000_REV01",CALC_CONN_TEB2000_REV01!$G478&amp; " --&gt; " &amp;CALC_CONN_TEB2000_REV01!$I478&amp; " --&gt; ")),"---")</f>
        <v>---</v>
      </c>
      <c r="G478" s="59" t="str">
        <f>IFERROR(IF(VLOOKUP($D478&amp;"-"&amp;$E478,IF($C$4="TEB2000_REV01",CALC_CONN_TEB2000_REV01!$F:$H),3,0)="--",VLOOKUP($D478&amp;"-"&amp;$E478,IF($C$4="TEB2000_REV01",CALC_CONN_TEB2000_REV01!$F:$H),2,0),VLOOKUP($D478&amp;"-"&amp;$E478,IF($C$4="TEB2000_REV01",CALC_CONN_TEB2000_REV01!$F:$H),3,0)),"---")</f>
        <v>---</v>
      </c>
      <c r="H478" s="59" t="str">
        <f>IFERROR(VLOOKUP(G478,IF($C$4="TEB2000_REV01",CALC_CONN_TEB2000_REV01!$G:$T),14,0),"---")</f>
        <v>---</v>
      </c>
      <c r="I478" s="59" t="str">
        <f>IFERROR(VLOOKUP($D478&amp;"-"&amp;$E478,IF($C$4="TEB2000_REV01",CALC_CONN_TEB2000_REV01!$F:$K,"???"),6,0),"---")</f>
        <v>---</v>
      </c>
      <c r="J478" s="61" t="str">
        <f>IFERROR(VLOOKUP($D478&amp;"-"&amp;$E478,IF($C$4="TEB2000_REV01",CALC_CONN_TEB2000_REV01!$F:$M,"???"),8,0),"---")</f>
        <v>---</v>
      </c>
      <c r="K478" s="62" t="str">
        <f>IFERROR(VLOOKUP($D478&amp;"-"&amp;$E478,IF($C$4="TEB2000_REV01",CALC_CONN_TEB2000_REV01!$F:$N),9,0),"---")</f>
        <v>---</v>
      </c>
      <c r="L478" s="59" t="str">
        <f>IFERROR(VLOOKUP(K478,B2B!$H$3:$I$2000,2,0),"---")</f>
        <v>---</v>
      </c>
      <c r="M478" s="59" t="str">
        <f>IFERROR(VLOOKUP(L478,IF($M$4="TEM0007_REV01",RAW_m_TEM0007_REV01!$AD:$AH),5,0),"---")</f>
        <v>---</v>
      </c>
      <c r="N478" s="59" t="str">
        <f>IFERROR(VLOOKUP(L478,IF($M$4="TEM0007_REV01",RAW_m_TEM0007_REV01!$AE:$AJ),6,0),"---")</f>
        <v>---</v>
      </c>
      <c r="O478" s="63" t="str">
        <f>IFERROR(VLOOKUP(L478,IF($M$4="TEM0007_REV01",RAW_m_TEM0007_REV01!$AD:$AE),2,0),"---")</f>
        <v>---</v>
      </c>
      <c r="P478" s="59" t="str">
        <f>IFERROR(VLOOKUP(O478,IF($M$4="TEM0007_REV01",RAW_m_TEM0007_REV01!$AJ:$AK),2,0),"---")</f>
        <v>---</v>
      </c>
      <c r="Q478" s="59" t="str">
        <f>IFERROR(VLOOKUP(L478,IF($M$4="TEM0007_REV01",RAW_m_TEM0007_REV01!$AD:$AF),3,0),"---")</f>
        <v>---</v>
      </c>
      <c r="R478" s="59" t="str">
        <f>IFERROR(VLOOKUP(O478,IF($M$4="TEM0007_REV01",RAW_m_TEM0007_REV01!$AE:$AG),3,0),"---")</f>
        <v>---</v>
      </c>
      <c r="S478" s="59" t="str">
        <f t="shared" si="15"/>
        <v>---</v>
      </c>
    </row>
    <row r="479" spans="2:19" ht="15" customHeight="1" x14ac:dyDescent="0.25">
      <c r="B479" s="59">
        <f t="shared" si="14"/>
        <v>474</v>
      </c>
      <c r="C479" s="60">
        <f>IFERROR(IF($C$4="TEB2000_REV01",CALC_CONN_TEB2000_REV01!U479,),"---")</f>
        <v>0</v>
      </c>
      <c r="D479" s="59">
        <f>IFERROR(IF($C$4="TEB2000_REV01",CALC_CONN_TEB2000_REV01!D479,),"---")</f>
        <v>0</v>
      </c>
      <c r="E479" s="59">
        <f>IFERROR(IF($C$4="TEB2000_REV01",CALC_CONN_TEB2000_REV01!E479,),"---")</f>
        <v>0</v>
      </c>
      <c r="F479" s="59" t="str">
        <f>IFERROR(IF(VLOOKUP($D479&amp;"-"&amp;$E479,IF($C$4="TEB2000_REV01",CALC_CONN_TEB2000_REV01!$F:$I),4,0)="--","---",IF($C$4="TEB2000_REV01",CALC_CONN_TEB2000_REV01!$G479&amp; " --&gt; " &amp;CALC_CONN_TEB2000_REV01!$I479&amp; " --&gt; ")),"---")</f>
        <v>---</v>
      </c>
      <c r="G479" s="59" t="str">
        <f>IFERROR(IF(VLOOKUP($D479&amp;"-"&amp;$E479,IF($C$4="TEB2000_REV01",CALC_CONN_TEB2000_REV01!$F:$H),3,0)="--",VLOOKUP($D479&amp;"-"&amp;$E479,IF($C$4="TEB2000_REV01",CALC_CONN_TEB2000_REV01!$F:$H),2,0),VLOOKUP($D479&amp;"-"&amp;$E479,IF($C$4="TEB2000_REV01",CALC_CONN_TEB2000_REV01!$F:$H),3,0)),"---")</f>
        <v>---</v>
      </c>
      <c r="H479" s="59" t="str">
        <f>IFERROR(VLOOKUP(G479,IF($C$4="TEB2000_REV01",CALC_CONN_TEB2000_REV01!$G:$T),14,0),"---")</f>
        <v>---</v>
      </c>
      <c r="I479" s="59" t="str">
        <f>IFERROR(VLOOKUP($D479&amp;"-"&amp;$E479,IF($C$4="TEB2000_REV01",CALC_CONN_TEB2000_REV01!$F:$K,"???"),6,0),"---")</f>
        <v>---</v>
      </c>
      <c r="J479" s="61" t="str">
        <f>IFERROR(VLOOKUP($D479&amp;"-"&amp;$E479,IF($C$4="TEB2000_REV01",CALC_CONN_TEB2000_REV01!$F:$M,"???"),8,0),"---")</f>
        <v>---</v>
      </c>
      <c r="K479" s="62" t="str">
        <f>IFERROR(VLOOKUP($D479&amp;"-"&amp;$E479,IF($C$4="TEB2000_REV01",CALC_CONN_TEB2000_REV01!$F:$N),9,0),"---")</f>
        <v>---</v>
      </c>
      <c r="L479" s="59" t="str">
        <f>IFERROR(VLOOKUP(K479,B2B!$H$3:$I$2000,2,0),"---")</f>
        <v>---</v>
      </c>
      <c r="M479" s="59" t="str">
        <f>IFERROR(VLOOKUP(L479,IF($M$4="TEM0007_REV01",RAW_m_TEM0007_REV01!$AD:$AH),5,0),"---")</f>
        <v>---</v>
      </c>
      <c r="N479" s="59" t="str">
        <f>IFERROR(VLOOKUP(L479,IF($M$4="TEM0007_REV01",RAW_m_TEM0007_REV01!$AE:$AJ),6,0),"---")</f>
        <v>---</v>
      </c>
      <c r="O479" s="63" t="str">
        <f>IFERROR(VLOOKUP(L479,IF($M$4="TEM0007_REV01",RAW_m_TEM0007_REV01!$AD:$AE),2,0),"---")</f>
        <v>---</v>
      </c>
      <c r="P479" s="59" t="str">
        <f>IFERROR(VLOOKUP(O479,IF($M$4="TEM0007_REV01",RAW_m_TEM0007_REV01!$AJ:$AK),2,0),"---")</f>
        <v>---</v>
      </c>
      <c r="Q479" s="59" t="str">
        <f>IFERROR(VLOOKUP(L479,IF($M$4="TEM0007_REV01",RAW_m_TEM0007_REV01!$AD:$AF),3,0),"---")</f>
        <v>---</v>
      </c>
      <c r="R479" s="59" t="str">
        <f>IFERROR(VLOOKUP(O479,IF($M$4="TEM0007_REV01",RAW_m_TEM0007_REV01!$AE:$AG),3,0),"---")</f>
        <v>---</v>
      </c>
      <c r="S479" s="59" t="str">
        <f t="shared" si="15"/>
        <v>---</v>
      </c>
    </row>
    <row r="480" spans="2:19" ht="15" customHeight="1" x14ac:dyDescent="0.25">
      <c r="B480" s="59">
        <f t="shared" si="14"/>
        <v>475</v>
      </c>
      <c r="C480" s="60">
        <f>IFERROR(IF($C$4="TEB2000_REV01",CALC_CONN_TEB2000_REV01!U480,),"---")</f>
        <v>0</v>
      </c>
      <c r="D480" s="59">
        <f>IFERROR(IF($C$4="TEB2000_REV01",CALC_CONN_TEB2000_REV01!D480,),"---")</f>
        <v>0</v>
      </c>
      <c r="E480" s="59">
        <f>IFERROR(IF($C$4="TEB2000_REV01",CALC_CONN_TEB2000_REV01!E480,),"---")</f>
        <v>0</v>
      </c>
      <c r="F480" s="59" t="str">
        <f>IFERROR(IF(VLOOKUP($D480&amp;"-"&amp;$E480,IF($C$4="TEB2000_REV01",CALC_CONN_TEB2000_REV01!$F:$I),4,0)="--","---",IF($C$4="TEB2000_REV01",CALC_CONN_TEB2000_REV01!$G480&amp; " --&gt; " &amp;CALC_CONN_TEB2000_REV01!$I480&amp; " --&gt; ")),"---")</f>
        <v>---</v>
      </c>
      <c r="G480" s="59" t="str">
        <f>IFERROR(IF(VLOOKUP($D480&amp;"-"&amp;$E480,IF($C$4="TEB2000_REV01",CALC_CONN_TEB2000_REV01!$F:$H),3,0)="--",VLOOKUP($D480&amp;"-"&amp;$E480,IF($C$4="TEB2000_REV01",CALC_CONN_TEB2000_REV01!$F:$H),2,0),VLOOKUP($D480&amp;"-"&amp;$E480,IF($C$4="TEB2000_REV01",CALC_CONN_TEB2000_REV01!$F:$H),3,0)),"---")</f>
        <v>---</v>
      </c>
      <c r="H480" s="59" t="str">
        <f>IFERROR(VLOOKUP(G480,IF($C$4="TEB2000_REV01",CALC_CONN_TEB2000_REV01!$G:$T),14,0),"---")</f>
        <v>---</v>
      </c>
      <c r="I480" s="59" t="str">
        <f>IFERROR(VLOOKUP($D480&amp;"-"&amp;$E480,IF($C$4="TEB2000_REV01",CALC_CONN_TEB2000_REV01!$F:$K,"???"),6,0),"---")</f>
        <v>---</v>
      </c>
      <c r="J480" s="61" t="str">
        <f>IFERROR(VLOOKUP($D480&amp;"-"&amp;$E480,IF($C$4="TEB2000_REV01",CALC_CONN_TEB2000_REV01!$F:$M,"???"),8,0),"---")</f>
        <v>---</v>
      </c>
      <c r="K480" s="62" t="str">
        <f>IFERROR(VLOOKUP($D480&amp;"-"&amp;$E480,IF($C$4="TEB2000_REV01",CALC_CONN_TEB2000_REV01!$F:$N),9,0),"---")</f>
        <v>---</v>
      </c>
      <c r="L480" s="59" t="str">
        <f>IFERROR(VLOOKUP(K480,B2B!$H$3:$I$2000,2,0),"---")</f>
        <v>---</v>
      </c>
      <c r="M480" s="59" t="str">
        <f>IFERROR(VLOOKUP(L480,IF($M$4="TEM0007_REV01",RAW_m_TEM0007_REV01!$AD:$AH),5,0),"---")</f>
        <v>---</v>
      </c>
      <c r="N480" s="59" t="str">
        <f>IFERROR(VLOOKUP(L480,IF($M$4="TEM0007_REV01",RAW_m_TEM0007_REV01!$AE:$AJ),6,0),"---")</f>
        <v>---</v>
      </c>
      <c r="O480" s="63" t="str">
        <f>IFERROR(VLOOKUP(L480,IF($M$4="TEM0007_REV01",RAW_m_TEM0007_REV01!$AD:$AE),2,0),"---")</f>
        <v>---</v>
      </c>
      <c r="P480" s="59" t="str">
        <f>IFERROR(VLOOKUP(O480,IF($M$4="TEM0007_REV01",RAW_m_TEM0007_REV01!$AJ:$AK),2,0),"---")</f>
        <v>---</v>
      </c>
      <c r="Q480" s="59" t="str">
        <f>IFERROR(VLOOKUP(L480,IF($M$4="TEM0007_REV01",RAW_m_TEM0007_REV01!$AD:$AF),3,0),"---")</f>
        <v>---</v>
      </c>
      <c r="R480" s="59" t="str">
        <f>IFERROR(VLOOKUP(O480,IF($M$4="TEM0007_REV01",RAW_m_TEM0007_REV01!$AE:$AG),3,0),"---")</f>
        <v>---</v>
      </c>
      <c r="S480" s="59" t="str">
        <f t="shared" si="15"/>
        <v>---</v>
      </c>
    </row>
    <row r="481" spans="2:19" ht="15" customHeight="1" x14ac:dyDescent="0.25">
      <c r="B481" s="59">
        <f t="shared" si="14"/>
        <v>476</v>
      </c>
      <c r="C481" s="60">
        <f>IFERROR(IF($C$4="TEB2000_REV01",CALC_CONN_TEB2000_REV01!U481,),"---")</f>
        <v>0</v>
      </c>
      <c r="D481" s="59">
        <f>IFERROR(IF($C$4="TEB2000_REV01",CALC_CONN_TEB2000_REV01!D481,),"---")</f>
        <v>0</v>
      </c>
      <c r="E481" s="59">
        <f>IFERROR(IF($C$4="TEB2000_REV01",CALC_CONN_TEB2000_REV01!E481,),"---")</f>
        <v>0</v>
      </c>
      <c r="F481" s="59" t="str">
        <f>IFERROR(IF(VLOOKUP($D481&amp;"-"&amp;$E481,IF($C$4="TEB2000_REV01",CALC_CONN_TEB2000_REV01!$F:$I),4,0)="--","---",IF($C$4="TEB2000_REV01",CALC_CONN_TEB2000_REV01!$G481&amp; " --&gt; " &amp;CALC_CONN_TEB2000_REV01!$I481&amp; " --&gt; ")),"---")</f>
        <v>---</v>
      </c>
      <c r="G481" s="59" t="str">
        <f>IFERROR(IF(VLOOKUP($D481&amp;"-"&amp;$E481,IF($C$4="TEB2000_REV01",CALC_CONN_TEB2000_REV01!$F:$H),3,0)="--",VLOOKUP($D481&amp;"-"&amp;$E481,IF($C$4="TEB2000_REV01",CALC_CONN_TEB2000_REV01!$F:$H),2,0),VLOOKUP($D481&amp;"-"&amp;$E481,IF($C$4="TEB2000_REV01",CALC_CONN_TEB2000_REV01!$F:$H),3,0)),"---")</f>
        <v>---</v>
      </c>
      <c r="H481" s="59" t="str">
        <f>IFERROR(VLOOKUP(G481,IF($C$4="TEB2000_REV01",CALC_CONN_TEB2000_REV01!$G:$T),14,0),"---")</f>
        <v>---</v>
      </c>
      <c r="I481" s="59" t="str">
        <f>IFERROR(VLOOKUP($D481&amp;"-"&amp;$E481,IF($C$4="TEB2000_REV01",CALC_CONN_TEB2000_REV01!$F:$K,"???"),6,0),"---")</f>
        <v>---</v>
      </c>
      <c r="J481" s="61" t="str">
        <f>IFERROR(VLOOKUP($D481&amp;"-"&amp;$E481,IF($C$4="TEB2000_REV01",CALC_CONN_TEB2000_REV01!$F:$M,"???"),8,0),"---")</f>
        <v>---</v>
      </c>
      <c r="K481" s="62" t="str">
        <f>IFERROR(VLOOKUP($D481&amp;"-"&amp;$E481,IF($C$4="TEB2000_REV01",CALC_CONN_TEB2000_REV01!$F:$N),9,0),"---")</f>
        <v>---</v>
      </c>
      <c r="L481" s="59" t="str">
        <f>IFERROR(VLOOKUP(K481,B2B!$H$3:$I$2000,2,0),"---")</f>
        <v>---</v>
      </c>
      <c r="M481" s="59" t="str">
        <f>IFERROR(VLOOKUP(L481,IF($M$4="TEM0007_REV01",RAW_m_TEM0007_REV01!$AD:$AH),5,0),"---")</f>
        <v>---</v>
      </c>
      <c r="N481" s="59" t="str">
        <f>IFERROR(VLOOKUP(L481,IF($M$4="TEM0007_REV01",RAW_m_TEM0007_REV01!$AE:$AJ),6,0),"---")</f>
        <v>---</v>
      </c>
      <c r="O481" s="63" t="str">
        <f>IFERROR(VLOOKUP(L481,IF($M$4="TEM0007_REV01",RAW_m_TEM0007_REV01!$AD:$AE),2,0),"---")</f>
        <v>---</v>
      </c>
      <c r="P481" s="59" t="str">
        <f>IFERROR(VLOOKUP(O481,IF($M$4="TEM0007_REV01",RAW_m_TEM0007_REV01!$AJ:$AK),2,0),"---")</f>
        <v>---</v>
      </c>
      <c r="Q481" s="59" t="str">
        <f>IFERROR(VLOOKUP(L481,IF($M$4="TEM0007_REV01",RAW_m_TEM0007_REV01!$AD:$AF),3,0),"---")</f>
        <v>---</v>
      </c>
      <c r="R481" s="59" t="str">
        <f>IFERROR(VLOOKUP(O481,IF($M$4="TEM0007_REV01",RAW_m_TEM0007_REV01!$AE:$AG),3,0),"---")</f>
        <v>---</v>
      </c>
      <c r="S481" s="59" t="str">
        <f t="shared" si="15"/>
        <v>---</v>
      </c>
    </row>
    <row r="482" spans="2:19" ht="15" customHeight="1" x14ac:dyDescent="0.25">
      <c r="B482" s="59">
        <f t="shared" si="14"/>
        <v>477</v>
      </c>
      <c r="C482" s="60">
        <f>IFERROR(IF($C$4="TEB2000_REV01",CALC_CONN_TEB2000_REV01!U482,),"---")</f>
        <v>0</v>
      </c>
      <c r="D482" s="59">
        <f>IFERROR(IF($C$4="TEB2000_REV01",CALC_CONN_TEB2000_REV01!D482,),"---")</f>
        <v>0</v>
      </c>
      <c r="E482" s="59">
        <f>IFERROR(IF($C$4="TEB2000_REV01",CALC_CONN_TEB2000_REV01!E482,),"---")</f>
        <v>0</v>
      </c>
      <c r="F482" s="59" t="str">
        <f>IFERROR(IF(VLOOKUP($D482&amp;"-"&amp;$E482,IF($C$4="TEB2000_REV01",CALC_CONN_TEB2000_REV01!$F:$I),4,0)="--","---",IF($C$4="TEB2000_REV01",CALC_CONN_TEB2000_REV01!$G482&amp; " --&gt; " &amp;CALC_CONN_TEB2000_REV01!$I482&amp; " --&gt; ")),"---")</f>
        <v>---</v>
      </c>
      <c r="G482" s="59" t="str">
        <f>IFERROR(IF(VLOOKUP($D482&amp;"-"&amp;$E482,IF($C$4="TEB2000_REV01",CALC_CONN_TEB2000_REV01!$F:$H),3,0)="--",VLOOKUP($D482&amp;"-"&amp;$E482,IF($C$4="TEB2000_REV01",CALC_CONN_TEB2000_REV01!$F:$H),2,0),VLOOKUP($D482&amp;"-"&amp;$E482,IF($C$4="TEB2000_REV01",CALC_CONN_TEB2000_REV01!$F:$H),3,0)),"---")</f>
        <v>---</v>
      </c>
      <c r="H482" s="59" t="str">
        <f>IFERROR(VLOOKUP(G482,IF($C$4="TEB2000_REV01",CALC_CONN_TEB2000_REV01!$G:$T),14,0),"---")</f>
        <v>---</v>
      </c>
      <c r="I482" s="59" t="str">
        <f>IFERROR(VLOOKUP($D482&amp;"-"&amp;$E482,IF($C$4="TEB2000_REV01",CALC_CONN_TEB2000_REV01!$F:$K,"???"),6,0),"---")</f>
        <v>---</v>
      </c>
      <c r="J482" s="61" t="str">
        <f>IFERROR(VLOOKUP($D482&amp;"-"&amp;$E482,IF($C$4="TEB2000_REV01",CALC_CONN_TEB2000_REV01!$F:$M,"???"),8,0),"---")</f>
        <v>---</v>
      </c>
      <c r="K482" s="62" t="str">
        <f>IFERROR(VLOOKUP($D482&amp;"-"&amp;$E482,IF($C$4="TEB2000_REV01",CALC_CONN_TEB2000_REV01!$F:$N),9,0),"---")</f>
        <v>---</v>
      </c>
      <c r="L482" s="59" t="str">
        <f>IFERROR(VLOOKUP(K482,B2B!$H$3:$I$2000,2,0),"---")</f>
        <v>---</v>
      </c>
      <c r="M482" s="59" t="str">
        <f>IFERROR(VLOOKUP(L482,IF($M$4="TEM0007_REV01",RAW_m_TEM0007_REV01!$AD:$AH),5,0),"---")</f>
        <v>---</v>
      </c>
      <c r="N482" s="59" t="str">
        <f>IFERROR(VLOOKUP(L482,IF($M$4="TEM0007_REV01",RAW_m_TEM0007_REV01!$AE:$AJ),6,0),"---")</f>
        <v>---</v>
      </c>
      <c r="O482" s="63" t="str">
        <f>IFERROR(VLOOKUP(L482,IF($M$4="TEM0007_REV01",RAW_m_TEM0007_REV01!$AD:$AE),2,0),"---")</f>
        <v>---</v>
      </c>
      <c r="P482" s="59" t="str">
        <f>IFERROR(VLOOKUP(O482,IF($M$4="TEM0007_REV01",RAW_m_TEM0007_REV01!$AJ:$AK),2,0),"---")</f>
        <v>---</v>
      </c>
      <c r="Q482" s="59" t="str">
        <f>IFERROR(VLOOKUP(L482,IF($M$4="TEM0007_REV01",RAW_m_TEM0007_REV01!$AD:$AF),3,0),"---")</f>
        <v>---</v>
      </c>
      <c r="R482" s="59" t="str">
        <f>IFERROR(VLOOKUP(O482,IF($M$4="TEM0007_REV01",RAW_m_TEM0007_REV01!$AE:$AG),3,0),"---")</f>
        <v>---</v>
      </c>
      <c r="S482" s="59" t="str">
        <f t="shared" si="15"/>
        <v>---</v>
      </c>
    </row>
    <row r="483" spans="2:19" ht="15" customHeight="1" x14ac:dyDescent="0.25">
      <c r="B483" s="59">
        <f t="shared" si="14"/>
        <v>478</v>
      </c>
      <c r="C483" s="60">
        <f>IFERROR(IF($C$4="TEB2000_REV01",CALC_CONN_TEB2000_REV01!U483,),"---")</f>
        <v>0</v>
      </c>
      <c r="D483" s="59">
        <f>IFERROR(IF($C$4="TEB2000_REV01",CALC_CONN_TEB2000_REV01!D483,),"---")</f>
        <v>0</v>
      </c>
      <c r="E483" s="59">
        <f>IFERROR(IF($C$4="TEB2000_REV01",CALC_CONN_TEB2000_REV01!E483,),"---")</f>
        <v>0</v>
      </c>
      <c r="F483" s="59" t="str">
        <f>IFERROR(IF(VLOOKUP($D483&amp;"-"&amp;$E483,IF($C$4="TEB2000_REV01",CALC_CONN_TEB2000_REV01!$F:$I),4,0)="--","---",IF($C$4="TEB2000_REV01",CALC_CONN_TEB2000_REV01!$G483&amp; " --&gt; " &amp;CALC_CONN_TEB2000_REV01!$I483&amp; " --&gt; ")),"---")</f>
        <v>---</v>
      </c>
      <c r="G483" s="59" t="str">
        <f>IFERROR(IF(VLOOKUP($D483&amp;"-"&amp;$E483,IF($C$4="TEB2000_REV01",CALC_CONN_TEB2000_REV01!$F:$H),3,0)="--",VLOOKUP($D483&amp;"-"&amp;$E483,IF($C$4="TEB2000_REV01",CALC_CONN_TEB2000_REV01!$F:$H),2,0),VLOOKUP($D483&amp;"-"&amp;$E483,IF($C$4="TEB2000_REV01",CALC_CONN_TEB2000_REV01!$F:$H),3,0)),"---")</f>
        <v>---</v>
      </c>
      <c r="H483" s="59" t="str">
        <f>IFERROR(VLOOKUP(G483,IF($C$4="TEB2000_REV01",CALC_CONN_TEB2000_REV01!$G:$T),14,0),"---")</f>
        <v>---</v>
      </c>
      <c r="I483" s="59" t="str">
        <f>IFERROR(VLOOKUP($D483&amp;"-"&amp;$E483,IF($C$4="TEB2000_REV01",CALC_CONN_TEB2000_REV01!$F:$K,"???"),6,0),"---")</f>
        <v>---</v>
      </c>
      <c r="J483" s="61" t="str">
        <f>IFERROR(VLOOKUP($D483&amp;"-"&amp;$E483,IF($C$4="TEB2000_REV01",CALC_CONN_TEB2000_REV01!$F:$M,"???"),8,0),"---")</f>
        <v>---</v>
      </c>
      <c r="K483" s="62" t="str">
        <f>IFERROR(VLOOKUP($D483&amp;"-"&amp;$E483,IF($C$4="TEB2000_REV01",CALC_CONN_TEB2000_REV01!$F:$N),9,0),"---")</f>
        <v>---</v>
      </c>
      <c r="L483" s="59" t="str">
        <f>IFERROR(VLOOKUP(K483,B2B!$H$3:$I$2000,2,0),"---")</f>
        <v>---</v>
      </c>
      <c r="M483" s="59" t="str">
        <f>IFERROR(VLOOKUP(L483,IF($M$4="TEM0007_REV01",RAW_m_TEM0007_REV01!$AD:$AH),5,0),"---")</f>
        <v>---</v>
      </c>
      <c r="N483" s="59" t="str">
        <f>IFERROR(VLOOKUP(L483,IF($M$4="TEM0007_REV01",RAW_m_TEM0007_REV01!$AE:$AJ),6,0),"---")</f>
        <v>---</v>
      </c>
      <c r="O483" s="63" t="str">
        <f>IFERROR(VLOOKUP(L483,IF($M$4="TEM0007_REV01",RAW_m_TEM0007_REV01!$AD:$AE),2,0),"---")</f>
        <v>---</v>
      </c>
      <c r="P483" s="59" t="str">
        <f>IFERROR(VLOOKUP(O483,IF($M$4="TEM0007_REV01",RAW_m_TEM0007_REV01!$AJ:$AK),2,0),"---")</f>
        <v>---</v>
      </c>
      <c r="Q483" s="59" t="str">
        <f>IFERROR(VLOOKUP(L483,IF($M$4="TEM0007_REV01",RAW_m_TEM0007_REV01!$AD:$AF),3,0),"---")</f>
        <v>---</v>
      </c>
      <c r="R483" s="59" t="str">
        <f>IFERROR(VLOOKUP(O483,IF($M$4="TEM0007_REV01",RAW_m_TEM0007_REV01!$AE:$AG),3,0),"---")</f>
        <v>---</v>
      </c>
      <c r="S483" s="59" t="str">
        <f t="shared" si="15"/>
        <v>---</v>
      </c>
    </row>
    <row r="484" spans="2:19" ht="15" customHeight="1" x14ac:dyDescent="0.25">
      <c r="B484" s="59">
        <f t="shared" si="14"/>
        <v>479</v>
      </c>
      <c r="C484" s="60">
        <f>IFERROR(IF($C$4="TEB2000_REV01",CALC_CONN_TEB2000_REV01!U484,),"---")</f>
        <v>0</v>
      </c>
      <c r="D484" s="59">
        <f>IFERROR(IF($C$4="TEB2000_REV01",CALC_CONN_TEB2000_REV01!D484,),"---")</f>
        <v>0</v>
      </c>
      <c r="E484" s="59">
        <f>IFERROR(IF($C$4="TEB2000_REV01",CALC_CONN_TEB2000_REV01!E484,),"---")</f>
        <v>0</v>
      </c>
      <c r="F484" s="59" t="str">
        <f>IFERROR(IF(VLOOKUP($D484&amp;"-"&amp;$E484,IF($C$4="TEB2000_REV01",CALC_CONN_TEB2000_REV01!$F:$I),4,0)="--","---",IF($C$4="TEB2000_REV01",CALC_CONN_TEB2000_REV01!$G484&amp; " --&gt; " &amp;CALC_CONN_TEB2000_REV01!$I484&amp; " --&gt; ")),"---")</f>
        <v>---</v>
      </c>
      <c r="G484" s="59" t="str">
        <f>IFERROR(IF(VLOOKUP($D484&amp;"-"&amp;$E484,IF($C$4="TEB2000_REV01",CALC_CONN_TEB2000_REV01!$F:$H),3,0)="--",VLOOKUP($D484&amp;"-"&amp;$E484,IF($C$4="TEB2000_REV01",CALC_CONN_TEB2000_REV01!$F:$H),2,0),VLOOKUP($D484&amp;"-"&amp;$E484,IF($C$4="TEB2000_REV01",CALC_CONN_TEB2000_REV01!$F:$H),3,0)),"---")</f>
        <v>---</v>
      </c>
      <c r="H484" s="59" t="str">
        <f>IFERROR(VLOOKUP(G484,IF($C$4="TEB2000_REV01",CALC_CONN_TEB2000_REV01!$G:$T),14,0),"---")</f>
        <v>---</v>
      </c>
      <c r="I484" s="59" t="str">
        <f>IFERROR(VLOOKUP($D484&amp;"-"&amp;$E484,IF($C$4="TEB2000_REV01",CALC_CONN_TEB2000_REV01!$F:$K,"???"),6,0),"---")</f>
        <v>---</v>
      </c>
      <c r="J484" s="61" t="str">
        <f>IFERROR(VLOOKUP($D484&amp;"-"&amp;$E484,IF($C$4="TEB2000_REV01",CALC_CONN_TEB2000_REV01!$F:$M,"???"),8,0),"---")</f>
        <v>---</v>
      </c>
      <c r="K484" s="62" t="str">
        <f>IFERROR(VLOOKUP($D484&amp;"-"&amp;$E484,IF($C$4="TEB2000_REV01",CALC_CONN_TEB2000_REV01!$F:$N),9,0),"---")</f>
        <v>---</v>
      </c>
      <c r="L484" s="59" t="str">
        <f>IFERROR(VLOOKUP(K484,B2B!$H$3:$I$2000,2,0),"---")</f>
        <v>---</v>
      </c>
      <c r="M484" s="59" t="str">
        <f>IFERROR(VLOOKUP(L484,IF($M$4="TEM0007_REV01",RAW_m_TEM0007_REV01!$AD:$AH),5,0),"---")</f>
        <v>---</v>
      </c>
      <c r="N484" s="59" t="str">
        <f>IFERROR(VLOOKUP(L484,IF($M$4="TEM0007_REV01",RAW_m_TEM0007_REV01!$AE:$AJ),6,0),"---")</f>
        <v>---</v>
      </c>
      <c r="O484" s="63" t="str">
        <f>IFERROR(VLOOKUP(L484,IF($M$4="TEM0007_REV01",RAW_m_TEM0007_REV01!$AD:$AE),2,0),"---")</f>
        <v>---</v>
      </c>
      <c r="P484" s="59" t="str">
        <f>IFERROR(VLOOKUP(O484,IF($M$4="TEM0007_REV01",RAW_m_TEM0007_REV01!$AJ:$AK),2,0),"---")</f>
        <v>---</v>
      </c>
      <c r="Q484" s="59" t="str">
        <f>IFERROR(VLOOKUP(L484,IF($M$4="TEM0007_REV01",RAW_m_TEM0007_REV01!$AD:$AF),3,0),"---")</f>
        <v>---</v>
      </c>
      <c r="R484" s="59" t="str">
        <f>IFERROR(VLOOKUP(O484,IF($M$4="TEM0007_REV01",RAW_m_TEM0007_REV01!$AE:$AG),3,0),"---")</f>
        <v>---</v>
      </c>
      <c r="S484" s="59" t="str">
        <f t="shared" si="15"/>
        <v>---</v>
      </c>
    </row>
    <row r="485" spans="2:19" ht="15" customHeight="1" x14ac:dyDescent="0.25">
      <c r="B485" s="59">
        <f t="shared" si="14"/>
        <v>480</v>
      </c>
      <c r="C485" s="60">
        <f>IFERROR(IF($C$4="TEB2000_REV01",CALC_CONN_TEB2000_REV01!U485,),"---")</f>
        <v>0</v>
      </c>
      <c r="D485" s="59">
        <f>IFERROR(IF($C$4="TEB2000_REV01",CALC_CONN_TEB2000_REV01!D485,),"---")</f>
        <v>0</v>
      </c>
      <c r="E485" s="59">
        <f>IFERROR(IF($C$4="TEB2000_REV01",CALC_CONN_TEB2000_REV01!E485,),"---")</f>
        <v>0</v>
      </c>
      <c r="F485" s="59" t="str">
        <f>IFERROR(IF(VLOOKUP($D485&amp;"-"&amp;$E485,IF($C$4="TEB2000_REV01",CALC_CONN_TEB2000_REV01!$F:$I),4,0)="--","---",IF($C$4="TEB2000_REV01",CALC_CONN_TEB2000_REV01!$G485&amp; " --&gt; " &amp;CALC_CONN_TEB2000_REV01!$I485&amp; " --&gt; ")),"---")</f>
        <v>---</v>
      </c>
      <c r="G485" s="59" t="str">
        <f>IFERROR(IF(VLOOKUP($D485&amp;"-"&amp;$E485,IF($C$4="TEB2000_REV01",CALC_CONN_TEB2000_REV01!$F:$H),3,0)="--",VLOOKUP($D485&amp;"-"&amp;$E485,IF($C$4="TEB2000_REV01",CALC_CONN_TEB2000_REV01!$F:$H),2,0),VLOOKUP($D485&amp;"-"&amp;$E485,IF($C$4="TEB2000_REV01",CALC_CONN_TEB2000_REV01!$F:$H),3,0)),"---")</f>
        <v>---</v>
      </c>
      <c r="H485" s="59" t="str">
        <f>IFERROR(VLOOKUP(G485,IF($C$4="TEB2000_REV01",CALC_CONN_TEB2000_REV01!$G:$T),14,0),"---")</f>
        <v>---</v>
      </c>
      <c r="I485" s="59" t="str">
        <f>IFERROR(VLOOKUP($D485&amp;"-"&amp;$E485,IF($C$4="TEB2000_REV01",CALC_CONN_TEB2000_REV01!$F:$K,"???"),6,0),"---")</f>
        <v>---</v>
      </c>
      <c r="J485" s="61" t="str">
        <f>IFERROR(VLOOKUP($D485&amp;"-"&amp;$E485,IF($C$4="TEB2000_REV01",CALC_CONN_TEB2000_REV01!$F:$M,"???"),8,0),"---")</f>
        <v>---</v>
      </c>
      <c r="K485" s="62" t="str">
        <f>IFERROR(VLOOKUP($D485&amp;"-"&amp;$E485,IF($C$4="TEB2000_REV01",CALC_CONN_TEB2000_REV01!$F:$N),9,0),"---")</f>
        <v>---</v>
      </c>
      <c r="L485" s="59" t="str">
        <f>IFERROR(VLOOKUP(K485,B2B!$H$3:$I$2000,2,0),"---")</f>
        <v>---</v>
      </c>
      <c r="M485" s="59" t="str">
        <f>IFERROR(VLOOKUP(L485,IF($M$4="TEM0007_REV01",RAW_m_TEM0007_REV01!$AD:$AH),5,0),"---")</f>
        <v>---</v>
      </c>
      <c r="N485" s="59" t="str">
        <f>IFERROR(VLOOKUP(L485,IF($M$4="TEM0007_REV01",RAW_m_TEM0007_REV01!$AE:$AJ),6,0),"---")</f>
        <v>---</v>
      </c>
      <c r="O485" s="63" t="str">
        <f>IFERROR(VLOOKUP(L485,IF($M$4="TEM0007_REV01",RAW_m_TEM0007_REV01!$AD:$AE),2,0),"---")</f>
        <v>---</v>
      </c>
      <c r="P485" s="59" t="str">
        <f>IFERROR(VLOOKUP(O485,IF($M$4="TEM0007_REV01",RAW_m_TEM0007_REV01!$AJ:$AK),2,0),"---")</f>
        <v>---</v>
      </c>
      <c r="Q485" s="59" t="str">
        <f>IFERROR(VLOOKUP(L485,IF($M$4="TEM0007_REV01",RAW_m_TEM0007_REV01!$AD:$AF),3,0),"---")</f>
        <v>---</v>
      </c>
      <c r="R485" s="59" t="str">
        <f>IFERROR(VLOOKUP(O485,IF($M$4="TEM0007_REV01",RAW_m_TEM0007_REV01!$AE:$AG),3,0),"---")</f>
        <v>---</v>
      </c>
      <c r="S485" s="59" t="str">
        <f t="shared" si="15"/>
        <v>---</v>
      </c>
    </row>
    <row r="486" spans="2:19" ht="15" customHeight="1" x14ac:dyDescent="0.25">
      <c r="B486" s="59">
        <f t="shared" si="14"/>
        <v>481</v>
      </c>
      <c r="C486" s="60">
        <f>IFERROR(IF($C$4="TEB2000_REV01",CALC_CONN_TEB2000_REV01!U486,),"---")</f>
        <v>0</v>
      </c>
      <c r="D486" s="59">
        <f>IFERROR(IF($C$4="TEB2000_REV01",CALC_CONN_TEB2000_REV01!D486,),"---")</f>
        <v>0</v>
      </c>
      <c r="E486" s="59">
        <f>IFERROR(IF($C$4="TEB2000_REV01",CALC_CONN_TEB2000_REV01!E486,),"---")</f>
        <v>0</v>
      </c>
      <c r="F486" s="59" t="str">
        <f>IFERROR(IF(VLOOKUP($D486&amp;"-"&amp;$E486,IF($C$4="TEB2000_REV01",CALC_CONN_TEB2000_REV01!$F:$I),4,0)="--","---",IF($C$4="TEB2000_REV01",CALC_CONN_TEB2000_REV01!$G486&amp; " --&gt; " &amp;CALC_CONN_TEB2000_REV01!$I486&amp; " --&gt; ")),"---")</f>
        <v>---</v>
      </c>
      <c r="G486" s="59" t="str">
        <f>IFERROR(IF(VLOOKUP($D486&amp;"-"&amp;$E486,IF($C$4="TEB2000_REV01",CALC_CONN_TEB2000_REV01!$F:$H),3,0)="--",VLOOKUP($D486&amp;"-"&amp;$E486,IF($C$4="TEB2000_REV01",CALC_CONN_TEB2000_REV01!$F:$H),2,0),VLOOKUP($D486&amp;"-"&amp;$E486,IF($C$4="TEB2000_REV01",CALC_CONN_TEB2000_REV01!$F:$H),3,0)),"---")</f>
        <v>---</v>
      </c>
      <c r="H486" s="59" t="str">
        <f>IFERROR(VLOOKUP(G486,IF($C$4="TEB2000_REV01",CALC_CONN_TEB2000_REV01!$G:$T),14,0),"---")</f>
        <v>---</v>
      </c>
      <c r="I486" s="59" t="str">
        <f>IFERROR(VLOOKUP($D486&amp;"-"&amp;$E486,IF($C$4="TEB2000_REV01",CALC_CONN_TEB2000_REV01!$F:$K,"???"),6,0),"---")</f>
        <v>---</v>
      </c>
      <c r="J486" s="61" t="str">
        <f>IFERROR(VLOOKUP($D486&amp;"-"&amp;$E486,IF($C$4="TEB2000_REV01",CALC_CONN_TEB2000_REV01!$F:$M,"???"),8,0),"---")</f>
        <v>---</v>
      </c>
      <c r="K486" s="62" t="str">
        <f>IFERROR(VLOOKUP($D486&amp;"-"&amp;$E486,IF($C$4="TEB2000_REV01",CALC_CONN_TEB2000_REV01!$F:$N),9,0),"---")</f>
        <v>---</v>
      </c>
      <c r="L486" s="59" t="str">
        <f>IFERROR(VLOOKUP(K486,B2B!$H$3:$I$2000,2,0),"---")</f>
        <v>---</v>
      </c>
      <c r="M486" s="59" t="str">
        <f>IFERROR(VLOOKUP(L486,IF($M$4="TEM0007_REV01",RAW_m_TEM0007_REV01!$AD:$AH),5,0),"---")</f>
        <v>---</v>
      </c>
      <c r="N486" s="59" t="str">
        <f>IFERROR(VLOOKUP(L486,IF($M$4="TEM0007_REV01",RAW_m_TEM0007_REV01!$AE:$AJ),6,0),"---")</f>
        <v>---</v>
      </c>
      <c r="O486" s="63" t="str">
        <f>IFERROR(VLOOKUP(L486,IF($M$4="TEM0007_REV01",RAW_m_TEM0007_REV01!$AD:$AE),2,0),"---")</f>
        <v>---</v>
      </c>
      <c r="P486" s="59" t="str">
        <f>IFERROR(VLOOKUP(O486,IF($M$4="TEM0007_REV01",RAW_m_TEM0007_REV01!$AJ:$AK),2,0),"---")</f>
        <v>---</v>
      </c>
      <c r="Q486" s="59" t="str">
        <f>IFERROR(VLOOKUP(L486,IF($M$4="TEM0007_REV01",RAW_m_TEM0007_REV01!$AD:$AF),3,0),"---")</f>
        <v>---</v>
      </c>
      <c r="R486" s="59" t="str">
        <f>IFERROR(VLOOKUP(O486,IF($M$4="TEM0007_REV01",RAW_m_TEM0007_REV01!$AE:$AG),3,0),"---")</f>
        <v>---</v>
      </c>
      <c r="S486" s="59" t="str">
        <f t="shared" si="15"/>
        <v>---</v>
      </c>
    </row>
    <row r="487" spans="2:19" ht="15" customHeight="1" x14ac:dyDescent="0.25">
      <c r="B487" s="59">
        <f t="shared" si="14"/>
        <v>482</v>
      </c>
      <c r="C487" s="60">
        <f>IFERROR(IF($C$4="TEB2000_REV01",CALC_CONN_TEB2000_REV01!U487,),"---")</f>
        <v>0</v>
      </c>
      <c r="D487" s="59">
        <f>IFERROR(IF($C$4="TEB2000_REV01",CALC_CONN_TEB2000_REV01!D487,),"---")</f>
        <v>0</v>
      </c>
      <c r="E487" s="59">
        <f>IFERROR(IF($C$4="TEB2000_REV01",CALC_CONN_TEB2000_REV01!E487,),"---")</f>
        <v>0</v>
      </c>
      <c r="F487" s="59" t="str">
        <f>IFERROR(IF(VLOOKUP($D487&amp;"-"&amp;$E487,IF($C$4="TEB2000_REV01",CALC_CONN_TEB2000_REV01!$F:$I),4,0)="--","---",IF($C$4="TEB2000_REV01",CALC_CONN_TEB2000_REV01!$G487&amp; " --&gt; " &amp;CALC_CONN_TEB2000_REV01!$I487&amp; " --&gt; ")),"---")</f>
        <v>---</v>
      </c>
      <c r="G487" s="59" t="str">
        <f>IFERROR(IF(VLOOKUP($D487&amp;"-"&amp;$E487,IF($C$4="TEB2000_REV01",CALC_CONN_TEB2000_REV01!$F:$H),3,0)="--",VLOOKUP($D487&amp;"-"&amp;$E487,IF($C$4="TEB2000_REV01",CALC_CONN_TEB2000_REV01!$F:$H),2,0),VLOOKUP($D487&amp;"-"&amp;$E487,IF($C$4="TEB2000_REV01",CALC_CONN_TEB2000_REV01!$F:$H),3,0)),"---")</f>
        <v>---</v>
      </c>
      <c r="H487" s="59" t="str">
        <f>IFERROR(VLOOKUP(G487,IF($C$4="TEB2000_REV01",CALC_CONN_TEB2000_REV01!$G:$T),14,0),"---")</f>
        <v>---</v>
      </c>
      <c r="I487" s="59" t="str">
        <f>IFERROR(VLOOKUP($D487&amp;"-"&amp;$E487,IF($C$4="TEB2000_REV01",CALC_CONN_TEB2000_REV01!$F:$K,"???"),6,0),"---")</f>
        <v>---</v>
      </c>
      <c r="J487" s="61" t="str">
        <f>IFERROR(VLOOKUP($D487&amp;"-"&amp;$E487,IF($C$4="TEB2000_REV01",CALC_CONN_TEB2000_REV01!$F:$M,"???"),8,0),"---")</f>
        <v>---</v>
      </c>
      <c r="K487" s="62" t="str">
        <f>IFERROR(VLOOKUP($D487&amp;"-"&amp;$E487,IF($C$4="TEB2000_REV01",CALC_CONN_TEB2000_REV01!$F:$N),9,0),"---")</f>
        <v>---</v>
      </c>
      <c r="L487" s="59" t="str">
        <f>IFERROR(VLOOKUP(K487,B2B!$H$3:$I$2000,2,0),"---")</f>
        <v>---</v>
      </c>
      <c r="M487" s="59" t="str">
        <f>IFERROR(VLOOKUP(L487,IF($M$4="TEM0007_REV01",RAW_m_TEM0007_REV01!$AD:$AH),5,0),"---")</f>
        <v>---</v>
      </c>
      <c r="N487" s="59" t="str">
        <f>IFERROR(VLOOKUP(L487,IF($M$4="TEM0007_REV01",RAW_m_TEM0007_REV01!$AE:$AJ),6,0),"---")</f>
        <v>---</v>
      </c>
      <c r="O487" s="63" t="str">
        <f>IFERROR(VLOOKUP(L487,IF($M$4="TEM0007_REV01",RAW_m_TEM0007_REV01!$AD:$AE),2,0),"---")</f>
        <v>---</v>
      </c>
      <c r="P487" s="59" t="str">
        <f>IFERROR(VLOOKUP(O487,IF($M$4="TEM0007_REV01",RAW_m_TEM0007_REV01!$AJ:$AK),2,0),"---")</f>
        <v>---</v>
      </c>
      <c r="Q487" s="59" t="str">
        <f>IFERROR(VLOOKUP(L487,IF($M$4="TEM0007_REV01",RAW_m_TEM0007_REV01!$AD:$AF),3,0),"---")</f>
        <v>---</v>
      </c>
      <c r="R487" s="59" t="str">
        <f>IFERROR(VLOOKUP(O487,IF($M$4="TEM0007_REV01",RAW_m_TEM0007_REV01!$AE:$AG),3,0),"---")</f>
        <v>---</v>
      </c>
      <c r="S487" s="59" t="str">
        <f t="shared" si="15"/>
        <v>---</v>
      </c>
    </row>
    <row r="488" spans="2:19" ht="15" customHeight="1" x14ac:dyDescent="0.25">
      <c r="B488" s="59">
        <f t="shared" si="14"/>
        <v>483</v>
      </c>
      <c r="C488" s="60">
        <f>IFERROR(IF($C$4="TEB2000_REV01",CALC_CONN_TEB2000_REV01!U488,),"---")</f>
        <v>0</v>
      </c>
      <c r="D488" s="59">
        <f>IFERROR(IF($C$4="TEB2000_REV01",CALC_CONN_TEB2000_REV01!D488,),"---")</f>
        <v>0</v>
      </c>
      <c r="E488" s="59">
        <f>IFERROR(IF($C$4="TEB2000_REV01",CALC_CONN_TEB2000_REV01!E488,),"---")</f>
        <v>0</v>
      </c>
      <c r="F488" s="59" t="str">
        <f>IFERROR(IF(VLOOKUP($D488&amp;"-"&amp;$E488,IF($C$4="TEB2000_REV01",CALC_CONN_TEB2000_REV01!$F:$I),4,0)="--","---",IF($C$4="TEB2000_REV01",CALC_CONN_TEB2000_REV01!$G488&amp; " --&gt; " &amp;CALC_CONN_TEB2000_REV01!$I488&amp; " --&gt; ")),"---")</f>
        <v>---</v>
      </c>
      <c r="G488" s="59" t="str">
        <f>IFERROR(IF(VLOOKUP($D488&amp;"-"&amp;$E488,IF($C$4="TEB2000_REV01",CALC_CONN_TEB2000_REV01!$F:$H),3,0)="--",VLOOKUP($D488&amp;"-"&amp;$E488,IF($C$4="TEB2000_REV01",CALC_CONN_TEB2000_REV01!$F:$H),2,0),VLOOKUP($D488&amp;"-"&amp;$E488,IF($C$4="TEB2000_REV01",CALC_CONN_TEB2000_REV01!$F:$H),3,0)),"---")</f>
        <v>---</v>
      </c>
      <c r="H488" s="59" t="str">
        <f>IFERROR(VLOOKUP(G488,IF($C$4="TEB2000_REV01",CALC_CONN_TEB2000_REV01!$G:$T),14,0),"---")</f>
        <v>---</v>
      </c>
      <c r="I488" s="59" t="str">
        <f>IFERROR(VLOOKUP($D488&amp;"-"&amp;$E488,IF($C$4="TEB2000_REV01",CALC_CONN_TEB2000_REV01!$F:$K,"???"),6,0),"---")</f>
        <v>---</v>
      </c>
      <c r="J488" s="61" t="str">
        <f>IFERROR(VLOOKUP($D488&amp;"-"&amp;$E488,IF($C$4="TEB2000_REV01",CALC_CONN_TEB2000_REV01!$F:$M,"???"),8,0),"---")</f>
        <v>---</v>
      </c>
      <c r="K488" s="62" t="str">
        <f>IFERROR(VLOOKUP($D488&amp;"-"&amp;$E488,IF($C$4="TEB2000_REV01",CALC_CONN_TEB2000_REV01!$F:$N),9,0),"---")</f>
        <v>---</v>
      </c>
      <c r="L488" s="59" t="str">
        <f>IFERROR(VLOOKUP(K488,B2B!$H$3:$I$2000,2,0),"---")</f>
        <v>---</v>
      </c>
      <c r="M488" s="59" t="str">
        <f>IFERROR(VLOOKUP(L488,IF($M$4="TEM0007_REV01",RAW_m_TEM0007_REV01!$AD:$AH),5,0),"---")</f>
        <v>---</v>
      </c>
      <c r="N488" s="59" t="str">
        <f>IFERROR(VLOOKUP(L488,IF($M$4="TEM0007_REV01",RAW_m_TEM0007_REV01!$AE:$AJ),6,0),"---")</f>
        <v>---</v>
      </c>
      <c r="O488" s="63" t="str">
        <f>IFERROR(VLOOKUP(L488,IF($M$4="TEM0007_REV01",RAW_m_TEM0007_REV01!$AD:$AE),2,0),"---")</f>
        <v>---</v>
      </c>
      <c r="P488" s="59" t="str">
        <f>IFERROR(VLOOKUP(O488,IF($M$4="TEM0007_REV01",RAW_m_TEM0007_REV01!$AJ:$AK),2,0),"---")</f>
        <v>---</v>
      </c>
      <c r="Q488" s="59" t="str">
        <f>IFERROR(VLOOKUP(L488,IF($M$4="TEM0007_REV01",RAW_m_TEM0007_REV01!$AD:$AF),3,0),"---")</f>
        <v>---</v>
      </c>
      <c r="R488" s="59" t="str">
        <f>IFERROR(VLOOKUP(O488,IF($M$4="TEM0007_REV01",RAW_m_TEM0007_REV01!$AE:$AG),3,0),"---")</f>
        <v>---</v>
      </c>
      <c r="S488" s="59" t="str">
        <f t="shared" si="15"/>
        <v>---</v>
      </c>
    </row>
    <row r="489" spans="2:19" ht="15" customHeight="1" x14ac:dyDescent="0.25">
      <c r="B489" s="59">
        <f t="shared" si="14"/>
        <v>484</v>
      </c>
      <c r="C489" s="60">
        <f>IFERROR(IF($C$4="TEB2000_REV01",CALC_CONN_TEB2000_REV01!U489,),"---")</f>
        <v>0</v>
      </c>
      <c r="D489" s="59">
        <f>IFERROR(IF($C$4="TEB2000_REV01",CALC_CONN_TEB2000_REV01!D489,),"---")</f>
        <v>0</v>
      </c>
      <c r="E489" s="59">
        <f>IFERROR(IF($C$4="TEB2000_REV01",CALC_CONN_TEB2000_REV01!E489,),"---")</f>
        <v>0</v>
      </c>
      <c r="F489" s="59" t="str">
        <f>IFERROR(IF(VLOOKUP($D489&amp;"-"&amp;$E489,IF($C$4="TEB2000_REV01",CALC_CONN_TEB2000_REV01!$F:$I),4,0)="--","---",IF($C$4="TEB2000_REV01",CALC_CONN_TEB2000_REV01!$G489&amp; " --&gt; " &amp;CALC_CONN_TEB2000_REV01!$I489&amp; " --&gt; ")),"---")</f>
        <v>---</v>
      </c>
      <c r="G489" s="59" t="str">
        <f>IFERROR(IF(VLOOKUP($D489&amp;"-"&amp;$E489,IF($C$4="TEB2000_REV01",CALC_CONN_TEB2000_REV01!$F:$H),3,0)="--",VLOOKUP($D489&amp;"-"&amp;$E489,IF($C$4="TEB2000_REV01",CALC_CONN_TEB2000_REV01!$F:$H),2,0),VLOOKUP($D489&amp;"-"&amp;$E489,IF($C$4="TEB2000_REV01",CALC_CONN_TEB2000_REV01!$F:$H),3,0)),"---")</f>
        <v>---</v>
      </c>
      <c r="H489" s="59" t="str">
        <f>IFERROR(VLOOKUP(G489,IF($C$4="TEB2000_REV01",CALC_CONN_TEB2000_REV01!$G:$T),14,0),"---")</f>
        <v>---</v>
      </c>
      <c r="I489" s="59" t="str">
        <f>IFERROR(VLOOKUP($D489&amp;"-"&amp;$E489,IF($C$4="TEB2000_REV01",CALC_CONN_TEB2000_REV01!$F:$K,"???"),6,0),"---")</f>
        <v>---</v>
      </c>
      <c r="J489" s="61" t="str">
        <f>IFERROR(VLOOKUP($D489&amp;"-"&amp;$E489,IF($C$4="TEB2000_REV01",CALC_CONN_TEB2000_REV01!$F:$M,"???"),8,0),"---")</f>
        <v>---</v>
      </c>
      <c r="K489" s="62" t="str">
        <f>IFERROR(VLOOKUP($D489&amp;"-"&amp;$E489,IF($C$4="TEB2000_REV01",CALC_CONN_TEB2000_REV01!$F:$N),9,0),"---")</f>
        <v>---</v>
      </c>
      <c r="L489" s="59" t="str">
        <f>IFERROR(VLOOKUP(K489,B2B!$H$3:$I$2000,2,0),"---")</f>
        <v>---</v>
      </c>
      <c r="M489" s="59" t="str">
        <f>IFERROR(VLOOKUP(L489,IF($M$4="TEM0007_REV01",RAW_m_TEM0007_REV01!$AD:$AH),5,0),"---")</f>
        <v>---</v>
      </c>
      <c r="N489" s="59" t="str">
        <f>IFERROR(VLOOKUP(L489,IF($M$4="TEM0007_REV01",RAW_m_TEM0007_REV01!$AE:$AJ),6,0),"---")</f>
        <v>---</v>
      </c>
      <c r="O489" s="63" t="str">
        <f>IFERROR(VLOOKUP(L489,IF($M$4="TEM0007_REV01",RAW_m_TEM0007_REV01!$AD:$AE),2,0),"---")</f>
        <v>---</v>
      </c>
      <c r="P489" s="59" t="str">
        <f>IFERROR(VLOOKUP(O489,IF($M$4="TEM0007_REV01",RAW_m_TEM0007_REV01!$AJ:$AK),2,0),"---")</f>
        <v>---</v>
      </c>
      <c r="Q489" s="59" t="str">
        <f>IFERROR(VLOOKUP(L489,IF($M$4="TEM0007_REV01",RAW_m_TEM0007_REV01!$AD:$AF),3,0),"---")</f>
        <v>---</v>
      </c>
      <c r="R489" s="59" t="str">
        <f>IFERROR(VLOOKUP(O489,IF($M$4="TEM0007_REV01",RAW_m_TEM0007_REV01!$AE:$AG),3,0),"---")</f>
        <v>---</v>
      </c>
      <c r="S489" s="59" t="str">
        <f t="shared" si="15"/>
        <v>---</v>
      </c>
    </row>
    <row r="490" spans="2:19" ht="15" customHeight="1" x14ac:dyDescent="0.25">
      <c r="B490" s="59">
        <f t="shared" si="14"/>
        <v>485</v>
      </c>
      <c r="C490" s="60">
        <f>IFERROR(IF($C$4="TEB2000_REV01",CALC_CONN_TEB2000_REV01!U490,),"---")</f>
        <v>0</v>
      </c>
      <c r="D490" s="59">
        <f>IFERROR(IF($C$4="TEB2000_REV01",CALC_CONN_TEB2000_REV01!D490,),"---")</f>
        <v>0</v>
      </c>
      <c r="E490" s="59">
        <f>IFERROR(IF($C$4="TEB2000_REV01",CALC_CONN_TEB2000_REV01!E490,),"---")</f>
        <v>0</v>
      </c>
      <c r="F490" s="59" t="str">
        <f>IFERROR(IF(VLOOKUP($D490&amp;"-"&amp;$E490,IF($C$4="TEB2000_REV01",CALC_CONN_TEB2000_REV01!$F:$I),4,0)="--","---",IF($C$4="TEB2000_REV01",CALC_CONN_TEB2000_REV01!$G490&amp; " --&gt; " &amp;CALC_CONN_TEB2000_REV01!$I490&amp; " --&gt; ")),"---")</f>
        <v>---</v>
      </c>
      <c r="G490" s="59" t="str">
        <f>IFERROR(IF(VLOOKUP($D490&amp;"-"&amp;$E490,IF($C$4="TEB2000_REV01",CALC_CONN_TEB2000_REV01!$F:$H),3,0)="--",VLOOKUP($D490&amp;"-"&amp;$E490,IF($C$4="TEB2000_REV01",CALC_CONN_TEB2000_REV01!$F:$H),2,0),VLOOKUP($D490&amp;"-"&amp;$E490,IF($C$4="TEB2000_REV01",CALC_CONN_TEB2000_REV01!$F:$H),3,0)),"---")</f>
        <v>---</v>
      </c>
      <c r="H490" s="59" t="str">
        <f>IFERROR(VLOOKUP(G490,IF($C$4="TEB2000_REV01",CALC_CONN_TEB2000_REV01!$G:$T),14,0),"---")</f>
        <v>---</v>
      </c>
      <c r="I490" s="59" t="str">
        <f>IFERROR(VLOOKUP($D490&amp;"-"&amp;$E490,IF($C$4="TEB2000_REV01",CALC_CONN_TEB2000_REV01!$F:$K,"???"),6,0),"---")</f>
        <v>---</v>
      </c>
      <c r="J490" s="61" t="str">
        <f>IFERROR(VLOOKUP($D490&amp;"-"&amp;$E490,IF($C$4="TEB2000_REV01",CALC_CONN_TEB2000_REV01!$F:$M,"???"),8,0),"---")</f>
        <v>---</v>
      </c>
      <c r="K490" s="62" t="str">
        <f>IFERROR(VLOOKUP($D490&amp;"-"&amp;$E490,IF($C$4="TEB2000_REV01",CALC_CONN_TEB2000_REV01!$F:$N),9,0),"---")</f>
        <v>---</v>
      </c>
      <c r="L490" s="59" t="str">
        <f>IFERROR(VLOOKUP(K490,B2B!$H$3:$I$2000,2,0),"---")</f>
        <v>---</v>
      </c>
      <c r="M490" s="59" t="str">
        <f>IFERROR(VLOOKUP(L490,IF($M$4="TEM0007_REV01",RAW_m_TEM0007_REV01!$AD:$AH),5,0),"---")</f>
        <v>---</v>
      </c>
      <c r="N490" s="59" t="str">
        <f>IFERROR(VLOOKUP(L490,IF($M$4="TEM0007_REV01",RAW_m_TEM0007_REV01!$AE:$AJ),6,0),"---")</f>
        <v>---</v>
      </c>
      <c r="O490" s="63" t="str">
        <f>IFERROR(VLOOKUP(L490,IF($M$4="TEM0007_REV01",RAW_m_TEM0007_REV01!$AD:$AE),2,0),"---")</f>
        <v>---</v>
      </c>
      <c r="P490" s="59" t="str">
        <f>IFERROR(VLOOKUP(O490,IF($M$4="TEM0007_REV01",RAW_m_TEM0007_REV01!$AJ:$AK),2,0),"---")</f>
        <v>---</v>
      </c>
      <c r="Q490" s="59" t="str">
        <f>IFERROR(VLOOKUP(L490,IF($M$4="TEM0007_REV01",RAW_m_TEM0007_REV01!$AD:$AF),3,0),"---")</f>
        <v>---</v>
      </c>
      <c r="R490" s="59" t="str">
        <f>IFERROR(VLOOKUP(O490,IF($M$4="TEM0007_REV01",RAW_m_TEM0007_REV01!$AE:$AG),3,0),"---")</f>
        <v>---</v>
      </c>
      <c r="S490" s="59" t="str">
        <f t="shared" si="15"/>
        <v>---</v>
      </c>
    </row>
    <row r="491" spans="2:19" ht="15" customHeight="1" x14ac:dyDescent="0.25">
      <c r="B491" s="59">
        <f t="shared" si="14"/>
        <v>486</v>
      </c>
      <c r="C491" s="60">
        <f>IFERROR(IF($C$4="TEB2000_REV01",CALC_CONN_TEB2000_REV01!U491,),"---")</f>
        <v>0</v>
      </c>
      <c r="D491" s="59">
        <f>IFERROR(IF($C$4="TEB2000_REV01",CALC_CONN_TEB2000_REV01!D491,),"---")</f>
        <v>0</v>
      </c>
      <c r="E491" s="59">
        <f>IFERROR(IF($C$4="TEB2000_REV01",CALC_CONN_TEB2000_REV01!E491,),"---")</f>
        <v>0</v>
      </c>
      <c r="F491" s="59" t="str">
        <f>IFERROR(IF(VLOOKUP($D491&amp;"-"&amp;$E491,IF($C$4="TEB2000_REV01",CALC_CONN_TEB2000_REV01!$F:$I),4,0)="--","---",IF($C$4="TEB2000_REV01",CALC_CONN_TEB2000_REV01!$G491&amp; " --&gt; " &amp;CALC_CONN_TEB2000_REV01!$I491&amp; " --&gt; ")),"---")</f>
        <v>---</v>
      </c>
      <c r="G491" s="59" t="str">
        <f>IFERROR(IF(VLOOKUP($D491&amp;"-"&amp;$E491,IF($C$4="TEB2000_REV01",CALC_CONN_TEB2000_REV01!$F:$H),3,0)="--",VLOOKUP($D491&amp;"-"&amp;$E491,IF($C$4="TEB2000_REV01",CALC_CONN_TEB2000_REV01!$F:$H),2,0),VLOOKUP($D491&amp;"-"&amp;$E491,IF($C$4="TEB2000_REV01",CALC_CONN_TEB2000_REV01!$F:$H),3,0)),"---")</f>
        <v>---</v>
      </c>
      <c r="H491" s="59" t="str">
        <f>IFERROR(VLOOKUP(G491,IF($C$4="TEB2000_REV01",CALC_CONN_TEB2000_REV01!$G:$T),14,0),"---")</f>
        <v>---</v>
      </c>
      <c r="I491" s="59" t="str">
        <f>IFERROR(VLOOKUP($D491&amp;"-"&amp;$E491,IF($C$4="TEB2000_REV01",CALC_CONN_TEB2000_REV01!$F:$K,"???"),6,0),"---")</f>
        <v>---</v>
      </c>
      <c r="J491" s="61" t="str">
        <f>IFERROR(VLOOKUP($D491&amp;"-"&amp;$E491,IF($C$4="TEB2000_REV01",CALC_CONN_TEB2000_REV01!$F:$M,"???"),8,0),"---")</f>
        <v>---</v>
      </c>
      <c r="K491" s="62" t="str">
        <f>IFERROR(VLOOKUP($D491&amp;"-"&amp;$E491,IF($C$4="TEB2000_REV01",CALC_CONN_TEB2000_REV01!$F:$N),9,0),"---")</f>
        <v>---</v>
      </c>
      <c r="L491" s="59" t="str">
        <f>IFERROR(VLOOKUP(K491,B2B!$H$3:$I$2000,2,0),"---")</f>
        <v>---</v>
      </c>
      <c r="M491" s="59" t="str">
        <f>IFERROR(VLOOKUP(L491,IF($M$4="TEM0007_REV01",RAW_m_TEM0007_REV01!$AD:$AH),5,0),"---")</f>
        <v>---</v>
      </c>
      <c r="N491" s="59" t="str">
        <f>IFERROR(VLOOKUP(L491,IF($M$4="TEM0007_REV01",RAW_m_TEM0007_REV01!$AE:$AJ),6,0),"---")</f>
        <v>---</v>
      </c>
      <c r="O491" s="63" t="str">
        <f>IFERROR(VLOOKUP(L491,IF($M$4="TEM0007_REV01",RAW_m_TEM0007_REV01!$AD:$AE),2,0),"---")</f>
        <v>---</v>
      </c>
      <c r="P491" s="59" t="str">
        <f>IFERROR(VLOOKUP(O491,IF($M$4="TEM0007_REV01",RAW_m_TEM0007_REV01!$AJ:$AK),2,0),"---")</f>
        <v>---</v>
      </c>
      <c r="Q491" s="59" t="str">
        <f>IFERROR(VLOOKUP(L491,IF($M$4="TEM0007_REV01",RAW_m_TEM0007_REV01!$AD:$AF),3,0),"---")</f>
        <v>---</v>
      </c>
      <c r="R491" s="59" t="str">
        <f>IFERROR(VLOOKUP(O491,IF($M$4="TEM0007_REV01",RAW_m_TEM0007_REV01!$AE:$AG),3,0),"---")</f>
        <v>---</v>
      </c>
      <c r="S491" s="59" t="str">
        <f t="shared" si="15"/>
        <v>---</v>
      </c>
    </row>
    <row r="492" spans="2:19" ht="15" customHeight="1" x14ac:dyDescent="0.25">
      <c r="B492" s="59">
        <f t="shared" si="14"/>
        <v>487</v>
      </c>
      <c r="C492" s="60">
        <f>IFERROR(IF($C$4="TEB2000_REV01",CALC_CONN_TEB2000_REV01!U492,),"---")</f>
        <v>0</v>
      </c>
      <c r="D492" s="59">
        <f>IFERROR(IF($C$4="TEB2000_REV01",CALC_CONN_TEB2000_REV01!D492,),"---")</f>
        <v>0</v>
      </c>
      <c r="E492" s="59">
        <f>IFERROR(IF($C$4="TEB2000_REV01",CALC_CONN_TEB2000_REV01!E492,),"---")</f>
        <v>0</v>
      </c>
      <c r="F492" s="59" t="str">
        <f>IFERROR(IF(VLOOKUP($D492&amp;"-"&amp;$E492,IF($C$4="TEB2000_REV01",CALC_CONN_TEB2000_REV01!$F:$I),4,0)="--","---",IF($C$4="TEB2000_REV01",CALC_CONN_TEB2000_REV01!$G492&amp; " --&gt; " &amp;CALC_CONN_TEB2000_REV01!$I492&amp; " --&gt; ")),"---")</f>
        <v>---</v>
      </c>
      <c r="G492" s="59" t="str">
        <f>IFERROR(IF(VLOOKUP($D492&amp;"-"&amp;$E492,IF($C$4="TEB2000_REV01",CALC_CONN_TEB2000_REV01!$F:$H),3,0)="--",VLOOKUP($D492&amp;"-"&amp;$E492,IF($C$4="TEB2000_REV01",CALC_CONN_TEB2000_REV01!$F:$H),2,0),VLOOKUP($D492&amp;"-"&amp;$E492,IF($C$4="TEB2000_REV01",CALC_CONN_TEB2000_REV01!$F:$H),3,0)),"---")</f>
        <v>---</v>
      </c>
      <c r="H492" s="59" t="str">
        <f>IFERROR(VLOOKUP(G492,IF($C$4="TEB2000_REV01",CALC_CONN_TEB2000_REV01!$G:$T),14,0),"---")</f>
        <v>---</v>
      </c>
      <c r="I492" s="59" t="str">
        <f>IFERROR(VLOOKUP($D492&amp;"-"&amp;$E492,IF($C$4="TEB2000_REV01",CALC_CONN_TEB2000_REV01!$F:$K,"???"),6,0),"---")</f>
        <v>---</v>
      </c>
      <c r="J492" s="61" t="str">
        <f>IFERROR(VLOOKUP($D492&amp;"-"&amp;$E492,IF($C$4="TEB2000_REV01",CALC_CONN_TEB2000_REV01!$F:$M,"???"),8,0),"---")</f>
        <v>---</v>
      </c>
      <c r="K492" s="62" t="str">
        <f>IFERROR(VLOOKUP($D492&amp;"-"&amp;$E492,IF($C$4="TEB2000_REV01",CALC_CONN_TEB2000_REV01!$F:$N),9,0),"---")</f>
        <v>---</v>
      </c>
      <c r="L492" s="59" t="str">
        <f>IFERROR(VLOOKUP(K492,B2B!$H$3:$I$2000,2,0),"---")</f>
        <v>---</v>
      </c>
      <c r="M492" s="59" t="str">
        <f>IFERROR(VLOOKUP(L492,IF($M$4="TEM0007_REV01",RAW_m_TEM0007_REV01!$AD:$AH),5,0),"---")</f>
        <v>---</v>
      </c>
      <c r="N492" s="59" t="str">
        <f>IFERROR(VLOOKUP(L492,IF($M$4="TEM0007_REV01",RAW_m_TEM0007_REV01!$AE:$AJ),6,0),"---")</f>
        <v>---</v>
      </c>
      <c r="O492" s="63" t="str">
        <f>IFERROR(VLOOKUP(L492,IF($M$4="TEM0007_REV01",RAW_m_TEM0007_REV01!$AD:$AE),2,0),"---")</f>
        <v>---</v>
      </c>
      <c r="P492" s="59" t="str">
        <f>IFERROR(VLOOKUP(O492,IF($M$4="TEM0007_REV01",RAW_m_TEM0007_REV01!$AJ:$AK),2,0),"---")</f>
        <v>---</v>
      </c>
      <c r="Q492" s="59" t="str">
        <f>IFERROR(VLOOKUP(L492,IF($M$4="TEM0007_REV01",RAW_m_TEM0007_REV01!$AD:$AF),3,0),"---")</f>
        <v>---</v>
      </c>
      <c r="R492" s="59" t="str">
        <f>IFERROR(VLOOKUP(O492,IF($M$4="TEM0007_REV01",RAW_m_TEM0007_REV01!$AE:$AG),3,0),"---")</f>
        <v>---</v>
      </c>
      <c r="S492" s="59" t="str">
        <f t="shared" si="15"/>
        <v>---</v>
      </c>
    </row>
    <row r="493" spans="2:19" ht="15" customHeight="1" x14ac:dyDescent="0.25">
      <c r="B493" s="59">
        <f t="shared" si="14"/>
        <v>488</v>
      </c>
      <c r="C493" s="60">
        <f>IFERROR(IF($C$4="TEB2000_REV01",CALC_CONN_TEB2000_REV01!U493,),"---")</f>
        <v>0</v>
      </c>
      <c r="D493" s="59">
        <f>IFERROR(IF($C$4="TEB2000_REV01",CALC_CONN_TEB2000_REV01!D493,),"---")</f>
        <v>0</v>
      </c>
      <c r="E493" s="59">
        <f>IFERROR(IF($C$4="TEB2000_REV01",CALC_CONN_TEB2000_REV01!E493,),"---")</f>
        <v>0</v>
      </c>
      <c r="F493" s="59" t="str">
        <f>IFERROR(IF(VLOOKUP($D493&amp;"-"&amp;$E493,IF($C$4="TEB2000_REV01",CALC_CONN_TEB2000_REV01!$F:$I),4,0)="--","---",IF($C$4="TEB2000_REV01",CALC_CONN_TEB2000_REV01!$G493&amp; " --&gt; " &amp;CALC_CONN_TEB2000_REV01!$I493&amp; " --&gt; ")),"---")</f>
        <v>---</v>
      </c>
      <c r="G493" s="59" t="str">
        <f>IFERROR(IF(VLOOKUP($D493&amp;"-"&amp;$E493,IF($C$4="TEB2000_REV01",CALC_CONN_TEB2000_REV01!$F:$H),3,0)="--",VLOOKUP($D493&amp;"-"&amp;$E493,IF($C$4="TEB2000_REV01",CALC_CONN_TEB2000_REV01!$F:$H),2,0),VLOOKUP($D493&amp;"-"&amp;$E493,IF($C$4="TEB2000_REV01",CALC_CONN_TEB2000_REV01!$F:$H),3,0)),"---")</f>
        <v>---</v>
      </c>
      <c r="H493" s="59" t="str">
        <f>IFERROR(VLOOKUP(G493,IF($C$4="TEB2000_REV01",CALC_CONN_TEB2000_REV01!$G:$T),14,0),"---")</f>
        <v>---</v>
      </c>
      <c r="I493" s="59" t="str">
        <f>IFERROR(VLOOKUP($D493&amp;"-"&amp;$E493,IF($C$4="TEB2000_REV01",CALC_CONN_TEB2000_REV01!$F:$K,"???"),6,0),"---")</f>
        <v>---</v>
      </c>
      <c r="J493" s="61" t="str">
        <f>IFERROR(VLOOKUP($D493&amp;"-"&amp;$E493,IF($C$4="TEB2000_REV01",CALC_CONN_TEB2000_REV01!$F:$M,"???"),8,0),"---")</f>
        <v>---</v>
      </c>
      <c r="K493" s="62" t="str">
        <f>IFERROR(VLOOKUP($D493&amp;"-"&amp;$E493,IF($C$4="TEB2000_REV01",CALC_CONN_TEB2000_REV01!$F:$N),9,0),"---")</f>
        <v>---</v>
      </c>
      <c r="L493" s="59" t="str">
        <f>IFERROR(VLOOKUP(K493,B2B!$H$3:$I$2000,2,0),"---")</f>
        <v>---</v>
      </c>
      <c r="M493" s="59" t="str">
        <f>IFERROR(VLOOKUP(L493,IF($M$4="TEM0007_REV01",RAW_m_TEM0007_REV01!$AD:$AH),5,0),"---")</f>
        <v>---</v>
      </c>
      <c r="N493" s="59" t="str">
        <f>IFERROR(VLOOKUP(L493,IF($M$4="TEM0007_REV01",RAW_m_TEM0007_REV01!$AE:$AJ),6,0),"---")</f>
        <v>---</v>
      </c>
      <c r="O493" s="63" t="str">
        <f>IFERROR(VLOOKUP(L493,IF($M$4="TEM0007_REV01",RAW_m_TEM0007_REV01!$AD:$AE),2,0),"---")</f>
        <v>---</v>
      </c>
      <c r="P493" s="59" t="str">
        <f>IFERROR(VLOOKUP(O493,IF($M$4="TEM0007_REV01",RAW_m_TEM0007_REV01!$AJ:$AK),2,0),"---")</f>
        <v>---</v>
      </c>
      <c r="Q493" s="59" t="str">
        <f>IFERROR(VLOOKUP(L493,IF($M$4="TEM0007_REV01",RAW_m_TEM0007_REV01!$AD:$AF),3,0),"---")</f>
        <v>---</v>
      </c>
      <c r="R493" s="59" t="str">
        <f>IFERROR(VLOOKUP(O493,IF($M$4="TEM0007_REV01",RAW_m_TEM0007_REV01!$AE:$AG),3,0),"---")</f>
        <v>---</v>
      </c>
      <c r="S493" s="59" t="str">
        <f t="shared" si="15"/>
        <v>---</v>
      </c>
    </row>
    <row r="494" spans="2:19" ht="15" customHeight="1" x14ac:dyDescent="0.25">
      <c r="B494" s="59">
        <f t="shared" si="14"/>
        <v>489</v>
      </c>
      <c r="C494" s="60">
        <f>IFERROR(IF($C$4="TEB2000_REV01",CALC_CONN_TEB2000_REV01!U494,),"---")</f>
        <v>0</v>
      </c>
      <c r="D494" s="59">
        <f>IFERROR(IF($C$4="TEB2000_REV01",CALC_CONN_TEB2000_REV01!D494,),"---")</f>
        <v>0</v>
      </c>
      <c r="E494" s="59">
        <f>IFERROR(IF($C$4="TEB2000_REV01",CALC_CONN_TEB2000_REV01!E494,),"---")</f>
        <v>0</v>
      </c>
      <c r="F494" s="59" t="str">
        <f>IFERROR(IF(VLOOKUP($D494&amp;"-"&amp;$E494,IF($C$4="TEB2000_REV01",CALC_CONN_TEB2000_REV01!$F:$I),4,0)="--","---",IF($C$4="TEB2000_REV01",CALC_CONN_TEB2000_REV01!$G494&amp; " --&gt; " &amp;CALC_CONN_TEB2000_REV01!$I494&amp; " --&gt; ")),"---")</f>
        <v>---</v>
      </c>
      <c r="G494" s="59" t="str">
        <f>IFERROR(IF(VLOOKUP($D494&amp;"-"&amp;$E494,IF($C$4="TEB2000_REV01",CALC_CONN_TEB2000_REV01!$F:$H),3,0)="--",VLOOKUP($D494&amp;"-"&amp;$E494,IF($C$4="TEB2000_REV01",CALC_CONN_TEB2000_REV01!$F:$H),2,0),VLOOKUP($D494&amp;"-"&amp;$E494,IF($C$4="TEB2000_REV01",CALC_CONN_TEB2000_REV01!$F:$H),3,0)),"---")</f>
        <v>---</v>
      </c>
      <c r="H494" s="59" t="str">
        <f>IFERROR(VLOOKUP(G494,IF($C$4="TEB2000_REV01",CALC_CONN_TEB2000_REV01!$G:$T),14,0),"---")</f>
        <v>---</v>
      </c>
      <c r="I494" s="59" t="str">
        <f>IFERROR(VLOOKUP($D494&amp;"-"&amp;$E494,IF($C$4="TEB2000_REV01",CALC_CONN_TEB2000_REV01!$F:$K,"???"),6,0),"---")</f>
        <v>---</v>
      </c>
      <c r="J494" s="61" t="str">
        <f>IFERROR(VLOOKUP($D494&amp;"-"&amp;$E494,IF($C$4="TEB2000_REV01",CALC_CONN_TEB2000_REV01!$F:$M,"???"),8,0),"---")</f>
        <v>---</v>
      </c>
      <c r="K494" s="62" t="str">
        <f>IFERROR(VLOOKUP($D494&amp;"-"&amp;$E494,IF($C$4="TEB2000_REV01",CALC_CONN_TEB2000_REV01!$F:$N),9,0),"---")</f>
        <v>---</v>
      </c>
      <c r="L494" s="59" t="str">
        <f>IFERROR(VLOOKUP(K494,B2B!$H$3:$I$2000,2,0),"---")</f>
        <v>---</v>
      </c>
      <c r="M494" s="59" t="str">
        <f>IFERROR(VLOOKUP(L494,IF($M$4="TEM0007_REV01",RAW_m_TEM0007_REV01!$AD:$AH),5,0),"---")</f>
        <v>---</v>
      </c>
      <c r="N494" s="59" t="str">
        <f>IFERROR(VLOOKUP(L494,IF($M$4="TEM0007_REV01",RAW_m_TEM0007_REV01!$AE:$AJ),6,0),"---")</f>
        <v>---</v>
      </c>
      <c r="O494" s="63" t="str">
        <f>IFERROR(VLOOKUP(L494,IF($M$4="TEM0007_REV01",RAW_m_TEM0007_REV01!$AD:$AE),2,0),"---")</f>
        <v>---</v>
      </c>
      <c r="P494" s="59" t="str">
        <f>IFERROR(VLOOKUP(O494,IF($M$4="TEM0007_REV01",RAW_m_TEM0007_REV01!$AJ:$AK),2,0),"---")</f>
        <v>---</v>
      </c>
      <c r="Q494" s="59" t="str">
        <f>IFERROR(VLOOKUP(L494,IF($M$4="TEM0007_REV01",RAW_m_TEM0007_REV01!$AD:$AF),3,0),"---")</f>
        <v>---</v>
      </c>
      <c r="R494" s="59" t="str">
        <f>IFERROR(VLOOKUP(O494,IF($M$4="TEM0007_REV01",RAW_m_TEM0007_REV01!$AE:$AG),3,0),"---")</f>
        <v>---</v>
      </c>
      <c r="S494" s="59" t="str">
        <f t="shared" si="15"/>
        <v>---</v>
      </c>
    </row>
    <row r="495" spans="2:19" ht="15" customHeight="1" x14ac:dyDescent="0.25">
      <c r="B495" s="59">
        <f t="shared" si="14"/>
        <v>490</v>
      </c>
      <c r="C495" s="60">
        <f>IFERROR(IF($C$4="TEB2000_REV01",CALC_CONN_TEB2000_REV01!U495,),"---")</f>
        <v>0</v>
      </c>
      <c r="D495" s="59">
        <f>IFERROR(IF($C$4="TEB2000_REV01",CALC_CONN_TEB2000_REV01!D495,),"---")</f>
        <v>0</v>
      </c>
      <c r="E495" s="59">
        <f>IFERROR(IF($C$4="TEB2000_REV01",CALC_CONN_TEB2000_REV01!E495,),"---")</f>
        <v>0</v>
      </c>
      <c r="F495" s="59" t="str">
        <f>IFERROR(IF(VLOOKUP($D495&amp;"-"&amp;$E495,IF($C$4="TEB2000_REV01",CALC_CONN_TEB2000_REV01!$F:$I),4,0)="--","---",IF($C$4="TEB2000_REV01",CALC_CONN_TEB2000_REV01!$G495&amp; " --&gt; " &amp;CALC_CONN_TEB2000_REV01!$I495&amp; " --&gt; ")),"---")</f>
        <v>---</v>
      </c>
      <c r="G495" s="59" t="str">
        <f>IFERROR(IF(VLOOKUP($D495&amp;"-"&amp;$E495,IF($C$4="TEB2000_REV01",CALC_CONN_TEB2000_REV01!$F:$H),3,0)="--",VLOOKUP($D495&amp;"-"&amp;$E495,IF($C$4="TEB2000_REV01",CALC_CONN_TEB2000_REV01!$F:$H),2,0),VLOOKUP($D495&amp;"-"&amp;$E495,IF($C$4="TEB2000_REV01",CALC_CONN_TEB2000_REV01!$F:$H),3,0)),"---")</f>
        <v>---</v>
      </c>
      <c r="H495" s="59" t="str">
        <f>IFERROR(VLOOKUP(G495,IF($C$4="TEB2000_REV01",CALC_CONN_TEB2000_REV01!$G:$T),14,0),"---")</f>
        <v>---</v>
      </c>
      <c r="I495" s="59" t="str">
        <f>IFERROR(VLOOKUP($D495&amp;"-"&amp;$E495,IF($C$4="TEB2000_REV01",CALC_CONN_TEB2000_REV01!$F:$K,"???"),6,0),"---")</f>
        <v>---</v>
      </c>
      <c r="J495" s="61" t="str">
        <f>IFERROR(VLOOKUP($D495&amp;"-"&amp;$E495,IF($C$4="TEB2000_REV01",CALC_CONN_TEB2000_REV01!$F:$M,"???"),8,0),"---")</f>
        <v>---</v>
      </c>
      <c r="K495" s="62" t="str">
        <f>IFERROR(VLOOKUP($D495&amp;"-"&amp;$E495,IF($C$4="TEB2000_REV01",CALC_CONN_TEB2000_REV01!$F:$N),9,0),"---")</f>
        <v>---</v>
      </c>
      <c r="L495" s="59" t="str">
        <f>IFERROR(VLOOKUP(K495,B2B!$H$3:$I$2000,2,0),"---")</f>
        <v>---</v>
      </c>
      <c r="M495" s="59" t="str">
        <f>IFERROR(VLOOKUP(L495,IF($M$4="TEM0007_REV01",RAW_m_TEM0007_REV01!$AD:$AH),5,0),"---")</f>
        <v>---</v>
      </c>
      <c r="N495" s="59" t="str">
        <f>IFERROR(VLOOKUP(L495,IF($M$4="TEM0007_REV01",RAW_m_TEM0007_REV01!$AE:$AJ),6,0),"---")</f>
        <v>---</v>
      </c>
      <c r="O495" s="63" t="str">
        <f>IFERROR(VLOOKUP(L495,IF($M$4="TEM0007_REV01",RAW_m_TEM0007_REV01!$AD:$AE),2,0),"---")</f>
        <v>---</v>
      </c>
      <c r="P495" s="59" t="str">
        <f>IFERROR(VLOOKUP(O495,IF($M$4="TEM0007_REV01",RAW_m_TEM0007_REV01!$AJ:$AK),2,0),"---")</f>
        <v>---</v>
      </c>
      <c r="Q495" s="59" t="str">
        <f>IFERROR(VLOOKUP(L495,IF($M$4="TEM0007_REV01",RAW_m_TEM0007_REV01!$AD:$AF),3,0),"---")</f>
        <v>---</v>
      </c>
      <c r="R495" s="59" t="str">
        <f>IFERROR(VLOOKUP(O495,IF($M$4="TEM0007_REV01",RAW_m_TEM0007_REV01!$AE:$AG),3,0),"---")</f>
        <v>---</v>
      </c>
      <c r="S495" s="59" t="str">
        <f t="shared" si="15"/>
        <v>---</v>
      </c>
    </row>
    <row r="496" spans="2:19" ht="15" customHeight="1" x14ac:dyDescent="0.25">
      <c r="B496" s="59">
        <f t="shared" si="14"/>
        <v>491</v>
      </c>
      <c r="C496" s="60">
        <f>IFERROR(IF($C$4="TEB2000_REV01",CALC_CONN_TEB2000_REV01!U496,),"---")</f>
        <v>0</v>
      </c>
      <c r="D496" s="59">
        <f>IFERROR(IF($C$4="TEB2000_REV01",CALC_CONN_TEB2000_REV01!D496,),"---")</f>
        <v>0</v>
      </c>
      <c r="E496" s="59">
        <f>IFERROR(IF($C$4="TEB2000_REV01",CALC_CONN_TEB2000_REV01!E496,),"---")</f>
        <v>0</v>
      </c>
      <c r="F496" s="59" t="str">
        <f>IFERROR(IF(VLOOKUP($D496&amp;"-"&amp;$E496,IF($C$4="TEB2000_REV01",CALC_CONN_TEB2000_REV01!$F:$I),4,0)="--","---",IF($C$4="TEB2000_REV01",CALC_CONN_TEB2000_REV01!$G496&amp; " --&gt; " &amp;CALC_CONN_TEB2000_REV01!$I496&amp; " --&gt; ")),"---")</f>
        <v>---</v>
      </c>
      <c r="G496" s="59" t="str">
        <f>IFERROR(IF(VLOOKUP($D496&amp;"-"&amp;$E496,IF($C$4="TEB2000_REV01",CALC_CONN_TEB2000_REV01!$F:$H),3,0)="--",VLOOKUP($D496&amp;"-"&amp;$E496,IF($C$4="TEB2000_REV01",CALC_CONN_TEB2000_REV01!$F:$H),2,0),VLOOKUP($D496&amp;"-"&amp;$E496,IF($C$4="TEB2000_REV01",CALC_CONN_TEB2000_REV01!$F:$H),3,0)),"---")</f>
        <v>---</v>
      </c>
      <c r="H496" s="59" t="str">
        <f>IFERROR(VLOOKUP(G496,IF($C$4="TEB2000_REV01",CALC_CONN_TEB2000_REV01!$G:$T),14,0),"---")</f>
        <v>---</v>
      </c>
      <c r="I496" s="59" t="str">
        <f>IFERROR(VLOOKUP($D496&amp;"-"&amp;$E496,IF($C$4="TEB2000_REV01",CALC_CONN_TEB2000_REV01!$F:$K,"???"),6,0),"---")</f>
        <v>---</v>
      </c>
      <c r="J496" s="61" t="str">
        <f>IFERROR(VLOOKUP($D496&amp;"-"&amp;$E496,IF($C$4="TEB2000_REV01",CALC_CONN_TEB2000_REV01!$F:$M,"???"),8,0),"---")</f>
        <v>---</v>
      </c>
      <c r="K496" s="62" t="str">
        <f>IFERROR(VLOOKUP($D496&amp;"-"&amp;$E496,IF($C$4="TEB2000_REV01",CALC_CONN_TEB2000_REV01!$F:$N),9,0),"---")</f>
        <v>---</v>
      </c>
      <c r="L496" s="59" t="str">
        <f>IFERROR(VLOOKUP(K496,B2B!$H$3:$I$2000,2,0),"---")</f>
        <v>---</v>
      </c>
      <c r="M496" s="59" t="str">
        <f>IFERROR(VLOOKUP(L496,IF($M$4="TEM0007_REV01",RAW_m_TEM0007_REV01!$AD:$AH),5,0),"---")</f>
        <v>---</v>
      </c>
      <c r="N496" s="59" t="str">
        <f>IFERROR(VLOOKUP(L496,IF($M$4="TEM0007_REV01",RAW_m_TEM0007_REV01!$AE:$AJ),6,0),"---")</f>
        <v>---</v>
      </c>
      <c r="O496" s="63" t="str">
        <f>IFERROR(VLOOKUP(L496,IF($M$4="TEM0007_REV01",RAW_m_TEM0007_REV01!$AD:$AE),2,0),"---")</f>
        <v>---</v>
      </c>
      <c r="P496" s="59" t="str">
        <f>IFERROR(VLOOKUP(O496,IF($M$4="TEM0007_REV01",RAW_m_TEM0007_REV01!$AJ:$AK),2,0),"---")</f>
        <v>---</v>
      </c>
      <c r="Q496" s="59" t="str">
        <f>IFERROR(VLOOKUP(L496,IF($M$4="TEM0007_REV01",RAW_m_TEM0007_REV01!$AD:$AF),3,0),"---")</f>
        <v>---</v>
      </c>
      <c r="R496" s="59" t="str">
        <f>IFERROR(VLOOKUP(O496,IF($M$4="TEM0007_REV01",RAW_m_TEM0007_REV01!$AE:$AG),3,0),"---")</f>
        <v>---</v>
      </c>
      <c r="S496" s="59" t="str">
        <f t="shared" si="15"/>
        <v>---</v>
      </c>
    </row>
    <row r="497" spans="2:19" ht="15" customHeight="1" x14ac:dyDescent="0.25">
      <c r="B497" s="59">
        <f t="shared" si="14"/>
        <v>492</v>
      </c>
      <c r="C497" s="60">
        <f>IFERROR(IF($C$4="TEB2000_REV01",CALC_CONN_TEB2000_REV01!U497,),"---")</f>
        <v>0</v>
      </c>
      <c r="D497" s="59">
        <f>IFERROR(IF($C$4="TEB2000_REV01",CALC_CONN_TEB2000_REV01!D497,),"---")</f>
        <v>0</v>
      </c>
      <c r="E497" s="59">
        <f>IFERROR(IF($C$4="TEB2000_REV01",CALC_CONN_TEB2000_REV01!E497,),"---")</f>
        <v>0</v>
      </c>
      <c r="F497" s="59" t="str">
        <f>IFERROR(IF(VLOOKUP($D497&amp;"-"&amp;$E497,IF($C$4="TEB2000_REV01",CALC_CONN_TEB2000_REV01!$F:$I),4,0)="--","---",IF($C$4="TEB2000_REV01",CALC_CONN_TEB2000_REV01!$G497&amp; " --&gt; " &amp;CALC_CONN_TEB2000_REV01!$I497&amp; " --&gt; ")),"---")</f>
        <v>---</v>
      </c>
      <c r="G497" s="59" t="str">
        <f>IFERROR(IF(VLOOKUP($D497&amp;"-"&amp;$E497,IF($C$4="TEB2000_REV01",CALC_CONN_TEB2000_REV01!$F:$H),3,0)="--",VLOOKUP($D497&amp;"-"&amp;$E497,IF($C$4="TEB2000_REV01",CALC_CONN_TEB2000_REV01!$F:$H),2,0),VLOOKUP($D497&amp;"-"&amp;$E497,IF($C$4="TEB2000_REV01",CALC_CONN_TEB2000_REV01!$F:$H),3,0)),"---")</f>
        <v>---</v>
      </c>
      <c r="H497" s="59" t="str">
        <f>IFERROR(VLOOKUP(G497,IF($C$4="TEB2000_REV01",CALC_CONN_TEB2000_REV01!$G:$T),14,0),"---")</f>
        <v>---</v>
      </c>
      <c r="I497" s="59" t="str">
        <f>IFERROR(VLOOKUP($D497&amp;"-"&amp;$E497,IF($C$4="TEB2000_REV01",CALC_CONN_TEB2000_REV01!$F:$K,"???"),6,0),"---")</f>
        <v>---</v>
      </c>
      <c r="J497" s="61" t="str">
        <f>IFERROR(VLOOKUP($D497&amp;"-"&amp;$E497,IF($C$4="TEB2000_REV01",CALC_CONN_TEB2000_REV01!$F:$M,"???"),8,0),"---")</f>
        <v>---</v>
      </c>
      <c r="K497" s="62" t="str">
        <f>IFERROR(VLOOKUP($D497&amp;"-"&amp;$E497,IF($C$4="TEB2000_REV01",CALC_CONN_TEB2000_REV01!$F:$N),9,0),"---")</f>
        <v>---</v>
      </c>
      <c r="L497" s="59" t="str">
        <f>IFERROR(VLOOKUP(K497,B2B!$H$3:$I$2000,2,0),"---")</f>
        <v>---</v>
      </c>
      <c r="M497" s="59" t="str">
        <f>IFERROR(VLOOKUP(L497,IF($M$4="TEM0007_REV01",RAW_m_TEM0007_REV01!$AD:$AH),5,0),"---")</f>
        <v>---</v>
      </c>
      <c r="N497" s="59" t="str">
        <f>IFERROR(VLOOKUP(L497,IF($M$4="TEM0007_REV01",RAW_m_TEM0007_REV01!$AE:$AJ),6,0),"---")</f>
        <v>---</v>
      </c>
      <c r="O497" s="63" t="str">
        <f>IFERROR(VLOOKUP(L497,IF($M$4="TEM0007_REV01",RAW_m_TEM0007_REV01!$AD:$AE),2,0),"---")</f>
        <v>---</v>
      </c>
      <c r="P497" s="59" t="str">
        <f>IFERROR(VLOOKUP(O497,IF($M$4="TEM0007_REV01",RAW_m_TEM0007_REV01!$AJ:$AK),2,0),"---")</f>
        <v>---</v>
      </c>
      <c r="Q497" s="59" t="str">
        <f>IFERROR(VLOOKUP(L497,IF($M$4="TEM0007_REV01",RAW_m_TEM0007_REV01!$AD:$AF),3,0),"---")</f>
        <v>---</v>
      </c>
      <c r="R497" s="59" t="str">
        <f>IFERROR(VLOOKUP(O497,IF($M$4="TEM0007_REV01",RAW_m_TEM0007_REV01!$AE:$AG),3,0),"---")</f>
        <v>---</v>
      </c>
      <c r="S497" s="59" t="str">
        <f t="shared" si="15"/>
        <v>---</v>
      </c>
    </row>
    <row r="498" spans="2:19" ht="15" customHeight="1" x14ac:dyDescent="0.25">
      <c r="B498" s="59">
        <f t="shared" si="14"/>
        <v>493</v>
      </c>
      <c r="C498" s="60">
        <f>IFERROR(IF($C$4="TEB2000_REV01",CALC_CONN_TEB2000_REV01!U498,),"---")</f>
        <v>0</v>
      </c>
      <c r="D498" s="59">
        <f>IFERROR(IF($C$4="TEB2000_REV01",CALC_CONN_TEB2000_REV01!D498,),"---")</f>
        <v>0</v>
      </c>
      <c r="E498" s="59">
        <f>IFERROR(IF($C$4="TEB2000_REV01",CALC_CONN_TEB2000_REV01!E498,),"---")</f>
        <v>0</v>
      </c>
      <c r="F498" s="59" t="str">
        <f>IFERROR(IF(VLOOKUP($D498&amp;"-"&amp;$E498,IF($C$4="TEB2000_REV01",CALC_CONN_TEB2000_REV01!$F:$I),4,0)="--","---",IF($C$4="TEB2000_REV01",CALC_CONN_TEB2000_REV01!$G498&amp; " --&gt; " &amp;CALC_CONN_TEB2000_REV01!$I498&amp; " --&gt; ")),"---")</f>
        <v>---</v>
      </c>
      <c r="G498" s="59" t="str">
        <f>IFERROR(IF(VLOOKUP($D498&amp;"-"&amp;$E498,IF($C$4="TEB2000_REV01",CALC_CONN_TEB2000_REV01!$F:$H),3,0)="--",VLOOKUP($D498&amp;"-"&amp;$E498,IF($C$4="TEB2000_REV01",CALC_CONN_TEB2000_REV01!$F:$H),2,0),VLOOKUP($D498&amp;"-"&amp;$E498,IF($C$4="TEB2000_REV01",CALC_CONN_TEB2000_REV01!$F:$H),3,0)),"---")</f>
        <v>---</v>
      </c>
      <c r="H498" s="59" t="str">
        <f>IFERROR(VLOOKUP(G498,IF($C$4="TEB2000_REV01",CALC_CONN_TEB2000_REV01!$G:$T),14,0),"---")</f>
        <v>---</v>
      </c>
      <c r="I498" s="59" t="str">
        <f>IFERROR(VLOOKUP($D498&amp;"-"&amp;$E498,IF($C$4="TEB2000_REV01",CALC_CONN_TEB2000_REV01!$F:$K,"???"),6,0),"---")</f>
        <v>---</v>
      </c>
      <c r="J498" s="61" t="str">
        <f>IFERROR(VLOOKUP($D498&amp;"-"&amp;$E498,IF($C$4="TEB2000_REV01",CALC_CONN_TEB2000_REV01!$F:$M,"???"),8,0),"---")</f>
        <v>---</v>
      </c>
      <c r="K498" s="62" t="str">
        <f>IFERROR(VLOOKUP($D498&amp;"-"&amp;$E498,IF($C$4="TEB2000_REV01",CALC_CONN_TEB2000_REV01!$F:$N),9,0),"---")</f>
        <v>---</v>
      </c>
      <c r="L498" s="59" t="str">
        <f>IFERROR(VLOOKUP(K498,B2B!$H$3:$I$2000,2,0),"---")</f>
        <v>---</v>
      </c>
      <c r="M498" s="59" t="str">
        <f>IFERROR(VLOOKUP(L498,IF($M$4="TEM0007_REV01",RAW_m_TEM0007_REV01!$AD:$AH),5,0),"---")</f>
        <v>---</v>
      </c>
      <c r="N498" s="59" t="str">
        <f>IFERROR(VLOOKUP(L498,IF($M$4="TEM0007_REV01",RAW_m_TEM0007_REV01!$AE:$AJ),6,0),"---")</f>
        <v>---</v>
      </c>
      <c r="O498" s="63" t="str">
        <f>IFERROR(VLOOKUP(L498,IF($M$4="TEM0007_REV01",RAW_m_TEM0007_REV01!$AD:$AE),2,0),"---")</f>
        <v>---</v>
      </c>
      <c r="P498" s="59" t="str">
        <f>IFERROR(VLOOKUP(O498,IF($M$4="TEM0007_REV01",RAW_m_TEM0007_REV01!$AJ:$AK),2,0),"---")</f>
        <v>---</v>
      </c>
      <c r="Q498" s="59" t="str">
        <f>IFERROR(VLOOKUP(L498,IF($M$4="TEM0007_REV01",RAW_m_TEM0007_REV01!$AD:$AF),3,0),"---")</f>
        <v>---</v>
      </c>
      <c r="R498" s="59" t="str">
        <f>IFERROR(VLOOKUP(O498,IF($M$4="TEM0007_REV01",RAW_m_TEM0007_REV01!$AE:$AG),3,0),"---")</f>
        <v>---</v>
      </c>
      <c r="S498" s="59" t="str">
        <f t="shared" si="15"/>
        <v>---</v>
      </c>
    </row>
    <row r="499" spans="2:19" ht="15" customHeight="1" x14ac:dyDescent="0.25">
      <c r="B499" s="59">
        <f t="shared" si="14"/>
        <v>494</v>
      </c>
      <c r="C499" s="60">
        <f>IFERROR(IF($C$4="TEB2000_REV01",CALC_CONN_TEB2000_REV01!U499,),"---")</f>
        <v>0</v>
      </c>
      <c r="D499" s="59">
        <f>IFERROR(IF($C$4="TEB2000_REV01",CALC_CONN_TEB2000_REV01!D499,),"---")</f>
        <v>0</v>
      </c>
      <c r="E499" s="59">
        <f>IFERROR(IF($C$4="TEB2000_REV01",CALC_CONN_TEB2000_REV01!E499,),"---")</f>
        <v>0</v>
      </c>
      <c r="F499" s="59" t="str">
        <f>IFERROR(IF(VLOOKUP($D499&amp;"-"&amp;$E499,IF($C$4="TEB2000_REV01",CALC_CONN_TEB2000_REV01!$F:$I),4,0)="--","---",IF($C$4="TEB2000_REV01",CALC_CONN_TEB2000_REV01!$G499&amp; " --&gt; " &amp;CALC_CONN_TEB2000_REV01!$I499&amp; " --&gt; ")),"---")</f>
        <v>---</v>
      </c>
      <c r="G499" s="59" t="str">
        <f>IFERROR(IF(VLOOKUP($D499&amp;"-"&amp;$E499,IF($C$4="TEB2000_REV01",CALC_CONN_TEB2000_REV01!$F:$H),3,0)="--",VLOOKUP($D499&amp;"-"&amp;$E499,IF($C$4="TEB2000_REV01",CALC_CONN_TEB2000_REV01!$F:$H),2,0),VLOOKUP($D499&amp;"-"&amp;$E499,IF($C$4="TEB2000_REV01",CALC_CONN_TEB2000_REV01!$F:$H),3,0)),"---")</f>
        <v>---</v>
      </c>
      <c r="H499" s="59" t="str">
        <f>IFERROR(VLOOKUP(G499,IF($C$4="TEB2000_REV01",CALC_CONN_TEB2000_REV01!$G:$T),14,0),"---")</f>
        <v>---</v>
      </c>
      <c r="I499" s="59" t="str">
        <f>IFERROR(VLOOKUP($D499&amp;"-"&amp;$E499,IF($C$4="TEB2000_REV01",CALC_CONN_TEB2000_REV01!$F:$K,"???"),6,0),"---")</f>
        <v>---</v>
      </c>
      <c r="J499" s="61" t="str">
        <f>IFERROR(VLOOKUP($D499&amp;"-"&amp;$E499,IF($C$4="TEB2000_REV01",CALC_CONN_TEB2000_REV01!$F:$M,"???"),8,0),"---")</f>
        <v>---</v>
      </c>
      <c r="K499" s="62" t="str">
        <f>IFERROR(VLOOKUP($D499&amp;"-"&amp;$E499,IF($C$4="TEB2000_REV01",CALC_CONN_TEB2000_REV01!$F:$N),9,0),"---")</f>
        <v>---</v>
      </c>
      <c r="L499" s="59" t="str">
        <f>IFERROR(VLOOKUP(K499,B2B!$H$3:$I$2000,2,0),"---")</f>
        <v>---</v>
      </c>
      <c r="M499" s="59" t="str">
        <f>IFERROR(VLOOKUP(L499,IF($M$4="TEM0007_REV01",RAW_m_TEM0007_REV01!$AD:$AH),5,0),"---")</f>
        <v>---</v>
      </c>
      <c r="N499" s="59" t="str">
        <f>IFERROR(VLOOKUP(L499,IF($M$4="TEM0007_REV01",RAW_m_TEM0007_REV01!$AE:$AJ),6,0),"---")</f>
        <v>---</v>
      </c>
      <c r="O499" s="63" t="str">
        <f>IFERROR(VLOOKUP(L499,IF($M$4="TEM0007_REV01",RAW_m_TEM0007_REV01!$AD:$AE),2,0),"---")</f>
        <v>---</v>
      </c>
      <c r="P499" s="59" t="str">
        <f>IFERROR(VLOOKUP(O499,IF($M$4="TEM0007_REV01",RAW_m_TEM0007_REV01!$AJ:$AK),2,0),"---")</f>
        <v>---</v>
      </c>
      <c r="Q499" s="59" t="str">
        <f>IFERROR(VLOOKUP(L499,IF($M$4="TEM0007_REV01",RAW_m_TEM0007_REV01!$AD:$AF),3,0),"---")</f>
        <v>---</v>
      </c>
      <c r="R499" s="59" t="str">
        <f>IFERROR(VLOOKUP(O499,IF($M$4="TEM0007_REV01",RAW_m_TEM0007_REV01!$AE:$AG),3,0),"---")</f>
        <v>---</v>
      </c>
      <c r="S499" s="59" t="str">
        <f t="shared" si="15"/>
        <v>---</v>
      </c>
    </row>
    <row r="500" spans="2:19" ht="15" customHeight="1" x14ac:dyDescent="0.25">
      <c r="B500" s="59">
        <f t="shared" si="14"/>
        <v>495</v>
      </c>
      <c r="C500" s="60">
        <f>IFERROR(IF($C$4="TEB2000_REV01",CALC_CONN_TEB2000_REV01!U500,),"---")</f>
        <v>0</v>
      </c>
      <c r="D500" s="59">
        <f>IFERROR(IF($C$4="TEB2000_REV01",CALC_CONN_TEB2000_REV01!D500,),"---")</f>
        <v>0</v>
      </c>
      <c r="E500" s="59">
        <f>IFERROR(IF($C$4="TEB2000_REV01",CALC_CONN_TEB2000_REV01!E500,),"---")</f>
        <v>0</v>
      </c>
      <c r="F500" s="59" t="str">
        <f>IFERROR(IF(VLOOKUP($D500&amp;"-"&amp;$E500,IF($C$4="TEB2000_REV01",CALC_CONN_TEB2000_REV01!$F:$I),4,0)="--","---",IF($C$4="TEB2000_REV01",CALC_CONN_TEB2000_REV01!$G500&amp; " --&gt; " &amp;CALC_CONN_TEB2000_REV01!$I500&amp; " --&gt; ")),"---")</f>
        <v>---</v>
      </c>
      <c r="G500" s="59" t="str">
        <f>IFERROR(IF(VLOOKUP($D500&amp;"-"&amp;$E500,IF($C$4="TEB2000_REV01",CALC_CONN_TEB2000_REV01!$F:$H),3,0)="--",VLOOKUP($D500&amp;"-"&amp;$E500,IF($C$4="TEB2000_REV01",CALC_CONN_TEB2000_REV01!$F:$H),2,0),VLOOKUP($D500&amp;"-"&amp;$E500,IF($C$4="TEB2000_REV01",CALC_CONN_TEB2000_REV01!$F:$H),3,0)),"---")</f>
        <v>---</v>
      </c>
      <c r="H500" s="59" t="str">
        <f>IFERROR(VLOOKUP(G500,IF($C$4="TEB2000_REV01",CALC_CONN_TEB2000_REV01!$G:$T),14,0),"---")</f>
        <v>---</v>
      </c>
      <c r="I500" s="59" t="str">
        <f>IFERROR(VLOOKUP($D500&amp;"-"&amp;$E500,IF($C$4="TEB2000_REV01",CALC_CONN_TEB2000_REV01!$F:$K,"???"),6,0),"---")</f>
        <v>---</v>
      </c>
      <c r="J500" s="61" t="str">
        <f>IFERROR(VLOOKUP($D500&amp;"-"&amp;$E500,IF($C$4="TEB2000_REV01",CALC_CONN_TEB2000_REV01!$F:$M,"???"),8,0),"---")</f>
        <v>---</v>
      </c>
      <c r="K500" s="62" t="str">
        <f>IFERROR(VLOOKUP($D500&amp;"-"&amp;$E500,IF($C$4="TEB2000_REV01",CALC_CONN_TEB2000_REV01!$F:$N),9,0),"---")</f>
        <v>---</v>
      </c>
      <c r="L500" s="59" t="str">
        <f>IFERROR(VLOOKUP(K500,B2B!$H$3:$I$2000,2,0),"---")</f>
        <v>---</v>
      </c>
      <c r="M500" s="59" t="str">
        <f>IFERROR(VLOOKUP(L500,IF($M$4="TEM0007_REV01",RAW_m_TEM0007_REV01!$AD:$AH),5,0),"---")</f>
        <v>---</v>
      </c>
      <c r="N500" s="59" t="str">
        <f>IFERROR(VLOOKUP(L500,IF($M$4="TEM0007_REV01",RAW_m_TEM0007_REV01!$AE:$AJ),6,0),"---")</f>
        <v>---</v>
      </c>
      <c r="O500" s="63" t="str">
        <f>IFERROR(VLOOKUP(L500,IF($M$4="TEM0007_REV01",RAW_m_TEM0007_REV01!$AD:$AE),2,0),"---")</f>
        <v>---</v>
      </c>
      <c r="P500" s="59" t="str">
        <f>IFERROR(VLOOKUP(O500,IF($M$4="TEM0007_REV01",RAW_m_TEM0007_REV01!$AJ:$AK),2,0),"---")</f>
        <v>---</v>
      </c>
      <c r="Q500" s="59" t="str">
        <f>IFERROR(VLOOKUP(L500,IF($M$4="TEM0007_REV01",RAW_m_TEM0007_REV01!$AD:$AF),3,0),"---")</f>
        <v>---</v>
      </c>
      <c r="R500" s="59" t="str">
        <f>IFERROR(VLOOKUP(O500,IF($M$4="TEM0007_REV01",RAW_m_TEM0007_REV01!$AE:$AG),3,0),"---")</f>
        <v>---</v>
      </c>
      <c r="S500" s="59" t="str">
        <f t="shared" si="15"/>
        <v>---</v>
      </c>
    </row>
    <row r="501" spans="2:19" ht="15" customHeight="1" x14ac:dyDescent="0.25">
      <c r="B501" s="59">
        <f t="shared" si="14"/>
        <v>496</v>
      </c>
      <c r="C501" s="60">
        <f>IFERROR(IF($C$4="TEB2000_REV01",CALC_CONN_TEB2000_REV01!U501,),"---")</f>
        <v>0</v>
      </c>
      <c r="D501" s="59">
        <f>IFERROR(IF($C$4="TEB2000_REV01",CALC_CONN_TEB2000_REV01!D501,),"---")</f>
        <v>0</v>
      </c>
      <c r="E501" s="59">
        <f>IFERROR(IF($C$4="TEB2000_REV01",CALC_CONN_TEB2000_REV01!E501,),"---")</f>
        <v>0</v>
      </c>
      <c r="F501" s="59" t="str">
        <f>IFERROR(IF(VLOOKUP($D501&amp;"-"&amp;$E501,IF($C$4="TEB2000_REV01",CALC_CONN_TEB2000_REV01!$F:$I),4,0)="--","---",IF($C$4="TEB2000_REV01",CALC_CONN_TEB2000_REV01!$G501&amp; " --&gt; " &amp;CALC_CONN_TEB2000_REV01!$I501&amp; " --&gt; ")),"---")</f>
        <v>---</v>
      </c>
      <c r="G501" s="59" t="str">
        <f>IFERROR(IF(VLOOKUP($D501&amp;"-"&amp;$E501,IF($C$4="TEB2000_REV01",CALC_CONN_TEB2000_REV01!$F:$H),3,0)="--",VLOOKUP($D501&amp;"-"&amp;$E501,IF($C$4="TEB2000_REV01",CALC_CONN_TEB2000_REV01!$F:$H),2,0),VLOOKUP($D501&amp;"-"&amp;$E501,IF($C$4="TEB2000_REV01",CALC_CONN_TEB2000_REV01!$F:$H),3,0)),"---")</f>
        <v>---</v>
      </c>
      <c r="H501" s="59" t="str">
        <f>IFERROR(VLOOKUP(G501,IF($C$4="TEB2000_REV01",CALC_CONN_TEB2000_REV01!$G:$T),14,0),"---")</f>
        <v>---</v>
      </c>
      <c r="I501" s="59" t="str">
        <f>IFERROR(VLOOKUP($D501&amp;"-"&amp;$E501,IF($C$4="TEB2000_REV01",CALC_CONN_TEB2000_REV01!$F:$K,"???"),6,0),"---")</f>
        <v>---</v>
      </c>
      <c r="J501" s="61" t="str">
        <f>IFERROR(VLOOKUP($D501&amp;"-"&amp;$E501,IF($C$4="TEB2000_REV01",CALC_CONN_TEB2000_REV01!$F:$M,"???"),8,0),"---")</f>
        <v>---</v>
      </c>
      <c r="K501" s="62" t="str">
        <f>IFERROR(VLOOKUP($D501&amp;"-"&amp;$E501,IF($C$4="TEB2000_REV01",CALC_CONN_TEB2000_REV01!$F:$N),9,0),"---")</f>
        <v>---</v>
      </c>
      <c r="L501" s="59" t="str">
        <f>IFERROR(VLOOKUP(K501,B2B!$H$3:$I$2000,2,0),"---")</f>
        <v>---</v>
      </c>
      <c r="M501" s="59" t="str">
        <f>IFERROR(VLOOKUP(L501,IF($M$4="TEM0007_REV01",RAW_m_TEM0007_REV01!$AD:$AH),5,0),"---")</f>
        <v>---</v>
      </c>
      <c r="N501" s="59" t="str">
        <f>IFERROR(VLOOKUP(L501,IF($M$4="TEM0007_REV01",RAW_m_TEM0007_REV01!$AE:$AJ),6,0),"---")</f>
        <v>---</v>
      </c>
      <c r="O501" s="63" t="str">
        <f>IFERROR(VLOOKUP(L501,IF($M$4="TEM0007_REV01",RAW_m_TEM0007_REV01!$AD:$AE),2,0),"---")</f>
        <v>---</v>
      </c>
      <c r="P501" s="59" t="str">
        <f>IFERROR(VLOOKUP(O501,IF($M$4="TEM0007_REV01",RAW_m_TEM0007_REV01!$AJ:$AK),2,0),"---")</f>
        <v>---</v>
      </c>
      <c r="Q501" s="59" t="str">
        <f>IFERROR(VLOOKUP(L501,IF($M$4="TEM0007_REV01",RAW_m_TEM0007_REV01!$AD:$AF),3,0),"---")</f>
        <v>---</v>
      </c>
      <c r="R501" s="59" t="str">
        <f>IFERROR(VLOOKUP(O501,IF($M$4="TEM0007_REV01",RAW_m_TEM0007_REV01!$AE:$AG),3,0),"---")</f>
        <v>---</v>
      </c>
      <c r="S501" s="59" t="str">
        <f t="shared" si="15"/>
        <v>---</v>
      </c>
    </row>
    <row r="502" spans="2:19" ht="15" customHeight="1" x14ac:dyDescent="0.25">
      <c r="B502" s="59">
        <f t="shared" si="14"/>
        <v>497</v>
      </c>
      <c r="C502" s="60">
        <f>IFERROR(IF($C$4="TEB2000_REV01",CALC_CONN_TEB2000_REV01!U502,),"---")</f>
        <v>0</v>
      </c>
      <c r="D502" s="59">
        <f>IFERROR(IF($C$4="TEB2000_REV01",CALC_CONN_TEB2000_REV01!D502,),"---")</f>
        <v>0</v>
      </c>
      <c r="E502" s="59">
        <f>IFERROR(IF($C$4="TEB2000_REV01",CALC_CONN_TEB2000_REV01!E502,),"---")</f>
        <v>0</v>
      </c>
      <c r="F502" s="59" t="str">
        <f>IFERROR(IF(VLOOKUP($D502&amp;"-"&amp;$E502,IF($C$4="TEB2000_REV01",CALC_CONN_TEB2000_REV01!$F:$I),4,0)="--","---",IF($C$4="TEB2000_REV01",CALC_CONN_TEB2000_REV01!$G502&amp; " --&gt; " &amp;CALC_CONN_TEB2000_REV01!$I502&amp; " --&gt; ")),"---")</f>
        <v>---</v>
      </c>
      <c r="G502" s="59" t="str">
        <f>IFERROR(IF(VLOOKUP($D502&amp;"-"&amp;$E502,IF($C$4="TEB2000_REV01",CALC_CONN_TEB2000_REV01!$F:$H),3,0)="--",VLOOKUP($D502&amp;"-"&amp;$E502,IF($C$4="TEB2000_REV01",CALC_CONN_TEB2000_REV01!$F:$H),2,0),VLOOKUP($D502&amp;"-"&amp;$E502,IF($C$4="TEB2000_REV01",CALC_CONN_TEB2000_REV01!$F:$H),3,0)),"---")</f>
        <v>---</v>
      </c>
      <c r="H502" s="59" t="str">
        <f>IFERROR(VLOOKUP(G502,IF($C$4="TEB2000_REV01",CALC_CONN_TEB2000_REV01!$G:$T),14,0),"---")</f>
        <v>---</v>
      </c>
      <c r="I502" s="59" t="str">
        <f>IFERROR(VLOOKUP($D502&amp;"-"&amp;$E502,IF($C$4="TEB2000_REV01",CALC_CONN_TEB2000_REV01!$F:$K,"???"),6,0),"---")</f>
        <v>---</v>
      </c>
      <c r="J502" s="61" t="str">
        <f>IFERROR(VLOOKUP($D502&amp;"-"&amp;$E502,IF($C$4="TEB2000_REV01",CALC_CONN_TEB2000_REV01!$F:$M,"???"),8,0),"---")</f>
        <v>---</v>
      </c>
      <c r="K502" s="62" t="str">
        <f>IFERROR(VLOOKUP($D502&amp;"-"&amp;$E502,IF($C$4="TEB2000_REV01",CALC_CONN_TEB2000_REV01!$F:$N),9,0),"---")</f>
        <v>---</v>
      </c>
      <c r="L502" s="59" t="str">
        <f>IFERROR(VLOOKUP(K502,B2B!$H$3:$I$2000,2,0),"---")</f>
        <v>---</v>
      </c>
      <c r="M502" s="59" t="str">
        <f>IFERROR(VLOOKUP(L502,IF($M$4="TEM0007_REV01",RAW_m_TEM0007_REV01!$AD:$AH),5,0),"---")</f>
        <v>---</v>
      </c>
      <c r="N502" s="59" t="str">
        <f>IFERROR(VLOOKUP(L502,IF($M$4="TEM0007_REV01",RAW_m_TEM0007_REV01!$AE:$AJ),6,0),"---")</f>
        <v>---</v>
      </c>
      <c r="O502" s="63" t="str">
        <f>IFERROR(VLOOKUP(L502,IF($M$4="TEM0007_REV01",RAW_m_TEM0007_REV01!$AD:$AE),2,0),"---")</f>
        <v>---</v>
      </c>
      <c r="P502" s="59" t="str">
        <f>IFERROR(VLOOKUP(O502,IF($M$4="TEM0007_REV01",RAW_m_TEM0007_REV01!$AJ:$AK),2,0),"---")</f>
        <v>---</v>
      </c>
      <c r="Q502" s="59" t="str">
        <f>IFERROR(VLOOKUP(L502,IF($M$4="TEM0007_REV01",RAW_m_TEM0007_REV01!$AD:$AF),3,0),"---")</f>
        <v>---</v>
      </c>
      <c r="R502" s="59" t="str">
        <f>IFERROR(VLOOKUP(O502,IF($M$4="TEM0007_REV01",RAW_m_TEM0007_REV01!$AE:$AG),3,0),"---")</f>
        <v>---</v>
      </c>
      <c r="S502" s="59" t="str">
        <f t="shared" si="15"/>
        <v>---</v>
      </c>
    </row>
    <row r="503" spans="2:19" ht="15" customHeight="1" x14ac:dyDescent="0.25">
      <c r="B503" s="59">
        <f t="shared" si="14"/>
        <v>498</v>
      </c>
      <c r="C503" s="60">
        <f>IFERROR(IF($C$4="TEB2000_REV01",CALC_CONN_TEB2000_REV01!U503,),"---")</f>
        <v>0</v>
      </c>
      <c r="D503" s="59">
        <f>IFERROR(IF($C$4="TEB2000_REV01",CALC_CONN_TEB2000_REV01!D503,),"---")</f>
        <v>0</v>
      </c>
      <c r="E503" s="59">
        <f>IFERROR(IF($C$4="TEB2000_REV01",CALC_CONN_TEB2000_REV01!E503,),"---")</f>
        <v>0</v>
      </c>
      <c r="F503" s="59" t="str">
        <f>IFERROR(IF(VLOOKUP($D503&amp;"-"&amp;$E503,IF($C$4="TEB2000_REV01",CALC_CONN_TEB2000_REV01!$F:$I),4,0)="--","---",IF($C$4="TEB2000_REV01",CALC_CONN_TEB2000_REV01!$G503&amp; " --&gt; " &amp;CALC_CONN_TEB2000_REV01!$I503&amp; " --&gt; ")),"---")</f>
        <v>---</v>
      </c>
      <c r="G503" s="59" t="str">
        <f>IFERROR(IF(VLOOKUP($D503&amp;"-"&amp;$E503,IF($C$4="TEB2000_REV01",CALC_CONN_TEB2000_REV01!$F:$H),3,0)="--",VLOOKUP($D503&amp;"-"&amp;$E503,IF($C$4="TEB2000_REV01",CALC_CONN_TEB2000_REV01!$F:$H),2,0),VLOOKUP($D503&amp;"-"&amp;$E503,IF($C$4="TEB2000_REV01",CALC_CONN_TEB2000_REV01!$F:$H),3,0)),"---")</f>
        <v>---</v>
      </c>
      <c r="H503" s="59" t="str">
        <f>IFERROR(VLOOKUP(G503,IF($C$4="TEB2000_REV01",CALC_CONN_TEB2000_REV01!$G:$T),14,0),"---")</f>
        <v>---</v>
      </c>
      <c r="I503" s="59" t="str">
        <f>IFERROR(VLOOKUP($D503&amp;"-"&amp;$E503,IF($C$4="TEB2000_REV01",CALC_CONN_TEB2000_REV01!$F:$K,"???"),6,0),"---")</f>
        <v>---</v>
      </c>
      <c r="J503" s="61" t="str">
        <f>IFERROR(VLOOKUP($D503&amp;"-"&amp;$E503,IF($C$4="TEB2000_REV01",CALC_CONN_TEB2000_REV01!$F:$M,"???"),8,0),"---")</f>
        <v>---</v>
      </c>
      <c r="K503" s="62" t="str">
        <f>IFERROR(VLOOKUP($D503&amp;"-"&amp;$E503,IF($C$4="TEB2000_REV01",CALC_CONN_TEB2000_REV01!$F:$N),9,0),"---")</f>
        <v>---</v>
      </c>
      <c r="L503" s="59" t="str">
        <f>IFERROR(VLOOKUP(K503,B2B!$H$3:$I$2000,2,0),"---")</f>
        <v>---</v>
      </c>
      <c r="M503" s="59" t="str">
        <f>IFERROR(VLOOKUP(L503,IF($M$4="TEM0007_REV01",RAW_m_TEM0007_REV01!$AD:$AH),5,0),"---")</f>
        <v>---</v>
      </c>
      <c r="N503" s="59" t="str">
        <f>IFERROR(VLOOKUP(L503,IF($M$4="TEM0007_REV01",RAW_m_TEM0007_REV01!$AE:$AJ),6,0),"---")</f>
        <v>---</v>
      </c>
      <c r="O503" s="63" t="str">
        <f>IFERROR(VLOOKUP(L503,IF($M$4="TEM0007_REV01",RAW_m_TEM0007_REV01!$AD:$AE),2,0),"---")</f>
        <v>---</v>
      </c>
      <c r="P503" s="59" t="str">
        <f>IFERROR(VLOOKUP(O503,IF($M$4="TEM0007_REV01",RAW_m_TEM0007_REV01!$AJ:$AK),2,0),"---")</f>
        <v>---</v>
      </c>
      <c r="Q503" s="59" t="str">
        <f>IFERROR(VLOOKUP(L503,IF($M$4="TEM0007_REV01",RAW_m_TEM0007_REV01!$AD:$AF),3,0),"---")</f>
        <v>---</v>
      </c>
      <c r="R503" s="59" t="str">
        <f>IFERROR(VLOOKUP(O503,IF($M$4="TEM0007_REV01",RAW_m_TEM0007_REV01!$AE:$AG),3,0),"---")</f>
        <v>---</v>
      </c>
      <c r="S503" s="59" t="str">
        <f t="shared" si="15"/>
        <v>---</v>
      </c>
    </row>
    <row r="504" spans="2:19" ht="15" customHeight="1" x14ac:dyDescent="0.25">
      <c r="B504" s="59">
        <f t="shared" si="14"/>
        <v>499</v>
      </c>
      <c r="C504" s="60">
        <f>IFERROR(IF($C$4="TEB2000_REV01",CALC_CONN_TEB2000_REV01!U504,),"---")</f>
        <v>0</v>
      </c>
      <c r="D504" s="59">
        <f>IFERROR(IF($C$4="TEB2000_REV01",CALC_CONN_TEB2000_REV01!D504,),"---")</f>
        <v>0</v>
      </c>
      <c r="E504" s="59">
        <f>IFERROR(IF($C$4="TEB2000_REV01",CALC_CONN_TEB2000_REV01!E504,),"---")</f>
        <v>0</v>
      </c>
      <c r="F504" s="59" t="str">
        <f>IFERROR(IF(VLOOKUP($D504&amp;"-"&amp;$E504,IF($C$4="TEB2000_REV01",CALC_CONN_TEB2000_REV01!$F:$I),4,0)="--","---",IF($C$4="TEB2000_REV01",CALC_CONN_TEB2000_REV01!$G504&amp; " --&gt; " &amp;CALC_CONN_TEB2000_REV01!$I504&amp; " --&gt; ")),"---")</f>
        <v>---</v>
      </c>
      <c r="G504" s="59" t="str">
        <f>IFERROR(IF(VLOOKUP($D504&amp;"-"&amp;$E504,IF($C$4="TEB2000_REV01",CALC_CONN_TEB2000_REV01!$F:$H),3,0)="--",VLOOKUP($D504&amp;"-"&amp;$E504,IF($C$4="TEB2000_REV01",CALC_CONN_TEB2000_REV01!$F:$H),2,0),VLOOKUP($D504&amp;"-"&amp;$E504,IF($C$4="TEB2000_REV01",CALC_CONN_TEB2000_REV01!$F:$H),3,0)),"---")</f>
        <v>---</v>
      </c>
      <c r="H504" s="59" t="str">
        <f>IFERROR(VLOOKUP(G504,IF($C$4="TEB2000_REV01",CALC_CONN_TEB2000_REV01!$G:$T),14,0),"---")</f>
        <v>---</v>
      </c>
      <c r="I504" s="59" t="str">
        <f>IFERROR(VLOOKUP($D504&amp;"-"&amp;$E504,IF($C$4="TEB2000_REV01",CALC_CONN_TEB2000_REV01!$F:$K,"???"),6,0),"---")</f>
        <v>---</v>
      </c>
      <c r="J504" s="61" t="str">
        <f>IFERROR(VLOOKUP($D504&amp;"-"&amp;$E504,IF($C$4="TEB2000_REV01",CALC_CONN_TEB2000_REV01!$F:$M,"???"),8,0),"---")</f>
        <v>---</v>
      </c>
      <c r="K504" s="62" t="str">
        <f>IFERROR(VLOOKUP($D504&amp;"-"&amp;$E504,IF($C$4="TEB2000_REV01",CALC_CONN_TEB2000_REV01!$F:$N),9,0),"---")</f>
        <v>---</v>
      </c>
      <c r="L504" s="59" t="str">
        <f>IFERROR(VLOOKUP(K504,B2B!$H$3:$I$2000,2,0),"---")</f>
        <v>---</v>
      </c>
      <c r="M504" s="59" t="str">
        <f>IFERROR(VLOOKUP(L504,IF($M$4="TEM0007_REV01",RAW_m_TEM0007_REV01!$AD:$AH),5,0),"---")</f>
        <v>---</v>
      </c>
      <c r="N504" s="59" t="str">
        <f>IFERROR(VLOOKUP(L504,IF($M$4="TEM0007_REV01",RAW_m_TEM0007_REV01!$AE:$AJ),6,0),"---")</f>
        <v>---</v>
      </c>
      <c r="O504" s="63" t="str">
        <f>IFERROR(VLOOKUP(L504,IF($M$4="TEM0007_REV01",RAW_m_TEM0007_REV01!$AD:$AE),2,0),"---")</f>
        <v>---</v>
      </c>
      <c r="P504" s="59" t="str">
        <f>IFERROR(VLOOKUP(O504,IF($M$4="TEM0007_REV01",RAW_m_TEM0007_REV01!$AJ:$AK),2,0),"---")</f>
        <v>---</v>
      </c>
      <c r="Q504" s="59" t="str">
        <f>IFERROR(VLOOKUP(L504,IF($M$4="TEM0007_REV01",RAW_m_TEM0007_REV01!$AD:$AF),3,0),"---")</f>
        <v>---</v>
      </c>
      <c r="R504" s="59" t="str">
        <f>IFERROR(VLOOKUP(O504,IF($M$4="TEM0007_REV01",RAW_m_TEM0007_REV01!$AE:$AG),3,0),"---")</f>
        <v>---</v>
      </c>
      <c r="S504" s="59" t="str">
        <f t="shared" si="15"/>
        <v>---</v>
      </c>
    </row>
    <row r="505" spans="2:19" ht="15" customHeight="1" x14ac:dyDescent="0.25">
      <c r="B505" s="59">
        <f t="shared" si="14"/>
        <v>500</v>
      </c>
      <c r="C505" s="60">
        <f>IFERROR(IF($C$4="TEB2000_REV01",CALC_CONN_TEB2000_REV01!U505,),"---")</f>
        <v>0</v>
      </c>
      <c r="D505" s="59">
        <f>IFERROR(IF($C$4="TEB2000_REV01",CALC_CONN_TEB2000_REV01!D505,),"---")</f>
        <v>0</v>
      </c>
      <c r="E505" s="59">
        <f>IFERROR(IF($C$4="TEB2000_REV01",CALC_CONN_TEB2000_REV01!E505,),"---")</f>
        <v>0</v>
      </c>
      <c r="F505" s="59" t="str">
        <f>IFERROR(IF(VLOOKUP($D505&amp;"-"&amp;$E505,IF($C$4="TEB2000_REV01",CALC_CONN_TEB2000_REV01!$F:$I),4,0)="--","---",IF($C$4="TEB2000_REV01",CALC_CONN_TEB2000_REV01!$G505&amp; " --&gt; " &amp;CALC_CONN_TEB2000_REV01!$I505&amp; " --&gt; ")),"---")</f>
        <v>---</v>
      </c>
      <c r="G505" s="59" t="str">
        <f>IFERROR(IF(VLOOKUP($D505&amp;"-"&amp;$E505,IF($C$4="TEB2000_REV01",CALC_CONN_TEB2000_REV01!$F:$H),3,0)="--",VLOOKUP($D505&amp;"-"&amp;$E505,IF($C$4="TEB2000_REV01",CALC_CONN_TEB2000_REV01!$F:$H),2,0),VLOOKUP($D505&amp;"-"&amp;$E505,IF($C$4="TEB2000_REV01",CALC_CONN_TEB2000_REV01!$F:$H),3,0)),"---")</f>
        <v>---</v>
      </c>
      <c r="H505" s="59" t="str">
        <f>IFERROR(VLOOKUP(G505,IF($C$4="TEB2000_REV01",CALC_CONN_TEB2000_REV01!$G:$T),14,0),"---")</f>
        <v>---</v>
      </c>
      <c r="I505" s="59" t="str">
        <f>IFERROR(VLOOKUP($D505&amp;"-"&amp;$E505,IF($C$4="TEB2000_REV01",CALC_CONN_TEB2000_REV01!$F:$K,"???"),6,0),"---")</f>
        <v>---</v>
      </c>
      <c r="J505" s="61" t="str">
        <f>IFERROR(VLOOKUP($D505&amp;"-"&amp;$E505,IF($C$4="TEB2000_REV01",CALC_CONN_TEB2000_REV01!$F:$M,"???"),8,0),"---")</f>
        <v>---</v>
      </c>
      <c r="K505" s="62" t="str">
        <f>IFERROR(VLOOKUP($D505&amp;"-"&amp;$E505,IF($C$4="TEB2000_REV01",CALC_CONN_TEB2000_REV01!$F:$N),9,0),"---")</f>
        <v>---</v>
      </c>
      <c r="L505" s="59" t="str">
        <f>IFERROR(VLOOKUP(K505,B2B!$H$3:$I$2000,2,0),"---")</f>
        <v>---</v>
      </c>
      <c r="M505" s="59" t="str">
        <f>IFERROR(VLOOKUP(L505,IF($M$4="TEM0007_REV01",RAW_m_TEM0007_REV01!$AD:$AH),5,0),"---")</f>
        <v>---</v>
      </c>
      <c r="N505" s="59" t="str">
        <f>IFERROR(VLOOKUP(L505,IF($M$4="TEM0007_REV01",RAW_m_TEM0007_REV01!$AE:$AJ),6,0),"---")</f>
        <v>---</v>
      </c>
      <c r="O505" s="63" t="str">
        <f>IFERROR(VLOOKUP(L505,IF($M$4="TEM0007_REV01",RAW_m_TEM0007_REV01!$AD:$AE),2,0),"---")</f>
        <v>---</v>
      </c>
      <c r="P505" s="59" t="str">
        <f>IFERROR(VLOOKUP(O505,IF($M$4="TEM0007_REV01",RAW_m_TEM0007_REV01!$AJ:$AK),2,0),"---")</f>
        <v>---</v>
      </c>
      <c r="Q505" s="59" t="str">
        <f>IFERROR(VLOOKUP(L505,IF($M$4="TEM0007_REV01",RAW_m_TEM0007_REV01!$AD:$AF),3,0),"---")</f>
        <v>---</v>
      </c>
      <c r="R505" s="59" t="str">
        <f>IFERROR(VLOOKUP(O505,IF($M$4="TEM0007_REV01",RAW_m_TEM0007_REV01!$AE:$AG),3,0),"---")</f>
        <v>---</v>
      </c>
      <c r="S505" s="59" t="str">
        <f t="shared" si="15"/>
        <v>---</v>
      </c>
    </row>
    <row r="506" spans="2:19" ht="15" customHeight="1" x14ac:dyDescent="0.25">
      <c r="B506" s="59">
        <f t="shared" si="14"/>
        <v>501</v>
      </c>
      <c r="C506" s="60">
        <f>IFERROR(IF($C$4="TEB2000_REV01",CALC_CONN_TEB2000_REV01!U506,),"---")</f>
        <v>0</v>
      </c>
      <c r="D506" s="59">
        <f>IFERROR(IF($C$4="TEB2000_REV01",CALC_CONN_TEB2000_REV01!D506,),"---")</f>
        <v>0</v>
      </c>
      <c r="E506" s="59">
        <f>IFERROR(IF($C$4="TEB2000_REV01",CALC_CONN_TEB2000_REV01!E506,),"---")</f>
        <v>0</v>
      </c>
      <c r="F506" s="59" t="str">
        <f>IFERROR(IF(VLOOKUP($D506&amp;"-"&amp;$E506,IF($C$4="TEB2000_REV01",CALC_CONN_TEB2000_REV01!$F:$I),4,0)="--","---",IF($C$4="TEB2000_REV01",CALC_CONN_TEB2000_REV01!$G506&amp; " --&gt; " &amp;CALC_CONN_TEB2000_REV01!$I506&amp; " --&gt; ")),"---")</f>
        <v>---</v>
      </c>
      <c r="G506" s="59" t="str">
        <f>IFERROR(IF(VLOOKUP($D506&amp;"-"&amp;$E506,IF($C$4="TEB2000_REV01",CALC_CONN_TEB2000_REV01!$F:$H),3,0)="--",VLOOKUP($D506&amp;"-"&amp;$E506,IF($C$4="TEB2000_REV01",CALC_CONN_TEB2000_REV01!$F:$H),2,0),VLOOKUP($D506&amp;"-"&amp;$E506,IF($C$4="TEB2000_REV01",CALC_CONN_TEB2000_REV01!$F:$H),3,0)),"---")</f>
        <v>---</v>
      </c>
      <c r="H506" s="59" t="str">
        <f>IFERROR(VLOOKUP(G506,IF($C$4="TEB2000_REV01",CALC_CONN_TEB2000_REV01!$G:$T),14,0),"---")</f>
        <v>---</v>
      </c>
      <c r="I506" s="59" t="str">
        <f>IFERROR(VLOOKUP($D506&amp;"-"&amp;$E506,IF($C$4="TEB2000_REV01",CALC_CONN_TEB2000_REV01!$F:$K,"???"),6,0),"---")</f>
        <v>---</v>
      </c>
      <c r="J506" s="61" t="str">
        <f>IFERROR(VLOOKUP($D506&amp;"-"&amp;$E506,IF($C$4="TEB2000_REV01",CALC_CONN_TEB2000_REV01!$F:$M,"???"),8,0),"---")</f>
        <v>---</v>
      </c>
      <c r="K506" s="62" t="str">
        <f>IFERROR(VLOOKUP($D506&amp;"-"&amp;$E506,IF($C$4="TEB2000_REV01",CALC_CONN_TEB2000_REV01!$F:$N),9,0),"---")</f>
        <v>---</v>
      </c>
      <c r="L506" s="59" t="str">
        <f>IFERROR(VLOOKUP(K506,B2B!$H$3:$I$2000,2,0),"---")</f>
        <v>---</v>
      </c>
      <c r="M506" s="59" t="str">
        <f>IFERROR(VLOOKUP(L506,IF($M$4="TEM0007_REV01",RAW_m_TEM0007_REV01!$AD:$AH),5,0),"---")</f>
        <v>---</v>
      </c>
      <c r="N506" s="59" t="str">
        <f>IFERROR(VLOOKUP(L506,IF($M$4="TEM0007_REV01",RAW_m_TEM0007_REV01!$AE:$AJ),6,0),"---")</f>
        <v>---</v>
      </c>
      <c r="O506" s="63" t="str">
        <f>IFERROR(VLOOKUP(L506,IF($M$4="TEM0007_REV01",RAW_m_TEM0007_REV01!$AD:$AE),2,0),"---")</f>
        <v>---</v>
      </c>
      <c r="P506" s="59" t="str">
        <f>IFERROR(VLOOKUP(O506,IF($M$4="TEM0007_REV01",RAW_m_TEM0007_REV01!$AJ:$AK),2,0),"---")</f>
        <v>---</v>
      </c>
      <c r="Q506" s="59" t="str">
        <f>IFERROR(VLOOKUP(L506,IF($M$4="TEM0007_REV01",RAW_m_TEM0007_REV01!$AD:$AF),3,0),"---")</f>
        <v>---</v>
      </c>
      <c r="R506" s="59" t="str">
        <f>IFERROR(VLOOKUP(O506,IF($M$4="TEM0007_REV01",RAW_m_TEM0007_REV01!$AE:$AG),3,0),"---")</f>
        <v>---</v>
      </c>
      <c r="S506" s="59" t="str">
        <f t="shared" si="15"/>
        <v>---</v>
      </c>
    </row>
    <row r="507" spans="2:19" ht="15" customHeight="1" x14ac:dyDescent="0.25">
      <c r="B507" s="59">
        <f t="shared" si="14"/>
        <v>502</v>
      </c>
      <c r="C507" s="60">
        <f>IFERROR(IF($C$4="TEB2000_REV01",CALC_CONN_TEB2000_REV01!U507,),"---")</f>
        <v>0</v>
      </c>
      <c r="D507" s="59">
        <f>IFERROR(IF($C$4="TEB2000_REV01",CALC_CONN_TEB2000_REV01!D507,),"---")</f>
        <v>0</v>
      </c>
      <c r="E507" s="59">
        <f>IFERROR(IF($C$4="TEB2000_REV01",CALC_CONN_TEB2000_REV01!E507,),"---")</f>
        <v>0</v>
      </c>
      <c r="F507" s="59" t="str">
        <f>IFERROR(IF(VLOOKUP($D507&amp;"-"&amp;$E507,IF($C$4="TEB2000_REV01",CALC_CONN_TEB2000_REV01!$F:$I),4,0)="--","---",IF($C$4="TEB2000_REV01",CALC_CONN_TEB2000_REV01!$G507&amp; " --&gt; " &amp;CALC_CONN_TEB2000_REV01!$I507&amp; " --&gt; ")),"---")</f>
        <v>---</v>
      </c>
      <c r="G507" s="59" t="str">
        <f>IFERROR(IF(VLOOKUP($D507&amp;"-"&amp;$E507,IF($C$4="TEB2000_REV01",CALC_CONN_TEB2000_REV01!$F:$H),3,0)="--",VLOOKUP($D507&amp;"-"&amp;$E507,IF($C$4="TEB2000_REV01",CALC_CONN_TEB2000_REV01!$F:$H),2,0),VLOOKUP($D507&amp;"-"&amp;$E507,IF($C$4="TEB2000_REV01",CALC_CONN_TEB2000_REV01!$F:$H),3,0)),"---")</f>
        <v>---</v>
      </c>
      <c r="H507" s="59" t="str">
        <f>IFERROR(VLOOKUP(G507,IF($C$4="TEB2000_REV01",CALC_CONN_TEB2000_REV01!$G:$T),14,0),"---")</f>
        <v>---</v>
      </c>
      <c r="I507" s="59" t="str">
        <f>IFERROR(VLOOKUP($D507&amp;"-"&amp;$E507,IF($C$4="TEB2000_REV01",CALC_CONN_TEB2000_REV01!$F:$K,"???"),6,0),"---")</f>
        <v>---</v>
      </c>
      <c r="J507" s="61" t="str">
        <f>IFERROR(VLOOKUP($D507&amp;"-"&amp;$E507,IF($C$4="TEB2000_REV01",CALC_CONN_TEB2000_REV01!$F:$M,"???"),8,0),"---")</f>
        <v>---</v>
      </c>
      <c r="K507" s="62" t="str">
        <f>IFERROR(VLOOKUP($D507&amp;"-"&amp;$E507,IF($C$4="TEB2000_REV01",CALC_CONN_TEB2000_REV01!$F:$N),9,0),"---")</f>
        <v>---</v>
      </c>
      <c r="L507" s="59" t="str">
        <f>IFERROR(VLOOKUP(K507,B2B!$H$3:$I$2000,2,0),"---")</f>
        <v>---</v>
      </c>
      <c r="M507" s="59" t="str">
        <f>IFERROR(VLOOKUP(L507,IF($M$4="TEM0007_REV01",RAW_m_TEM0007_REV01!$AD:$AH),5,0),"---")</f>
        <v>---</v>
      </c>
      <c r="N507" s="59" t="str">
        <f>IFERROR(VLOOKUP(L507,IF($M$4="TEM0007_REV01",RAW_m_TEM0007_REV01!$AE:$AJ),6,0),"---")</f>
        <v>---</v>
      </c>
      <c r="O507" s="63" t="str">
        <f>IFERROR(VLOOKUP(L507,IF($M$4="TEM0007_REV01",RAW_m_TEM0007_REV01!$AD:$AE),2,0),"---")</f>
        <v>---</v>
      </c>
      <c r="P507" s="59" t="str">
        <f>IFERROR(VLOOKUP(O507,IF($M$4="TEM0007_REV01",RAW_m_TEM0007_REV01!$AJ:$AK),2,0),"---")</f>
        <v>---</v>
      </c>
      <c r="Q507" s="59" t="str">
        <f>IFERROR(VLOOKUP(L507,IF($M$4="TEM0007_REV01",RAW_m_TEM0007_REV01!$AD:$AF),3,0),"---")</f>
        <v>---</v>
      </c>
      <c r="R507" s="59" t="str">
        <f>IFERROR(VLOOKUP(O507,IF($M$4="TEM0007_REV01",RAW_m_TEM0007_REV01!$AE:$AG),3,0),"---")</f>
        <v>---</v>
      </c>
      <c r="S507" s="59" t="str">
        <f t="shared" si="15"/>
        <v>---</v>
      </c>
    </row>
    <row r="508" spans="2:19" ht="15" customHeight="1" x14ac:dyDescent="0.25">
      <c r="B508" s="59">
        <f t="shared" si="14"/>
        <v>503</v>
      </c>
      <c r="C508" s="60">
        <f>IFERROR(IF($C$4="TEB2000_REV01",CALC_CONN_TEB2000_REV01!U508,),"---")</f>
        <v>0</v>
      </c>
      <c r="D508" s="59">
        <f>IFERROR(IF($C$4="TEB2000_REV01",CALC_CONN_TEB2000_REV01!D508,),"---")</f>
        <v>0</v>
      </c>
      <c r="E508" s="59">
        <f>IFERROR(IF($C$4="TEB2000_REV01",CALC_CONN_TEB2000_REV01!E508,),"---")</f>
        <v>0</v>
      </c>
      <c r="F508" s="59" t="str">
        <f>IFERROR(IF(VLOOKUP($D508&amp;"-"&amp;$E508,IF($C$4="TEB2000_REV01",CALC_CONN_TEB2000_REV01!$F:$I),4,0)="--","---",IF($C$4="TEB2000_REV01",CALC_CONN_TEB2000_REV01!$G508&amp; " --&gt; " &amp;CALC_CONN_TEB2000_REV01!$I508&amp; " --&gt; ")),"---")</f>
        <v>---</v>
      </c>
      <c r="G508" s="59" t="str">
        <f>IFERROR(IF(VLOOKUP($D508&amp;"-"&amp;$E508,IF($C$4="TEB2000_REV01",CALC_CONN_TEB2000_REV01!$F:$H),3,0)="--",VLOOKUP($D508&amp;"-"&amp;$E508,IF($C$4="TEB2000_REV01",CALC_CONN_TEB2000_REV01!$F:$H),2,0),VLOOKUP($D508&amp;"-"&amp;$E508,IF($C$4="TEB2000_REV01",CALC_CONN_TEB2000_REV01!$F:$H),3,0)),"---")</f>
        <v>---</v>
      </c>
      <c r="H508" s="59" t="str">
        <f>IFERROR(VLOOKUP(G508,IF($C$4="TEB2000_REV01",CALC_CONN_TEB2000_REV01!$G:$T),14,0),"---")</f>
        <v>---</v>
      </c>
      <c r="I508" s="59" t="str">
        <f>IFERROR(VLOOKUP($D508&amp;"-"&amp;$E508,IF($C$4="TEB2000_REV01",CALC_CONN_TEB2000_REV01!$F:$K,"???"),6,0),"---")</f>
        <v>---</v>
      </c>
      <c r="J508" s="61" t="str">
        <f>IFERROR(VLOOKUP($D508&amp;"-"&amp;$E508,IF($C$4="TEB2000_REV01",CALC_CONN_TEB2000_REV01!$F:$M,"???"),8,0),"---")</f>
        <v>---</v>
      </c>
      <c r="K508" s="62" t="str">
        <f>IFERROR(VLOOKUP($D508&amp;"-"&amp;$E508,IF($C$4="TEB2000_REV01",CALC_CONN_TEB2000_REV01!$F:$N),9,0),"---")</f>
        <v>---</v>
      </c>
      <c r="L508" s="59" t="str">
        <f>IFERROR(VLOOKUP(K508,B2B!$H$3:$I$2000,2,0),"---")</f>
        <v>---</v>
      </c>
      <c r="M508" s="59" t="str">
        <f>IFERROR(VLOOKUP(L508,IF($M$4="TEM0007_REV01",RAW_m_TEM0007_REV01!$AD:$AH),5,0),"---")</f>
        <v>---</v>
      </c>
      <c r="N508" s="59" t="str">
        <f>IFERROR(VLOOKUP(L508,IF($M$4="TEM0007_REV01",RAW_m_TEM0007_REV01!$AE:$AJ),6,0),"---")</f>
        <v>---</v>
      </c>
      <c r="O508" s="63" t="str">
        <f>IFERROR(VLOOKUP(L508,IF($M$4="TEM0007_REV01",RAW_m_TEM0007_REV01!$AD:$AE),2,0),"---")</f>
        <v>---</v>
      </c>
      <c r="P508" s="59" t="str">
        <f>IFERROR(VLOOKUP(O508,IF($M$4="TEM0007_REV01",RAW_m_TEM0007_REV01!$AJ:$AK),2,0),"---")</f>
        <v>---</v>
      </c>
      <c r="Q508" s="59" t="str">
        <f>IFERROR(VLOOKUP(L508,IF($M$4="TEM0007_REV01",RAW_m_TEM0007_REV01!$AD:$AF),3,0),"---")</f>
        <v>---</v>
      </c>
      <c r="R508" s="59" t="str">
        <f>IFERROR(VLOOKUP(O508,IF($M$4="TEM0007_REV01",RAW_m_TEM0007_REV01!$AE:$AG),3,0),"---")</f>
        <v>---</v>
      </c>
      <c r="S508" s="59" t="str">
        <f t="shared" si="15"/>
        <v>---</v>
      </c>
    </row>
    <row r="509" spans="2:19" ht="15" customHeight="1" x14ac:dyDescent="0.25">
      <c r="B509" s="59">
        <f t="shared" si="14"/>
        <v>504</v>
      </c>
      <c r="C509" s="60">
        <f>IFERROR(IF($C$4="TEB2000_REV01",CALC_CONN_TEB2000_REV01!U509,),"---")</f>
        <v>0</v>
      </c>
      <c r="D509" s="59">
        <f>IFERROR(IF($C$4="TEB2000_REV01",CALC_CONN_TEB2000_REV01!D509,),"---")</f>
        <v>0</v>
      </c>
      <c r="E509" s="59">
        <f>IFERROR(IF($C$4="TEB2000_REV01",CALC_CONN_TEB2000_REV01!E509,),"---")</f>
        <v>0</v>
      </c>
      <c r="F509" s="59" t="str">
        <f>IFERROR(IF(VLOOKUP($D509&amp;"-"&amp;$E509,IF($C$4="TEB2000_REV01",CALC_CONN_TEB2000_REV01!$F:$I),4,0)="--","---",IF($C$4="TEB2000_REV01",CALC_CONN_TEB2000_REV01!$G509&amp; " --&gt; " &amp;CALC_CONN_TEB2000_REV01!$I509&amp; " --&gt; ")),"---")</f>
        <v>---</v>
      </c>
      <c r="G509" s="59" t="str">
        <f>IFERROR(IF(VLOOKUP($D509&amp;"-"&amp;$E509,IF($C$4="TEB2000_REV01",CALC_CONN_TEB2000_REV01!$F:$H),3,0)="--",VLOOKUP($D509&amp;"-"&amp;$E509,IF($C$4="TEB2000_REV01",CALC_CONN_TEB2000_REV01!$F:$H),2,0),VLOOKUP($D509&amp;"-"&amp;$E509,IF($C$4="TEB2000_REV01",CALC_CONN_TEB2000_REV01!$F:$H),3,0)),"---")</f>
        <v>---</v>
      </c>
      <c r="H509" s="59" t="str">
        <f>IFERROR(VLOOKUP(G509,IF($C$4="TEB2000_REV01",CALC_CONN_TEB2000_REV01!$G:$T),14,0),"---")</f>
        <v>---</v>
      </c>
      <c r="I509" s="59" t="str">
        <f>IFERROR(VLOOKUP($D509&amp;"-"&amp;$E509,IF($C$4="TEB2000_REV01",CALC_CONN_TEB2000_REV01!$F:$K,"???"),6,0),"---")</f>
        <v>---</v>
      </c>
      <c r="J509" s="61" t="str">
        <f>IFERROR(VLOOKUP($D509&amp;"-"&amp;$E509,IF($C$4="TEB2000_REV01",CALC_CONN_TEB2000_REV01!$F:$M,"???"),8,0),"---")</f>
        <v>---</v>
      </c>
      <c r="K509" s="62" t="str">
        <f>IFERROR(VLOOKUP($D509&amp;"-"&amp;$E509,IF($C$4="TEB2000_REV01",CALC_CONN_TEB2000_REV01!$F:$N),9,0),"---")</f>
        <v>---</v>
      </c>
      <c r="L509" s="59" t="str">
        <f>IFERROR(VLOOKUP(K509,B2B!$H$3:$I$2000,2,0),"---")</f>
        <v>---</v>
      </c>
      <c r="M509" s="59" t="str">
        <f>IFERROR(VLOOKUP(L509,IF($M$4="TEM0007_REV01",RAW_m_TEM0007_REV01!$AD:$AH),5,0),"---")</f>
        <v>---</v>
      </c>
      <c r="N509" s="59" t="str">
        <f>IFERROR(VLOOKUP(L509,IF($M$4="TEM0007_REV01",RAW_m_TEM0007_REV01!$AE:$AJ),6,0),"---")</f>
        <v>---</v>
      </c>
      <c r="O509" s="63" t="str">
        <f>IFERROR(VLOOKUP(L509,IF($M$4="TEM0007_REV01",RAW_m_TEM0007_REV01!$AD:$AE),2,0),"---")</f>
        <v>---</v>
      </c>
      <c r="P509" s="59" t="str">
        <f>IFERROR(VLOOKUP(O509,IF($M$4="TEM0007_REV01",RAW_m_TEM0007_REV01!$AJ:$AK),2,0),"---")</f>
        <v>---</v>
      </c>
      <c r="Q509" s="59" t="str">
        <f>IFERROR(VLOOKUP(L509,IF($M$4="TEM0007_REV01",RAW_m_TEM0007_REV01!$AD:$AF),3,0),"---")</f>
        <v>---</v>
      </c>
      <c r="R509" s="59" t="str">
        <f>IFERROR(VLOOKUP(O509,IF($M$4="TEM0007_REV01",RAW_m_TEM0007_REV01!$AE:$AG),3,0),"---")</f>
        <v>---</v>
      </c>
      <c r="S509" s="59" t="str">
        <f t="shared" si="15"/>
        <v>---</v>
      </c>
    </row>
    <row r="510" spans="2:19" ht="15" customHeight="1" x14ac:dyDescent="0.25">
      <c r="B510" s="59">
        <f t="shared" si="14"/>
        <v>505</v>
      </c>
      <c r="C510" s="60">
        <f>IFERROR(IF($C$4="TEB2000_REV01",CALC_CONN_TEB2000_REV01!U510,),"---")</f>
        <v>0</v>
      </c>
      <c r="D510" s="59">
        <f>IFERROR(IF($C$4="TEB2000_REV01",CALC_CONN_TEB2000_REV01!D510,),"---")</f>
        <v>0</v>
      </c>
      <c r="E510" s="59">
        <f>IFERROR(IF($C$4="TEB2000_REV01",CALC_CONN_TEB2000_REV01!E510,),"---")</f>
        <v>0</v>
      </c>
      <c r="F510" s="59" t="str">
        <f>IFERROR(IF(VLOOKUP($D510&amp;"-"&amp;$E510,IF($C$4="TEB2000_REV01",CALC_CONN_TEB2000_REV01!$F:$I),4,0)="--","---",IF($C$4="TEB2000_REV01",CALC_CONN_TEB2000_REV01!$G510&amp; " --&gt; " &amp;CALC_CONN_TEB2000_REV01!$I510&amp; " --&gt; ")),"---")</f>
        <v>---</v>
      </c>
      <c r="G510" s="59" t="str">
        <f>IFERROR(IF(VLOOKUP($D510&amp;"-"&amp;$E510,IF($C$4="TEB2000_REV01",CALC_CONN_TEB2000_REV01!$F:$H),3,0)="--",VLOOKUP($D510&amp;"-"&amp;$E510,IF($C$4="TEB2000_REV01",CALC_CONN_TEB2000_REV01!$F:$H),2,0),VLOOKUP($D510&amp;"-"&amp;$E510,IF($C$4="TEB2000_REV01",CALC_CONN_TEB2000_REV01!$F:$H),3,0)),"---")</f>
        <v>---</v>
      </c>
      <c r="H510" s="59" t="str">
        <f>IFERROR(VLOOKUP(G510,IF($C$4="TEB2000_REV01",CALC_CONN_TEB2000_REV01!$G:$T),14,0),"---")</f>
        <v>---</v>
      </c>
      <c r="I510" s="59" t="str">
        <f>IFERROR(VLOOKUP($D510&amp;"-"&amp;$E510,IF($C$4="TEB2000_REV01",CALC_CONN_TEB2000_REV01!$F:$K,"???"),6,0),"---")</f>
        <v>---</v>
      </c>
      <c r="J510" s="61" t="str">
        <f>IFERROR(VLOOKUP($D510&amp;"-"&amp;$E510,IF($C$4="TEB2000_REV01",CALC_CONN_TEB2000_REV01!$F:$M,"???"),8,0),"---")</f>
        <v>---</v>
      </c>
      <c r="K510" s="62" t="str">
        <f>IFERROR(VLOOKUP($D510&amp;"-"&amp;$E510,IF($C$4="TEB2000_REV01",CALC_CONN_TEB2000_REV01!$F:$N),9,0),"---")</f>
        <v>---</v>
      </c>
      <c r="L510" s="59" t="str">
        <f>IFERROR(VLOOKUP(K510,B2B!$H$3:$I$2000,2,0),"---")</f>
        <v>---</v>
      </c>
      <c r="M510" s="59" t="str">
        <f>IFERROR(VLOOKUP(L510,IF($M$4="TEM0007_REV01",RAW_m_TEM0007_REV01!$AD:$AH),5,0),"---")</f>
        <v>---</v>
      </c>
      <c r="N510" s="59" t="str">
        <f>IFERROR(VLOOKUP(L510,IF($M$4="TEM0007_REV01",RAW_m_TEM0007_REV01!$AE:$AJ),6,0),"---")</f>
        <v>---</v>
      </c>
      <c r="O510" s="63" t="str">
        <f>IFERROR(VLOOKUP(L510,IF($M$4="TEM0007_REV01",RAW_m_TEM0007_REV01!$AD:$AE),2,0),"---")</f>
        <v>---</v>
      </c>
      <c r="P510" s="59" t="str">
        <f>IFERROR(VLOOKUP(O510,IF($M$4="TEM0007_REV01",RAW_m_TEM0007_REV01!$AJ:$AK),2,0),"---")</f>
        <v>---</v>
      </c>
      <c r="Q510" s="59" t="str">
        <f>IFERROR(VLOOKUP(L510,IF($M$4="TEM0007_REV01",RAW_m_TEM0007_REV01!$AD:$AF),3,0),"---")</f>
        <v>---</v>
      </c>
      <c r="R510" s="59" t="str">
        <f>IFERROR(VLOOKUP(O510,IF($M$4="TEM0007_REV01",RAW_m_TEM0007_REV01!$AE:$AG),3,0),"---")</f>
        <v>---</v>
      </c>
      <c r="S510" s="59" t="str">
        <f t="shared" si="15"/>
        <v>---</v>
      </c>
    </row>
    <row r="511" spans="2:19" ht="15" customHeight="1" x14ac:dyDescent="0.25">
      <c r="B511" s="59">
        <f t="shared" si="14"/>
        <v>506</v>
      </c>
      <c r="C511" s="60">
        <f>IFERROR(IF($C$4="TEB2000_REV01",CALC_CONN_TEB2000_REV01!U511,),"---")</f>
        <v>0</v>
      </c>
      <c r="D511" s="59">
        <f>IFERROR(IF($C$4="TEB2000_REV01",CALC_CONN_TEB2000_REV01!D511,),"---")</f>
        <v>0</v>
      </c>
      <c r="E511" s="59">
        <f>IFERROR(IF($C$4="TEB2000_REV01",CALC_CONN_TEB2000_REV01!E511,),"---")</f>
        <v>0</v>
      </c>
      <c r="F511" s="59" t="str">
        <f>IFERROR(IF(VLOOKUP($D511&amp;"-"&amp;$E511,IF($C$4="TEB2000_REV01",CALC_CONN_TEB2000_REV01!$F:$I),4,0)="--","---",IF($C$4="TEB2000_REV01",CALC_CONN_TEB2000_REV01!$G511&amp; " --&gt; " &amp;CALC_CONN_TEB2000_REV01!$I511&amp; " --&gt; ")),"---")</f>
        <v>---</v>
      </c>
      <c r="G511" s="59" t="str">
        <f>IFERROR(IF(VLOOKUP($D511&amp;"-"&amp;$E511,IF($C$4="TEB2000_REV01",CALC_CONN_TEB2000_REV01!$F:$H),3,0)="--",VLOOKUP($D511&amp;"-"&amp;$E511,IF($C$4="TEB2000_REV01",CALC_CONN_TEB2000_REV01!$F:$H),2,0),VLOOKUP($D511&amp;"-"&amp;$E511,IF($C$4="TEB2000_REV01",CALC_CONN_TEB2000_REV01!$F:$H),3,0)),"---")</f>
        <v>---</v>
      </c>
      <c r="H511" s="59" t="str">
        <f>IFERROR(VLOOKUP(G511,IF($C$4="TEB2000_REV01",CALC_CONN_TEB2000_REV01!$G:$T),14,0),"---")</f>
        <v>---</v>
      </c>
      <c r="I511" s="59" t="str">
        <f>IFERROR(VLOOKUP($D511&amp;"-"&amp;$E511,IF($C$4="TEB2000_REV01",CALC_CONN_TEB2000_REV01!$F:$K,"???"),6,0),"---")</f>
        <v>---</v>
      </c>
      <c r="J511" s="61" t="str">
        <f>IFERROR(VLOOKUP($D511&amp;"-"&amp;$E511,IF($C$4="TEB2000_REV01",CALC_CONN_TEB2000_REV01!$F:$M,"???"),8,0),"---")</f>
        <v>---</v>
      </c>
      <c r="K511" s="62" t="str">
        <f>IFERROR(VLOOKUP($D511&amp;"-"&amp;$E511,IF($C$4="TEB2000_REV01",CALC_CONN_TEB2000_REV01!$F:$N),9,0),"---")</f>
        <v>---</v>
      </c>
      <c r="L511" s="59" t="str">
        <f>IFERROR(VLOOKUP(K511,B2B!$H$3:$I$2000,2,0),"---")</f>
        <v>---</v>
      </c>
      <c r="M511" s="59" t="str">
        <f>IFERROR(VLOOKUP(L511,IF($M$4="TEM0007_REV01",RAW_m_TEM0007_REV01!$AD:$AH),5,0),"---")</f>
        <v>---</v>
      </c>
      <c r="N511" s="59" t="str">
        <f>IFERROR(VLOOKUP(L511,IF($M$4="TEM0007_REV01",RAW_m_TEM0007_REV01!$AE:$AJ),6,0),"---")</f>
        <v>---</v>
      </c>
      <c r="O511" s="63" t="str">
        <f>IFERROR(VLOOKUP(L511,IF($M$4="TEM0007_REV01",RAW_m_TEM0007_REV01!$AD:$AE),2,0),"---")</f>
        <v>---</v>
      </c>
      <c r="P511" s="59" t="str">
        <f>IFERROR(VLOOKUP(O511,IF($M$4="TEM0007_REV01",RAW_m_TEM0007_REV01!$AJ:$AK),2,0),"---")</f>
        <v>---</v>
      </c>
      <c r="Q511" s="59" t="str">
        <f>IFERROR(VLOOKUP(L511,IF($M$4="TEM0007_REV01",RAW_m_TEM0007_REV01!$AD:$AF),3,0),"---")</f>
        <v>---</v>
      </c>
      <c r="R511" s="59" t="str">
        <f>IFERROR(VLOOKUP(O511,IF($M$4="TEM0007_REV01",RAW_m_TEM0007_REV01!$AE:$AG),3,0),"---")</f>
        <v>---</v>
      </c>
      <c r="S511" s="59" t="str">
        <f t="shared" si="15"/>
        <v>---</v>
      </c>
    </row>
    <row r="512" spans="2:19" ht="15" customHeight="1" x14ac:dyDescent="0.25">
      <c r="B512" s="59">
        <f t="shared" si="14"/>
        <v>507</v>
      </c>
      <c r="C512" s="60">
        <f>IFERROR(IF($C$4="TEB2000_REV01",CALC_CONN_TEB2000_REV01!U512,),"---")</f>
        <v>0</v>
      </c>
      <c r="D512" s="59">
        <f>IFERROR(IF($C$4="TEB2000_REV01",CALC_CONN_TEB2000_REV01!D512,),"---")</f>
        <v>0</v>
      </c>
      <c r="E512" s="59">
        <f>IFERROR(IF($C$4="TEB2000_REV01",CALC_CONN_TEB2000_REV01!E512,),"---")</f>
        <v>0</v>
      </c>
      <c r="F512" s="59" t="str">
        <f>IFERROR(IF(VLOOKUP($D512&amp;"-"&amp;$E512,IF($C$4="TEB2000_REV01",CALC_CONN_TEB2000_REV01!$F:$I),4,0)="--","---",IF($C$4="TEB2000_REV01",CALC_CONN_TEB2000_REV01!$G512&amp; " --&gt; " &amp;CALC_CONN_TEB2000_REV01!$I512&amp; " --&gt; ")),"---")</f>
        <v>---</v>
      </c>
      <c r="G512" s="59" t="str">
        <f>IFERROR(IF(VLOOKUP($D512&amp;"-"&amp;$E512,IF($C$4="TEB2000_REV01",CALC_CONN_TEB2000_REV01!$F:$H),3,0)="--",VLOOKUP($D512&amp;"-"&amp;$E512,IF($C$4="TEB2000_REV01",CALC_CONN_TEB2000_REV01!$F:$H),2,0),VLOOKUP($D512&amp;"-"&amp;$E512,IF($C$4="TEB2000_REV01",CALC_CONN_TEB2000_REV01!$F:$H),3,0)),"---")</f>
        <v>---</v>
      </c>
      <c r="H512" s="59" t="str">
        <f>IFERROR(VLOOKUP(G512,IF($C$4="TEB2000_REV01",CALC_CONN_TEB2000_REV01!$G:$T),14,0),"---")</f>
        <v>---</v>
      </c>
      <c r="I512" s="59" t="str">
        <f>IFERROR(VLOOKUP($D512&amp;"-"&amp;$E512,IF($C$4="TEB2000_REV01",CALC_CONN_TEB2000_REV01!$F:$K,"???"),6,0),"---")</f>
        <v>---</v>
      </c>
      <c r="J512" s="61" t="str">
        <f>IFERROR(VLOOKUP($D512&amp;"-"&amp;$E512,IF($C$4="TEB2000_REV01",CALC_CONN_TEB2000_REV01!$F:$M,"???"),8,0),"---")</f>
        <v>---</v>
      </c>
      <c r="K512" s="62" t="str">
        <f>IFERROR(VLOOKUP($D512&amp;"-"&amp;$E512,IF($C$4="TEB2000_REV01",CALC_CONN_TEB2000_REV01!$F:$N),9,0),"---")</f>
        <v>---</v>
      </c>
      <c r="L512" s="59" t="str">
        <f>IFERROR(VLOOKUP(K512,B2B!$H$3:$I$2000,2,0),"---")</f>
        <v>---</v>
      </c>
      <c r="M512" s="59" t="str">
        <f>IFERROR(VLOOKUP(L512,IF($M$4="TEM0007_REV01",RAW_m_TEM0007_REV01!$AD:$AH),5,0),"---")</f>
        <v>---</v>
      </c>
      <c r="N512" s="59" t="str">
        <f>IFERROR(VLOOKUP(L512,IF($M$4="TEM0007_REV01",RAW_m_TEM0007_REV01!$AE:$AJ),6,0),"---")</f>
        <v>---</v>
      </c>
      <c r="O512" s="63" t="str">
        <f>IFERROR(VLOOKUP(L512,IF($M$4="TEM0007_REV01",RAW_m_TEM0007_REV01!$AD:$AE),2,0),"---")</f>
        <v>---</v>
      </c>
      <c r="P512" s="59" t="str">
        <f>IFERROR(VLOOKUP(O512,IF($M$4="TEM0007_REV01",RAW_m_TEM0007_REV01!$AJ:$AK),2,0),"---")</f>
        <v>---</v>
      </c>
      <c r="Q512" s="59" t="str">
        <f>IFERROR(VLOOKUP(L512,IF($M$4="TEM0007_REV01",RAW_m_TEM0007_REV01!$AD:$AF),3,0),"---")</f>
        <v>---</v>
      </c>
      <c r="R512" s="59" t="str">
        <f>IFERROR(VLOOKUP(O512,IF($M$4="TEM0007_REV01",RAW_m_TEM0007_REV01!$AE:$AG),3,0),"---")</f>
        <v>---</v>
      </c>
      <c r="S512" s="59" t="str">
        <f t="shared" si="15"/>
        <v>---</v>
      </c>
    </row>
    <row r="513" spans="2:19" ht="15" customHeight="1" x14ac:dyDescent="0.25">
      <c r="B513" s="59">
        <f t="shared" si="14"/>
        <v>508</v>
      </c>
      <c r="C513" s="60">
        <f>IFERROR(IF($C$4="TEB2000_REV01",CALC_CONN_TEB2000_REV01!U513,),"---")</f>
        <v>0</v>
      </c>
      <c r="D513" s="59">
        <f>IFERROR(IF($C$4="TEB2000_REV01",CALC_CONN_TEB2000_REV01!D513,),"---")</f>
        <v>0</v>
      </c>
      <c r="E513" s="59">
        <f>IFERROR(IF($C$4="TEB2000_REV01",CALC_CONN_TEB2000_REV01!E513,),"---")</f>
        <v>0</v>
      </c>
      <c r="F513" s="59" t="str">
        <f>IFERROR(IF(VLOOKUP($D513&amp;"-"&amp;$E513,IF($C$4="TEB2000_REV01",CALC_CONN_TEB2000_REV01!$F:$I),4,0)="--","---",IF($C$4="TEB2000_REV01",CALC_CONN_TEB2000_REV01!$G513&amp; " --&gt; " &amp;CALC_CONN_TEB2000_REV01!$I513&amp; " --&gt; ")),"---")</f>
        <v>---</v>
      </c>
      <c r="G513" s="59" t="str">
        <f>IFERROR(IF(VLOOKUP($D513&amp;"-"&amp;$E513,IF($C$4="TEB2000_REV01",CALC_CONN_TEB2000_REV01!$F:$H),3,0)="--",VLOOKUP($D513&amp;"-"&amp;$E513,IF($C$4="TEB2000_REV01",CALC_CONN_TEB2000_REV01!$F:$H),2,0),VLOOKUP($D513&amp;"-"&amp;$E513,IF($C$4="TEB2000_REV01",CALC_CONN_TEB2000_REV01!$F:$H),3,0)),"---")</f>
        <v>---</v>
      </c>
      <c r="H513" s="59" t="str">
        <f>IFERROR(VLOOKUP(G513,IF($C$4="TEB2000_REV01",CALC_CONN_TEB2000_REV01!$G:$T),14,0),"---")</f>
        <v>---</v>
      </c>
      <c r="I513" s="59" t="str">
        <f>IFERROR(VLOOKUP($D513&amp;"-"&amp;$E513,IF($C$4="TEB2000_REV01",CALC_CONN_TEB2000_REV01!$F:$K,"???"),6,0),"---")</f>
        <v>---</v>
      </c>
      <c r="J513" s="61" t="str">
        <f>IFERROR(VLOOKUP($D513&amp;"-"&amp;$E513,IF($C$4="TEB2000_REV01",CALC_CONN_TEB2000_REV01!$F:$M,"???"),8,0),"---")</f>
        <v>---</v>
      </c>
      <c r="K513" s="62" t="str">
        <f>IFERROR(VLOOKUP($D513&amp;"-"&amp;$E513,IF($C$4="TEB2000_REV01",CALC_CONN_TEB2000_REV01!$F:$N),9,0),"---")</f>
        <v>---</v>
      </c>
      <c r="L513" s="59" t="str">
        <f>IFERROR(VLOOKUP(K513,B2B!$H$3:$I$2000,2,0),"---")</f>
        <v>---</v>
      </c>
      <c r="M513" s="59" t="str">
        <f>IFERROR(VLOOKUP(L513,IF($M$4="TEM0007_REV01",RAW_m_TEM0007_REV01!$AD:$AH),5,0),"---")</f>
        <v>---</v>
      </c>
      <c r="N513" s="59" t="str">
        <f>IFERROR(VLOOKUP(L513,IF($M$4="TEM0007_REV01",RAW_m_TEM0007_REV01!$AE:$AJ),6,0),"---")</f>
        <v>---</v>
      </c>
      <c r="O513" s="63" t="str">
        <f>IFERROR(VLOOKUP(L513,IF($M$4="TEM0007_REV01",RAW_m_TEM0007_REV01!$AD:$AE),2,0),"---")</f>
        <v>---</v>
      </c>
      <c r="P513" s="59" t="str">
        <f>IFERROR(VLOOKUP(O513,IF($M$4="TEM0007_REV01",RAW_m_TEM0007_REV01!$AJ:$AK),2,0),"---")</f>
        <v>---</v>
      </c>
      <c r="Q513" s="59" t="str">
        <f>IFERROR(VLOOKUP(L513,IF($M$4="TEM0007_REV01",RAW_m_TEM0007_REV01!$AD:$AF),3,0),"---")</f>
        <v>---</v>
      </c>
      <c r="R513" s="59" t="str">
        <f>IFERROR(VLOOKUP(O513,IF($M$4="TEM0007_REV01",RAW_m_TEM0007_REV01!$AE:$AG),3,0),"---")</f>
        <v>---</v>
      </c>
      <c r="S513" s="59" t="str">
        <f t="shared" si="15"/>
        <v>---</v>
      </c>
    </row>
    <row r="514" spans="2:19" ht="15" customHeight="1" x14ac:dyDescent="0.25">
      <c r="B514" s="59">
        <f t="shared" si="14"/>
        <v>509</v>
      </c>
      <c r="C514" s="60">
        <f>IFERROR(IF($C$4="TEB2000_REV01",CALC_CONN_TEB2000_REV01!U514,),"---")</f>
        <v>0</v>
      </c>
      <c r="D514" s="59">
        <f>IFERROR(IF($C$4="TEB2000_REV01",CALC_CONN_TEB2000_REV01!D514,),"---")</f>
        <v>0</v>
      </c>
      <c r="E514" s="59">
        <f>IFERROR(IF($C$4="TEB2000_REV01",CALC_CONN_TEB2000_REV01!E514,),"---")</f>
        <v>0</v>
      </c>
      <c r="F514" s="59" t="str">
        <f>IFERROR(IF(VLOOKUP($D514&amp;"-"&amp;$E514,IF($C$4="TEB2000_REV01",CALC_CONN_TEB2000_REV01!$F:$I),4,0)="--","---",IF($C$4="TEB2000_REV01",CALC_CONN_TEB2000_REV01!$G514&amp; " --&gt; " &amp;CALC_CONN_TEB2000_REV01!$I514&amp; " --&gt; ")),"---")</f>
        <v>---</v>
      </c>
      <c r="G514" s="59" t="str">
        <f>IFERROR(IF(VLOOKUP($D514&amp;"-"&amp;$E514,IF($C$4="TEB2000_REV01",CALC_CONN_TEB2000_REV01!$F:$H),3,0)="--",VLOOKUP($D514&amp;"-"&amp;$E514,IF($C$4="TEB2000_REV01",CALC_CONN_TEB2000_REV01!$F:$H),2,0),VLOOKUP($D514&amp;"-"&amp;$E514,IF($C$4="TEB2000_REV01",CALC_CONN_TEB2000_REV01!$F:$H),3,0)),"---")</f>
        <v>---</v>
      </c>
      <c r="H514" s="59" t="str">
        <f>IFERROR(VLOOKUP(G514,IF($C$4="TEB2000_REV01",CALC_CONN_TEB2000_REV01!$G:$T),14,0),"---")</f>
        <v>---</v>
      </c>
      <c r="I514" s="59" t="str">
        <f>IFERROR(VLOOKUP($D514&amp;"-"&amp;$E514,IF($C$4="TEB2000_REV01",CALC_CONN_TEB2000_REV01!$F:$K,"???"),6,0),"---")</f>
        <v>---</v>
      </c>
      <c r="J514" s="61" t="str">
        <f>IFERROR(VLOOKUP($D514&amp;"-"&amp;$E514,IF($C$4="TEB2000_REV01",CALC_CONN_TEB2000_REV01!$F:$M,"???"),8,0),"---")</f>
        <v>---</v>
      </c>
      <c r="K514" s="62" t="str">
        <f>IFERROR(VLOOKUP($D514&amp;"-"&amp;$E514,IF($C$4="TEB2000_REV01",CALC_CONN_TEB2000_REV01!$F:$N),9,0),"---")</f>
        <v>---</v>
      </c>
      <c r="L514" s="59" t="str">
        <f>IFERROR(VLOOKUP(K514,B2B!$H$3:$I$2000,2,0),"---")</f>
        <v>---</v>
      </c>
      <c r="M514" s="59" t="str">
        <f>IFERROR(VLOOKUP(L514,IF($M$4="TEM0007_REV01",RAW_m_TEM0007_REV01!$AD:$AH),5,0),"---")</f>
        <v>---</v>
      </c>
      <c r="N514" s="59" t="str">
        <f>IFERROR(VLOOKUP(L514,IF($M$4="TEM0007_REV01",RAW_m_TEM0007_REV01!$AE:$AJ),6,0),"---")</f>
        <v>---</v>
      </c>
      <c r="O514" s="63" t="str">
        <f>IFERROR(VLOOKUP(L514,IF($M$4="TEM0007_REV01",RAW_m_TEM0007_REV01!$AD:$AE),2,0),"---")</f>
        <v>---</v>
      </c>
      <c r="P514" s="59" t="str">
        <f>IFERROR(VLOOKUP(O514,IF($M$4="TEM0007_REV01",RAW_m_TEM0007_REV01!$AJ:$AK),2,0),"---")</f>
        <v>---</v>
      </c>
      <c r="Q514" s="59" t="str">
        <f>IFERROR(VLOOKUP(L514,IF($M$4="TEM0007_REV01",RAW_m_TEM0007_REV01!$AD:$AF),3,0),"---")</f>
        <v>---</v>
      </c>
      <c r="R514" s="59" t="str">
        <f>IFERROR(VLOOKUP(O514,IF($M$4="TEM0007_REV01",RAW_m_TEM0007_REV01!$AE:$AG),3,0),"---")</f>
        <v>---</v>
      </c>
      <c r="S514" s="59" t="str">
        <f t="shared" si="15"/>
        <v>---</v>
      </c>
    </row>
    <row r="515" spans="2:19" ht="15" customHeight="1" x14ac:dyDescent="0.25">
      <c r="B515" s="59">
        <f t="shared" si="14"/>
        <v>510</v>
      </c>
      <c r="C515" s="60">
        <f>IFERROR(IF($C$4="TEB2000_REV01",CALC_CONN_TEB2000_REV01!U515,),"---")</f>
        <v>0</v>
      </c>
      <c r="D515" s="59">
        <f>IFERROR(IF($C$4="TEB2000_REV01",CALC_CONN_TEB2000_REV01!D515,),"---")</f>
        <v>0</v>
      </c>
      <c r="E515" s="59">
        <f>IFERROR(IF($C$4="TEB2000_REV01",CALC_CONN_TEB2000_REV01!E515,),"---")</f>
        <v>0</v>
      </c>
      <c r="F515" s="59" t="str">
        <f>IFERROR(IF(VLOOKUP($D515&amp;"-"&amp;$E515,IF($C$4="TEB2000_REV01",CALC_CONN_TEB2000_REV01!$F:$I),4,0)="--","---",IF($C$4="TEB2000_REV01",CALC_CONN_TEB2000_REV01!$G515&amp; " --&gt; " &amp;CALC_CONN_TEB2000_REV01!$I515&amp; " --&gt; ")),"---")</f>
        <v>---</v>
      </c>
      <c r="G515" s="59" t="str">
        <f>IFERROR(IF(VLOOKUP($D515&amp;"-"&amp;$E515,IF($C$4="TEB2000_REV01",CALC_CONN_TEB2000_REV01!$F:$H),3,0)="--",VLOOKUP($D515&amp;"-"&amp;$E515,IF($C$4="TEB2000_REV01",CALC_CONN_TEB2000_REV01!$F:$H),2,0),VLOOKUP($D515&amp;"-"&amp;$E515,IF($C$4="TEB2000_REV01",CALC_CONN_TEB2000_REV01!$F:$H),3,0)),"---")</f>
        <v>---</v>
      </c>
      <c r="H515" s="59" t="str">
        <f>IFERROR(VLOOKUP(G515,IF($C$4="TEB2000_REV01",CALC_CONN_TEB2000_REV01!$G:$T),14,0),"---")</f>
        <v>---</v>
      </c>
      <c r="I515" s="59" t="str">
        <f>IFERROR(VLOOKUP($D515&amp;"-"&amp;$E515,IF($C$4="TEB2000_REV01",CALC_CONN_TEB2000_REV01!$F:$K,"???"),6,0),"---")</f>
        <v>---</v>
      </c>
      <c r="J515" s="61" t="str">
        <f>IFERROR(VLOOKUP($D515&amp;"-"&amp;$E515,IF($C$4="TEB2000_REV01",CALC_CONN_TEB2000_REV01!$F:$M,"???"),8,0),"---")</f>
        <v>---</v>
      </c>
      <c r="K515" s="62" t="str">
        <f>IFERROR(VLOOKUP($D515&amp;"-"&amp;$E515,IF($C$4="TEB2000_REV01",CALC_CONN_TEB2000_REV01!$F:$N),9,0),"---")</f>
        <v>---</v>
      </c>
      <c r="L515" s="59" t="str">
        <f>IFERROR(VLOOKUP(K515,B2B!$H$3:$I$2000,2,0),"---")</f>
        <v>---</v>
      </c>
      <c r="M515" s="59" t="str">
        <f>IFERROR(VLOOKUP(L515,IF($M$4="TEM0007_REV01",RAW_m_TEM0007_REV01!$AD:$AH),5,0),"---")</f>
        <v>---</v>
      </c>
      <c r="N515" s="59" t="str">
        <f>IFERROR(VLOOKUP(L515,IF($M$4="TEM0007_REV01",RAW_m_TEM0007_REV01!$AE:$AJ),6,0),"---")</f>
        <v>---</v>
      </c>
      <c r="O515" s="63" t="str">
        <f>IFERROR(VLOOKUP(L515,IF($M$4="TEM0007_REV01",RAW_m_TEM0007_REV01!$AD:$AE),2,0),"---")</f>
        <v>---</v>
      </c>
      <c r="P515" s="59" t="str">
        <f>IFERROR(VLOOKUP(O515,IF($M$4="TEM0007_REV01",RAW_m_TEM0007_REV01!$AJ:$AK),2,0),"---")</f>
        <v>---</v>
      </c>
      <c r="Q515" s="59" t="str">
        <f>IFERROR(VLOOKUP(L515,IF($M$4="TEM0007_REV01",RAW_m_TEM0007_REV01!$AD:$AF),3,0),"---")</f>
        <v>---</v>
      </c>
      <c r="R515" s="59" t="str">
        <f>IFERROR(VLOOKUP(O515,IF($M$4="TEM0007_REV01",RAW_m_TEM0007_REV01!$AE:$AG),3,0),"---")</f>
        <v>---</v>
      </c>
      <c r="S515" s="59" t="str">
        <f t="shared" si="15"/>
        <v>---</v>
      </c>
    </row>
    <row r="516" spans="2:19" ht="15" customHeight="1" x14ac:dyDescent="0.25">
      <c r="B516" s="59">
        <f t="shared" si="14"/>
        <v>511</v>
      </c>
      <c r="C516" s="60">
        <f>IFERROR(IF($C$4="TEB2000_REV01",CALC_CONN_TEB2000_REV01!U516,),"---")</f>
        <v>0</v>
      </c>
      <c r="D516" s="59">
        <f>IFERROR(IF($C$4="TEB2000_REV01",CALC_CONN_TEB2000_REV01!D516,),"---")</f>
        <v>0</v>
      </c>
      <c r="E516" s="59">
        <f>IFERROR(IF($C$4="TEB2000_REV01",CALC_CONN_TEB2000_REV01!E516,),"---")</f>
        <v>0</v>
      </c>
      <c r="F516" s="59" t="str">
        <f>IFERROR(IF(VLOOKUP($D516&amp;"-"&amp;$E516,IF($C$4="TEB2000_REV01",CALC_CONN_TEB2000_REV01!$F:$I),4,0)="--","---",IF($C$4="TEB2000_REV01",CALC_CONN_TEB2000_REV01!$G516&amp; " --&gt; " &amp;CALC_CONN_TEB2000_REV01!$I516&amp; " --&gt; ")),"---")</f>
        <v>---</v>
      </c>
      <c r="G516" s="59" t="str">
        <f>IFERROR(IF(VLOOKUP($D516&amp;"-"&amp;$E516,IF($C$4="TEB2000_REV01",CALC_CONN_TEB2000_REV01!$F:$H),3,0)="--",VLOOKUP($D516&amp;"-"&amp;$E516,IF($C$4="TEB2000_REV01",CALC_CONN_TEB2000_REV01!$F:$H),2,0),VLOOKUP($D516&amp;"-"&amp;$E516,IF($C$4="TEB2000_REV01",CALC_CONN_TEB2000_REV01!$F:$H),3,0)),"---")</f>
        <v>---</v>
      </c>
      <c r="H516" s="59" t="str">
        <f>IFERROR(VLOOKUP(G516,IF($C$4="TEB2000_REV01",CALC_CONN_TEB2000_REV01!$G:$T),14,0),"---")</f>
        <v>---</v>
      </c>
      <c r="I516" s="59" t="str">
        <f>IFERROR(VLOOKUP($D516&amp;"-"&amp;$E516,IF($C$4="TEB2000_REV01",CALC_CONN_TEB2000_REV01!$F:$K,"???"),6,0),"---")</f>
        <v>---</v>
      </c>
      <c r="J516" s="61" t="str">
        <f>IFERROR(VLOOKUP($D516&amp;"-"&amp;$E516,IF($C$4="TEB2000_REV01",CALC_CONN_TEB2000_REV01!$F:$M,"???"),8,0),"---")</f>
        <v>---</v>
      </c>
      <c r="K516" s="62" t="str">
        <f>IFERROR(VLOOKUP($D516&amp;"-"&amp;$E516,IF($C$4="TEB2000_REV01",CALC_CONN_TEB2000_REV01!$F:$N),9,0),"---")</f>
        <v>---</v>
      </c>
      <c r="L516" s="59" t="str">
        <f>IFERROR(VLOOKUP(K516,B2B!$H$3:$I$2000,2,0),"---")</f>
        <v>---</v>
      </c>
      <c r="M516" s="59" t="str">
        <f>IFERROR(VLOOKUP(L516,IF($M$4="TEM0007_REV01",RAW_m_TEM0007_REV01!$AD:$AH),5,0),"---")</f>
        <v>---</v>
      </c>
      <c r="N516" s="59" t="str">
        <f>IFERROR(VLOOKUP(L516,IF($M$4="TEM0007_REV01",RAW_m_TEM0007_REV01!$AE:$AJ),6,0),"---")</f>
        <v>---</v>
      </c>
      <c r="O516" s="63" t="str">
        <f>IFERROR(VLOOKUP(L516,IF($M$4="TEM0007_REV01",RAW_m_TEM0007_REV01!$AD:$AE),2,0),"---")</f>
        <v>---</v>
      </c>
      <c r="P516" s="59" t="str">
        <f>IFERROR(VLOOKUP(O516,IF($M$4="TEM0007_REV01",RAW_m_TEM0007_REV01!$AJ:$AK),2,0),"---")</f>
        <v>---</v>
      </c>
      <c r="Q516" s="59" t="str">
        <f>IFERROR(VLOOKUP(L516,IF($M$4="TEM0007_REV01",RAW_m_TEM0007_REV01!$AD:$AF),3,0),"---")</f>
        <v>---</v>
      </c>
      <c r="R516" s="59" t="str">
        <f>IFERROR(VLOOKUP(O516,IF($M$4="TEM0007_REV01",RAW_m_TEM0007_REV01!$AE:$AG),3,0),"---")</f>
        <v>---</v>
      </c>
      <c r="S516" s="59" t="str">
        <f t="shared" si="15"/>
        <v>---</v>
      </c>
    </row>
    <row r="517" spans="2:19" ht="15" customHeight="1" x14ac:dyDescent="0.25">
      <c r="B517" s="59">
        <f t="shared" si="14"/>
        <v>512</v>
      </c>
      <c r="C517" s="60">
        <f>IFERROR(IF($C$4="TEB2000_REV01",CALC_CONN_TEB2000_REV01!U517,),"---")</f>
        <v>0</v>
      </c>
      <c r="D517" s="59">
        <f>IFERROR(IF($C$4="TEB2000_REV01",CALC_CONN_TEB2000_REV01!D517,),"---")</f>
        <v>0</v>
      </c>
      <c r="E517" s="59">
        <f>IFERROR(IF($C$4="TEB2000_REV01",CALC_CONN_TEB2000_REV01!E517,),"---")</f>
        <v>0</v>
      </c>
      <c r="F517" s="59" t="str">
        <f>IFERROR(IF(VLOOKUP($D517&amp;"-"&amp;$E517,IF($C$4="TEB2000_REV01",CALC_CONN_TEB2000_REV01!$F:$I),4,0)="--","---",IF($C$4="TEB2000_REV01",CALC_CONN_TEB2000_REV01!$G517&amp; " --&gt; " &amp;CALC_CONN_TEB2000_REV01!$I517&amp; " --&gt; ")),"---")</f>
        <v>---</v>
      </c>
      <c r="G517" s="59" t="str">
        <f>IFERROR(IF(VLOOKUP($D517&amp;"-"&amp;$E517,IF($C$4="TEB2000_REV01",CALC_CONN_TEB2000_REV01!$F:$H),3,0)="--",VLOOKUP($D517&amp;"-"&amp;$E517,IF($C$4="TEB2000_REV01",CALC_CONN_TEB2000_REV01!$F:$H),2,0),VLOOKUP($D517&amp;"-"&amp;$E517,IF($C$4="TEB2000_REV01",CALC_CONN_TEB2000_REV01!$F:$H),3,0)),"---")</f>
        <v>---</v>
      </c>
      <c r="H517" s="59" t="str">
        <f>IFERROR(VLOOKUP(G517,IF($C$4="TEB2000_REV01",CALC_CONN_TEB2000_REV01!$G:$T),14,0),"---")</f>
        <v>---</v>
      </c>
      <c r="I517" s="59" t="str">
        <f>IFERROR(VLOOKUP($D517&amp;"-"&amp;$E517,IF($C$4="TEB2000_REV01",CALC_CONN_TEB2000_REV01!$F:$K,"???"),6,0),"---")</f>
        <v>---</v>
      </c>
      <c r="J517" s="61" t="str">
        <f>IFERROR(VLOOKUP($D517&amp;"-"&amp;$E517,IF($C$4="TEB2000_REV01",CALC_CONN_TEB2000_REV01!$F:$M,"???"),8,0),"---")</f>
        <v>---</v>
      </c>
      <c r="K517" s="62" t="str">
        <f>IFERROR(VLOOKUP($D517&amp;"-"&amp;$E517,IF($C$4="TEB2000_REV01",CALC_CONN_TEB2000_REV01!$F:$N),9,0),"---")</f>
        <v>---</v>
      </c>
      <c r="L517" s="59" t="str">
        <f>IFERROR(VLOOKUP(K517,B2B!$H$3:$I$2000,2,0),"---")</f>
        <v>---</v>
      </c>
      <c r="M517" s="59" t="str">
        <f>IFERROR(VLOOKUP(L517,IF($M$4="TEM0007_REV01",RAW_m_TEM0007_REV01!$AD:$AH),5,0),"---")</f>
        <v>---</v>
      </c>
      <c r="N517" s="59" t="str">
        <f>IFERROR(VLOOKUP(L517,IF($M$4="TEM0007_REV01",RAW_m_TEM0007_REV01!$AE:$AJ),6,0),"---")</f>
        <v>---</v>
      </c>
      <c r="O517" s="63" t="str">
        <f>IFERROR(VLOOKUP(L517,IF($M$4="TEM0007_REV01",RAW_m_TEM0007_REV01!$AD:$AE),2,0),"---")</f>
        <v>---</v>
      </c>
      <c r="P517" s="59" t="str">
        <f>IFERROR(VLOOKUP(O517,IF($M$4="TEM0007_REV01",RAW_m_TEM0007_REV01!$AJ:$AK),2,0),"---")</f>
        <v>---</v>
      </c>
      <c r="Q517" s="59" t="str">
        <f>IFERROR(VLOOKUP(L517,IF($M$4="TEM0007_REV01",RAW_m_TEM0007_REV01!$AD:$AF),3,0),"---")</f>
        <v>---</v>
      </c>
      <c r="R517" s="59" t="str">
        <f>IFERROR(VLOOKUP(O517,IF($M$4="TEM0007_REV01",RAW_m_TEM0007_REV01!$AE:$AG),3,0),"---")</f>
        <v>---</v>
      </c>
      <c r="S517" s="59" t="str">
        <f t="shared" si="15"/>
        <v>---</v>
      </c>
    </row>
    <row r="518" spans="2:19" ht="15" customHeight="1" x14ac:dyDescent="0.25">
      <c r="B518" s="59">
        <f t="shared" si="14"/>
        <v>513</v>
      </c>
      <c r="C518" s="60">
        <f>IFERROR(IF($C$4="TEB2000_REV01",CALC_CONN_TEB2000_REV01!U518,),"---")</f>
        <v>0</v>
      </c>
      <c r="D518" s="59">
        <f>IFERROR(IF($C$4="TEB2000_REV01",CALC_CONN_TEB2000_REV01!D518,),"---")</f>
        <v>0</v>
      </c>
      <c r="E518" s="59">
        <f>IFERROR(IF($C$4="TEB2000_REV01",CALC_CONN_TEB2000_REV01!E518,),"---")</f>
        <v>0</v>
      </c>
      <c r="F518" s="59" t="str">
        <f>IFERROR(IF(VLOOKUP($D518&amp;"-"&amp;$E518,IF($C$4="TEB2000_REV01",CALC_CONN_TEB2000_REV01!$F:$I),4,0)="--","---",IF($C$4="TEB2000_REV01",CALC_CONN_TEB2000_REV01!$G518&amp; " --&gt; " &amp;CALC_CONN_TEB2000_REV01!$I518&amp; " --&gt; ")),"---")</f>
        <v>---</v>
      </c>
      <c r="G518" s="59" t="str">
        <f>IFERROR(IF(VLOOKUP($D518&amp;"-"&amp;$E518,IF($C$4="TEB2000_REV01",CALC_CONN_TEB2000_REV01!$F:$H),3,0)="--",VLOOKUP($D518&amp;"-"&amp;$E518,IF($C$4="TEB2000_REV01",CALC_CONN_TEB2000_REV01!$F:$H),2,0),VLOOKUP($D518&amp;"-"&amp;$E518,IF($C$4="TEB2000_REV01",CALC_CONN_TEB2000_REV01!$F:$H),3,0)),"---")</f>
        <v>---</v>
      </c>
      <c r="H518" s="59" t="str">
        <f>IFERROR(VLOOKUP(G518,IF($C$4="TEB2000_REV01",CALC_CONN_TEB2000_REV01!$G:$T),14,0),"---")</f>
        <v>---</v>
      </c>
      <c r="I518" s="59" t="str">
        <f>IFERROR(VLOOKUP($D518&amp;"-"&amp;$E518,IF($C$4="TEB2000_REV01",CALC_CONN_TEB2000_REV01!$F:$K,"???"),6,0),"---")</f>
        <v>---</v>
      </c>
      <c r="J518" s="61" t="str">
        <f>IFERROR(VLOOKUP($D518&amp;"-"&amp;$E518,IF($C$4="TEB2000_REV01",CALC_CONN_TEB2000_REV01!$F:$M,"???"),8,0),"---")</f>
        <v>---</v>
      </c>
      <c r="K518" s="62" t="str">
        <f>IFERROR(VLOOKUP($D518&amp;"-"&amp;$E518,IF($C$4="TEB2000_REV01",CALC_CONN_TEB2000_REV01!$F:$N),9,0),"---")</f>
        <v>---</v>
      </c>
      <c r="L518" s="59" t="str">
        <f>IFERROR(VLOOKUP(K518,B2B!$H$3:$I$2000,2,0),"---")</f>
        <v>---</v>
      </c>
      <c r="M518" s="59" t="str">
        <f>IFERROR(VLOOKUP(L518,IF($M$4="TEM0007_REV01",RAW_m_TEM0007_REV01!$AD:$AH),5,0),"---")</f>
        <v>---</v>
      </c>
      <c r="N518" s="59" t="str">
        <f>IFERROR(VLOOKUP(L518,IF($M$4="TEM0007_REV01",RAW_m_TEM0007_REV01!$AE:$AJ),6,0),"---")</f>
        <v>---</v>
      </c>
      <c r="O518" s="63" t="str">
        <f>IFERROR(VLOOKUP(L518,IF($M$4="TEM0007_REV01",RAW_m_TEM0007_REV01!$AD:$AE),2,0),"---")</f>
        <v>---</v>
      </c>
      <c r="P518" s="59" t="str">
        <f>IFERROR(VLOOKUP(O518,IF($M$4="TEM0007_REV01",RAW_m_TEM0007_REV01!$AJ:$AK),2,0),"---")</f>
        <v>---</v>
      </c>
      <c r="Q518" s="59" t="str">
        <f>IFERROR(VLOOKUP(L518,IF($M$4="TEM0007_REV01",RAW_m_TEM0007_REV01!$AD:$AF),3,0),"---")</f>
        <v>---</v>
      </c>
      <c r="R518" s="59" t="str">
        <f>IFERROR(VLOOKUP(O518,IF($M$4="TEM0007_REV01",RAW_m_TEM0007_REV01!$AE:$AG),3,0),"---")</f>
        <v>---</v>
      </c>
      <c r="S518" s="59" t="str">
        <f t="shared" si="15"/>
        <v>---</v>
      </c>
    </row>
    <row r="519" spans="2:19" ht="15" customHeight="1" x14ac:dyDescent="0.25">
      <c r="B519" s="59">
        <f t="shared" si="14"/>
        <v>514</v>
      </c>
      <c r="C519" s="60">
        <f>IFERROR(IF($C$4="TEB2000_REV01",CALC_CONN_TEB2000_REV01!U519,),"---")</f>
        <v>0</v>
      </c>
      <c r="D519" s="59">
        <f>IFERROR(IF($C$4="TEB2000_REV01",CALC_CONN_TEB2000_REV01!D519,),"---")</f>
        <v>0</v>
      </c>
      <c r="E519" s="59">
        <f>IFERROR(IF($C$4="TEB2000_REV01",CALC_CONN_TEB2000_REV01!E519,),"---")</f>
        <v>0</v>
      </c>
      <c r="F519" s="59" t="str">
        <f>IFERROR(IF(VLOOKUP($D519&amp;"-"&amp;$E519,IF($C$4="TEB2000_REV01",CALC_CONN_TEB2000_REV01!$F:$I),4,0)="--","---",IF($C$4="TEB2000_REV01",CALC_CONN_TEB2000_REV01!$G519&amp; " --&gt; " &amp;CALC_CONN_TEB2000_REV01!$I519&amp; " --&gt; ")),"---")</f>
        <v>---</v>
      </c>
      <c r="G519" s="59" t="str">
        <f>IFERROR(IF(VLOOKUP($D519&amp;"-"&amp;$E519,IF($C$4="TEB2000_REV01",CALC_CONN_TEB2000_REV01!$F:$H),3,0)="--",VLOOKUP($D519&amp;"-"&amp;$E519,IF($C$4="TEB2000_REV01",CALC_CONN_TEB2000_REV01!$F:$H),2,0),VLOOKUP($D519&amp;"-"&amp;$E519,IF($C$4="TEB2000_REV01",CALC_CONN_TEB2000_REV01!$F:$H),3,0)),"---")</f>
        <v>---</v>
      </c>
      <c r="H519" s="59" t="str">
        <f>IFERROR(VLOOKUP(G519,IF($C$4="TEB2000_REV01",CALC_CONN_TEB2000_REV01!$G:$T),14,0),"---")</f>
        <v>---</v>
      </c>
      <c r="I519" s="59" t="str">
        <f>IFERROR(VLOOKUP($D519&amp;"-"&amp;$E519,IF($C$4="TEB2000_REV01",CALC_CONN_TEB2000_REV01!$F:$K,"???"),6,0),"---")</f>
        <v>---</v>
      </c>
      <c r="J519" s="61" t="str">
        <f>IFERROR(VLOOKUP($D519&amp;"-"&amp;$E519,IF($C$4="TEB2000_REV01",CALC_CONN_TEB2000_REV01!$F:$M,"???"),8,0),"---")</f>
        <v>---</v>
      </c>
      <c r="K519" s="62" t="str">
        <f>IFERROR(VLOOKUP($D519&amp;"-"&amp;$E519,IF($C$4="TEB2000_REV01",CALC_CONN_TEB2000_REV01!$F:$N),9,0),"---")</f>
        <v>---</v>
      </c>
      <c r="L519" s="59" t="str">
        <f>IFERROR(VLOOKUP(K519,B2B!$H$3:$I$2000,2,0),"---")</f>
        <v>---</v>
      </c>
      <c r="M519" s="59" t="str">
        <f>IFERROR(VLOOKUP(L519,IF($M$4="TEM0007_REV01",RAW_m_TEM0007_REV01!$AD:$AH),5,0),"---")</f>
        <v>---</v>
      </c>
      <c r="N519" s="59" t="str">
        <f>IFERROR(VLOOKUP(L519,IF($M$4="TEM0007_REV01",RAW_m_TEM0007_REV01!$AE:$AJ),6,0),"---")</f>
        <v>---</v>
      </c>
      <c r="O519" s="63" t="str">
        <f>IFERROR(VLOOKUP(L519,IF($M$4="TEM0007_REV01",RAW_m_TEM0007_REV01!$AD:$AE),2,0),"---")</f>
        <v>---</v>
      </c>
      <c r="P519" s="59" t="str">
        <f>IFERROR(VLOOKUP(O519,IF($M$4="TEM0007_REV01",RAW_m_TEM0007_REV01!$AJ:$AK),2,0),"---")</f>
        <v>---</v>
      </c>
      <c r="Q519" s="59" t="str">
        <f>IFERROR(VLOOKUP(L519,IF($M$4="TEM0007_REV01",RAW_m_TEM0007_REV01!$AD:$AF),3,0),"---")</f>
        <v>---</v>
      </c>
      <c r="R519" s="59" t="str">
        <f>IFERROR(VLOOKUP(O519,IF($M$4="TEM0007_REV01",RAW_m_TEM0007_REV01!$AE:$AG),3,0),"---")</f>
        <v>---</v>
      </c>
      <c r="S519" s="59" t="str">
        <f t="shared" si="15"/>
        <v>---</v>
      </c>
    </row>
    <row r="520" spans="2:19" ht="15" customHeight="1" x14ac:dyDescent="0.25">
      <c r="B520" s="59">
        <f t="shared" ref="B520:B538" si="16">B519+1</f>
        <v>515</v>
      </c>
      <c r="C520" s="60">
        <f>IFERROR(IF($C$4="TEB2000_REV01",CALC_CONN_TEB2000_REV01!U520,),"---")</f>
        <v>0</v>
      </c>
      <c r="D520" s="59">
        <f>IFERROR(IF($C$4="TEB2000_REV01",CALC_CONN_TEB2000_REV01!D520,),"---")</f>
        <v>0</v>
      </c>
      <c r="E520" s="59">
        <f>IFERROR(IF($C$4="TEB2000_REV01",CALC_CONN_TEB2000_REV01!E520,),"---")</f>
        <v>0</v>
      </c>
      <c r="F520" s="59" t="str">
        <f>IFERROR(IF(VLOOKUP($D520&amp;"-"&amp;$E520,IF($C$4="TEB2000_REV01",CALC_CONN_TEB2000_REV01!$F:$I),4,0)="--","---",IF($C$4="TEB2000_REV01",CALC_CONN_TEB2000_REV01!$G520&amp; " --&gt; " &amp;CALC_CONN_TEB2000_REV01!$I520&amp; " --&gt; ")),"---")</f>
        <v>---</v>
      </c>
      <c r="G520" s="59" t="str">
        <f>IFERROR(IF(VLOOKUP($D520&amp;"-"&amp;$E520,IF($C$4="TEB2000_REV01",CALC_CONN_TEB2000_REV01!$F:$H),3,0)="--",VLOOKUP($D520&amp;"-"&amp;$E520,IF($C$4="TEB2000_REV01",CALC_CONN_TEB2000_REV01!$F:$H),2,0),VLOOKUP($D520&amp;"-"&amp;$E520,IF($C$4="TEB2000_REV01",CALC_CONN_TEB2000_REV01!$F:$H),3,0)),"---")</f>
        <v>---</v>
      </c>
      <c r="H520" s="59" t="str">
        <f>IFERROR(VLOOKUP(G520,IF($C$4="TEB2000_REV01",CALC_CONN_TEB2000_REV01!$G:$T),14,0),"---")</f>
        <v>---</v>
      </c>
      <c r="I520" s="59" t="str">
        <f>IFERROR(VLOOKUP($D520&amp;"-"&amp;$E520,IF($C$4="TEB2000_REV01",CALC_CONN_TEB2000_REV01!$F:$K,"???"),6,0),"---")</f>
        <v>---</v>
      </c>
      <c r="J520" s="61" t="str">
        <f>IFERROR(VLOOKUP($D520&amp;"-"&amp;$E520,IF($C$4="TEB2000_REV01",CALC_CONN_TEB2000_REV01!$F:$M,"???"),8,0),"---")</f>
        <v>---</v>
      </c>
      <c r="K520" s="62" t="str">
        <f>IFERROR(VLOOKUP($D520&amp;"-"&amp;$E520,IF($C$4="TEB2000_REV01",CALC_CONN_TEB2000_REV01!$F:$N),9,0),"---")</f>
        <v>---</v>
      </c>
      <c r="L520" s="59" t="str">
        <f>IFERROR(VLOOKUP(K520,B2B!$H$3:$I$2000,2,0),"---")</f>
        <v>---</v>
      </c>
      <c r="M520" s="59" t="str">
        <f>IFERROR(VLOOKUP(L520,IF($M$4="TEM0007_REV01",RAW_m_TEM0007_REV01!$AD:$AH),5,0),"---")</f>
        <v>---</v>
      </c>
      <c r="N520" s="59" t="str">
        <f>IFERROR(VLOOKUP(L520,IF($M$4="TEM0007_REV01",RAW_m_TEM0007_REV01!$AE:$AJ),6,0),"---")</f>
        <v>---</v>
      </c>
      <c r="O520" s="63" t="str">
        <f>IFERROR(VLOOKUP(L520,IF($M$4="TEM0007_REV01",RAW_m_TEM0007_REV01!$AD:$AE),2,0),"---")</f>
        <v>---</v>
      </c>
      <c r="P520" s="59" t="str">
        <f>IFERROR(VLOOKUP(O520,IF($M$4="TEM0007_REV01",RAW_m_TEM0007_REV01!$AJ:$AK),2,0),"---")</f>
        <v>---</v>
      </c>
      <c r="Q520" s="59" t="str">
        <f>IFERROR(VLOOKUP(L520,IF($M$4="TEM0007_REV01",RAW_m_TEM0007_REV01!$AD:$AF),3,0),"---")</f>
        <v>---</v>
      </c>
      <c r="R520" s="59" t="str">
        <f>IFERROR(VLOOKUP(O520,IF($M$4="TEM0007_REV01",RAW_m_TEM0007_REV01!$AE:$AG),3,0),"---")</f>
        <v>---</v>
      </c>
      <c r="S520" s="59" t="str">
        <f t="shared" ref="S520:S538" si="17">IFERROR(SUBSTITUTE(I520,"mm","")+SUBSTITUTE(R520,"mm",""),"---")</f>
        <v>---</v>
      </c>
    </row>
    <row r="521" spans="2:19" ht="15" customHeight="1" x14ac:dyDescent="0.25">
      <c r="B521" s="59">
        <f t="shared" si="16"/>
        <v>516</v>
      </c>
      <c r="C521" s="60">
        <f>IFERROR(IF($C$4="TEB2000_REV01",CALC_CONN_TEB2000_REV01!U521,),"---")</f>
        <v>0</v>
      </c>
      <c r="D521" s="59">
        <f>IFERROR(IF($C$4="TEB2000_REV01",CALC_CONN_TEB2000_REV01!D521,),"---")</f>
        <v>0</v>
      </c>
      <c r="E521" s="59">
        <f>IFERROR(IF($C$4="TEB2000_REV01",CALC_CONN_TEB2000_REV01!E521,),"---")</f>
        <v>0</v>
      </c>
      <c r="F521" s="59" t="str">
        <f>IFERROR(IF(VLOOKUP($D521&amp;"-"&amp;$E521,IF($C$4="TEB2000_REV01",CALC_CONN_TEB2000_REV01!$F:$I),4,0)="--","---",IF($C$4="TEB2000_REV01",CALC_CONN_TEB2000_REV01!$G521&amp; " --&gt; " &amp;CALC_CONN_TEB2000_REV01!$I521&amp; " --&gt; ")),"---")</f>
        <v>---</v>
      </c>
      <c r="G521" s="59" t="str">
        <f>IFERROR(IF(VLOOKUP($D521&amp;"-"&amp;$E521,IF($C$4="TEB2000_REV01",CALC_CONN_TEB2000_REV01!$F:$H),3,0)="--",VLOOKUP($D521&amp;"-"&amp;$E521,IF($C$4="TEB2000_REV01",CALC_CONN_TEB2000_REV01!$F:$H),2,0),VLOOKUP($D521&amp;"-"&amp;$E521,IF($C$4="TEB2000_REV01",CALC_CONN_TEB2000_REV01!$F:$H),3,0)),"---")</f>
        <v>---</v>
      </c>
      <c r="H521" s="59" t="str">
        <f>IFERROR(VLOOKUP(G521,IF($C$4="TEB2000_REV01",CALC_CONN_TEB2000_REV01!$G:$T),14,0),"---")</f>
        <v>---</v>
      </c>
      <c r="I521" s="59" t="str">
        <f>IFERROR(VLOOKUP($D521&amp;"-"&amp;$E521,IF($C$4="TEB2000_REV01",CALC_CONN_TEB2000_REV01!$F:$K,"???"),6,0),"---")</f>
        <v>---</v>
      </c>
      <c r="J521" s="61" t="str">
        <f>IFERROR(VLOOKUP($D521&amp;"-"&amp;$E521,IF($C$4="TEB2000_REV01",CALC_CONN_TEB2000_REV01!$F:$M,"???"),8,0),"---")</f>
        <v>---</v>
      </c>
      <c r="K521" s="62" t="str">
        <f>IFERROR(VLOOKUP($D521&amp;"-"&amp;$E521,IF($C$4="TEB2000_REV01",CALC_CONN_TEB2000_REV01!$F:$N),9,0),"---")</f>
        <v>---</v>
      </c>
      <c r="L521" s="59" t="str">
        <f>IFERROR(VLOOKUP(K521,B2B!$H$3:$I$2000,2,0),"---")</f>
        <v>---</v>
      </c>
      <c r="M521" s="59" t="str">
        <f>IFERROR(VLOOKUP(L521,IF($M$4="TEM0007_REV01",RAW_m_TEM0007_REV01!$AD:$AH),5,0),"---")</f>
        <v>---</v>
      </c>
      <c r="N521" s="59" t="str">
        <f>IFERROR(VLOOKUP(L521,IF($M$4="TEM0007_REV01",RAW_m_TEM0007_REV01!$AE:$AJ),6,0),"---")</f>
        <v>---</v>
      </c>
      <c r="O521" s="63" t="str">
        <f>IFERROR(VLOOKUP(L521,IF($M$4="TEM0007_REV01",RAW_m_TEM0007_REV01!$AD:$AE),2,0),"---")</f>
        <v>---</v>
      </c>
      <c r="P521" s="59" t="str">
        <f>IFERROR(VLOOKUP(O521,IF($M$4="TEM0007_REV01",RAW_m_TEM0007_REV01!$AJ:$AK),2,0),"---")</f>
        <v>---</v>
      </c>
      <c r="Q521" s="59" t="str">
        <f>IFERROR(VLOOKUP(L521,IF($M$4="TEM0007_REV01",RAW_m_TEM0007_REV01!$AD:$AF),3,0),"---")</f>
        <v>---</v>
      </c>
      <c r="R521" s="59" t="str">
        <f>IFERROR(VLOOKUP(O521,IF($M$4="TEM0007_REV01",RAW_m_TEM0007_REV01!$AE:$AG),3,0),"---")</f>
        <v>---</v>
      </c>
      <c r="S521" s="59" t="str">
        <f t="shared" si="17"/>
        <v>---</v>
      </c>
    </row>
    <row r="522" spans="2:19" ht="15" customHeight="1" x14ac:dyDescent="0.25">
      <c r="B522" s="59">
        <f t="shared" si="16"/>
        <v>517</v>
      </c>
      <c r="C522" s="60">
        <f>IFERROR(IF($C$4="TEB2000_REV01",CALC_CONN_TEB2000_REV01!U522,),"---")</f>
        <v>0</v>
      </c>
      <c r="D522" s="59">
        <f>IFERROR(IF($C$4="TEB2000_REV01",CALC_CONN_TEB2000_REV01!D522,),"---")</f>
        <v>0</v>
      </c>
      <c r="E522" s="59">
        <f>IFERROR(IF($C$4="TEB2000_REV01",CALC_CONN_TEB2000_REV01!E522,),"---")</f>
        <v>0</v>
      </c>
      <c r="F522" s="59" t="str">
        <f>IFERROR(IF(VLOOKUP($D522&amp;"-"&amp;$E522,IF($C$4="TEB2000_REV01",CALC_CONN_TEB2000_REV01!$F:$I),4,0)="--","---",IF($C$4="TEB2000_REV01",CALC_CONN_TEB2000_REV01!$G522&amp; " --&gt; " &amp;CALC_CONN_TEB2000_REV01!$I522&amp; " --&gt; ")),"---")</f>
        <v>---</v>
      </c>
      <c r="G522" s="59" t="str">
        <f>IFERROR(IF(VLOOKUP($D522&amp;"-"&amp;$E522,IF($C$4="TEB2000_REV01",CALC_CONN_TEB2000_REV01!$F:$H),3,0)="--",VLOOKUP($D522&amp;"-"&amp;$E522,IF($C$4="TEB2000_REV01",CALC_CONN_TEB2000_REV01!$F:$H),2,0),VLOOKUP($D522&amp;"-"&amp;$E522,IF($C$4="TEB2000_REV01",CALC_CONN_TEB2000_REV01!$F:$H),3,0)),"---")</f>
        <v>---</v>
      </c>
      <c r="H522" s="59" t="str">
        <f>IFERROR(VLOOKUP(G522,IF($C$4="TEB2000_REV01",CALC_CONN_TEB2000_REV01!$G:$T),14,0),"---")</f>
        <v>---</v>
      </c>
      <c r="I522" s="59" t="str">
        <f>IFERROR(VLOOKUP($D522&amp;"-"&amp;$E522,IF($C$4="TEB2000_REV01",CALC_CONN_TEB2000_REV01!$F:$K,"???"),6,0),"---")</f>
        <v>---</v>
      </c>
      <c r="J522" s="61" t="str">
        <f>IFERROR(VLOOKUP($D522&amp;"-"&amp;$E522,IF($C$4="TEB2000_REV01",CALC_CONN_TEB2000_REV01!$F:$M,"???"),8,0),"---")</f>
        <v>---</v>
      </c>
      <c r="K522" s="62" t="str">
        <f>IFERROR(VLOOKUP($D522&amp;"-"&amp;$E522,IF($C$4="TEB2000_REV01",CALC_CONN_TEB2000_REV01!$F:$N),9,0),"---")</f>
        <v>---</v>
      </c>
      <c r="L522" s="59" t="str">
        <f>IFERROR(VLOOKUP(K522,B2B!$H$3:$I$2000,2,0),"---")</f>
        <v>---</v>
      </c>
      <c r="M522" s="59" t="str">
        <f>IFERROR(VLOOKUP(L522,IF($M$4="TEM0007_REV01",RAW_m_TEM0007_REV01!$AD:$AH),5,0),"---")</f>
        <v>---</v>
      </c>
      <c r="N522" s="59" t="str">
        <f>IFERROR(VLOOKUP(L522,IF($M$4="TEM0007_REV01",RAW_m_TEM0007_REV01!$AE:$AJ),6,0),"---")</f>
        <v>---</v>
      </c>
      <c r="O522" s="63" t="str">
        <f>IFERROR(VLOOKUP(L522,IF($M$4="TEM0007_REV01",RAW_m_TEM0007_REV01!$AD:$AE),2,0),"---")</f>
        <v>---</v>
      </c>
      <c r="P522" s="59" t="str">
        <f>IFERROR(VLOOKUP(O522,IF($M$4="TEM0007_REV01",RAW_m_TEM0007_REV01!$AJ:$AK),2,0),"---")</f>
        <v>---</v>
      </c>
      <c r="Q522" s="59" t="str">
        <f>IFERROR(VLOOKUP(L522,IF($M$4="TEM0007_REV01",RAW_m_TEM0007_REV01!$AD:$AF),3,0),"---")</f>
        <v>---</v>
      </c>
      <c r="R522" s="59" t="str">
        <f>IFERROR(VLOOKUP(O522,IF($M$4="TEM0007_REV01",RAW_m_TEM0007_REV01!$AE:$AG),3,0),"---")</f>
        <v>---</v>
      </c>
      <c r="S522" s="59" t="str">
        <f t="shared" si="17"/>
        <v>---</v>
      </c>
    </row>
    <row r="523" spans="2:19" ht="15" customHeight="1" x14ac:dyDescent="0.25">
      <c r="B523" s="59">
        <f t="shared" si="16"/>
        <v>518</v>
      </c>
      <c r="C523" s="60">
        <f>IFERROR(IF($C$4="TEB2000_REV01",CALC_CONN_TEB2000_REV01!U523,),"---")</f>
        <v>0</v>
      </c>
      <c r="D523" s="59">
        <f>IFERROR(IF($C$4="TEB2000_REV01",CALC_CONN_TEB2000_REV01!D523,),"---")</f>
        <v>0</v>
      </c>
      <c r="E523" s="59">
        <f>IFERROR(IF($C$4="TEB2000_REV01",CALC_CONN_TEB2000_REV01!E523,),"---")</f>
        <v>0</v>
      </c>
      <c r="F523" s="59" t="str">
        <f>IFERROR(IF(VLOOKUP($D523&amp;"-"&amp;$E523,IF($C$4="TEB2000_REV01",CALC_CONN_TEB2000_REV01!$F:$I),4,0)="--","---",IF($C$4="TEB2000_REV01",CALC_CONN_TEB2000_REV01!$G523&amp; " --&gt; " &amp;CALC_CONN_TEB2000_REV01!$I523&amp; " --&gt; ")),"---")</f>
        <v>---</v>
      </c>
      <c r="G523" s="59" t="str">
        <f>IFERROR(IF(VLOOKUP($D523&amp;"-"&amp;$E523,IF($C$4="TEB2000_REV01",CALC_CONN_TEB2000_REV01!$F:$H),3,0)="--",VLOOKUP($D523&amp;"-"&amp;$E523,IF($C$4="TEB2000_REV01",CALC_CONN_TEB2000_REV01!$F:$H),2,0),VLOOKUP($D523&amp;"-"&amp;$E523,IF($C$4="TEB2000_REV01",CALC_CONN_TEB2000_REV01!$F:$H),3,0)),"---")</f>
        <v>---</v>
      </c>
      <c r="H523" s="59" t="str">
        <f>IFERROR(VLOOKUP(G523,IF($C$4="TEB2000_REV01",CALC_CONN_TEB2000_REV01!$G:$T),14,0),"---")</f>
        <v>---</v>
      </c>
      <c r="I523" s="59" t="str">
        <f>IFERROR(VLOOKUP($D523&amp;"-"&amp;$E523,IF($C$4="TEB2000_REV01",CALC_CONN_TEB2000_REV01!$F:$K,"???"),6,0),"---")</f>
        <v>---</v>
      </c>
      <c r="J523" s="61" t="str">
        <f>IFERROR(VLOOKUP($D523&amp;"-"&amp;$E523,IF($C$4="TEB2000_REV01",CALC_CONN_TEB2000_REV01!$F:$M,"???"),8,0),"---")</f>
        <v>---</v>
      </c>
      <c r="K523" s="62" t="str">
        <f>IFERROR(VLOOKUP($D523&amp;"-"&amp;$E523,IF($C$4="TEB2000_REV01",CALC_CONN_TEB2000_REV01!$F:$N),9,0),"---")</f>
        <v>---</v>
      </c>
      <c r="L523" s="59" t="str">
        <f>IFERROR(VLOOKUP(K523,B2B!$H$3:$I$2000,2,0),"---")</f>
        <v>---</v>
      </c>
      <c r="M523" s="59" t="str">
        <f>IFERROR(VLOOKUP(L523,IF($M$4="TEM0007_REV01",RAW_m_TEM0007_REV01!$AD:$AH),5,0),"---")</f>
        <v>---</v>
      </c>
      <c r="N523" s="59" t="str">
        <f>IFERROR(VLOOKUP(L523,IF($M$4="TEM0007_REV01",RAW_m_TEM0007_REV01!$AE:$AJ),6,0),"---")</f>
        <v>---</v>
      </c>
      <c r="O523" s="63" t="str">
        <f>IFERROR(VLOOKUP(L523,IF($M$4="TEM0007_REV01",RAW_m_TEM0007_REV01!$AD:$AE),2,0),"---")</f>
        <v>---</v>
      </c>
      <c r="P523" s="59" t="str">
        <f>IFERROR(VLOOKUP(O523,IF($M$4="TEM0007_REV01",RAW_m_TEM0007_REV01!$AJ:$AK),2,0),"---")</f>
        <v>---</v>
      </c>
      <c r="Q523" s="59" t="str">
        <f>IFERROR(VLOOKUP(L523,IF($M$4="TEM0007_REV01",RAW_m_TEM0007_REV01!$AD:$AF),3,0),"---")</f>
        <v>---</v>
      </c>
      <c r="R523" s="59" t="str">
        <f>IFERROR(VLOOKUP(O523,IF($M$4="TEM0007_REV01",RAW_m_TEM0007_REV01!$AE:$AG),3,0),"---")</f>
        <v>---</v>
      </c>
      <c r="S523" s="59" t="str">
        <f t="shared" si="17"/>
        <v>---</v>
      </c>
    </row>
    <row r="524" spans="2:19" ht="15" customHeight="1" x14ac:dyDescent="0.25">
      <c r="B524" s="59">
        <f t="shared" si="16"/>
        <v>519</v>
      </c>
      <c r="C524" s="60">
        <f>IFERROR(IF($C$4="TEB2000_REV01",CALC_CONN_TEB2000_REV01!U524,),"---")</f>
        <v>0</v>
      </c>
      <c r="D524" s="59">
        <f>IFERROR(IF($C$4="TEB2000_REV01",CALC_CONN_TEB2000_REV01!D524,),"---")</f>
        <v>0</v>
      </c>
      <c r="E524" s="59">
        <f>IFERROR(IF($C$4="TEB2000_REV01",CALC_CONN_TEB2000_REV01!E524,),"---")</f>
        <v>0</v>
      </c>
      <c r="F524" s="59" t="str">
        <f>IFERROR(IF(VLOOKUP($D524&amp;"-"&amp;$E524,IF($C$4="TEB2000_REV01",CALC_CONN_TEB2000_REV01!$F:$I),4,0)="--","---",IF($C$4="TEB2000_REV01",CALC_CONN_TEB2000_REV01!$G524&amp; " --&gt; " &amp;CALC_CONN_TEB2000_REV01!$I524&amp; " --&gt; ")),"---")</f>
        <v>---</v>
      </c>
      <c r="G524" s="59" t="str">
        <f>IFERROR(IF(VLOOKUP($D524&amp;"-"&amp;$E524,IF($C$4="TEB2000_REV01",CALC_CONN_TEB2000_REV01!$F:$H),3,0)="--",VLOOKUP($D524&amp;"-"&amp;$E524,IF($C$4="TEB2000_REV01",CALC_CONN_TEB2000_REV01!$F:$H),2,0),VLOOKUP($D524&amp;"-"&amp;$E524,IF($C$4="TEB2000_REV01",CALC_CONN_TEB2000_REV01!$F:$H),3,0)),"---")</f>
        <v>---</v>
      </c>
      <c r="H524" s="59" t="str">
        <f>IFERROR(VLOOKUP(G524,IF($C$4="TEB2000_REV01",CALC_CONN_TEB2000_REV01!$G:$T),14,0),"---")</f>
        <v>---</v>
      </c>
      <c r="I524" s="59" t="str">
        <f>IFERROR(VLOOKUP($D524&amp;"-"&amp;$E524,IF($C$4="TEB2000_REV01",CALC_CONN_TEB2000_REV01!$F:$K,"???"),6,0),"---")</f>
        <v>---</v>
      </c>
      <c r="J524" s="61" t="str">
        <f>IFERROR(VLOOKUP($D524&amp;"-"&amp;$E524,IF($C$4="TEB2000_REV01",CALC_CONN_TEB2000_REV01!$F:$M,"???"),8,0),"---")</f>
        <v>---</v>
      </c>
      <c r="K524" s="62" t="str">
        <f>IFERROR(VLOOKUP($D524&amp;"-"&amp;$E524,IF($C$4="TEB2000_REV01",CALC_CONN_TEB2000_REV01!$F:$N),9,0),"---")</f>
        <v>---</v>
      </c>
      <c r="L524" s="59" t="str">
        <f>IFERROR(VLOOKUP(K524,B2B!$H$3:$I$2000,2,0),"---")</f>
        <v>---</v>
      </c>
      <c r="M524" s="59" t="str">
        <f>IFERROR(VLOOKUP(L524,IF($M$4="TEM0007_REV01",RAW_m_TEM0007_REV01!$AD:$AH),5,0),"---")</f>
        <v>---</v>
      </c>
      <c r="N524" s="59" t="str">
        <f>IFERROR(VLOOKUP(L524,IF($M$4="TEM0007_REV01",RAW_m_TEM0007_REV01!$AE:$AJ),6,0),"---")</f>
        <v>---</v>
      </c>
      <c r="O524" s="63" t="str">
        <f>IFERROR(VLOOKUP(L524,IF($M$4="TEM0007_REV01",RAW_m_TEM0007_REV01!$AD:$AE),2,0),"---")</f>
        <v>---</v>
      </c>
      <c r="P524" s="59" t="str">
        <f>IFERROR(VLOOKUP(O524,IF($M$4="TEM0007_REV01",RAW_m_TEM0007_REV01!$AJ:$AK),2,0),"---")</f>
        <v>---</v>
      </c>
      <c r="Q524" s="59" t="str">
        <f>IFERROR(VLOOKUP(L524,IF($M$4="TEM0007_REV01",RAW_m_TEM0007_REV01!$AD:$AF),3,0),"---")</f>
        <v>---</v>
      </c>
      <c r="R524" s="59" t="str">
        <f>IFERROR(VLOOKUP(O524,IF($M$4="TEM0007_REV01",RAW_m_TEM0007_REV01!$AE:$AG),3,0),"---")</f>
        <v>---</v>
      </c>
      <c r="S524" s="59" t="str">
        <f t="shared" si="17"/>
        <v>---</v>
      </c>
    </row>
    <row r="525" spans="2:19" ht="15" customHeight="1" x14ac:dyDescent="0.25">
      <c r="B525" s="59">
        <f t="shared" si="16"/>
        <v>520</v>
      </c>
      <c r="C525" s="60">
        <f>IFERROR(IF($C$4="TEB2000_REV01",CALC_CONN_TEB2000_REV01!U525,),"---")</f>
        <v>0</v>
      </c>
      <c r="D525" s="59">
        <f>IFERROR(IF($C$4="TEB2000_REV01",CALC_CONN_TEB2000_REV01!D525,),"---")</f>
        <v>0</v>
      </c>
      <c r="E525" s="59">
        <f>IFERROR(IF($C$4="TEB2000_REV01",CALC_CONN_TEB2000_REV01!E525,),"---")</f>
        <v>0</v>
      </c>
      <c r="F525" s="59" t="str">
        <f>IFERROR(IF(VLOOKUP($D525&amp;"-"&amp;$E525,IF($C$4="TEB2000_REV01",CALC_CONN_TEB2000_REV01!$F:$I),4,0)="--","---",IF($C$4="TEB2000_REV01",CALC_CONN_TEB2000_REV01!$G525&amp; " --&gt; " &amp;CALC_CONN_TEB2000_REV01!$I525&amp; " --&gt; ")),"---")</f>
        <v>---</v>
      </c>
      <c r="G525" s="59" t="str">
        <f>IFERROR(IF(VLOOKUP($D525&amp;"-"&amp;$E525,IF($C$4="TEB2000_REV01",CALC_CONN_TEB2000_REV01!$F:$H),3,0)="--",VLOOKUP($D525&amp;"-"&amp;$E525,IF($C$4="TEB2000_REV01",CALC_CONN_TEB2000_REV01!$F:$H),2,0),VLOOKUP($D525&amp;"-"&amp;$E525,IF($C$4="TEB2000_REV01",CALC_CONN_TEB2000_REV01!$F:$H),3,0)),"---")</f>
        <v>---</v>
      </c>
      <c r="H525" s="59" t="str">
        <f>IFERROR(VLOOKUP(G525,IF($C$4="TEB2000_REV01",CALC_CONN_TEB2000_REV01!$G:$T),14,0),"---")</f>
        <v>---</v>
      </c>
      <c r="I525" s="59" t="str">
        <f>IFERROR(VLOOKUP($D525&amp;"-"&amp;$E525,IF($C$4="TEB2000_REV01",CALC_CONN_TEB2000_REV01!$F:$K,"???"),6,0),"---")</f>
        <v>---</v>
      </c>
      <c r="J525" s="61" t="str">
        <f>IFERROR(VLOOKUP($D525&amp;"-"&amp;$E525,IF($C$4="TEB2000_REV01",CALC_CONN_TEB2000_REV01!$F:$M,"???"),8,0),"---")</f>
        <v>---</v>
      </c>
      <c r="K525" s="62" t="str">
        <f>IFERROR(VLOOKUP($D525&amp;"-"&amp;$E525,IF($C$4="TEB2000_REV01",CALC_CONN_TEB2000_REV01!$F:$N),9,0),"---")</f>
        <v>---</v>
      </c>
      <c r="L525" s="59" t="str">
        <f>IFERROR(VLOOKUP(K525,B2B!$H$3:$I$2000,2,0),"---")</f>
        <v>---</v>
      </c>
      <c r="M525" s="59" t="str">
        <f>IFERROR(VLOOKUP(L525,IF($M$4="TEM0007_REV01",RAW_m_TEM0007_REV01!$AD:$AH),5,0),"---")</f>
        <v>---</v>
      </c>
      <c r="N525" s="59" t="str">
        <f>IFERROR(VLOOKUP(L525,IF($M$4="TEM0007_REV01",RAW_m_TEM0007_REV01!$AE:$AJ),6,0),"---")</f>
        <v>---</v>
      </c>
      <c r="O525" s="63" t="str">
        <f>IFERROR(VLOOKUP(L525,IF($M$4="TEM0007_REV01",RAW_m_TEM0007_REV01!$AD:$AE),2,0),"---")</f>
        <v>---</v>
      </c>
      <c r="P525" s="59" t="str">
        <f>IFERROR(VLOOKUP(O525,IF($M$4="TEM0007_REV01",RAW_m_TEM0007_REV01!$AJ:$AK),2,0),"---")</f>
        <v>---</v>
      </c>
      <c r="Q525" s="59" t="str">
        <f>IFERROR(VLOOKUP(L525,IF($M$4="TEM0007_REV01",RAW_m_TEM0007_REV01!$AD:$AF),3,0),"---")</f>
        <v>---</v>
      </c>
      <c r="R525" s="59" t="str">
        <f>IFERROR(VLOOKUP(O525,IF($M$4="TEM0007_REV01",RAW_m_TEM0007_REV01!$AE:$AG),3,0),"---")</f>
        <v>---</v>
      </c>
      <c r="S525" s="59" t="str">
        <f t="shared" si="17"/>
        <v>---</v>
      </c>
    </row>
    <row r="526" spans="2:19" ht="15" customHeight="1" x14ac:dyDescent="0.25">
      <c r="B526" s="59">
        <f t="shared" si="16"/>
        <v>521</v>
      </c>
      <c r="C526" s="60">
        <f>IFERROR(IF($C$4="TEB2000_REV01",CALC_CONN_TEB2000_REV01!U526,),"---")</f>
        <v>0</v>
      </c>
      <c r="D526" s="59">
        <f>IFERROR(IF($C$4="TEB2000_REV01",CALC_CONN_TEB2000_REV01!D526,),"---")</f>
        <v>0</v>
      </c>
      <c r="E526" s="59">
        <f>IFERROR(IF($C$4="TEB2000_REV01",CALC_CONN_TEB2000_REV01!E526,),"---")</f>
        <v>0</v>
      </c>
      <c r="F526" s="59" t="str">
        <f>IFERROR(IF(VLOOKUP($D526&amp;"-"&amp;$E526,IF($C$4="TEB2000_REV01",CALC_CONN_TEB2000_REV01!$F:$I),4,0)="--","---",IF($C$4="TEB2000_REV01",CALC_CONN_TEB2000_REV01!$G526&amp; " --&gt; " &amp;CALC_CONN_TEB2000_REV01!$I526&amp; " --&gt; ")),"---")</f>
        <v>---</v>
      </c>
      <c r="G526" s="59" t="str">
        <f>IFERROR(IF(VLOOKUP($D526&amp;"-"&amp;$E526,IF($C$4="TEB2000_REV01",CALC_CONN_TEB2000_REV01!$F:$H),3,0)="--",VLOOKUP($D526&amp;"-"&amp;$E526,IF($C$4="TEB2000_REV01",CALC_CONN_TEB2000_REV01!$F:$H),2,0),VLOOKUP($D526&amp;"-"&amp;$E526,IF($C$4="TEB2000_REV01",CALC_CONN_TEB2000_REV01!$F:$H),3,0)),"---")</f>
        <v>---</v>
      </c>
      <c r="H526" s="59" t="str">
        <f>IFERROR(VLOOKUP(G526,IF($C$4="TEB2000_REV01",CALC_CONN_TEB2000_REV01!$G:$T),14,0),"---")</f>
        <v>---</v>
      </c>
      <c r="I526" s="59" t="str">
        <f>IFERROR(VLOOKUP($D526&amp;"-"&amp;$E526,IF($C$4="TEB2000_REV01",CALC_CONN_TEB2000_REV01!$F:$K,"???"),6,0),"---")</f>
        <v>---</v>
      </c>
      <c r="J526" s="61" t="str">
        <f>IFERROR(VLOOKUP($D526&amp;"-"&amp;$E526,IF($C$4="TEB2000_REV01",CALC_CONN_TEB2000_REV01!$F:$M,"???"),8,0),"---")</f>
        <v>---</v>
      </c>
      <c r="K526" s="62" t="str">
        <f>IFERROR(VLOOKUP($D526&amp;"-"&amp;$E526,IF($C$4="TEB2000_REV01",CALC_CONN_TEB2000_REV01!$F:$N),9,0),"---")</f>
        <v>---</v>
      </c>
      <c r="L526" s="59" t="str">
        <f>IFERROR(VLOOKUP(K526,B2B!$H$3:$I$2000,2,0),"---")</f>
        <v>---</v>
      </c>
      <c r="M526" s="59" t="str">
        <f>IFERROR(VLOOKUP(L526,IF($M$4="TEM0007_REV01",RAW_m_TEM0007_REV01!$AD:$AH),5,0),"---")</f>
        <v>---</v>
      </c>
      <c r="N526" s="59" t="str">
        <f>IFERROR(VLOOKUP(L526,IF($M$4="TEM0007_REV01",RAW_m_TEM0007_REV01!$AE:$AJ),6,0),"---")</f>
        <v>---</v>
      </c>
      <c r="O526" s="63" t="str">
        <f>IFERROR(VLOOKUP(L526,IF($M$4="TEM0007_REV01",RAW_m_TEM0007_REV01!$AD:$AE),2,0),"---")</f>
        <v>---</v>
      </c>
      <c r="P526" s="59" t="str">
        <f>IFERROR(VLOOKUP(O526,IF($M$4="TEM0007_REV01",RAW_m_TEM0007_REV01!$AJ:$AK),2,0),"---")</f>
        <v>---</v>
      </c>
      <c r="Q526" s="59" t="str">
        <f>IFERROR(VLOOKUP(L526,IF($M$4="TEM0007_REV01",RAW_m_TEM0007_REV01!$AD:$AF),3,0),"---")</f>
        <v>---</v>
      </c>
      <c r="R526" s="59" t="str">
        <f>IFERROR(VLOOKUP(O526,IF($M$4="TEM0007_REV01",RAW_m_TEM0007_REV01!$AE:$AG),3,0),"---")</f>
        <v>---</v>
      </c>
      <c r="S526" s="59" t="str">
        <f t="shared" si="17"/>
        <v>---</v>
      </c>
    </row>
    <row r="527" spans="2:19" ht="15" customHeight="1" x14ac:dyDescent="0.25">
      <c r="B527" s="59">
        <f t="shared" si="16"/>
        <v>522</v>
      </c>
      <c r="C527" s="60">
        <f>IFERROR(IF($C$4="TEB2000_REV01",CALC_CONN_TEB2000_REV01!U527,),"---")</f>
        <v>0</v>
      </c>
      <c r="D527" s="59">
        <f>IFERROR(IF($C$4="TEB2000_REV01",CALC_CONN_TEB2000_REV01!D527,),"---")</f>
        <v>0</v>
      </c>
      <c r="E527" s="59">
        <f>IFERROR(IF($C$4="TEB2000_REV01",CALC_CONN_TEB2000_REV01!E527,),"---")</f>
        <v>0</v>
      </c>
      <c r="F527" s="59" t="str">
        <f>IFERROR(IF(VLOOKUP($D527&amp;"-"&amp;$E527,IF($C$4="TEB2000_REV01",CALC_CONN_TEB2000_REV01!$F:$I),4,0)="--","---",IF($C$4="TEB2000_REV01",CALC_CONN_TEB2000_REV01!$G527&amp; " --&gt; " &amp;CALC_CONN_TEB2000_REV01!$I527&amp; " --&gt; ")),"---")</f>
        <v>---</v>
      </c>
      <c r="G527" s="59" t="str">
        <f>IFERROR(IF(VLOOKUP($D527&amp;"-"&amp;$E527,IF($C$4="TEB2000_REV01",CALC_CONN_TEB2000_REV01!$F:$H),3,0)="--",VLOOKUP($D527&amp;"-"&amp;$E527,IF($C$4="TEB2000_REV01",CALC_CONN_TEB2000_REV01!$F:$H),2,0),VLOOKUP($D527&amp;"-"&amp;$E527,IF($C$4="TEB2000_REV01",CALC_CONN_TEB2000_REV01!$F:$H),3,0)),"---")</f>
        <v>---</v>
      </c>
      <c r="H527" s="59" t="str">
        <f>IFERROR(VLOOKUP(G527,IF($C$4="TEB2000_REV01",CALC_CONN_TEB2000_REV01!$G:$T),14,0),"---")</f>
        <v>---</v>
      </c>
      <c r="I527" s="59" t="str">
        <f>IFERROR(VLOOKUP($D527&amp;"-"&amp;$E527,IF($C$4="TEB2000_REV01",CALC_CONN_TEB2000_REV01!$F:$K,"???"),6,0),"---")</f>
        <v>---</v>
      </c>
      <c r="J527" s="61" t="str">
        <f>IFERROR(VLOOKUP($D527&amp;"-"&amp;$E527,IF($C$4="TEB2000_REV01",CALC_CONN_TEB2000_REV01!$F:$M,"???"),8,0),"---")</f>
        <v>---</v>
      </c>
      <c r="K527" s="62" t="str">
        <f>IFERROR(VLOOKUP($D527&amp;"-"&amp;$E527,IF($C$4="TEB2000_REV01",CALC_CONN_TEB2000_REV01!$F:$N),9,0),"---")</f>
        <v>---</v>
      </c>
      <c r="L527" s="59" t="str">
        <f>IFERROR(VLOOKUP(K527,B2B!$H$3:$I$2000,2,0),"---")</f>
        <v>---</v>
      </c>
      <c r="M527" s="59" t="str">
        <f>IFERROR(VLOOKUP(L527,IF($M$4="TEM0007_REV01",RAW_m_TEM0007_REV01!$AD:$AH),5,0),"---")</f>
        <v>---</v>
      </c>
      <c r="N527" s="59" t="str">
        <f>IFERROR(VLOOKUP(L527,IF($M$4="TEM0007_REV01",RAW_m_TEM0007_REV01!$AE:$AJ),6,0),"---")</f>
        <v>---</v>
      </c>
      <c r="O527" s="63" t="str">
        <f>IFERROR(VLOOKUP(L527,IF($M$4="TEM0007_REV01",RAW_m_TEM0007_REV01!$AD:$AE),2,0),"---")</f>
        <v>---</v>
      </c>
      <c r="P527" s="59" t="str">
        <f>IFERROR(VLOOKUP(O527,IF($M$4="TEM0007_REV01",RAW_m_TEM0007_REV01!$AJ:$AK),2,0),"---")</f>
        <v>---</v>
      </c>
      <c r="Q527" s="59" t="str">
        <f>IFERROR(VLOOKUP(L527,IF($M$4="TEM0007_REV01",RAW_m_TEM0007_REV01!$AD:$AF),3,0),"---")</f>
        <v>---</v>
      </c>
      <c r="R527" s="59" t="str">
        <f>IFERROR(VLOOKUP(O527,IF($M$4="TEM0007_REV01",RAW_m_TEM0007_REV01!$AE:$AG),3,0),"---")</f>
        <v>---</v>
      </c>
      <c r="S527" s="59" t="str">
        <f t="shared" si="17"/>
        <v>---</v>
      </c>
    </row>
    <row r="528" spans="2:19" ht="15" customHeight="1" x14ac:dyDescent="0.25">
      <c r="B528" s="59">
        <f t="shared" si="16"/>
        <v>523</v>
      </c>
      <c r="C528" s="60">
        <f>IFERROR(IF($C$4="TEB2000_REV01",CALC_CONN_TEB2000_REV01!U528,),"---")</f>
        <v>0</v>
      </c>
      <c r="D528" s="59">
        <f>IFERROR(IF($C$4="TEB2000_REV01",CALC_CONN_TEB2000_REV01!D528,),"---")</f>
        <v>0</v>
      </c>
      <c r="E528" s="59">
        <f>IFERROR(IF($C$4="TEB2000_REV01",CALC_CONN_TEB2000_REV01!E528,),"---")</f>
        <v>0</v>
      </c>
      <c r="F528" s="59" t="str">
        <f>IFERROR(IF(VLOOKUP($D528&amp;"-"&amp;$E528,IF($C$4="TEB2000_REV01",CALC_CONN_TEB2000_REV01!$F:$I),4,0)="--","---",IF($C$4="TEB2000_REV01",CALC_CONN_TEB2000_REV01!$G528&amp; " --&gt; " &amp;CALC_CONN_TEB2000_REV01!$I528&amp; " --&gt; ")),"---")</f>
        <v>---</v>
      </c>
      <c r="G528" s="59" t="str">
        <f>IFERROR(IF(VLOOKUP($D528&amp;"-"&amp;$E528,IF($C$4="TEB2000_REV01",CALC_CONN_TEB2000_REV01!$F:$H),3,0)="--",VLOOKUP($D528&amp;"-"&amp;$E528,IF($C$4="TEB2000_REV01",CALC_CONN_TEB2000_REV01!$F:$H),2,0),VLOOKUP($D528&amp;"-"&amp;$E528,IF($C$4="TEB2000_REV01",CALC_CONN_TEB2000_REV01!$F:$H),3,0)),"---")</f>
        <v>---</v>
      </c>
      <c r="H528" s="59" t="str">
        <f>IFERROR(VLOOKUP(G528,IF($C$4="TEB2000_REV01",CALC_CONN_TEB2000_REV01!$G:$T),14,0),"---")</f>
        <v>---</v>
      </c>
      <c r="I528" s="59" t="str">
        <f>IFERROR(VLOOKUP($D528&amp;"-"&amp;$E528,IF($C$4="TEB2000_REV01",CALC_CONN_TEB2000_REV01!$F:$K,"???"),6,0),"---")</f>
        <v>---</v>
      </c>
      <c r="J528" s="61" t="str">
        <f>IFERROR(VLOOKUP($D528&amp;"-"&amp;$E528,IF($C$4="TEB2000_REV01",CALC_CONN_TEB2000_REV01!$F:$M,"???"),8,0),"---")</f>
        <v>---</v>
      </c>
      <c r="K528" s="62" t="str">
        <f>IFERROR(VLOOKUP($D528&amp;"-"&amp;$E528,IF($C$4="TEB2000_REV01",CALC_CONN_TEB2000_REV01!$F:$N),9,0),"---")</f>
        <v>---</v>
      </c>
      <c r="L528" s="59" t="str">
        <f>IFERROR(VLOOKUP(K528,B2B!$H$3:$I$2000,2,0),"---")</f>
        <v>---</v>
      </c>
      <c r="M528" s="59" t="str">
        <f>IFERROR(VLOOKUP(L528,IF($M$4="TEM0007_REV01",RAW_m_TEM0007_REV01!$AD:$AH),5,0),"---")</f>
        <v>---</v>
      </c>
      <c r="N528" s="59" t="str">
        <f>IFERROR(VLOOKUP(L528,IF($M$4="TEM0007_REV01",RAW_m_TEM0007_REV01!$AE:$AJ),6,0),"---")</f>
        <v>---</v>
      </c>
      <c r="O528" s="63" t="str">
        <f>IFERROR(VLOOKUP(L528,IF($M$4="TEM0007_REV01",RAW_m_TEM0007_REV01!$AD:$AE),2,0),"---")</f>
        <v>---</v>
      </c>
      <c r="P528" s="59" t="str">
        <f>IFERROR(VLOOKUP(O528,IF($M$4="TEM0007_REV01",RAW_m_TEM0007_REV01!$AJ:$AK),2,0),"---")</f>
        <v>---</v>
      </c>
      <c r="Q528" s="59" t="str">
        <f>IFERROR(VLOOKUP(L528,IF($M$4="TEM0007_REV01",RAW_m_TEM0007_REV01!$AD:$AF),3,0),"---")</f>
        <v>---</v>
      </c>
      <c r="R528" s="59" t="str">
        <f>IFERROR(VLOOKUP(O528,IF($M$4="TEM0007_REV01",RAW_m_TEM0007_REV01!$AE:$AG),3,0),"---")</f>
        <v>---</v>
      </c>
      <c r="S528" s="59" t="str">
        <f t="shared" si="17"/>
        <v>---</v>
      </c>
    </row>
    <row r="529" spans="2:19" ht="15" customHeight="1" x14ac:dyDescent="0.25">
      <c r="B529" s="59">
        <f t="shared" si="16"/>
        <v>524</v>
      </c>
      <c r="C529" s="60">
        <f>IFERROR(IF($C$4="TEB2000_REV01",CALC_CONN_TEB2000_REV01!U529,),"---")</f>
        <v>0</v>
      </c>
      <c r="D529" s="59">
        <f>IFERROR(IF($C$4="TEB2000_REV01",CALC_CONN_TEB2000_REV01!D529,),"---")</f>
        <v>0</v>
      </c>
      <c r="E529" s="59">
        <f>IFERROR(IF($C$4="TEB2000_REV01",CALC_CONN_TEB2000_REV01!E529,),"---")</f>
        <v>0</v>
      </c>
      <c r="F529" s="59" t="str">
        <f>IFERROR(IF(VLOOKUP($D529&amp;"-"&amp;$E529,IF($C$4="TEB2000_REV01",CALC_CONN_TEB2000_REV01!$F:$I),4,0)="--","---",IF($C$4="TEB2000_REV01",CALC_CONN_TEB2000_REV01!$G529&amp; " --&gt; " &amp;CALC_CONN_TEB2000_REV01!$I529&amp; " --&gt; ")),"---")</f>
        <v>---</v>
      </c>
      <c r="G529" s="59" t="str">
        <f>IFERROR(IF(VLOOKUP($D529&amp;"-"&amp;$E529,IF($C$4="TEB2000_REV01",CALC_CONN_TEB2000_REV01!$F:$H),3,0)="--",VLOOKUP($D529&amp;"-"&amp;$E529,IF($C$4="TEB2000_REV01",CALC_CONN_TEB2000_REV01!$F:$H),2,0),VLOOKUP($D529&amp;"-"&amp;$E529,IF($C$4="TEB2000_REV01",CALC_CONN_TEB2000_REV01!$F:$H),3,0)),"---")</f>
        <v>---</v>
      </c>
      <c r="H529" s="59" t="str">
        <f>IFERROR(VLOOKUP(G529,IF($C$4="TEB2000_REV01",CALC_CONN_TEB2000_REV01!$G:$T),14,0),"---")</f>
        <v>---</v>
      </c>
      <c r="I529" s="59" t="str">
        <f>IFERROR(VLOOKUP($D529&amp;"-"&amp;$E529,IF($C$4="TEB2000_REV01",CALC_CONN_TEB2000_REV01!$F:$K,"???"),6,0),"---")</f>
        <v>---</v>
      </c>
      <c r="J529" s="61" t="str">
        <f>IFERROR(VLOOKUP($D529&amp;"-"&amp;$E529,IF($C$4="TEB2000_REV01",CALC_CONN_TEB2000_REV01!$F:$M,"???"),8,0),"---")</f>
        <v>---</v>
      </c>
      <c r="K529" s="62" t="str">
        <f>IFERROR(VLOOKUP($D529&amp;"-"&amp;$E529,IF($C$4="TEB2000_REV01",CALC_CONN_TEB2000_REV01!$F:$N),9,0),"---")</f>
        <v>---</v>
      </c>
      <c r="L529" s="59" t="str">
        <f>IFERROR(VLOOKUP(K529,B2B!$H$3:$I$2000,2,0),"---")</f>
        <v>---</v>
      </c>
      <c r="M529" s="59" t="str">
        <f>IFERROR(VLOOKUP(L529,IF($M$4="TEM0007_REV01",RAW_m_TEM0007_REV01!$AD:$AH),5,0),"---")</f>
        <v>---</v>
      </c>
      <c r="N529" s="59" t="str">
        <f>IFERROR(VLOOKUP(L529,IF($M$4="TEM0007_REV01",RAW_m_TEM0007_REV01!$AE:$AJ),6,0),"---")</f>
        <v>---</v>
      </c>
      <c r="O529" s="63" t="str">
        <f>IFERROR(VLOOKUP(L529,IF($M$4="TEM0007_REV01",RAW_m_TEM0007_REV01!$AD:$AE),2,0),"---")</f>
        <v>---</v>
      </c>
      <c r="P529" s="59" t="str">
        <f>IFERROR(VLOOKUP(O529,IF($M$4="TEM0007_REV01",RAW_m_TEM0007_REV01!$AJ:$AK),2,0),"---")</f>
        <v>---</v>
      </c>
      <c r="Q529" s="59" t="str">
        <f>IFERROR(VLOOKUP(L529,IF($M$4="TEM0007_REV01",RAW_m_TEM0007_REV01!$AD:$AF),3,0),"---")</f>
        <v>---</v>
      </c>
      <c r="R529" s="59" t="str">
        <f>IFERROR(VLOOKUP(O529,IF($M$4="TEM0007_REV01",RAW_m_TEM0007_REV01!$AE:$AG),3,0),"---")</f>
        <v>---</v>
      </c>
      <c r="S529" s="59" t="str">
        <f t="shared" si="17"/>
        <v>---</v>
      </c>
    </row>
    <row r="530" spans="2:19" ht="15" customHeight="1" x14ac:dyDescent="0.25">
      <c r="B530" s="59">
        <f t="shared" si="16"/>
        <v>525</v>
      </c>
      <c r="C530" s="60">
        <f>IFERROR(IF($C$4="TEB2000_REV01",CALC_CONN_TEB2000_REV01!U530,),"---")</f>
        <v>0</v>
      </c>
      <c r="D530" s="59">
        <f>IFERROR(IF($C$4="TEB2000_REV01",CALC_CONN_TEB2000_REV01!D530,),"---")</f>
        <v>0</v>
      </c>
      <c r="E530" s="59">
        <f>IFERROR(IF($C$4="TEB2000_REV01",CALC_CONN_TEB2000_REV01!E530,),"---")</f>
        <v>0</v>
      </c>
      <c r="F530" s="59" t="str">
        <f>IFERROR(IF(VLOOKUP($D530&amp;"-"&amp;$E530,IF($C$4="TEB2000_REV01",CALC_CONN_TEB2000_REV01!$F:$I),4,0)="--","---",IF($C$4="TEB2000_REV01",CALC_CONN_TEB2000_REV01!$G530&amp; " --&gt; " &amp;CALC_CONN_TEB2000_REV01!$I530&amp; " --&gt; ")),"---")</f>
        <v>---</v>
      </c>
      <c r="G530" s="59" t="str">
        <f>IFERROR(IF(VLOOKUP($D530&amp;"-"&amp;$E530,IF($C$4="TEB2000_REV01",CALC_CONN_TEB2000_REV01!$F:$H),3,0)="--",VLOOKUP($D530&amp;"-"&amp;$E530,IF($C$4="TEB2000_REV01",CALC_CONN_TEB2000_REV01!$F:$H),2,0),VLOOKUP($D530&amp;"-"&amp;$E530,IF($C$4="TEB2000_REV01",CALC_CONN_TEB2000_REV01!$F:$H),3,0)),"---")</f>
        <v>---</v>
      </c>
      <c r="H530" s="59" t="str">
        <f>IFERROR(VLOOKUP(G530,IF($C$4="TEB2000_REV01",CALC_CONN_TEB2000_REV01!$G:$T),14,0),"---")</f>
        <v>---</v>
      </c>
      <c r="I530" s="59" t="str">
        <f>IFERROR(VLOOKUP($D530&amp;"-"&amp;$E530,IF($C$4="TEB2000_REV01",CALC_CONN_TEB2000_REV01!$F:$K,"???"),6,0),"---")</f>
        <v>---</v>
      </c>
      <c r="J530" s="61" t="str">
        <f>IFERROR(VLOOKUP($D530&amp;"-"&amp;$E530,IF($C$4="TEB2000_REV01",CALC_CONN_TEB2000_REV01!$F:$M,"???"),8,0),"---")</f>
        <v>---</v>
      </c>
      <c r="K530" s="62" t="str">
        <f>IFERROR(VLOOKUP($D530&amp;"-"&amp;$E530,IF($C$4="TEB2000_REV01",CALC_CONN_TEB2000_REV01!$F:$N),9,0),"---")</f>
        <v>---</v>
      </c>
      <c r="L530" s="59" t="str">
        <f>IFERROR(VLOOKUP(K530,B2B!$H$3:$I$2000,2,0),"---")</f>
        <v>---</v>
      </c>
      <c r="M530" s="59" t="str">
        <f>IFERROR(VLOOKUP(L530,IF($M$4="TEM0007_REV01",RAW_m_TEM0007_REV01!$AD:$AH),5,0),"---")</f>
        <v>---</v>
      </c>
      <c r="N530" s="59" t="str">
        <f>IFERROR(VLOOKUP(L530,IF($M$4="TEM0007_REV01",RAW_m_TEM0007_REV01!$AE:$AJ),6,0),"---")</f>
        <v>---</v>
      </c>
      <c r="O530" s="63" t="str">
        <f>IFERROR(VLOOKUP(L530,IF($M$4="TEM0007_REV01",RAW_m_TEM0007_REV01!$AD:$AE),2,0),"---")</f>
        <v>---</v>
      </c>
      <c r="P530" s="59" t="str">
        <f>IFERROR(VLOOKUP(O530,IF($M$4="TEM0007_REV01",RAW_m_TEM0007_REV01!$AJ:$AK),2,0),"---")</f>
        <v>---</v>
      </c>
      <c r="Q530" s="59" t="str">
        <f>IFERROR(VLOOKUP(L530,IF($M$4="TEM0007_REV01",RAW_m_TEM0007_REV01!$AD:$AF),3,0),"---")</f>
        <v>---</v>
      </c>
      <c r="R530" s="59" t="str">
        <f>IFERROR(VLOOKUP(O530,IF($M$4="TEM0007_REV01",RAW_m_TEM0007_REV01!$AE:$AG),3,0),"---")</f>
        <v>---</v>
      </c>
      <c r="S530" s="59" t="str">
        <f t="shared" si="17"/>
        <v>---</v>
      </c>
    </row>
    <row r="531" spans="2:19" ht="15" customHeight="1" x14ac:dyDescent="0.25">
      <c r="B531" s="59">
        <f t="shared" si="16"/>
        <v>526</v>
      </c>
      <c r="C531" s="60">
        <f>IFERROR(IF($C$4="TEB2000_REV01",CALC_CONN_TEB2000_REV01!U531,),"---")</f>
        <v>0</v>
      </c>
      <c r="D531" s="59">
        <f>IFERROR(IF($C$4="TEB2000_REV01",CALC_CONN_TEB2000_REV01!D531,),"---")</f>
        <v>0</v>
      </c>
      <c r="E531" s="59">
        <f>IFERROR(IF($C$4="TEB2000_REV01",CALC_CONN_TEB2000_REV01!E531,),"---")</f>
        <v>0</v>
      </c>
      <c r="F531" s="59" t="str">
        <f>IFERROR(IF(VLOOKUP($D531&amp;"-"&amp;$E531,IF($C$4="TEB2000_REV01",CALC_CONN_TEB2000_REV01!$F:$I),4,0)="--","---",IF($C$4="TEB2000_REV01",CALC_CONN_TEB2000_REV01!$G531&amp; " --&gt; " &amp;CALC_CONN_TEB2000_REV01!$I531&amp; " --&gt; ")),"---")</f>
        <v>---</v>
      </c>
      <c r="G531" s="59" t="str">
        <f>IFERROR(IF(VLOOKUP($D531&amp;"-"&amp;$E531,IF($C$4="TEB2000_REV01",CALC_CONN_TEB2000_REV01!$F:$H),3,0)="--",VLOOKUP($D531&amp;"-"&amp;$E531,IF($C$4="TEB2000_REV01",CALC_CONN_TEB2000_REV01!$F:$H),2,0),VLOOKUP($D531&amp;"-"&amp;$E531,IF($C$4="TEB2000_REV01",CALC_CONN_TEB2000_REV01!$F:$H),3,0)),"---")</f>
        <v>---</v>
      </c>
      <c r="H531" s="59" t="str">
        <f>IFERROR(VLOOKUP(G531,IF($C$4="TEB2000_REV01",CALC_CONN_TEB2000_REV01!$G:$T),14,0),"---")</f>
        <v>---</v>
      </c>
      <c r="I531" s="59" t="str">
        <f>IFERROR(VLOOKUP($D531&amp;"-"&amp;$E531,IF($C$4="TEB2000_REV01",CALC_CONN_TEB2000_REV01!$F:$K,"???"),6,0),"---")</f>
        <v>---</v>
      </c>
      <c r="J531" s="61" t="str">
        <f>IFERROR(VLOOKUP($D531&amp;"-"&amp;$E531,IF($C$4="TEB2000_REV01",CALC_CONN_TEB2000_REV01!$F:$M,"???"),8,0),"---")</f>
        <v>---</v>
      </c>
      <c r="K531" s="62" t="str">
        <f>IFERROR(VLOOKUP($D531&amp;"-"&amp;$E531,IF($C$4="TEB2000_REV01",CALC_CONN_TEB2000_REV01!$F:$N),9,0),"---")</f>
        <v>---</v>
      </c>
      <c r="L531" s="59" t="str">
        <f>IFERROR(VLOOKUP(K531,B2B!$H$3:$I$2000,2,0),"---")</f>
        <v>---</v>
      </c>
      <c r="M531" s="59" t="str">
        <f>IFERROR(VLOOKUP(L531,IF($M$4="TEM0007_REV01",RAW_m_TEM0007_REV01!$AD:$AH),5,0),"---")</f>
        <v>---</v>
      </c>
      <c r="N531" s="59" t="str">
        <f>IFERROR(VLOOKUP(L531,IF($M$4="TEM0007_REV01",RAW_m_TEM0007_REV01!$AE:$AJ),6,0),"---")</f>
        <v>---</v>
      </c>
      <c r="O531" s="63" t="str">
        <f>IFERROR(VLOOKUP(L531,IF($M$4="TEM0007_REV01",RAW_m_TEM0007_REV01!$AD:$AE),2,0),"---")</f>
        <v>---</v>
      </c>
      <c r="P531" s="59" t="str">
        <f>IFERROR(VLOOKUP(O531,IF($M$4="TEM0007_REV01",RAW_m_TEM0007_REV01!$AJ:$AK),2,0),"---")</f>
        <v>---</v>
      </c>
      <c r="Q531" s="59" t="str">
        <f>IFERROR(VLOOKUP(L531,IF($M$4="TEM0007_REV01",RAW_m_TEM0007_REV01!$AD:$AF),3,0),"---")</f>
        <v>---</v>
      </c>
      <c r="R531" s="59" t="str">
        <f>IFERROR(VLOOKUP(O531,IF($M$4="TEM0007_REV01",RAW_m_TEM0007_REV01!$AE:$AG),3,0),"---")</f>
        <v>---</v>
      </c>
      <c r="S531" s="59" t="str">
        <f t="shared" si="17"/>
        <v>---</v>
      </c>
    </row>
    <row r="532" spans="2:19" ht="15" customHeight="1" x14ac:dyDescent="0.25">
      <c r="B532" s="59">
        <f t="shared" si="16"/>
        <v>527</v>
      </c>
      <c r="C532" s="60">
        <f>IFERROR(IF($C$4="TEB2000_REV01",CALC_CONN_TEB2000_REV01!U532,),"---")</f>
        <v>0</v>
      </c>
      <c r="D532" s="59">
        <f>IFERROR(IF($C$4="TEB2000_REV01",CALC_CONN_TEB2000_REV01!D532,),"---")</f>
        <v>0</v>
      </c>
      <c r="E532" s="59">
        <f>IFERROR(IF($C$4="TEB2000_REV01",CALC_CONN_TEB2000_REV01!E532,),"---")</f>
        <v>0</v>
      </c>
      <c r="F532" s="59" t="str">
        <f>IFERROR(IF(VLOOKUP($D532&amp;"-"&amp;$E532,IF($C$4="TEB2000_REV01",CALC_CONN_TEB2000_REV01!$F:$I),4,0)="--","---",IF($C$4="TEB2000_REV01",CALC_CONN_TEB2000_REV01!$G532&amp; " --&gt; " &amp;CALC_CONN_TEB2000_REV01!$I532&amp; " --&gt; ")),"---")</f>
        <v>---</v>
      </c>
      <c r="G532" s="59" t="str">
        <f>IFERROR(IF(VLOOKUP($D532&amp;"-"&amp;$E532,IF($C$4="TEB2000_REV01",CALC_CONN_TEB2000_REV01!$F:$H),3,0)="--",VLOOKUP($D532&amp;"-"&amp;$E532,IF($C$4="TEB2000_REV01",CALC_CONN_TEB2000_REV01!$F:$H),2,0),VLOOKUP($D532&amp;"-"&amp;$E532,IF($C$4="TEB2000_REV01",CALC_CONN_TEB2000_REV01!$F:$H),3,0)),"---")</f>
        <v>---</v>
      </c>
      <c r="H532" s="59" t="str">
        <f>IFERROR(VLOOKUP(G532,IF($C$4="TEB2000_REV01",CALC_CONN_TEB2000_REV01!$G:$T),14,0),"---")</f>
        <v>---</v>
      </c>
      <c r="I532" s="59" t="str">
        <f>IFERROR(VLOOKUP($D532&amp;"-"&amp;$E532,IF($C$4="TEB2000_REV01",CALC_CONN_TEB2000_REV01!$F:$K,"???"),6,0),"---")</f>
        <v>---</v>
      </c>
      <c r="J532" s="61" t="str">
        <f>IFERROR(VLOOKUP($D532&amp;"-"&amp;$E532,IF($C$4="TEB2000_REV01",CALC_CONN_TEB2000_REV01!$F:$M,"???"),8,0),"---")</f>
        <v>---</v>
      </c>
      <c r="K532" s="62" t="str">
        <f>IFERROR(VLOOKUP($D532&amp;"-"&amp;$E532,IF($C$4="TEB2000_REV01",CALC_CONN_TEB2000_REV01!$F:$N),9,0),"---")</f>
        <v>---</v>
      </c>
      <c r="L532" s="59" t="str">
        <f>IFERROR(VLOOKUP(K532,B2B!$H$3:$I$2000,2,0),"---")</f>
        <v>---</v>
      </c>
      <c r="M532" s="59" t="str">
        <f>IFERROR(VLOOKUP(L532,IF($M$4="TEM0007_REV01",RAW_m_TEM0007_REV01!$AD:$AH),5,0),"---")</f>
        <v>---</v>
      </c>
      <c r="N532" s="59" t="str">
        <f>IFERROR(VLOOKUP(L532,IF($M$4="TEM0007_REV01",RAW_m_TEM0007_REV01!$AE:$AJ),6,0),"---")</f>
        <v>---</v>
      </c>
      <c r="O532" s="63" t="str">
        <f>IFERROR(VLOOKUP(L532,IF($M$4="TEM0007_REV01",RAW_m_TEM0007_REV01!$AD:$AE),2,0),"---")</f>
        <v>---</v>
      </c>
      <c r="P532" s="59" t="str">
        <f>IFERROR(VLOOKUP(O532,IF($M$4="TEM0007_REV01",RAW_m_TEM0007_REV01!$AJ:$AK),2,0),"---")</f>
        <v>---</v>
      </c>
      <c r="Q532" s="59" t="str">
        <f>IFERROR(VLOOKUP(L532,IF($M$4="TEM0007_REV01",RAW_m_TEM0007_REV01!$AD:$AF),3,0),"---")</f>
        <v>---</v>
      </c>
      <c r="R532" s="59" t="str">
        <f>IFERROR(VLOOKUP(O532,IF($M$4="TEM0007_REV01",RAW_m_TEM0007_REV01!$AE:$AG),3,0),"---")</f>
        <v>---</v>
      </c>
      <c r="S532" s="59" t="str">
        <f t="shared" si="17"/>
        <v>---</v>
      </c>
    </row>
    <row r="533" spans="2:19" ht="15" customHeight="1" x14ac:dyDescent="0.25">
      <c r="B533" s="59">
        <f t="shared" si="16"/>
        <v>528</v>
      </c>
      <c r="C533" s="60">
        <f>IFERROR(IF($C$4="TEB2000_REV01",CALC_CONN_TEB2000_REV01!U533,),"---")</f>
        <v>0</v>
      </c>
      <c r="D533" s="59">
        <f>IFERROR(IF($C$4="TEB2000_REV01",CALC_CONN_TEB2000_REV01!D533,),"---")</f>
        <v>0</v>
      </c>
      <c r="E533" s="59">
        <f>IFERROR(IF($C$4="TEB2000_REV01",CALC_CONN_TEB2000_REV01!E533,),"---")</f>
        <v>0</v>
      </c>
      <c r="F533" s="59" t="str">
        <f>IFERROR(IF(VLOOKUP($D533&amp;"-"&amp;$E533,IF($C$4="TEB2000_REV01",CALC_CONN_TEB2000_REV01!$F:$I),4,0)="--","---",IF($C$4="TEB2000_REV01",CALC_CONN_TEB2000_REV01!$G533&amp; " --&gt; " &amp;CALC_CONN_TEB2000_REV01!$I533&amp; " --&gt; ")),"---")</f>
        <v>---</v>
      </c>
      <c r="G533" s="59" t="str">
        <f>IFERROR(IF(VLOOKUP($D533&amp;"-"&amp;$E533,IF($C$4="TEB2000_REV01",CALC_CONN_TEB2000_REV01!$F:$H),3,0)="--",VLOOKUP($D533&amp;"-"&amp;$E533,IF($C$4="TEB2000_REV01",CALC_CONN_TEB2000_REV01!$F:$H),2,0),VLOOKUP($D533&amp;"-"&amp;$E533,IF($C$4="TEB2000_REV01",CALC_CONN_TEB2000_REV01!$F:$H),3,0)),"---")</f>
        <v>---</v>
      </c>
      <c r="H533" s="59" t="str">
        <f>IFERROR(VLOOKUP(G533,IF($C$4="TEB2000_REV01",CALC_CONN_TEB2000_REV01!$G:$T),14,0),"---")</f>
        <v>---</v>
      </c>
      <c r="I533" s="59" t="str">
        <f>IFERROR(VLOOKUP($D533&amp;"-"&amp;$E533,IF($C$4="TEB2000_REV01",CALC_CONN_TEB2000_REV01!$F:$K,"???"),6,0),"---")</f>
        <v>---</v>
      </c>
      <c r="J533" s="61" t="str">
        <f>IFERROR(VLOOKUP($D533&amp;"-"&amp;$E533,IF($C$4="TEB2000_REV01",CALC_CONN_TEB2000_REV01!$F:$M,"???"),8,0),"---")</f>
        <v>---</v>
      </c>
      <c r="K533" s="62" t="str">
        <f>IFERROR(VLOOKUP($D533&amp;"-"&amp;$E533,IF($C$4="TEB2000_REV01",CALC_CONN_TEB2000_REV01!$F:$N),9,0),"---")</f>
        <v>---</v>
      </c>
      <c r="L533" s="59" t="str">
        <f>IFERROR(VLOOKUP(K533,B2B!$H$3:$I$2000,2,0),"---")</f>
        <v>---</v>
      </c>
      <c r="M533" s="59" t="str">
        <f>IFERROR(VLOOKUP(L533,IF($M$4="TEM0007_REV01",RAW_m_TEM0007_REV01!$AD:$AH),5,0),"---")</f>
        <v>---</v>
      </c>
      <c r="N533" s="59" t="str">
        <f>IFERROR(VLOOKUP(L533,IF($M$4="TEM0007_REV01",RAW_m_TEM0007_REV01!$AE:$AJ),6,0),"---")</f>
        <v>---</v>
      </c>
      <c r="O533" s="63" t="str">
        <f>IFERROR(VLOOKUP(L533,IF($M$4="TEM0007_REV01",RAW_m_TEM0007_REV01!$AD:$AE),2,0),"---")</f>
        <v>---</v>
      </c>
      <c r="P533" s="59" t="str">
        <f>IFERROR(VLOOKUP(O533,IF($M$4="TEM0007_REV01",RAW_m_TEM0007_REV01!$AJ:$AK),2,0),"---")</f>
        <v>---</v>
      </c>
      <c r="Q533" s="59" t="str">
        <f>IFERROR(VLOOKUP(L533,IF($M$4="TEM0007_REV01",RAW_m_TEM0007_REV01!$AD:$AF),3,0),"---")</f>
        <v>---</v>
      </c>
      <c r="R533" s="59" t="str">
        <f>IFERROR(VLOOKUP(O533,IF($M$4="TEM0007_REV01",RAW_m_TEM0007_REV01!$AE:$AG),3,0),"---")</f>
        <v>---</v>
      </c>
      <c r="S533" s="59" t="str">
        <f t="shared" si="17"/>
        <v>---</v>
      </c>
    </row>
    <row r="534" spans="2:19" ht="15" customHeight="1" x14ac:dyDescent="0.25">
      <c r="B534" s="59">
        <f t="shared" si="16"/>
        <v>529</v>
      </c>
      <c r="C534" s="60">
        <f>IFERROR(IF($C$4="TEB2000_REV01",CALC_CONN_TEB2000_REV01!U534,),"---")</f>
        <v>0</v>
      </c>
      <c r="D534" s="59">
        <f>IFERROR(IF($C$4="TEB2000_REV01",CALC_CONN_TEB2000_REV01!D534,),"---")</f>
        <v>0</v>
      </c>
      <c r="E534" s="59">
        <f>IFERROR(IF($C$4="TEB2000_REV01",CALC_CONN_TEB2000_REV01!E534,),"---")</f>
        <v>0</v>
      </c>
      <c r="F534" s="59" t="str">
        <f>IFERROR(IF(VLOOKUP($D534&amp;"-"&amp;$E534,IF($C$4="TEB2000_REV01",CALC_CONN_TEB2000_REV01!$F:$I),4,0)="--","---",IF($C$4="TEB2000_REV01",CALC_CONN_TEB2000_REV01!$G534&amp; " --&gt; " &amp;CALC_CONN_TEB2000_REV01!$I534&amp; " --&gt; ")),"---")</f>
        <v>---</v>
      </c>
      <c r="G534" s="59" t="str">
        <f>IFERROR(IF(VLOOKUP($D534&amp;"-"&amp;$E534,IF($C$4="TEB2000_REV01",CALC_CONN_TEB2000_REV01!$F:$H),3,0)="--",VLOOKUP($D534&amp;"-"&amp;$E534,IF($C$4="TEB2000_REV01",CALC_CONN_TEB2000_REV01!$F:$H),2,0),VLOOKUP($D534&amp;"-"&amp;$E534,IF($C$4="TEB2000_REV01",CALC_CONN_TEB2000_REV01!$F:$H),3,0)),"---")</f>
        <v>---</v>
      </c>
      <c r="H534" s="59" t="str">
        <f>IFERROR(VLOOKUP(G534,IF($C$4="TEB2000_REV01",CALC_CONN_TEB2000_REV01!$G:$T),14,0),"---")</f>
        <v>---</v>
      </c>
      <c r="I534" s="59" t="str">
        <f>IFERROR(VLOOKUP($D534&amp;"-"&amp;$E534,IF($C$4="TEB2000_REV01",CALC_CONN_TEB2000_REV01!$F:$K,"???"),6,0),"---")</f>
        <v>---</v>
      </c>
      <c r="J534" s="61" t="str">
        <f>IFERROR(VLOOKUP($D534&amp;"-"&amp;$E534,IF($C$4="TEB2000_REV01",CALC_CONN_TEB2000_REV01!$F:$M,"???"),8,0),"---")</f>
        <v>---</v>
      </c>
      <c r="K534" s="62" t="str">
        <f>IFERROR(VLOOKUP($D534&amp;"-"&amp;$E534,IF($C$4="TEB2000_REV01",CALC_CONN_TEB2000_REV01!$F:$N),9,0),"---")</f>
        <v>---</v>
      </c>
      <c r="L534" s="59" t="str">
        <f>IFERROR(VLOOKUP(K534,B2B!$H$3:$I$2000,2,0),"---")</f>
        <v>---</v>
      </c>
      <c r="M534" s="59" t="str">
        <f>IFERROR(VLOOKUP(L534,IF($M$4="TEM0007_REV01",RAW_m_TEM0007_REV01!$AD:$AH),5,0),"---")</f>
        <v>---</v>
      </c>
      <c r="N534" s="59" t="str">
        <f>IFERROR(VLOOKUP(L534,IF($M$4="TEM0007_REV01",RAW_m_TEM0007_REV01!$AE:$AJ),6,0),"---")</f>
        <v>---</v>
      </c>
      <c r="O534" s="63" t="str">
        <f>IFERROR(VLOOKUP(L534,IF($M$4="TEM0007_REV01",RAW_m_TEM0007_REV01!$AD:$AE),2,0),"---")</f>
        <v>---</v>
      </c>
      <c r="P534" s="59" t="str">
        <f>IFERROR(VLOOKUP(O534,IF($M$4="TEM0007_REV01",RAW_m_TEM0007_REV01!$AJ:$AK),2,0),"---")</f>
        <v>---</v>
      </c>
      <c r="Q534" s="59" t="str">
        <f>IFERROR(VLOOKUP(L534,IF($M$4="TEM0007_REV01",RAW_m_TEM0007_REV01!$AD:$AF),3,0),"---")</f>
        <v>---</v>
      </c>
      <c r="R534" s="59" t="str">
        <f>IFERROR(VLOOKUP(O534,IF($M$4="TEM0007_REV01",RAW_m_TEM0007_REV01!$AE:$AG),3,0),"---")</f>
        <v>---</v>
      </c>
      <c r="S534" s="59" t="str">
        <f t="shared" si="17"/>
        <v>---</v>
      </c>
    </row>
    <row r="535" spans="2:19" ht="15" customHeight="1" x14ac:dyDescent="0.25">
      <c r="B535" s="59">
        <f t="shared" si="16"/>
        <v>530</v>
      </c>
      <c r="C535" s="60">
        <f>IFERROR(IF($C$4="TEB2000_REV01",CALC_CONN_TEB2000_REV01!U535,),"---")</f>
        <v>0</v>
      </c>
      <c r="D535" s="59">
        <f>IFERROR(IF($C$4="TEB2000_REV01",CALC_CONN_TEB2000_REV01!D535,),"---")</f>
        <v>0</v>
      </c>
      <c r="E535" s="59">
        <f>IFERROR(IF($C$4="TEB2000_REV01",CALC_CONN_TEB2000_REV01!E535,),"---")</f>
        <v>0</v>
      </c>
      <c r="F535" s="59" t="str">
        <f>IFERROR(IF(VLOOKUP($D535&amp;"-"&amp;$E535,IF($C$4="TEB2000_REV01",CALC_CONN_TEB2000_REV01!$F:$I),4,0)="--","---",IF($C$4="TEB2000_REV01",CALC_CONN_TEB2000_REV01!$G535&amp; " --&gt; " &amp;CALC_CONN_TEB2000_REV01!$I535&amp; " --&gt; ")),"---")</f>
        <v>---</v>
      </c>
      <c r="G535" s="59" t="str">
        <f>IFERROR(IF(VLOOKUP($D535&amp;"-"&amp;$E535,IF($C$4="TEB2000_REV01",CALC_CONN_TEB2000_REV01!$F:$H),3,0)="--",VLOOKUP($D535&amp;"-"&amp;$E535,IF($C$4="TEB2000_REV01",CALC_CONN_TEB2000_REV01!$F:$H),2,0),VLOOKUP($D535&amp;"-"&amp;$E535,IF($C$4="TEB2000_REV01",CALC_CONN_TEB2000_REV01!$F:$H),3,0)),"---")</f>
        <v>---</v>
      </c>
      <c r="H535" s="59" t="str">
        <f>IFERROR(VLOOKUP(G535,IF($C$4="TEB2000_REV01",CALC_CONN_TEB2000_REV01!$G:$T),14,0),"---")</f>
        <v>---</v>
      </c>
      <c r="I535" s="59" t="str">
        <f>IFERROR(VLOOKUP($D535&amp;"-"&amp;$E535,IF($C$4="TEB2000_REV01",CALC_CONN_TEB2000_REV01!$F:$K,"???"),6,0),"---")</f>
        <v>---</v>
      </c>
      <c r="J535" s="61" t="str">
        <f>IFERROR(VLOOKUP($D535&amp;"-"&amp;$E535,IF($C$4="TEB2000_REV01",CALC_CONN_TEB2000_REV01!$F:$M,"???"),8,0),"---")</f>
        <v>---</v>
      </c>
      <c r="K535" s="62" t="str">
        <f>IFERROR(VLOOKUP($D535&amp;"-"&amp;$E535,IF($C$4="TEB2000_REV01",CALC_CONN_TEB2000_REV01!$F:$N),9,0),"---")</f>
        <v>---</v>
      </c>
      <c r="L535" s="59" t="str">
        <f>IFERROR(VLOOKUP(K535,B2B!$H$3:$I$2000,2,0),"---")</f>
        <v>---</v>
      </c>
      <c r="M535" s="59" t="str">
        <f>IFERROR(VLOOKUP(L535,IF($M$4="TEM0007_REV01",RAW_m_TEM0007_REV01!$AD:$AH),5,0),"---")</f>
        <v>---</v>
      </c>
      <c r="N535" s="59" t="str">
        <f>IFERROR(VLOOKUP(L535,IF($M$4="TEM0007_REV01",RAW_m_TEM0007_REV01!$AE:$AJ),6,0),"---")</f>
        <v>---</v>
      </c>
      <c r="O535" s="63" t="str">
        <f>IFERROR(VLOOKUP(L535,IF($M$4="TEM0007_REV01",RAW_m_TEM0007_REV01!$AD:$AE),2,0),"---")</f>
        <v>---</v>
      </c>
      <c r="P535" s="59" t="str">
        <f>IFERROR(VLOOKUP(O535,IF($M$4="TEM0007_REV01",RAW_m_TEM0007_REV01!$AJ:$AK),2,0),"---")</f>
        <v>---</v>
      </c>
      <c r="Q535" s="59" t="str">
        <f>IFERROR(VLOOKUP(L535,IF($M$4="TEM0007_REV01",RAW_m_TEM0007_REV01!$AD:$AF),3,0),"---")</f>
        <v>---</v>
      </c>
      <c r="R535" s="59" t="str">
        <f>IFERROR(VLOOKUP(O535,IF($M$4="TEM0007_REV01",RAW_m_TEM0007_REV01!$AE:$AG),3,0),"---")</f>
        <v>---</v>
      </c>
      <c r="S535" s="59" t="str">
        <f t="shared" si="17"/>
        <v>---</v>
      </c>
    </row>
    <row r="536" spans="2:19" ht="15" customHeight="1" x14ac:dyDescent="0.25">
      <c r="B536" s="59">
        <f t="shared" si="16"/>
        <v>531</v>
      </c>
      <c r="C536" s="60">
        <f>IFERROR(IF($C$4="TEB2000_REV01",CALC_CONN_TEB2000_REV01!U536,),"---")</f>
        <v>0</v>
      </c>
      <c r="D536" s="59">
        <f>IFERROR(IF($C$4="TEB2000_REV01",CALC_CONN_TEB2000_REV01!D536,),"---")</f>
        <v>0</v>
      </c>
      <c r="E536" s="59">
        <f>IFERROR(IF($C$4="TEB2000_REV01",CALC_CONN_TEB2000_REV01!E536,),"---")</f>
        <v>0</v>
      </c>
      <c r="F536" s="59" t="str">
        <f>IFERROR(IF(VLOOKUP($D536&amp;"-"&amp;$E536,IF($C$4="TEB2000_REV01",CALC_CONN_TEB2000_REV01!$F:$I),4,0)="--","---",IF($C$4="TEB2000_REV01",CALC_CONN_TEB2000_REV01!$G536&amp; " --&gt; " &amp;CALC_CONN_TEB2000_REV01!$I536&amp; " --&gt; ")),"---")</f>
        <v>---</v>
      </c>
      <c r="G536" s="59" t="str">
        <f>IFERROR(IF(VLOOKUP($D536&amp;"-"&amp;$E536,IF($C$4="TEB2000_REV01",CALC_CONN_TEB2000_REV01!$F:$H),3,0)="--",VLOOKUP($D536&amp;"-"&amp;$E536,IF($C$4="TEB2000_REV01",CALC_CONN_TEB2000_REV01!$F:$H),2,0),VLOOKUP($D536&amp;"-"&amp;$E536,IF($C$4="TEB2000_REV01",CALC_CONN_TEB2000_REV01!$F:$H),3,0)),"---")</f>
        <v>---</v>
      </c>
      <c r="H536" s="59" t="str">
        <f>IFERROR(VLOOKUP(G536,IF($C$4="TEB2000_REV01",CALC_CONN_TEB2000_REV01!$G:$T),14,0),"---")</f>
        <v>---</v>
      </c>
      <c r="I536" s="59" t="str">
        <f>IFERROR(VLOOKUP($D536&amp;"-"&amp;$E536,IF($C$4="TEB2000_REV01",CALC_CONN_TEB2000_REV01!$F:$K,"???"),6,0),"---")</f>
        <v>---</v>
      </c>
      <c r="J536" s="61" t="str">
        <f>IFERROR(VLOOKUP($D536&amp;"-"&amp;$E536,IF($C$4="TEB2000_REV01",CALC_CONN_TEB2000_REV01!$F:$M,"???"),8,0),"---")</f>
        <v>---</v>
      </c>
      <c r="K536" s="62" t="str">
        <f>IFERROR(VLOOKUP($D536&amp;"-"&amp;$E536,IF($C$4="TEB2000_REV01",CALC_CONN_TEB2000_REV01!$F:$N),9,0),"---")</f>
        <v>---</v>
      </c>
      <c r="L536" s="59" t="str">
        <f>IFERROR(VLOOKUP(K536,B2B!$H$3:$I$2000,2,0),"---")</f>
        <v>---</v>
      </c>
      <c r="M536" s="59" t="str">
        <f>IFERROR(VLOOKUP(L536,IF($M$4="TEM0007_REV01",RAW_m_TEM0007_REV01!$AD:$AH),5,0),"---")</f>
        <v>---</v>
      </c>
      <c r="N536" s="59" t="str">
        <f>IFERROR(VLOOKUP(L536,IF($M$4="TEM0007_REV01",RAW_m_TEM0007_REV01!$AE:$AJ),6,0),"---")</f>
        <v>---</v>
      </c>
      <c r="O536" s="63" t="str">
        <f>IFERROR(VLOOKUP(L536,IF($M$4="TEM0007_REV01",RAW_m_TEM0007_REV01!$AD:$AE),2,0),"---")</f>
        <v>---</v>
      </c>
      <c r="P536" s="59" t="str">
        <f>IFERROR(VLOOKUP(O536,IF($M$4="TEM0007_REV01",RAW_m_TEM0007_REV01!$AJ:$AK),2,0),"---")</f>
        <v>---</v>
      </c>
      <c r="Q536" s="59" t="str">
        <f>IFERROR(VLOOKUP(L536,IF($M$4="TEM0007_REV01",RAW_m_TEM0007_REV01!$AD:$AF),3,0),"---")</f>
        <v>---</v>
      </c>
      <c r="R536" s="59" t="str">
        <f>IFERROR(VLOOKUP(O536,IF($M$4="TEM0007_REV01",RAW_m_TEM0007_REV01!$AE:$AG),3,0),"---")</f>
        <v>---</v>
      </c>
      <c r="S536" s="59" t="str">
        <f t="shared" si="17"/>
        <v>---</v>
      </c>
    </row>
    <row r="537" spans="2:19" ht="15" customHeight="1" x14ac:dyDescent="0.25">
      <c r="B537" s="59">
        <f t="shared" si="16"/>
        <v>532</v>
      </c>
      <c r="C537" s="60">
        <f>IFERROR(IF($C$4="TEB2000_REV01",CALC_CONN_TEB2000_REV01!U537,),"---")</f>
        <v>0</v>
      </c>
      <c r="D537" s="59">
        <f>IFERROR(IF($C$4="TEB2000_REV01",CALC_CONN_TEB2000_REV01!D537,),"---")</f>
        <v>0</v>
      </c>
      <c r="E537" s="59">
        <f>IFERROR(IF($C$4="TEB2000_REV01",CALC_CONN_TEB2000_REV01!E537,),"---")</f>
        <v>0</v>
      </c>
      <c r="F537" s="59" t="str">
        <f>IFERROR(IF(VLOOKUP($D537&amp;"-"&amp;$E537,IF($C$4="TEB2000_REV01",CALC_CONN_TEB2000_REV01!$F:$I),4,0)="--","---",IF($C$4="TEB2000_REV01",CALC_CONN_TEB2000_REV01!$G537&amp; " --&gt; " &amp;CALC_CONN_TEB2000_REV01!$I537&amp; " --&gt; ")),"---")</f>
        <v>---</v>
      </c>
      <c r="G537" s="59" t="str">
        <f>IFERROR(IF(VLOOKUP($D537&amp;"-"&amp;$E537,IF($C$4="TEB2000_REV01",CALC_CONN_TEB2000_REV01!$F:$H),3,0)="--",VLOOKUP($D537&amp;"-"&amp;$E537,IF($C$4="TEB2000_REV01",CALC_CONN_TEB2000_REV01!$F:$H),2,0),VLOOKUP($D537&amp;"-"&amp;$E537,IF($C$4="TEB2000_REV01",CALC_CONN_TEB2000_REV01!$F:$H),3,0)),"---")</f>
        <v>---</v>
      </c>
      <c r="H537" s="59" t="str">
        <f>IFERROR(VLOOKUP(G537,IF($C$4="TEB2000_REV01",CALC_CONN_TEB2000_REV01!$G:$T),14,0),"---")</f>
        <v>---</v>
      </c>
      <c r="I537" s="59" t="str">
        <f>IFERROR(VLOOKUP($D537&amp;"-"&amp;$E537,IF($C$4="TEB2000_REV01",CALC_CONN_TEB2000_REV01!$F:$K,"???"),6,0),"---")</f>
        <v>---</v>
      </c>
      <c r="J537" s="61" t="str">
        <f>IFERROR(VLOOKUP($D537&amp;"-"&amp;$E537,IF($C$4="TEB2000_REV01",CALC_CONN_TEB2000_REV01!$F:$M,"???"),8,0),"---")</f>
        <v>---</v>
      </c>
      <c r="K537" s="62" t="str">
        <f>IFERROR(VLOOKUP($D537&amp;"-"&amp;$E537,IF($C$4="TEB2000_REV01",CALC_CONN_TEB2000_REV01!$F:$N),9,0),"---")</f>
        <v>---</v>
      </c>
      <c r="L537" s="59" t="str">
        <f>IFERROR(VLOOKUP(K537,B2B!$H$3:$I$2000,2,0),"---")</f>
        <v>---</v>
      </c>
      <c r="M537" s="59" t="str">
        <f>IFERROR(VLOOKUP(L537,IF($M$4="TEM0007_REV01",RAW_m_TEM0007_REV01!$AD:$AH),5,0),"---")</f>
        <v>---</v>
      </c>
      <c r="N537" s="59" t="str">
        <f>IFERROR(VLOOKUP(L537,IF($M$4="TEM0007_REV01",RAW_m_TEM0007_REV01!$AE:$AJ),6,0),"---")</f>
        <v>---</v>
      </c>
      <c r="O537" s="63" t="str">
        <f>IFERROR(VLOOKUP(L537,IF($M$4="TEM0007_REV01",RAW_m_TEM0007_REV01!$AD:$AE),2,0),"---")</f>
        <v>---</v>
      </c>
      <c r="P537" s="59" t="str">
        <f>IFERROR(VLOOKUP(O537,IF($M$4="TEM0007_REV01",RAW_m_TEM0007_REV01!$AJ:$AK),2,0),"---")</f>
        <v>---</v>
      </c>
      <c r="Q537" s="59" t="str">
        <f>IFERROR(VLOOKUP(L537,IF($M$4="TEM0007_REV01",RAW_m_TEM0007_REV01!$AD:$AF),3,0),"---")</f>
        <v>---</v>
      </c>
      <c r="R537" s="59" t="str">
        <f>IFERROR(VLOOKUP(O537,IF($M$4="TEM0007_REV01",RAW_m_TEM0007_REV01!$AE:$AG),3,0),"---")</f>
        <v>---</v>
      </c>
      <c r="S537" s="59" t="str">
        <f t="shared" si="17"/>
        <v>---</v>
      </c>
    </row>
    <row r="538" spans="2:19" ht="15" customHeight="1" x14ac:dyDescent="0.25">
      <c r="B538" s="59">
        <f t="shared" si="16"/>
        <v>533</v>
      </c>
      <c r="C538" s="60">
        <f>IFERROR(IF($C$4="TEB2000_REV01",CALC_CONN_TEB2000_REV01!U538,),"---")</f>
        <v>0</v>
      </c>
      <c r="D538" s="59">
        <f>IFERROR(IF($C$4="TEB2000_REV01",CALC_CONN_TEB2000_REV01!D538,),"---")</f>
        <v>0</v>
      </c>
      <c r="E538" s="59">
        <f>IFERROR(IF($C$4="TEB2000_REV01",CALC_CONN_TEB2000_REV01!E538,),"---")</f>
        <v>0</v>
      </c>
      <c r="F538" s="59" t="str">
        <f>IFERROR(IF(VLOOKUP($D538&amp;"-"&amp;$E538,IF($C$4="TEB2000_REV01",CALC_CONN_TEB2000_REV01!$F:$I),4,0)="--","---",IF($C$4="TEB2000_REV01",CALC_CONN_TEB2000_REV01!$G538&amp; " --&gt; " &amp;CALC_CONN_TEB2000_REV01!$I538&amp; " --&gt; ")),"---")</f>
        <v>---</v>
      </c>
      <c r="G538" s="59" t="str">
        <f>IFERROR(IF(VLOOKUP($D538&amp;"-"&amp;$E538,IF($C$4="TEB2000_REV01",CALC_CONN_TEB2000_REV01!$F:$H),3,0)="--",VLOOKUP($D538&amp;"-"&amp;$E538,IF($C$4="TEB2000_REV01",CALC_CONN_TEB2000_REV01!$F:$H),2,0),VLOOKUP($D538&amp;"-"&amp;$E538,IF($C$4="TEB2000_REV01",CALC_CONN_TEB2000_REV01!$F:$H),3,0)),"---")</f>
        <v>---</v>
      </c>
      <c r="H538" s="59" t="str">
        <f>IFERROR(VLOOKUP(G538,IF($C$4="TEB2000_REV01",CALC_CONN_TEB2000_REV01!$G:$T),14,0),"---")</f>
        <v>---</v>
      </c>
      <c r="I538" s="59" t="str">
        <f>IFERROR(VLOOKUP($D538&amp;"-"&amp;$E538,IF($C$4="TEB2000_REV01",CALC_CONN_TEB2000_REV01!$F:$K,"???"),6,0),"---")</f>
        <v>---</v>
      </c>
      <c r="J538" s="61" t="str">
        <f>IFERROR(VLOOKUP($D538&amp;"-"&amp;$E538,IF($C$4="TEB2000_REV01",CALC_CONN_TEB2000_REV01!$F:$M,"???"),8,0),"---")</f>
        <v>---</v>
      </c>
      <c r="K538" s="62" t="str">
        <f>IFERROR(VLOOKUP($D538&amp;"-"&amp;$E538,IF($C$4="TEB2000_REV01",CALC_CONN_TEB2000_REV01!$F:$N),9,0),"---")</f>
        <v>---</v>
      </c>
      <c r="L538" s="59" t="str">
        <f>IFERROR(VLOOKUP(K538,B2B!$H$3:$I$2000,2,0),"---")</f>
        <v>---</v>
      </c>
      <c r="M538" s="59" t="str">
        <f>IFERROR(VLOOKUP(L538,IF($M$4="TEM0007_REV01",RAW_m_TEM0007_REV01!$AD:$AH),5,0),"---")</f>
        <v>---</v>
      </c>
      <c r="N538" s="59" t="str">
        <f>IFERROR(VLOOKUP(L538,IF($M$4="TEM0007_REV01",RAW_m_TEM0007_REV01!$AE:$AJ),6,0),"---")</f>
        <v>---</v>
      </c>
      <c r="O538" s="63" t="str">
        <f>IFERROR(VLOOKUP(L538,IF($M$4="TEM0007_REV01",RAW_m_TEM0007_REV01!$AD:$AE),2,0),"---")</f>
        <v>---</v>
      </c>
      <c r="P538" s="59" t="str">
        <f>IFERROR(VLOOKUP(O538,IF($M$4="TEM0007_REV01",RAW_m_TEM0007_REV01!$AJ:$AK),2,0),"---")</f>
        <v>---</v>
      </c>
      <c r="Q538" s="59" t="str">
        <f>IFERROR(VLOOKUP(L538,IF($M$4="TEM0007_REV01",RAW_m_TEM0007_REV01!$AD:$AF),3,0),"---")</f>
        <v>---</v>
      </c>
      <c r="R538" s="59" t="str">
        <f>IFERROR(VLOOKUP(O538,IF($M$4="TEM0007_REV01",RAW_m_TEM0007_REV01!$AE:$AG),3,0),"---")</f>
        <v>---</v>
      </c>
      <c r="S538" s="59" t="str">
        <f t="shared" si="17"/>
        <v>---</v>
      </c>
    </row>
  </sheetData>
  <autoFilter ref="B5:S5" xr:uid="{00000000-0009-0000-0000-000003000000}"/>
  <mergeCells count="4">
    <mergeCell ref="B2:S3"/>
    <mergeCell ref="K4:L4"/>
    <mergeCell ref="C4:J4"/>
    <mergeCell ref="M4:R4"/>
  </mergeCells>
  <phoneticPr fontId="31" type="noConversion"/>
  <conditionalFormatting sqref="C6:C538">
    <cfRule type="expression" dxfId="94" priority="25">
      <formula>$I6="---"</formula>
    </cfRule>
  </conditionalFormatting>
  <conditionalFormatting sqref="E6:E538">
    <cfRule type="expression" dxfId="93" priority="15">
      <formula>ISODD(E6)</formula>
    </cfRule>
    <cfRule type="expression" dxfId="92" priority="16">
      <formula>ISEVEN(E6)</formula>
    </cfRule>
  </conditionalFormatting>
  <conditionalFormatting sqref="J6:J538 M6:M538">
    <cfRule type="cellIs" dxfId="91" priority="24" operator="notEqual">
      <formula>"---"</formula>
    </cfRule>
  </conditionalFormatting>
  <conditionalFormatting sqref="K1:K4">
    <cfRule type="containsText" dxfId="90" priority="50" operator="containsText" text="J1*">
      <formula>NOT(ISERROR(SEARCH("J1*",K1)))</formula>
    </cfRule>
  </conditionalFormatting>
  <conditionalFormatting sqref="K6:K1048576">
    <cfRule type="containsText" dxfId="86" priority="19" operator="containsText" text="J1*">
      <formula>NOT(ISERROR(SEARCH("J1*",K6)))</formula>
    </cfRule>
  </conditionalFormatting>
  <conditionalFormatting sqref="L6:L538">
    <cfRule type="containsText" dxfId="85" priority="20" operator="containsText" text="J4*">
      <formula>NOT(ISERROR(SEARCH("J4*",L6)))</formula>
    </cfRule>
    <cfRule type="containsText" dxfId="84" priority="21" operator="containsText" text="J3*">
      <formula>NOT(ISERROR(SEARCH("J3*",L6)))</formula>
    </cfRule>
    <cfRule type="containsText" dxfId="83" priority="22" operator="containsText" text="J2*">
      <formula>NOT(ISERROR(SEARCH("J2*",L6)))</formula>
    </cfRule>
    <cfRule type="containsText" dxfId="82" priority="23" operator="containsText" text="J1*">
      <formula>NOT(ISERROR(SEARCH("J1*",L6)))</formula>
    </cfRule>
  </conditionalFormatting>
  <conditionalFormatting sqref="Q6:Q538">
    <cfRule type="cellIs" dxfId="81" priority="17" operator="equal">
      <formula>"--"</formula>
    </cfRule>
    <cfRule type="cellIs" dxfId="80" priority="18" operator="notEqual">
      <formula>"---"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FCE4DEF0-8951-4323-A5C1-FE76A0E4027F}">
            <xm:f>NOT(ISERROR(SEARCH("J10*",K6)))</xm:f>
            <xm:f>"J10*"</xm:f>
            <x14:dxf>
              <font>
                <color auto="1"/>
              </font>
              <fill>
                <patternFill>
                  <bgColor theme="8" tint="0.79998168889431442"/>
                </patternFill>
              </fill>
            </x14:dxf>
          </x14:cfRule>
          <x14:cfRule type="containsText" priority="27" operator="containsText" id="{68F9135E-A01D-4D3C-B619-4572B0346203}">
            <xm:f>NOT(ISERROR(SEARCH("J4*",K6)))</xm:f>
            <xm:f>"J4*"</xm:f>
            <x14:dxf>
              <font>
                <color auto="1"/>
              </font>
              <fill>
                <patternFill>
                  <bgColor theme="6" tint="0.79998168889431442"/>
                </patternFill>
              </fill>
            </x14:dxf>
          </x14:cfRule>
          <x14:cfRule type="containsText" priority="28" operator="containsText" id="{BDD0AEC4-7746-4842-BFE0-460CE31BA105}">
            <xm:f>NOT(ISERROR(SEARCH("J11*",K6)))</xm:f>
            <xm:f>"J11*"</xm:f>
            <x14:dxf>
              <font>
                <color auto="1"/>
              </font>
              <fill>
                <patternFill>
                  <bgColor theme="7" tint="0.79998168889431442"/>
                </patternFill>
              </fill>
            </x14:dxf>
          </x14:cfRule>
          <xm:sqref>K6:K538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/>
  <dimension ref="A1:V7"/>
  <sheetViews>
    <sheetView zoomScaleNormal="100" workbookViewId="0">
      <pane ySplit="5" topLeftCell="A326" activePane="bottomLeft" state="frozen"/>
      <selection activeCell="C6" sqref="C6:P7"/>
      <selection pane="bottomLeft" activeCell="A8" sqref="A8:XFD205"/>
    </sheetView>
  </sheetViews>
  <sheetFormatPr baseColWidth="10" defaultColWidth="9.140625" defaultRowHeight="15" customHeight="1" outlineLevelCol="1" x14ac:dyDescent="0.25"/>
  <cols>
    <col min="1" max="1" width="54.28515625" style="28" customWidth="1"/>
    <col min="2" max="2" width="10.5703125" style="30" bestFit="1" customWidth="1"/>
    <col min="3" max="3" width="15.5703125" style="30" bestFit="1" customWidth="1"/>
    <col min="4" max="4" width="12" style="30" customWidth="1"/>
    <col min="5" max="5" width="9.140625" style="30" customWidth="1"/>
    <col min="6" max="6" width="24.85546875" style="30" customWidth="1" outlineLevel="1"/>
    <col min="7" max="7" width="21.140625" style="30" customWidth="1" outlineLevel="1"/>
    <col min="8" max="8" width="15" style="30" customWidth="1" outlineLevel="1"/>
    <col min="9" max="9" width="19" style="30" customWidth="1"/>
    <col min="10" max="10" width="11.28515625" style="30" bestFit="1" customWidth="1"/>
    <col min="11" max="11" width="24.28515625" style="30" bestFit="1" customWidth="1"/>
    <col min="12" max="14" width="10.7109375" style="22" customWidth="1"/>
    <col min="15" max="15" width="9.140625" style="10"/>
  </cols>
  <sheetData>
    <row r="1" spans="2:22" ht="15" customHeight="1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40"/>
      <c r="M1" s="40"/>
      <c r="N1" s="40"/>
      <c r="P1" s="10"/>
      <c r="Q1" s="10"/>
      <c r="R1" s="10"/>
      <c r="S1" s="10"/>
      <c r="T1" s="10"/>
      <c r="U1" s="10"/>
      <c r="V1" s="10"/>
    </row>
    <row r="2" spans="2:22" ht="15" customHeight="1" x14ac:dyDescent="0.25">
      <c r="B2" s="86" t="s">
        <v>44</v>
      </c>
      <c r="C2" s="92"/>
      <c r="D2" s="86"/>
      <c r="E2" s="86"/>
      <c r="F2" s="86"/>
      <c r="G2" s="86"/>
      <c r="H2" s="86"/>
      <c r="I2" s="86"/>
      <c r="J2" s="86"/>
      <c r="K2" s="86"/>
      <c r="L2" s="40"/>
      <c r="M2" s="40"/>
      <c r="N2" s="40"/>
      <c r="P2" s="10"/>
      <c r="Q2" s="10"/>
      <c r="R2" s="10"/>
      <c r="S2" s="10"/>
      <c r="T2" s="10"/>
      <c r="U2" s="10"/>
      <c r="V2" s="10"/>
    </row>
    <row r="3" spans="2:22" ht="15" customHeight="1" x14ac:dyDescent="0.25">
      <c r="B3" s="86"/>
      <c r="C3" s="92"/>
      <c r="D3" s="86"/>
      <c r="E3" s="86"/>
      <c r="F3" s="86"/>
      <c r="G3" s="86"/>
      <c r="H3" s="86"/>
      <c r="I3" s="86"/>
      <c r="J3" s="86"/>
      <c r="K3" s="86"/>
      <c r="L3" s="40"/>
      <c r="M3" s="40"/>
      <c r="N3" s="40"/>
      <c r="P3" s="10"/>
      <c r="Q3" s="10"/>
      <c r="R3" s="10"/>
      <c r="S3" s="10"/>
      <c r="T3" s="10"/>
      <c r="U3" s="10"/>
      <c r="V3" s="10"/>
    </row>
    <row r="4" spans="2:22" ht="15" customHeight="1" x14ac:dyDescent="0.25">
      <c r="B4" s="31"/>
      <c r="C4" s="89">
        <f>'Overview, Notes &amp; Disclaimer'!J17</f>
        <v>0</v>
      </c>
      <c r="D4" s="90"/>
      <c r="E4" s="90"/>
      <c r="F4" s="90"/>
      <c r="G4" s="90"/>
      <c r="H4" s="90"/>
      <c r="I4" s="90"/>
      <c r="J4" s="90"/>
      <c r="K4" s="91"/>
      <c r="M4" s="40"/>
      <c r="N4" s="40"/>
      <c r="P4" s="10"/>
      <c r="Q4" s="10"/>
      <c r="R4" s="10"/>
      <c r="S4" s="10"/>
      <c r="T4" s="10"/>
      <c r="U4" s="10"/>
      <c r="V4" s="10"/>
    </row>
    <row r="5" spans="2:22" ht="15" customHeight="1" x14ac:dyDescent="0.25">
      <c r="B5" s="70" t="s">
        <v>9</v>
      </c>
      <c r="C5" s="70" t="s">
        <v>38</v>
      </c>
      <c r="D5" s="70" t="s">
        <v>124</v>
      </c>
      <c r="E5" s="70" t="s">
        <v>123</v>
      </c>
      <c r="F5" s="70" t="s">
        <v>88</v>
      </c>
      <c r="G5" s="70" t="s">
        <v>14</v>
      </c>
      <c r="H5" s="70" t="s">
        <v>40</v>
      </c>
      <c r="I5" s="70" t="s">
        <v>18</v>
      </c>
      <c r="J5" s="70" t="s">
        <v>46</v>
      </c>
      <c r="K5" s="55" t="s">
        <v>107</v>
      </c>
      <c r="T5" s="10"/>
      <c r="U5" s="10"/>
      <c r="V5" s="10"/>
    </row>
    <row r="6" spans="2:22" ht="15" customHeight="1" x14ac:dyDescent="0.25">
      <c r="B6" s="71">
        <v>1</v>
      </c>
      <c r="C6" s="72" t="str">
        <f>IFERROR(IF((COUNTIF(#REF!,$C$4)&lt;0),"---",INDEX(#REF!,MATCH('Module Pin Table'!B6,#REF!,0),6)),"---")</f>
        <v>---</v>
      </c>
      <c r="D6" s="72" t="str">
        <f>IFERROR(IF((COUNTIF(#REF!,$C$4)&lt;0),"---",INDEX(#REF!,MATCH('Module Pin Table'!B6,#REF!,0),4)),"---")</f>
        <v>---</v>
      </c>
      <c r="E6" s="72" t="str">
        <f>IFERROR(IF((COUNTIF(#REF!,$C$4)&lt;0),"---",INDEX(#REF!,MATCH('Module Pin Table'!B6,#REF!,0),5)),"---")</f>
        <v>---</v>
      </c>
      <c r="F6" s="72" t="str">
        <f>IFERROR(IF(VLOOKUP($D6&amp;"-"&amp;$E6,IF($C$4="TE0600_REV04",#REF!),6,0)="--","---",IF($C$4="TE0600_REV04",#REF!&amp; " --&gt; " &amp;#REF!&amp; " --&gt; ")),"---")</f>
        <v>---</v>
      </c>
      <c r="G6" s="72" t="str">
        <f>IFERROR(VLOOKUP(D6&amp;"-"&amp;E6,IF($C$4="TE0600_REV04",#REF!),7,0),"---")</f>
        <v>---</v>
      </c>
      <c r="H6" s="72" t="str">
        <f>IFERROR(VLOOKUP(G6,IF($C$4="TE0600_REV04",#REF!),2,0),"---")</f>
        <v>---</v>
      </c>
      <c r="I6" s="72" t="str">
        <f>IFERROR(VLOOKUP(G6,IF($C$4="TE0600_REV04",#REF!),3,0),"---")</f>
        <v>---</v>
      </c>
      <c r="J6" s="73" t="str">
        <f>IFERROR(VLOOKUP(G6,IF($C$4="TE0600_REV04",#REF!),4,0),"---")</f>
        <v>---</v>
      </c>
      <c r="K6" s="56" t="str">
        <f>IFERROR(VLOOKUP(D6&amp;"-"&amp;E6,IF($C$4="TE0600_REV04",#REF!),4,0),"---")</f>
        <v>---</v>
      </c>
      <c r="T6" s="10"/>
      <c r="U6" s="10"/>
      <c r="V6" s="10"/>
    </row>
    <row r="7" spans="2:22" ht="15" customHeight="1" x14ac:dyDescent="0.25">
      <c r="B7" s="74">
        <v>2</v>
      </c>
      <c r="C7" s="75" t="str">
        <f>IFERROR(IF((COUNTIF(#REF!,$C$4)&lt;0),"---",INDEX(#REF!,MATCH('Module Pin Table'!B7,#REF!,0),6)),"---")</f>
        <v>---</v>
      </c>
      <c r="D7" s="75" t="str">
        <f>IFERROR(IF((COUNTIF(#REF!,$C$4)&lt;0),"---",INDEX(#REF!,MATCH('Module Pin Table'!B7,#REF!,0),4)),"---")</f>
        <v>---</v>
      </c>
      <c r="E7" s="75" t="str">
        <f>IFERROR(IF((COUNTIF(#REF!,$C$4)&lt;0),"---",INDEX(#REF!,MATCH('Module Pin Table'!B7,#REF!,0),5)),"---")</f>
        <v>---</v>
      </c>
      <c r="F7" s="75" t="str">
        <f>IFERROR(IF(VLOOKUP($D7&amp;"-"&amp;$E7,IF($C$4="TE0600_REV04",#REF!),6,0)="--","---",IF($C$4="TE0600_REV04",#REF!&amp; " --&gt; " &amp;#REF!&amp; " --&gt; ")),"---")</f>
        <v>---</v>
      </c>
      <c r="G7" s="75" t="str">
        <f>IFERROR(VLOOKUP(D7&amp;"-"&amp;E7,IF($C$4="TE0600_REV04",#REF!),7,0),"---")</f>
        <v>---</v>
      </c>
      <c r="H7" s="75" t="str">
        <f>IFERROR(VLOOKUP(G7,IF($C$4="TE0600_REV04",#REF!),2,0),"---")</f>
        <v>---</v>
      </c>
      <c r="I7" s="75" t="str">
        <f>IFERROR(VLOOKUP(G7,IF($C$4="TE0600_REV04",#REF!),3,0),"---")</f>
        <v>---</v>
      </c>
      <c r="J7" s="76" t="str">
        <f>IFERROR(VLOOKUP(G7,IF($C$4="TE0600_REV04",#REF!),4,0),"---")</f>
        <v>---</v>
      </c>
      <c r="K7" s="56" t="str">
        <f>IFERROR(VLOOKUP(D7&amp;"-"&amp;E7,IF($C$4="TE0600_REV04",#REF!),4,0),"---")</f>
        <v>---</v>
      </c>
    </row>
  </sheetData>
  <autoFilter ref="B5:K7" xr:uid="{00000000-0009-0000-0000-000004000000}"/>
  <mergeCells count="2">
    <mergeCell ref="B2:K3"/>
    <mergeCell ref="C4:K4"/>
  </mergeCells>
  <conditionalFormatting sqref="C6:C7">
    <cfRule type="expression" dxfId="79" priority="9">
      <formula>$K6="---"</formula>
    </cfRule>
  </conditionalFormatting>
  <conditionalFormatting sqref="D1:D3 C4 D6:D1048576">
    <cfRule type="cellIs" dxfId="78" priority="21" stopIfTrue="1" operator="equal">
      <formula>"J7"</formula>
    </cfRule>
    <cfRule type="cellIs" dxfId="77" priority="22" stopIfTrue="1" operator="equal">
      <formula>"J8"</formula>
    </cfRule>
    <cfRule type="cellIs" dxfId="76" priority="23" stopIfTrue="1" operator="equal">
      <formula>"J4"</formula>
    </cfRule>
    <cfRule type="cellIs" dxfId="75" priority="24" stopIfTrue="1" operator="equal">
      <formula>"J10"</formula>
    </cfRule>
    <cfRule type="cellIs" dxfId="74" priority="25" stopIfTrue="1" operator="equal">
      <formula>"J21"</formula>
    </cfRule>
  </conditionalFormatting>
  <conditionalFormatting sqref="D1:D1048576">
    <cfRule type="cellIs" dxfId="73" priority="1" operator="equal">
      <formula>"P4"</formula>
    </cfRule>
    <cfRule type="cellIs" dxfId="72" priority="2" operator="equal">
      <formula>"P3"</formula>
    </cfRule>
    <cfRule type="cellIs" dxfId="71" priority="3" operator="equal">
      <formula>"P2"</formula>
    </cfRule>
    <cfRule type="cellIs" dxfId="70" priority="4" operator="equal">
      <formula>"P1"</formula>
    </cfRule>
  </conditionalFormatting>
  <conditionalFormatting sqref="D5:D7">
    <cfRule type="cellIs" dxfId="69" priority="13" stopIfTrue="1" operator="equal">
      <formula>"J1"</formula>
    </cfRule>
    <cfRule type="cellIs" dxfId="68" priority="14" stopIfTrue="1" operator="equal">
      <formula>"J2"</formula>
    </cfRule>
    <cfRule type="cellIs" dxfId="67" priority="15" stopIfTrue="1" operator="equal">
      <formula>"J6"</formula>
    </cfRule>
    <cfRule type="cellIs" dxfId="66" priority="16" stopIfTrue="1" operator="equal">
      <formula>"J4"</formula>
    </cfRule>
    <cfRule type="cellIs" dxfId="65" priority="17" stopIfTrue="1" operator="equal">
      <formula>"J3"</formula>
    </cfRule>
    <cfRule type="cellIs" dxfId="64" priority="18" stopIfTrue="1" operator="equal">
      <formula>"J9"</formula>
    </cfRule>
  </conditionalFormatting>
  <conditionalFormatting sqref="D6:D1048576 D1:D3 C4">
    <cfRule type="cellIs" dxfId="63" priority="20" stopIfTrue="1" operator="equal">
      <formula>"J6"</formula>
    </cfRule>
  </conditionalFormatting>
  <conditionalFormatting sqref="D6:E7">
    <cfRule type="expression" dxfId="62" priority="78">
      <formula>#REF!="---"</formula>
    </cfRule>
  </conditionalFormatting>
  <conditionalFormatting sqref="E6:E7">
    <cfRule type="expression" dxfId="61" priority="30">
      <formula>ISODD(E6)</formula>
    </cfRule>
    <cfRule type="expression" dxfId="60" priority="31">
      <formula>ISEVEN(E6)</formula>
    </cfRule>
  </conditionalFormatting>
  <conditionalFormatting sqref="I5">
    <cfRule type="containsText" dxfId="59" priority="19" stopIfTrue="1" operator="containsText" text="JB1*">
      <formula>NOT(ISERROR(SEARCH("JB1*",I5)))</formula>
    </cfRule>
  </conditionalFormatting>
  <conditionalFormatting sqref="I6:I7">
    <cfRule type="expression" dxfId="58" priority="26">
      <formula>$I6="--"</formula>
    </cfRule>
    <cfRule type="expression" dxfId="57" priority="27">
      <formula>$I6&lt;&gt;"---"</formula>
    </cfRule>
  </conditionalFormatting>
  <conditionalFormatting sqref="J6:J7">
    <cfRule type="expression" dxfId="56" priority="28">
      <formula>$J6&lt;&gt;"---"</formula>
    </cfRule>
  </conditionalFormatting>
  <conditionalFormatting sqref="K1:K3 K6:K1048576">
    <cfRule type="containsText" dxfId="53" priority="29" stopIfTrue="1" operator="containsText" text="JB1*">
      <formula>NOT(ISERROR(SEARCH("JB1*",K1)))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stopIfTrue="1" operator="containsText" id="{FB60E524-35CC-4503-B35D-D4F270ED7286}">
            <xm:f>NOT(ISERROR(SEARCH("C*",J6)))</xm:f>
            <xm:f>"C*"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33" stopIfTrue="1" operator="containsText" id="{AE82D238-DCF9-496B-A9AA-9A91594632BC}">
            <xm:f>NOT(ISERROR(SEARCH("R*",J6)))</xm:f>
            <xm:f>"R*"</xm:f>
            <x14:dxf>
              <fill>
                <patternFill patternType="none">
                  <bgColor auto="1"/>
                </patternFill>
              </fill>
            </x14:dxf>
          </x14:cfRule>
          <xm:sqref>J6:J7</xm:sqref>
        </x14:conditionalFormatting>
        <x14:conditionalFormatting xmlns:xm="http://schemas.microsoft.com/office/excel/2006/main">
          <x14:cfRule type="containsText" priority="35" stopIfTrue="1" operator="containsText" id="{AE3E0D9A-7328-4495-A4CB-CA6C5D3318C9}">
            <xm:f>NOT(ISERROR(SEARCH("JB2*",K6)))</xm:f>
            <xm:f>"JB2*"</xm:f>
            <x14:dxf>
              <font>
                <color auto="1"/>
              </font>
              <fill>
                <patternFill>
                  <bgColor theme="8" tint="0.79998168889431442"/>
                </patternFill>
              </fill>
            </x14:dxf>
          </x14:cfRule>
          <x14:cfRule type="containsText" priority="36" stopIfTrue="1" operator="containsText" id="{DD2DEA98-9616-46CC-A2A9-217FAEE01A35}">
            <xm:f>NOT(ISERROR(SEARCH("JB4*",K6)))</xm:f>
            <xm:f>"JB4*"</xm:f>
            <x14:dxf>
              <font>
                <color auto="1"/>
              </font>
              <fill>
                <patternFill>
                  <bgColor theme="6" tint="0.79998168889431442"/>
                </patternFill>
              </fill>
            </x14:dxf>
          </x14:cfRule>
          <x14:cfRule type="containsText" priority="37" stopIfTrue="1" operator="containsText" id="{CF98AEDB-FB2D-493D-9CD8-40F66CB19F50}">
            <xm:f>NOT(ISERROR(SEARCH("JB3*",K6)))</xm:f>
            <xm:f>"JB3*"</xm:f>
            <x14:dxf>
              <font>
                <color auto="1"/>
              </font>
              <fill>
                <patternFill>
                  <bgColor theme="7" tint="0.79998168889431442"/>
                </patternFill>
              </fill>
            </x14:dxf>
          </x14:cfRule>
          <xm:sqref>K6:K7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V7"/>
  <sheetViews>
    <sheetView zoomScaleNormal="100" workbookViewId="0">
      <pane ySplit="5" topLeftCell="A6" activePane="bottomLeft" state="frozen"/>
      <selection activeCell="C6" sqref="C6:P7"/>
      <selection pane="bottomLeft" activeCell="A8" sqref="A8:XFD270"/>
    </sheetView>
  </sheetViews>
  <sheetFormatPr baseColWidth="10" defaultColWidth="9.140625" defaultRowHeight="15" customHeight="1" outlineLevelCol="1" x14ac:dyDescent="0.25"/>
  <cols>
    <col min="1" max="1" width="38.85546875" style="28" customWidth="1"/>
    <col min="2" max="2" width="10.5703125" style="30" bestFit="1" customWidth="1"/>
    <col min="3" max="3" width="32.5703125" style="33" bestFit="1" customWidth="1"/>
    <col min="4" max="4" width="12" style="30" customWidth="1"/>
    <col min="5" max="5" width="9.140625" style="30" customWidth="1"/>
    <col min="6" max="6" width="32" style="30" bestFit="1" customWidth="1" outlineLevel="1"/>
    <col min="7" max="7" width="26.5703125" style="30" bestFit="1" customWidth="1" outlineLevel="1"/>
    <col min="8" max="8" width="15" style="30" bestFit="1" customWidth="1" outlineLevel="1"/>
    <col min="9" max="9" width="19" style="30" customWidth="1" outlineLevel="1"/>
    <col min="10" max="10" width="11.28515625" style="30" bestFit="1" customWidth="1"/>
    <col min="11" max="11" width="24.28515625" style="30" bestFit="1" customWidth="1"/>
    <col min="12" max="14" width="10.7109375" style="22" customWidth="1"/>
    <col min="15" max="15" width="9.140625" style="10"/>
  </cols>
  <sheetData>
    <row r="1" spans="2:22" ht="15" customHeight="1" x14ac:dyDescent="0.25">
      <c r="B1" s="28"/>
      <c r="C1" s="29"/>
      <c r="D1" s="28"/>
      <c r="E1" s="28"/>
      <c r="F1" s="28"/>
      <c r="G1" s="28"/>
      <c r="H1" s="28"/>
      <c r="I1" s="28"/>
      <c r="J1" s="28"/>
      <c r="K1" s="28"/>
      <c r="L1" s="40"/>
      <c r="M1" s="40"/>
      <c r="N1" s="40"/>
      <c r="P1" s="10"/>
      <c r="Q1" s="10"/>
      <c r="R1" s="10"/>
      <c r="S1" s="10"/>
      <c r="T1" s="10"/>
      <c r="U1" s="10"/>
      <c r="V1" s="10"/>
    </row>
    <row r="2" spans="2:22" ht="15" customHeight="1" x14ac:dyDescent="0.25">
      <c r="B2" s="86" t="s">
        <v>44</v>
      </c>
      <c r="C2" s="86"/>
      <c r="D2" s="86"/>
      <c r="E2" s="86"/>
      <c r="F2" s="86"/>
      <c r="G2" s="86"/>
      <c r="H2" s="86"/>
      <c r="I2" s="86"/>
      <c r="J2" s="86"/>
      <c r="K2" s="86"/>
      <c r="L2" s="40"/>
      <c r="M2" s="40"/>
      <c r="N2" s="40"/>
      <c r="P2" s="10"/>
      <c r="Q2" s="10"/>
      <c r="R2" s="10"/>
      <c r="S2" s="10"/>
      <c r="T2" s="10"/>
      <c r="U2" s="10"/>
      <c r="V2" s="10"/>
    </row>
    <row r="3" spans="2:22" ht="15" customHeight="1" x14ac:dyDescent="0.25">
      <c r="B3" s="86"/>
      <c r="C3" s="86"/>
      <c r="D3" s="86"/>
      <c r="E3" s="86"/>
      <c r="F3" s="86"/>
      <c r="G3" s="86"/>
      <c r="H3" s="86"/>
      <c r="I3" s="86"/>
      <c r="J3" s="86"/>
      <c r="K3" s="86"/>
      <c r="L3" s="40"/>
      <c r="M3" s="40"/>
      <c r="N3" s="40"/>
      <c r="P3" s="10"/>
      <c r="Q3" s="10"/>
      <c r="R3" s="10"/>
      <c r="S3" s="10"/>
      <c r="T3" s="10"/>
      <c r="U3" s="10"/>
      <c r="V3" s="10"/>
    </row>
    <row r="4" spans="2:22" ht="15" customHeight="1" x14ac:dyDescent="0.25">
      <c r="B4" s="31"/>
      <c r="C4" s="89">
        <f>'Overview, Notes &amp; Disclaimer'!H17</f>
        <v>0</v>
      </c>
      <c r="D4" s="90"/>
      <c r="E4" s="90"/>
      <c r="F4" s="90"/>
      <c r="G4" s="90"/>
      <c r="H4" s="90"/>
      <c r="I4" s="90"/>
      <c r="J4" s="90"/>
      <c r="K4" s="91"/>
      <c r="M4" s="40"/>
      <c r="N4" s="40"/>
      <c r="P4" s="10"/>
      <c r="Q4" s="10"/>
      <c r="R4" s="10"/>
      <c r="S4" s="10"/>
      <c r="T4" s="10"/>
      <c r="U4" s="10"/>
      <c r="V4" s="10"/>
    </row>
    <row r="5" spans="2:22" ht="15" customHeight="1" x14ac:dyDescent="0.25">
      <c r="B5" s="65" t="s">
        <v>9</v>
      </c>
      <c r="C5" s="66" t="s">
        <v>38</v>
      </c>
      <c r="D5" s="65" t="s">
        <v>124</v>
      </c>
      <c r="E5" s="65" t="s">
        <v>123</v>
      </c>
      <c r="F5" s="65" t="s">
        <v>88</v>
      </c>
      <c r="G5" s="65" t="s">
        <v>119</v>
      </c>
      <c r="H5" s="65" t="s">
        <v>40</v>
      </c>
      <c r="I5" s="65" t="s">
        <v>18</v>
      </c>
      <c r="J5" s="65" t="s">
        <v>46</v>
      </c>
      <c r="K5" s="65" t="s">
        <v>120</v>
      </c>
      <c r="T5" s="10"/>
      <c r="U5" s="10"/>
      <c r="V5" s="10"/>
    </row>
    <row r="6" spans="2:22" ht="15" customHeight="1" x14ac:dyDescent="0.25">
      <c r="B6" s="67">
        <v>1</v>
      </c>
      <c r="C6" s="68">
        <f>IFERROR(IF($C$4="TE0716_REV01",#REF!,),"---")</f>
        <v>0</v>
      </c>
      <c r="D6" s="67">
        <f>IFERROR(IF($C$4="TE0716_REV01",#REF!,),"---")</f>
        <v>0</v>
      </c>
      <c r="E6" s="67">
        <f>IFERROR(IF($C$4="TE0716_REV01",#REF!,),"---")</f>
        <v>0</v>
      </c>
      <c r="F6" s="67" t="str">
        <f>IFERROR(IF(VLOOKUP($D6&amp;"-"&amp;$E6,IF($C$4="TE0716_REV01",#REF!),4,0)="--","---",IF($C$4="TE0716_REV01",#REF!&amp; " --&gt; " &amp;#REF!&amp; " --&gt; ")),"---")</f>
        <v>---</v>
      </c>
      <c r="G6" s="67" t="str">
        <f>IFERROR(IF(VLOOKUP($D6&amp;"-"&amp;$E6,IF($C$4="TE0716_REV01",#REF!),3,0)="--",VLOOKUP($D6&amp;"-"&amp;$E6,IF($C$4="TE0716_REV01",#REF!),2,0),VLOOKUP($D6&amp;"-"&amp;$E6,IF($C$4="TE0716_REV01",#REF!),3,0)),"---")</f>
        <v>---</v>
      </c>
      <c r="H6" s="67" t="str">
        <f>IFERROR(VLOOKUP(G6,IF($C$4="TE0716_REV01",#REF!),14,0),"---")</f>
        <v>---</v>
      </c>
      <c r="I6" s="67" t="str">
        <f>IFERROR(VLOOKUP(G6,IF($C$4="TE0716_REV01",#REF!),16,0),"---")</f>
        <v>---</v>
      </c>
      <c r="J6" s="64" t="str">
        <f>IFERROR(VLOOKUP(G6,IF($C$4="TE0716_REV01",#REF!),17,0),"---")</f>
        <v>---</v>
      </c>
      <c r="K6" s="69" t="str">
        <f>IFERROR(VLOOKUP($D6&amp;"-"&amp;$E6,IF($C$4="TE0716_REV01",#REF!,"???"),6,0),"---")</f>
        <v>---</v>
      </c>
      <c r="T6" s="10"/>
      <c r="U6" s="10"/>
      <c r="V6" s="10"/>
    </row>
    <row r="7" spans="2:22" ht="15" customHeight="1" x14ac:dyDescent="0.25">
      <c r="B7" s="67">
        <f>B6+1</f>
        <v>2</v>
      </c>
      <c r="C7" s="68">
        <f>IFERROR(IF($C$4="TE0716_REV01",#REF!,),"---")</f>
        <v>0</v>
      </c>
      <c r="D7" s="67">
        <f>IFERROR(IF($C$4="TE0716_REV01",#REF!,),"---")</f>
        <v>0</v>
      </c>
      <c r="E7" s="67">
        <f>IFERROR(IF($C$4="TE0716_REV01",#REF!,),"---")</f>
        <v>0</v>
      </c>
      <c r="F7" s="67" t="str">
        <f>IFERROR(IF(VLOOKUP($D7&amp;"-"&amp;$E7,IF($C$4="TE0716_REV01",#REF!),4,0)="--","---",IF($C$4="TE0716_REV01",#REF!&amp; " --&gt; " &amp;#REF!&amp; " --&gt; ")),"---")</f>
        <v>---</v>
      </c>
      <c r="G7" s="67" t="str">
        <f>IFERROR(IF(VLOOKUP($D7&amp;"-"&amp;$E7,IF($C$4="TE0716_REV01",#REF!),3,0)="--",VLOOKUP($D7&amp;"-"&amp;$E7,IF($C$4="TE0716_REV01",#REF!),2,0),VLOOKUP($D7&amp;"-"&amp;$E7,IF($C$4="TE0716_REV01",#REF!),3,0)),"---")</f>
        <v>---</v>
      </c>
      <c r="H7" s="67" t="str">
        <f>IFERROR(VLOOKUP(G7,IF($C$4="TE0716_REV01",#REF!),14,0),"---")</f>
        <v>---</v>
      </c>
      <c r="I7" s="67" t="str">
        <f>IFERROR(VLOOKUP(G7,IF($C$4="TE0716_REV01",#REF!),16,0),"---")</f>
        <v>---</v>
      </c>
      <c r="J7" s="64" t="str">
        <f>IFERROR(VLOOKUP(G7,IF($C$4="TE0716_REV01",#REF!),17,0),"---")</f>
        <v>---</v>
      </c>
      <c r="K7" s="69" t="str">
        <f>IFERROR(VLOOKUP($D7&amp;"-"&amp;$E7,IF($C$4="TE0716_REV01",#REF!,"???"),6,0),"---")</f>
        <v>---</v>
      </c>
    </row>
  </sheetData>
  <autoFilter ref="B5:K7" xr:uid="{00000000-0009-0000-0000-000005000000}"/>
  <mergeCells count="2">
    <mergeCell ref="B2:K3"/>
    <mergeCell ref="C4:K4"/>
  </mergeCells>
  <phoneticPr fontId="31" type="noConversion"/>
  <conditionalFormatting sqref="C6:C7">
    <cfRule type="expression" dxfId="49" priority="39">
      <formula>$I6="---"</formula>
    </cfRule>
  </conditionalFormatting>
  <conditionalFormatting sqref="D1:D4 D6:D7">
    <cfRule type="cellIs" dxfId="48" priority="20" stopIfTrue="1" operator="equal">
      <formula>"J8"</formula>
    </cfRule>
    <cfRule type="cellIs" dxfId="47" priority="21" stopIfTrue="1" operator="equal">
      <formula>"J4"</formula>
    </cfRule>
    <cfRule type="cellIs" dxfId="46" priority="22" stopIfTrue="1" operator="equal">
      <formula>"J10"</formula>
    </cfRule>
    <cfRule type="cellIs" dxfId="45" priority="23" stopIfTrue="1" operator="equal">
      <formula>"J9"</formula>
    </cfRule>
  </conditionalFormatting>
  <conditionalFormatting sqref="D1:D4 D6:D1048576">
    <cfRule type="cellIs" dxfId="44" priority="19" stopIfTrue="1" operator="equal">
      <formula>"J7"</formula>
    </cfRule>
    <cfRule type="cellIs" dxfId="43" priority="12" stopIfTrue="1" operator="equal">
      <formula>"J2"</formula>
    </cfRule>
    <cfRule type="cellIs" dxfId="42" priority="13" stopIfTrue="1" operator="equal">
      <formula>"J3"</formula>
    </cfRule>
    <cfRule type="cellIs" dxfId="41" priority="14" stopIfTrue="1" operator="equal">
      <formula>"J4"</formula>
    </cfRule>
    <cfRule type="cellIs" dxfId="40" priority="15" stopIfTrue="1" operator="equal">
      <formula>"J5"</formula>
    </cfRule>
    <cfRule type="cellIs" dxfId="39" priority="18" stopIfTrue="1" operator="equal">
      <formula>"J6"</formula>
    </cfRule>
    <cfRule type="cellIs" dxfId="38" priority="8" operator="equal">
      <formula>"J19"</formula>
    </cfRule>
    <cfRule type="cellIs" dxfId="37" priority="9" operator="equal">
      <formula>"J12"</formula>
    </cfRule>
    <cfRule type="cellIs" dxfId="36" priority="10" operator="equal">
      <formula>"J11"</formula>
    </cfRule>
    <cfRule type="cellIs" dxfId="35" priority="11" stopIfTrue="1" operator="equal">
      <formula>"J1"</formula>
    </cfRule>
  </conditionalFormatting>
  <conditionalFormatting sqref="D5">
    <cfRule type="cellIs" dxfId="34" priority="6" stopIfTrue="1" operator="equal">
      <formula>"J21"</formula>
    </cfRule>
    <cfRule type="cellIs" dxfId="33" priority="1" stopIfTrue="1" operator="equal">
      <formula>"J6"</formula>
    </cfRule>
    <cfRule type="cellIs" dxfId="32" priority="2" stopIfTrue="1" operator="equal">
      <formula>"J7"</formula>
    </cfRule>
    <cfRule type="cellIs" dxfId="31" priority="3" stopIfTrue="1" operator="equal">
      <formula>"J8"</formula>
    </cfRule>
    <cfRule type="cellIs" dxfId="30" priority="4" stopIfTrue="1" operator="equal">
      <formula>"J4"</formula>
    </cfRule>
    <cfRule type="cellIs" dxfId="29" priority="5" stopIfTrue="1" operator="equal">
      <formula>"J10"</formula>
    </cfRule>
  </conditionalFormatting>
  <conditionalFormatting sqref="E6:E7">
    <cfRule type="expression" dxfId="28" priority="30">
      <formula>ISODD(E6)</formula>
    </cfRule>
    <cfRule type="expression" dxfId="27" priority="31">
      <formula>ISEVEN(E6)</formula>
    </cfRule>
  </conditionalFormatting>
  <conditionalFormatting sqref="I5">
    <cfRule type="containsText" dxfId="26" priority="7" stopIfTrue="1" operator="containsText" text="JB1*">
      <formula>NOT(ISERROR(SEARCH("JB1*",I5)))</formula>
    </cfRule>
  </conditionalFormatting>
  <conditionalFormatting sqref="I6:I7">
    <cfRule type="expression" dxfId="25" priority="24">
      <formula>$I6="--"</formula>
    </cfRule>
    <cfRule type="expression" dxfId="24" priority="25">
      <formula>$I6&lt;&gt;"---"</formula>
    </cfRule>
  </conditionalFormatting>
  <conditionalFormatting sqref="J6:J7">
    <cfRule type="expression" dxfId="23" priority="26">
      <formula>$J6&lt;&gt;"---"</formula>
    </cfRule>
  </conditionalFormatting>
  <conditionalFormatting sqref="K1:K3 K6:K1048576">
    <cfRule type="containsText" dxfId="20" priority="29" stopIfTrue="1" operator="containsText" text="JB1*">
      <formula>NOT(ISERROR(SEARCH("JB1*",K1)))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stopIfTrue="1" operator="containsText" id="{7BE540ED-CF39-4172-A05C-6C2EBAB452D0}">
            <xm:f>NOT(ISERROR(SEARCH("C*",J6)))</xm:f>
            <xm:f>"C*"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37" stopIfTrue="1" operator="containsText" id="{285576DE-EEA5-4687-A2AE-E972890F2F53}">
            <xm:f>NOT(ISERROR(SEARCH("R*",J6)))</xm:f>
            <xm:f>"R*"</xm:f>
            <x14:dxf>
              <fill>
                <patternFill patternType="none">
                  <bgColor auto="1"/>
                </patternFill>
              </fill>
            </x14:dxf>
          </x14:cfRule>
          <xm:sqref>J6:J7</xm:sqref>
        </x14:conditionalFormatting>
        <x14:conditionalFormatting xmlns:xm="http://schemas.microsoft.com/office/excel/2006/main">
          <x14:cfRule type="containsText" priority="40" stopIfTrue="1" operator="containsText" id="{7584B430-6279-4634-973E-E2E20D82C9AC}">
            <xm:f>NOT(ISERROR(SEARCH("JB2*",K6)))</xm:f>
            <xm:f>"JB2*"</xm:f>
            <x14:dxf>
              <font>
                <color auto="1"/>
              </font>
              <fill>
                <patternFill>
                  <bgColor theme="8" tint="0.79998168889431442"/>
                </patternFill>
              </fill>
            </x14:dxf>
          </x14:cfRule>
          <x14:cfRule type="containsText" priority="41" stopIfTrue="1" operator="containsText" id="{43CC5199-D5BC-4BF7-87CD-3C3BE1FD69E4}">
            <xm:f>NOT(ISERROR(SEARCH("JB4*",K6)))</xm:f>
            <xm:f>"JB4*"</xm:f>
            <x14:dxf>
              <font>
                <color auto="1"/>
              </font>
              <fill>
                <patternFill>
                  <bgColor theme="6" tint="0.79998168889431442"/>
                </patternFill>
              </fill>
            </x14:dxf>
          </x14:cfRule>
          <x14:cfRule type="containsText" priority="42" stopIfTrue="1" operator="containsText" id="{4494B353-C45B-4C13-A22B-B581ECC559E7}">
            <xm:f>NOT(ISERROR(SEARCH("JB3*",K6)))</xm:f>
            <xm:f>"JB3*"</xm:f>
            <x14:dxf>
              <font>
                <color auto="1"/>
              </font>
              <fill>
                <patternFill>
                  <bgColor theme="7" tint="0.79998168889431442"/>
                </patternFill>
              </fill>
            </x14:dxf>
          </x14:cfRule>
          <xm:sqref>K6:K7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AD265"/>
  <sheetViews>
    <sheetView zoomScaleNormal="100" workbookViewId="0">
      <pane ySplit="5" topLeftCell="A6" activePane="bottomLeft" state="frozen"/>
      <selection activeCell="B1" sqref="B1:B1048576"/>
      <selection pane="bottomLeft" activeCell="L6" sqref="L6"/>
    </sheetView>
  </sheetViews>
  <sheetFormatPr baseColWidth="10" defaultColWidth="9.140625" defaultRowHeight="15" outlineLevelCol="1" x14ac:dyDescent="0.25"/>
  <cols>
    <col min="1" max="1" width="3.28515625" style="1" customWidth="1"/>
    <col min="2" max="2" width="10.140625" style="21" customWidth="1"/>
    <col min="3" max="3" width="12.85546875" style="21" customWidth="1"/>
    <col min="4" max="4" width="10.85546875" style="21" customWidth="1"/>
    <col min="5" max="5" width="10.140625" style="21" customWidth="1"/>
    <col min="6" max="6" width="11.7109375" style="21" customWidth="1"/>
    <col min="7" max="7" width="10" style="21" customWidth="1"/>
    <col min="8" max="8" width="21.42578125" style="21" customWidth="1"/>
    <col min="9" max="9" width="21.140625" style="21" bestFit="1" customWidth="1" outlineLevel="1"/>
    <col min="10" max="10" width="13.140625" style="21" customWidth="1" outlineLevel="1"/>
    <col min="11" max="11" width="11.28515625" style="21" bestFit="1" customWidth="1"/>
    <col min="12" max="12" width="23.28515625" style="21" customWidth="1" outlineLevel="1"/>
    <col min="13" max="13" width="22" style="21" bestFit="1" customWidth="1" outlineLevel="1"/>
    <col min="14" max="14" width="17.28515625" style="21" bestFit="1" customWidth="1" outlineLevel="1"/>
    <col min="15" max="15" width="14.5703125" style="21" bestFit="1" customWidth="1" outlineLevel="1"/>
    <col min="16" max="16" width="16.85546875" style="21" customWidth="1"/>
    <col min="17" max="17" width="11.28515625" style="21" bestFit="1" customWidth="1"/>
    <col min="18" max="18" width="24.140625" style="21" bestFit="1" customWidth="1"/>
    <col min="19" max="19" width="21.5703125" style="1" customWidth="1"/>
    <col min="20" max="30" width="9.140625" style="1"/>
    <col min="31" max="1032" width="10.7109375" customWidth="1"/>
  </cols>
  <sheetData>
    <row r="1" spans="2:18" s="1" customFormat="1" x14ac:dyDescent="0.25">
      <c r="B1" s="20"/>
      <c r="C1" s="20"/>
      <c r="D1" s="21"/>
      <c r="E1" s="41"/>
      <c r="F1" s="21"/>
      <c r="G1" s="20"/>
      <c r="H1" s="20"/>
      <c r="I1" s="20"/>
      <c r="J1" s="20"/>
      <c r="K1" s="20"/>
      <c r="L1" s="20"/>
      <c r="N1" s="20"/>
      <c r="O1" s="20"/>
      <c r="P1" s="20"/>
      <c r="Q1" s="20"/>
      <c r="R1" s="20"/>
    </row>
    <row r="2" spans="2:18" x14ac:dyDescent="0.25">
      <c r="B2" s="93" t="s">
        <v>8</v>
      </c>
      <c r="C2" s="93"/>
      <c r="D2" s="93"/>
      <c r="E2" s="94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2:18" x14ac:dyDescent="0.25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2:18" x14ac:dyDescent="0.25">
      <c r="B4" s="18"/>
      <c r="C4" s="95" t="s">
        <v>36</v>
      </c>
      <c r="D4" s="95"/>
      <c r="E4" s="95"/>
      <c r="F4" s="95"/>
      <c r="G4" s="95"/>
      <c r="H4" s="89">
        <f>'Overview, Notes &amp; Disclaimer'!E17</f>
        <v>0</v>
      </c>
      <c r="I4" s="90"/>
      <c r="J4" s="90"/>
      <c r="K4" s="90"/>
      <c r="L4" s="91"/>
      <c r="M4" s="95">
        <f>'Overview, Notes &amp; Disclaimer'!J17</f>
        <v>0</v>
      </c>
      <c r="N4" s="95"/>
      <c r="O4" s="95"/>
      <c r="P4" s="95"/>
      <c r="Q4" s="95"/>
      <c r="R4" s="95"/>
    </row>
    <row r="5" spans="2:18" x14ac:dyDescent="0.25">
      <c r="B5" s="77" t="s">
        <v>9</v>
      </c>
      <c r="C5" s="19" t="s">
        <v>10</v>
      </c>
      <c r="D5" s="19" t="s">
        <v>11</v>
      </c>
      <c r="E5" s="19" t="s">
        <v>37</v>
      </c>
      <c r="F5" s="19" t="s">
        <v>41</v>
      </c>
      <c r="G5" s="19" t="s">
        <v>42</v>
      </c>
      <c r="H5" s="32" t="s">
        <v>88</v>
      </c>
      <c r="I5" s="19" t="s">
        <v>12</v>
      </c>
      <c r="J5" s="19" t="s">
        <v>104</v>
      </c>
      <c r="K5" s="19" t="s">
        <v>46</v>
      </c>
      <c r="L5" s="19" t="s">
        <v>13</v>
      </c>
      <c r="M5" s="32" t="s">
        <v>88</v>
      </c>
      <c r="N5" s="19" t="s">
        <v>14</v>
      </c>
      <c r="O5" s="19" t="s">
        <v>104</v>
      </c>
      <c r="P5" s="19" t="s">
        <v>15</v>
      </c>
      <c r="Q5" s="19" t="s">
        <v>46</v>
      </c>
      <c r="R5" s="19" t="s">
        <v>16</v>
      </c>
    </row>
    <row r="6" spans="2:18" x14ac:dyDescent="0.25">
      <c r="B6" s="78">
        <v>1</v>
      </c>
      <c r="C6" s="19" t="str">
        <f>IFERROR(INDEX(B2B!A:F,MATCH('B2B Pin Table'!B6,B2B!A:A,0),6),"---")</f>
        <v>PWR_1</v>
      </c>
      <c r="D6" s="19" t="str">
        <f>IFERROR(IF((COUNTIF(B2B!A2:K2,H4)&lt;0),"---",INDEX(B2B!A:K,MATCH('B2B Pin Table'!B6,B2B!A:A,0),2)),"---")</f>
        <v>JB1</v>
      </c>
      <c r="E6" s="19" t="str">
        <f>IFERROR(IF((COUNTIF(B2B!A2:K2,H4)&lt;0),"---",INDEX(B2B!A:K,MATCH('B2B Pin Table'!B6,B2B!A:A,0),3)),"---")</f>
        <v>2</v>
      </c>
      <c r="F6" s="19" t="str">
        <f>IFERROR(IF((COUNTIF(B2B!A2:K2,L4)&lt;0),"---",INDEX(B2B!A:K,MATCH('B2B Pin Table'!B6,B2B!A:A,0),4)),"---")</f>
        <v>JM1</v>
      </c>
      <c r="G6" s="19" t="str">
        <f>IFERROR(IF((COUNTIF(B2B!A2:K2,L4)&lt;0),"---",INDEX(B2B!A:K,MATCH('B2B Pin Table'!B6,B2B!A:A,0),5)),"---")</f>
        <v>1</v>
      </c>
      <c r="H6" s="59" t="str">
        <f>IFERROR(IF(VLOOKUP($D6&amp;"-"&amp;$E6,IF($H$4="TEB2000_REV01",CALC_CONN_TEB2000_REV01!$F:$I),4,0)="--","---",IF($H$4="TEB2000_REV01",CALC_CONN_TEB2000_REV01!$G6&amp; " --&gt; " &amp;CALC_CONN_TEB2000_REV01!$I6&amp; " --&gt; ")),"---")</f>
        <v>---</v>
      </c>
      <c r="I6" s="19" t="str">
        <f>IFERROR(IF(VLOOKUP($D6&amp;"-"&amp;$E6,IF($H$4="TEB2000_REV01",CALC_CONN_TEB2000_REV01!$F:$H),3,0)="--",VLOOKUP($D6&amp;"-"&amp;$E6,IF($H$4="TEB2000_REV01",CALC_CONN_TEB2000_REV01!$F:$H),2,0),VLOOKUP($D6&amp;"-"&amp;$E6,IF($H$4="TEB2000_REV01",CALC_CONN_TEB2000_REV01!$F:$H),3,0)),"---")</f>
        <v>---</v>
      </c>
      <c r="J6" s="19" t="str">
        <f>IFERROR(VLOOKUP(I6,IF($H$4="TEB2000_REV01",RAW_c_TEB2000_REV01!$AE:$AM),9,0),"---")</f>
        <v>---</v>
      </c>
      <c r="K6" s="19" t="str">
        <f>IFERROR(VLOOKUP(D6&amp;"-"&amp;E6,IF($H$4="TEB2000_REV01",RAW_c_TEB2000_REV01!$AD:$AK,"???"),6,0),"---")</f>
        <v>---</v>
      </c>
      <c r="L6" s="19" t="str">
        <f>IFERROR(VLOOKUP(D6&amp;"-"&amp;E6,IF($H$4="TEB2000_REV01",RAW_c_TEB2000_REV01!$AD:$AL,"???"),9,0),"---")</f>
        <v>---</v>
      </c>
      <c r="M6" s="19" t="str">
        <f>IFERROR(IF(VLOOKUP($F6&amp;"-"&amp;$G6,IF($M$4="TEM0007_REV01",RAW_m_TEM0007_REV01!$F:$AU),43,0)="--","---",IF($M$4="TEM0007_REV01",RAW_m_TEM0007_REV01!$AT6&amp; " --&gt; " &amp;RAW_m_TEM0007_REV01!$AU6&amp; " --&gt; ")),"---")</f>
        <v>---</v>
      </c>
      <c r="N6" s="19" t="str">
        <f>IFERROR(VLOOKUP(F6&amp;"-"&amp;G6,IF($M$4="TEM0007_REV01",RAW_m_TEM0007_REV01!$AD:$AJ),7,0),"---")</f>
        <v>---</v>
      </c>
      <c r="O6" s="19" t="str">
        <f>IFERROR(VLOOKUP(N6,IF($M$4="TEM0007_REV01",RAW_m_TEM0007_REV01!$AJ:$AK),2,0),"---")</f>
        <v>---</v>
      </c>
      <c r="P6" s="19" t="str">
        <f>IFERROR(VLOOKUP(F6&amp;"-"&amp;G6,IF($M$4="TEM0007_REV01",RAW_m_TEM0007_REV01!$AD:$AG),3,0),"---")</f>
        <v>---</v>
      </c>
      <c r="Q6" s="19" t="str">
        <f>IFERROR(VLOOKUP(N6,IF($M$4="TEM0007_REV01",RAW_m_TEM0007_REV01!$AE:$AH),4,0),"---")</f>
        <v>---</v>
      </c>
      <c r="R6" s="19" t="str">
        <f>IFERROR(VLOOKUP(F6&amp;"-"&amp;G6,IF($M$4="TEM0007_REV01",RAW_m_TEM0007_REV01!$AD:$AG),4,0),"---")</f>
        <v>---</v>
      </c>
    </row>
    <row r="7" spans="2:18" x14ac:dyDescent="0.25">
      <c r="B7" s="78">
        <v>2</v>
      </c>
      <c r="C7" s="19" t="str">
        <f>IFERROR(INDEX(B2B!A:F,MATCH('B2B Pin Table'!B7,B2B!A:A,0),6),"---")</f>
        <v>GND</v>
      </c>
      <c r="D7" s="19" t="str">
        <f>IFERROR(IF((COUNTIF(B2B!A3:K3,H5)&lt;0),"---",INDEX(B2B!A:K,MATCH('B2B Pin Table'!B7,B2B!A:A,0),2)),"---")</f>
        <v>JB1</v>
      </c>
      <c r="E7" s="19" t="str">
        <f>IFERROR(IF((COUNTIF(B2B!A3:K3,H5)&lt;0),"---",INDEX(B2B!A:K,MATCH('B2B Pin Table'!B7,B2B!A:A,0),3)),"---")</f>
        <v>1</v>
      </c>
      <c r="F7" s="19" t="str">
        <f>IFERROR(IF((COUNTIF(B2B!A3:K3,L5)&lt;0),"---",INDEX(B2B!A:K,MATCH('B2B Pin Table'!B7,B2B!A:A,0),4)),"---")</f>
        <v>JM1</v>
      </c>
      <c r="G7" s="19" t="str">
        <f>IFERROR(IF((COUNTIF(B2B!A3:K3,L5)&lt;0),"---",INDEX(B2B!A:K,MATCH('B2B Pin Table'!B7,B2B!A:A,0),5)),"---")</f>
        <v>2</v>
      </c>
      <c r="H7" s="59" t="str">
        <f>IFERROR(IF(VLOOKUP($D7&amp;"-"&amp;$E7,IF($H$4="TEB2000_REV01",CALC_CONN_TEB2000_REV01!$F:$I),4,0)="--","---",IF($H$4="TEB2000_REV01",CALC_CONN_TEB2000_REV01!$G7&amp; " --&gt; " &amp;CALC_CONN_TEB2000_REV01!$I7&amp; " --&gt; ")),"---")</f>
        <v>---</v>
      </c>
      <c r="I7" s="19" t="str">
        <f>IFERROR(IF(VLOOKUP($D7&amp;"-"&amp;$E7,IF($H$4="TEB2000_REV01",CALC_CONN_TEB2000_REV01!$F:$H),3,0)="--",VLOOKUP($D7&amp;"-"&amp;$E7,IF($H$4="TEB2000_REV01",CALC_CONN_TEB2000_REV01!$F:$H),2,0),VLOOKUP($D7&amp;"-"&amp;$E7,IF($H$4="TEB2000_REV01",CALC_CONN_TEB2000_REV01!$F:$H),3,0)),"---")</f>
        <v>---</v>
      </c>
      <c r="J7" s="19" t="str">
        <f>IFERROR(VLOOKUP(I7,IF($H$4="TEB2000_REV01",RAW_c_TEB2000_REV01!$AE:$AM),9,0),"---")</f>
        <v>---</v>
      </c>
      <c r="K7" s="19" t="str">
        <f>IFERROR(VLOOKUP(D7&amp;"-"&amp;E7,IF($H$4="TEB2000_REV01",RAW_c_TEB2000_REV01!$AD:$AK,"???"),6,0),"---")</f>
        <v>---</v>
      </c>
      <c r="L7" s="19" t="str">
        <f>IFERROR(VLOOKUP(D7&amp;"-"&amp;E7,IF($H$4="TEB2000_REV01",RAW_c_TEB2000_REV01!$AD:$AL,"???"),9,0),"---")</f>
        <v>---</v>
      </c>
      <c r="M7" s="19" t="str">
        <f>IFERROR(IF(VLOOKUP($F7&amp;"-"&amp;$G7,IF($M$4="TEM0007_REV01",RAW_m_TEM0007_REV01!$F:$AU),43,0)="--","---",IF($M$4="TEM0007_REV01",RAW_m_TEM0007_REV01!$AT7&amp; " --&gt; " &amp;RAW_m_TEM0007_REV01!$AU7&amp; " --&gt; ")),"---")</f>
        <v>---</v>
      </c>
      <c r="N7" s="19" t="str">
        <f>IFERROR(VLOOKUP(F7&amp;"-"&amp;G7,IF($M$4="TEM0007_REV01",RAW_m_TEM0007_REV01!$AD:$AJ),7,0),"---")</f>
        <v>---</v>
      </c>
      <c r="O7" s="19" t="str">
        <f>IFERROR(VLOOKUP(N7,IF($M$4="TEM0007_REV01",RAW_m_TEM0007_REV01!$AJ:$AK),2,0),"---")</f>
        <v>---</v>
      </c>
      <c r="P7" s="19" t="str">
        <f>IFERROR(VLOOKUP(F7&amp;"-"&amp;G7,IF($M$4="TEM0007_REV01",RAW_m_TEM0007_REV01!$AD:$AG),3,0),"---")</f>
        <v>---</v>
      </c>
      <c r="Q7" s="19" t="str">
        <f>IFERROR(VLOOKUP(N7,IF($M$4="TEM0007_REV01",RAW_m_TEM0007_REV01!$AE:$AH),4,0),"---")</f>
        <v>---</v>
      </c>
      <c r="R7" s="19" t="str">
        <f>IFERROR(VLOOKUP(F7&amp;"-"&amp;G7,IF($M$4="TEM0007_REV01",RAW_m_TEM0007_REV01!$AD:$AG),4,0),"---")</f>
        <v>---</v>
      </c>
    </row>
    <row r="8" spans="2:18" x14ac:dyDescent="0.25">
      <c r="B8" s="78">
        <v>3</v>
      </c>
      <c r="C8" s="19" t="str">
        <f>IFERROR(INDEX(B2B!A:F,MATCH('B2B Pin Table'!B8,B2B!A:A,0),6),"---")</f>
        <v>PWR_1</v>
      </c>
      <c r="D8" s="19" t="str">
        <f>IFERROR(IF((COUNTIF(B2B!A4:K4,H6)&lt;0),"---",INDEX(B2B!A:K,MATCH('B2B Pin Table'!B8,B2B!A:A,0),2)),"---")</f>
        <v>JB1</v>
      </c>
      <c r="E8" s="19" t="str">
        <f>IFERROR(IF((COUNTIF(B2B!A4:K4,H6)&lt;0),"---",INDEX(B2B!A:K,MATCH('B2B Pin Table'!B8,B2B!A:A,0),3)),"---")</f>
        <v>4</v>
      </c>
      <c r="F8" s="19" t="str">
        <f>IFERROR(IF((COUNTIF(B2B!A4:K4,L6)&lt;0),"---",INDEX(B2B!A:K,MATCH('B2B Pin Table'!B8,B2B!A:A,0),4)),"---")</f>
        <v>JM1</v>
      </c>
      <c r="G8" s="19" t="str">
        <f>IFERROR(IF((COUNTIF(B2B!A4:K4,L6)&lt;0),"---",INDEX(B2B!A:K,MATCH('B2B Pin Table'!B8,B2B!A:A,0),5)),"---")</f>
        <v>3</v>
      </c>
      <c r="H8" s="59" t="str">
        <f>IFERROR(IF(VLOOKUP($D8&amp;"-"&amp;$E8,IF($H$4="TEB2000_REV01",CALC_CONN_TEB2000_REV01!$F:$I),4,0)="--","---",IF($H$4="TEB2000_REV01",CALC_CONN_TEB2000_REV01!$G8&amp; " --&gt; " &amp;CALC_CONN_TEB2000_REV01!$I8&amp; " --&gt; ")),"---")</f>
        <v>---</v>
      </c>
      <c r="I8" s="19" t="str">
        <f>IFERROR(IF(VLOOKUP($D8&amp;"-"&amp;$E8,IF($H$4="TEB2000_REV01",CALC_CONN_TEB2000_REV01!$F:$H),3,0)="--",VLOOKUP($D8&amp;"-"&amp;$E8,IF($H$4="TEB2000_REV01",CALC_CONN_TEB2000_REV01!$F:$H),2,0),VLOOKUP($D8&amp;"-"&amp;$E8,IF($H$4="TEB2000_REV01",CALC_CONN_TEB2000_REV01!$F:$H),3,0)),"---")</f>
        <v>---</v>
      </c>
      <c r="J8" s="19" t="str">
        <f>IFERROR(VLOOKUP(I8,IF($H$4="TEB2000_REV01",RAW_c_TEB2000_REV01!$AE:$AM),9,0),"---")</f>
        <v>---</v>
      </c>
      <c r="K8" s="19" t="str">
        <f>IFERROR(VLOOKUP(D8&amp;"-"&amp;E8,IF($H$4="TEB2000_REV01",RAW_c_TEB2000_REV01!$AD:$AK,"???"),6,0),"---")</f>
        <v>---</v>
      </c>
      <c r="L8" s="19" t="str">
        <f>IFERROR(VLOOKUP(D8&amp;"-"&amp;E8,IF($H$4="TEB2000_REV01",RAW_c_TEB2000_REV01!$AD:$AL,"???"),9,0),"---")</f>
        <v>---</v>
      </c>
      <c r="M8" s="19" t="str">
        <f>IFERROR(IF(VLOOKUP($F8&amp;"-"&amp;$G8,IF($M$4="TEM0007_REV01",RAW_m_TEM0007_REV01!$F:$AU),43,0)="--","---",IF($M$4="TEM0007_REV01",RAW_m_TEM0007_REV01!$AT8&amp; " --&gt; " &amp;RAW_m_TEM0007_REV01!$AU8&amp; " --&gt; ")),"---")</f>
        <v>---</v>
      </c>
      <c r="N8" s="19" t="str">
        <f>IFERROR(VLOOKUP(F8&amp;"-"&amp;G8,IF($M$4="TEM0007_REV01",RAW_m_TEM0007_REV01!$AD:$AJ),7,0),"---")</f>
        <v>---</v>
      </c>
      <c r="O8" s="19" t="str">
        <f>IFERROR(VLOOKUP(N8,IF($M$4="TEM0007_REV01",RAW_m_TEM0007_REV01!$AJ:$AK),2,0),"---")</f>
        <v>---</v>
      </c>
      <c r="P8" s="19" t="str">
        <f>IFERROR(VLOOKUP(F8&amp;"-"&amp;G8,IF($M$4="TEM0007_REV01",RAW_m_TEM0007_REV01!$AD:$AG),3,0),"---")</f>
        <v>---</v>
      </c>
      <c r="Q8" s="19" t="str">
        <f>IFERROR(VLOOKUP(N8,IF($M$4="TEM0007_REV01",RAW_m_TEM0007_REV01!$AE:$AH),4,0),"---")</f>
        <v>---</v>
      </c>
      <c r="R8" s="19" t="str">
        <f>IFERROR(VLOOKUP(F8&amp;"-"&amp;G8,IF($M$4="TEM0007_REV01",RAW_m_TEM0007_REV01!$AD:$AG),4,0),"---")</f>
        <v>---</v>
      </c>
    </row>
    <row r="9" spans="2:18" x14ac:dyDescent="0.25">
      <c r="B9" s="78">
        <v>4</v>
      </c>
      <c r="C9" s="19" t="str">
        <f>IFERROR(INDEX(B2B!A:F,MATCH('B2B Pin Table'!B9,B2B!A:A,0),6),"---")</f>
        <v>IO</v>
      </c>
      <c r="D9" s="19" t="str">
        <f>IFERROR(IF((COUNTIF(B2B!A5:K5,H7)&lt;0),"---",INDEX(B2B!A:K,MATCH('B2B Pin Table'!B9,B2B!A:A,0),2)),"---")</f>
        <v>JB1</v>
      </c>
      <c r="E9" s="19" t="str">
        <f>IFERROR(IF((COUNTIF(B2B!A5:K5,H7)&lt;0),"---",INDEX(B2B!A:K,MATCH('B2B Pin Table'!B9,B2B!A:A,0),3)),"---")</f>
        <v>3</v>
      </c>
      <c r="F9" s="19" t="str">
        <f>IFERROR(IF((COUNTIF(B2B!A5:K5,L7)&lt;0),"---",INDEX(B2B!A:K,MATCH('B2B Pin Table'!B9,B2B!A:A,0),4)),"---")</f>
        <v>JM1</v>
      </c>
      <c r="G9" s="19" t="str">
        <f>IFERROR(IF((COUNTIF(B2B!A5:K5,L7)&lt;0),"---",INDEX(B2B!A:K,MATCH('B2B Pin Table'!B9,B2B!A:A,0),5)),"---")</f>
        <v>4</v>
      </c>
      <c r="H9" s="59" t="str">
        <f>IFERROR(IF(VLOOKUP($D9&amp;"-"&amp;$E9,IF($H$4="TEB2000_REV01",CALC_CONN_TEB2000_REV01!$F:$I),4,0)="--","---",IF($H$4="TEB2000_REV01",CALC_CONN_TEB2000_REV01!$G9&amp; " --&gt; " &amp;CALC_CONN_TEB2000_REV01!$I9&amp; " --&gt; ")),"---")</f>
        <v>---</v>
      </c>
      <c r="I9" s="19" t="str">
        <f>IFERROR(IF(VLOOKUP($D9&amp;"-"&amp;$E9,IF($H$4="TEB2000_REV01",CALC_CONN_TEB2000_REV01!$F:$H),3,0)="--",VLOOKUP($D9&amp;"-"&amp;$E9,IF($H$4="TEB2000_REV01",CALC_CONN_TEB2000_REV01!$F:$H),2,0),VLOOKUP($D9&amp;"-"&amp;$E9,IF($H$4="TEB2000_REV01",CALC_CONN_TEB2000_REV01!$F:$H),3,0)),"---")</f>
        <v>---</v>
      </c>
      <c r="J9" s="19" t="str">
        <f>IFERROR(VLOOKUP(I9,IF($H$4="TEB2000_REV01",RAW_c_TEB2000_REV01!$AE:$AM),9,0),"---")</f>
        <v>---</v>
      </c>
      <c r="K9" s="19" t="str">
        <f>IFERROR(VLOOKUP(D9&amp;"-"&amp;E9,IF($H$4="TEB2000_REV01",RAW_c_TEB2000_REV01!$AD:$AK,"???"),6,0),"---")</f>
        <v>---</v>
      </c>
      <c r="L9" s="19" t="str">
        <f>IFERROR(VLOOKUP(D9&amp;"-"&amp;E9,IF($H$4="TEB2000_REV01",RAW_c_TEB2000_REV01!$AD:$AL,"???"),9,0),"---")</f>
        <v>---</v>
      </c>
      <c r="M9" s="19" t="str">
        <f>IFERROR(IF(VLOOKUP($F9&amp;"-"&amp;$G9,IF($M$4="TEM0007_REV01",RAW_m_TEM0007_REV01!$F:$AU),43,0)="--","---",IF($M$4="TEM0007_REV01",RAW_m_TEM0007_REV01!$AT9&amp; " --&gt; " &amp;RAW_m_TEM0007_REV01!$AU9&amp; " --&gt; ")),"---")</f>
        <v>---</v>
      </c>
      <c r="N9" s="19" t="str">
        <f>IFERROR(VLOOKUP(F9&amp;"-"&amp;G9,IF($M$4="TEM0007_REV01",RAW_m_TEM0007_REV01!$AD:$AJ),7,0),"---")</f>
        <v>---</v>
      </c>
      <c r="O9" s="19" t="str">
        <f>IFERROR(VLOOKUP(N9,IF($M$4="TEM0007_REV01",RAW_m_TEM0007_REV01!$AJ:$AK),2,0),"---")</f>
        <v>---</v>
      </c>
      <c r="P9" s="19" t="str">
        <f>IFERROR(VLOOKUP(F9&amp;"-"&amp;G9,IF($M$4="TEM0007_REV01",RAW_m_TEM0007_REV01!$AD:$AG),3,0),"---")</f>
        <v>---</v>
      </c>
      <c r="Q9" s="19" t="str">
        <f>IFERROR(VLOOKUP(N9,IF($M$4="TEM0007_REV01",RAW_m_TEM0007_REV01!$AE:$AH),4,0),"---")</f>
        <v>---</v>
      </c>
      <c r="R9" s="19" t="str">
        <f>IFERROR(VLOOKUP(F9&amp;"-"&amp;G9,IF($M$4="TEM0007_REV01",RAW_m_TEM0007_REV01!$AD:$AG),4,0),"---")</f>
        <v>---</v>
      </c>
    </row>
    <row r="10" spans="2:18" x14ac:dyDescent="0.25">
      <c r="B10" s="78">
        <v>5</v>
      </c>
      <c r="C10" s="19" t="str">
        <f>IFERROR(INDEX(B2B!A:F,MATCH('B2B Pin Table'!B10,B2B!A:A,0),6),"---")</f>
        <v>PWR_1</v>
      </c>
      <c r="D10" s="19" t="str">
        <f>IFERROR(IF((COUNTIF(B2B!A6:K6,H8)&lt;0),"---",INDEX(B2B!A:K,MATCH('B2B Pin Table'!B10,B2B!A:A,0),2)),"---")</f>
        <v>JB1</v>
      </c>
      <c r="E10" s="19" t="str">
        <f>IFERROR(IF((COUNTIF(B2B!A6:K6,H8)&lt;0),"---",INDEX(B2B!A:K,MATCH('B2B Pin Table'!B10,B2B!A:A,0),3)),"---")</f>
        <v>6</v>
      </c>
      <c r="F10" s="19" t="str">
        <f>IFERROR(IF((COUNTIF(B2B!A6:K6,L8)&lt;0),"---",INDEX(B2B!A:K,MATCH('B2B Pin Table'!B10,B2B!A:A,0),4)),"---")</f>
        <v>JM1</v>
      </c>
      <c r="G10" s="19" t="str">
        <f>IFERROR(IF((COUNTIF(B2B!A6:K6,L8)&lt;0),"---",INDEX(B2B!A:K,MATCH('B2B Pin Table'!B10,B2B!A:A,0),5)),"---")</f>
        <v>5</v>
      </c>
      <c r="H10" s="59" t="str">
        <f>IFERROR(IF(VLOOKUP($D10&amp;"-"&amp;$E10,IF($H$4="TEB2000_REV01",CALC_CONN_TEB2000_REV01!$F:$I),4,0)="--","---",IF($H$4="TEB2000_REV01",CALC_CONN_TEB2000_REV01!$G10&amp; " --&gt; " &amp;CALC_CONN_TEB2000_REV01!$I10&amp; " --&gt; ")),"---")</f>
        <v>---</v>
      </c>
      <c r="I10" s="19" t="str">
        <f>IFERROR(IF(VLOOKUP($D10&amp;"-"&amp;$E10,IF($H$4="TEB2000_REV01",CALC_CONN_TEB2000_REV01!$F:$H),3,0)="--",VLOOKUP($D10&amp;"-"&amp;$E10,IF($H$4="TEB2000_REV01",CALC_CONN_TEB2000_REV01!$F:$H),2,0),VLOOKUP($D10&amp;"-"&amp;$E10,IF($H$4="TEB2000_REV01",CALC_CONN_TEB2000_REV01!$F:$H),3,0)),"---")</f>
        <v>---</v>
      </c>
      <c r="J10" s="19" t="str">
        <f>IFERROR(VLOOKUP(I10,IF($H$4="TEB2000_REV01",RAW_c_TEB2000_REV01!$AE:$AM),9,0),"---")</f>
        <v>---</v>
      </c>
      <c r="K10" s="19" t="str">
        <f>IFERROR(VLOOKUP(D10&amp;"-"&amp;E10,IF($H$4="TEB2000_REV01",RAW_c_TEB2000_REV01!$AD:$AK,"???"),6,0),"---")</f>
        <v>---</v>
      </c>
      <c r="L10" s="19" t="str">
        <f>IFERROR(VLOOKUP(D10&amp;"-"&amp;E10,IF($H$4="TEB2000_REV01",RAW_c_TEB2000_REV01!$AD:$AL,"???"),9,0),"---")</f>
        <v>---</v>
      </c>
      <c r="M10" s="19" t="str">
        <f>IFERROR(IF(VLOOKUP($F10&amp;"-"&amp;$G10,IF($M$4="TEM0007_REV01",RAW_m_TEM0007_REV01!$F:$AU),43,0)="--","---",IF($M$4="TEM0007_REV01",RAW_m_TEM0007_REV01!$AT10&amp; " --&gt; " &amp;RAW_m_TEM0007_REV01!$AU10&amp; " --&gt; ")),"---")</f>
        <v>---</v>
      </c>
      <c r="N10" s="19" t="str">
        <f>IFERROR(VLOOKUP(F10&amp;"-"&amp;G10,IF($M$4="TEM0007_REV01",RAW_m_TEM0007_REV01!$AD:$AJ),7,0),"---")</f>
        <v>---</v>
      </c>
      <c r="O10" s="19" t="str">
        <f>IFERROR(VLOOKUP(N10,IF($M$4="TEM0007_REV01",RAW_m_TEM0007_REV01!$AJ:$AK),2,0),"---")</f>
        <v>---</v>
      </c>
      <c r="P10" s="19" t="str">
        <f>IFERROR(VLOOKUP(F10&amp;"-"&amp;G10,IF($M$4="TEM0007_REV01",RAW_m_TEM0007_REV01!$AD:$AG),3,0),"---")</f>
        <v>---</v>
      </c>
      <c r="Q10" s="19" t="str">
        <f>IFERROR(VLOOKUP(N10,IF($M$4="TEM0007_REV01",RAW_m_TEM0007_REV01!$AE:$AH),4,0),"---")</f>
        <v>---</v>
      </c>
      <c r="R10" s="19" t="str">
        <f>IFERROR(VLOOKUP(F10&amp;"-"&amp;G10,IF($M$4="TEM0007_REV01",RAW_m_TEM0007_REV01!$AD:$AG),4,0),"---")</f>
        <v>---</v>
      </c>
    </row>
    <row r="11" spans="2:18" x14ac:dyDescent="0.25">
      <c r="B11" s="78">
        <v>6</v>
      </c>
      <c r="C11" s="19" t="str">
        <f>IFERROR(INDEX(B2B!A:F,MATCH('B2B Pin Table'!B11,B2B!A:A,0),6),"---")</f>
        <v>IO</v>
      </c>
      <c r="D11" s="19" t="str">
        <f>IFERROR(IF((COUNTIF(B2B!A7:K7,H9)&lt;0),"---",INDEX(B2B!A:K,MATCH('B2B Pin Table'!B11,B2B!A:A,0),2)),"---")</f>
        <v>JB1</v>
      </c>
      <c r="E11" s="19" t="str">
        <f>IFERROR(IF((COUNTIF(B2B!A7:K7,H9)&lt;0),"---",INDEX(B2B!A:K,MATCH('B2B Pin Table'!B11,B2B!A:A,0),3)),"---")</f>
        <v>5</v>
      </c>
      <c r="F11" s="19" t="str">
        <f>IFERROR(IF((COUNTIF(B2B!A7:K7,L9)&lt;0),"---",INDEX(B2B!A:K,MATCH('B2B Pin Table'!B11,B2B!A:A,0),4)),"---")</f>
        <v>JM1</v>
      </c>
      <c r="G11" s="19" t="str">
        <f>IFERROR(IF((COUNTIF(B2B!A7:K7,L9)&lt;0),"---",INDEX(B2B!A:K,MATCH('B2B Pin Table'!B11,B2B!A:A,0),5)),"---")</f>
        <v>6</v>
      </c>
      <c r="H11" s="59" t="str">
        <f>IFERROR(IF(VLOOKUP($D11&amp;"-"&amp;$E11,IF($H$4="TEB2000_REV01",CALC_CONN_TEB2000_REV01!$F:$I),4,0)="--","---",IF($H$4="TEB2000_REV01",CALC_CONN_TEB2000_REV01!$G11&amp; " --&gt; " &amp;CALC_CONN_TEB2000_REV01!$I11&amp; " --&gt; ")),"---")</f>
        <v>---</v>
      </c>
      <c r="I11" s="19" t="str">
        <f>IFERROR(IF(VLOOKUP($D11&amp;"-"&amp;$E11,IF($H$4="TEB2000_REV01",CALC_CONN_TEB2000_REV01!$F:$H),3,0)="--",VLOOKUP($D11&amp;"-"&amp;$E11,IF($H$4="TEB2000_REV01",CALC_CONN_TEB2000_REV01!$F:$H),2,0),VLOOKUP($D11&amp;"-"&amp;$E11,IF($H$4="TEB2000_REV01",CALC_CONN_TEB2000_REV01!$F:$H),3,0)),"---")</f>
        <v>---</v>
      </c>
      <c r="J11" s="19" t="str">
        <f>IFERROR(VLOOKUP(I11,IF($H$4="TEB2000_REV01",RAW_c_TEB2000_REV01!$AE:$AM),9,0),"---")</f>
        <v>---</v>
      </c>
      <c r="K11" s="19" t="str">
        <f>IFERROR(VLOOKUP(D11&amp;"-"&amp;E11,IF($H$4="TEB2000_REV01",RAW_c_TEB2000_REV01!$AD:$AK,"???"),6,0),"---")</f>
        <v>---</v>
      </c>
      <c r="L11" s="19" t="str">
        <f>IFERROR(VLOOKUP(D11&amp;"-"&amp;E11,IF($H$4="TEB2000_REV01",RAW_c_TEB2000_REV01!$AD:$AL,"???"),9,0),"---")</f>
        <v>---</v>
      </c>
      <c r="M11" s="19" t="str">
        <f>IFERROR(IF(VLOOKUP($F11&amp;"-"&amp;$G11,IF($M$4="TEM0007_REV01",RAW_m_TEM0007_REV01!$F:$AU),43,0)="--","---",IF($M$4="TEM0007_REV01",RAW_m_TEM0007_REV01!$AT11&amp; " --&gt; " &amp;RAW_m_TEM0007_REV01!$AU11&amp; " --&gt; ")),"---")</f>
        <v>---</v>
      </c>
      <c r="N11" s="19" t="str">
        <f>IFERROR(VLOOKUP(F11&amp;"-"&amp;G11,IF($M$4="TEM0007_REV01",RAW_m_TEM0007_REV01!$AD:$AJ),7,0),"---")</f>
        <v>---</v>
      </c>
      <c r="O11" s="19" t="str">
        <f>IFERROR(VLOOKUP(N11,IF($M$4="TEM0007_REV01",RAW_m_TEM0007_REV01!$AJ:$AK),2,0),"---")</f>
        <v>---</v>
      </c>
      <c r="P11" s="19" t="str">
        <f>IFERROR(VLOOKUP(F11&amp;"-"&amp;G11,IF($M$4="TEM0007_REV01",RAW_m_TEM0007_REV01!$AD:$AG),3,0),"---")</f>
        <v>---</v>
      </c>
      <c r="Q11" s="19" t="str">
        <f>IFERROR(VLOOKUP(N11,IF($M$4="TEM0007_REV01",RAW_m_TEM0007_REV01!$AE:$AH),4,0),"---")</f>
        <v>---</v>
      </c>
      <c r="R11" s="19" t="str">
        <f>IFERROR(VLOOKUP(F11&amp;"-"&amp;G11,IF($M$4="TEM0007_REV01",RAW_m_TEM0007_REV01!$AD:$AG),4,0),"---")</f>
        <v>---</v>
      </c>
    </row>
    <row r="12" spans="2:18" x14ac:dyDescent="0.25">
      <c r="B12" s="78">
        <v>7</v>
      </c>
      <c r="C12" s="19" t="str">
        <f>IFERROR(INDEX(B2B!A:F,MATCH('B2B Pin Table'!B12,B2B!A:A,0),6),"---")</f>
        <v>NOSEQ</v>
      </c>
      <c r="D12" s="19" t="str">
        <f>IFERROR(IF((COUNTIF(B2B!A8:K8,H10)&lt;0),"---",INDEX(B2B!A:K,MATCH('B2B Pin Table'!B12,B2B!A:A,0),2)),"---")</f>
        <v>JB1</v>
      </c>
      <c r="E12" s="19" t="str">
        <f>IFERROR(IF((COUNTIF(B2B!A8:K8,H10)&lt;0),"---",INDEX(B2B!A:K,MATCH('B2B Pin Table'!B12,B2B!A:A,0),3)),"---")</f>
        <v>8</v>
      </c>
      <c r="F12" s="19" t="str">
        <f>IFERROR(IF((COUNTIF(B2B!A8:K8,L10)&lt;0),"---",INDEX(B2B!A:K,MATCH('B2B Pin Table'!B12,B2B!A:A,0),4)),"---")</f>
        <v>JM1</v>
      </c>
      <c r="G12" s="19" t="str">
        <f>IFERROR(IF((COUNTIF(B2B!A8:K8,L10)&lt;0),"---",INDEX(B2B!A:K,MATCH('B2B Pin Table'!B12,B2B!A:A,0),5)),"---")</f>
        <v>7</v>
      </c>
      <c r="H12" s="59" t="str">
        <f>IFERROR(IF(VLOOKUP($D12&amp;"-"&amp;$E12,IF($H$4="TEB2000_REV01",CALC_CONN_TEB2000_REV01!$F:$I),4,0)="--","---",IF($H$4="TEB2000_REV01",CALC_CONN_TEB2000_REV01!$G12&amp; " --&gt; " &amp;CALC_CONN_TEB2000_REV01!$I12&amp; " --&gt; ")),"---")</f>
        <v>---</v>
      </c>
      <c r="I12" s="19" t="str">
        <f>IFERROR(IF(VLOOKUP($D12&amp;"-"&amp;$E12,IF($H$4="TEB2000_REV01",CALC_CONN_TEB2000_REV01!$F:$H),3,0)="--",VLOOKUP($D12&amp;"-"&amp;$E12,IF($H$4="TEB2000_REV01",CALC_CONN_TEB2000_REV01!$F:$H),2,0),VLOOKUP($D12&amp;"-"&amp;$E12,IF($H$4="TEB2000_REV01",CALC_CONN_TEB2000_REV01!$F:$H),3,0)),"---")</f>
        <v>---</v>
      </c>
      <c r="J12" s="19" t="str">
        <f>IFERROR(VLOOKUP(I12,IF($H$4="TEB2000_REV01",RAW_c_TEB2000_REV01!$AE:$AM),9,0),"---")</f>
        <v>---</v>
      </c>
      <c r="K12" s="19" t="str">
        <f>IFERROR(VLOOKUP(D12&amp;"-"&amp;E12,IF($H$4="TEB2000_REV01",RAW_c_TEB2000_REV01!$AD:$AK,"???"),6,0),"---")</f>
        <v>---</v>
      </c>
      <c r="L12" s="19" t="str">
        <f>IFERROR(VLOOKUP(D12&amp;"-"&amp;E12,IF($H$4="TEB2000_REV01",RAW_c_TEB2000_REV01!$AD:$AL,"???"),9,0),"---")</f>
        <v>---</v>
      </c>
      <c r="M12" s="19" t="str">
        <f>IFERROR(IF(VLOOKUP($F12&amp;"-"&amp;$G12,IF($M$4="TEM0007_REV01",RAW_m_TEM0007_REV01!$F:$AU),43,0)="--","---",IF($M$4="TEM0007_REV01",RAW_m_TEM0007_REV01!$AT12&amp; " --&gt; " &amp;RAW_m_TEM0007_REV01!$AU12&amp; " --&gt; ")),"---")</f>
        <v>---</v>
      </c>
      <c r="N12" s="19" t="str">
        <f>IFERROR(VLOOKUP(F12&amp;"-"&amp;G12,IF($M$4="TEM0007_REV01",RAW_m_TEM0007_REV01!$AD:$AJ),7,0),"---")</f>
        <v>---</v>
      </c>
      <c r="O12" s="19" t="str">
        <f>IFERROR(VLOOKUP(N12,IF($M$4="TEM0007_REV01",RAW_m_TEM0007_REV01!$AJ:$AK),2,0),"---")</f>
        <v>---</v>
      </c>
      <c r="P12" s="19" t="str">
        <f>IFERROR(VLOOKUP(F12&amp;"-"&amp;G12,IF($M$4="TEM0007_REV01",RAW_m_TEM0007_REV01!$AD:$AG),3,0),"---")</f>
        <v>---</v>
      </c>
      <c r="Q12" s="19" t="str">
        <f>IFERROR(VLOOKUP(N12,IF($M$4="TEM0007_REV01",RAW_m_TEM0007_REV01!$AE:$AH),4,0),"---")</f>
        <v>---</v>
      </c>
      <c r="R12" s="19" t="str">
        <f>IFERROR(VLOOKUP(F12&amp;"-"&amp;G12,IF($M$4="TEM0007_REV01",RAW_m_TEM0007_REV01!$AD:$AG),4,0),"---")</f>
        <v>---</v>
      </c>
    </row>
    <row r="13" spans="2:18" x14ac:dyDescent="0.25">
      <c r="B13" s="78">
        <v>8</v>
      </c>
      <c r="C13" s="19" t="str">
        <f>IFERROR(INDEX(B2B!A:F,MATCH('B2B Pin Table'!B13,B2B!A:A,0),6),"---")</f>
        <v>GND</v>
      </c>
      <c r="D13" s="19" t="str">
        <f>IFERROR(IF((COUNTIF(B2B!A9:K9,H11)&lt;0),"---",INDEX(B2B!A:K,MATCH('B2B Pin Table'!B13,B2B!A:A,0),2)),"---")</f>
        <v>JB1</v>
      </c>
      <c r="E13" s="19" t="str">
        <f>IFERROR(IF((COUNTIF(B2B!A9:K9,H11)&lt;0),"---",INDEX(B2B!A:K,MATCH('B2B Pin Table'!B13,B2B!A:A,0),3)),"---")</f>
        <v>7</v>
      </c>
      <c r="F13" s="19" t="str">
        <f>IFERROR(IF((COUNTIF(B2B!A9:K9,L11)&lt;0),"---",INDEX(B2B!A:K,MATCH('B2B Pin Table'!B13,B2B!A:A,0),4)),"---")</f>
        <v>JM1</v>
      </c>
      <c r="G13" s="19" t="str">
        <f>IFERROR(IF((COUNTIF(B2B!A9:K9,L11)&lt;0),"---",INDEX(B2B!A:K,MATCH('B2B Pin Table'!B13,B2B!A:A,0),5)),"---")</f>
        <v>8</v>
      </c>
      <c r="H13" s="59" t="str">
        <f>IFERROR(IF(VLOOKUP($D13&amp;"-"&amp;$E13,IF($H$4="TEB2000_REV01",CALC_CONN_TEB2000_REV01!$F:$I),4,0)="--","---",IF($H$4="TEB2000_REV01",CALC_CONN_TEB2000_REV01!$G13&amp; " --&gt; " &amp;CALC_CONN_TEB2000_REV01!$I13&amp; " --&gt; ")),"---")</f>
        <v>---</v>
      </c>
      <c r="I13" s="19" t="str">
        <f>IFERROR(IF(VLOOKUP($D13&amp;"-"&amp;$E13,IF($H$4="TEB2000_REV01",CALC_CONN_TEB2000_REV01!$F:$H),3,0)="--",VLOOKUP($D13&amp;"-"&amp;$E13,IF($H$4="TEB2000_REV01",CALC_CONN_TEB2000_REV01!$F:$H),2,0),VLOOKUP($D13&amp;"-"&amp;$E13,IF($H$4="TEB2000_REV01",CALC_CONN_TEB2000_REV01!$F:$H),3,0)),"---")</f>
        <v>---</v>
      </c>
      <c r="J13" s="19" t="str">
        <f>IFERROR(VLOOKUP(I13,IF($H$4="TEB2000_REV01",RAW_c_TEB2000_REV01!$AE:$AM),9,0),"---")</f>
        <v>---</v>
      </c>
      <c r="K13" s="19" t="str">
        <f>IFERROR(VLOOKUP(D13&amp;"-"&amp;E13,IF($H$4="TEB2000_REV01",RAW_c_TEB2000_REV01!$AD:$AK,"???"),6,0),"---")</f>
        <v>---</v>
      </c>
      <c r="L13" s="19" t="str">
        <f>IFERROR(VLOOKUP(D13&amp;"-"&amp;E13,IF($H$4="TEB2000_REV01",RAW_c_TEB2000_REV01!$AD:$AL,"???"),9,0),"---")</f>
        <v>---</v>
      </c>
      <c r="M13" s="19" t="str">
        <f>IFERROR(IF(VLOOKUP($F13&amp;"-"&amp;$G13,IF($M$4="TEM0007_REV01",RAW_m_TEM0007_REV01!$F:$AU),43,0)="--","---",IF($M$4="TEM0007_REV01",RAW_m_TEM0007_REV01!$AT13&amp; " --&gt; " &amp;RAW_m_TEM0007_REV01!$AU13&amp; " --&gt; ")),"---")</f>
        <v>---</v>
      </c>
      <c r="N13" s="19" t="str">
        <f>IFERROR(VLOOKUP(F13&amp;"-"&amp;G13,IF($M$4="TEM0007_REV01",RAW_m_TEM0007_REV01!$AD:$AJ),7,0),"---")</f>
        <v>---</v>
      </c>
      <c r="O13" s="19" t="str">
        <f>IFERROR(VLOOKUP(N13,IF($M$4="TEM0007_REV01",RAW_m_TEM0007_REV01!$AJ:$AK),2,0),"---")</f>
        <v>---</v>
      </c>
      <c r="P13" s="19" t="str">
        <f>IFERROR(VLOOKUP(F13&amp;"-"&amp;G13,IF($M$4="TEM0007_REV01",RAW_m_TEM0007_REV01!$AD:$AG),3,0),"---")</f>
        <v>---</v>
      </c>
      <c r="Q13" s="19" t="str">
        <f>IFERROR(VLOOKUP(N13,IF($M$4="TEM0007_REV01",RAW_m_TEM0007_REV01!$AE:$AH),4,0),"---")</f>
        <v>---</v>
      </c>
      <c r="R13" s="19" t="str">
        <f>IFERROR(VLOOKUP(F13&amp;"-"&amp;G13,IF($M$4="TEM0007_REV01",RAW_m_TEM0007_REV01!$AD:$AG),4,0),"---")</f>
        <v>---</v>
      </c>
    </row>
    <row r="14" spans="2:18" x14ac:dyDescent="0.25">
      <c r="B14" s="78">
        <v>9</v>
      </c>
      <c r="C14" s="19" t="str">
        <f>IFERROR(INDEX(B2B!A:F,MATCH('B2B Pin Table'!B14,B2B!A:A,0),6),"---")</f>
        <v>VCCIOA</v>
      </c>
      <c r="D14" s="19" t="str">
        <f>IFERROR(IF((COUNTIF(B2B!A10:K10,H12)&lt;0),"---",INDEX(B2B!A:K,MATCH('B2B Pin Table'!B14,B2B!A:A,0),2)),"---")</f>
        <v>JB1</v>
      </c>
      <c r="E14" s="19" t="str">
        <f>IFERROR(IF((COUNTIF(B2B!A10:K10,H12)&lt;0),"---",INDEX(B2B!A:K,MATCH('B2B Pin Table'!B14,B2B!A:A,0),3)),"---")</f>
        <v>10</v>
      </c>
      <c r="F14" s="19" t="str">
        <f>IFERROR(IF((COUNTIF(B2B!A10:K10,L12)&lt;0),"---",INDEX(B2B!A:K,MATCH('B2B Pin Table'!B14,B2B!A:A,0),4)),"---")</f>
        <v>JM1</v>
      </c>
      <c r="G14" s="19" t="str">
        <f>IFERROR(IF((COUNTIF(B2B!A10:K10,L12)&lt;0),"---",INDEX(B2B!A:K,MATCH('B2B Pin Table'!B14,B2B!A:A,0),5)),"---")</f>
        <v>9</v>
      </c>
      <c r="H14" s="59" t="str">
        <f>IFERROR(IF(VLOOKUP($D14&amp;"-"&amp;$E14,IF($H$4="TEB2000_REV01",CALC_CONN_TEB2000_REV01!$F:$I),4,0)="--","---",IF($H$4="TEB2000_REV01",CALC_CONN_TEB2000_REV01!$G14&amp; " --&gt; " &amp;CALC_CONN_TEB2000_REV01!$I14&amp; " --&gt; ")),"---")</f>
        <v>---</v>
      </c>
      <c r="I14" s="19" t="str">
        <f>IFERROR(IF(VLOOKUP($D14&amp;"-"&amp;$E14,IF($H$4="TEB2000_REV01",CALC_CONN_TEB2000_REV01!$F:$H),3,0)="--",VLOOKUP($D14&amp;"-"&amp;$E14,IF($H$4="TEB2000_REV01",CALC_CONN_TEB2000_REV01!$F:$H),2,0),VLOOKUP($D14&amp;"-"&amp;$E14,IF($H$4="TEB2000_REV01",CALC_CONN_TEB2000_REV01!$F:$H),3,0)),"---")</f>
        <v>---</v>
      </c>
      <c r="J14" s="19" t="str">
        <f>IFERROR(VLOOKUP(I14,IF($H$4="TEB2000_REV01",RAW_c_TEB2000_REV01!$AE:$AM),9,0),"---")</f>
        <v>---</v>
      </c>
      <c r="K14" s="19" t="str">
        <f>IFERROR(VLOOKUP(D14&amp;"-"&amp;E14,IF($H$4="TEB2000_REV01",RAW_c_TEB2000_REV01!$AD:$AK,"???"),6,0),"---")</f>
        <v>---</v>
      </c>
      <c r="L14" s="19" t="str">
        <f>IFERROR(VLOOKUP(D14&amp;"-"&amp;E14,IF($H$4="TEB2000_REV01",RAW_c_TEB2000_REV01!$AD:$AL,"???"),9,0),"---")</f>
        <v>---</v>
      </c>
      <c r="M14" s="19" t="str">
        <f>IFERROR(IF(VLOOKUP($F14&amp;"-"&amp;$G14,IF($M$4="TEM0007_REV01",RAW_m_TEM0007_REV01!$F:$AU),43,0)="--","---",IF($M$4="TEM0007_REV01",RAW_m_TEM0007_REV01!$AT14&amp; " --&gt; " &amp;RAW_m_TEM0007_REV01!$AU14&amp; " --&gt; ")),"---")</f>
        <v>---</v>
      </c>
      <c r="N14" s="19" t="str">
        <f>IFERROR(VLOOKUP(F14&amp;"-"&amp;G14,IF($M$4="TEM0007_REV01",RAW_m_TEM0007_REV01!$AD:$AJ),7,0),"---")</f>
        <v>---</v>
      </c>
      <c r="O14" s="19" t="str">
        <f>IFERROR(VLOOKUP(N14,IF($M$4="TEM0007_REV01",RAW_m_TEM0007_REV01!$AJ:$AK),2,0),"---")</f>
        <v>---</v>
      </c>
      <c r="P14" s="19" t="str">
        <f>IFERROR(VLOOKUP(F14&amp;"-"&amp;G14,IF($M$4="TEM0007_REV01",RAW_m_TEM0007_REV01!$AD:$AG),3,0),"---")</f>
        <v>---</v>
      </c>
      <c r="Q14" s="19" t="str">
        <f>IFERROR(VLOOKUP(N14,IF($M$4="TEM0007_REV01",RAW_m_TEM0007_REV01!$AE:$AH),4,0),"---")</f>
        <v>---</v>
      </c>
      <c r="R14" s="19" t="str">
        <f>IFERROR(VLOOKUP(F14&amp;"-"&amp;G14,IF($M$4="TEM0007_REV01",RAW_m_TEM0007_REV01!$AD:$AG),4,0),"---")</f>
        <v>---</v>
      </c>
    </row>
    <row r="15" spans="2:18" x14ac:dyDescent="0.25">
      <c r="B15" s="78">
        <v>10</v>
      </c>
      <c r="C15" s="19" t="str">
        <f>IFERROR(INDEX(B2B!A:F,MATCH('B2B Pin Table'!B15,B2B!A:A,0),6),"---")</f>
        <v>IO</v>
      </c>
      <c r="D15" s="19" t="str">
        <f>IFERROR(IF((COUNTIF(B2B!A11:K11,H13)&lt;0),"---",INDEX(B2B!A:K,MATCH('B2B Pin Table'!B15,B2B!A:A,0),2)),"---")</f>
        <v>JB1</v>
      </c>
      <c r="E15" s="19" t="str">
        <f>IFERROR(IF((COUNTIF(B2B!A11:K11,H13)&lt;0),"---",INDEX(B2B!A:K,MATCH('B2B Pin Table'!B15,B2B!A:A,0),3)),"---")</f>
        <v>9</v>
      </c>
      <c r="F15" s="19" t="str">
        <f>IFERROR(IF((COUNTIF(B2B!A11:K11,L13)&lt;0),"---",INDEX(B2B!A:K,MATCH('B2B Pin Table'!B15,B2B!A:A,0),4)),"---")</f>
        <v>JM1</v>
      </c>
      <c r="G15" s="19" t="str">
        <f>IFERROR(IF((COUNTIF(B2B!A11:K11,L13)&lt;0),"---",INDEX(B2B!A:K,MATCH('B2B Pin Table'!B15,B2B!A:A,0),5)),"---")</f>
        <v>10</v>
      </c>
      <c r="H15" s="59" t="str">
        <f>IFERROR(IF(VLOOKUP($D15&amp;"-"&amp;$E15,IF($H$4="TEB2000_REV01",CALC_CONN_TEB2000_REV01!$F:$I),4,0)="--","---",IF($H$4="TEB2000_REV01",CALC_CONN_TEB2000_REV01!$G15&amp; " --&gt; " &amp;CALC_CONN_TEB2000_REV01!$I15&amp; " --&gt; ")),"---")</f>
        <v>---</v>
      </c>
      <c r="I15" s="19" t="str">
        <f>IFERROR(IF(VLOOKUP($D15&amp;"-"&amp;$E15,IF($H$4="TEB2000_REV01",CALC_CONN_TEB2000_REV01!$F:$H),3,0)="--",VLOOKUP($D15&amp;"-"&amp;$E15,IF($H$4="TEB2000_REV01",CALC_CONN_TEB2000_REV01!$F:$H),2,0),VLOOKUP($D15&amp;"-"&amp;$E15,IF($H$4="TEB2000_REV01",CALC_CONN_TEB2000_REV01!$F:$H),3,0)),"---")</f>
        <v>---</v>
      </c>
      <c r="J15" s="19" t="str">
        <f>IFERROR(VLOOKUP(I15,IF($H$4="TEB2000_REV01",RAW_c_TEB2000_REV01!$AE:$AM),9,0),"---")</f>
        <v>---</v>
      </c>
      <c r="K15" s="19" t="str">
        <f>IFERROR(VLOOKUP(D15&amp;"-"&amp;E15,IF($H$4="TEB2000_REV01",RAW_c_TEB2000_REV01!$AD:$AK,"???"),6,0),"---")</f>
        <v>---</v>
      </c>
      <c r="L15" s="19" t="str">
        <f>IFERROR(VLOOKUP(D15&amp;"-"&amp;E15,IF($H$4="TEB2000_REV01",RAW_c_TEB2000_REV01!$AD:$AL,"???"),9,0),"---")</f>
        <v>---</v>
      </c>
      <c r="M15" s="19" t="str">
        <f>IFERROR(IF(VLOOKUP($F15&amp;"-"&amp;$G15,IF($M$4="TEM0007_REV01",RAW_m_TEM0007_REV01!$F:$AU),43,0)="--","---",IF($M$4="TEM0007_REV01",RAW_m_TEM0007_REV01!$AT15&amp; " --&gt; " &amp;RAW_m_TEM0007_REV01!$AU15&amp; " --&gt; ")),"---")</f>
        <v>---</v>
      </c>
      <c r="N15" s="19" t="str">
        <f>IFERROR(VLOOKUP(F15&amp;"-"&amp;G15,IF($M$4="TEM0007_REV01",RAW_m_TEM0007_REV01!$AD:$AJ),7,0),"---")</f>
        <v>---</v>
      </c>
      <c r="O15" s="19" t="str">
        <f>IFERROR(VLOOKUP(N15,IF($M$4="TEM0007_REV01",RAW_m_TEM0007_REV01!$AJ:$AK),2,0),"---")</f>
        <v>---</v>
      </c>
      <c r="P15" s="19" t="str">
        <f>IFERROR(VLOOKUP(F15&amp;"-"&amp;G15,IF($M$4="TEM0007_REV01",RAW_m_TEM0007_REV01!$AD:$AG),3,0),"---")</f>
        <v>---</v>
      </c>
      <c r="Q15" s="19" t="str">
        <f>IFERROR(VLOOKUP(N15,IF($M$4="TEM0007_REV01",RAW_m_TEM0007_REV01!$AE:$AH),4,0),"---")</f>
        <v>---</v>
      </c>
      <c r="R15" s="19" t="str">
        <f>IFERROR(VLOOKUP(F15&amp;"-"&amp;G15,IF($M$4="TEM0007_REV01",RAW_m_TEM0007_REV01!$AD:$AG),4,0),"---")</f>
        <v>---</v>
      </c>
    </row>
    <row r="16" spans="2:18" x14ac:dyDescent="0.25">
      <c r="B16" s="78">
        <v>11</v>
      </c>
      <c r="C16" s="19" t="str">
        <f>IFERROR(INDEX(B2B!A:F,MATCH('B2B Pin Table'!B16,B2B!A:A,0),6),"---")</f>
        <v>VCCIOA</v>
      </c>
      <c r="D16" s="19" t="str">
        <f>IFERROR(IF((COUNTIF(B2B!A12:K12,H14)&lt;0),"---",INDEX(B2B!A:K,MATCH('B2B Pin Table'!B16,B2B!A:A,0),2)),"---")</f>
        <v>JB1</v>
      </c>
      <c r="E16" s="19" t="str">
        <f>IFERROR(IF((COUNTIF(B2B!A12:K12,H14)&lt;0),"---",INDEX(B2B!A:K,MATCH('B2B Pin Table'!B16,B2B!A:A,0),3)),"---")</f>
        <v>12</v>
      </c>
      <c r="F16" s="19" t="str">
        <f>IFERROR(IF((COUNTIF(B2B!A12:K12,L14)&lt;0),"---",INDEX(B2B!A:K,MATCH('B2B Pin Table'!B16,B2B!A:A,0),4)),"---")</f>
        <v>JM1</v>
      </c>
      <c r="G16" s="19" t="str">
        <f>IFERROR(IF((COUNTIF(B2B!A12:K12,L14)&lt;0),"---",INDEX(B2B!A:K,MATCH('B2B Pin Table'!B16,B2B!A:A,0),5)),"---")</f>
        <v>11</v>
      </c>
      <c r="H16" s="59" t="str">
        <f>IFERROR(IF(VLOOKUP($D16&amp;"-"&amp;$E16,IF($H$4="TEB2000_REV01",CALC_CONN_TEB2000_REV01!$F:$I),4,0)="--","---",IF($H$4="TEB2000_REV01",CALC_CONN_TEB2000_REV01!$G16&amp; " --&gt; " &amp;CALC_CONN_TEB2000_REV01!$I16&amp; " --&gt; ")),"---")</f>
        <v>---</v>
      </c>
      <c r="I16" s="19" t="str">
        <f>IFERROR(IF(VLOOKUP($D16&amp;"-"&amp;$E16,IF($H$4="TEB2000_REV01",CALC_CONN_TEB2000_REV01!$F:$H),3,0)="--",VLOOKUP($D16&amp;"-"&amp;$E16,IF($H$4="TEB2000_REV01",CALC_CONN_TEB2000_REV01!$F:$H),2,0),VLOOKUP($D16&amp;"-"&amp;$E16,IF($H$4="TEB2000_REV01",CALC_CONN_TEB2000_REV01!$F:$H),3,0)),"---")</f>
        <v>---</v>
      </c>
      <c r="J16" s="19" t="str">
        <f>IFERROR(VLOOKUP(I16,IF($H$4="TEB2000_REV01",RAW_c_TEB2000_REV01!$AE:$AM),9,0),"---")</f>
        <v>---</v>
      </c>
      <c r="K16" s="19" t="str">
        <f>IFERROR(VLOOKUP(D16&amp;"-"&amp;E16,IF($H$4="TEB2000_REV01",RAW_c_TEB2000_REV01!$AD:$AK,"???"),6,0),"---")</f>
        <v>---</v>
      </c>
      <c r="L16" s="19" t="str">
        <f>IFERROR(VLOOKUP(D16&amp;"-"&amp;E16,IF($H$4="TEB2000_REV01",RAW_c_TEB2000_REV01!$AD:$AL,"???"),9,0),"---")</f>
        <v>---</v>
      </c>
      <c r="M16" s="19" t="str">
        <f>IFERROR(IF(VLOOKUP($F16&amp;"-"&amp;$G16,IF($M$4="TEM0007_REV01",RAW_m_TEM0007_REV01!$F:$AU),43,0)="--","---",IF($M$4="TEM0007_REV01",RAW_m_TEM0007_REV01!$AT16&amp; " --&gt; " &amp;RAW_m_TEM0007_REV01!$AU16&amp; " --&gt; ")),"---")</f>
        <v>---</v>
      </c>
      <c r="N16" s="19" t="str">
        <f>IFERROR(VLOOKUP(F16&amp;"-"&amp;G16,IF($M$4="TEM0007_REV01",RAW_m_TEM0007_REV01!$AD:$AJ),7,0),"---")</f>
        <v>---</v>
      </c>
      <c r="O16" s="19" t="str">
        <f>IFERROR(VLOOKUP(N16,IF($M$4="TEM0007_REV01",RAW_m_TEM0007_REV01!$AJ:$AK),2,0),"---")</f>
        <v>---</v>
      </c>
      <c r="P16" s="19" t="str">
        <f>IFERROR(VLOOKUP(F16&amp;"-"&amp;G16,IF($M$4="TEM0007_REV01",RAW_m_TEM0007_REV01!$AD:$AG),3,0),"---")</f>
        <v>---</v>
      </c>
      <c r="Q16" s="19" t="str">
        <f>IFERROR(VLOOKUP(N16,IF($M$4="TEM0007_REV01",RAW_m_TEM0007_REV01!$AE:$AH),4,0),"---")</f>
        <v>---</v>
      </c>
      <c r="R16" s="19" t="str">
        <f>IFERROR(VLOOKUP(F16&amp;"-"&amp;G16,IF($M$4="TEM0007_REV01",RAW_m_TEM0007_REV01!$AD:$AG),4,0),"---")</f>
        <v>---</v>
      </c>
    </row>
    <row r="17" spans="2:18" x14ac:dyDescent="0.25">
      <c r="B17" s="78">
        <v>12</v>
      </c>
      <c r="C17" s="19" t="str">
        <f>IFERROR(INDEX(B2B!A:F,MATCH('B2B Pin Table'!B17,B2B!A:A,0),6),"---")</f>
        <v>IO</v>
      </c>
      <c r="D17" s="19" t="str">
        <f>IFERROR(IF((COUNTIF(B2B!A13:K13,H15)&lt;0),"---",INDEX(B2B!A:K,MATCH('B2B Pin Table'!B17,B2B!A:A,0),2)),"---")</f>
        <v>JB1</v>
      </c>
      <c r="E17" s="19" t="str">
        <f>IFERROR(IF((COUNTIF(B2B!A13:K13,H15)&lt;0),"---",INDEX(B2B!A:K,MATCH('B2B Pin Table'!B17,B2B!A:A,0),3)),"---")</f>
        <v>11</v>
      </c>
      <c r="F17" s="19" t="str">
        <f>IFERROR(IF((COUNTIF(B2B!A13:K13,L15)&lt;0),"---",INDEX(B2B!A:K,MATCH('B2B Pin Table'!B17,B2B!A:A,0),4)),"---")</f>
        <v>JM1</v>
      </c>
      <c r="G17" s="19" t="str">
        <f>IFERROR(IF((COUNTIF(B2B!A13:K13,L15)&lt;0),"---",INDEX(B2B!A:K,MATCH('B2B Pin Table'!B17,B2B!A:A,0),5)),"---")</f>
        <v>12</v>
      </c>
      <c r="H17" s="59" t="str">
        <f>IFERROR(IF(VLOOKUP($D17&amp;"-"&amp;$E17,IF($H$4="TEB2000_REV01",CALC_CONN_TEB2000_REV01!$F:$I),4,0)="--","---",IF($H$4="TEB2000_REV01",CALC_CONN_TEB2000_REV01!$G17&amp; " --&gt; " &amp;CALC_CONN_TEB2000_REV01!$I17&amp; " --&gt; ")),"---")</f>
        <v>---</v>
      </c>
      <c r="I17" s="19" t="str">
        <f>IFERROR(IF(VLOOKUP($D17&amp;"-"&amp;$E17,IF($H$4="TEB2000_REV01",CALC_CONN_TEB2000_REV01!$F:$H),3,0)="--",VLOOKUP($D17&amp;"-"&amp;$E17,IF($H$4="TEB2000_REV01",CALC_CONN_TEB2000_REV01!$F:$H),2,0),VLOOKUP($D17&amp;"-"&amp;$E17,IF($H$4="TEB2000_REV01",CALC_CONN_TEB2000_REV01!$F:$H),3,0)),"---")</f>
        <v>---</v>
      </c>
      <c r="J17" s="19" t="str">
        <f>IFERROR(VLOOKUP(I17,IF($H$4="TEB2000_REV01",RAW_c_TEB2000_REV01!$AE:$AM),9,0),"---")</f>
        <v>---</v>
      </c>
      <c r="K17" s="19" t="str">
        <f>IFERROR(VLOOKUP(D17&amp;"-"&amp;E17,IF($H$4="TEB2000_REV01",RAW_c_TEB2000_REV01!$AD:$AK,"???"),6,0),"---")</f>
        <v>---</v>
      </c>
      <c r="L17" s="19" t="str">
        <f>IFERROR(VLOOKUP(D17&amp;"-"&amp;E17,IF($H$4="TEB2000_REV01",RAW_c_TEB2000_REV01!$AD:$AL,"???"),9,0),"---")</f>
        <v>---</v>
      </c>
      <c r="M17" s="19" t="str">
        <f>IFERROR(IF(VLOOKUP($F17&amp;"-"&amp;$G17,IF($M$4="TEM0007_REV01",RAW_m_TEM0007_REV01!$F:$AU),43,0)="--","---",IF($M$4="TEM0007_REV01",RAW_m_TEM0007_REV01!$AT17&amp; " --&gt; " &amp;RAW_m_TEM0007_REV01!$AU17&amp; " --&gt; ")),"---")</f>
        <v>---</v>
      </c>
      <c r="N17" s="19" t="str">
        <f>IFERROR(VLOOKUP(F17&amp;"-"&amp;G17,IF($M$4="TEM0007_REV01",RAW_m_TEM0007_REV01!$AD:$AJ),7,0),"---")</f>
        <v>---</v>
      </c>
      <c r="O17" s="19" t="str">
        <f>IFERROR(VLOOKUP(N17,IF($M$4="TEM0007_REV01",RAW_m_TEM0007_REV01!$AJ:$AK),2,0),"---")</f>
        <v>---</v>
      </c>
      <c r="P17" s="19" t="str">
        <f>IFERROR(VLOOKUP(F17&amp;"-"&amp;G17,IF($M$4="TEM0007_REV01",RAW_m_TEM0007_REV01!$AD:$AG),3,0),"---")</f>
        <v>---</v>
      </c>
      <c r="Q17" s="19" t="str">
        <f>IFERROR(VLOOKUP(N17,IF($M$4="TEM0007_REV01",RAW_m_TEM0007_REV01!$AE:$AH),4,0),"---")</f>
        <v>---</v>
      </c>
      <c r="R17" s="19" t="str">
        <f>IFERROR(VLOOKUP(F17&amp;"-"&amp;G17,IF($M$4="TEM0007_REV01",RAW_m_TEM0007_REV01!$AD:$AG),4,0),"---")</f>
        <v>---</v>
      </c>
    </row>
    <row r="18" spans="2:18" x14ac:dyDescent="0.25">
      <c r="B18" s="78">
        <v>13</v>
      </c>
      <c r="C18" s="19" t="str">
        <f>IFERROR(INDEX(B2B!A:F,MATCH('B2B Pin Table'!B18,B2B!A:A,0),6),"---")</f>
        <v>PWR_2</v>
      </c>
      <c r="D18" s="19" t="str">
        <f>IFERROR(IF((COUNTIF(B2B!A14:K14,H16)&lt;0),"---",INDEX(B2B!A:K,MATCH('B2B Pin Table'!B18,B2B!A:A,0),2)),"---")</f>
        <v>JB1</v>
      </c>
      <c r="E18" s="19" t="str">
        <f>IFERROR(IF((COUNTIF(B2B!A14:K14,H16)&lt;0),"---",INDEX(B2B!A:K,MATCH('B2B Pin Table'!B18,B2B!A:A,0),3)),"---")</f>
        <v>14</v>
      </c>
      <c r="F18" s="19" t="str">
        <f>IFERROR(IF((COUNTIF(B2B!A14:K14,L16)&lt;0),"---",INDEX(B2B!A:K,MATCH('B2B Pin Table'!B18,B2B!A:A,0),4)),"---")</f>
        <v>JM1</v>
      </c>
      <c r="G18" s="19" t="str">
        <f>IFERROR(IF((COUNTIF(B2B!A14:K14,L16)&lt;0),"---",INDEX(B2B!A:K,MATCH('B2B Pin Table'!B18,B2B!A:A,0),5)),"---")</f>
        <v>13</v>
      </c>
      <c r="H18" s="59" t="str">
        <f>IFERROR(IF(VLOOKUP($D18&amp;"-"&amp;$E18,IF($H$4="TEB2000_REV01",CALC_CONN_TEB2000_REV01!$F:$I),4,0)="--","---",IF($H$4="TEB2000_REV01",CALC_CONN_TEB2000_REV01!$G18&amp; " --&gt; " &amp;CALC_CONN_TEB2000_REV01!$I18&amp; " --&gt; ")),"---")</f>
        <v>---</v>
      </c>
      <c r="I18" s="19" t="str">
        <f>IFERROR(IF(VLOOKUP($D18&amp;"-"&amp;$E18,IF($H$4="TEB2000_REV01",CALC_CONN_TEB2000_REV01!$F:$H),3,0)="--",VLOOKUP($D18&amp;"-"&amp;$E18,IF($H$4="TEB2000_REV01",CALC_CONN_TEB2000_REV01!$F:$H),2,0),VLOOKUP($D18&amp;"-"&amp;$E18,IF($H$4="TEB2000_REV01",CALC_CONN_TEB2000_REV01!$F:$H),3,0)),"---")</f>
        <v>---</v>
      </c>
      <c r="J18" s="19" t="str">
        <f>IFERROR(VLOOKUP(I18,IF($H$4="TEB2000_REV01",RAW_c_TEB2000_REV01!$AE:$AM),9,0),"---")</f>
        <v>---</v>
      </c>
      <c r="K18" s="19" t="str">
        <f>IFERROR(VLOOKUP(D18&amp;"-"&amp;E18,IF($H$4="TEB2000_REV01",RAW_c_TEB2000_REV01!$AD:$AK,"???"),6,0),"---")</f>
        <v>---</v>
      </c>
      <c r="L18" s="19" t="str">
        <f>IFERROR(VLOOKUP(D18&amp;"-"&amp;E18,IF($H$4="TEB2000_REV01",RAW_c_TEB2000_REV01!$AD:$AL,"???"),9,0),"---")</f>
        <v>---</v>
      </c>
      <c r="M18" s="19" t="str">
        <f>IFERROR(IF(VLOOKUP($F18&amp;"-"&amp;$G18,IF($M$4="TEM0007_REV01",RAW_m_TEM0007_REV01!$F:$AU),43,0)="--","---",IF($M$4="TEM0007_REV01",RAW_m_TEM0007_REV01!$AT18&amp; " --&gt; " &amp;RAW_m_TEM0007_REV01!$AU18&amp; " --&gt; ")),"---")</f>
        <v>---</v>
      </c>
      <c r="N18" s="19" t="str">
        <f>IFERROR(VLOOKUP(F18&amp;"-"&amp;G18,IF($M$4="TEM0007_REV01",RAW_m_TEM0007_REV01!$AD:$AJ),7,0),"---")</f>
        <v>---</v>
      </c>
      <c r="O18" s="19" t="str">
        <f>IFERROR(VLOOKUP(N18,IF($M$4="TEM0007_REV01",RAW_m_TEM0007_REV01!$AJ:$AK),2,0),"---")</f>
        <v>---</v>
      </c>
      <c r="P18" s="19" t="str">
        <f>IFERROR(VLOOKUP(F18&amp;"-"&amp;G18,IF($M$4="TEM0007_REV01",RAW_m_TEM0007_REV01!$AD:$AG),3,0),"---")</f>
        <v>---</v>
      </c>
      <c r="Q18" s="19" t="str">
        <f>IFERROR(VLOOKUP(N18,IF($M$4="TEM0007_REV01",RAW_m_TEM0007_REV01!$AE:$AH),4,0),"---")</f>
        <v>---</v>
      </c>
      <c r="R18" s="19" t="str">
        <f>IFERROR(VLOOKUP(F18&amp;"-"&amp;G18,IF($M$4="TEM0007_REV01",RAW_m_TEM0007_REV01!$AD:$AG),4,0),"---")</f>
        <v>---</v>
      </c>
    </row>
    <row r="19" spans="2:18" x14ac:dyDescent="0.25">
      <c r="B19" s="78">
        <v>14</v>
      </c>
      <c r="C19" s="19" t="str">
        <f>IFERROR(INDEX(B2B!A:F,MATCH('B2B Pin Table'!B19,B2B!A:A,0),6),"---")</f>
        <v>ETH_VCC</v>
      </c>
      <c r="D19" s="19" t="str">
        <f>IFERROR(IF((COUNTIF(B2B!A15:K15,H17)&lt;0),"---",INDEX(B2B!A:K,MATCH('B2B Pin Table'!B19,B2B!A:A,0),2)),"---")</f>
        <v>JB1</v>
      </c>
      <c r="E19" s="19" t="str">
        <f>IFERROR(IF((COUNTIF(B2B!A15:K15,H17)&lt;0),"---",INDEX(B2B!A:K,MATCH('B2B Pin Table'!B19,B2B!A:A,0),3)),"---")</f>
        <v>13</v>
      </c>
      <c r="F19" s="19" t="str">
        <f>IFERROR(IF((COUNTIF(B2B!A15:K15,L17)&lt;0),"---",INDEX(B2B!A:K,MATCH('B2B Pin Table'!B19,B2B!A:A,0),4)),"---")</f>
        <v>JM1</v>
      </c>
      <c r="G19" s="19" t="str">
        <f>IFERROR(IF((COUNTIF(B2B!A15:K15,L17)&lt;0),"---",INDEX(B2B!A:K,MATCH('B2B Pin Table'!B19,B2B!A:A,0),5)),"---")</f>
        <v>14</v>
      </c>
      <c r="H19" s="59" t="str">
        <f>IFERROR(IF(VLOOKUP($D19&amp;"-"&amp;$E19,IF($H$4="TEB2000_REV01",CALC_CONN_TEB2000_REV01!$F:$I),4,0)="--","---",IF($H$4="TEB2000_REV01",CALC_CONN_TEB2000_REV01!$G19&amp; " --&gt; " &amp;CALC_CONN_TEB2000_REV01!$I19&amp; " --&gt; ")),"---")</f>
        <v>---</v>
      </c>
      <c r="I19" s="19" t="str">
        <f>IFERROR(IF(VLOOKUP($D19&amp;"-"&amp;$E19,IF($H$4="TEB2000_REV01",CALC_CONN_TEB2000_REV01!$F:$H),3,0)="--",VLOOKUP($D19&amp;"-"&amp;$E19,IF($H$4="TEB2000_REV01",CALC_CONN_TEB2000_REV01!$F:$H),2,0),VLOOKUP($D19&amp;"-"&amp;$E19,IF($H$4="TEB2000_REV01",CALC_CONN_TEB2000_REV01!$F:$H),3,0)),"---")</f>
        <v>---</v>
      </c>
      <c r="J19" s="19" t="str">
        <f>IFERROR(VLOOKUP(I19,IF($H$4="TEB2000_REV01",RAW_c_TEB2000_REV01!$AE:$AM),9,0),"---")</f>
        <v>---</v>
      </c>
      <c r="K19" s="19" t="str">
        <f>IFERROR(VLOOKUP(D19&amp;"-"&amp;E19,IF($H$4="TEB2000_REV01",RAW_c_TEB2000_REV01!$AD:$AK,"???"),6,0),"---")</f>
        <v>---</v>
      </c>
      <c r="L19" s="19" t="str">
        <f>IFERROR(VLOOKUP(D19&amp;"-"&amp;E19,IF($H$4="TEB2000_REV01",RAW_c_TEB2000_REV01!$AD:$AL,"???"),9,0),"---")</f>
        <v>---</v>
      </c>
      <c r="M19" s="19" t="str">
        <f>IFERROR(IF(VLOOKUP($F19&amp;"-"&amp;$G19,IF($M$4="TEM0007_REV01",RAW_m_TEM0007_REV01!$F:$AU),43,0)="--","---",IF($M$4="TEM0007_REV01",RAW_m_TEM0007_REV01!$AT19&amp; " --&gt; " &amp;RAW_m_TEM0007_REV01!$AU19&amp; " --&gt; ")),"---")</f>
        <v>---</v>
      </c>
      <c r="N19" s="19" t="str">
        <f>IFERROR(VLOOKUP(F19&amp;"-"&amp;G19,IF($M$4="TEM0007_REV01",RAW_m_TEM0007_REV01!$AD:$AJ),7,0),"---")</f>
        <v>---</v>
      </c>
      <c r="O19" s="19" t="str">
        <f>IFERROR(VLOOKUP(N19,IF($M$4="TEM0007_REV01",RAW_m_TEM0007_REV01!$AJ:$AK),2,0),"---")</f>
        <v>---</v>
      </c>
      <c r="P19" s="19" t="str">
        <f>IFERROR(VLOOKUP(F19&amp;"-"&amp;G19,IF($M$4="TEM0007_REV01",RAW_m_TEM0007_REV01!$AD:$AG),3,0),"---")</f>
        <v>---</v>
      </c>
      <c r="Q19" s="19" t="str">
        <f>IFERROR(VLOOKUP(N19,IF($M$4="TEM0007_REV01",RAW_m_TEM0007_REV01!$AE:$AH),4,0),"---")</f>
        <v>---</v>
      </c>
      <c r="R19" s="19" t="str">
        <f>IFERROR(VLOOKUP(F19&amp;"-"&amp;G19,IF($M$4="TEM0007_REV01",RAW_m_TEM0007_REV01!$AD:$AG),4,0),"---")</f>
        <v>---</v>
      </c>
    </row>
    <row r="20" spans="2:18" x14ac:dyDescent="0.25">
      <c r="B20" s="78">
        <v>15</v>
      </c>
      <c r="C20" s="19" t="str">
        <f>IFERROR(INDEX(B2B!A:F,MATCH('B2B Pin Table'!B20,B2B!A:A,0),6),"---")</f>
        <v>PWR_2</v>
      </c>
      <c r="D20" s="19" t="str">
        <f>IFERROR(IF((COUNTIF(B2B!A16:K16,H18)&lt;0),"---",INDEX(B2B!A:K,MATCH('B2B Pin Table'!B20,B2B!A:A,0),2)),"---")</f>
        <v>JB1</v>
      </c>
      <c r="E20" s="19" t="str">
        <f>IFERROR(IF((COUNTIF(B2B!A16:K16,H18)&lt;0),"---",INDEX(B2B!A:K,MATCH('B2B Pin Table'!B20,B2B!A:A,0),3)),"---")</f>
        <v>16</v>
      </c>
      <c r="F20" s="19" t="str">
        <f>IFERROR(IF((COUNTIF(B2B!A16:K16,L18)&lt;0),"---",INDEX(B2B!A:K,MATCH('B2B Pin Table'!B20,B2B!A:A,0),4)),"---")</f>
        <v>JM1</v>
      </c>
      <c r="G20" s="19" t="str">
        <f>IFERROR(IF((COUNTIF(B2B!A16:K16,L18)&lt;0),"---",INDEX(B2B!A:K,MATCH('B2B Pin Table'!B20,B2B!A:A,0),5)),"---")</f>
        <v>15</v>
      </c>
      <c r="H20" s="59" t="str">
        <f>IFERROR(IF(VLOOKUP($D20&amp;"-"&amp;$E20,IF($H$4="TEB2000_REV01",CALC_CONN_TEB2000_REV01!$F:$I),4,0)="--","---",IF($H$4="TEB2000_REV01",CALC_CONN_TEB2000_REV01!$G20&amp; " --&gt; " &amp;CALC_CONN_TEB2000_REV01!$I20&amp; " --&gt; ")),"---")</f>
        <v>---</v>
      </c>
      <c r="I20" s="19" t="str">
        <f>IFERROR(IF(VLOOKUP($D20&amp;"-"&amp;$E20,IF($H$4="TEB2000_REV01",CALC_CONN_TEB2000_REV01!$F:$H),3,0)="--",VLOOKUP($D20&amp;"-"&amp;$E20,IF($H$4="TEB2000_REV01",CALC_CONN_TEB2000_REV01!$F:$H),2,0),VLOOKUP($D20&amp;"-"&amp;$E20,IF($H$4="TEB2000_REV01",CALC_CONN_TEB2000_REV01!$F:$H),3,0)),"---")</f>
        <v>---</v>
      </c>
      <c r="J20" s="19" t="str">
        <f>IFERROR(VLOOKUP(I20,IF($H$4="TEB2000_REV01",RAW_c_TEB2000_REV01!$AE:$AM),9,0),"---")</f>
        <v>---</v>
      </c>
      <c r="K20" s="19" t="str">
        <f>IFERROR(VLOOKUP(D20&amp;"-"&amp;E20,IF($H$4="TEB2000_REV01",RAW_c_TEB2000_REV01!$AD:$AK,"???"),6,0),"---")</f>
        <v>---</v>
      </c>
      <c r="L20" s="19" t="str">
        <f>IFERROR(VLOOKUP(D20&amp;"-"&amp;E20,IF($H$4="TEB2000_REV01",RAW_c_TEB2000_REV01!$AD:$AL,"???"),9,0),"---")</f>
        <v>---</v>
      </c>
      <c r="M20" s="19" t="str">
        <f>IFERROR(IF(VLOOKUP($F20&amp;"-"&amp;$G20,IF($M$4="TEM0007_REV01",RAW_m_TEM0007_REV01!$F:$AU),43,0)="--","---",IF($M$4="TEM0007_REV01",RAW_m_TEM0007_REV01!$AT20&amp; " --&gt; " &amp;RAW_m_TEM0007_REV01!$AU20&amp; " --&gt; ")),"---")</f>
        <v>---</v>
      </c>
      <c r="N20" s="19" t="str">
        <f>IFERROR(VLOOKUP(F20&amp;"-"&amp;G20,IF($M$4="TEM0007_REV01",RAW_m_TEM0007_REV01!$AD:$AJ),7,0),"---")</f>
        <v>---</v>
      </c>
      <c r="O20" s="19" t="str">
        <f>IFERROR(VLOOKUP(N20,IF($M$4="TEM0007_REV01",RAW_m_TEM0007_REV01!$AJ:$AK),2,0),"---")</f>
        <v>---</v>
      </c>
      <c r="P20" s="19" t="str">
        <f>IFERROR(VLOOKUP(F20&amp;"-"&amp;G20,IF($M$4="TEM0007_REV01",RAW_m_TEM0007_REV01!$AD:$AG),3,0),"---")</f>
        <v>---</v>
      </c>
      <c r="Q20" s="19" t="str">
        <f>IFERROR(VLOOKUP(N20,IF($M$4="TEM0007_REV01",RAW_m_TEM0007_REV01!$AE:$AH),4,0),"---")</f>
        <v>---</v>
      </c>
      <c r="R20" s="19" t="str">
        <f>IFERROR(VLOOKUP(F20&amp;"-"&amp;G20,IF($M$4="TEM0007_REV01",RAW_m_TEM0007_REV01!$AD:$AG),4,0),"---")</f>
        <v>---</v>
      </c>
    </row>
    <row r="21" spans="2:18" x14ac:dyDescent="0.25">
      <c r="B21" s="78">
        <v>16</v>
      </c>
      <c r="C21" s="19" t="str">
        <f>IFERROR(INDEX(B2B!A:F,MATCH('B2B Pin Table'!B21,B2B!A:A,0),6),"---")</f>
        <v>IO</v>
      </c>
      <c r="D21" s="19" t="str">
        <f>IFERROR(IF((COUNTIF(B2B!A17:K17,H19)&lt;0),"---",INDEX(B2B!A:K,MATCH('B2B Pin Table'!B21,B2B!A:A,0),2)),"---")</f>
        <v>JB1</v>
      </c>
      <c r="E21" s="19" t="str">
        <f>IFERROR(IF((COUNTIF(B2B!A17:K17,H19)&lt;0),"---",INDEX(B2B!A:K,MATCH('B2B Pin Table'!B21,B2B!A:A,0),3)),"---")</f>
        <v>15</v>
      </c>
      <c r="F21" s="19" t="str">
        <f>IFERROR(IF((COUNTIF(B2B!A17:K17,L19)&lt;0),"---",INDEX(B2B!A:K,MATCH('B2B Pin Table'!B21,B2B!A:A,0),4)),"---")</f>
        <v>JM1</v>
      </c>
      <c r="G21" s="19" t="str">
        <f>IFERROR(IF((COUNTIF(B2B!A17:K17,L19)&lt;0),"---",INDEX(B2B!A:K,MATCH('B2B Pin Table'!B21,B2B!A:A,0),5)),"---")</f>
        <v>16</v>
      </c>
      <c r="H21" s="59" t="str">
        <f>IFERROR(IF(VLOOKUP($D21&amp;"-"&amp;$E21,IF($H$4="TEB2000_REV01",CALC_CONN_TEB2000_REV01!$F:$I),4,0)="--","---",IF($H$4="TEB2000_REV01",CALC_CONN_TEB2000_REV01!$G21&amp; " --&gt; " &amp;CALC_CONN_TEB2000_REV01!$I21&amp; " --&gt; ")),"---")</f>
        <v>---</v>
      </c>
      <c r="I21" s="19" t="str">
        <f>IFERROR(IF(VLOOKUP($D21&amp;"-"&amp;$E21,IF($H$4="TEB2000_REV01",CALC_CONN_TEB2000_REV01!$F:$H),3,0)="--",VLOOKUP($D21&amp;"-"&amp;$E21,IF($H$4="TEB2000_REV01",CALC_CONN_TEB2000_REV01!$F:$H),2,0),VLOOKUP($D21&amp;"-"&amp;$E21,IF($H$4="TEB2000_REV01",CALC_CONN_TEB2000_REV01!$F:$H),3,0)),"---")</f>
        <v>---</v>
      </c>
      <c r="J21" s="19" t="str">
        <f>IFERROR(VLOOKUP(I21,IF($H$4="TEB2000_REV01",RAW_c_TEB2000_REV01!$AE:$AM),9,0),"---")</f>
        <v>---</v>
      </c>
      <c r="K21" s="19" t="str">
        <f>IFERROR(VLOOKUP(D21&amp;"-"&amp;E21,IF($H$4="TEB2000_REV01",RAW_c_TEB2000_REV01!$AD:$AK,"???"),6,0),"---")</f>
        <v>---</v>
      </c>
      <c r="L21" s="19" t="str">
        <f>IFERROR(VLOOKUP(D21&amp;"-"&amp;E21,IF($H$4="TEB2000_REV01",RAW_c_TEB2000_REV01!$AD:$AL,"???"),9,0),"---")</f>
        <v>---</v>
      </c>
      <c r="M21" s="19" t="str">
        <f>IFERROR(IF(VLOOKUP($F21&amp;"-"&amp;$G21,IF($M$4="TEM0007_REV01",RAW_m_TEM0007_REV01!$F:$AU),43,0)="--","---",IF($M$4="TEM0007_REV01",RAW_m_TEM0007_REV01!$AT21&amp; " --&gt; " &amp;RAW_m_TEM0007_REV01!$AU21&amp; " --&gt; ")),"---")</f>
        <v>---</v>
      </c>
      <c r="N21" s="19" t="str">
        <f>IFERROR(VLOOKUP(F21&amp;"-"&amp;G21,IF($M$4="TEM0007_REV01",RAW_m_TEM0007_REV01!$AD:$AJ),7,0),"---")</f>
        <v>---</v>
      </c>
      <c r="O21" s="19" t="str">
        <f>IFERROR(VLOOKUP(N21,IF($M$4="TEM0007_REV01",RAW_m_TEM0007_REV01!$AJ:$AK),2,0),"---")</f>
        <v>---</v>
      </c>
      <c r="P21" s="19" t="str">
        <f>IFERROR(VLOOKUP(F21&amp;"-"&amp;G21,IF($M$4="TEM0007_REV01",RAW_m_TEM0007_REV01!$AD:$AG),3,0),"---")</f>
        <v>---</v>
      </c>
      <c r="Q21" s="19" t="str">
        <f>IFERROR(VLOOKUP(N21,IF($M$4="TEM0007_REV01",RAW_m_TEM0007_REV01!$AE:$AH),4,0),"---")</f>
        <v>---</v>
      </c>
      <c r="R21" s="19" t="str">
        <f>IFERROR(VLOOKUP(F21&amp;"-"&amp;G21,IF($M$4="TEM0007_REV01",RAW_m_TEM0007_REV01!$AD:$AG),4,0),"---")</f>
        <v>---</v>
      </c>
    </row>
    <row r="22" spans="2:18" x14ac:dyDescent="0.25">
      <c r="B22" s="78">
        <v>17</v>
      </c>
      <c r="C22" s="19" t="str">
        <f>IFERROR(INDEX(B2B!A:F,MATCH('B2B Pin Table'!B22,B2B!A:A,0),6),"---")</f>
        <v>IO</v>
      </c>
      <c r="D22" s="19" t="str">
        <f>IFERROR(IF((COUNTIF(B2B!A18:K18,H20)&lt;0),"---",INDEX(B2B!A:K,MATCH('B2B Pin Table'!B22,B2B!A:A,0),2)),"---")</f>
        <v>JB1</v>
      </c>
      <c r="E22" s="19" t="str">
        <f>IFERROR(IF((COUNTIF(B2B!A18:K18,H20)&lt;0),"---",INDEX(B2B!A:K,MATCH('B2B Pin Table'!B22,B2B!A:A,0),3)),"---")</f>
        <v>18</v>
      </c>
      <c r="F22" s="19" t="str">
        <f>IFERROR(IF((COUNTIF(B2B!A18:K18,L20)&lt;0),"---",INDEX(B2B!A:K,MATCH('B2B Pin Table'!B22,B2B!A:A,0),4)),"---")</f>
        <v>JM1</v>
      </c>
      <c r="G22" s="19" t="str">
        <f>IFERROR(IF((COUNTIF(B2B!A18:K18,L20)&lt;0),"---",INDEX(B2B!A:K,MATCH('B2B Pin Table'!B22,B2B!A:A,0),5)),"---")</f>
        <v>17</v>
      </c>
      <c r="H22" s="59" t="str">
        <f>IFERROR(IF(VLOOKUP($D22&amp;"-"&amp;$E22,IF($H$4="TEB2000_REV01",CALC_CONN_TEB2000_REV01!$F:$I),4,0)="--","---",IF($H$4="TEB2000_REV01",CALC_CONN_TEB2000_REV01!$G22&amp; " --&gt; " &amp;CALC_CONN_TEB2000_REV01!$I22&amp; " --&gt; ")),"---")</f>
        <v>---</v>
      </c>
      <c r="I22" s="19" t="str">
        <f>IFERROR(IF(VLOOKUP($D22&amp;"-"&amp;$E22,IF($H$4="TEB2000_REV01",CALC_CONN_TEB2000_REV01!$F:$H),3,0)="--",VLOOKUP($D22&amp;"-"&amp;$E22,IF($H$4="TEB2000_REV01",CALC_CONN_TEB2000_REV01!$F:$H),2,0),VLOOKUP($D22&amp;"-"&amp;$E22,IF($H$4="TEB2000_REV01",CALC_CONN_TEB2000_REV01!$F:$H),3,0)),"---")</f>
        <v>---</v>
      </c>
      <c r="J22" s="19" t="str">
        <f>IFERROR(VLOOKUP(I22,IF($H$4="TEB2000_REV01",RAW_c_TEB2000_REV01!$AE:$AM),9,0),"---")</f>
        <v>---</v>
      </c>
      <c r="K22" s="19" t="str">
        <f>IFERROR(VLOOKUP(D22&amp;"-"&amp;E22,IF($H$4="TEB2000_REV01",RAW_c_TEB2000_REV01!$AD:$AK,"???"),6,0),"---")</f>
        <v>---</v>
      </c>
      <c r="L22" s="19" t="str">
        <f>IFERROR(VLOOKUP(D22&amp;"-"&amp;E22,IF($H$4="TEB2000_REV01",RAW_c_TEB2000_REV01!$AD:$AL,"???"),9,0),"---")</f>
        <v>---</v>
      </c>
      <c r="M22" s="19" t="str">
        <f>IFERROR(IF(VLOOKUP($F22&amp;"-"&amp;$G22,IF($M$4="TEM0007_REV01",RAW_m_TEM0007_REV01!$F:$AU),43,0)="--","---",IF($M$4="TEM0007_REV01",RAW_m_TEM0007_REV01!$AT22&amp; " --&gt; " &amp;RAW_m_TEM0007_REV01!$AU22&amp; " --&gt; ")),"---")</f>
        <v>---</v>
      </c>
      <c r="N22" s="19" t="str">
        <f>IFERROR(VLOOKUP(F22&amp;"-"&amp;G22,IF($M$4="TEM0007_REV01",RAW_m_TEM0007_REV01!$AD:$AJ),7,0),"---")</f>
        <v>---</v>
      </c>
      <c r="O22" s="19" t="str">
        <f>IFERROR(VLOOKUP(N22,IF($M$4="TEM0007_REV01",RAW_m_TEM0007_REV01!$AJ:$AK),2,0),"---")</f>
        <v>---</v>
      </c>
      <c r="P22" s="19" t="str">
        <f>IFERROR(VLOOKUP(F22&amp;"-"&amp;G22,IF($M$4="TEM0007_REV01",RAW_m_TEM0007_REV01!$AD:$AG),3,0),"---")</f>
        <v>---</v>
      </c>
      <c r="Q22" s="19" t="str">
        <f>IFERROR(VLOOKUP(N22,IF($M$4="TEM0007_REV01",RAW_m_TEM0007_REV01!$AE:$AH),4,0),"---")</f>
        <v>---</v>
      </c>
      <c r="R22" s="19" t="str">
        <f>IFERROR(VLOOKUP(F22&amp;"-"&amp;G22,IF($M$4="TEM0007_REV01",RAW_m_TEM0007_REV01!$AD:$AG),4,0),"---")</f>
        <v>---</v>
      </c>
    </row>
    <row r="23" spans="2:18" x14ac:dyDescent="0.25">
      <c r="B23" s="78">
        <v>18</v>
      </c>
      <c r="C23" s="19" t="str">
        <f>IFERROR(INDEX(B2B!A:F,MATCH('B2B Pin Table'!B23,B2B!A:A,0),6),"---")</f>
        <v>IO</v>
      </c>
      <c r="D23" s="19" t="str">
        <f>IFERROR(IF((COUNTIF(B2B!A19:K19,H21)&lt;0),"---",INDEX(B2B!A:K,MATCH('B2B Pin Table'!B23,B2B!A:A,0),2)),"---")</f>
        <v>JB1</v>
      </c>
      <c r="E23" s="19" t="str">
        <f>IFERROR(IF((COUNTIF(B2B!A19:K19,H21)&lt;0),"---",INDEX(B2B!A:K,MATCH('B2B Pin Table'!B23,B2B!A:A,0),3)),"---")</f>
        <v>17</v>
      </c>
      <c r="F23" s="19" t="str">
        <f>IFERROR(IF((COUNTIF(B2B!A19:K19,L21)&lt;0),"---",INDEX(B2B!A:K,MATCH('B2B Pin Table'!B23,B2B!A:A,0),4)),"---")</f>
        <v>JM1</v>
      </c>
      <c r="G23" s="19" t="str">
        <f>IFERROR(IF((COUNTIF(B2B!A19:K19,L21)&lt;0),"---",INDEX(B2B!A:K,MATCH('B2B Pin Table'!B23,B2B!A:A,0),5)),"---")</f>
        <v>18</v>
      </c>
      <c r="H23" s="59" t="str">
        <f>IFERROR(IF(VLOOKUP($D23&amp;"-"&amp;$E23,IF($H$4="TEB2000_REV01",CALC_CONN_TEB2000_REV01!$F:$I),4,0)="--","---",IF($H$4="TEB2000_REV01",CALC_CONN_TEB2000_REV01!$G23&amp; " --&gt; " &amp;CALC_CONN_TEB2000_REV01!$I23&amp; " --&gt; ")),"---")</f>
        <v>---</v>
      </c>
      <c r="I23" s="19" t="str">
        <f>IFERROR(IF(VLOOKUP($D23&amp;"-"&amp;$E23,IF($H$4="TEB2000_REV01",CALC_CONN_TEB2000_REV01!$F:$H),3,0)="--",VLOOKUP($D23&amp;"-"&amp;$E23,IF($H$4="TEB2000_REV01",CALC_CONN_TEB2000_REV01!$F:$H),2,0),VLOOKUP($D23&amp;"-"&amp;$E23,IF($H$4="TEB2000_REV01",CALC_CONN_TEB2000_REV01!$F:$H),3,0)),"---")</f>
        <v>---</v>
      </c>
      <c r="J23" s="19" t="str">
        <f>IFERROR(VLOOKUP(I23,IF($H$4="TEB2000_REV01",RAW_c_TEB2000_REV01!$AE:$AM),9,0),"---")</f>
        <v>---</v>
      </c>
      <c r="K23" s="19" t="str">
        <f>IFERROR(VLOOKUP(D23&amp;"-"&amp;E23,IF($H$4="TEB2000_REV01",RAW_c_TEB2000_REV01!$AD:$AK,"???"),6,0),"---")</f>
        <v>---</v>
      </c>
      <c r="L23" s="19" t="str">
        <f>IFERROR(VLOOKUP(D23&amp;"-"&amp;E23,IF($H$4="TEB2000_REV01",RAW_c_TEB2000_REV01!$AD:$AL,"???"),9,0),"---")</f>
        <v>---</v>
      </c>
      <c r="M23" s="19" t="str">
        <f>IFERROR(IF(VLOOKUP($F23&amp;"-"&amp;$G23,IF($M$4="TEM0007_REV01",RAW_m_TEM0007_REV01!$F:$AU),43,0)="--","---",IF($M$4="TEM0007_REV01",RAW_m_TEM0007_REV01!$AT23&amp; " --&gt; " &amp;RAW_m_TEM0007_REV01!$AU23&amp; " --&gt; ")),"---")</f>
        <v>---</v>
      </c>
      <c r="N23" s="19" t="str">
        <f>IFERROR(VLOOKUP(F23&amp;"-"&amp;G23,IF($M$4="TEM0007_REV01",RAW_m_TEM0007_REV01!$AD:$AJ),7,0),"---")</f>
        <v>---</v>
      </c>
      <c r="O23" s="19" t="str">
        <f>IFERROR(VLOOKUP(N23,IF($M$4="TEM0007_REV01",RAW_m_TEM0007_REV01!$AJ:$AK),2,0),"---")</f>
        <v>---</v>
      </c>
      <c r="P23" s="19" t="str">
        <f>IFERROR(VLOOKUP(F23&amp;"-"&amp;G23,IF($M$4="TEM0007_REV01",RAW_m_TEM0007_REV01!$AD:$AG),3,0),"---")</f>
        <v>---</v>
      </c>
      <c r="Q23" s="19" t="str">
        <f>IFERROR(VLOOKUP(N23,IF($M$4="TEM0007_REV01",RAW_m_TEM0007_REV01!$AE:$AH),4,0),"---")</f>
        <v>---</v>
      </c>
      <c r="R23" s="19" t="str">
        <f>IFERROR(VLOOKUP(F23&amp;"-"&amp;G23,IF($M$4="TEM0007_REV01",RAW_m_TEM0007_REV01!$AD:$AG),4,0),"---")</f>
        <v>---</v>
      </c>
    </row>
    <row r="24" spans="2:18" x14ac:dyDescent="0.25">
      <c r="B24" s="78">
        <v>19</v>
      </c>
      <c r="C24" s="19" t="str">
        <f>IFERROR(INDEX(B2B!A:F,MATCH('B2B Pin Table'!B24,B2B!A:A,0),6),"---")</f>
        <v>IO</v>
      </c>
      <c r="D24" s="19" t="str">
        <f>IFERROR(IF((COUNTIF(B2B!A20:K20,H22)&lt;0),"---",INDEX(B2B!A:K,MATCH('B2B Pin Table'!B24,B2B!A:A,0),2)),"---")</f>
        <v>JB1</v>
      </c>
      <c r="E24" s="19" t="str">
        <f>IFERROR(IF((COUNTIF(B2B!A20:K20,H22)&lt;0),"---",INDEX(B2B!A:K,MATCH('B2B Pin Table'!B24,B2B!A:A,0),3)),"---")</f>
        <v>20</v>
      </c>
      <c r="F24" s="19" t="str">
        <f>IFERROR(IF((COUNTIF(B2B!A20:K20,L22)&lt;0),"---",INDEX(B2B!A:K,MATCH('B2B Pin Table'!B24,B2B!A:A,0),4)),"---")</f>
        <v>JM1</v>
      </c>
      <c r="G24" s="19" t="str">
        <f>IFERROR(IF((COUNTIF(B2B!A20:K20,L22)&lt;0),"---",INDEX(B2B!A:K,MATCH('B2B Pin Table'!B24,B2B!A:A,0),5)),"---")</f>
        <v>19</v>
      </c>
      <c r="H24" s="59" t="str">
        <f>IFERROR(IF(VLOOKUP($D24&amp;"-"&amp;$E24,IF($H$4="TEB2000_REV01",CALC_CONN_TEB2000_REV01!$F:$I),4,0)="--","---",IF($H$4="TEB2000_REV01",CALC_CONN_TEB2000_REV01!$G24&amp; " --&gt; " &amp;CALC_CONN_TEB2000_REV01!$I24&amp; " --&gt; ")),"---")</f>
        <v>---</v>
      </c>
      <c r="I24" s="19" t="str">
        <f>IFERROR(IF(VLOOKUP($D24&amp;"-"&amp;$E24,IF($H$4="TEB2000_REV01",CALC_CONN_TEB2000_REV01!$F:$H),3,0)="--",VLOOKUP($D24&amp;"-"&amp;$E24,IF($H$4="TEB2000_REV01",CALC_CONN_TEB2000_REV01!$F:$H),2,0),VLOOKUP($D24&amp;"-"&amp;$E24,IF($H$4="TEB2000_REV01",CALC_CONN_TEB2000_REV01!$F:$H),3,0)),"---")</f>
        <v>---</v>
      </c>
      <c r="J24" s="19" t="str">
        <f>IFERROR(VLOOKUP(I24,IF($H$4="TEB2000_REV01",RAW_c_TEB2000_REV01!$AE:$AM),9,0),"---")</f>
        <v>---</v>
      </c>
      <c r="K24" s="19" t="str">
        <f>IFERROR(VLOOKUP(D24&amp;"-"&amp;E24,IF($H$4="TEB2000_REV01",RAW_c_TEB2000_REV01!$AD:$AK,"???"),6,0),"---")</f>
        <v>---</v>
      </c>
      <c r="L24" s="19" t="str">
        <f>IFERROR(VLOOKUP(D24&amp;"-"&amp;E24,IF($H$4="TEB2000_REV01",RAW_c_TEB2000_REV01!$AD:$AL,"???"),9,0),"---")</f>
        <v>---</v>
      </c>
      <c r="M24" s="19" t="str">
        <f>IFERROR(IF(VLOOKUP($F24&amp;"-"&amp;$G24,IF($M$4="TEM0007_REV01",RAW_m_TEM0007_REV01!$F:$AU),43,0)="--","---",IF($M$4="TEM0007_REV01",RAW_m_TEM0007_REV01!$AT24&amp; " --&gt; " &amp;RAW_m_TEM0007_REV01!$AU24&amp; " --&gt; ")),"---")</f>
        <v>---</v>
      </c>
      <c r="N24" s="19" t="str">
        <f>IFERROR(VLOOKUP(F24&amp;"-"&amp;G24,IF($M$4="TEM0007_REV01",RAW_m_TEM0007_REV01!$AD:$AJ),7,0),"---")</f>
        <v>---</v>
      </c>
      <c r="O24" s="19" t="str">
        <f>IFERROR(VLOOKUP(N24,IF($M$4="TEM0007_REV01",RAW_m_TEM0007_REV01!$AJ:$AK),2,0),"---")</f>
        <v>---</v>
      </c>
      <c r="P24" s="19" t="str">
        <f>IFERROR(VLOOKUP(F24&amp;"-"&amp;G24,IF($M$4="TEM0007_REV01",RAW_m_TEM0007_REV01!$AD:$AG),3,0),"---")</f>
        <v>---</v>
      </c>
      <c r="Q24" s="19" t="str">
        <f>IFERROR(VLOOKUP(N24,IF($M$4="TEM0007_REV01",RAW_m_TEM0007_REV01!$AE:$AH),4,0),"---")</f>
        <v>---</v>
      </c>
      <c r="R24" s="19" t="str">
        <f>IFERROR(VLOOKUP(F24&amp;"-"&amp;G24,IF($M$4="TEM0007_REV01",RAW_m_TEM0007_REV01!$AD:$AG),4,0),"---")</f>
        <v>---</v>
      </c>
    </row>
    <row r="25" spans="2:18" x14ac:dyDescent="0.25">
      <c r="B25" s="78">
        <v>20</v>
      </c>
      <c r="C25" s="19" t="str">
        <f>IFERROR(INDEX(B2B!A:F,MATCH('B2B Pin Table'!B25,B2B!A:A,0),6),"---")</f>
        <v>GND</v>
      </c>
      <c r="D25" s="19" t="str">
        <f>IFERROR(IF((COUNTIF(B2B!A21:K21,H23)&lt;0),"---",INDEX(B2B!A:K,MATCH('B2B Pin Table'!B25,B2B!A:A,0),2)),"---")</f>
        <v>JB1</v>
      </c>
      <c r="E25" s="19" t="str">
        <f>IFERROR(IF((COUNTIF(B2B!A21:K21,H23)&lt;0),"---",INDEX(B2B!A:K,MATCH('B2B Pin Table'!B25,B2B!A:A,0),3)),"---")</f>
        <v>19</v>
      </c>
      <c r="F25" s="19" t="str">
        <f>IFERROR(IF((COUNTIF(B2B!A21:K21,L23)&lt;0),"---",INDEX(B2B!A:K,MATCH('B2B Pin Table'!B25,B2B!A:A,0),4)),"---")</f>
        <v>JM1</v>
      </c>
      <c r="G25" s="19" t="str">
        <f>IFERROR(IF((COUNTIF(B2B!A21:K21,L23)&lt;0),"---",INDEX(B2B!A:K,MATCH('B2B Pin Table'!B25,B2B!A:A,0),5)),"---")</f>
        <v>20</v>
      </c>
      <c r="H25" s="59" t="str">
        <f>IFERROR(IF(VLOOKUP($D25&amp;"-"&amp;$E25,IF($H$4="TEB2000_REV01",CALC_CONN_TEB2000_REV01!$F:$I),4,0)="--","---",IF($H$4="TEB2000_REV01",CALC_CONN_TEB2000_REV01!$G25&amp; " --&gt; " &amp;CALC_CONN_TEB2000_REV01!$I25&amp; " --&gt; ")),"---")</f>
        <v>---</v>
      </c>
      <c r="I25" s="19" t="str">
        <f>IFERROR(IF(VLOOKUP($D25&amp;"-"&amp;$E25,IF($H$4="TEB2000_REV01",CALC_CONN_TEB2000_REV01!$F:$H),3,0)="--",VLOOKUP($D25&amp;"-"&amp;$E25,IF($H$4="TEB2000_REV01",CALC_CONN_TEB2000_REV01!$F:$H),2,0),VLOOKUP($D25&amp;"-"&amp;$E25,IF($H$4="TEB2000_REV01",CALC_CONN_TEB2000_REV01!$F:$H),3,0)),"---")</f>
        <v>---</v>
      </c>
      <c r="J25" s="19" t="str">
        <f>IFERROR(VLOOKUP(I25,IF($H$4="TEB2000_REV01",RAW_c_TEB2000_REV01!$AE:$AM),9,0),"---")</f>
        <v>---</v>
      </c>
      <c r="K25" s="19" t="str">
        <f>IFERROR(VLOOKUP(D25&amp;"-"&amp;E25,IF($H$4="TEB2000_REV01",RAW_c_TEB2000_REV01!$AD:$AK,"???"),6,0),"---")</f>
        <v>---</v>
      </c>
      <c r="L25" s="19" t="str">
        <f>IFERROR(VLOOKUP(D25&amp;"-"&amp;E25,IF($H$4="TEB2000_REV01",RAW_c_TEB2000_REV01!$AD:$AL,"???"),9,0),"---")</f>
        <v>---</v>
      </c>
      <c r="M25" s="19" t="str">
        <f>IFERROR(IF(VLOOKUP($F25&amp;"-"&amp;$G25,IF($M$4="TEM0007_REV01",RAW_m_TEM0007_REV01!$F:$AU),43,0)="--","---",IF($M$4="TEM0007_REV01",RAW_m_TEM0007_REV01!$AT25&amp; " --&gt; " &amp;RAW_m_TEM0007_REV01!$AU25&amp; " --&gt; ")),"---")</f>
        <v>---</v>
      </c>
      <c r="N25" s="19" t="str">
        <f>IFERROR(VLOOKUP(F25&amp;"-"&amp;G25,IF($M$4="TEM0007_REV01",RAW_m_TEM0007_REV01!$AD:$AJ),7,0),"---")</f>
        <v>---</v>
      </c>
      <c r="O25" s="19" t="str">
        <f>IFERROR(VLOOKUP(N25,IF($M$4="TEM0007_REV01",RAW_m_TEM0007_REV01!$AJ:$AK),2,0),"---")</f>
        <v>---</v>
      </c>
      <c r="P25" s="19" t="str">
        <f>IFERROR(VLOOKUP(F25&amp;"-"&amp;G25,IF($M$4="TEM0007_REV01",RAW_m_TEM0007_REV01!$AD:$AG),3,0),"---")</f>
        <v>---</v>
      </c>
      <c r="Q25" s="19" t="str">
        <f>IFERROR(VLOOKUP(N25,IF($M$4="TEM0007_REV01",RAW_m_TEM0007_REV01!$AE:$AH),4,0),"---")</f>
        <v>---</v>
      </c>
      <c r="R25" s="19" t="str">
        <f>IFERROR(VLOOKUP(F25&amp;"-"&amp;G25,IF($M$4="TEM0007_REV01",RAW_m_TEM0007_REV01!$AD:$AG),4,0),"---")</f>
        <v>---</v>
      </c>
    </row>
    <row r="26" spans="2:18" x14ac:dyDescent="0.25">
      <c r="B26" s="78">
        <v>21</v>
      </c>
      <c r="C26" s="19" t="str">
        <f>IFERROR(INDEX(B2B!A:F,MATCH('B2B Pin Table'!B26,B2B!A:A,0),6),"---")</f>
        <v>IO</v>
      </c>
      <c r="D26" s="19" t="str">
        <f>IFERROR(IF((COUNTIF(B2B!A22:K22,H24)&lt;0),"---",INDEX(B2B!A:K,MATCH('B2B Pin Table'!B26,B2B!A:A,0),2)),"---")</f>
        <v>JB1</v>
      </c>
      <c r="E26" s="19" t="str">
        <f>IFERROR(IF((COUNTIF(B2B!A22:K22,H24)&lt;0),"---",INDEX(B2B!A:K,MATCH('B2B Pin Table'!B26,B2B!A:A,0),3)),"---")</f>
        <v>22</v>
      </c>
      <c r="F26" s="19" t="str">
        <f>IFERROR(IF((COUNTIF(B2B!A22:K22,L24)&lt;0),"---",INDEX(B2B!A:K,MATCH('B2B Pin Table'!B26,B2B!A:A,0),4)),"---")</f>
        <v>JM1</v>
      </c>
      <c r="G26" s="19" t="str">
        <f>IFERROR(IF((COUNTIF(B2B!A22:K22,L24)&lt;0),"---",INDEX(B2B!A:K,MATCH('B2B Pin Table'!B26,B2B!A:A,0),5)),"---")</f>
        <v>21</v>
      </c>
      <c r="H26" s="59" t="str">
        <f>IFERROR(IF(VLOOKUP($D26&amp;"-"&amp;$E26,IF($H$4="TEB2000_REV01",CALC_CONN_TEB2000_REV01!$F:$I),4,0)="--","---",IF($H$4="TEB2000_REV01",CALC_CONN_TEB2000_REV01!$G26&amp; " --&gt; " &amp;CALC_CONN_TEB2000_REV01!$I26&amp; " --&gt; ")),"---")</f>
        <v>---</v>
      </c>
      <c r="I26" s="19" t="str">
        <f>IFERROR(IF(VLOOKUP($D26&amp;"-"&amp;$E26,IF($H$4="TEB2000_REV01",CALC_CONN_TEB2000_REV01!$F:$H),3,0)="--",VLOOKUP($D26&amp;"-"&amp;$E26,IF($H$4="TEB2000_REV01",CALC_CONN_TEB2000_REV01!$F:$H),2,0),VLOOKUP($D26&amp;"-"&amp;$E26,IF($H$4="TEB2000_REV01",CALC_CONN_TEB2000_REV01!$F:$H),3,0)),"---")</f>
        <v>---</v>
      </c>
      <c r="J26" s="19" t="str">
        <f>IFERROR(VLOOKUP(I26,IF($H$4="TEB2000_REV01",RAW_c_TEB2000_REV01!$AE:$AM),9,0),"---")</f>
        <v>---</v>
      </c>
      <c r="K26" s="19" t="str">
        <f>IFERROR(VLOOKUP(D26&amp;"-"&amp;E26,IF($H$4="TEB2000_REV01",RAW_c_TEB2000_REV01!$AD:$AK,"???"),6,0),"---")</f>
        <v>---</v>
      </c>
      <c r="L26" s="19" t="str">
        <f>IFERROR(VLOOKUP(D26&amp;"-"&amp;E26,IF($H$4="TEB2000_REV01",RAW_c_TEB2000_REV01!$AD:$AL,"???"),9,0),"---")</f>
        <v>---</v>
      </c>
      <c r="M26" s="19" t="str">
        <f>IFERROR(IF(VLOOKUP($F26&amp;"-"&amp;$G26,IF($M$4="TEM0007_REV01",RAW_m_TEM0007_REV01!$F:$AU),43,0)="--","---",IF($M$4="TEM0007_REV01",RAW_m_TEM0007_REV01!$AT26&amp; " --&gt; " &amp;RAW_m_TEM0007_REV01!$AU26&amp; " --&gt; ")),"---")</f>
        <v>---</v>
      </c>
      <c r="N26" s="19" t="str">
        <f>IFERROR(VLOOKUP(F26&amp;"-"&amp;G26,IF($M$4="TEM0007_REV01",RAW_m_TEM0007_REV01!$AD:$AJ),7,0),"---")</f>
        <v>---</v>
      </c>
      <c r="O26" s="19" t="str">
        <f>IFERROR(VLOOKUP(N26,IF($M$4="TEM0007_REV01",RAW_m_TEM0007_REV01!$AJ:$AK),2,0),"---")</f>
        <v>---</v>
      </c>
      <c r="P26" s="19" t="str">
        <f>IFERROR(VLOOKUP(F26&amp;"-"&amp;G26,IF($M$4="TEM0007_REV01",RAW_m_TEM0007_REV01!$AD:$AG),3,0),"---")</f>
        <v>---</v>
      </c>
      <c r="Q26" s="19" t="str">
        <f>IFERROR(VLOOKUP(N26,IF($M$4="TEM0007_REV01",RAW_m_TEM0007_REV01!$AE:$AH),4,0),"---")</f>
        <v>---</v>
      </c>
      <c r="R26" s="19" t="str">
        <f>IFERROR(VLOOKUP(F26&amp;"-"&amp;G26,IF($M$4="TEM0007_REV01",RAW_m_TEM0007_REV01!$AD:$AG),4,0),"---")</f>
        <v>---</v>
      </c>
    </row>
    <row r="27" spans="2:18" x14ac:dyDescent="0.25">
      <c r="B27" s="78">
        <v>22</v>
      </c>
      <c r="C27" s="19" t="str">
        <f>IFERROR(INDEX(B2B!A:F,MATCH('B2B Pin Table'!B27,B2B!A:A,0),6),"---")</f>
        <v>IO</v>
      </c>
      <c r="D27" s="19" t="str">
        <f>IFERROR(IF((COUNTIF(B2B!A23:K23,H25)&lt;0),"---",INDEX(B2B!A:K,MATCH('B2B Pin Table'!B27,B2B!A:A,0),2)),"---")</f>
        <v>JB1</v>
      </c>
      <c r="E27" s="19" t="str">
        <f>IFERROR(IF((COUNTIF(B2B!A23:K23,H25)&lt;0),"---",INDEX(B2B!A:K,MATCH('B2B Pin Table'!B27,B2B!A:A,0),3)),"---")</f>
        <v>21</v>
      </c>
      <c r="F27" s="19" t="str">
        <f>IFERROR(IF((COUNTIF(B2B!A23:K23,L25)&lt;0),"---",INDEX(B2B!A:K,MATCH('B2B Pin Table'!B27,B2B!A:A,0),4)),"---")</f>
        <v>JM1</v>
      </c>
      <c r="G27" s="19" t="str">
        <f>IFERROR(IF((COUNTIF(B2B!A23:K23,L25)&lt;0),"---",INDEX(B2B!A:K,MATCH('B2B Pin Table'!B27,B2B!A:A,0),5)),"---")</f>
        <v>22</v>
      </c>
      <c r="H27" s="59" t="str">
        <f>IFERROR(IF(VLOOKUP($D27&amp;"-"&amp;$E27,IF($H$4="TEB2000_REV01",CALC_CONN_TEB2000_REV01!$F:$I),4,0)="--","---",IF($H$4="TEB2000_REV01",CALC_CONN_TEB2000_REV01!$G27&amp; " --&gt; " &amp;CALC_CONN_TEB2000_REV01!$I27&amp; " --&gt; ")),"---")</f>
        <v>---</v>
      </c>
      <c r="I27" s="19" t="str">
        <f>IFERROR(IF(VLOOKUP($D27&amp;"-"&amp;$E27,IF($H$4="TEB2000_REV01",CALC_CONN_TEB2000_REV01!$F:$H),3,0)="--",VLOOKUP($D27&amp;"-"&amp;$E27,IF($H$4="TEB2000_REV01",CALC_CONN_TEB2000_REV01!$F:$H),2,0),VLOOKUP($D27&amp;"-"&amp;$E27,IF($H$4="TEB2000_REV01",CALC_CONN_TEB2000_REV01!$F:$H),3,0)),"---")</f>
        <v>---</v>
      </c>
      <c r="J27" s="19" t="str">
        <f>IFERROR(VLOOKUP(I27,IF($H$4="TEB2000_REV01",RAW_c_TEB2000_REV01!$AE:$AM),9,0),"---")</f>
        <v>---</v>
      </c>
      <c r="K27" s="19" t="str">
        <f>IFERROR(VLOOKUP(D27&amp;"-"&amp;E27,IF($H$4="TEB2000_REV01",RAW_c_TEB2000_REV01!$AD:$AK,"???"),6,0),"---")</f>
        <v>---</v>
      </c>
      <c r="L27" s="19" t="str">
        <f>IFERROR(VLOOKUP(D27&amp;"-"&amp;E27,IF($H$4="TEB2000_REV01",RAW_c_TEB2000_REV01!$AD:$AL,"???"),9,0),"---")</f>
        <v>---</v>
      </c>
      <c r="M27" s="19" t="str">
        <f>IFERROR(IF(VLOOKUP($F27&amp;"-"&amp;$G27,IF($M$4="TEM0007_REV01",RAW_m_TEM0007_REV01!$F:$AU),43,0)="--","---",IF($M$4="TEM0007_REV01",RAW_m_TEM0007_REV01!$AT27&amp; " --&gt; " &amp;RAW_m_TEM0007_REV01!$AU27&amp; " --&gt; ")),"---")</f>
        <v>---</v>
      </c>
      <c r="N27" s="19" t="str">
        <f>IFERROR(VLOOKUP(F27&amp;"-"&amp;G27,IF($M$4="TEM0007_REV01",RAW_m_TEM0007_REV01!$AD:$AJ),7,0),"---")</f>
        <v>---</v>
      </c>
      <c r="O27" s="19" t="str">
        <f>IFERROR(VLOOKUP(N27,IF($M$4="TEM0007_REV01",RAW_m_TEM0007_REV01!$AJ:$AK),2,0),"---")</f>
        <v>---</v>
      </c>
      <c r="P27" s="19" t="str">
        <f>IFERROR(VLOOKUP(F27&amp;"-"&amp;G27,IF($M$4="TEM0007_REV01",RAW_m_TEM0007_REV01!$AD:$AG),3,0),"---")</f>
        <v>---</v>
      </c>
      <c r="Q27" s="19" t="str">
        <f>IFERROR(VLOOKUP(N27,IF($M$4="TEM0007_REV01",RAW_m_TEM0007_REV01!$AE:$AH),4,0),"---")</f>
        <v>---</v>
      </c>
      <c r="R27" s="19" t="str">
        <f>IFERROR(VLOOKUP(F27&amp;"-"&amp;G27,IF($M$4="TEM0007_REV01",RAW_m_TEM0007_REV01!$AD:$AG),4,0),"---")</f>
        <v>---</v>
      </c>
    </row>
    <row r="28" spans="2:18" x14ac:dyDescent="0.25">
      <c r="B28" s="78">
        <v>23</v>
      </c>
      <c r="C28" s="19" t="str">
        <f>IFERROR(INDEX(B2B!A:F,MATCH('B2B Pin Table'!B28,B2B!A:A,0),6),"---")</f>
        <v>IO</v>
      </c>
      <c r="D28" s="19" t="str">
        <f>IFERROR(IF((COUNTIF(B2B!A24:K24,H26)&lt;0),"---",INDEX(B2B!A:K,MATCH('B2B Pin Table'!B28,B2B!A:A,0),2)),"---")</f>
        <v>JB1</v>
      </c>
      <c r="E28" s="19" t="str">
        <f>IFERROR(IF((COUNTIF(B2B!A24:K24,H26)&lt;0),"---",INDEX(B2B!A:K,MATCH('B2B Pin Table'!B28,B2B!A:A,0),3)),"---")</f>
        <v>24</v>
      </c>
      <c r="F28" s="19" t="str">
        <f>IFERROR(IF((COUNTIF(B2B!A24:K24,L26)&lt;0),"---",INDEX(B2B!A:K,MATCH('B2B Pin Table'!B28,B2B!A:A,0),4)),"---")</f>
        <v>JM1</v>
      </c>
      <c r="G28" s="19" t="str">
        <f>IFERROR(IF((COUNTIF(B2B!A24:K24,L26)&lt;0),"---",INDEX(B2B!A:K,MATCH('B2B Pin Table'!B28,B2B!A:A,0),5)),"---")</f>
        <v>23</v>
      </c>
      <c r="H28" s="59" t="str">
        <f>IFERROR(IF(VLOOKUP($D28&amp;"-"&amp;$E28,IF($H$4="TEB2000_REV01",CALC_CONN_TEB2000_REV01!$F:$I),4,0)="--","---",IF($H$4="TEB2000_REV01",CALC_CONN_TEB2000_REV01!$G28&amp; " --&gt; " &amp;CALC_CONN_TEB2000_REV01!$I28&amp; " --&gt; ")),"---")</f>
        <v>---</v>
      </c>
      <c r="I28" s="19" t="str">
        <f>IFERROR(IF(VLOOKUP($D28&amp;"-"&amp;$E28,IF($H$4="TEB2000_REV01",CALC_CONN_TEB2000_REV01!$F:$H),3,0)="--",VLOOKUP($D28&amp;"-"&amp;$E28,IF($H$4="TEB2000_REV01",CALC_CONN_TEB2000_REV01!$F:$H),2,0),VLOOKUP($D28&amp;"-"&amp;$E28,IF($H$4="TEB2000_REV01",CALC_CONN_TEB2000_REV01!$F:$H),3,0)),"---")</f>
        <v>---</v>
      </c>
      <c r="J28" s="19" t="str">
        <f>IFERROR(VLOOKUP(I28,IF($H$4="TEB2000_REV01",RAW_c_TEB2000_REV01!$AE:$AM),9,0),"---")</f>
        <v>---</v>
      </c>
      <c r="K28" s="19" t="str">
        <f>IFERROR(VLOOKUP(D28&amp;"-"&amp;E28,IF($H$4="TEB2000_REV01",RAW_c_TEB2000_REV01!$AD:$AK,"???"),6,0),"---")</f>
        <v>---</v>
      </c>
      <c r="L28" s="19" t="str">
        <f>IFERROR(VLOOKUP(D28&amp;"-"&amp;E28,IF($H$4="TEB2000_REV01",RAW_c_TEB2000_REV01!$AD:$AL,"???"),9,0),"---")</f>
        <v>---</v>
      </c>
      <c r="M28" s="19" t="str">
        <f>IFERROR(IF(VLOOKUP($F28&amp;"-"&amp;$G28,IF($M$4="TEM0007_REV01",RAW_m_TEM0007_REV01!$F:$AU),43,0)="--","---",IF($M$4="TEM0007_REV01",RAW_m_TEM0007_REV01!$AT28&amp; " --&gt; " &amp;RAW_m_TEM0007_REV01!$AU28&amp; " --&gt; ")),"---")</f>
        <v>---</v>
      </c>
      <c r="N28" s="19" t="str">
        <f>IFERROR(VLOOKUP(F28&amp;"-"&amp;G28,IF($M$4="TEM0007_REV01",RAW_m_TEM0007_REV01!$AD:$AJ),7,0),"---")</f>
        <v>---</v>
      </c>
      <c r="O28" s="19" t="str">
        <f>IFERROR(VLOOKUP(N28,IF($M$4="TEM0007_REV01",RAW_m_TEM0007_REV01!$AJ:$AK),2,0),"---")</f>
        <v>---</v>
      </c>
      <c r="P28" s="19" t="str">
        <f>IFERROR(VLOOKUP(F28&amp;"-"&amp;G28,IF($M$4="TEM0007_REV01",RAW_m_TEM0007_REV01!$AD:$AG),3,0),"---")</f>
        <v>---</v>
      </c>
      <c r="Q28" s="19" t="str">
        <f>IFERROR(VLOOKUP(N28,IF($M$4="TEM0007_REV01",RAW_m_TEM0007_REV01!$AE:$AH),4,0),"---")</f>
        <v>---</v>
      </c>
      <c r="R28" s="19" t="str">
        <f>IFERROR(VLOOKUP(F28&amp;"-"&amp;G28,IF($M$4="TEM0007_REV01",RAW_m_TEM0007_REV01!$AD:$AG),4,0),"---")</f>
        <v>---</v>
      </c>
    </row>
    <row r="29" spans="2:18" x14ac:dyDescent="0.25">
      <c r="B29" s="78">
        <v>24</v>
      </c>
      <c r="C29" s="19" t="str">
        <f>IFERROR(INDEX(B2B!A:F,MATCH('B2B Pin Table'!B29,B2B!A:A,0),6),"---")</f>
        <v>IO</v>
      </c>
      <c r="D29" s="19" t="str">
        <f>IFERROR(IF((COUNTIF(B2B!A25:K25,H27)&lt;0),"---",INDEX(B2B!A:K,MATCH('B2B Pin Table'!B29,B2B!A:A,0),2)),"---")</f>
        <v>JB1</v>
      </c>
      <c r="E29" s="19" t="str">
        <f>IFERROR(IF((COUNTIF(B2B!A25:K25,H27)&lt;0),"---",INDEX(B2B!A:K,MATCH('B2B Pin Table'!B29,B2B!A:A,0),3)),"---")</f>
        <v>23</v>
      </c>
      <c r="F29" s="19" t="str">
        <f>IFERROR(IF((COUNTIF(B2B!A25:K25,L27)&lt;0),"---",INDEX(B2B!A:K,MATCH('B2B Pin Table'!B29,B2B!A:A,0),4)),"---")</f>
        <v>JM1</v>
      </c>
      <c r="G29" s="19" t="str">
        <f>IFERROR(IF((COUNTIF(B2B!A25:K25,L27)&lt;0),"---",INDEX(B2B!A:K,MATCH('B2B Pin Table'!B29,B2B!A:A,0),5)),"---")</f>
        <v>24</v>
      </c>
      <c r="H29" s="59" t="str">
        <f>IFERROR(IF(VLOOKUP($D29&amp;"-"&amp;$E29,IF($H$4="TEB2000_REV01",CALC_CONN_TEB2000_REV01!$F:$I),4,0)="--","---",IF($H$4="TEB2000_REV01",CALC_CONN_TEB2000_REV01!$G29&amp; " --&gt; " &amp;CALC_CONN_TEB2000_REV01!$I29&amp; " --&gt; ")),"---")</f>
        <v>---</v>
      </c>
      <c r="I29" s="19" t="str">
        <f>IFERROR(IF(VLOOKUP($D29&amp;"-"&amp;$E29,IF($H$4="TEB2000_REV01",CALC_CONN_TEB2000_REV01!$F:$H),3,0)="--",VLOOKUP($D29&amp;"-"&amp;$E29,IF($H$4="TEB2000_REV01",CALC_CONN_TEB2000_REV01!$F:$H),2,0),VLOOKUP($D29&amp;"-"&amp;$E29,IF($H$4="TEB2000_REV01",CALC_CONN_TEB2000_REV01!$F:$H),3,0)),"---")</f>
        <v>---</v>
      </c>
      <c r="J29" s="19" t="str">
        <f>IFERROR(VLOOKUP(I29,IF($H$4="TEB2000_REV01",RAW_c_TEB2000_REV01!$AE:$AM),9,0),"---")</f>
        <v>---</v>
      </c>
      <c r="K29" s="19" t="str">
        <f>IFERROR(VLOOKUP(D29&amp;"-"&amp;E29,IF($H$4="TEB2000_REV01",RAW_c_TEB2000_REV01!$AD:$AK,"???"),6,0),"---")</f>
        <v>---</v>
      </c>
      <c r="L29" s="19" t="str">
        <f>IFERROR(VLOOKUP(D29&amp;"-"&amp;E29,IF($H$4="TEB2000_REV01",RAW_c_TEB2000_REV01!$AD:$AL,"???"),9,0),"---")</f>
        <v>---</v>
      </c>
      <c r="M29" s="19" t="str">
        <f>IFERROR(IF(VLOOKUP($F29&amp;"-"&amp;$G29,IF($M$4="TEM0007_REV01",RAW_m_TEM0007_REV01!$F:$AU),43,0)="--","---",IF($M$4="TEM0007_REV01",RAW_m_TEM0007_REV01!$AT29&amp; " --&gt; " &amp;RAW_m_TEM0007_REV01!$AU29&amp; " --&gt; ")),"---")</f>
        <v>---</v>
      </c>
      <c r="N29" s="19" t="str">
        <f>IFERROR(VLOOKUP(F29&amp;"-"&amp;G29,IF($M$4="TEM0007_REV01",RAW_m_TEM0007_REV01!$AD:$AJ),7,0),"---")</f>
        <v>---</v>
      </c>
      <c r="O29" s="19" t="str">
        <f>IFERROR(VLOOKUP(N29,IF($M$4="TEM0007_REV01",RAW_m_TEM0007_REV01!$AJ:$AK),2,0),"---")</f>
        <v>---</v>
      </c>
      <c r="P29" s="19" t="str">
        <f>IFERROR(VLOOKUP(F29&amp;"-"&amp;G29,IF($M$4="TEM0007_REV01",RAW_m_TEM0007_REV01!$AD:$AG),3,0),"---")</f>
        <v>---</v>
      </c>
      <c r="Q29" s="19" t="str">
        <f>IFERROR(VLOOKUP(N29,IF($M$4="TEM0007_REV01",RAW_m_TEM0007_REV01!$AE:$AH),4,0),"---")</f>
        <v>---</v>
      </c>
      <c r="R29" s="19" t="str">
        <f>IFERROR(VLOOKUP(F29&amp;"-"&amp;G29,IF($M$4="TEM0007_REV01",RAW_m_TEM0007_REV01!$AD:$AG),4,0),"---")</f>
        <v>---</v>
      </c>
    </row>
    <row r="30" spans="2:18" x14ac:dyDescent="0.25">
      <c r="B30" s="78">
        <v>25</v>
      </c>
      <c r="C30" s="19" t="str">
        <f>IFERROR(INDEX(B2B!A:F,MATCH('B2B Pin Table'!B30,B2B!A:A,0),6),"---")</f>
        <v>IO</v>
      </c>
      <c r="D30" s="19" t="str">
        <f>IFERROR(IF((COUNTIF(B2B!A26:K26,H28)&lt;0),"---",INDEX(B2B!A:K,MATCH('B2B Pin Table'!B30,B2B!A:A,0),2)),"---")</f>
        <v>JB1</v>
      </c>
      <c r="E30" s="19" t="str">
        <f>IFERROR(IF((COUNTIF(B2B!A26:K26,H28)&lt;0),"---",INDEX(B2B!A:K,MATCH('B2B Pin Table'!B30,B2B!A:A,0),3)),"---")</f>
        <v>26</v>
      </c>
      <c r="F30" s="19" t="str">
        <f>IFERROR(IF((COUNTIF(B2B!A26:K26,L28)&lt;0),"---",INDEX(B2B!A:K,MATCH('B2B Pin Table'!B30,B2B!A:A,0),4)),"---")</f>
        <v>JM1</v>
      </c>
      <c r="G30" s="19" t="str">
        <f>IFERROR(IF((COUNTIF(B2B!A26:K26,L28)&lt;0),"---",INDEX(B2B!A:K,MATCH('B2B Pin Table'!B30,B2B!A:A,0),5)),"---")</f>
        <v>25</v>
      </c>
      <c r="H30" s="59" t="str">
        <f>IFERROR(IF(VLOOKUP($D30&amp;"-"&amp;$E30,IF($H$4="TEB2000_REV01",CALC_CONN_TEB2000_REV01!$F:$I),4,0)="--","---",IF($H$4="TEB2000_REV01",CALC_CONN_TEB2000_REV01!$G30&amp; " --&gt; " &amp;CALC_CONN_TEB2000_REV01!$I30&amp; " --&gt; ")),"---")</f>
        <v>---</v>
      </c>
      <c r="I30" s="19" t="str">
        <f>IFERROR(IF(VLOOKUP($D30&amp;"-"&amp;$E30,IF($H$4="TEB2000_REV01",CALC_CONN_TEB2000_REV01!$F:$H),3,0)="--",VLOOKUP($D30&amp;"-"&amp;$E30,IF($H$4="TEB2000_REV01",CALC_CONN_TEB2000_REV01!$F:$H),2,0),VLOOKUP($D30&amp;"-"&amp;$E30,IF($H$4="TEB2000_REV01",CALC_CONN_TEB2000_REV01!$F:$H),3,0)),"---")</f>
        <v>---</v>
      </c>
      <c r="J30" s="19" t="str">
        <f>IFERROR(VLOOKUP(I30,IF($H$4="TEB2000_REV01",RAW_c_TEB2000_REV01!$AE:$AM),9,0),"---")</f>
        <v>---</v>
      </c>
      <c r="K30" s="19" t="str">
        <f>IFERROR(VLOOKUP(D30&amp;"-"&amp;E30,IF($H$4="TEB2000_REV01",RAW_c_TEB2000_REV01!$AD:$AK,"???"),6,0),"---")</f>
        <v>---</v>
      </c>
      <c r="L30" s="19" t="str">
        <f>IFERROR(VLOOKUP(D30&amp;"-"&amp;E30,IF($H$4="TEB2000_REV01",RAW_c_TEB2000_REV01!$AD:$AL,"???"),9,0),"---")</f>
        <v>---</v>
      </c>
      <c r="M30" s="19" t="str">
        <f>IFERROR(IF(VLOOKUP($F30&amp;"-"&amp;$G30,IF($M$4="TEM0007_REV01",RAW_m_TEM0007_REV01!$F:$AU),43,0)="--","---",IF($M$4="TEM0007_REV01",RAW_m_TEM0007_REV01!$AT30&amp; " --&gt; " &amp;RAW_m_TEM0007_REV01!$AU30&amp; " --&gt; ")),"---")</f>
        <v>---</v>
      </c>
      <c r="N30" s="19" t="str">
        <f>IFERROR(VLOOKUP(F30&amp;"-"&amp;G30,IF($M$4="TEM0007_REV01",RAW_m_TEM0007_REV01!$AD:$AJ),7,0),"---")</f>
        <v>---</v>
      </c>
      <c r="O30" s="19" t="str">
        <f>IFERROR(VLOOKUP(N30,IF($M$4="TEM0007_REV01",RAW_m_TEM0007_REV01!$AJ:$AK),2,0),"---")</f>
        <v>---</v>
      </c>
      <c r="P30" s="19" t="str">
        <f>IFERROR(VLOOKUP(F30&amp;"-"&amp;G30,IF($M$4="TEM0007_REV01",RAW_m_TEM0007_REV01!$AD:$AG),3,0),"---")</f>
        <v>---</v>
      </c>
      <c r="Q30" s="19" t="str">
        <f>IFERROR(VLOOKUP(N30,IF($M$4="TEM0007_REV01",RAW_m_TEM0007_REV01!$AE:$AH),4,0),"---")</f>
        <v>---</v>
      </c>
      <c r="R30" s="19" t="str">
        <f>IFERROR(VLOOKUP(F30&amp;"-"&amp;G30,IF($M$4="TEM0007_REV01",RAW_m_TEM0007_REV01!$AD:$AG),4,0),"---")</f>
        <v>---</v>
      </c>
    </row>
    <row r="31" spans="2:18" x14ac:dyDescent="0.25">
      <c r="B31" s="78">
        <v>26</v>
      </c>
      <c r="C31" s="19" t="str">
        <f>IFERROR(INDEX(B2B!A:F,MATCH('B2B Pin Table'!B31,B2B!A:A,0),6),"---")</f>
        <v>GND</v>
      </c>
      <c r="D31" s="19" t="str">
        <f>IFERROR(IF((COUNTIF(B2B!A27:K27,H29)&lt;0),"---",INDEX(B2B!A:K,MATCH('B2B Pin Table'!B31,B2B!A:A,0),2)),"---")</f>
        <v>JB1</v>
      </c>
      <c r="E31" s="19" t="str">
        <f>IFERROR(IF((COUNTIF(B2B!A27:K27,H29)&lt;0),"---",INDEX(B2B!A:K,MATCH('B2B Pin Table'!B31,B2B!A:A,0),3)),"---")</f>
        <v>25</v>
      </c>
      <c r="F31" s="19" t="str">
        <f>IFERROR(IF((COUNTIF(B2B!A27:K27,L29)&lt;0),"---",INDEX(B2B!A:K,MATCH('B2B Pin Table'!B31,B2B!A:A,0),4)),"---")</f>
        <v>JM1</v>
      </c>
      <c r="G31" s="19" t="str">
        <f>IFERROR(IF((COUNTIF(B2B!A27:K27,L29)&lt;0),"---",INDEX(B2B!A:K,MATCH('B2B Pin Table'!B31,B2B!A:A,0),5)),"---")</f>
        <v>26</v>
      </c>
      <c r="H31" s="59" t="str">
        <f>IFERROR(IF(VLOOKUP($D31&amp;"-"&amp;$E31,IF($H$4="TEB2000_REV01",CALC_CONN_TEB2000_REV01!$F:$I),4,0)="--","---",IF($H$4="TEB2000_REV01",CALC_CONN_TEB2000_REV01!$G31&amp; " --&gt; " &amp;CALC_CONN_TEB2000_REV01!$I31&amp; " --&gt; ")),"---")</f>
        <v>---</v>
      </c>
      <c r="I31" s="19" t="str">
        <f>IFERROR(IF(VLOOKUP($D31&amp;"-"&amp;$E31,IF($H$4="TEB2000_REV01",CALC_CONN_TEB2000_REV01!$F:$H),3,0)="--",VLOOKUP($D31&amp;"-"&amp;$E31,IF($H$4="TEB2000_REV01",CALC_CONN_TEB2000_REV01!$F:$H),2,0),VLOOKUP($D31&amp;"-"&amp;$E31,IF($H$4="TEB2000_REV01",CALC_CONN_TEB2000_REV01!$F:$H),3,0)),"---")</f>
        <v>---</v>
      </c>
      <c r="J31" s="19" t="str">
        <f>IFERROR(VLOOKUP(I31,IF($H$4="TEB2000_REV01",RAW_c_TEB2000_REV01!$AE:$AM),9,0),"---")</f>
        <v>---</v>
      </c>
      <c r="K31" s="19" t="str">
        <f>IFERROR(VLOOKUP(D31&amp;"-"&amp;E31,IF($H$4="TEB2000_REV01",RAW_c_TEB2000_REV01!$AD:$AK,"???"),6,0),"---")</f>
        <v>---</v>
      </c>
      <c r="L31" s="19" t="str">
        <f>IFERROR(VLOOKUP(D31&amp;"-"&amp;E31,IF($H$4="TEB2000_REV01",RAW_c_TEB2000_REV01!$AD:$AL,"???"),9,0),"---")</f>
        <v>---</v>
      </c>
      <c r="M31" s="19" t="str">
        <f>IFERROR(IF(VLOOKUP($F31&amp;"-"&amp;$G31,IF($M$4="TEM0007_REV01",RAW_m_TEM0007_REV01!$F:$AU),43,0)="--","---",IF($M$4="TEM0007_REV01",RAW_m_TEM0007_REV01!$AT31&amp; " --&gt; " &amp;RAW_m_TEM0007_REV01!$AU31&amp; " --&gt; ")),"---")</f>
        <v>---</v>
      </c>
      <c r="N31" s="19" t="str">
        <f>IFERROR(VLOOKUP(F31&amp;"-"&amp;G31,IF($M$4="TEM0007_REV01",RAW_m_TEM0007_REV01!$AD:$AJ),7,0),"---")</f>
        <v>---</v>
      </c>
      <c r="O31" s="19" t="str">
        <f>IFERROR(VLOOKUP(N31,IF($M$4="TEM0007_REV01",RAW_m_TEM0007_REV01!$AJ:$AK),2,0),"---")</f>
        <v>---</v>
      </c>
      <c r="P31" s="19" t="str">
        <f>IFERROR(VLOOKUP(F31&amp;"-"&amp;G31,IF($M$4="TEM0007_REV01",RAW_m_TEM0007_REV01!$AD:$AG),3,0),"---")</f>
        <v>---</v>
      </c>
      <c r="Q31" s="19" t="str">
        <f>IFERROR(VLOOKUP(N31,IF($M$4="TEM0007_REV01",RAW_m_TEM0007_REV01!$AE:$AH),4,0),"---")</f>
        <v>---</v>
      </c>
      <c r="R31" s="19" t="str">
        <f>IFERROR(VLOOKUP(F31&amp;"-"&amp;G31,IF($M$4="TEM0007_REV01",RAW_m_TEM0007_REV01!$AD:$AG),4,0),"---")</f>
        <v>---</v>
      </c>
    </row>
    <row r="32" spans="2:18" x14ac:dyDescent="0.25">
      <c r="B32" s="78">
        <v>27</v>
      </c>
      <c r="C32" s="19" t="str">
        <f>IFERROR(INDEX(B2B!A:F,MATCH('B2B Pin Table'!B32,B2B!A:A,0),6),"---")</f>
        <v>IO</v>
      </c>
      <c r="D32" s="19" t="str">
        <f>IFERROR(IF((COUNTIF(B2B!A28:K28,H30)&lt;0),"---",INDEX(B2B!A:K,MATCH('B2B Pin Table'!B32,B2B!A:A,0),2)),"---")</f>
        <v>JB1</v>
      </c>
      <c r="E32" s="19" t="str">
        <f>IFERROR(IF((COUNTIF(B2B!A28:K28,H30)&lt;0),"---",INDEX(B2B!A:K,MATCH('B2B Pin Table'!B32,B2B!A:A,0),3)),"---")</f>
        <v>28</v>
      </c>
      <c r="F32" s="19" t="str">
        <f>IFERROR(IF((COUNTIF(B2B!A28:K28,L30)&lt;0),"---",INDEX(B2B!A:K,MATCH('B2B Pin Table'!B32,B2B!A:A,0),4)),"---")</f>
        <v>JM1</v>
      </c>
      <c r="G32" s="19" t="str">
        <f>IFERROR(IF((COUNTIF(B2B!A28:K28,L30)&lt;0),"---",INDEX(B2B!A:K,MATCH('B2B Pin Table'!B32,B2B!A:A,0),5)),"---")</f>
        <v>27</v>
      </c>
      <c r="H32" s="59" t="str">
        <f>IFERROR(IF(VLOOKUP($D32&amp;"-"&amp;$E32,IF($H$4="TEB2000_REV01",CALC_CONN_TEB2000_REV01!$F:$I),4,0)="--","---",IF($H$4="TEB2000_REV01",CALC_CONN_TEB2000_REV01!$G32&amp; " --&gt; " &amp;CALC_CONN_TEB2000_REV01!$I32&amp; " --&gt; ")),"---")</f>
        <v>---</v>
      </c>
      <c r="I32" s="19" t="str">
        <f>IFERROR(IF(VLOOKUP($D32&amp;"-"&amp;$E32,IF($H$4="TEB2000_REV01",CALC_CONN_TEB2000_REV01!$F:$H),3,0)="--",VLOOKUP($D32&amp;"-"&amp;$E32,IF($H$4="TEB2000_REV01",CALC_CONN_TEB2000_REV01!$F:$H),2,0),VLOOKUP($D32&amp;"-"&amp;$E32,IF($H$4="TEB2000_REV01",CALC_CONN_TEB2000_REV01!$F:$H),3,0)),"---")</f>
        <v>---</v>
      </c>
      <c r="J32" s="19" t="str">
        <f>IFERROR(VLOOKUP(I32,IF($H$4="TEB2000_REV01",RAW_c_TEB2000_REV01!$AE:$AM),9,0),"---")</f>
        <v>---</v>
      </c>
      <c r="K32" s="19" t="str">
        <f>IFERROR(VLOOKUP(D32&amp;"-"&amp;E32,IF($H$4="TEB2000_REV01",RAW_c_TEB2000_REV01!$AD:$AK,"???"),6,0),"---")</f>
        <v>---</v>
      </c>
      <c r="L32" s="19" t="str">
        <f>IFERROR(VLOOKUP(D32&amp;"-"&amp;E32,IF($H$4="TEB2000_REV01",RAW_c_TEB2000_REV01!$AD:$AL,"???"),9,0),"---")</f>
        <v>---</v>
      </c>
      <c r="M32" s="19" t="str">
        <f>IFERROR(IF(VLOOKUP($F32&amp;"-"&amp;$G32,IF($M$4="TEM0007_REV01",RAW_m_TEM0007_REV01!$F:$AU),43,0)="--","---",IF($M$4="TEM0007_REV01",RAW_m_TEM0007_REV01!$AT32&amp; " --&gt; " &amp;RAW_m_TEM0007_REV01!$AU32&amp; " --&gt; ")),"---")</f>
        <v>---</v>
      </c>
      <c r="N32" s="19" t="str">
        <f>IFERROR(VLOOKUP(F32&amp;"-"&amp;G32,IF($M$4="TEM0007_REV01",RAW_m_TEM0007_REV01!$AD:$AJ),7,0),"---")</f>
        <v>---</v>
      </c>
      <c r="O32" s="19" t="str">
        <f>IFERROR(VLOOKUP(N32,IF($M$4="TEM0007_REV01",RAW_m_TEM0007_REV01!$AJ:$AK),2,0),"---")</f>
        <v>---</v>
      </c>
      <c r="P32" s="19" t="str">
        <f>IFERROR(VLOOKUP(F32&amp;"-"&amp;G32,IF($M$4="TEM0007_REV01",RAW_m_TEM0007_REV01!$AD:$AG),3,0),"---")</f>
        <v>---</v>
      </c>
      <c r="Q32" s="19" t="str">
        <f>IFERROR(VLOOKUP(N32,IF($M$4="TEM0007_REV01",RAW_m_TEM0007_REV01!$AE:$AH),4,0),"---")</f>
        <v>---</v>
      </c>
      <c r="R32" s="19" t="str">
        <f>IFERROR(VLOOKUP(F32&amp;"-"&amp;G32,IF($M$4="TEM0007_REV01",RAW_m_TEM0007_REV01!$AD:$AG),4,0),"---")</f>
        <v>---</v>
      </c>
    </row>
    <row r="33" spans="2:18" x14ac:dyDescent="0.25">
      <c r="B33" s="78">
        <v>28</v>
      </c>
      <c r="C33" s="19" t="str">
        <f>IFERROR(INDEX(B2B!A:F,MATCH('B2B Pin Table'!B33,B2B!A:A,0),6),"---")</f>
        <v>SC_EN1</v>
      </c>
      <c r="D33" s="19" t="str">
        <f>IFERROR(IF((COUNTIF(B2B!A29:K29,H31)&lt;0),"---",INDEX(B2B!A:K,MATCH('B2B Pin Table'!B33,B2B!A:A,0),2)),"---")</f>
        <v>JB1</v>
      </c>
      <c r="E33" s="19" t="str">
        <f>IFERROR(IF((COUNTIF(B2B!A29:K29,H31)&lt;0),"---",INDEX(B2B!A:K,MATCH('B2B Pin Table'!B33,B2B!A:A,0),3)),"---")</f>
        <v>27</v>
      </c>
      <c r="F33" s="19" t="str">
        <f>IFERROR(IF((COUNTIF(B2B!A29:K29,L31)&lt;0),"---",INDEX(B2B!A:K,MATCH('B2B Pin Table'!B33,B2B!A:A,0),4)),"---")</f>
        <v>JM1</v>
      </c>
      <c r="G33" s="19" t="str">
        <f>IFERROR(IF((COUNTIF(B2B!A29:K29,L31)&lt;0),"---",INDEX(B2B!A:K,MATCH('B2B Pin Table'!B33,B2B!A:A,0),5)),"---")</f>
        <v>28</v>
      </c>
      <c r="H33" s="59" t="str">
        <f>IFERROR(IF(VLOOKUP($D33&amp;"-"&amp;$E33,IF($H$4="TEB2000_REV01",CALC_CONN_TEB2000_REV01!$F:$I),4,0)="--","---",IF($H$4="TEB2000_REV01",CALC_CONN_TEB2000_REV01!$G33&amp; " --&gt; " &amp;CALC_CONN_TEB2000_REV01!$I33&amp; " --&gt; ")),"---")</f>
        <v>---</v>
      </c>
      <c r="I33" s="19" t="str">
        <f>IFERROR(IF(VLOOKUP($D33&amp;"-"&amp;$E33,IF($H$4="TEB2000_REV01",CALC_CONN_TEB2000_REV01!$F:$H),3,0)="--",VLOOKUP($D33&amp;"-"&amp;$E33,IF($H$4="TEB2000_REV01",CALC_CONN_TEB2000_REV01!$F:$H),2,0),VLOOKUP($D33&amp;"-"&amp;$E33,IF($H$4="TEB2000_REV01",CALC_CONN_TEB2000_REV01!$F:$H),3,0)),"---")</f>
        <v>---</v>
      </c>
      <c r="J33" s="19" t="str">
        <f>IFERROR(VLOOKUP(I33,IF($H$4="TEB2000_REV01",RAW_c_TEB2000_REV01!$AE:$AM),9,0),"---")</f>
        <v>---</v>
      </c>
      <c r="K33" s="19" t="str">
        <f>IFERROR(VLOOKUP(D33&amp;"-"&amp;E33,IF($H$4="TEB2000_REV01",RAW_c_TEB2000_REV01!$AD:$AK,"???"),6,0),"---")</f>
        <v>---</v>
      </c>
      <c r="L33" s="19" t="str">
        <f>IFERROR(VLOOKUP(D33&amp;"-"&amp;E33,IF($H$4="TEB2000_REV01",RAW_c_TEB2000_REV01!$AD:$AL,"???"),9,0),"---")</f>
        <v>---</v>
      </c>
      <c r="M33" s="19" t="str">
        <f>IFERROR(IF(VLOOKUP($F33&amp;"-"&amp;$G33,IF($M$4="TEM0007_REV01",RAW_m_TEM0007_REV01!$F:$AU),43,0)="--","---",IF($M$4="TEM0007_REV01",RAW_m_TEM0007_REV01!$AT33&amp; " --&gt; " &amp;RAW_m_TEM0007_REV01!$AU33&amp; " --&gt; ")),"---")</f>
        <v>---</v>
      </c>
      <c r="N33" s="19" t="str">
        <f>IFERROR(VLOOKUP(F33&amp;"-"&amp;G33,IF($M$4="TEM0007_REV01",RAW_m_TEM0007_REV01!$AD:$AJ),7,0),"---")</f>
        <v>---</v>
      </c>
      <c r="O33" s="19" t="str">
        <f>IFERROR(VLOOKUP(N33,IF($M$4="TEM0007_REV01",RAW_m_TEM0007_REV01!$AJ:$AK),2,0),"---")</f>
        <v>---</v>
      </c>
      <c r="P33" s="19" t="str">
        <f>IFERROR(VLOOKUP(F33&amp;"-"&amp;G33,IF($M$4="TEM0007_REV01",RAW_m_TEM0007_REV01!$AD:$AG),3,0),"---")</f>
        <v>---</v>
      </c>
      <c r="Q33" s="19" t="str">
        <f>IFERROR(VLOOKUP(N33,IF($M$4="TEM0007_REV01",RAW_m_TEM0007_REV01!$AE:$AH),4,0),"---")</f>
        <v>---</v>
      </c>
      <c r="R33" s="19" t="str">
        <f>IFERROR(VLOOKUP(F33&amp;"-"&amp;G33,IF($M$4="TEM0007_REV01",RAW_m_TEM0007_REV01!$AD:$AG),4,0),"---")</f>
        <v>---</v>
      </c>
    </row>
    <row r="34" spans="2:18" x14ac:dyDescent="0.25">
      <c r="B34" s="78">
        <v>29</v>
      </c>
      <c r="C34" s="19" t="str">
        <f>IFERROR(INDEX(B2B!A:F,MATCH('B2B Pin Table'!B34,B2B!A:A,0),6),"---")</f>
        <v>GND</v>
      </c>
      <c r="D34" s="19" t="str">
        <f>IFERROR(IF((COUNTIF(B2B!A30:K30,H32)&lt;0),"---",INDEX(B2B!A:K,MATCH('B2B Pin Table'!B34,B2B!A:A,0),2)),"---")</f>
        <v>JB1</v>
      </c>
      <c r="E34" s="19" t="str">
        <f>IFERROR(IF((COUNTIF(B2B!A30:K30,H32)&lt;0),"---",INDEX(B2B!A:K,MATCH('B2B Pin Table'!B34,B2B!A:A,0),3)),"---")</f>
        <v>30</v>
      </c>
      <c r="F34" s="19" t="str">
        <f>IFERROR(IF((COUNTIF(B2B!A30:K30,L32)&lt;0),"---",INDEX(B2B!A:K,MATCH('B2B Pin Table'!B34,B2B!A:A,0),4)),"---")</f>
        <v>JM1</v>
      </c>
      <c r="G34" s="19" t="str">
        <f>IFERROR(IF((COUNTIF(B2B!A30:K30,L32)&lt;0),"---",INDEX(B2B!A:K,MATCH('B2B Pin Table'!B34,B2B!A:A,0),5)),"---")</f>
        <v>29</v>
      </c>
      <c r="H34" s="59" t="str">
        <f>IFERROR(IF(VLOOKUP($D34&amp;"-"&amp;$E34,IF($H$4="TEB2000_REV01",CALC_CONN_TEB2000_REV01!$F:$I),4,0)="--","---",IF($H$4="TEB2000_REV01",CALC_CONN_TEB2000_REV01!$G34&amp; " --&gt; " &amp;CALC_CONN_TEB2000_REV01!$I34&amp; " --&gt; ")),"---")</f>
        <v>---</v>
      </c>
      <c r="I34" s="19" t="str">
        <f>IFERROR(IF(VLOOKUP($D34&amp;"-"&amp;$E34,IF($H$4="TEB2000_REV01",CALC_CONN_TEB2000_REV01!$F:$H),3,0)="--",VLOOKUP($D34&amp;"-"&amp;$E34,IF($H$4="TEB2000_REV01",CALC_CONN_TEB2000_REV01!$F:$H),2,0),VLOOKUP($D34&amp;"-"&amp;$E34,IF($H$4="TEB2000_REV01",CALC_CONN_TEB2000_REV01!$F:$H),3,0)),"---")</f>
        <v>---</v>
      </c>
      <c r="J34" s="19" t="str">
        <f>IFERROR(VLOOKUP(I34,IF($H$4="TEB2000_REV01",RAW_c_TEB2000_REV01!$AE:$AM),9,0),"---")</f>
        <v>---</v>
      </c>
      <c r="K34" s="19" t="str">
        <f>IFERROR(VLOOKUP(D34&amp;"-"&amp;E34,IF($H$4="TEB2000_REV01",RAW_c_TEB2000_REV01!$AD:$AK,"???"),6,0),"---")</f>
        <v>---</v>
      </c>
      <c r="L34" s="19" t="str">
        <f>IFERROR(VLOOKUP(D34&amp;"-"&amp;E34,IF($H$4="TEB2000_REV01",RAW_c_TEB2000_REV01!$AD:$AL,"???"),9,0),"---")</f>
        <v>---</v>
      </c>
      <c r="M34" s="19" t="str">
        <f>IFERROR(IF(VLOOKUP($F34&amp;"-"&amp;$G34,IF($M$4="TEM0007_REV01",RAW_m_TEM0007_REV01!$F:$AU),43,0)="--","---",IF($M$4="TEM0007_REV01",RAW_m_TEM0007_REV01!$AT34&amp; " --&gt; " &amp;RAW_m_TEM0007_REV01!$AU34&amp; " --&gt; ")),"---")</f>
        <v>---</v>
      </c>
      <c r="N34" s="19" t="str">
        <f>IFERROR(VLOOKUP(F34&amp;"-"&amp;G34,IF($M$4="TEM0007_REV01",RAW_m_TEM0007_REV01!$AD:$AJ),7,0),"---")</f>
        <v>---</v>
      </c>
      <c r="O34" s="19" t="str">
        <f>IFERROR(VLOOKUP(N34,IF($M$4="TEM0007_REV01",RAW_m_TEM0007_REV01!$AJ:$AK),2,0),"---")</f>
        <v>---</v>
      </c>
      <c r="P34" s="19" t="str">
        <f>IFERROR(VLOOKUP(F34&amp;"-"&amp;G34,IF($M$4="TEM0007_REV01",RAW_m_TEM0007_REV01!$AD:$AG),3,0),"---")</f>
        <v>---</v>
      </c>
      <c r="Q34" s="19" t="str">
        <f>IFERROR(VLOOKUP(N34,IF($M$4="TEM0007_REV01",RAW_m_TEM0007_REV01!$AE:$AH),4,0),"---")</f>
        <v>---</v>
      </c>
      <c r="R34" s="19" t="str">
        <f>IFERROR(VLOOKUP(F34&amp;"-"&amp;G34,IF($M$4="TEM0007_REV01",RAW_m_TEM0007_REV01!$AD:$AG),4,0),"---")</f>
        <v>---</v>
      </c>
    </row>
    <row r="35" spans="2:18" x14ac:dyDescent="0.25">
      <c r="B35" s="78">
        <v>30</v>
      </c>
      <c r="C35" s="19" t="str">
        <f>IFERROR(INDEX(B2B!A:F,MATCH('B2B Pin Table'!B35,B2B!A:A,0),6),"---")</f>
        <v>SC_PGOOD</v>
      </c>
      <c r="D35" s="19" t="str">
        <f>IFERROR(IF((COUNTIF(B2B!A31:K31,H33)&lt;0),"---",INDEX(B2B!A:K,MATCH('B2B Pin Table'!B35,B2B!A:A,0),2)),"---")</f>
        <v>JB1</v>
      </c>
      <c r="E35" s="19" t="str">
        <f>IFERROR(IF((COUNTIF(B2B!A31:K31,H33)&lt;0),"---",INDEX(B2B!A:K,MATCH('B2B Pin Table'!B35,B2B!A:A,0),3)),"---")</f>
        <v>29</v>
      </c>
      <c r="F35" s="19" t="str">
        <f>IFERROR(IF((COUNTIF(B2B!A31:K31,L33)&lt;0),"---",INDEX(B2B!A:K,MATCH('B2B Pin Table'!B35,B2B!A:A,0),4)),"---")</f>
        <v>JM1</v>
      </c>
      <c r="G35" s="19" t="str">
        <f>IFERROR(IF((COUNTIF(B2B!A31:K31,L33)&lt;0),"---",INDEX(B2B!A:K,MATCH('B2B Pin Table'!B35,B2B!A:A,0),5)),"---")</f>
        <v>30</v>
      </c>
      <c r="H35" s="59" t="str">
        <f>IFERROR(IF(VLOOKUP($D35&amp;"-"&amp;$E35,IF($H$4="TEB2000_REV01",CALC_CONN_TEB2000_REV01!$F:$I),4,0)="--","---",IF($H$4="TEB2000_REV01",CALC_CONN_TEB2000_REV01!$G35&amp; " --&gt; " &amp;CALC_CONN_TEB2000_REV01!$I35&amp; " --&gt; ")),"---")</f>
        <v>---</v>
      </c>
      <c r="I35" s="19" t="str">
        <f>IFERROR(IF(VLOOKUP($D35&amp;"-"&amp;$E35,IF($H$4="TEB2000_REV01",CALC_CONN_TEB2000_REV01!$F:$H),3,0)="--",VLOOKUP($D35&amp;"-"&amp;$E35,IF($H$4="TEB2000_REV01",CALC_CONN_TEB2000_REV01!$F:$H),2,0),VLOOKUP($D35&amp;"-"&amp;$E35,IF($H$4="TEB2000_REV01",CALC_CONN_TEB2000_REV01!$F:$H),3,0)),"---")</f>
        <v>---</v>
      </c>
      <c r="J35" s="19" t="str">
        <f>IFERROR(VLOOKUP(I35,IF($H$4="TEB2000_REV01",RAW_c_TEB2000_REV01!$AE:$AM),9,0),"---")</f>
        <v>---</v>
      </c>
      <c r="K35" s="19" t="str">
        <f>IFERROR(VLOOKUP(D35&amp;"-"&amp;E35,IF($H$4="TEB2000_REV01",RAW_c_TEB2000_REV01!$AD:$AK,"???"),6,0),"---")</f>
        <v>---</v>
      </c>
      <c r="L35" s="19" t="str">
        <f>IFERROR(VLOOKUP(D35&amp;"-"&amp;E35,IF($H$4="TEB2000_REV01",RAW_c_TEB2000_REV01!$AD:$AL,"???"),9,0),"---")</f>
        <v>---</v>
      </c>
      <c r="M35" s="19" t="str">
        <f>IFERROR(IF(VLOOKUP($F35&amp;"-"&amp;$G35,IF($M$4="TEM0007_REV01",RAW_m_TEM0007_REV01!$F:$AU),43,0)="--","---",IF($M$4="TEM0007_REV01",RAW_m_TEM0007_REV01!$AT35&amp; " --&gt; " &amp;RAW_m_TEM0007_REV01!$AU35&amp; " --&gt; ")),"---")</f>
        <v>---</v>
      </c>
      <c r="N35" s="19" t="str">
        <f>IFERROR(VLOOKUP(F35&amp;"-"&amp;G35,IF($M$4="TEM0007_REV01",RAW_m_TEM0007_REV01!$AD:$AJ),7,0),"---")</f>
        <v>---</v>
      </c>
      <c r="O35" s="19" t="str">
        <f>IFERROR(VLOOKUP(N35,IF($M$4="TEM0007_REV01",RAW_m_TEM0007_REV01!$AJ:$AK),2,0),"---")</f>
        <v>---</v>
      </c>
      <c r="P35" s="19" t="str">
        <f>IFERROR(VLOOKUP(F35&amp;"-"&amp;G35,IF($M$4="TEM0007_REV01",RAW_m_TEM0007_REV01!$AD:$AG),3,0),"---")</f>
        <v>---</v>
      </c>
      <c r="Q35" s="19" t="str">
        <f>IFERROR(VLOOKUP(N35,IF($M$4="TEM0007_REV01",RAW_m_TEM0007_REV01!$AE:$AH),4,0),"---")</f>
        <v>---</v>
      </c>
      <c r="R35" s="19" t="str">
        <f>IFERROR(VLOOKUP(F35&amp;"-"&amp;G35,IF($M$4="TEM0007_REV01",RAW_m_TEM0007_REV01!$AD:$AG),4,0),"---")</f>
        <v>---</v>
      </c>
    </row>
    <row r="36" spans="2:18" x14ac:dyDescent="0.25">
      <c r="B36" s="78">
        <v>31</v>
      </c>
      <c r="C36" s="19" t="str">
        <f>IFERROR(INDEX(B2B!A:F,MATCH('B2B Pin Table'!B36,B2B!A:A,0),6),"---")</f>
        <v>IO</v>
      </c>
      <c r="D36" s="19" t="str">
        <f>IFERROR(IF((COUNTIF(B2B!A32:K32,H34)&lt;0),"---",INDEX(B2B!A:K,MATCH('B2B Pin Table'!B36,B2B!A:A,0),2)),"---")</f>
        <v>JB1</v>
      </c>
      <c r="E36" s="19" t="str">
        <f>IFERROR(IF((COUNTIF(B2B!A32:K32,H34)&lt;0),"---",INDEX(B2B!A:K,MATCH('B2B Pin Table'!B36,B2B!A:A,0),3)),"---")</f>
        <v>32</v>
      </c>
      <c r="F36" s="19" t="str">
        <f>IFERROR(IF((COUNTIF(B2B!A32:K32,L34)&lt;0),"---",INDEX(B2B!A:K,MATCH('B2B Pin Table'!B36,B2B!A:A,0),4)),"---")</f>
        <v>JM1</v>
      </c>
      <c r="G36" s="19" t="str">
        <f>IFERROR(IF((COUNTIF(B2B!A32:K32,L34)&lt;0),"---",INDEX(B2B!A:K,MATCH('B2B Pin Table'!B36,B2B!A:A,0),5)),"---")</f>
        <v>31</v>
      </c>
      <c r="H36" s="59" t="str">
        <f>IFERROR(IF(VLOOKUP($D36&amp;"-"&amp;$E36,IF($H$4="TEB2000_REV01",CALC_CONN_TEB2000_REV01!$F:$I),4,0)="--","---",IF($H$4="TEB2000_REV01",CALC_CONN_TEB2000_REV01!$G36&amp; " --&gt; " &amp;CALC_CONN_TEB2000_REV01!$I36&amp; " --&gt; ")),"---")</f>
        <v>---</v>
      </c>
      <c r="I36" s="19" t="str">
        <f>IFERROR(IF(VLOOKUP($D36&amp;"-"&amp;$E36,IF($H$4="TEB2000_REV01",CALC_CONN_TEB2000_REV01!$F:$H),3,0)="--",VLOOKUP($D36&amp;"-"&amp;$E36,IF($H$4="TEB2000_REV01",CALC_CONN_TEB2000_REV01!$F:$H),2,0),VLOOKUP($D36&amp;"-"&amp;$E36,IF($H$4="TEB2000_REV01",CALC_CONN_TEB2000_REV01!$F:$H),3,0)),"---")</f>
        <v>---</v>
      </c>
      <c r="J36" s="19" t="str">
        <f>IFERROR(VLOOKUP(I36,IF($H$4="TEB2000_REV01",RAW_c_TEB2000_REV01!$AE:$AM),9,0),"---")</f>
        <v>---</v>
      </c>
      <c r="K36" s="19" t="str">
        <f>IFERROR(VLOOKUP(D36&amp;"-"&amp;E36,IF($H$4="TEB2000_REV01",RAW_c_TEB2000_REV01!$AD:$AK,"???"),6,0),"---")</f>
        <v>---</v>
      </c>
      <c r="L36" s="19" t="str">
        <f>IFERROR(VLOOKUP(D36&amp;"-"&amp;E36,IF($H$4="TEB2000_REV01",RAW_c_TEB2000_REV01!$AD:$AL,"???"),9,0),"---")</f>
        <v>---</v>
      </c>
      <c r="M36" s="19" t="str">
        <f>IFERROR(IF(VLOOKUP($F36&amp;"-"&amp;$G36,IF($M$4="TEM0007_REV01",RAW_m_TEM0007_REV01!$F:$AU),43,0)="--","---",IF($M$4="TEM0007_REV01",RAW_m_TEM0007_REV01!$AT36&amp; " --&gt; " &amp;RAW_m_TEM0007_REV01!$AU36&amp; " --&gt; ")),"---")</f>
        <v>---</v>
      </c>
      <c r="N36" s="19" t="str">
        <f>IFERROR(VLOOKUP(F36&amp;"-"&amp;G36,IF($M$4="TEM0007_REV01",RAW_m_TEM0007_REV01!$AD:$AJ),7,0),"---")</f>
        <v>---</v>
      </c>
      <c r="O36" s="19" t="str">
        <f>IFERROR(VLOOKUP(N36,IF($M$4="TEM0007_REV01",RAW_m_TEM0007_REV01!$AJ:$AK),2,0),"---")</f>
        <v>---</v>
      </c>
      <c r="P36" s="19" t="str">
        <f>IFERROR(VLOOKUP(F36&amp;"-"&amp;G36,IF($M$4="TEM0007_REV01",RAW_m_TEM0007_REV01!$AD:$AG),3,0),"---")</f>
        <v>---</v>
      </c>
      <c r="Q36" s="19" t="str">
        <f>IFERROR(VLOOKUP(N36,IF($M$4="TEM0007_REV01",RAW_m_TEM0007_REV01!$AE:$AH),4,0),"---")</f>
        <v>---</v>
      </c>
      <c r="R36" s="19" t="str">
        <f>IFERROR(VLOOKUP(F36&amp;"-"&amp;G36,IF($M$4="TEM0007_REV01",RAW_m_TEM0007_REV01!$AD:$AG),4,0),"---")</f>
        <v>---</v>
      </c>
    </row>
    <row r="37" spans="2:18" x14ac:dyDescent="0.25">
      <c r="B37" s="78">
        <v>32</v>
      </c>
      <c r="C37" s="19" t="str">
        <f>IFERROR(INDEX(B2B!A:F,MATCH('B2B Pin Table'!B37,B2B!A:A,0),6),"---")</f>
        <v>SC_BOOTMODE</v>
      </c>
      <c r="D37" s="19" t="str">
        <f>IFERROR(IF((COUNTIF(B2B!A33:K33,H35)&lt;0),"---",INDEX(B2B!A:K,MATCH('B2B Pin Table'!B37,B2B!A:A,0),2)),"---")</f>
        <v>JB1</v>
      </c>
      <c r="E37" s="19" t="str">
        <f>IFERROR(IF((COUNTIF(B2B!A33:K33,H35)&lt;0),"---",INDEX(B2B!A:K,MATCH('B2B Pin Table'!B37,B2B!A:A,0),3)),"---")</f>
        <v>31</v>
      </c>
      <c r="F37" s="19" t="str">
        <f>IFERROR(IF((COUNTIF(B2B!A33:K33,L35)&lt;0),"---",INDEX(B2B!A:K,MATCH('B2B Pin Table'!B37,B2B!A:A,0),4)),"---")</f>
        <v>JM1</v>
      </c>
      <c r="G37" s="19" t="str">
        <f>IFERROR(IF((COUNTIF(B2B!A33:K33,L35)&lt;0),"---",INDEX(B2B!A:K,MATCH('B2B Pin Table'!B37,B2B!A:A,0),5)),"---")</f>
        <v>32</v>
      </c>
      <c r="H37" s="59" t="str">
        <f>IFERROR(IF(VLOOKUP($D37&amp;"-"&amp;$E37,IF($H$4="TEB2000_REV01",CALC_CONN_TEB2000_REV01!$F:$I),4,0)="--","---",IF($H$4="TEB2000_REV01",CALC_CONN_TEB2000_REV01!$G37&amp; " --&gt; " &amp;CALC_CONN_TEB2000_REV01!$I37&amp; " --&gt; ")),"---")</f>
        <v>---</v>
      </c>
      <c r="I37" s="19" t="str">
        <f>IFERROR(IF(VLOOKUP($D37&amp;"-"&amp;$E37,IF($H$4="TEB2000_REV01",CALC_CONN_TEB2000_REV01!$F:$H),3,0)="--",VLOOKUP($D37&amp;"-"&amp;$E37,IF($H$4="TEB2000_REV01",CALC_CONN_TEB2000_REV01!$F:$H),2,0),VLOOKUP($D37&amp;"-"&amp;$E37,IF($H$4="TEB2000_REV01",CALC_CONN_TEB2000_REV01!$F:$H),3,0)),"---")</f>
        <v>---</v>
      </c>
      <c r="J37" s="19" t="str">
        <f>IFERROR(VLOOKUP(I37,IF($H$4="TEB2000_REV01",RAW_c_TEB2000_REV01!$AE:$AM),9,0),"---")</f>
        <v>---</v>
      </c>
      <c r="K37" s="19" t="str">
        <f>IFERROR(VLOOKUP(D37&amp;"-"&amp;E37,IF($H$4="TEB2000_REV01",RAW_c_TEB2000_REV01!$AD:$AK,"???"),6,0),"---")</f>
        <v>---</v>
      </c>
      <c r="L37" s="19" t="str">
        <f>IFERROR(VLOOKUP(D37&amp;"-"&amp;E37,IF($H$4="TEB2000_REV01",RAW_c_TEB2000_REV01!$AD:$AL,"???"),9,0),"---")</f>
        <v>---</v>
      </c>
      <c r="M37" s="19" t="str">
        <f>IFERROR(IF(VLOOKUP($F37&amp;"-"&amp;$G37,IF($M$4="TEM0007_REV01",RAW_m_TEM0007_REV01!$F:$AU),43,0)="--","---",IF($M$4="TEM0007_REV01",RAW_m_TEM0007_REV01!$AT37&amp; " --&gt; " &amp;RAW_m_TEM0007_REV01!$AU37&amp; " --&gt; ")),"---")</f>
        <v>---</v>
      </c>
      <c r="N37" s="19" t="str">
        <f>IFERROR(VLOOKUP(F37&amp;"-"&amp;G37,IF($M$4="TEM0007_REV01",RAW_m_TEM0007_REV01!$AD:$AJ),7,0),"---")</f>
        <v>---</v>
      </c>
      <c r="O37" s="19" t="str">
        <f>IFERROR(VLOOKUP(N37,IF($M$4="TEM0007_REV01",RAW_m_TEM0007_REV01!$AJ:$AK),2,0),"---")</f>
        <v>---</v>
      </c>
      <c r="P37" s="19" t="str">
        <f>IFERROR(VLOOKUP(F37&amp;"-"&amp;G37,IF($M$4="TEM0007_REV01",RAW_m_TEM0007_REV01!$AD:$AG),3,0),"---")</f>
        <v>---</v>
      </c>
      <c r="Q37" s="19" t="str">
        <f>IFERROR(VLOOKUP(N37,IF($M$4="TEM0007_REV01",RAW_m_TEM0007_REV01!$AE:$AH),4,0),"---")</f>
        <v>---</v>
      </c>
      <c r="R37" s="19" t="str">
        <f>IFERROR(VLOOKUP(F37&amp;"-"&amp;G37,IF($M$4="TEM0007_REV01",RAW_m_TEM0007_REV01!$AD:$AG),4,0),"---")</f>
        <v>---</v>
      </c>
    </row>
    <row r="38" spans="2:18" x14ac:dyDescent="0.25">
      <c r="B38" s="78">
        <v>33</v>
      </c>
      <c r="C38" s="19" t="str">
        <f>IFERROR(INDEX(B2B!A:F,MATCH('B2B Pin Table'!B38,B2B!A:A,0),6),"---")</f>
        <v>IO</v>
      </c>
      <c r="D38" s="19" t="str">
        <f>IFERROR(IF((COUNTIF(B2B!A34:K34,H36)&lt;0),"---",INDEX(B2B!A:K,MATCH('B2B Pin Table'!B38,B2B!A:A,0),2)),"---")</f>
        <v>JB1</v>
      </c>
      <c r="E38" s="19" t="str">
        <f>IFERROR(IF((COUNTIF(B2B!A34:K34,H36)&lt;0),"---",INDEX(B2B!A:K,MATCH('B2B Pin Table'!B38,B2B!A:A,0),3)),"---")</f>
        <v>34</v>
      </c>
      <c r="F38" s="19" t="str">
        <f>IFERROR(IF((COUNTIF(B2B!A34:K34,L36)&lt;0),"---",INDEX(B2B!A:K,MATCH('B2B Pin Table'!B38,B2B!A:A,0),4)),"---")</f>
        <v>JM1</v>
      </c>
      <c r="G38" s="19" t="str">
        <f>IFERROR(IF((COUNTIF(B2B!A34:K34,L36)&lt;0),"---",INDEX(B2B!A:K,MATCH('B2B Pin Table'!B38,B2B!A:A,0),5)),"---")</f>
        <v>33</v>
      </c>
      <c r="H38" s="59" t="str">
        <f>IFERROR(IF(VLOOKUP($D38&amp;"-"&amp;$E38,IF($H$4="TEB2000_REV01",CALC_CONN_TEB2000_REV01!$F:$I),4,0)="--","---",IF($H$4="TEB2000_REV01",CALC_CONN_TEB2000_REV01!$G38&amp; " --&gt; " &amp;CALC_CONN_TEB2000_REV01!$I38&amp; " --&gt; ")),"---")</f>
        <v>---</v>
      </c>
      <c r="I38" s="19" t="str">
        <f>IFERROR(IF(VLOOKUP($D38&amp;"-"&amp;$E38,IF($H$4="TEB2000_REV01",CALC_CONN_TEB2000_REV01!$F:$H),3,0)="--",VLOOKUP($D38&amp;"-"&amp;$E38,IF($H$4="TEB2000_REV01",CALC_CONN_TEB2000_REV01!$F:$H),2,0),VLOOKUP($D38&amp;"-"&amp;$E38,IF($H$4="TEB2000_REV01",CALC_CONN_TEB2000_REV01!$F:$H),3,0)),"---")</f>
        <v>---</v>
      </c>
      <c r="J38" s="19" t="str">
        <f>IFERROR(VLOOKUP(I38,IF($H$4="TEB2000_REV01",RAW_c_TEB2000_REV01!$AE:$AM),9,0),"---")</f>
        <v>---</v>
      </c>
      <c r="K38" s="19" t="str">
        <f>IFERROR(VLOOKUP(D38&amp;"-"&amp;E38,IF($H$4="TEB2000_REV01",RAW_c_TEB2000_REV01!$AD:$AK,"???"),6,0),"---")</f>
        <v>---</v>
      </c>
      <c r="L38" s="19" t="str">
        <f>IFERROR(VLOOKUP(D38&amp;"-"&amp;E38,IF($H$4="TEB2000_REV01",RAW_c_TEB2000_REV01!$AD:$AL,"???"),9,0),"---")</f>
        <v>---</v>
      </c>
      <c r="M38" s="19" t="str">
        <f>IFERROR(IF(VLOOKUP($F38&amp;"-"&amp;$G38,IF($M$4="TEM0007_REV01",RAW_m_TEM0007_REV01!$F:$AU),43,0)="--","---",IF($M$4="TEM0007_REV01",RAW_m_TEM0007_REV01!$AT38&amp; " --&gt; " &amp;RAW_m_TEM0007_REV01!$AU38&amp; " --&gt; ")),"---")</f>
        <v>---</v>
      </c>
      <c r="N38" s="19" t="str">
        <f>IFERROR(VLOOKUP(F38&amp;"-"&amp;G38,IF($M$4="TEM0007_REV01",RAW_m_TEM0007_REV01!$AD:$AJ),7,0),"---")</f>
        <v>---</v>
      </c>
      <c r="O38" s="19" t="str">
        <f>IFERROR(VLOOKUP(N38,IF($M$4="TEM0007_REV01",RAW_m_TEM0007_REV01!$AJ:$AK),2,0),"---")</f>
        <v>---</v>
      </c>
      <c r="P38" s="19" t="str">
        <f>IFERROR(VLOOKUP(F38&amp;"-"&amp;G38,IF($M$4="TEM0007_REV01",RAW_m_TEM0007_REV01!$AD:$AG),3,0),"---")</f>
        <v>---</v>
      </c>
      <c r="Q38" s="19" t="str">
        <f>IFERROR(VLOOKUP(N38,IF($M$4="TEM0007_REV01",RAW_m_TEM0007_REV01!$AE:$AH),4,0),"---")</f>
        <v>---</v>
      </c>
      <c r="R38" s="19" t="str">
        <f>IFERROR(VLOOKUP(F38&amp;"-"&amp;G38,IF($M$4="TEM0007_REV01",RAW_m_TEM0007_REV01!$AD:$AG),4,0),"---")</f>
        <v>---</v>
      </c>
    </row>
    <row r="39" spans="2:18" x14ac:dyDescent="0.25">
      <c r="B39" s="78">
        <v>34</v>
      </c>
      <c r="C39" s="19" t="str">
        <f>IFERROR(INDEX(B2B!A:F,MATCH('B2B Pin Table'!B39,B2B!A:A,0),6),"---")</f>
        <v>GND</v>
      </c>
      <c r="D39" s="19" t="str">
        <f>IFERROR(IF((COUNTIF(B2B!A35:K35,H37)&lt;0),"---",INDEX(B2B!A:K,MATCH('B2B Pin Table'!B39,B2B!A:A,0),2)),"---")</f>
        <v>JB1</v>
      </c>
      <c r="E39" s="19" t="str">
        <f>IFERROR(IF((COUNTIF(B2B!A35:K35,H37)&lt;0),"---",INDEX(B2B!A:K,MATCH('B2B Pin Table'!B39,B2B!A:A,0),3)),"---")</f>
        <v>33</v>
      </c>
      <c r="F39" s="19" t="str">
        <f>IFERROR(IF((COUNTIF(B2B!A35:K35,L37)&lt;0),"---",INDEX(B2B!A:K,MATCH('B2B Pin Table'!B39,B2B!A:A,0),4)),"---")</f>
        <v>JM1</v>
      </c>
      <c r="G39" s="19" t="str">
        <f>IFERROR(IF((COUNTIF(B2B!A35:K35,L37)&lt;0),"---",INDEX(B2B!A:K,MATCH('B2B Pin Table'!B39,B2B!A:A,0),5)),"---")</f>
        <v>34</v>
      </c>
      <c r="H39" s="59" t="str">
        <f>IFERROR(IF(VLOOKUP($D39&amp;"-"&amp;$E39,IF($H$4="TEB2000_REV01",CALC_CONN_TEB2000_REV01!$F:$I),4,0)="--","---",IF($H$4="TEB2000_REV01",CALC_CONN_TEB2000_REV01!$G39&amp; " --&gt; " &amp;CALC_CONN_TEB2000_REV01!$I39&amp; " --&gt; ")),"---")</f>
        <v>---</v>
      </c>
      <c r="I39" s="19" t="str">
        <f>IFERROR(IF(VLOOKUP($D39&amp;"-"&amp;$E39,IF($H$4="TEB2000_REV01",CALC_CONN_TEB2000_REV01!$F:$H),3,0)="--",VLOOKUP($D39&amp;"-"&amp;$E39,IF($H$4="TEB2000_REV01",CALC_CONN_TEB2000_REV01!$F:$H),2,0),VLOOKUP($D39&amp;"-"&amp;$E39,IF($H$4="TEB2000_REV01",CALC_CONN_TEB2000_REV01!$F:$H),3,0)),"---")</f>
        <v>---</v>
      </c>
      <c r="J39" s="19" t="str">
        <f>IFERROR(VLOOKUP(I39,IF($H$4="TEB2000_REV01",RAW_c_TEB2000_REV01!$AE:$AM),9,0),"---")</f>
        <v>---</v>
      </c>
      <c r="K39" s="19" t="str">
        <f>IFERROR(VLOOKUP(D39&amp;"-"&amp;E39,IF($H$4="TEB2000_REV01",RAW_c_TEB2000_REV01!$AD:$AK,"???"),6,0),"---")</f>
        <v>---</v>
      </c>
      <c r="L39" s="19" t="str">
        <f>IFERROR(VLOOKUP(D39&amp;"-"&amp;E39,IF($H$4="TEB2000_REV01",RAW_c_TEB2000_REV01!$AD:$AL,"???"),9,0),"---")</f>
        <v>---</v>
      </c>
      <c r="M39" s="19" t="str">
        <f>IFERROR(IF(VLOOKUP($F39&amp;"-"&amp;$G39,IF($M$4="TEM0007_REV01",RAW_m_TEM0007_REV01!$F:$AU),43,0)="--","---",IF($M$4="TEM0007_REV01",RAW_m_TEM0007_REV01!$AT39&amp; " --&gt; " &amp;RAW_m_TEM0007_REV01!$AU39&amp; " --&gt; ")),"---")</f>
        <v>---</v>
      </c>
      <c r="N39" s="19" t="str">
        <f>IFERROR(VLOOKUP(F39&amp;"-"&amp;G39,IF($M$4="TEM0007_REV01",RAW_m_TEM0007_REV01!$AD:$AJ),7,0),"---")</f>
        <v>---</v>
      </c>
      <c r="O39" s="19" t="str">
        <f>IFERROR(VLOOKUP(N39,IF($M$4="TEM0007_REV01",RAW_m_TEM0007_REV01!$AJ:$AK),2,0),"---")</f>
        <v>---</v>
      </c>
      <c r="P39" s="19" t="str">
        <f>IFERROR(VLOOKUP(F39&amp;"-"&amp;G39,IF($M$4="TEM0007_REV01",RAW_m_TEM0007_REV01!$AD:$AG),3,0),"---")</f>
        <v>---</v>
      </c>
      <c r="Q39" s="19" t="str">
        <f>IFERROR(VLOOKUP(N39,IF($M$4="TEM0007_REV01",RAW_m_TEM0007_REV01!$AE:$AH),4,0),"---")</f>
        <v>---</v>
      </c>
      <c r="R39" s="19" t="str">
        <f>IFERROR(VLOOKUP(F39&amp;"-"&amp;G39,IF($M$4="TEM0007_REV01",RAW_m_TEM0007_REV01!$AD:$AG),4,0),"---")</f>
        <v>---</v>
      </c>
    </row>
    <row r="40" spans="2:18" x14ac:dyDescent="0.25">
      <c r="B40" s="78">
        <v>35</v>
      </c>
      <c r="C40" s="19" t="str">
        <f>IFERROR(INDEX(B2B!A:F,MATCH('B2B Pin Table'!B40,B2B!A:A,0),6),"---")</f>
        <v>IO</v>
      </c>
      <c r="D40" s="19" t="str">
        <f>IFERROR(IF((COUNTIF(B2B!A36:K36,H38)&lt;0),"---",INDEX(B2B!A:K,MATCH('B2B Pin Table'!B40,B2B!A:A,0),2)),"---")</f>
        <v>JB1</v>
      </c>
      <c r="E40" s="19" t="str">
        <f>IFERROR(IF((COUNTIF(B2B!A36:K36,H38)&lt;0),"---",INDEX(B2B!A:K,MATCH('B2B Pin Table'!B40,B2B!A:A,0),3)),"---")</f>
        <v>36</v>
      </c>
      <c r="F40" s="19" t="str">
        <f>IFERROR(IF((COUNTIF(B2B!A36:K36,L38)&lt;0),"---",INDEX(B2B!A:K,MATCH('B2B Pin Table'!B40,B2B!A:A,0),4)),"---")</f>
        <v>JM1</v>
      </c>
      <c r="G40" s="19" t="str">
        <f>IFERROR(IF((COUNTIF(B2B!A36:K36,L38)&lt;0),"---",INDEX(B2B!A:K,MATCH('B2B Pin Table'!B40,B2B!A:A,0),5)),"---")</f>
        <v>35</v>
      </c>
      <c r="H40" s="59" t="str">
        <f>IFERROR(IF(VLOOKUP($D40&amp;"-"&amp;$E40,IF($H$4="TEB2000_REV01",CALC_CONN_TEB2000_REV01!$F:$I),4,0)="--","---",IF($H$4="TEB2000_REV01",CALC_CONN_TEB2000_REV01!$G40&amp; " --&gt; " &amp;CALC_CONN_TEB2000_REV01!$I40&amp; " --&gt; ")),"---")</f>
        <v>---</v>
      </c>
      <c r="I40" s="19" t="str">
        <f>IFERROR(IF(VLOOKUP($D40&amp;"-"&amp;$E40,IF($H$4="TEB2000_REV01",CALC_CONN_TEB2000_REV01!$F:$H),3,0)="--",VLOOKUP($D40&amp;"-"&amp;$E40,IF($H$4="TEB2000_REV01",CALC_CONN_TEB2000_REV01!$F:$H),2,0),VLOOKUP($D40&amp;"-"&amp;$E40,IF($H$4="TEB2000_REV01",CALC_CONN_TEB2000_REV01!$F:$H),3,0)),"---")</f>
        <v>---</v>
      </c>
      <c r="J40" s="19" t="str">
        <f>IFERROR(VLOOKUP(I40,IF($H$4="TEB2000_REV01",RAW_c_TEB2000_REV01!$AE:$AM),9,0),"---")</f>
        <v>---</v>
      </c>
      <c r="K40" s="19" t="str">
        <f>IFERROR(VLOOKUP(D40&amp;"-"&amp;E40,IF($H$4="TEB2000_REV01",RAW_c_TEB2000_REV01!$AD:$AK,"???"),6,0),"---")</f>
        <v>---</v>
      </c>
      <c r="L40" s="19" t="str">
        <f>IFERROR(VLOOKUP(D40&amp;"-"&amp;E40,IF($H$4="TEB2000_REV01",RAW_c_TEB2000_REV01!$AD:$AL,"???"),9,0),"---")</f>
        <v>---</v>
      </c>
      <c r="M40" s="19" t="str">
        <f>IFERROR(IF(VLOOKUP($F40&amp;"-"&amp;$G40,IF($M$4="TEM0007_REV01",RAW_m_TEM0007_REV01!$F:$AU),43,0)="--","---",IF($M$4="TEM0007_REV01",RAW_m_TEM0007_REV01!$AT40&amp; " --&gt; " &amp;RAW_m_TEM0007_REV01!$AU40&amp; " --&gt; ")),"---")</f>
        <v>---</v>
      </c>
      <c r="N40" s="19" t="str">
        <f>IFERROR(VLOOKUP(F40&amp;"-"&amp;G40,IF($M$4="TEM0007_REV01",RAW_m_TEM0007_REV01!$AD:$AJ),7,0),"---")</f>
        <v>---</v>
      </c>
      <c r="O40" s="19" t="str">
        <f>IFERROR(VLOOKUP(N40,IF($M$4="TEM0007_REV01",RAW_m_TEM0007_REV01!$AJ:$AK),2,0),"---")</f>
        <v>---</v>
      </c>
      <c r="P40" s="19" t="str">
        <f>IFERROR(VLOOKUP(F40&amp;"-"&amp;G40,IF($M$4="TEM0007_REV01",RAW_m_TEM0007_REV01!$AD:$AG),3,0),"---")</f>
        <v>---</v>
      </c>
      <c r="Q40" s="19" t="str">
        <f>IFERROR(VLOOKUP(N40,IF($M$4="TEM0007_REV01",RAW_m_TEM0007_REV01!$AE:$AH),4,0),"---")</f>
        <v>---</v>
      </c>
      <c r="R40" s="19" t="str">
        <f>IFERROR(VLOOKUP(F40&amp;"-"&amp;G40,IF($M$4="TEM0007_REV01",RAW_m_TEM0007_REV01!$AD:$AG),4,0),"---")</f>
        <v>---</v>
      </c>
    </row>
    <row r="41" spans="2:18" x14ac:dyDescent="0.25">
      <c r="B41" s="78">
        <v>36</v>
      </c>
      <c r="C41" s="19" t="str">
        <f>IFERROR(INDEX(B2B!A:F,MATCH('B2B Pin Table'!B41,B2B!A:A,0),6),"---")</f>
        <v>IO</v>
      </c>
      <c r="D41" s="19" t="str">
        <f>IFERROR(IF((COUNTIF(B2B!A37:K37,H39)&lt;0),"---",INDEX(B2B!A:K,MATCH('B2B Pin Table'!B41,B2B!A:A,0),2)),"---")</f>
        <v>JB1</v>
      </c>
      <c r="E41" s="19" t="str">
        <f>IFERROR(IF((COUNTIF(B2B!A37:K37,H39)&lt;0),"---",INDEX(B2B!A:K,MATCH('B2B Pin Table'!B41,B2B!A:A,0),3)),"---")</f>
        <v>35</v>
      </c>
      <c r="F41" s="19" t="str">
        <f>IFERROR(IF((COUNTIF(B2B!A37:K37,L39)&lt;0),"---",INDEX(B2B!A:K,MATCH('B2B Pin Table'!B41,B2B!A:A,0),4)),"---")</f>
        <v>JM1</v>
      </c>
      <c r="G41" s="19" t="str">
        <f>IFERROR(IF((COUNTIF(B2B!A37:K37,L39)&lt;0),"---",INDEX(B2B!A:K,MATCH('B2B Pin Table'!B41,B2B!A:A,0),5)),"---")</f>
        <v>36</v>
      </c>
      <c r="H41" s="59" t="str">
        <f>IFERROR(IF(VLOOKUP($D41&amp;"-"&amp;$E41,IF($H$4="TEB2000_REV01",CALC_CONN_TEB2000_REV01!$F:$I),4,0)="--","---",IF($H$4="TEB2000_REV01",CALC_CONN_TEB2000_REV01!$G41&amp; " --&gt; " &amp;CALC_CONN_TEB2000_REV01!$I41&amp; " --&gt; ")),"---")</f>
        <v>---</v>
      </c>
      <c r="I41" s="19" t="str">
        <f>IFERROR(IF(VLOOKUP($D41&amp;"-"&amp;$E41,IF($H$4="TEB2000_REV01",CALC_CONN_TEB2000_REV01!$F:$H),3,0)="--",VLOOKUP($D41&amp;"-"&amp;$E41,IF($H$4="TEB2000_REV01",CALC_CONN_TEB2000_REV01!$F:$H),2,0),VLOOKUP($D41&amp;"-"&amp;$E41,IF($H$4="TEB2000_REV01",CALC_CONN_TEB2000_REV01!$F:$H),3,0)),"---")</f>
        <v>---</v>
      </c>
      <c r="J41" s="19" t="str">
        <f>IFERROR(VLOOKUP(I41,IF($H$4="TEB2000_REV01",RAW_c_TEB2000_REV01!$AE:$AM),9,0),"---")</f>
        <v>---</v>
      </c>
      <c r="K41" s="19" t="str">
        <f>IFERROR(VLOOKUP(D41&amp;"-"&amp;E41,IF($H$4="TEB2000_REV01",RAW_c_TEB2000_REV01!$AD:$AK,"???"),6,0),"---")</f>
        <v>---</v>
      </c>
      <c r="L41" s="19" t="str">
        <f>IFERROR(VLOOKUP(D41&amp;"-"&amp;E41,IF($H$4="TEB2000_REV01",RAW_c_TEB2000_REV01!$AD:$AL,"???"),9,0),"---")</f>
        <v>---</v>
      </c>
      <c r="M41" s="19" t="str">
        <f>IFERROR(IF(VLOOKUP($F41&amp;"-"&amp;$G41,IF($M$4="TEM0007_REV01",RAW_m_TEM0007_REV01!$F:$AU),43,0)="--","---",IF($M$4="TEM0007_REV01",RAW_m_TEM0007_REV01!$AT41&amp; " --&gt; " &amp;RAW_m_TEM0007_REV01!$AU41&amp; " --&gt; ")),"---")</f>
        <v>---</v>
      </c>
      <c r="N41" s="19" t="str">
        <f>IFERROR(VLOOKUP(F41&amp;"-"&amp;G41,IF($M$4="TEM0007_REV01",RAW_m_TEM0007_REV01!$AD:$AJ),7,0),"---")</f>
        <v>---</v>
      </c>
      <c r="O41" s="19" t="str">
        <f>IFERROR(VLOOKUP(N41,IF($M$4="TEM0007_REV01",RAW_m_TEM0007_REV01!$AJ:$AK),2,0),"---")</f>
        <v>---</v>
      </c>
      <c r="P41" s="19" t="str">
        <f>IFERROR(VLOOKUP(F41&amp;"-"&amp;G41,IF($M$4="TEM0007_REV01",RAW_m_TEM0007_REV01!$AD:$AG),3,0),"---")</f>
        <v>---</v>
      </c>
      <c r="Q41" s="19" t="str">
        <f>IFERROR(VLOOKUP(N41,IF($M$4="TEM0007_REV01",RAW_m_TEM0007_REV01!$AE:$AH),4,0),"---")</f>
        <v>---</v>
      </c>
      <c r="R41" s="19" t="str">
        <f>IFERROR(VLOOKUP(F41&amp;"-"&amp;G41,IF($M$4="TEM0007_REV01",RAW_m_TEM0007_REV01!$AD:$AG),4,0),"---")</f>
        <v>---</v>
      </c>
    </row>
    <row r="42" spans="2:18" x14ac:dyDescent="0.25">
      <c r="B42" s="78">
        <v>37</v>
      </c>
      <c r="C42" s="19" t="str">
        <f>IFERROR(INDEX(B2B!A:F,MATCH('B2B Pin Table'!B42,B2B!A:A,0),6),"---")</f>
        <v>IO</v>
      </c>
      <c r="D42" s="19" t="str">
        <f>IFERROR(IF((COUNTIF(B2B!A38:K38,H40)&lt;0),"---",INDEX(B2B!A:K,MATCH('B2B Pin Table'!B42,B2B!A:A,0),2)),"---")</f>
        <v>JB1</v>
      </c>
      <c r="E42" s="19" t="str">
        <f>IFERROR(IF((COUNTIF(B2B!A38:K38,H40)&lt;0),"---",INDEX(B2B!A:K,MATCH('B2B Pin Table'!B42,B2B!A:A,0),3)),"---")</f>
        <v>38</v>
      </c>
      <c r="F42" s="19" t="str">
        <f>IFERROR(IF((COUNTIF(B2B!A38:K38,L40)&lt;0),"---",INDEX(B2B!A:K,MATCH('B2B Pin Table'!B42,B2B!A:A,0),4)),"---")</f>
        <v>JM1</v>
      </c>
      <c r="G42" s="19" t="str">
        <f>IFERROR(IF((COUNTIF(B2B!A38:K38,L40)&lt;0),"---",INDEX(B2B!A:K,MATCH('B2B Pin Table'!B42,B2B!A:A,0),5)),"---")</f>
        <v>37</v>
      </c>
      <c r="H42" s="59" t="str">
        <f>IFERROR(IF(VLOOKUP($D42&amp;"-"&amp;$E42,IF($H$4="TEB2000_REV01",CALC_CONN_TEB2000_REV01!$F:$I),4,0)="--","---",IF($H$4="TEB2000_REV01",CALC_CONN_TEB2000_REV01!$G42&amp; " --&gt; " &amp;CALC_CONN_TEB2000_REV01!$I42&amp; " --&gt; ")),"---")</f>
        <v>---</v>
      </c>
      <c r="I42" s="19" t="str">
        <f>IFERROR(IF(VLOOKUP($D42&amp;"-"&amp;$E42,IF($H$4="TEB2000_REV01",CALC_CONN_TEB2000_REV01!$F:$H),3,0)="--",VLOOKUP($D42&amp;"-"&amp;$E42,IF($H$4="TEB2000_REV01",CALC_CONN_TEB2000_REV01!$F:$H),2,0),VLOOKUP($D42&amp;"-"&amp;$E42,IF($H$4="TEB2000_REV01",CALC_CONN_TEB2000_REV01!$F:$H),3,0)),"---")</f>
        <v>---</v>
      </c>
      <c r="J42" s="19" t="str">
        <f>IFERROR(VLOOKUP(I42,IF($H$4="TEB2000_REV01",RAW_c_TEB2000_REV01!$AE:$AM),9,0),"---")</f>
        <v>---</v>
      </c>
      <c r="K42" s="19" t="str">
        <f>IFERROR(VLOOKUP(D42&amp;"-"&amp;E42,IF($H$4="TEB2000_REV01",RAW_c_TEB2000_REV01!$AD:$AK,"???"),6,0),"---")</f>
        <v>---</v>
      </c>
      <c r="L42" s="19" t="str">
        <f>IFERROR(VLOOKUP(D42&amp;"-"&amp;E42,IF($H$4="TEB2000_REV01",RAW_c_TEB2000_REV01!$AD:$AL,"???"),9,0),"---")</f>
        <v>---</v>
      </c>
      <c r="M42" s="19" t="str">
        <f>IFERROR(IF(VLOOKUP($F42&amp;"-"&amp;$G42,IF($M$4="TEM0007_REV01",RAW_m_TEM0007_REV01!$F:$AU),43,0)="--","---",IF($M$4="TEM0007_REV01",RAW_m_TEM0007_REV01!$AT42&amp; " --&gt; " &amp;RAW_m_TEM0007_REV01!$AU42&amp; " --&gt; ")),"---")</f>
        <v>---</v>
      </c>
      <c r="N42" s="19" t="str">
        <f>IFERROR(VLOOKUP(F42&amp;"-"&amp;G42,IF($M$4="TEM0007_REV01",RAW_m_TEM0007_REV01!$AD:$AJ),7,0),"---")</f>
        <v>---</v>
      </c>
      <c r="O42" s="19" t="str">
        <f>IFERROR(VLOOKUP(N42,IF($M$4="TEM0007_REV01",RAW_m_TEM0007_REV01!$AJ:$AK),2,0),"---")</f>
        <v>---</v>
      </c>
      <c r="P42" s="19" t="str">
        <f>IFERROR(VLOOKUP(F42&amp;"-"&amp;G42,IF($M$4="TEM0007_REV01",RAW_m_TEM0007_REV01!$AD:$AG),3,0),"---")</f>
        <v>---</v>
      </c>
      <c r="Q42" s="19" t="str">
        <f>IFERROR(VLOOKUP(N42,IF($M$4="TEM0007_REV01",RAW_m_TEM0007_REV01!$AE:$AH),4,0),"---")</f>
        <v>---</v>
      </c>
      <c r="R42" s="19" t="str">
        <f>IFERROR(VLOOKUP(F42&amp;"-"&amp;G42,IF($M$4="TEM0007_REV01",RAW_m_TEM0007_REV01!$AD:$AG),4,0),"---")</f>
        <v>---</v>
      </c>
    </row>
    <row r="43" spans="2:18" x14ac:dyDescent="0.25">
      <c r="B43" s="78">
        <v>38</v>
      </c>
      <c r="C43" s="19" t="str">
        <f>IFERROR(INDEX(B2B!A:F,MATCH('B2B Pin Table'!B43,B2B!A:A,0),6),"---")</f>
        <v>IO</v>
      </c>
      <c r="D43" s="19" t="str">
        <f>IFERROR(IF((COUNTIF(B2B!A39:K39,H41)&lt;0),"---",INDEX(B2B!A:K,MATCH('B2B Pin Table'!B43,B2B!A:A,0),2)),"---")</f>
        <v>JB1</v>
      </c>
      <c r="E43" s="19" t="str">
        <f>IFERROR(IF((COUNTIF(B2B!A39:K39,H41)&lt;0),"---",INDEX(B2B!A:K,MATCH('B2B Pin Table'!B43,B2B!A:A,0),3)),"---")</f>
        <v>37</v>
      </c>
      <c r="F43" s="19" t="str">
        <f>IFERROR(IF((COUNTIF(B2B!A39:K39,L41)&lt;0),"---",INDEX(B2B!A:K,MATCH('B2B Pin Table'!B43,B2B!A:A,0),4)),"---")</f>
        <v>JM1</v>
      </c>
      <c r="G43" s="19" t="str">
        <f>IFERROR(IF((COUNTIF(B2B!A39:K39,L41)&lt;0),"---",INDEX(B2B!A:K,MATCH('B2B Pin Table'!B43,B2B!A:A,0),5)),"---")</f>
        <v>38</v>
      </c>
      <c r="H43" s="59" t="str">
        <f>IFERROR(IF(VLOOKUP($D43&amp;"-"&amp;$E43,IF($H$4="TEB2000_REV01",CALC_CONN_TEB2000_REV01!$F:$I),4,0)="--","---",IF($H$4="TEB2000_REV01",CALC_CONN_TEB2000_REV01!$G43&amp; " --&gt; " &amp;CALC_CONN_TEB2000_REV01!$I43&amp; " --&gt; ")),"---")</f>
        <v>---</v>
      </c>
      <c r="I43" s="19" t="str">
        <f>IFERROR(IF(VLOOKUP($D43&amp;"-"&amp;$E43,IF($H$4="TEB2000_REV01",CALC_CONN_TEB2000_REV01!$F:$H),3,0)="--",VLOOKUP($D43&amp;"-"&amp;$E43,IF($H$4="TEB2000_REV01",CALC_CONN_TEB2000_REV01!$F:$H),2,0),VLOOKUP($D43&amp;"-"&amp;$E43,IF($H$4="TEB2000_REV01",CALC_CONN_TEB2000_REV01!$F:$H),3,0)),"---")</f>
        <v>---</v>
      </c>
      <c r="J43" s="19" t="str">
        <f>IFERROR(VLOOKUP(I43,IF($H$4="TEB2000_REV01",RAW_c_TEB2000_REV01!$AE:$AM),9,0),"---")</f>
        <v>---</v>
      </c>
      <c r="K43" s="19" t="str">
        <f>IFERROR(VLOOKUP(D43&amp;"-"&amp;E43,IF($H$4="TEB2000_REV01",RAW_c_TEB2000_REV01!$AD:$AK,"???"),6,0),"---")</f>
        <v>---</v>
      </c>
      <c r="L43" s="19" t="str">
        <f>IFERROR(VLOOKUP(D43&amp;"-"&amp;E43,IF($H$4="TEB2000_REV01",RAW_c_TEB2000_REV01!$AD:$AL,"???"),9,0),"---")</f>
        <v>---</v>
      </c>
      <c r="M43" s="19" t="str">
        <f>IFERROR(IF(VLOOKUP($F43&amp;"-"&amp;$G43,IF($M$4="TEM0007_REV01",RAW_m_TEM0007_REV01!$F:$AU),43,0)="--","---",IF($M$4="TEM0007_REV01",RAW_m_TEM0007_REV01!$AT43&amp; " --&gt; " &amp;RAW_m_TEM0007_REV01!$AU43&amp; " --&gt; ")),"---")</f>
        <v>---</v>
      </c>
      <c r="N43" s="19" t="str">
        <f>IFERROR(VLOOKUP(F43&amp;"-"&amp;G43,IF($M$4="TEM0007_REV01",RAW_m_TEM0007_REV01!$AD:$AJ),7,0),"---")</f>
        <v>---</v>
      </c>
      <c r="O43" s="19" t="str">
        <f>IFERROR(VLOOKUP(N43,IF($M$4="TEM0007_REV01",RAW_m_TEM0007_REV01!$AJ:$AK),2,0),"---")</f>
        <v>---</v>
      </c>
      <c r="P43" s="19" t="str">
        <f>IFERROR(VLOOKUP(F43&amp;"-"&amp;G43,IF($M$4="TEM0007_REV01",RAW_m_TEM0007_REV01!$AD:$AG),3,0),"---")</f>
        <v>---</v>
      </c>
      <c r="Q43" s="19" t="str">
        <f>IFERROR(VLOOKUP(N43,IF($M$4="TEM0007_REV01",RAW_m_TEM0007_REV01!$AE:$AH),4,0),"---")</f>
        <v>---</v>
      </c>
      <c r="R43" s="19" t="str">
        <f>IFERROR(VLOOKUP(F43&amp;"-"&amp;G43,IF($M$4="TEM0007_REV01",RAW_m_TEM0007_REV01!$AD:$AG),4,0),"---")</f>
        <v>---</v>
      </c>
    </row>
    <row r="44" spans="2:18" x14ac:dyDescent="0.25">
      <c r="B44" s="78">
        <v>39</v>
      </c>
      <c r="C44" s="19" t="str">
        <f>IFERROR(INDEX(B2B!A:F,MATCH('B2B Pin Table'!B44,B2B!A:A,0),6),"---")</f>
        <v>PWR_M2</v>
      </c>
      <c r="D44" s="19" t="str">
        <f>IFERROR(IF((COUNTIF(B2B!A40:K40,H42)&lt;0),"---",INDEX(B2B!A:K,MATCH('B2B Pin Table'!B44,B2B!A:A,0),2)),"---")</f>
        <v>JB1</v>
      </c>
      <c r="E44" s="19" t="str">
        <f>IFERROR(IF((COUNTIF(B2B!A40:K40,H42)&lt;0),"---",INDEX(B2B!A:K,MATCH('B2B Pin Table'!B44,B2B!A:A,0),3)),"---")</f>
        <v>40</v>
      </c>
      <c r="F44" s="19" t="str">
        <f>IFERROR(IF((COUNTIF(B2B!A40:K40,L42)&lt;0),"---",INDEX(B2B!A:K,MATCH('B2B Pin Table'!B44,B2B!A:A,0),4)),"---")</f>
        <v>JM1</v>
      </c>
      <c r="G44" s="19" t="str">
        <f>IFERROR(IF((COUNTIF(B2B!A40:K40,L42)&lt;0),"---",INDEX(B2B!A:K,MATCH('B2B Pin Table'!B44,B2B!A:A,0),5)),"---")</f>
        <v>39</v>
      </c>
      <c r="H44" s="59" t="str">
        <f>IFERROR(IF(VLOOKUP($D44&amp;"-"&amp;$E44,IF($H$4="TEB2000_REV01",CALC_CONN_TEB2000_REV01!$F:$I),4,0)="--","---",IF($H$4="TEB2000_REV01",CALC_CONN_TEB2000_REV01!$G44&amp; " --&gt; " &amp;CALC_CONN_TEB2000_REV01!$I44&amp; " --&gt; ")),"---")</f>
        <v>---</v>
      </c>
      <c r="I44" s="19" t="str">
        <f>IFERROR(IF(VLOOKUP($D44&amp;"-"&amp;$E44,IF($H$4="TEB2000_REV01",CALC_CONN_TEB2000_REV01!$F:$H),3,0)="--",VLOOKUP($D44&amp;"-"&amp;$E44,IF($H$4="TEB2000_REV01",CALC_CONN_TEB2000_REV01!$F:$H),2,0),VLOOKUP($D44&amp;"-"&amp;$E44,IF($H$4="TEB2000_REV01",CALC_CONN_TEB2000_REV01!$F:$H),3,0)),"---")</f>
        <v>---</v>
      </c>
      <c r="J44" s="19" t="str">
        <f>IFERROR(VLOOKUP(I44,IF($H$4="TEB2000_REV01",RAW_c_TEB2000_REV01!$AE:$AM),9,0),"---")</f>
        <v>---</v>
      </c>
      <c r="K44" s="19" t="str">
        <f>IFERROR(VLOOKUP(D44&amp;"-"&amp;E44,IF($H$4="TEB2000_REV01",RAW_c_TEB2000_REV01!$AD:$AK,"???"),6,0),"---")</f>
        <v>---</v>
      </c>
      <c r="L44" s="19" t="str">
        <f>IFERROR(VLOOKUP(D44&amp;"-"&amp;E44,IF($H$4="TEB2000_REV01",RAW_c_TEB2000_REV01!$AD:$AL,"???"),9,0),"---")</f>
        <v>---</v>
      </c>
      <c r="M44" s="19" t="str">
        <f>IFERROR(IF(VLOOKUP($F44&amp;"-"&amp;$G44,IF($M$4="TEM0007_REV01",RAW_m_TEM0007_REV01!$F:$AU),43,0)="--","---",IF($M$4="TEM0007_REV01",RAW_m_TEM0007_REV01!$AT44&amp; " --&gt; " &amp;RAW_m_TEM0007_REV01!$AU44&amp; " --&gt; ")),"---")</f>
        <v>---</v>
      </c>
      <c r="N44" s="19" t="str">
        <f>IFERROR(VLOOKUP(F44&amp;"-"&amp;G44,IF($M$4="TEM0007_REV01",RAW_m_TEM0007_REV01!$AD:$AJ),7,0),"---")</f>
        <v>---</v>
      </c>
      <c r="O44" s="19" t="str">
        <f>IFERROR(VLOOKUP(N44,IF($M$4="TEM0007_REV01",RAW_m_TEM0007_REV01!$AJ:$AK),2,0),"---")</f>
        <v>---</v>
      </c>
      <c r="P44" s="19" t="str">
        <f>IFERROR(VLOOKUP(F44&amp;"-"&amp;G44,IF($M$4="TEM0007_REV01",RAW_m_TEM0007_REV01!$AD:$AG),3,0),"---")</f>
        <v>---</v>
      </c>
      <c r="Q44" s="19" t="str">
        <f>IFERROR(VLOOKUP(N44,IF($M$4="TEM0007_REV01",RAW_m_TEM0007_REV01!$AE:$AH),4,0),"---")</f>
        <v>---</v>
      </c>
      <c r="R44" s="19" t="str">
        <f>IFERROR(VLOOKUP(F44&amp;"-"&amp;G44,IF($M$4="TEM0007_REV01",RAW_m_TEM0007_REV01!$AD:$AG),4,0),"---")</f>
        <v>---</v>
      </c>
    </row>
    <row r="45" spans="2:18" x14ac:dyDescent="0.25">
      <c r="B45" s="78">
        <v>40</v>
      </c>
      <c r="C45" s="19" t="str">
        <f>IFERROR(INDEX(B2B!A:F,MATCH('B2B Pin Table'!B45,B2B!A:A,0),6),"---")</f>
        <v>IO</v>
      </c>
      <c r="D45" s="19" t="str">
        <f>IFERROR(IF((COUNTIF(B2B!A41:K41,H43)&lt;0),"---",INDEX(B2B!A:K,MATCH('B2B Pin Table'!B45,B2B!A:A,0),2)),"---")</f>
        <v>JB1</v>
      </c>
      <c r="E45" s="19" t="str">
        <f>IFERROR(IF((COUNTIF(B2B!A41:K41,H43)&lt;0),"---",INDEX(B2B!A:K,MATCH('B2B Pin Table'!B45,B2B!A:A,0),3)),"---")</f>
        <v>39</v>
      </c>
      <c r="F45" s="19" t="str">
        <f>IFERROR(IF((COUNTIF(B2B!A41:K41,L43)&lt;0),"---",INDEX(B2B!A:K,MATCH('B2B Pin Table'!B45,B2B!A:A,0),4)),"---")</f>
        <v>JM1</v>
      </c>
      <c r="G45" s="19" t="str">
        <f>IFERROR(IF((COUNTIF(B2B!A41:K41,L43)&lt;0),"---",INDEX(B2B!A:K,MATCH('B2B Pin Table'!B45,B2B!A:A,0),5)),"---")</f>
        <v>40</v>
      </c>
      <c r="H45" s="59" t="str">
        <f>IFERROR(IF(VLOOKUP($D45&amp;"-"&amp;$E45,IF($H$4="TEB2000_REV01",CALC_CONN_TEB2000_REV01!$F:$I),4,0)="--","---",IF($H$4="TEB2000_REV01",CALC_CONN_TEB2000_REV01!$G45&amp; " --&gt; " &amp;CALC_CONN_TEB2000_REV01!$I45&amp; " --&gt; ")),"---")</f>
        <v>---</v>
      </c>
      <c r="I45" s="19" t="str">
        <f>IFERROR(IF(VLOOKUP($D45&amp;"-"&amp;$E45,IF($H$4="TEB2000_REV01",CALC_CONN_TEB2000_REV01!$F:$H),3,0)="--",VLOOKUP($D45&amp;"-"&amp;$E45,IF($H$4="TEB2000_REV01",CALC_CONN_TEB2000_REV01!$F:$H),2,0),VLOOKUP($D45&amp;"-"&amp;$E45,IF($H$4="TEB2000_REV01",CALC_CONN_TEB2000_REV01!$F:$H),3,0)),"---")</f>
        <v>---</v>
      </c>
      <c r="J45" s="19" t="str">
        <f>IFERROR(VLOOKUP(I45,IF($H$4="TEB2000_REV01",RAW_c_TEB2000_REV01!$AE:$AM),9,0),"---")</f>
        <v>---</v>
      </c>
      <c r="K45" s="19" t="str">
        <f>IFERROR(VLOOKUP(D45&amp;"-"&amp;E45,IF($H$4="TEB2000_REV01",RAW_c_TEB2000_REV01!$AD:$AK,"???"),6,0),"---")</f>
        <v>---</v>
      </c>
      <c r="L45" s="19" t="str">
        <f>IFERROR(VLOOKUP(D45&amp;"-"&amp;E45,IF($H$4="TEB2000_REV01",RAW_c_TEB2000_REV01!$AD:$AL,"???"),9,0),"---")</f>
        <v>---</v>
      </c>
      <c r="M45" s="19" t="str">
        <f>IFERROR(IF(VLOOKUP($F45&amp;"-"&amp;$G45,IF($M$4="TEM0007_REV01",RAW_m_TEM0007_REV01!$F:$AU),43,0)="--","---",IF($M$4="TEM0007_REV01",RAW_m_TEM0007_REV01!$AT45&amp; " --&gt; " &amp;RAW_m_TEM0007_REV01!$AU45&amp; " --&gt; ")),"---")</f>
        <v>---</v>
      </c>
      <c r="N45" s="19" t="str">
        <f>IFERROR(VLOOKUP(F45&amp;"-"&amp;G45,IF($M$4="TEM0007_REV01",RAW_m_TEM0007_REV01!$AD:$AJ),7,0),"---")</f>
        <v>---</v>
      </c>
      <c r="O45" s="19" t="str">
        <f>IFERROR(VLOOKUP(N45,IF($M$4="TEM0007_REV01",RAW_m_TEM0007_REV01!$AJ:$AK),2,0),"---")</f>
        <v>---</v>
      </c>
      <c r="P45" s="19" t="str">
        <f>IFERROR(VLOOKUP(F45&amp;"-"&amp;G45,IF($M$4="TEM0007_REV01",RAW_m_TEM0007_REV01!$AD:$AG),3,0),"---")</f>
        <v>---</v>
      </c>
      <c r="Q45" s="19" t="str">
        <f>IFERROR(VLOOKUP(N45,IF($M$4="TEM0007_REV01",RAW_m_TEM0007_REV01!$AE:$AH),4,0),"---")</f>
        <v>---</v>
      </c>
      <c r="R45" s="19" t="str">
        <f>IFERROR(VLOOKUP(F45&amp;"-"&amp;G45,IF($M$4="TEM0007_REV01",RAW_m_TEM0007_REV01!$AD:$AG),4,0),"---")</f>
        <v>---</v>
      </c>
    </row>
    <row r="46" spans="2:18" x14ac:dyDescent="0.25">
      <c r="B46" s="78">
        <v>41</v>
      </c>
      <c r="C46" s="19" t="str">
        <f>IFERROR(INDEX(B2B!A:F,MATCH('B2B Pin Table'!B46,B2B!A:A,0),6),"---")</f>
        <v>IO</v>
      </c>
      <c r="D46" s="19" t="str">
        <f>IFERROR(IF((COUNTIF(B2B!A42:K42,H44)&lt;0),"---",INDEX(B2B!A:K,MATCH('B2B Pin Table'!B46,B2B!A:A,0),2)),"---")</f>
        <v>JB1</v>
      </c>
      <c r="E46" s="19" t="str">
        <f>IFERROR(IF((COUNTIF(B2B!A42:K42,H44)&lt;0),"---",INDEX(B2B!A:K,MATCH('B2B Pin Table'!B46,B2B!A:A,0),3)),"---")</f>
        <v>42</v>
      </c>
      <c r="F46" s="19" t="str">
        <f>IFERROR(IF((COUNTIF(B2B!A42:K42,L44)&lt;0),"---",INDEX(B2B!A:K,MATCH('B2B Pin Table'!B46,B2B!A:A,0),4)),"---")</f>
        <v>JM1</v>
      </c>
      <c r="G46" s="19" t="str">
        <f>IFERROR(IF((COUNTIF(B2B!A42:K42,L44)&lt;0),"---",INDEX(B2B!A:K,MATCH('B2B Pin Table'!B46,B2B!A:A,0),5)),"---")</f>
        <v>41</v>
      </c>
      <c r="H46" s="59" t="str">
        <f>IFERROR(IF(VLOOKUP($D46&amp;"-"&amp;$E46,IF($H$4="TEB2000_REV01",CALC_CONN_TEB2000_REV01!$F:$I),4,0)="--","---",IF($H$4="TEB2000_REV01",CALC_CONN_TEB2000_REV01!$G46&amp; " --&gt; " &amp;CALC_CONN_TEB2000_REV01!$I46&amp; " --&gt; ")),"---")</f>
        <v>---</v>
      </c>
      <c r="I46" s="19" t="str">
        <f>IFERROR(IF(VLOOKUP($D46&amp;"-"&amp;$E46,IF($H$4="TEB2000_REV01",CALC_CONN_TEB2000_REV01!$F:$H),3,0)="--",VLOOKUP($D46&amp;"-"&amp;$E46,IF($H$4="TEB2000_REV01",CALC_CONN_TEB2000_REV01!$F:$H),2,0),VLOOKUP($D46&amp;"-"&amp;$E46,IF($H$4="TEB2000_REV01",CALC_CONN_TEB2000_REV01!$F:$H),3,0)),"---")</f>
        <v>---</v>
      </c>
      <c r="J46" s="19" t="str">
        <f>IFERROR(VLOOKUP(I46,IF($H$4="TEB2000_REV01",RAW_c_TEB2000_REV01!$AE:$AM),9,0),"---")</f>
        <v>---</v>
      </c>
      <c r="K46" s="19" t="str">
        <f>IFERROR(VLOOKUP(D46&amp;"-"&amp;E46,IF($H$4="TEB2000_REV01",RAW_c_TEB2000_REV01!$AD:$AK,"???"),6,0),"---")</f>
        <v>---</v>
      </c>
      <c r="L46" s="19" t="str">
        <f>IFERROR(VLOOKUP(D46&amp;"-"&amp;E46,IF($H$4="TEB2000_REV01",RAW_c_TEB2000_REV01!$AD:$AL,"???"),9,0),"---")</f>
        <v>---</v>
      </c>
      <c r="M46" s="19" t="str">
        <f>IFERROR(IF(VLOOKUP($F46&amp;"-"&amp;$G46,IF($M$4="TEM0007_REV01",RAW_m_TEM0007_REV01!$F:$AU),43,0)="--","---",IF($M$4="TEM0007_REV01",RAW_m_TEM0007_REV01!$AT46&amp; " --&gt; " &amp;RAW_m_TEM0007_REV01!$AU46&amp; " --&gt; ")),"---")</f>
        <v>---</v>
      </c>
      <c r="N46" s="19" t="str">
        <f>IFERROR(VLOOKUP(F46&amp;"-"&amp;G46,IF($M$4="TEM0007_REV01",RAW_m_TEM0007_REV01!$AD:$AJ),7,0),"---")</f>
        <v>---</v>
      </c>
      <c r="O46" s="19" t="str">
        <f>IFERROR(VLOOKUP(N46,IF($M$4="TEM0007_REV01",RAW_m_TEM0007_REV01!$AJ:$AK),2,0),"---")</f>
        <v>---</v>
      </c>
      <c r="P46" s="19" t="str">
        <f>IFERROR(VLOOKUP(F46&amp;"-"&amp;G46,IF($M$4="TEM0007_REV01",RAW_m_TEM0007_REV01!$AD:$AG),3,0),"---")</f>
        <v>---</v>
      </c>
      <c r="Q46" s="19" t="str">
        <f>IFERROR(VLOOKUP(N46,IF($M$4="TEM0007_REV01",RAW_m_TEM0007_REV01!$AE:$AH),4,0),"---")</f>
        <v>---</v>
      </c>
      <c r="R46" s="19" t="str">
        <f>IFERROR(VLOOKUP(F46&amp;"-"&amp;G46,IF($M$4="TEM0007_REV01",RAW_m_TEM0007_REV01!$AD:$AG),4,0),"---")</f>
        <v>---</v>
      </c>
    </row>
    <row r="47" spans="2:18" x14ac:dyDescent="0.25">
      <c r="B47" s="78">
        <v>42</v>
      </c>
      <c r="C47" s="19" t="str">
        <f>IFERROR(INDEX(B2B!A:F,MATCH('B2B Pin Table'!B47,B2B!A:A,0),6),"---")</f>
        <v>IO</v>
      </c>
      <c r="D47" s="19" t="str">
        <f>IFERROR(IF((COUNTIF(B2B!A43:K43,H45)&lt;0),"---",INDEX(B2B!A:K,MATCH('B2B Pin Table'!B47,B2B!A:A,0),2)),"---")</f>
        <v>JB1</v>
      </c>
      <c r="E47" s="19" t="str">
        <f>IFERROR(IF((COUNTIF(B2B!A43:K43,H45)&lt;0),"---",INDEX(B2B!A:K,MATCH('B2B Pin Table'!B47,B2B!A:A,0),3)),"---")</f>
        <v>41</v>
      </c>
      <c r="F47" s="19" t="str">
        <f>IFERROR(IF((COUNTIF(B2B!A43:K43,L45)&lt;0),"---",INDEX(B2B!A:K,MATCH('B2B Pin Table'!B47,B2B!A:A,0),4)),"---")</f>
        <v>JM1</v>
      </c>
      <c r="G47" s="19" t="str">
        <f>IFERROR(IF((COUNTIF(B2B!A43:K43,L45)&lt;0),"---",INDEX(B2B!A:K,MATCH('B2B Pin Table'!B47,B2B!A:A,0),5)),"---")</f>
        <v>42</v>
      </c>
      <c r="H47" s="59" t="str">
        <f>IFERROR(IF(VLOOKUP($D47&amp;"-"&amp;$E47,IF($H$4="TEB2000_REV01",CALC_CONN_TEB2000_REV01!$F:$I),4,0)="--","---",IF($H$4="TEB2000_REV01",CALC_CONN_TEB2000_REV01!$G47&amp; " --&gt; " &amp;CALC_CONN_TEB2000_REV01!$I47&amp; " --&gt; ")),"---")</f>
        <v>---</v>
      </c>
      <c r="I47" s="19" t="str">
        <f>IFERROR(IF(VLOOKUP($D47&amp;"-"&amp;$E47,IF($H$4="TEB2000_REV01",CALC_CONN_TEB2000_REV01!$F:$H),3,0)="--",VLOOKUP($D47&amp;"-"&amp;$E47,IF($H$4="TEB2000_REV01",CALC_CONN_TEB2000_REV01!$F:$H),2,0),VLOOKUP($D47&amp;"-"&amp;$E47,IF($H$4="TEB2000_REV01",CALC_CONN_TEB2000_REV01!$F:$H),3,0)),"---")</f>
        <v>---</v>
      </c>
      <c r="J47" s="19" t="str">
        <f>IFERROR(VLOOKUP(I47,IF($H$4="TEB2000_REV01",RAW_c_TEB2000_REV01!$AE:$AM),9,0),"---")</f>
        <v>---</v>
      </c>
      <c r="K47" s="19" t="str">
        <f>IFERROR(VLOOKUP(D47&amp;"-"&amp;E47,IF($H$4="TEB2000_REV01",RAW_c_TEB2000_REV01!$AD:$AK,"???"),6,0),"---")</f>
        <v>---</v>
      </c>
      <c r="L47" s="19" t="str">
        <f>IFERROR(VLOOKUP(D47&amp;"-"&amp;E47,IF($H$4="TEB2000_REV01",RAW_c_TEB2000_REV01!$AD:$AL,"???"),9,0),"---")</f>
        <v>---</v>
      </c>
      <c r="M47" s="19" t="str">
        <f>IFERROR(IF(VLOOKUP($F47&amp;"-"&amp;$G47,IF($M$4="TEM0007_REV01",RAW_m_TEM0007_REV01!$F:$AU),43,0)="--","---",IF($M$4="TEM0007_REV01",RAW_m_TEM0007_REV01!$AT47&amp; " --&gt; " &amp;RAW_m_TEM0007_REV01!$AU47&amp; " --&gt; ")),"---")</f>
        <v>---</v>
      </c>
      <c r="N47" s="19" t="str">
        <f>IFERROR(VLOOKUP(F47&amp;"-"&amp;G47,IF($M$4="TEM0007_REV01",RAW_m_TEM0007_REV01!$AD:$AJ),7,0),"---")</f>
        <v>---</v>
      </c>
      <c r="O47" s="19" t="str">
        <f>IFERROR(VLOOKUP(N47,IF($M$4="TEM0007_REV01",RAW_m_TEM0007_REV01!$AJ:$AK),2,0),"---")</f>
        <v>---</v>
      </c>
      <c r="P47" s="19" t="str">
        <f>IFERROR(VLOOKUP(F47&amp;"-"&amp;G47,IF($M$4="TEM0007_REV01",RAW_m_TEM0007_REV01!$AD:$AG),3,0),"---")</f>
        <v>---</v>
      </c>
      <c r="Q47" s="19" t="str">
        <f>IFERROR(VLOOKUP(N47,IF($M$4="TEM0007_REV01",RAW_m_TEM0007_REV01!$AE:$AH),4,0),"---")</f>
        <v>---</v>
      </c>
      <c r="R47" s="19" t="str">
        <f>IFERROR(VLOOKUP(F47&amp;"-"&amp;G47,IF($M$4="TEM0007_REV01",RAW_m_TEM0007_REV01!$AD:$AG),4,0),"---")</f>
        <v>---</v>
      </c>
    </row>
    <row r="48" spans="2:18" x14ac:dyDescent="0.25">
      <c r="B48" s="78">
        <v>43</v>
      </c>
      <c r="C48" s="19" t="str">
        <f>IFERROR(INDEX(B2B!A:F,MATCH('B2B Pin Table'!B48,B2B!A:A,0),6),"---")</f>
        <v>IO</v>
      </c>
      <c r="D48" s="19" t="str">
        <f>IFERROR(IF((COUNTIF(B2B!A44:K44,H46)&lt;0),"---",INDEX(B2B!A:K,MATCH('B2B Pin Table'!B48,B2B!A:A,0),2)),"---")</f>
        <v>JB1</v>
      </c>
      <c r="E48" s="19" t="str">
        <f>IFERROR(IF((COUNTIF(B2B!A44:K44,H46)&lt;0),"---",INDEX(B2B!A:K,MATCH('B2B Pin Table'!B48,B2B!A:A,0),3)),"---")</f>
        <v>44</v>
      </c>
      <c r="F48" s="19" t="str">
        <f>IFERROR(IF((COUNTIF(B2B!A44:K44,L46)&lt;0),"---",INDEX(B2B!A:K,MATCH('B2B Pin Table'!B48,B2B!A:A,0),4)),"---")</f>
        <v>JM1</v>
      </c>
      <c r="G48" s="19" t="str">
        <f>IFERROR(IF((COUNTIF(B2B!A44:K44,L46)&lt;0),"---",INDEX(B2B!A:K,MATCH('B2B Pin Table'!B48,B2B!A:A,0),5)),"---")</f>
        <v>43</v>
      </c>
      <c r="H48" s="59" t="str">
        <f>IFERROR(IF(VLOOKUP($D48&amp;"-"&amp;$E48,IF($H$4="TEB2000_REV01",CALC_CONN_TEB2000_REV01!$F:$I),4,0)="--","---",IF($H$4="TEB2000_REV01",CALC_CONN_TEB2000_REV01!$G48&amp; " --&gt; " &amp;CALC_CONN_TEB2000_REV01!$I48&amp; " --&gt; ")),"---")</f>
        <v>---</v>
      </c>
      <c r="I48" s="19" t="str">
        <f>IFERROR(IF(VLOOKUP($D48&amp;"-"&amp;$E48,IF($H$4="TEB2000_REV01",CALC_CONN_TEB2000_REV01!$F:$H),3,0)="--",VLOOKUP($D48&amp;"-"&amp;$E48,IF($H$4="TEB2000_REV01",CALC_CONN_TEB2000_REV01!$F:$H),2,0),VLOOKUP($D48&amp;"-"&amp;$E48,IF($H$4="TEB2000_REV01",CALC_CONN_TEB2000_REV01!$F:$H),3,0)),"---")</f>
        <v>---</v>
      </c>
      <c r="J48" s="19" t="str">
        <f>IFERROR(VLOOKUP(I48,IF($H$4="TEB2000_REV01",RAW_c_TEB2000_REV01!$AE:$AM),9,0),"---")</f>
        <v>---</v>
      </c>
      <c r="K48" s="19" t="str">
        <f>IFERROR(VLOOKUP(D48&amp;"-"&amp;E48,IF($H$4="TEB2000_REV01",RAW_c_TEB2000_REV01!$AD:$AK,"???"),6,0),"---")</f>
        <v>---</v>
      </c>
      <c r="L48" s="19" t="str">
        <f>IFERROR(VLOOKUP(D48&amp;"-"&amp;E48,IF($H$4="TEB2000_REV01",RAW_c_TEB2000_REV01!$AD:$AL,"???"),9,0),"---")</f>
        <v>---</v>
      </c>
      <c r="M48" s="19" t="str">
        <f>IFERROR(IF(VLOOKUP($F48&amp;"-"&amp;$G48,IF($M$4="TEM0007_REV01",RAW_m_TEM0007_REV01!$F:$AU),43,0)="--","---",IF($M$4="TEM0007_REV01",RAW_m_TEM0007_REV01!$AT48&amp; " --&gt; " &amp;RAW_m_TEM0007_REV01!$AU48&amp; " --&gt; ")),"---")</f>
        <v>---</v>
      </c>
      <c r="N48" s="19" t="str">
        <f>IFERROR(VLOOKUP(F48&amp;"-"&amp;G48,IF($M$4="TEM0007_REV01",RAW_m_TEM0007_REV01!$AD:$AJ),7,0),"---")</f>
        <v>---</v>
      </c>
      <c r="O48" s="19" t="str">
        <f>IFERROR(VLOOKUP(N48,IF($M$4="TEM0007_REV01",RAW_m_TEM0007_REV01!$AJ:$AK),2,0),"---")</f>
        <v>---</v>
      </c>
      <c r="P48" s="19" t="str">
        <f>IFERROR(VLOOKUP(F48&amp;"-"&amp;G48,IF($M$4="TEM0007_REV01",RAW_m_TEM0007_REV01!$AD:$AG),3,0),"---")</f>
        <v>---</v>
      </c>
      <c r="Q48" s="19" t="str">
        <f>IFERROR(VLOOKUP(N48,IF($M$4="TEM0007_REV01",RAW_m_TEM0007_REV01!$AE:$AH),4,0),"---")</f>
        <v>---</v>
      </c>
      <c r="R48" s="19" t="str">
        <f>IFERROR(VLOOKUP(F48&amp;"-"&amp;G48,IF($M$4="TEM0007_REV01",RAW_m_TEM0007_REV01!$AD:$AG),4,0),"---")</f>
        <v>---</v>
      </c>
    </row>
    <row r="49" spans="2:18" x14ac:dyDescent="0.25">
      <c r="B49" s="78">
        <v>44</v>
      </c>
      <c r="C49" s="19" t="str">
        <f>IFERROR(INDEX(B2B!A:F,MATCH('B2B Pin Table'!B49,B2B!A:A,0),6),"---")</f>
        <v>GND</v>
      </c>
      <c r="D49" s="19" t="str">
        <f>IFERROR(IF((COUNTIF(B2B!A45:K45,H47)&lt;0),"---",INDEX(B2B!A:K,MATCH('B2B Pin Table'!B49,B2B!A:A,0),2)),"---")</f>
        <v>JB1</v>
      </c>
      <c r="E49" s="19" t="str">
        <f>IFERROR(IF((COUNTIF(B2B!A45:K45,H47)&lt;0),"---",INDEX(B2B!A:K,MATCH('B2B Pin Table'!B49,B2B!A:A,0),3)),"---")</f>
        <v>43</v>
      </c>
      <c r="F49" s="19" t="str">
        <f>IFERROR(IF((COUNTIF(B2B!A45:K45,L47)&lt;0),"---",INDEX(B2B!A:K,MATCH('B2B Pin Table'!B49,B2B!A:A,0),4)),"---")</f>
        <v>JM1</v>
      </c>
      <c r="G49" s="19" t="str">
        <f>IFERROR(IF((COUNTIF(B2B!A45:K45,L47)&lt;0),"---",INDEX(B2B!A:K,MATCH('B2B Pin Table'!B49,B2B!A:A,0),5)),"---")</f>
        <v>44</v>
      </c>
      <c r="H49" s="59" t="str">
        <f>IFERROR(IF(VLOOKUP($D49&amp;"-"&amp;$E49,IF($H$4="TEB2000_REV01",CALC_CONN_TEB2000_REV01!$F:$I),4,0)="--","---",IF($H$4="TEB2000_REV01",CALC_CONN_TEB2000_REV01!$G49&amp; " --&gt; " &amp;CALC_CONN_TEB2000_REV01!$I49&amp; " --&gt; ")),"---")</f>
        <v>---</v>
      </c>
      <c r="I49" s="19" t="str">
        <f>IFERROR(IF(VLOOKUP($D49&amp;"-"&amp;$E49,IF($H$4="TEB2000_REV01",CALC_CONN_TEB2000_REV01!$F:$H),3,0)="--",VLOOKUP($D49&amp;"-"&amp;$E49,IF($H$4="TEB2000_REV01",CALC_CONN_TEB2000_REV01!$F:$H),2,0),VLOOKUP($D49&amp;"-"&amp;$E49,IF($H$4="TEB2000_REV01",CALC_CONN_TEB2000_REV01!$F:$H),3,0)),"---")</f>
        <v>---</v>
      </c>
      <c r="J49" s="19" t="str">
        <f>IFERROR(VLOOKUP(I49,IF($H$4="TEB2000_REV01",RAW_c_TEB2000_REV01!$AE:$AM),9,0),"---")</f>
        <v>---</v>
      </c>
      <c r="K49" s="19" t="str">
        <f>IFERROR(VLOOKUP(D49&amp;"-"&amp;E49,IF($H$4="TEB2000_REV01",RAW_c_TEB2000_REV01!$AD:$AK,"???"),6,0),"---")</f>
        <v>---</v>
      </c>
      <c r="L49" s="19" t="str">
        <f>IFERROR(VLOOKUP(D49&amp;"-"&amp;E49,IF($H$4="TEB2000_REV01",RAW_c_TEB2000_REV01!$AD:$AL,"???"),9,0),"---")</f>
        <v>---</v>
      </c>
      <c r="M49" s="19" t="str">
        <f>IFERROR(IF(VLOOKUP($F49&amp;"-"&amp;$G49,IF($M$4="TEM0007_REV01",RAW_m_TEM0007_REV01!$F:$AU),43,0)="--","---",IF($M$4="TEM0007_REV01",RAW_m_TEM0007_REV01!$AT49&amp; " --&gt; " &amp;RAW_m_TEM0007_REV01!$AU49&amp; " --&gt; ")),"---")</f>
        <v>---</v>
      </c>
      <c r="N49" s="19" t="str">
        <f>IFERROR(VLOOKUP(F49&amp;"-"&amp;G49,IF($M$4="TEM0007_REV01",RAW_m_TEM0007_REV01!$AD:$AJ),7,0),"---")</f>
        <v>---</v>
      </c>
      <c r="O49" s="19" t="str">
        <f>IFERROR(VLOOKUP(N49,IF($M$4="TEM0007_REV01",RAW_m_TEM0007_REV01!$AJ:$AK),2,0),"---")</f>
        <v>---</v>
      </c>
      <c r="P49" s="19" t="str">
        <f>IFERROR(VLOOKUP(F49&amp;"-"&amp;G49,IF($M$4="TEM0007_REV01",RAW_m_TEM0007_REV01!$AD:$AG),3,0),"---")</f>
        <v>---</v>
      </c>
      <c r="Q49" s="19" t="str">
        <f>IFERROR(VLOOKUP(N49,IF($M$4="TEM0007_REV01",RAW_m_TEM0007_REV01!$AE:$AH),4,0),"---")</f>
        <v>---</v>
      </c>
      <c r="R49" s="19" t="str">
        <f>IFERROR(VLOOKUP(F49&amp;"-"&amp;G49,IF($M$4="TEM0007_REV01",RAW_m_TEM0007_REV01!$AD:$AG),4,0),"---")</f>
        <v>---</v>
      </c>
    </row>
    <row r="50" spans="2:18" x14ac:dyDescent="0.25">
      <c r="B50" s="78">
        <v>45</v>
      </c>
      <c r="C50" s="19" t="str">
        <f>IFERROR(INDEX(B2B!A:F,MATCH('B2B Pin Table'!B50,B2B!A:A,0),6),"---")</f>
        <v>IO</v>
      </c>
      <c r="D50" s="19" t="str">
        <f>IFERROR(IF((COUNTIF(B2B!A46:K46,H48)&lt;0),"---",INDEX(B2B!A:K,MATCH('B2B Pin Table'!B50,B2B!A:A,0),2)),"---")</f>
        <v>JB1</v>
      </c>
      <c r="E50" s="19" t="str">
        <f>IFERROR(IF((COUNTIF(B2B!A46:K46,H48)&lt;0),"---",INDEX(B2B!A:K,MATCH('B2B Pin Table'!B50,B2B!A:A,0),3)),"---")</f>
        <v>46</v>
      </c>
      <c r="F50" s="19" t="str">
        <f>IFERROR(IF((COUNTIF(B2B!A46:K46,L48)&lt;0),"---",INDEX(B2B!A:K,MATCH('B2B Pin Table'!B50,B2B!A:A,0),4)),"---")</f>
        <v>JM1</v>
      </c>
      <c r="G50" s="19" t="str">
        <f>IFERROR(IF((COUNTIF(B2B!A46:K46,L48)&lt;0),"---",INDEX(B2B!A:K,MATCH('B2B Pin Table'!B50,B2B!A:A,0),5)),"---")</f>
        <v>45</v>
      </c>
      <c r="H50" s="59" t="str">
        <f>IFERROR(IF(VLOOKUP($D50&amp;"-"&amp;$E50,IF($H$4="TEB2000_REV01",CALC_CONN_TEB2000_REV01!$F:$I),4,0)="--","---",IF($H$4="TEB2000_REV01",CALC_CONN_TEB2000_REV01!$G50&amp; " --&gt; " &amp;CALC_CONN_TEB2000_REV01!$I50&amp; " --&gt; ")),"---")</f>
        <v>---</v>
      </c>
      <c r="I50" s="19" t="str">
        <f>IFERROR(IF(VLOOKUP($D50&amp;"-"&amp;$E50,IF($H$4="TEB2000_REV01",CALC_CONN_TEB2000_REV01!$F:$H),3,0)="--",VLOOKUP($D50&amp;"-"&amp;$E50,IF($H$4="TEB2000_REV01",CALC_CONN_TEB2000_REV01!$F:$H),2,0),VLOOKUP($D50&amp;"-"&amp;$E50,IF($H$4="TEB2000_REV01",CALC_CONN_TEB2000_REV01!$F:$H),3,0)),"---")</f>
        <v>---</v>
      </c>
      <c r="J50" s="19" t="str">
        <f>IFERROR(VLOOKUP(I50,IF($H$4="TEB2000_REV01",RAW_c_TEB2000_REV01!$AE:$AM),9,0),"---")</f>
        <v>---</v>
      </c>
      <c r="K50" s="19" t="str">
        <f>IFERROR(VLOOKUP(D50&amp;"-"&amp;E50,IF($H$4="TEB2000_REV01",RAW_c_TEB2000_REV01!$AD:$AK,"???"),6,0),"---")</f>
        <v>---</v>
      </c>
      <c r="L50" s="19" t="str">
        <f>IFERROR(VLOOKUP(D50&amp;"-"&amp;E50,IF($H$4="TEB2000_REV01",RAW_c_TEB2000_REV01!$AD:$AL,"???"),9,0),"---")</f>
        <v>---</v>
      </c>
      <c r="M50" s="19" t="str">
        <f>IFERROR(IF(VLOOKUP($F50&amp;"-"&amp;$G50,IF($M$4="TEM0007_REV01",RAW_m_TEM0007_REV01!$F:$AU),43,0)="--","---",IF($M$4="TEM0007_REV01",RAW_m_TEM0007_REV01!$AT50&amp; " --&gt; " &amp;RAW_m_TEM0007_REV01!$AU50&amp; " --&gt; ")),"---")</f>
        <v>---</v>
      </c>
      <c r="N50" s="19" t="str">
        <f>IFERROR(VLOOKUP(F50&amp;"-"&amp;G50,IF($M$4="TEM0007_REV01",RAW_m_TEM0007_REV01!$AD:$AJ),7,0),"---")</f>
        <v>---</v>
      </c>
      <c r="O50" s="19" t="str">
        <f>IFERROR(VLOOKUP(N50,IF($M$4="TEM0007_REV01",RAW_m_TEM0007_REV01!$AJ:$AK),2,0),"---")</f>
        <v>---</v>
      </c>
      <c r="P50" s="19" t="str">
        <f>IFERROR(VLOOKUP(F50&amp;"-"&amp;G50,IF($M$4="TEM0007_REV01",RAW_m_TEM0007_REV01!$AD:$AG),3,0),"---")</f>
        <v>---</v>
      </c>
      <c r="Q50" s="19" t="str">
        <f>IFERROR(VLOOKUP(N50,IF($M$4="TEM0007_REV01",RAW_m_TEM0007_REV01!$AE:$AH),4,0),"---")</f>
        <v>---</v>
      </c>
      <c r="R50" s="19" t="str">
        <f>IFERROR(VLOOKUP(F50&amp;"-"&amp;G50,IF($M$4="TEM0007_REV01",RAW_m_TEM0007_REV01!$AD:$AG),4,0),"---")</f>
        <v>---</v>
      </c>
    </row>
    <row r="51" spans="2:18" x14ac:dyDescent="0.25">
      <c r="B51" s="78">
        <v>46</v>
      </c>
      <c r="C51" s="19" t="str">
        <f>IFERROR(INDEX(B2B!A:F,MATCH('B2B Pin Table'!B51,B2B!A:A,0),6),"---")</f>
        <v>IO</v>
      </c>
      <c r="D51" s="19" t="str">
        <f>IFERROR(IF((COUNTIF(B2B!A47:K47,H49)&lt;0),"---",INDEX(B2B!A:K,MATCH('B2B Pin Table'!B51,B2B!A:A,0),2)),"---")</f>
        <v>JB1</v>
      </c>
      <c r="E51" s="19" t="str">
        <f>IFERROR(IF((COUNTIF(B2B!A47:K47,H49)&lt;0),"---",INDEX(B2B!A:K,MATCH('B2B Pin Table'!B51,B2B!A:A,0),3)),"---")</f>
        <v>45</v>
      </c>
      <c r="F51" s="19" t="str">
        <f>IFERROR(IF((COUNTIF(B2B!A47:K47,L49)&lt;0),"---",INDEX(B2B!A:K,MATCH('B2B Pin Table'!B51,B2B!A:A,0),4)),"---")</f>
        <v>JM1</v>
      </c>
      <c r="G51" s="19" t="str">
        <f>IFERROR(IF((COUNTIF(B2B!A47:K47,L49)&lt;0),"---",INDEX(B2B!A:K,MATCH('B2B Pin Table'!B51,B2B!A:A,0),5)),"---")</f>
        <v>46</v>
      </c>
      <c r="H51" s="59" t="str">
        <f>IFERROR(IF(VLOOKUP($D51&amp;"-"&amp;$E51,IF($H$4="TEB2000_REV01",CALC_CONN_TEB2000_REV01!$F:$I),4,0)="--","---",IF($H$4="TEB2000_REV01",CALC_CONN_TEB2000_REV01!$G51&amp; " --&gt; " &amp;CALC_CONN_TEB2000_REV01!$I51&amp; " --&gt; ")),"---")</f>
        <v>---</v>
      </c>
      <c r="I51" s="19" t="str">
        <f>IFERROR(IF(VLOOKUP($D51&amp;"-"&amp;$E51,IF($H$4="TEB2000_REV01",CALC_CONN_TEB2000_REV01!$F:$H),3,0)="--",VLOOKUP($D51&amp;"-"&amp;$E51,IF($H$4="TEB2000_REV01",CALC_CONN_TEB2000_REV01!$F:$H),2,0),VLOOKUP($D51&amp;"-"&amp;$E51,IF($H$4="TEB2000_REV01",CALC_CONN_TEB2000_REV01!$F:$H),3,0)),"---")</f>
        <v>---</v>
      </c>
      <c r="J51" s="19" t="str">
        <f>IFERROR(VLOOKUP(I51,IF($H$4="TEB2000_REV01",RAW_c_TEB2000_REV01!$AE:$AM),9,0),"---")</f>
        <v>---</v>
      </c>
      <c r="K51" s="19" t="str">
        <f>IFERROR(VLOOKUP(D51&amp;"-"&amp;E51,IF($H$4="TEB2000_REV01",RAW_c_TEB2000_REV01!$AD:$AK,"???"),6,0),"---")</f>
        <v>---</v>
      </c>
      <c r="L51" s="19" t="str">
        <f>IFERROR(VLOOKUP(D51&amp;"-"&amp;E51,IF($H$4="TEB2000_REV01",RAW_c_TEB2000_REV01!$AD:$AL,"???"),9,0),"---")</f>
        <v>---</v>
      </c>
      <c r="M51" s="19" t="str">
        <f>IFERROR(IF(VLOOKUP($F51&amp;"-"&amp;$G51,IF($M$4="TEM0007_REV01",RAW_m_TEM0007_REV01!$F:$AU),43,0)="--","---",IF($M$4="TEM0007_REV01",RAW_m_TEM0007_REV01!$AT51&amp; " --&gt; " &amp;RAW_m_TEM0007_REV01!$AU51&amp; " --&gt; ")),"---")</f>
        <v>---</v>
      </c>
      <c r="N51" s="19" t="str">
        <f>IFERROR(VLOOKUP(F51&amp;"-"&amp;G51,IF($M$4="TEM0007_REV01",RAW_m_TEM0007_REV01!$AD:$AJ),7,0),"---")</f>
        <v>---</v>
      </c>
      <c r="O51" s="19" t="str">
        <f>IFERROR(VLOOKUP(N51,IF($M$4="TEM0007_REV01",RAW_m_TEM0007_REV01!$AJ:$AK),2,0),"---")</f>
        <v>---</v>
      </c>
      <c r="P51" s="19" t="str">
        <f>IFERROR(VLOOKUP(F51&amp;"-"&amp;G51,IF($M$4="TEM0007_REV01",RAW_m_TEM0007_REV01!$AD:$AG),3,0),"---")</f>
        <v>---</v>
      </c>
      <c r="Q51" s="19" t="str">
        <f>IFERROR(VLOOKUP(N51,IF($M$4="TEM0007_REV01",RAW_m_TEM0007_REV01!$AE:$AH),4,0),"---")</f>
        <v>---</v>
      </c>
      <c r="R51" s="19" t="str">
        <f>IFERROR(VLOOKUP(F51&amp;"-"&amp;G51,IF($M$4="TEM0007_REV01",RAW_m_TEM0007_REV01!$AD:$AG),4,0),"---")</f>
        <v>---</v>
      </c>
    </row>
    <row r="52" spans="2:18" x14ac:dyDescent="0.25">
      <c r="B52" s="78">
        <v>47</v>
      </c>
      <c r="C52" s="19" t="str">
        <f>IFERROR(INDEX(B2B!A:F,MATCH('B2B Pin Table'!B52,B2B!A:A,0),6),"---")</f>
        <v>IO</v>
      </c>
      <c r="D52" s="19" t="str">
        <f>IFERROR(IF((COUNTIF(B2B!A48:K48,H50)&lt;0),"---",INDEX(B2B!A:K,MATCH('B2B Pin Table'!B52,B2B!A:A,0),2)),"---")</f>
        <v>JB1</v>
      </c>
      <c r="E52" s="19" t="str">
        <f>IFERROR(IF((COUNTIF(B2B!A48:K48,H50)&lt;0),"---",INDEX(B2B!A:K,MATCH('B2B Pin Table'!B52,B2B!A:A,0),3)),"---")</f>
        <v>48</v>
      </c>
      <c r="F52" s="19" t="str">
        <f>IFERROR(IF((COUNTIF(B2B!A48:K48,L50)&lt;0),"---",INDEX(B2B!A:K,MATCH('B2B Pin Table'!B52,B2B!A:A,0),4)),"---")</f>
        <v>JM1</v>
      </c>
      <c r="G52" s="19" t="str">
        <f>IFERROR(IF((COUNTIF(B2B!A48:K48,L50)&lt;0),"---",INDEX(B2B!A:K,MATCH('B2B Pin Table'!B52,B2B!A:A,0),5)),"---")</f>
        <v>47</v>
      </c>
      <c r="H52" s="59" t="str">
        <f>IFERROR(IF(VLOOKUP($D52&amp;"-"&amp;$E52,IF($H$4="TEB2000_REV01",CALC_CONN_TEB2000_REV01!$F:$I),4,0)="--","---",IF($H$4="TEB2000_REV01",CALC_CONN_TEB2000_REV01!$G52&amp; " --&gt; " &amp;CALC_CONN_TEB2000_REV01!$I52&amp; " --&gt; ")),"---")</f>
        <v>---</v>
      </c>
      <c r="I52" s="19" t="str">
        <f>IFERROR(IF(VLOOKUP($D52&amp;"-"&amp;$E52,IF($H$4="TEB2000_REV01",CALC_CONN_TEB2000_REV01!$F:$H),3,0)="--",VLOOKUP($D52&amp;"-"&amp;$E52,IF($H$4="TEB2000_REV01",CALC_CONN_TEB2000_REV01!$F:$H),2,0),VLOOKUP($D52&amp;"-"&amp;$E52,IF($H$4="TEB2000_REV01",CALC_CONN_TEB2000_REV01!$F:$H),3,0)),"---")</f>
        <v>---</v>
      </c>
      <c r="J52" s="19" t="str">
        <f>IFERROR(VLOOKUP(I52,IF($H$4="TEB2000_REV01",RAW_c_TEB2000_REV01!$AE:$AM),9,0),"---")</f>
        <v>---</v>
      </c>
      <c r="K52" s="19" t="str">
        <f>IFERROR(VLOOKUP(D52&amp;"-"&amp;E52,IF($H$4="TEB2000_REV01",RAW_c_TEB2000_REV01!$AD:$AK,"???"),6,0),"---")</f>
        <v>---</v>
      </c>
      <c r="L52" s="19" t="str">
        <f>IFERROR(VLOOKUP(D52&amp;"-"&amp;E52,IF($H$4="TEB2000_REV01",RAW_c_TEB2000_REV01!$AD:$AL,"???"),9,0),"---")</f>
        <v>---</v>
      </c>
      <c r="M52" s="19" t="str">
        <f>IFERROR(IF(VLOOKUP($F52&amp;"-"&amp;$G52,IF($M$4="TEM0007_REV01",RAW_m_TEM0007_REV01!$F:$AU),43,0)="--","---",IF($M$4="TEM0007_REV01",RAW_m_TEM0007_REV01!$AT52&amp; " --&gt; " &amp;RAW_m_TEM0007_REV01!$AU52&amp; " --&gt; ")),"---")</f>
        <v>---</v>
      </c>
      <c r="N52" s="19" t="str">
        <f>IFERROR(VLOOKUP(F52&amp;"-"&amp;G52,IF($M$4="TEM0007_REV01",RAW_m_TEM0007_REV01!$AD:$AJ),7,0),"---")</f>
        <v>---</v>
      </c>
      <c r="O52" s="19" t="str">
        <f>IFERROR(VLOOKUP(N52,IF($M$4="TEM0007_REV01",RAW_m_TEM0007_REV01!$AJ:$AK),2,0),"---")</f>
        <v>---</v>
      </c>
      <c r="P52" s="19" t="str">
        <f>IFERROR(VLOOKUP(F52&amp;"-"&amp;G52,IF($M$4="TEM0007_REV01",RAW_m_TEM0007_REV01!$AD:$AG),3,0),"---")</f>
        <v>---</v>
      </c>
      <c r="Q52" s="19" t="str">
        <f>IFERROR(VLOOKUP(N52,IF($M$4="TEM0007_REV01",RAW_m_TEM0007_REV01!$AE:$AH),4,0),"---")</f>
        <v>---</v>
      </c>
      <c r="R52" s="19" t="str">
        <f>IFERROR(VLOOKUP(F52&amp;"-"&amp;G52,IF($M$4="TEM0007_REV01",RAW_m_TEM0007_REV01!$AD:$AG),4,0),"---")</f>
        <v>---</v>
      </c>
    </row>
    <row r="53" spans="2:18" x14ac:dyDescent="0.25">
      <c r="B53" s="78">
        <v>48</v>
      </c>
      <c r="C53" s="19" t="str">
        <f>IFERROR(INDEX(B2B!A:F,MATCH('B2B Pin Table'!B53,B2B!A:A,0),6),"---")</f>
        <v>IO</v>
      </c>
      <c r="D53" s="19" t="str">
        <f>IFERROR(IF((COUNTIF(B2B!A49:K49,H51)&lt;0),"---",INDEX(B2B!A:K,MATCH('B2B Pin Table'!B53,B2B!A:A,0),2)),"---")</f>
        <v>JB1</v>
      </c>
      <c r="E53" s="19" t="str">
        <f>IFERROR(IF((COUNTIF(B2B!A49:K49,H51)&lt;0),"---",INDEX(B2B!A:K,MATCH('B2B Pin Table'!B53,B2B!A:A,0),3)),"---")</f>
        <v>47</v>
      </c>
      <c r="F53" s="19" t="str">
        <f>IFERROR(IF((COUNTIF(B2B!A49:K49,L51)&lt;0),"---",INDEX(B2B!A:K,MATCH('B2B Pin Table'!B53,B2B!A:A,0),4)),"---")</f>
        <v>JM1</v>
      </c>
      <c r="G53" s="19" t="str">
        <f>IFERROR(IF((COUNTIF(B2B!A49:K49,L51)&lt;0),"---",INDEX(B2B!A:K,MATCH('B2B Pin Table'!B53,B2B!A:A,0),5)),"---")</f>
        <v>48</v>
      </c>
      <c r="H53" s="59" t="str">
        <f>IFERROR(IF(VLOOKUP($D53&amp;"-"&amp;$E53,IF($H$4="TEB2000_REV01",CALC_CONN_TEB2000_REV01!$F:$I),4,0)="--","---",IF($H$4="TEB2000_REV01",CALC_CONN_TEB2000_REV01!$G53&amp; " --&gt; " &amp;CALC_CONN_TEB2000_REV01!$I53&amp; " --&gt; ")),"---")</f>
        <v>---</v>
      </c>
      <c r="I53" s="19" t="str">
        <f>IFERROR(IF(VLOOKUP($D53&amp;"-"&amp;$E53,IF($H$4="TEB2000_REV01",CALC_CONN_TEB2000_REV01!$F:$H),3,0)="--",VLOOKUP($D53&amp;"-"&amp;$E53,IF($H$4="TEB2000_REV01",CALC_CONN_TEB2000_REV01!$F:$H),2,0),VLOOKUP($D53&amp;"-"&amp;$E53,IF($H$4="TEB2000_REV01",CALC_CONN_TEB2000_REV01!$F:$H),3,0)),"---")</f>
        <v>---</v>
      </c>
      <c r="J53" s="19" t="str">
        <f>IFERROR(VLOOKUP(I53,IF($H$4="TEB2000_REV01",RAW_c_TEB2000_REV01!$AE:$AM),9,0),"---")</f>
        <v>---</v>
      </c>
      <c r="K53" s="19" t="str">
        <f>IFERROR(VLOOKUP(D53&amp;"-"&amp;E53,IF($H$4="TEB2000_REV01",RAW_c_TEB2000_REV01!$AD:$AK,"???"),6,0),"---")</f>
        <v>---</v>
      </c>
      <c r="L53" s="19" t="str">
        <f>IFERROR(VLOOKUP(D53&amp;"-"&amp;E53,IF($H$4="TEB2000_REV01",RAW_c_TEB2000_REV01!$AD:$AL,"???"),9,0),"---")</f>
        <v>---</v>
      </c>
      <c r="M53" s="19" t="str">
        <f>IFERROR(IF(VLOOKUP($F53&amp;"-"&amp;$G53,IF($M$4="TEM0007_REV01",RAW_m_TEM0007_REV01!$F:$AU),43,0)="--","---",IF($M$4="TEM0007_REV01",RAW_m_TEM0007_REV01!$AT53&amp; " --&gt; " &amp;RAW_m_TEM0007_REV01!$AU53&amp; " --&gt; ")),"---")</f>
        <v>---</v>
      </c>
      <c r="N53" s="19" t="str">
        <f>IFERROR(VLOOKUP(F53&amp;"-"&amp;G53,IF($M$4="TEM0007_REV01",RAW_m_TEM0007_REV01!$AD:$AJ),7,0),"---")</f>
        <v>---</v>
      </c>
      <c r="O53" s="19" t="str">
        <f>IFERROR(VLOOKUP(N53,IF($M$4="TEM0007_REV01",RAW_m_TEM0007_REV01!$AJ:$AK),2,0),"---")</f>
        <v>---</v>
      </c>
      <c r="P53" s="19" t="str">
        <f>IFERROR(VLOOKUP(F53&amp;"-"&amp;G53,IF($M$4="TEM0007_REV01",RAW_m_TEM0007_REV01!$AD:$AG),3,0),"---")</f>
        <v>---</v>
      </c>
      <c r="Q53" s="19" t="str">
        <f>IFERROR(VLOOKUP(N53,IF($M$4="TEM0007_REV01",RAW_m_TEM0007_REV01!$AE:$AH),4,0),"---")</f>
        <v>---</v>
      </c>
      <c r="R53" s="19" t="str">
        <f>IFERROR(VLOOKUP(F53&amp;"-"&amp;G53,IF($M$4="TEM0007_REV01",RAW_m_TEM0007_REV01!$AD:$AG),4,0),"---")</f>
        <v>---</v>
      </c>
    </row>
    <row r="54" spans="2:18" x14ac:dyDescent="0.25">
      <c r="B54" s="78">
        <v>49</v>
      </c>
      <c r="C54" s="19" t="str">
        <f>IFERROR(INDEX(B2B!A:F,MATCH('B2B Pin Table'!B54,B2B!A:A,0),6),"---")</f>
        <v>IO</v>
      </c>
      <c r="D54" s="19" t="str">
        <f>IFERROR(IF((COUNTIF(B2B!A50:K50,H52)&lt;0),"---",INDEX(B2B!A:K,MATCH('B2B Pin Table'!B54,B2B!A:A,0),2)),"---")</f>
        <v>JB1</v>
      </c>
      <c r="E54" s="19" t="str">
        <f>IFERROR(IF((COUNTIF(B2B!A50:K50,H52)&lt;0),"---",INDEX(B2B!A:K,MATCH('B2B Pin Table'!B54,B2B!A:A,0),3)),"---")</f>
        <v>50</v>
      </c>
      <c r="F54" s="19" t="str">
        <f>IFERROR(IF((COUNTIF(B2B!A50:K50,L52)&lt;0),"---",INDEX(B2B!A:K,MATCH('B2B Pin Table'!B54,B2B!A:A,0),4)),"---")</f>
        <v>JM1</v>
      </c>
      <c r="G54" s="19" t="str">
        <f>IFERROR(IF((COUNTIF(B2B!A50:K50,L52)&lt;0),"---",INDEX(B2B!A:K,MATCH('B2B Pin Table'!B54,B2B!A:A,0),5)),"---")</f>
        <v>49</v>
      </c>
      <c r="H54" s="59" t="str">
        <f>IFERROR(IF(VLOOKUP($D54&amp;"-"&amp;$E54,IF($H$4="TEB2000_REV01",CALC_CONN_TEB2000_REV01!$F:$I),4,0)="--","---",IF($H$4="TEB2000_REV01",CALC_CONN_TEB2000_REV01!$G54&amp; " --&gt; " &amp;CALC_CONN_TEB2000_REV01!$I54&amp; " --&gt; ")),"---")</f>
        <v>---</v>
      </c>
      <c r="I54" s="19" t="str">
        <f>IFERROR(IF(VLOOKUP($D54&amp;"-"&amp;$E54,IF($H$4="TEB2000_REV01",CALC_CONN_TEB2000_REV01!$F:$H),3,0)="--",VLOOKUP($D54&amp;"-"&amp;$E54,IF($H$4="TEB2000_REV01",CALC_CONN_TEB2000_REV01!$F:$H),2,0),VLOOKUP($D54&amp;"-"&amp;$E54,IF($H$4="TEB2000_REV01",CALC_CONN_TEB2000_REV01!$F:$H),3,0)),"---")</f>
        <v>---</v>
      </c>
      <c r="J54" s="19" t="str">
        <f>IFERROR(VLOOKUP(I54,IF($H$4="TEB2000_REV01",RAW_c_TEB2000_REV01!$AE:$AM),9,0),"---")</f>
        <v>---</v>
      </c>
      <c r="K54" s="19" t="str">
        <f>IFERROR(VLOOKUP(D54&amp;"-"&amp;E54,IF($H$4="TEB2000_REV01",RAW_c_TEB2000_REV01!$AD:$AK,"???"),6,0),"---")</f>
        <v>---</v>
      </c>
      <c r="L54" s="19" t="str">
        <f>IFERROR(VLOOKUP(D54&amp;"-"&amp;E54,IF($H$4="TEB2000_REV01",RAW_c_TEB2000_REV01!$AD:$AL,"???"),9,0),"---")</f>
        <v>---</v>
      </c>
      <c r="M54" s="19" t="str">
        <f>IFERROR(IF(VLOOKUP($F54&amp;"-"&amp;$G54,IF($M$4="TEM0007_REV01",RAW_m_TEM0007_REV01!$F:$AU),43,0)="--","---",IF($M$4="TEM0007_REV01",RAW_m_TEM0007_REV01!$AT54&amp; " --&gt; " &amp;RAW_m_TEM0007_REV01!$AU54&amp; " --&gt; ")),"---")</f>
        <v>---</v>
      </c>
      <c r="N54" s="19" t="str">
        <f>IFERROR(VLOOKUP(F54&amp;"-"&amp;G54,IF($M$4="TEM0007_REV01",RAW_m_TEM0007_REV01!$AD:$AJ),7,0),"---")</f>
        <v>---</v>
      </c>
      <c r="O54" s="19" t="str">
        <f>IFERROR(VLOOKUP(N54,IF($M$4="TEM0007_REV01",RAW_m_TEM0007_REV01!$AJ:$AK),2,0),"---")</f>
        <v>---</v>
      </c>
      <c r="P54" s="19" t="str">
        <f>IFERROR(VLOOKUP(F54&amp;"-"&amp;G54,IF($M$4="TEM0007_REV01",RAW_m_TEM0007_REV01!$AD:$AG),3,0),"---")</f>
        <v>---</v>
      </c>
      <c r="Q54" s="19" t="str">
        <f>IFERROR(VLOOKUP(N54,IF($M$4="TEM0007_REV01",RAW_m_TEM0007_REV01!$AE:$AH),4,0),"---")</f>
        <v>---</v>
      </c>
      <c r="R54" s="19" t="str">
        <f>IFERROR(VLOOKUP(F54&amp;"-"&amp;G54,IF($M$4="TEM0007_REV01",RAW_m_TEM0007_REV01!$AD:$AG),4,0),"---")</f>
        <v>---</v>
      </c>
    </row>
    <row r="55" spans="2:18" x14ac:dyDescent="0.25">
      <c r="B55" s="78">
        <v>50</v>
      </c>
      <c r="C55" s="19" t="str">
        <f>IFERROR(INDEX(B2B!A:F,MATCH('B2B Pin Table'!B55,B2B!A:A,0),6),"---")</f>
        <v>IO</v>
      </c>
      <c r="D55" s="19" t="str">
        <f>IFERROR(IF((COUNTIF(B2B!A51:K51,H53)&lt;0),"---",INDEX(B2B!A:K,MATCH('B2B Pin Table'!B55,B2B!A:A,0),2)),"---")</f>
        <v>JB1</v>
      </c>
      <c r="E55" s="19" t="str">
        <f>IFERROR(IF((COUNTIF(B2B!A51:K51,H53)&lt;0),"---",INDEX(B2B!A:K,MATCH('B2B Pin Table'!B55,B2B!A:A,0),3)),"---")</f>
        <v>49</v>
      </c>
      <c r="F55" s="19" t="str">
        <f>IFERROR(IF((COUNTIF(B2B!A51:K51,L53)&lt;0),"---",INDEX(B2B!A:K,MATCH('B2B Pin Table'!B55,B2B!A:A,0),4)),"---")</f>
        <v>JM1</v>
      </c>
      <c r="G55" s="19" t="str">
        <f>IFERROR(IF((COUNTIF(B2B!A51:K51,L53)&lt;0),"---",INDEX(B2B!A:K,MATCH('B2B Pin Table'!B55,B2B!A:A,0),5)),"---")</f>
        <v>50</v>
      </c>
      <c r="H55" s="59" t="str">
        <f>IFERROR(IF(VLOOKUP($D55&amp;"-"&amp;$E55,IF($H$4="TEB2000_REV01",CALC_CONN_TEB2000_REV01!$F:$I),4,0)="--","---",IF($H$4="TEB2000_REV01",CALC_CONN_TEB2000_REV01!$G55&amp; " --&gt; " &amp;CALC_CONN_TEB2000_REV01!$I55&amp; " --&gt; ")),"---")</f>
        <v>---</v>
      </c>
      <c r="I55" s="19" t="str">
        <f>IFERROR(IF(VLOOKUP($D55&amp;"-"&amp;$E55,IF($H$4="TEB2000_REV01",CALC_CONN_TEB2000_REV01!$F:$H),3,0)="--",VLOOKUP($D55&amp;"-"&amp;$E55,IF($H$4="TEB2000_REV01",CALC_CONN_TEB2000_REV01!$F:$H),2,0),VLOOKUP($D55&amp;"-"&amp;$E55,IF($H$4="TEB2000_REV01",CALC_CONN_TEB2000_REV01!$F:$H),3,0)),"---")</f>
        <v>---</v>
      </c>
      <c r="J55" s="19" t="str">
        <f>IFERROR(VLOOKUP(I55,IF($H$4="TEB2000_REV01",RAW_c_TEB2000_REV01!$AE:$AM),9,0),"---")</f>
        <v>---</v>
      </c>
      <c r="K55" s="19" t="str">
        <f>IFERROR(VLOOKUP(D55&amp;"-"&amp;E55,IF($H$4="TEB2000_REV01",RAW_c_TEB2000_REV01!$AD:$AK,"???"),6,0),"---")</f>
        <v>---</v>
      </c>
      <c r="L55" s="19" t="str">
        <f>IFERROR(VLOOKUP(D55&amp;"-"&amp;E55,IF($H$4="TEB2000_REV01",RAW_c_TEB2000_REV01!$AD:$AL,"???"),9,0),"---")</f>
        <v>---</v>
      </c>
      <c r="M55" s="19" t="str">
        <f>IFERROR(IF(VLOOKUP($F55&amp;"-"&amp;$G55,IF($M$4="TEM0007_REV01",RAW_m_TEM0007_REV01!$F:$AU),43,0)="--","---",IF($M$4="TEM0007_REV01",RAW_m_TEM0007_REV01!$AT55&amp; " --&gt; " &amp;RAW_m_TEM0007_REV01!$AU55&amp; " --&gt; ")),"---")</f>
        <v>---</v>
      </c>
      <c r="N55" s="19" t="str">
        <f>IFERROR(VLOOKUP(F55&amp;"-"&amp;G55,IF($M$4="TEM0007_REV01",RAW_m_TEM0007_REV01!$AD:$AJ),7,0),"---")</f>
        <v>---</v>
      </c>
      <c r="O55" s="19" t="str">
        <f>IFERROR(VLOOKUP(N55,IF($M$4="TEM0007_REV01",RAW_m_TEM0007_REV01!$AJ:$AK),2,0),"---")</f>
        <v>---</v>
      </c>
      <c r="P55" s="19" t="str">
        <f>IFERROR(VLOOKUP(F55&amp;"-"&amp;G55,IF($M$4="TEM0007_REV01",RAW_m_TEM0007_REV01!$AD:$AG),3,0),"---")</f>
        <v>---</v>
      </c>
      <c r="Q55" s="19" t="str">
        <f>IFERROR(VLOOKUP(N55,IF($M$4="TEM0007_REV01",RAW_m_TEM0007_REV01!$AE:$AH),4,0),"---")</f>
        <v>---</v>
      </c>
      <c r="R55" s="19" t="str">
        <f>IFERROR(VLOOKUP(F55&amp;"-"&amp;G55,IF($M$4="TEM0007_REV01",RAW_m_TEM0007_REV01!$AD:$AG),4,0),"---")</f>
        <v>---</v>
      </c>
    </row>
    <row r="56" spans="2:18" x14ac:dyDescent="0.25">
      <c r="B56" s="78">
        <v>51</v>
      </c>
      <c r="C56" s="19" t="str">
        <f>IFERROR(INDEX(B2B!A:F,MATCH('B2B Pin Table'!B56,B2B!A:A,0),6),"---")</f>
        <v>IO</v>
      </c>
      <c r="D56" s="19" t="str">
        <f>IFERROR(IF((COUNTIF(B2B!A52:K52,H54)&lt;0),"---",INDEX(B2B!A:K,MATCH('B2B Pin Table'!B56,B2B!A:A,0),2)),"---")</f>
        <v>JB1</v>
      </c>
      <c r="E56" s="19" t="str">
        <f>IFERROR(IF((COUNTIF(B2B!A52:K52,H54)&lt;0),"---",INDEX(B2B!A:K,MATCH('B2B Pin Table'!B56,B2B!A:A,0),3)),"---")</f>
        <v>52</v>
      </c>
      <c r="F56" s="19" t="str">
        <f>IFERROR(IF((COUNTIF(B2B!A52:K52,L54)&lt;0),"---",INDEX(B2B!A:K,MATCH('B2B Pin Table'!B56,B2B!A:A,0),4)),"---")</f>
        <v>JM1</v>
      </c>
      <c r="G56" s="19" t="str">
        <f>IFERROR(IF((COUNTIF(B2B!A52:K52,L54)&lt;0),"---",INDEX(B2B!A:K,MATCH('B2B Pin Table'!B56,B2B!A:A,0),5)),"---")</f>
        <v>51</v>
      </c>
      <c r="H56" s="59" t="str">
        <f>IFERROR(IF(VLOOKUP($D56&amp;"-"&amp;$E56,IF($H$4="TEB2000_REV01",CALC_CONN_TEB2000_REV01!$F:$I),4,0)="--","---",IF($H$4="TEB2000_REV01",CALC_CONN_TEB2000_REV01!$G56&amp; " --&gt; " &amp;CALC_CONN_TEB2000_REV01!$I56&amp; " --&gt; ")),"---")</f>
        <v>---</v>
      </c>
      <c r="I56" s="19" t="str">
        <f>IFERROR(IF(VLOOKUP($D56&amp;"-"&amp;$E56,IF($H$4="TEB2000_REV01",CALC_CONN_TEB2000_REV01!$F:$H),3,0)="--",VLOOKUP($D56&amp;"-"&amp;$E56,IF($H$4="TEB2000_REV01",CALC_CONN_TEB2000_REV01!$F:$H),2,0),VLOOKUP($D56&amp;"-"&amp;$E56,IF($H$4="TEB2000_REV01",CALC_CONN_TEB2000_REV01!$F:$H),3,0)),"---")</f>
        <v>---</v>
      </c>
      <c r="J56" s="19" t="str">
        <f>IFERROR(VLOOKUP(I56,IF($H$4="TEB2000_REV01",RAW_c_TEB2000_REV01!$AE:$AM),9,0),"---")</f>
        <v>---</v>
      </c>
      <c r="K56" s="19" t="str">
        <f>IFERROR(VLOOKUP(D56&amp;"-"&amp;E56,IF($H$4="TEB2000_REV01",RAW_c_TEB2000_REV01!$AD:$AK,"???"),6,0),"---")</f>
        <v>---</v>
      </c>
      <c r="L56" s="19" t="str">
        <f>IFERROR(VLOOKUP(D56&amp;"-"&amp;E56,IF($H$4="TEB2000_REV01",RAW_c_TEB2000_REV01!$AD:$AL,"???"),9,0),"---")</f>
        <v>---</v>
      </c>
      <c r="M56" s="19" t="str">
        <f>IFERROR(IF(VLOOKUP($F56&amp;"-"&amp;$G56,IF($M$4="TEM0007_REV01",RAW_m_TEM0007_REV01!$F:$AU),43,0)="--","---",IF($M$4="TEM0007_REV01",RAW_m_TEM0007_REV01!$AT56&amp; " --&gt; " &amp;RAW_m_TEM0007_REV01!$AU56&amp; " --&gt; ")),"---")</f>
        <v>---</v>
      </c>
      <c r="N56" s="19" t="str">
        <f>IFERROR(VLOOKUP(F56&amp;"-"&amp;G56,IF($M$4="TEM0007_REV01",RAW_m_TEM0007_REV01!$AD:$AJ),7,0),"---")</f>
        <v>---</v>
      </c>
      <c r="O56" s="19" t="str">
        <f>IFERROR(VLOOKUP(N56,IF($M$4="TEM0007_REV01",RAW_m_TEM0007_REV01!$AJ:$AK),2,0),"---")</f>
        <v>---</v>
      </c>
      <c r="P56" s="19" t="str">
        <f>IFERROR(VLOOKUP(F56&amp;"-"&amp;G56,IF($M$4="TEM0007_REV01",RAW_m_TEM0007_REV01!$AD:$AG),3,0),"---")</f>
        <v>---</v>
      </c>
      <c r="Q56" s="19" t="str">
        <f>IFERROR(VLOOKUP(N56,IF($M$4="TEM0007_REV01",RAW_m_TEM0007_REV01!$AE:$AH),4,0),"---")</f>
        <v>---</v>
      </c>
      <c r="R56" s="19" t="str">
        <f>IFERROR(VLOOKUP(F56&amp;"-"&amp;G56,IF($M$4="TEM0007_REV01",RAW_m_TEM0007_REV01!$AD:$AG),4,0),"---")</f>
        <v>---</v>
      </c>
    </row>
    <row r="57" spans="2:18" x14ac:dyDescent="0.25">
      <c r="B57" s="78">
        <v>52</v>
      </c>
      <c r="C57" s="19" t="str">
        <f>IFERROR(INDEX(B2B!A:F,MATCH('B2B Pin Table'!B57,B2B!A:A,0),6),"---")</f>
        <v>IO</v>
      </c>
      <c r="D57" s="19" t="str">
        <f>IFERROR(IF((COUNTIF(B2B!A53:K53,H55)&lt;0),"---",INDEX(B2B!A:K,MATCH('B2B Pin Table'!B57,B2B!A:A,0),2)),"---")</f>
        <v>JB1</v>
      </c>
      <c r="E57" s="19" t="str">
        <f>IFERROR(IF((COUNTIF(B2B!A53:K53,H55)&lt;0),"---",INDEX(B2B!A:K,MATCH('B2B Pin Table'!B57,B2B!A:A,0),3)),"---")</f>
        <v>51</v>
      </c>
      <c r="F57" s="19" t="str">
        <f>IFERROR(IF((COUNTIF(B2B!A53:K53,L55)&lt;0),"---",INDEX(B2B!A:K,MATCH('B2B Pin Table'!B57,B2B!A:A,0),4)),"---")</f>
        <v>JM1</v>
      </c>
      <c r="G57" s="19" t="str">
        <f>IFERROR(IF((COUNTIF(B2B!A53:K53,L55)&lt;0),"---",INDEX(B2B!A:K,MATCH('B2B Pin Table'!B57,B2B!A:A,0),5)),"---")</f>
        <v>52</v>
      </c>
      <c r="H57" s="59" t="str">
        <f>IFERROR(IF(VLOOKUP($D57&amp;"-"&amp;$E57,IF($H$4="TEB2000_REV01",CALC_CONN_TEB2000_REV01!$F:$I),4,0)="--","---",IF($H$4="TEB2000_REV01",CALC_CONN_TEB2000_REV01!$G57&amp; " --&gt; " &amp;CALC_CONN_TEB2000_REV01!$I57&amp; " --&gt; ")),"---")</f>
        <v>---</v>
      </c>
      <c r="I57" s="19" t="str">
        <f>IFERROR(IF(VLOOKUP($D57&amp;"-"&amp;$E57,IF($H$4="TEB2000_REV01",CALC_CONN_TEB2000_REV01!$F:$H),3,0)="--",VLOOKUP($D57&amp;"-"&amp;$E57,IF($H$4="TEB2000_REV01",CALC_CONN_TEB2000_REV01!$F:$H),2,0),VLOOKUP($D57&amp;"-"&amp;$E57,IF($H$4="TEB2000_REV01",CALC_CONN_TEB2000_REV01!$F:$H),3,0)),"---")</f>
        <v>---</v>
      </c>
      <c r="J57" s="19" t="str">
        <f>IFERROR(VLOOKUP(I57,IF($H$4="TEB2000_REV01",RAW_c_TEB2000_REV01!$AE:$AM),9,0),"---")</f>
        <v>---</v>
      </c>
      <c r="K57" s="19" t="str">
        <f>IFERROR(VLOOKUP(D57&amp;"-"&amp;E57,IF($H$4="TEB2000_REV01",RAW_c_TEB2000_REV01!$AD:$AK,"???"),6,0),"---")</f>
        <v>---</v>
      </c>
      <c r="L57" s="19" t="str">
        <f>IFERROR(VLOOKUP(D57&amp;"-"&amp;E57,IF($H$4="TEB2000_REV01",RAW_c_TEB2000_REV01!$AD:$AL,"???"),9,0),"---")</f>
        <v>---</v>
      </c>
      <c r="M57" s="19" t="str">
        <f>IFERROR(IF(VLOOKUP($F57&amp;"-"&amp;$G57,IF($M$4="TEM0007_REV01",RAW_m_TEM0007_REV01!$F:$AU),43,0)="--","---",IF($M$4="TEM0007_REV01",RAW_m_TEM0007_REV01!$AT57&amp; " --&gt; " &amp;RAW_m_TEM0007_REV01!$AU57&amp; " --&gt; ")),"---")</f>
        <v>---</v>
      </c>
      <c r="N57" s="19" t="str">
        <f>IFERROR(VLOOKUP(F57&amp;"-"&amp;G57,IF($M$4="TEM0007_REV01",RAW_m_TEM0007_REV01!$AD:$AJ),7,0),"---")</f>
        <v>---</v>
      </c>
      <c r="O57" s="19" t="str">
        <f>IFERROR(VLOOKUP(N57,IF($M$4="TEM0007_REV01",RAW_m_TEM0007_REV01!$AJ:$AK),2,0),"---")</f>
        <v>---</v>
      </c>
      <c r="P57" s="19" t="str">
        <f>IFERROR(VLOOKUP(F57&amp;"-"&amp;G57,IF($M$4="TEM0007_REV01",RAW_m_TEM0007_REV01!$AD:$AG),3,0),"---")</f>
        <v>---</v>
      </c>
      <c r="Q57" s="19" t="str">
        <f>IFERROR(VLOOKUP(N57,IF($M$4="TEM0007_REV01",RAW_m_TEM0007_REV01!$AE:$AH),4,0),"---")</f>
        <v>---</v>
      </c>
      <c r="R57" s="19" t="str">
        <f>IFERROR(VLOOKUP(F57&amp;"-"&amp;G57,IF($M$4="TEM0007_REV01",RAW_m_TEM0007_REV01!$AD:$AG),4,0),"---")</f>
        <v>---</v>
      </c>
    </row>
    <row r="58" spans="2:18" x14ac:dyDescent="0.25">
      <c r="B58" s="78">
        <v>53</v>
      </c>
      <c r="C58" s="19" t="str">
        <f>IFERROR(INDEX(B2B!A:F,MATCH('B2B Pin Table'!B58,B2B!A:A,0),6),"---")</f>
        <v>GND</v>
      </c>
      <c r="D58" s="19" t="str">
        <f>IFERROR(IF((COUNTIF(B2B!A54:K54,H56)&lt;0),"---",INDEX(B2B!A:K,MATCH('B2B Pin Table'!B58,B2B!A:A,0),2)),"---")</f>
        <v>JB1</v>
      </c>
      <c r="E58" s="19" t="str">
        <f>IFERROR(IF((COUNTIF(B2B!A54:K54,H56)&lt;0),"---",INDEX(B2B!A:K,MATCH('B2B Pin Table'!B58,B2B!A:A,0),3)),"---")</f>
        <v>54</v>
      </c>
      <c r="F58" s="19" t="str">
        <f>IFERROR(IF((COUNTIF(B2B!A54:K54,L56)&lt;0),"---",INDEX(B2B!A:K,MATCH('B2B Pin Table'!B58,B2B!A:A,0),4)),"---")</f>
        <v>JM1</v>
      </c>
      <c r="G58" s="19" t="str">
        <f>IFERROR(IF((COUNTIF(B2B!A54:K54,L56)&lt;0),"---",INDEX(B2B!A:K,MATCH('B2B Pin Table'!B58,B2B!A:A,0),5)),"---")</f>
        <v>53</v>
      </c>
      <c r="H58" s="59" t="str">
        <f>IFERROR(IF(VLOOKUP($D58&amp;"-"&amp;$E58,IF($H$4="TEB2000_REV01",CALC_CONN_TEB2000_REV01!$F:$I),4,0)="--","---",IF($H$4="TEB2000_REV01",CALC_CONN_TEB2000_REV01!$G58&amp; " --&gt; " &amp;CALC_CONN_TEB2000_REV01!$I58&amp; " --&gt; ")),"---")</f>
        <v>---</v>
      </c>
      <c r="I58" s="19" t="str">
        <f>IFERROR(IF(VLOOKUP($D58&amp;"-"&amp;$E58,IF($H$4="TEB2000_REV01",CALC_CONN_TEB2000_REV01!$F:$H),3,0)="--",VLOOKUP($D58&amp;"-"&amp;$E58,IF($H$4="TEB2000_REV01",CALC_CONN_TEB2000_REV01!$F:$H),2,0),VLOOKUP($D58&amp;"-"&amp;$E58,IF($H$4="TEB2000_REV01",CALC_CONN_TEB2000_REV01!$F:$H),3,0)),"---")</f>
        <v>---</v>
      </c>
      <c r="J58" s="19" t="str">
        <f>IFERROR(VLOOKUP(I58,IF($H$4="TEB2000_REV01",RAW_c_TEB2000_REV01!$AE:$AM),9,0),"---")</f>
        <v>---</v>
      </c>
      <c r="K58" s="19" t="str">
        <f>IFERROR(VLOOKUP(D58&amp;"-"&amp;E58,IF($H$4="TEB2000_REV01",RAW_c_TEB2000_REV01!$AD:$AK,"???"),6,0),"---")</f>
        <v>---</v>
      </c>
      <c r="L58" s="19" t="str">
        <f>IFERROR(VLOOKUP(D58&amp;"-"&amp;E58,IF($H$4="TEB2000_REV01",RAW_c_TEB2000_REV01!$AD:$AL,"???"),9,0),"---")</f>
        <v>---</v>
      </c>
      <c r="M58" s="19" t="str">
        <f>IFERROR(IF(VLOOKUP($F58&amp;"-"&amp;$G58,IF($M$4="TEM0007_REV01",RAW_m_TEM0007_REV01!$F:$AU),43,0)="--","---",IF($M$4="TEM0007_REV01",RAW_m_TEM0007_REV01!$AT58&amp; " --&gt; " &amp;RAW_m_TEM0007_REV01!$AU58&amp; " --&gt; ")),"---")</f>
        <v>---</v>
      </c>
      <c r="N58" s="19" t="str">
        <f>IFERROR(VLOOKUP(F58&amp;"-"&amp;G58,IF($M$4="TEM0007_REV01",RAW_m_TEM0007_REV01!$AD:$AJ),7,0),"---")</f>
        <v>---</v>
      </c>
      <c r="O58" s="19" t="str">
        <f>IFERROR(VLOOKUP(N58,IF($M$4="TEM0007_REV01",RAW_m_TEM0007_REV01!$AJ:$AK),2,0),"---")</f>
        <v>---</v>
      </c>
      <c r="P58" s="19" t="str">
        <f>IFERROR(VLOOKUP(F58&amp;"-"&amp;G58,IF($M$4="TEM0007_REV01",RAW_m_TEM0007_REV01!$AD:$AG),3,0),"---")</f>
        <v>---</v>
      </c>
      <c r="Q58" s="19" t="str">
        <f>IFERROR(VLOOKUP(N58,IF($M$4="TEM0007_REV01",RAW_m_TEM0007_REV01!$AE:$AH),4,0),"---")</f>
        <v>---</v>
      </c>
      <c r="R58" s="19" t="str">
        <f>IFERROR(VLOOKUP(F58&amp;"-"&amp;G58,IF($M$4="TEM0007_REV01",RAW_m_TEM0007_REV01!$AD:$AG),4,0),"---")</f>
        <v>---</v>
      </c>
    </row>
    <row r="59" spans="2:18" x14ac:dyDescent="0.25">
      <c r="B59" s="78">
        <v>54</v>
      </c>
      <c r="C59" s="19" t="str">
        <f>IFERROR(INDEX(B2B!A:F,MATCH('B2B Pin Table'!B59,B2B!A:A,0),6),"---")</f>
        <v>GND</v>
      </c>
      <c r="D59" s="19" t="str">
        <f>IFERROR(IF((COUNTIF(B2B!A55:K55,H57)&lt;0),"---",INDEX(B2B!A:K,MATCH('B2B Pin Table'!B59,B2B!A:A,0),2)),"---")</f>
        <v>JB1</v>
      </c>
      <c r="E59" s="19" t="str">
        <f>IFERROR(IF((COUNTIF(B2B!A55:K55,H57)&lt;0),"---",INDEX(B2B!A:K,MATCH('B2B Pin Table'!B59,B2B!A:A,0),3)),"---")</f>
        <v>53</v>
      </c>
      <c r="F59" s="19" t="str">
        <f>IFERROR(IF((COUNTIF(B2B!A55:K55,L57)&lt;0),"---",INDEX(B2B!A:K,MATCH('B2B Pin Table'!B59,B2B!A:A,0),4)),"---")</f>
        <v>JM1</v>
      </c>
      <c r="G59" s="19" t="str">
        <f>IFERROR(IF((COUNTIF(B2B!A55:K55,L57)&lt;0),"---",INDEX(B2B!A:K,MATCH('B2B Pin Table'!B59,B2B!A:A,0),5)),"---")</f>
        <v>54</v>
      </c>
      <c r="H59" s="59" t="str">
        <f>IFERROR(IF(VLOOKUP($D59&amp;"-"&amp;$E59,IF($H$4="TEB2000_REV01",CALC_CONN_TEB2000_REV01!$F:$I),4,0)="--","---",IF($H$4="TEB2000_REV01",CALC_CONN_TEB2000_REV01!$G59&amp; " --&gt; " &amp;CALC_CONN_TEB2000_REV01!$I59&amp; " --&gt; ")),"---")</f>
        <v>---</v>
      </c>
      <c r="I59" s="19" t="str">
        <f>IFERROR(IF(VLOOKUP($D59&amp;"-"&amp;$E59,IF($H$4="TEB2000_REV01",CALC_CONN_TEB2000_REV01!$F:$H),3,0)="--",VLOOKUP($D59&amp;"-"&amp;$E59,IF($H$4="TEB2000_REV01",CALC_CONN_TEB2000_REV01!$F:$H),2,0),VLOOKUP($D59&amp;"-"&amp;$E59,IF($H$4="TEB2000_REV01",CALC_CONN_TEB2000_REV01!$F:$H),3,0)),"---")</f>
        <v>---</v>
      </c>
      <c r="J59" s="19" t="str">
        <f>IFERROR(VLOOKUP(I59,IF($H$4="TEB2000_REV01",RAW_c_TEB2000_REV01!$AE:$AM),9,0),"---")</f>
        <v>---</v>
      </c>
      <c r="K59" s="19" t="str">
        <f>IFERROR(VLOOKUP(D59&amp;"-"&amp;E59,IF($H$4="TEB2000_REV01",RAW_c_TEB2000_REV01!$AD:$AK,"???"),6,0),"---")</f>
        <v>---</v>
      </c>
      <c r="L59" s="19" t="str">
        <f>IFERROR(VLOOKUP(D59&amp;"-"&amp;E59,IF($H$4="TEB2000_REV01",RAW_c_TEB2000_REV01!$AD:$AL,"???"),9,0),"---")</f>
        <v>---</v>
      </c>
      <c r="M59" s="19" t="str">
        <f>IFERROR(IF(VLOOKUP($F59&amp;"-"&amp;$G59,IF($M$4="TEM0007_REV01",RAW_m_TEM0007_REV01!$F:$AU),43,0)="--","---",IF($M$4="TEM0007_REV01",RAW_m_TEM0007_REV01!$AT59&amp; " --&gt; " &amp;RAW_m_TEM0007_REV01!$AU59&amp; " --&gt; ")),"---")</f>
        <v>---</v>
      </c>
      <c r="N59" s="19" t="str">
        <f>IFERROR(VLOOKUP(F59&amp;"-"&amp;G59,IF($M$4="TEM0007_REV01",RAW_m_TEM0007_REV01!$AD:$AJ),7,0),"---")</f>
        <v>---</v>
      </c>
      <c r="O59" s="19" t="str">
        <f>IFERROR(VLOOKUP(N59,IF($M$4="TEM0007_REV01",RAW_m_TEM0007_REV01!$AJ:$AK),2,0),"---")</f>
        <v>---</v>
      </c>
      <c r="P59" s="19" t="str">
        <f>IFERROR(VLOOKUP(F59&amp;"-"&amp;G59,IF($M$4="TEM0007_REV01",RAW_m_TEM0007_REV01!$AD:$AG),3,0),"---")</f>
        <v>---</v>
      </c>
      <c r="Q59" s="19" t="str">
        <f>IFERROR(VLOOKUP(N59,IF($M$4="TEM0007_REV01",RAW_m_TEM0007_REV01!$AE:$AH),4,0),"---")</f>
        <v>---</v>
      </c>
      <c r="R59" s="19" t="str">
        <f>IFERROR(VLOOKUP(F59&amp;"-"&amp;G59,IF($M$4="TEM0007_REV01",RAW_m_TEM0007_REV01!$AD:$AG),4,0),"---")</f>
        <v>---</v>
      </c>
    </row>
    <row r="60" spans="2:18" x14ac:dyDescent="0.25">
      <c r="B60" s="78">
        <v>55</v>
      </c>
      <c r="C60" s="19" t="str">
        <f>IFERROR(INDEX(B2B!A:F,MATCH('B2B Pin Table'!B60,B2B!A:A,0),6),"---")</f>
        <v>IO</v>
      </c>
      <c r="D60" s="19" t="str">
        <f>IFERROR(IF((COUNTIF(B2B!A56:K56,H58)&lt;0),"---",INDEX(B2B!A:K,MATCH('B2B Pin Table'!B60,B2B!A:A,0),2)),"---")</f>
        <v>JB1</v>
      </c>
      <c r="E60" s="19" t="str">
        <f>IFERROR(IF((COUNTIF(B2B!A56:K56,H58)&lt;0),"---",INDEX(B2B!A:K,MATCH('B2B Pin Table'!B60,B2B!A:A,0),3)),"---")</f>
        <v>56</v>
      </c>
      <c r="F60" s="19" t="str">
        <f>IFERROR(IF((COUNTIF(B2B!A56:K56,L58)&lt;0),"---",INDEX(B2B!A:K,MATCH('B2B Pin Table'!B60,B2B!A:A,0),4)),"---")</f>
        <v>JM1</v>
      </c>
      <c r="G60" s="19" t="str">
        <f>IFERROR(IF((COUNTIF(B2B!A56:K56,L58)&lt;0),"---",INDEX(B2B!A:K,MATCH('B2B Pin Table'!B60,B2B!A:A,0),5)),"---")</f>
        <v>55</v>
      </c>
      <c r="H60" s="59" t="str">
        <f>IFERROR(IF(VLOOKUP($D60&amp;"-"&amp;$E60,IF($H$4="TEB2000_REV01",CALC_CONN_TEB2000_REV01!$F:$I),4,0)="--","---",IF($H$4="TEB2000_REV01",CALC_CONN_TEB2000_REV01!$G60&amp; " --&gt; " &amp;CALC_CONN_TEB2000_REV01!$I60&amp; " --&gt; ")),"---")</f>
        <v>---</v>
      </c>
      <c r="I60" s="19" t="str">
        <f>IFERROR(IF(VLOOKUP($D60&amp;"-"&amp;$E60,IF($H$4="TEB2000_REV01",CALC_CONN_TEB2000_REV01!$F:$H),3,0)="--",VLOOKUP($D60&amp;"-"&amp;$E60,IF($H$4="TEB2000_REV01",CALC_CONN_TEB2000_REV01!$F:$H),2,0),VLOOKUP($D60&amp;"-"&amp;$E60,IF($H$4="TEB2000_REV01",CALC_CONN_TEB2000_REV01!$F:$H),3,0)),"---")</f>
        <v>---</v>
      </c>
      <c r="J60" s="19" t="str">
        <f>IFERROR(VLOOKUP(I60,IF($H$4="TEB2000_REV01",RAW_c_TEB2000_REV01!$AE:$AM),9,0),"---")</f>
        <v>---</v>
      </c>
      <c r="K60" s="19" t="str">
        <f>IFERROR(VLOOKUP(D60&amp;"-"&amp;E60,IF($H$4="TEB2000_REV01",RAW_c_TEB2000_REV01!$AD:$AK,"???"),6,0),"---")</f>
        <v>---</v>
      </c>
      <c r="L60" s="19" t="str">
        <f>IFERROR(VLOOKUP(D60&amp;"-"&amp;E60,IF($H$4="TEB2000_REV01",RAW_c_TEB2000_REV01!$AD:$AL,"???"),9,0),"---")</f>
        <v>---</v>
      </c>
      <c r="M60" s="19" t="str">
        <f>IFERROR(IF(VLOOKUP($F60&amp;"-"&amp;$G60,IF($M$4="TEM0007_REV01",RAW_m_TEM0007_REV01!$F:$AU),43,0)="--","---",IF($M$4="TEM0007_REV01",RAW_m_TEM0007_REV01!$AT60&amp; " --&gt; " &amp;RAW_m_TEM0007_REV01!$AU60&amp; " --&gt; ")),"---")</f>
        <v>---</v>
      </c>
      <c r="N60" s="19" t="str">
        <f>IFERROR(VLOOKUP(F60&amp;"-"&amp;G60,IF($M$4="TEM0007_REV01",RAW_m_TEM0007_REV01!$AD:$AJ),7,0),"---")</f>
        <v>---</v>
      </c>
      <c r="O60" s="19" t="str">
        <f>IFERROR(VLOOKUP(N60,IF($M$4="TEM0007_REV01",RAW_m_TEM0007_REV01!$AJ:$AK),2,0),"---")</f>
        <v>---</v>
      </c>
      <c r="P60" s="19" t="str">
        <f>IFERROR(VLOOKUP(F60&amp;"-"&amp;G60,IF($M$4="TEM0007_REV01",RAW_m_TEM0007_REV01!$AD:$AG),3,0),"---")</f>
        <v>---</v>
      </c>
      <c r="Q60" s="19" t="str">
        <f>IFERROR(VLOOKUP(N60,IF($M$4="TEM0007_REV01",RAW_m_TEM0007_REV01!$AE:$AH),4,0),"---")</f>
        <v>---</v>
      </c>
      <c r="R60" s="19" t="str">
        <f>IFERROR(VLOOKUP(F60&amp;"-"&amp;G60,IF($M$4="TEM0007_REV01",RAW_m_TEM0007_REV01!$AD:$AG),4,0),"---")</f>
        <v>---</v>
      </c>
    </row>
    <row r="61" spans="2:18" x14ac:dyDescent="0.25">
      <c r="B61" s="78">
        <v>56</v>
      </c>
      <c r="C61" s="19" t="str">
        <f>IFERROR(INDEX(B2B!A:F,MATCH('B2B Pin Table'!B61,B2B!A:A,0),6),"---")</f>
        <v>IO</v>
      </c>
      <c r="D61" s="19" t="str">
        <f>IFERROR(IF((COUNTIF(B2B!A57:K57,H59)&lt;0),"---",INDEX(B2B!A:K,MATCH('B2B Pin Table'!B61,B2B!A:A,0),2)),"---")</f>
        <v>JB1</v>
      </c>
      <c r="E61" s="19" t="str">
        <f>IFERROR(IF((COUNTIF(B2B!A57:K57,H59)&lt;0),"---",INDEX(B2B!A:K,MATCH('B2B Pin Table'!B61,B2B!A:A,0),3)),"---")</f>
        <v>55</v>
      </c>
      <c r="F61" s="19" t="str">
        <f>IFERROR(IF((COUNTIF(B2B!A57:K57,L59)&lt;0),"---",INDEX(B2B!A:K,MATCH('B2B Pin Table'!B61,B2B!A:A,0),4)),"---")</f>
        <v>JM1</v>
      </c>
      <c r="G61" s="19" t="str">
        <f>IFERROR(IF((COUNTIF(B2B!A57:K57,L59)&lt;0),"---",INDEX(B2B!A:K,MATCH('B2B Pin Table'!B61,B2B!A:A,0),5)),"---")</f>
        <v>56</v>
      </c>
      <c r="H61" s="59" t="str">
        <f>IFERROR(IF(VLOOKUP($D61&amp;"-"&amp;$E61,IF($H$4="TEB2000_REV01",CALC_CONN_TEB2000_REV01!$F:$I),4,0)="--","---",IF($H$4="TEB2000_REV01",CALC_CONN_TEB2000_REV01!$G61&amp; " --&gt; " &amp;CALC_CONN_TEB2000_REV01!$I61&amp; " --&gt; ")),"---")</f>
        <v>---</v>
      </c>
      <c r="I61" s="19" t="str">
        <f>IFERROR(IF(VLOOKUP($D61&amp;"-"&amp;$E61,IF($H$4="TEB2000_REV01",CALC_CONN_TEB2000_REV01!$F:$H),3,0)="--",VLOOKUP($D61&amp;"-"&amp;$E61,IF($H$4="TEB2000_REV01",CALC_CONN_TEB2000_REV01!$F:$H),2,0),VLOOKUP($D61&amp;"-"&amp;$E61,IF($H$4="TEB2000_REV01",CALC_CONN_TEB2000_REV01!$F:$H),3,0)),"---")</f>
        <v>---</v>
      </c>
      <c r="J61" s="19" t="str">
        <f>IFERROR(VLOOKUP(I61,IF($H$4="TEB2000_REV01",RAW_c_TEB2000_REV01!$AE:$AM),9,0),"---")</f>
        <v>---</v>
      </c>
      <c r="K61" s="19" t="str">
        <f>IFERROR(VLOOKUP(D61&amp;"-"&amp;E61,IF($H$4="TEB2000_REV01",RAW_c_TEB2000_REV01!$AD:$AK,"???"),6,0),"---")</f>
        <v>---</v>
      </c>
      <c r="L61" s="19" t="str">
        <f>IFERROR(VLOOKUP(D61&amp;"-"&amp;E61,IF($H$4="TEB2000_REV01",RAW_c_TEB2000_REV01!$AD:$AL,"???"),9,0),"---")</f>
        <v>---</v>
      </c>
      <c r="M61" s="19" t="str">
        <f>IFERROR(IF(VLOOKUP($F61&amp;"-"&amp;$G61,IF($M$4="TEM0007_REV01",RAW_m_TEM0007_REV01!$F:$AU),43,0)="--","---",IF($M$4="TEM0007_REV01",RAW_m_TEM0007_REV01!$AT61&amp; " --&gt; " &amp;RAW_m_TEM0007_REV01!$AU61&amp; " --&gt; ")),"---")</f>
        <v>---</v>
      </c>
      <c r="N61" s="19" t="str">
        <f>IFERROR(VLOOKUP(F61&amp;"-"&amp;G61,IF($M$4="TEM0007_REV01",RAW_m_TEM0007_REV01!$AD:$AJ),7,0),"---")</f>
        <v>---</v>
      </c>
      <c r="O61" s="19" t="str">
        <f>IFERROR(VLOOKUP(N61,IF($M$4="TEM0007_REV01",RAW_m_TEM0007_REV01!$AJ:$AK),2,0),"---")</f>
        <v>---</v>
      </c>
      <c r="P61" s="19" t="str">
        <f>IFERROR(VLOOKUP(F61&amp;"-"&amp;G61,IF($M$4="TEM0007_REV01",RAW_m_TEM0007_REV01!$AD:$AG),3,0),"---")</f>
        <v>---</v>
      </c>
      <c r="Q61" s="19" t="str">
        <f>IFERROR(VLOOKUP(N61,IF($M$4="TEM0007_REV01",RAW_m_TEM0007_REV01!$AE:$AH),4,0),"---")</f>
        <v>---</v>
      </c>
      <c r="R61" s="19" t="str">
        <f>IFERROR(VLOOKUP(F61&amp;"-"&amp;G61,IF($M$4="TEM0007_REV01",RAW_m_TEM0007_REV01!$AD:$AG),4,0),"---")</f>
        <v>---</v>
      </c>
    </row>
    <row r="62" spans="2:18" x14ac:dyDescent="0.25">
      <c r="B62" s="78">
        <v>57</v>
      </c>
      <c r="C62" s="19" t="str">
        <f>IFERROR(INDEX(B2B!A:F,MATCH('B2B Pin Table'!B62,B2B!A:A,0),6),"---")</f>
        <v>IO</v>
      </c>
      <c r="D62" s="19" t="str">
        <f>IFERROR(IF((COUNTIF(B2B!A58:K58,H60)&lt;0),"---",INDEX(B2B!A:K,MATCH('B2B Pin Table'!B62,B2B!A:A,0),2)),"---")</f>
        <v>JB1</v>
      </c>
      <c r="E62" s="19" t="str">
        <f>IFERROR(IF((COUNTIF(B2B!A58:K58,H60)&lt;0),"---",INDEX(B2B!A:K,MATCH('B2B Pin Table'!B62,B2B!A:A,0),3)),"---")</f>
        <v>58</v>
      </c>
      <c r="F62" s="19" t="str">
        <f>IFERROR(IF((COUNTIF(B2B!A58:K58,L60)&lt;0),"---",INDEX(B2B!A:K,MATCH('B2B Pin Table'!B62,B2B!A:A,0),4)),"---")</f>
        <v>JM1</v>
      </c>
      <c r="G62" s="19" t="str">
        <f>IFERROR(IF((COUNTIF(B2B!A58:K58,L60)&lt;0),"---",INDEX(B2B!A:K,MATCH('B2B Pin Table'!B62,B2B!A:A,0),5)),"---")</f>
        <v>57</v>
      </c>
      <c r="H62" s="59" t="str">
        <f>IFERROR(IF(VLOOKUP($D62&amp;"-"&amp;$E62,IF($H$4="TEB2000_REV01",CALC_CONN_TEB2000_REV01!$F:$I),4,0)="--","---",IF($H$4="TEB2000_REV01",CALC_CONN_TEB2000_REV01!$G62&amp; " --&gt; " &amp;CALC_CONN_TEB2000_REV01!$I62&amp; " --&gt; ")),"---")</f>
        <v>---</v>
      </c>
      <c r="I62" s="19" t="str">
        <f>IFERROR(IF(VLOOKUP($D62&amp;"-"&amp;$E62,IF($H$4="TEB2000_REV01",CALC_CONN_TEB2000_REV01!$F:$H),3,0)="--",VLOOKUP($D62&amp;"-"&amp;$E62,IF($H$4="TEB2000_REV01",CALC_CONN_TEB2000_REV01!$F:$H),2,0),VLOOKUP($D62&amp;"-"&amp;$E62,IF($H$4="TEB2000_REV01",CALC_CONN_TEB2000_REV01!$F:$H),3,0)),"---")</f>
        <v>---</v>
      </c>
      <c r="J62" s="19" t="str">
        <f>IFERROR(VLOOKUP(I62,IF($H$4="TEB2000_REV01",RAW_c_TEB2000_REV01!$AE:$AM),9,0),"---")</f>
        <v>---</v>
      </c>
      <c r="K62" s="19" t="str">
        <f>IFERROR(VLOOKUP(D62&amp;"-"&amp;E62,IF($H$4="TEB2000_REV01",RAW_c_TEB2000_REV01!$AD:$AK,"???"),6,0),"---")</f>
        <v>---</v>
      </c>
      <c r="L62" s="19" t="str">
        <f>IFERROR(VLOOKUP(D62&amp;"-"&amp;E62,IF($H$4="TEB2000_REV01",RAW_c_TEB2000_REV01!$AD:$AL,"???"),9,0),"---")</f>
        <v>---</v>
      </c>
      <c r="M62" s="19" t="str">
        <f>IFERROR(IF(VLOOKUP($F62&amp;"-"&amp;$G62,IF($M$4="TEM0007_REV01",RAW_m_TEM0007_REV01!$F:$AU),43,0)="--","---",IF($M$4="TEM0007_REV01",RAW_m_TEM0007_REV01!$AT62&amp; " --&gt; " &amp;RAW_m_TEM0007_REV01!$AU62&amp; " --&gt; ")),"---")</f>
        <v>---</v>
      </c>
      <c r="N62" s="19" t="str">
        <f>IFERROR(VLOOKUP(F62&amp;"-"&amp;G62,IF($M$4="TEM0007_REV01",RAW_m_TEM0007_REV01!$AD:$AJ),7,0),"---")</f>
        <v>---</v>
      </c>
      <c r="O62" s="19" t="str">
        <f>IFERROR(VLOOKUP(N62,IF($M$4="TEM0007_REV01",RAW_m_TEM0007_REV01!$AJ:$AK),2,0),"---")</f>
        <v>---</v>
      </c>
      <c r="P62" s="19" t="str">
        <f>IFERROR(VLOOKUP(F62&amp;"-"&amp;G62,IF($M$4="TEM0007_REV01",RAW_m_TEM0007_REV01!$AD:$AG),3,0),"---")</f>
        <v>---</v>
      </c>
      <c r="Q62" s="19" t="str">
        <f>IFERROR(VLOOKUP(N62,IF($M$4="TEM0007_REV01",RAW_m_TEM0007_REV01!$AE:$AH),4,0),"---")</f>
        <v>---</v>
      </c>
      <c r="R62" s="19" t="str">
        <f>IFERROR(VLOOKUP(F62&amp;"-"&amp;G62,IF($M$4="TEM0007_REV01",RAW_m_TEM0007_REV01!$AD:$AG),4,0),"---")</f>
        <v>---</v>
      </c>
    </row>
    <row r="63" spans="2:18" x14ac:dyDescent="0.25">
      <c r="B63" s="78">
        <v>58</v>
      </c>
      <c r="C63" s="19" t="str">
        <f>IFERROR(INDEX(B2B!A:F,MATCH('B2B Pin Table'!B63,B2B!A:A,0),6),"---")</f>
        <v>IO</v>
      </c>
      <c r="D63" s="19" t="str">
        <f>IFERROR(IF((COUNTIF(B2B!A59:K59,H61)&lt;0),"---",INDEX(B2B!A:K,MATCH('B2B Pin Table'!B63,B2B!A:A,0),2)),"---")</f>
        <v>JB1</v>
      </c>
      <c r="E63" s="19" t="str">
        <f>IFERROR(IF((COUNTIF(B2B!A59:K59,H61)&lt;0),"---",INDEX(B2B!A:K,MATCH('B2B Pin Table'!B63,B2B!A:A,0),3)),"---")</f>
        <v>57</v>
      </c>
      <c r="F63" s="19" t="str">
        <f>IFERROR(IF((COUNTIF(B2B!A59:K59,L61)&lt;0),"---",INDEX(B2B!A:K,MATCH('B2B Pin Table'!B63,B2B!A:A,0),4)),"---")</f>
        <v>JM1</v>
      </c>
      <c r="G63" s="19" t="str">
        <f>IFERROR(IF((COUNTIF(B2B!A59:K59,L61)&lt;0),"---",INDEX(B2B!A:K,MATCH('B2B Pin Table'!B63,B2B!A:A,0),5)),"---")</f>
        <v>58</v>
      </c>
      <c r="H63" s="59" t="str">
        <f>IFERROR(IF(VLOOKUP($D63&amp;"-"&amp;$E63,IF($H$4="TEB2000_REV01",CALC_CONN_TEB2000_REV01!$F:$I),4,0)="--","---",IF($H$4="TEB2000_REV01",CALC_CONN_TEB2000_REV01!$G63&amp; " --&gt; " &amp;CALC_CONN_TEB2000_REV01!$I63&amp; " --&gt; ")),"---")</f>
        <v>---</v>
      </c>
      <c r="I63" s="19" t="str">
        <f>IFERROR(IF(VLOOKUP($D63&amp;"-"&amp;$E63,IF($H$4="TEB2000_REV01",CALC_CONN_TEB2000_REV01!$F:$H),3,0)="--",VLOOKUP($D63&amp;"-"&amp;$E63,IF($H$4="TEB2000_REV01",CALC_CONN_TEB2000_REV01!$F:$H),2,0),VLOOKUP($D63&amp;"-"&amp;$E63,IF($H$4="TEB2000_REV01",CALC_CONN_TEB2000_REV01!$F:$H),3,0)),"---")</f>
        <v>---</v>
      </c>
      <c r="J63" s="19" t="str">
        <f>IFERROR(VLOOKUP(I63,IF($H$4="TEB2000_REV01",RAW_c_TEB2000_REV01!$AE:$AM),9,0),"---")</f>
        <v>---</v>
      </c>
      <c r="K63" s="19" t="str">
        <f>IFERROR(VLOOKUP(D63&amp;"-"&amp;E63,IF($H$4="TEB2000_REV01",RAW_c_TEB2000_REV01!$AD:$AK,"???"),6,0),"---")</f>
        <v>---</v>
      </c>
      <c r="L63" s="19" t="str">
        <f>IFERROR(VLOOKUP(D63&amp;"-"&amp;E63,IF($H$4="TEB2000_REV01",RAW_c_TEB2000_REV01!$AD:$AL,"???"),9,0),"---")</f>
        <v>---</v>
      </c>
      <c r="M63" s="19" t="str">
        <f>IFERROR(IF(VLOOKUP($F63&amp;"-"&amp;$G63,IF($M$4="TEM0007_REV01",RAW_m_TEM0007_REV01!$F:$AU),43,0)="--","---",IF($M$4="TEM0007_REV01",RAW_m_TEM0007_REV01!$AT63&amp; " --&gt; " &amp;RAW_m_TEM0007_REV01!$AU63&amp; " --&gt; ")),"---")</f>
        <v>---</v>
      </c>
      <c r="N63" s="19" t="str">
        <f>IFERROR(VLOOKUP(F63&amp;"-"&amp;G63,IF($M$4="TEM0007_REV01",RAW_m_TEM0007_REV01!$AD:$AJ),7,0),"---")</f>
        <v>---</v>
      </c>
      <c r="O63" s="19" t="str">
        <f>IFERROR(VLOOKUP(N63,IF($M$4="TEM0007_REV01",RAW_m_TEM0007_REV01!$AJ:$AK),2,0),"---")</f>
        <v>---</v>
      </c>
      <c r="P63" s="19" t="str">
        <f>IFERROR(VLOOKUP(F63&amp;"-"&amp;G63,IF($M$4="TEM0007_REV01",RAW_m_TEM0007_REV01!$AD:$AG),3,0),"---")</f>
        <v>---</v>
      </c>
      <c r="Q63" s="19" t="str">
        <f>IFERROR(VLOOKUP(N63,IF($M$4="TEM0007_REV01",RAW_m_TEM0007_REV01!$AE:$AH),4,0),"---")</f>
        <v>---</v>
      </c>
      <c r="R63" s="19" t="str">
        <f>IFERROR(VLOOKUP(F63&amp;"-"&amp;G63,IF($M$4="TEM0007_REV01",RAW_m_TEM0007_REV01!$AD:$AG),4,0),"---")</f>
        <v>---</v>
      </c>
    </row>
    <row r="64" spans="2:18" x14ac:dyDescent="0.25">
      <c r="B64" s="78">
        <v>59</v>
      </c>
      <c r="C64" s="19" t="str">
        <f>IFERROR(INDEX(B2B!A:F,MATCH('B2B Pin Table'!B64,B2B!A:A,0),6),"---")</f>
        <v>IO</v>
      </c>
      <c r="D64" s="19" t="str">
        <f>IFERROR(IF((COUNTIF(B2B!A60:K60,H62)&lt;0),"---",INDEX(B2B!A:K,MATCH('B2B Pin Table'!B64,B2B!A:A,0),2)),"---")</f>
        <v>JB1</v>
      </c>
      <c r="E64" s="19" t="str">
        <f>IFERROR(IF((COUNTIF(B2B!A60:K60,H62)&lt;0),"---",INDEX(B2B!A:K,MATCH('B2B Pin Table'!B64,B2B!A:A,0),3)),"---")</f>
        <v>60</v>
      </c>
      <c r="F64" s="19" t="str">
        <f>IFERROR(IF((COUNTIF(B2B!A60:K60,L62)&lt;0),"---",INDEX(B2B!A:K,MATCH('B2B Pin Table'!B64,B2B!A:A,0),4)),"---")</f>
        <v>JM1</v>
      </c>
      <c r="G64" s="19" t="str">
        <f>IFERROR(IF((COUNTIF(B2B!A60:K60,L62)&lt;0),"---",INDEX(B2B!A:K,MATCH('B2B Pin Table'!B64,B2B!A:A,0),5)),"---")</f>
        <v>59</v>
      </c>
      <c r="H64" s="59" t="str">
        <f>IFERROR(IF(VLOOKUP($D64&amp;"-"&amp;$E64,IF($H$4="TEB2000_REV01",CALC_CONN_TEB2000_REV01!$F:$I),4,0)="--","---",IF($H$4="TEB2000_REV01",CALC_CONN_TEB2000_REV01!$G64&amp; " --&gt; " &amp;CALC_CONN_TEB2000_REV01!$I64&amp; " --&gt; ")),"---")</f>
        <v>---</v>
      </c>
      <c r="I64" s="19" t="str">
        <f>IFERROR(IF(VLOOKUP($D64&amp;"-"&amp;$E64,IF($H$4="TEB2000_REV01",CALC_CONN_TEB2000_REV01!$F:$H),3,0)="--",VLOOKUP($D64&amp;"-"&amp;$E64,IF($H$4="TEB2000_REV01",CALC_CONN_TEB2000_REV01!$F:$H),2,0),VLOOKUP($D64&amp;"-"&amp;$E64,IF($H$4="TEB2000_REV01",CALC_CONN_TEB2000_REV01!$F:$H),3,0)),"---")</f>
        <v>---</v>
      </c>
      <c r="J64" s="19" t="str">
        <f>IFERROR(VLOOKUP(I64,IF($H$4="TEB2000_REV01",RAW_c_TEB2000_REV01!$AE:$AM),9,0),"---")</f>
        <v>---</v>
      </c>
      <c r="K64" s="19" t="str">
        <f>IFERROR(VLOOKUP(D64&amp;"-"&amp;E64,IF($H$4="TEB2000_REV01",RAW_c_TEB2000_REV01!$AD:$AK,"???"),6,0),"---")</f>
        <v>---</v>
      </c>
      <c r="L64" s="19" t="str">
        <f>IFERROR(VLOOKUP(D64&amp;"-"&amp;E64,IF($H$4="TEB2000_REV01",RAW_c_TEB2000_REV01!$AD:$AL,"???"),9,0),"---")</f>
        <v>---</v>
      </c>
      <c r="M64" s="19" t="str">
        <f>IFERROR(IF(VLOOKUP($F64&amp;"-"&amp;$G64,IF($M$4="TEM0007_REV01",RAW_m_TEM0007_REV01!$F:$AU),43,0)="--","---",IF($M$4="TEM0007_REV01",RAW_m_TEM0007_REV01!$AT64&amp; " --&gt; " &amp;RAW_m_TEM0007_REV01!$AU64&amp; " --&gt; ")),"---")</f>
        <v>---</v>
      </c>
      <c r="N64" s="19" t="str">
        <f>IFERROR(VLOOKUP(F64&amp;"-"&amp;G64,IF($M$4="TEM0007_REV01",RAW_m_TEM0007_REV01!$AD:$AJ),7,0),"---")</f>
        <v>---</v>
      </c>
      <c r="O64" s="19" t="str">
        <f>IFERROR(VLOOKUP(N64,IF($M$4="TEM0007_REV01",RAW_m_TEM0007_REV01!$AJ:$AK),2,0),"---")</f>
        <v>---</v>
      </c>
      <c r="P64" s="19" t="str">
        <f>IFERROR(VLOOKUP(F64&amp;"-"&amp;G64,IF($M$4="TEM0007_REV01",RAW_m_TEM0007_REV01!$AD:$AG),3,0),"---")</f>
        <v>---</v>
      </c>
      <c r="Q64" s="19" t="str">
        <f>IFERROR(VLOOKUP(N64,IF($M$4="TEM0007_REV01",RAW_m_TEM0007_REV01!$AE:$AH),4,0),"---")</f>
        <v>---</v>
      </c>
      <c r="R64" s="19" t="str">
        <f>IFERROR(VLOOKUP(F64&amp;"-"&amp;G64,IF($M$4="TEM0007_REV01",RAW_m_TEM0007_REV01!$AD:$AG),4,0),"---")</f>
        <v>---</v>
      </c>
    </row>
    <row r="65" spans="2:18" x14ac:dyDescent="0.25">
      <c r="B65" s="78">
        <v>60</v>
      </c>
      <c r="C65" s="19" t="str">
        <f>IFERROR(INDEX(B2B!A:F,MATCH('B2B Pin Table'!B65,B2B!A:A,0),6),"---")</f>
        <v>IO</v>
      </c>
      <c r="D65" s="19" t="str">
        <f>IFERROR(IF((COUNTIF(B2B!A61:K61,H63)&lt;0),"---",INDEX(B2B!A:K,MATCH('B2B Pin Table'!B65,B2B!A:A,0),2)),"---")</f>
        <v>JB1</v>
      </c>
      <c r="E65" s="19" t="str">
        <f>IFERROR(IF((COUNTIF(B2B!A61:K61,H63)&lt;0),"---",INDEX(B2B!A:K,MATCH('B2B Pin Table'!B65,B2B!A:A,0),3)),"---")</f>
        <v>59</v>
      </c>
      <c r="F65" s="19" t="str">
        <f>IFERROR(IF((COUNTIF(B2B!A61:K61,L63)&lt;0),"---",INDEX(B2B!A:K,MATCH('B2B Pin Table'!B65,B2B!A:A,0),4)),"---")</f>
        <v>JM1</v>
      </c>
      <c r="G65" s="19" t="str">
        <f>IFERROR(IF((COUNTIF(B2B!A61:K61,L63)&lt;0),"---",INDEX(B2B!A:K,MATCH('B2B Pin Table'!B65,B2B!A:A,0),5)),"---")</f>
        <v>60</v>
      </c>
      <c r="H65" s="59" t="str">
        <f>IFERROR(IF(VLOOKUP($D65&amp;"-"&amp;$E65,IF($H$4="TEB2000_REV01",CALC_CONN_TEB2000_REV01!$F:$I),4,0)="--","---",IF($H$4="TEB2000_REV01",CALC_CONN_TEB2000_REV01!$G65&amp; " --&gt; " &amp;CALC_CONN_TEB2000_REV01!$I65&amp; " --&gt; ")),"---")</f>
        <v>---</v>
      </c>
      <c r="I65" s="19" t="str">
        <f>IFERROR(IF(VLOOKUP($D65&amp;"-"&amp;$E65,IF($H$4="TEB2000_REV01",CALC_CONN_TEB2000_REV01!$F:$H),3,0)="--",VLOOKUP($D65&amp;"-"&amp;$E65,IF($H$4="TEB2000_REV01",CALC_CONN_TEB2000_REV01!$F:$H),2,0),VLOOKUP($D65&amp;"-"&amp;$E65,IF($H$4="TEB2000_REV01",CALC_CONN_TEB2000_REV01!$F:$H),3,0)),"---")</f>
        <v>---</v>
      </c>
      <c r="J65" s="19" t="str">
        <f>IFERROR(VLOOKUP(I65,IF($H$4="TEB2000_REV01",RAW_c_TEB2000_REV01!$AE:$AM),9,0),"---")</f>
        <v>---</v>
      </c>
      <c r="K65" s="19" t="str">
        <f>IFERROR(VLOOKUP(D65&amp;"-"&amp;E65,IF($H$4="TEB2000_REV01",RAW_c_TEB2000_REV01!$AD:$AK,"???"),6,0),"---")</f>
        <v>---</v>
      </c>
      <c r="L65" s="19" t="str">
        <f>IFERROR(VLOOKUP(D65&amp;"-"&amp;E65,IF($H$4="TEB2000_REV01",RAW_c_TEB2000_REV01!$AD:$AL,"???"),9,0),"---")</f>
        <v>---</v>
      </c>
      <c r="M65" s="19" t="str">
        <f>IFERROR(IF(VLOOKUP($F65&amp;"-"&amp;$G65,IF($M$4="TEM0007_REV01",RAW_m_TEM0007_REV01!$F:$AU),43,0)="--","---",IF($M$4="TEM0007_REV01",RAW_m_TEM0007_REV01!$AT65&amp; " --&gt; " &amp;RAW_m_TEM0007_REV01!$AU65&amp; " --&gt; ")),"---")</f>
        <v>---</v>
      </c>
      <c r="N65" s="19" t="str">
        <f>IFERROR(VLOOKUP(F65&amp;"-"&amp;G65,IF($M$4="TEM0007_REV01",RAW_m_TEM0007_REV01!$AD:$AJ),7,0),"---")</f>
        <v>---</v>
      </c>
      <c r="O65" s="19" t="str">
        <f>IFERROR(VLOOKUP(N65,IF($M$4="TEM0007_REV01",RAW_m_TEM0007_REV01!$AJ:$AK),2,0),"---")</f>
        <v>---</v>
      </c>
      <c r="P65" s="19" t="str">
        <f>IFERROR(VLOOKUP(F65&amp;"-"&amp;G65,IF($M$4="TEM0007_REV01",RAW_m_TEM0007_REV01!$AD:$AG),3,0),"---")</f>
        <v>---</v>
      </c>
      <c r="Q65" s="19" t="str">
        <f>IFERROR(VLOOKUP(N65,IF($M$4="TEM0007_REV01",RAW_m_TEM0007_REV01!$AE:$AH),4,0),"---")</f>
        <v>---</v>
      </c>
      <c r="R65" s="19" t="str">
        <f>IFERROR(VLOOKUP(F65&amp;"-"&amp;G65,IF($M$4="TEM0007_REV01",RAW_m_TEM0007_REV01!$AD:$AG),4,0),"---")</f>
        <v>---</v>
      </c>
    </row>
    <row r="66" spans="2:18" x14ac:dyDescent="0.25">
      <c r="B66" s="78">
        <v>61</v>
      </c>
      <c r="C66" s="19" t="str">
        <f>IFERROR(INDEX(B2B!A:F,MATCH('B2B Pin Table'!B66,B2B!A:A,0),6),"---")</f>
        <v>IO</v>
      </c>
      <c r="D66" s="19" t="str">
        <f>IFERROR(IF((COUNTIF(B2B!A62:K62,H64)&lt;0),"---",INDEX(B2B!A:K,MATCH('B2B Pin Table'!B66,B2B!A:A,0),2)),"---")</f>
        <v>JB1</v>
      </c>
      <c r="E66" s="19" t="str">
        <f>IFERROR(IF((COUNTIF(B2B!A62:K62,H64)&lt;0),"---",INDEX(B2B!A:K,MATCH('B2B Pin Table'!B66,B2B!A:A,0),3)),"---")</f>
        <v>62</v>
      </c>
      <c r="F66" s="19" t="str">
        <f>IFERROR(IF((COUNTIF(B2B!A62:K62,L64)&lt;0),"---",INDEX(B2B!A:K,MATCH('B2B Pin Table'!B66,B2B!A:A,0),4)),"---")</f>
        <v>JM1</v>
      </c>
      <c r="G66" s="19" t="str">
        <f>IFERROR(IF((COUNTIF(B2B!A62:K62,L64)&lt;0),"---",INDEX(B2B!A:K,MATCH('B2B Pin Table'!B66,B2B!A:A,0),5)),"---")</f>
        <v>61</v>
      </c>
      <c r="H66" s="59" t="str">
        <f>IFERROR(IF(VLOOKUP($D66&amp;"-"&amp;$E66,IF($H$4="TEB2000_REV01",CALC_CONN_TEB2000_REV01!$F:$I),4,0)="--","---",IF($H$4="TEB2000_REV01",CALC_CONN_TEB2000_REV01!$G66&amp; " --&gt; " &amp;CALC_CONN_TEB2000_REV01!$I66&amp; " --&gt; ")),"---")</f>
        <v>---</v>
      </c>
      <c r="I66" s="19" t="str">
        <f>IFERROR(IF(VLOOKUP($D66&amp;"-"&amp;$E66,IF($H$4="TEB2000_REV01",CALC_CONN_TEB2000_REV01!$F:$H),3,0)="--",VLOOKUP($D66&amp;"-"&amp;$E66,IF($H$4="TEB2000_REV01",CALC_CONN_TEB2000_REV01!$F:$H),2,0),VLOOKUP($D66&amp;"-"&amp;$E66,IF($H$4="TEB2000_REV01",CALC_CONN_TEB2000_REV01!$F:$H),3,0)),"---")</f>
        <v>---</v>
      </c>
      <c r="J66" s="19" t="str">
        <f>IFERROR(VLOOKUP(I66,IF($H$4="TEB2000_REV01",RAW_c_TEB2000_REV01!$AE:$AM),9,0),"---")</f>
        <v>---</v>
      </c>
      <c r="K66" s="19" t="str">
        <f>IFERROR(VLOOKUP(D66&amp;"-"&amp;E66,IF($H$4="TEB2000_REV01",RAW_c_TEB2000_REV01!$AD:$AK,"???"),6,0),"---")</f>
        <v>---</v>
      </c>
      <c r="L66" s="19" t="str">
        <f>IFERROR(VLOOKUP(D66&amp;"-"&amp;E66,IF($H$4="TEB2000_REV01",RAW_c_TEB2000_REV01!$AD:$AL,"???"),9,0),"---")</f>
        <v>---</v>
      </c>
      <c r="M66" s="19" t="str">
        <f>IFERROR(IF(VLOOKUP($F66&amp;"-"&amp;$G66,IF($M$4="TEM0007_REV01",RAW_m_TEM0007_REV01!$F:$AU),43,0)="--","---",IF($M$4="TEM0007_REV01",RAW_m_TEM0007_REV01!$AT66&amp; " --&gt; " &amp;RAW_m_TEM0007_REV01!$AU66&amp; " --&gt; ")),"---")</f>
        <v>---</v>
      </c>
      <c r="N66" s="19" t="str">
        <f>IFERROR(VLOOKUP(F66&amp;"-"&amp;G66,IF($M$4="TEM0007_REV01",RAW_m_TEM0007_REV01!$AD:$AJ),7,0),"---")</f>
        <v>---</v>
      </c>
      <c r="O66" s="19" t="str">
        <f>IFERROR(VLOOKUP(N66,IF($M$4="TEM0007_REV01",RAW_m_TEM0007_REV01!$AJ:$AK),2,0),"---")</f>
        <v>---</v>
      </c>
      <c r="P66" s="19" t="str">
        <f>IFERROR(VLOOKUP(F66&amp;"-"&amp;G66,IF($M$4="TEM0007_REV01",RAW_m_TEM0007_REV01!$AD:$AG),3,0),"---")</f>
        <v>---</v>
      </c>
      <c r="Q66" s="19" t="str">
        <f>IFERROR(VLOOKUP(N66,IF($M$4="TEM0007_REV01",RAW_m_TEM0007_REV01!$AE:$AH),4,0),"---")</f>
        <v>---</v>
      </c>
      <c r="R66" s="19" t="str">
        <f>IFERROR(VLOOKUP(F66&amp;"-"&amp;G66,IF($M$4="TEM0007_REV01",RAW_m_TEM0007_REV01!$AD:$AG),4,0),"---")</f>
        <v>---</v>
      </c>
    </row>
    <row r="67" spans="2:18" x14ac:dyDescent="0.25">
      <c r="B67" s="78">
        <v>62</v>
      </c>
      <c r="C67" s="19" t="str">
        <f>IFERROR(INDEX(B2B!A:F,MATCH('B2B Pin Table'!B67,B2B!A:A,0),6),"---")</f>
        <v>IO</v>
      </c>
      <c r="D67" s="19" t="str">
        <f>IFERROR(IF((COUNTIF(B2B!A63:K63,H65)&lt;0),"---",INDEX(B2B!A:K,MATCH('B2B Pin Table'!B67,B2B!A:A,0),2)),"---")</f>
        <v>JB1</v>
      </c>
      <c r="E67" s="19" t="str">
        <f>IFERROR(IF((COUNTIF(B2B!A63:K63,H65)&lt;0),"---",INDEX(B2B!A:K,MATCH('B2B Pin Table'!B67,B2B!A:A,0),3)),"---")</f>
        <v>61</v>
      </c>
      <c r="F67" s="19" t="str">
        <f>IFERROR(IF((COUNTIF(B2B!A63:K63,L65)&lt;0),"---",INDEX(B2B!A:K,MATCH('B2B Pin Table'!B67,B2B!A:A,0),4)),"---")</f>
        <v>JM1</v>
      </c>
      <c r="G67" s="19" t="str">
        <f>IFERROR(IF((COUNTIF(B2B!A63:K63,L65)&lt;0),"---",INDEX(B2B!A:K,MATCH('B2B Pin Table'!B67,B2B!A:A,0),5)),"---")</f>
        <v>62</v>
      </c>
      <c r="H67" s="59" t="str">
        <f>IFERROR(IF(VLOOKUP($D67&amp;"-"&amp;$E67,IF($H$4="TEB2000_REV01",CALC_CONN_TEB2000_REV01!$F:$I),4,0)="--","---",IF($H$4="TEB2000_REV01",CALC_CONN_TEB2000_REV01!$G67&amp; " --&gt; " &amp;CALC_CONN_TEB2000_REV01!$I67&amp; " --&gt; ")),"---")</f>
        <v>---</v>
      </c>
      <c r="I67" s="19" t="str">
        <f>IFERROR(IF(VLOOKUP($D67&amp;"-"&amp;$E67,IF($H$4="TEB2000_REV01",CALC_CONN_TEB2000_REV01!$F:$H),3,0)="--",VLOOKUP($D67&amp;"-"&amp;$E67,IF($H$4="TEB2000_REV01",CALC_CONN_TEB2000_REV01!$F:$H),2,0),VLOOKUP($D67&amp;"-"&amp;$E67,IF($H$4="TEB2000_REV01",CALC_CONN_TEB2000_REV01!$F:$H),3,0)),"---")</f>
        <v>---</v>
      </c>
      <c r="J67" s="19" t="str">
        <f>IFERROR(VLOOKUP(I67,IF($H$4="TEB2000_REV01",RAW_c_TEB2000_REV01!$AE:$AM),9,0),"---")</f>
        <v>---</v>
      </c>
      <c r="K67" s="19" t="str">
        <f>IFERROR(VLOOKUP(D67&amp;"-"&amp;E67,IF($H$4="TEB2000_REV01",RAW_c_TEB2000_REV01!$AD:$AK,"???"),6,0),"---")</f>
        <v>---</v>
      </c>
      <c r="L67" s="19" t="str">
        <f>IFERROR(VLOOKUP(D67&amp;"-"&amp;E67,IF($H$4="TEB2000_REV01",RAW_c_TEB2000_REV01!$AD:$AL,"???"),9,0),"---")</f>
        <v>---</v>
      </c>
      <c r="M67" s="19" t="str">
        <f>IFERROR(IF(VLOOKUP($F67&amp;"-"&amp;$G67,IF($M$4="TEM0007_REV01",RAW_m_TEM0007_REV01!$F:$AU),43,0)="--","---",IF($M$4="TEM0007_REV01",RAW_m_TEM0007_REV01!$AT67&amp; " --&gt; " &amp;RAW_m_TEM0007_REV01!$AU67&amp; " --&gt; ")),"---")</f>
        <v>---</v>
      </c>
      <c r="N67" s="19" t="str">
        <f>IFERROR(VLOOKUP(F67&amp;"-"&amp;G67,IF($M$4="TEM0007_REV01",RAW_m_TEM0007_REV01!$AD:$AJ),7,0),"---")</f>
        <v>---</v>
      </c>
      <c r="O67" s="19" t="str">
        <f>IFERROR(VLOOKUP(N67,IF($M$4="TEM0007_REV01",RAW_m_TEM0007_REV01!$AJ:$AK),2,0),"---")</f>
        <v>---</v>
      </c>
      <c r="P67" s="19" t="str">
        <f>IFERROR(VLOOKUP(F67&amp;"-"&amp;G67,IF($M$4="TEM0007_REV01",RAW_m_TEM0007_REV01!$AD:$AG),3,0),"---")</f>
        <v>---</v>
      </c>
      <c r="Q67" s="19" t="str">
        <f>IFERROR(VLOOKUP(N67,IF($M$4="TEM0007_REV01",RAW_m_TEM0007_REV01!$AE:$AH),4,0),"---")</f>
        <v>---</v>
      </c>
      <c r="R67" s="19" t="str">
        <f>IFERROR(VLOOKUP(F67&amp;"-"&amp;G67,IF($M$4="TEM0007_REV01",RAW_m_TEM0007_REV01!$AD:$AG),4,0),"---")</f>
        <v>---</v>
      </c>
    </row>
    <row r="68" spans="2:18" x14ac:dyDescent="0.25">
      <c r="B68" s="78">
        <v>63</v>
      </c>
      <c r="C68" s="19" t="str">
        <f>IFERROR(INDEX(B2B!A:F,MATCH('B2B Pin Table'!B68,B2B!A:A,0),6),"---")</f>
        <v>GND</v>
      </c>
      <c r="D68" s="19" t="str">
        <f>IFERROR(IF((COUNTIF(B2B!A64:K64,H66)&lt;0),"---",INDEX(B2B!A:K,MATCH('B2B Pin Table'!B68,B2B!A:A,0),2)),"---")</f>
        <v>JB1</v>
      </c>
      <c r="E68" s="19" t="str">
        <f>IFERROR(IF((COUNTIF(B2B!A64:K64,H66)&lt;0),"---",INDEX(B2B!A:K,MATCH('B2B Pin Table'!B68,B2B!A:A,0),3)),"---")</f>
        <v>64</v>
      </c>
      <c r="F68" s="19" t="str">
        <f>IFERROR(IF((COUNTIF(B2B!A64:K64,L66)&lt;0),"---",INDEX(B2B!A:K,MATCH('B2B Pin Table'!B68,B2B!A:A,0),4)),"---")</f>
        <v>JM1</v>
      </c>
      <c r="G68" s="19" t="str">
        <f>IFERROR(IF((COUNTIF(B2B!A64:K64,L66)&lt;0),"---",INDEX(B2B!A:K,MATCH('B2B Pin Table'!B68,B2B!A:A,0),5)),"---")</f>
        <v>63</v>
      </c>
      <c r="H68" s="59" t="str">
        <f>IFERROR(IF(VLOOKUP($D68&amp;"-"&amp;$E68,IF($H$4="TEB2000_REV01",CALC_CONN_TEB2000_REV01!$F:$I),4,0)="--","---",IF($H$4="TEB2000_REV01",CALC_CONN_TEB2000_REV01!$G68&amp; " --&gt; " &amp;CALC_CONN_TEB2000_REV01!$I68&amp; " --&gt; ")),"---")</f>
        <v>---</v>
      </c>
      <c r="I68" s="19" t="str">
        <f>IFERROR(IF(VLOOKUP($D68&amp;"-"&amp;$E68,IF($H$4="TEB2000_REV01",CALC_CONN_TEB2000_REV01!$F:$H),3,0)="--",VLOOKUP($D68&amp;"-"&amp;$E68,IF($H$4="TEB2000_REV01",CALC_CONN_TEB2000_REV01!$F:$H),2,0),VLOOKUP($D68&amp;"-"&amp;$E68,IF($H$4="TEB2000_REV01",CALC_CONN_TEB2000_REV01!$F:$H),3,0)),"---")</f>
        <v>---</v>
      </c>
      <c r="J68" s="19" t="str">
        <f>IFERROR(VLOOKUP(I68,IF($H$4="TEB2000_REV01",RAW_c_TEB2000_REV01!$AE:$AM),9,0),"---")</f>
        <v>---</v>
      </c>
      <c r="K68" s="19" t="str">
        <f>IFERROR(VLOOKUP(D68&amp;"-"&amp;E68,IF($H$4="TEB2000_REV01",RAW_c_TEB2000_REV01!$AD:$AK,"???"),6,0),"---")</f>
        <v>---</v>
      </c>
      <c r="L68" s="19" t="str">
        <f>IFERROR(VLOOKUP(D68&amp;"-"&amp;E68,IF($H$4="TEB2000_REV01",RAW_c_TEB2000_REV01!$AD:$AL,"???"),9,0),"---")</f>
        <v>---</v>
      </c>
      <c r="M68" s="19" t="str">
        <f>IFERROR(IF(VLOOKUP($F68&amp;"-"&amp;$G68,IF($M$4="TEM0007_REV01",RAW_m_TEM0007_REV01!$F:$AU),43,0)="--","---",IF($M$4="TEM0007_REV01",RAW_m_TEM0007_REV01!$AT68&amp; " --&gt; " &amp;RAW_m_TEM0007_REV01!$AU68&amp; " --&gt; ")),"---")</f>
        <v>---</v>
      </c>
      <c r="N68" s="19" t="str">
        <f>IFERROR(VLOOKUP(F68&amp;"-"&amp;G68,IF($M$4="TEM0007_REV01",RAW_m_TEM0007_REV01!$AD:$AJ),7,0),"---")</f>
        <v>---</v>
      </c>
      <c r="O68" s="19" t="str">
        <f>IFERROR(VLOOKUP(N68,IF($M$4="TEM0007_REV01",RAW_m_TEM0007_REV01!$AJ:$AK),2,0),"---")</f>
        <v>---</v>
      </c>
      <c r="P68" s="19" t="str">
        <f>IFERROR(VLOOKUP(F68&amp;"-"&amp;G68,IF($M$4="TEM0007_REV01",RAW_m_TEM0007_REV01!$AD:$AG),3,0),"---")</f>
        <v>---</v>
      </c>
      <c r="Q68" s="19" t="str">
        <f>IFERROR(VLOOKUP(N68,IF($M$4="TEM0007_REV01",RAW_m_TEM0007_REV01!$AE:$AH),4,0),"---")</f>
        <v>---</v>
      </c>
      <c r="R68" s="19" t="str">
        <f>IFERROR(VLOOKUP(F68&amp;"-"&amp;G68,IF($M$4="TEM0007_REV01",RAW_m_TEM0007_REV01!$AD:$AG),4,0),"---")</f>
        <v>---</v>
      </c>
    </row>
    <row r="69" spans="2:18" x14ac:dyDescent="0.25">
      <c r="B69" s="78">
        <v>64</v>
      </c>
      <c r="C69" s="19" t="str">
        <f>IFERROR(INDEX(B2B!A:F,MATCH('B2B Pin Table'!B69,B2B!A:A,0),6),"---")</f>
        <v>GND</v>
      </c>
      <c r="D69" s="19" t="str">
        <f>IFERROR(IF((COUNTIF(B2B!A65:K65,H67)&lt;0),"---",INDEX(B2B!A:K,MATCH('B2B Pin Table'!B69,B2B!A:A,0),2)),"---")</f>
        <v>JB1</v>
      </c>
      <c r="E69" s="19" t="str">
        <f>IFERROR(IF((COUNTIF(B2B!A65:K65,H67)&lt;0),"---",INDEX(B2B!A:K,MATCH('B2B Pin Table'!B69,B2B!A:A,0),3)),"---")</f>
        <v>63</v>
      </c>
      <c r="F69" s="19" t="str">
        <f>IFERROR(IF((COUNTIF(B2B!A65:K65,L67)&lt;0),"---",INDEX(B2B!A:K,MATCH('B2B Pin Table'!B69,B2B!A:A,0),4)),"---")</f>
        <v>JM1</v>
      </c>
      <c r="G69" s="19" t="str">
        <f>IFERROR(IF((COUNTIF(B2B!A65:K65,L67)&lt;0),"---",INDEX(B2B!A:K,MATCH('B2B Pin Table'!B69,B2B!A:A,0),5)),"---")</f>
        <v>64</v>
      </c>
      <c r="H69" s="59" t="str">
        <f>IFERROR(IF(VLOOKUP($D69&amp;"-"&amp;$E69,IF($H$4="TEB2000_REV01",CALC_CONN_TEB2000_REV01!$F:$I),4,0)="--","---",IF($H$4="TEB2000_REV01",CALC_CONN_TEB2000_REV01!$G69&amp; " --&gt; " &amp;CALC_CONN_TEB2000_REV01!$I69&amp; " --&gt; ")),"---")</f>
        <v>---</v>
      </c>
      <c r="I69" s="19" t="str">
        <f>IFERROR(IF(VLOOKUP($D69&amp;"-"&amp;$E69,IF($H$4="TEB2000_REV01",CALC_CONN_TEB2000_REV01!$F:$H),3,0)="--",VLOOKUP($D69&amp;"-"&amp;$E69,IF($H$4="TEB2000_REV01",CALC_CONN_TEB2000_REV01!$F:$H),2,0),VLOOKUP($D69&amp;"-"&amp;$E69,IF($H$4="TEB2000_REV01",CALC_CONN_TEB2000_REV01!$F:$H),3,0)),"---")</f>
        <v>---</v>
      </c>
      <c r="J69" s="19" t="str">
        <f>IFERROR(VLOOKUP(I69,IF($H$4="TEB2000_REV01",RAW_c_TEB2000_REV01!$AE:$AM),9,0),"---")</f>
        <v>---</v>
      </c>
      <c r="K69" s="19" t="str">
        <f>IFERROR(VLOOKUP(D69&amp;"-"&amp;E69,IF($H$4="TEB2000_REV01",RAW_c_TEB2000_REV01!$AD:$AK,"???"),6,0),"---")</f>
        <v>---</v>
      </c>
      <c r="L69" s="19" t="str">
        <f>IFERROR(VLOOKUP(D69&amp;"-"&amp;E69,IF($H$4="TEB2000_REV01",RAW_c_TEB2000_REV01!$AD:$AL,"???"),9,0),"---")</f>
        <v>---</v>
      </c>
      <c r="M69" s="19" t="str">
        <f>IFERROR(IF(VLOOKUP($F69&amp;"-"&amp;$G69,IF($M$4="TEM0007_REV01",RAW_m_TEM0007_REV01!$F:$AU),43,0)="--","---",IF($M$4="TEM0007_REV01",RAW_m_TEM0007_REV01!$AT69&amp; " --&gt; " &amp;RAW_m_TEM0007_REV01!$AU69&amp; " --&gt; ")),"---")</f>
        <v>---</v>
      </c>
      <c r="N69" s="19" t="str">
        <f>IFERROR(VLOOKUP(F69&amp;"-"&amp;G69,IF($M$4="TEM0007_REV01",RAW_m_TEM0007_REV01!$AD:$AJ),7,0),"---")</f>
        <v>---</v>
      </c>
      <c r="O69" s="19" t="str">
        <f>IFERROR(VLOOKUP(N69,IF($M$4="TEM0007_REV01",RAW_m_TEM0007_REV01!$AJ:$AK),2,0),"---")</f>
        <v>---</v>
      </c>
      <c r="P69" s="19" t="str">
        <f>IFERROR(VLOOKUP(F69&amp;"-"&amp;G69,IF($M$4="TEM0007_REV01",RAW_m_TEM0007_REV01!$AD:$AG),3,0),"---")</f>
        <v>---</v>
      </c>
      <c r="Q69" s="19" t="str">
        <f>IFERROR(VLOOKUP(N69,IF($M$4="TEM0007_REV01",RAW_m_TEM0007_REV01!$AE:$AH),4,0),"---")</f>
        <v>---</v>
      </c>
      <c r="R69" s="19" t="str">
        <f>IFERROR(VLOOKUP(F69&amp;"-"&amp;G69,IF($M$4="TEM0007_REV01",RAW_m_TEM0007_REV01!$AD:$AG),4,0),"---")</f>
        <v>---</v>
      </c>
    </row>
    <row r="70" spans="2:18" x14ac:dyDescent="0.25">
      <c r="B70" s="78">
        <v>65</v>
      </c>
      <c r="C70" s="19" t="str">
        <f>IFERROR(INDEX(B2B!A:F,MATCH('B2B Pin Table'!B70,B2B!A:A,0),6),"---")</f>
        <v>IO</v>
      </c>
      <c r="D70" s="19" t="str">
        <f>IFERROR(IF((COUNTIF(B2B!A66:K66,H68)&lt;0),"---",INDEX(B2B!A:K,MATCH('B2B Pin Table'!B70,B2B!A:A,0),2)),"---")</f>
        <v>JB1</v>
      </c>
      <c r="E70" s="19" t="str">
        <f>IFERROR(IF((COUNTIF(B2B!A66:K66,H68)&lt;0),"---",INDEX(B2B!A:K,MATCH('B2B Pin Table'!B70,B2B!A:A,0),3)),"---")</f>
        <v>66</v>
      </c>
      <c r="F70" s="19" t="str">
        <f>IFERROR(IF((COUNTIF(B2B!A66:K66,L68)&lt;0),"---",INDEX(B2B!A:K,MATCH('B2B Pin Table'!B70,B2B!A:A,0),4)),"---")</f>
        <v>JM1</v>
      </c>
      <c r="G70" s="19" t="str">
        <f>IFERROR(IF((COUNTIF(B2B!A66:K66,L68)&lt;0),"---",INDEX(B2B!A:K,MATCH('B2B Pin Table'!B70,B2B!A:A,0),5)),"---")</f>
        <v>65</v>
      </c>
      <c r="H70" s="59" t="str">
        <f>IFERROR(IF(VLOOKUP($D70&amp;"-"&amp;$E70,IF($H$4="TEB2000_REV01",CALC_CONN_TEB2000_REV01!$F:$I),4,0)="--","---",IF($H$4="TEB2000_REV01",CALC_CONN_TEB2000_REV01!$G70&amp; " --&gt; " &amp;CALC_CONN_TEB2000_REV01!$I70&amp; " --&gt; ")),"---")</f>
        <v>---</v>
      </c>
      <c r="I70" s="19" t="str">
        <f>IFERROR(IF(VLOOKUP($D70&amp;"-"&amp;$E70,IF($H$4="TEB2000_REV01",CALC_CONN_TEB2000_REV01!$F:$H),3,0)="--",VLOOKUP($D70&amp;"-"&amp;$E70,IF($H$4="TEB2000_REV01",CALC_CONN_TEB2000_REV01!$F:$H),2,0),VLOOKUP($D70&amp;"-"&amp;$E70,IF($H$4="TEB2000_REV01",CALC_CONN_TEB2000_REV01!$F:$H),3,0)),"---")</f>
        <v>---</v>
      </c>
      <c r="J70" s="19" t="str">
        <f>IFERROR(VLOOKUP(I70,IF($H$4="TEB2000_REV01",RAW_c_TEB2000_REV01!$AE:$AM),9,0),"---")</f>
        <v>---</v>
      </c>
      <c r="K70" s="19" t="str">
        <f>IFERROR(VLOOKUP(D70&amp;"-"&amp;E70,IF($H$4="TEB2000_REV01",RAW_c_TEB2000_REV01!$AD:$AK,"???"),6,0),"---")</f>
        <v>---</v>
      </c>
      <c r="L70" s="19" t="str">
        <f>IFERROR(VLOOKUP(D70&amp;"-"&amp;E70,IF($H$4="TEB2000_REV01",RAW_c_TEB2000_REV01!$AD:$AL,"???"),9,0),"---")</f>
        <v>---</v>
      </c>
      <c r="M70" s="19" t="str">
        <f>IFERROR(IF(VLOOKUP($F70&amp;"-"&amp;$G70,IF($M$4="TEM0007_REV01",RAW_m_TEM0007_REV01!$F:$AU),43,0)="--","---",IF($M$4="TEM0007_REV01",RAW_m_TEM0007_REV01!$AT70&amp; " --&gt; " &amp;RAW_m_TEM0007_REV01!$AU70&amp; " --&gt; ")),"---")</f>
        <v>---</v>
      </c>
      <c r="N70" s="19" t="str">
        <f>IFERROR(VLOOKUP(F70&amp;"-"&amp;G70,IF($M$4="TEM0007_REV01",RAW_m_TEM0007_REV01!$AD:$AJ),7,0),"---")</f>
        <v>---</v>
      </c>
      <c r="O70" s="19" t="str">
        <f>IFERROR(VLOOKUP(N70,IF($M$4="TEM0007_REV01",RAW_m_TEM0007_REV01!$AJ:$AK),2,0),"---")</f>
        <v>---</v>
      </c>
      <c r="P70" s="19" t="str">
        <f>IFERROR(VLOOKUP(F70&amp;"-"&amp;G70,IF($M$4="TEM0007_REV01",RAW_m_TEM0007_REV01!$AD:$AG),3,0),"---")</f>
        <v>---</v>
      </c>
      <c r="Q70" s="19" t="str">
        <f>IFERROR(VLOOKUP(N70,IF($M$4="TEM0007_REV01",RAW_m_TEM0007_REV01!$AE:$AH),4,0),"---")</f>
        <v>---</v>
      </c>
      <c r="R70" s="19" t="str">
        <f>IFERROR(VLOOKUP(F70&amp;"-"&amp;G70,IF($M$4="TEM0007_REV01",RAW_m_TEM0007_REV01!$AD:$AG),4,0),"---")</f>
        <v>---</v>
      </c>
    </row>
    <row r="71" spans="2:18" x14ac:dyDescent="0.25">
      <c r="B71" s="78">
        <v>66</v>
      </c>
      <c r="C71" s="19" t="str">
        <f>IFERROR(INDEX(B2B!A:F,MATCH('B2B Pin Table'!B71,B2B!A:A,0),6),"---")</f>
        <v>IO</v>
      </c>
      <c r="D71" s="19" t="str">
        <f>IFERROR(IF((COUNTIF(B2B!A67:K67,H69)&lt;0),"---",INDEX(B2B!A:K,MATCH('B2B Pin Table'!B71,B2B!A:A,0),2)),"---")</f>
        <v>JB1</v>
      </c>
      <c r="E71" s="19" t="str">
        <f>IFERROR(IF((COUNTIF(B2B!A67:K67,H69)&lt;0),"---",INDEX(B2B!A:K,MATCH('B2B Pin Table'!B71,B2B!A:A,0),3)),"---")</f>
        <v>65</v>
      </c>
      <c r="F71" s="19" t="str">
        <f>IFERROR(IF((COUNTIF(B2B!A67:K67,L69)&lt;0),"---",INDEX(B2B!A:K,MATCH('B2B Pin Table'!B71,B2B!A:A,0),4)),"---")</f>
        <v>JM1</v>
      </c>
      <c r="G71" s="19" t="str">
        <f>IFERROR(IF((COUNTIF(B2B!A67:K67,L69)&lt;0),"---",INDEX(B2B!A:K,MATCH('B2B Pin Table'!B71,B2B!A:A,0),5)),"---")</f>
        <v>66</v>
      </c>
      <c r="H71" s="59" t="str">
        <f>IFERROR(IF(VLOOKUP($D71&amp;"-"&amp;$E71,IF($H$4="TEB2000_REV01",CALC_CONN_TEB2000_REV01!$F:$I),4,0)="--","---",IF($H$4="TEB2000_REV01",CALC_CONN_TEB2000_REV01!$G71&amp; " --&gt; " &amp;CALC_CONN_TEB2000_REV01!$I71&amp; " --&gt; ")),"---")</f>
        <v>---</v>
      </c>
      <c r="I71" s="19" t="str">
        <f>IFERROR(IF(VLOOKUP($D71&amp;"-"&amp;$E71,IF($H$4="TEB2000_REV01",CALC_CONN_TEB2000_REV01!$F:$H),3,0)="--",VLOOKUP($D71&amp;"-"&amp;$E71,IF($H$4="TEB2000_REV01",CALC_CONN_TEB2000_REV01!$F:$H),2,0),VLOOKUP($D71&amp;"-"&amp;$E71,IF($H$4="TEB2000_REV01",CALC_CONN_TEB2000_REV01!$F:$H),3,0)),"---")</f>
        <v>---</v>
      </c>
      <c r="J71" s="19" t="str">
        <f>IFERROR(VLOOKUP(I71,IF($H$4="TEB2000_REV01",RAW_c_TEB2000_REV01!$AE:$AM),9,0),"---")</f>
        <v>---</v>
      </c>
      <c r="K71" s="19" t="str">
        <f>IFERROR(VLOOKUP(D71&amp;"-"&amp;E71,IF($H$4="TEB2000_REV01",RAW_c_TEB2000_REV01!$AD:$AK,"???"),6,0),"---")</f>
        <v>---</v>
      </c>
      <c r="L71" s="19" t="str">
        <f>IFERROR(VLOOKUP(D71&amp;"-"&amp;E71,IF($H$4="TEB2000_REV01",RAW_c_TEB2000_REV01!$AD:$AL,"???"),9,0),"---")</f>
        <v>---</v>
      </c>
      <c r="M71" s="19" t="str">
        <f>IFERROR(IF(VLOOKUP($F71&amp;"-"&amp;$G71,IF($M$4="TEM0007_REV01",RAW_m_TEM0007_REV01!$F:$AU),43,0)="--","---",IF($M$4="TEM0007_REV01",RAW_m_TEM0007_REV01!$AT71&amp; " --&gt; " &amp;RAW_m_TEM0007_REV01!$AU71&amp; " --&gt; ")),"---")</f>
        <v>---</v>
      </c>
      <c r="N71" s="19" t="str">
        <f>IFERROR(VLOOKUP(F71&amp;"-"&amp;G71,IF($M$4="TEM0007_REV01",RAW_m_TEM0007_REV01!$AD:$AJ),7,0),"---")</f>
        <v>---</v>
      </c>
      <c r="O71" s="19" t="str">
        <f>IFERROR(VLOOKUP(N71,IF($M$4="TEM0007_REV01",RAW_m_TEM0007_REV01!$AJ:$AK),2,0),"---")</f>
        <v>---</v>
      </c>
      <c r="P71" s="19" t="str">
        <f>IFERROR(VLOOKUP(F71&amp;"-"&amp;G71,IF($M$4="TEM0007_REV01",RAW_m_TEM0007_REV01!$AD:$AG),3,0),"---")</f>
        <v>---</v>
      </c>
      <c r="Q71" s="19" t="str">
        <f>IFERROR(VLOOKUP(N71,IF($M$4="TEM0007_REV01",RAW_m_TEM0007_REV01!$AE:$AH),4,0),"---")</f>
        <v>---</v>
      </c>
      <c r="R71" s="19" t="str">
        <f>IFERROR(VLOOKUP(F71&amp;"-"&amp;G71,IF($M$4="TEM0007_REV01",RAW_m_TEM0007_REV01!$AD:$AG),4,0),"---")</f>
        <v>---</v>
      </c>
    </row>
    <row r="72" spans="2:18" x14ac:dyDescent="0.25">
      <c r="B72" s="78">
        <v>67</v>
      </c>
      <c r="C72" s="19" t="str">
        <f>IFERROR(INDEX(B2B!A:F,MATCH('B2B Pin Table'!B72,B2B!A:A,0),6),"---")</f>
        <v>IO</v>
      </c>
      <c r="D72" s="19" t="str">
        <f>IFERROR(IF((COUNTIF(B2B!A68:K68,H70)&lt;0),"---",INDEX(B2B!A:K,MATCH('B2B Pin Table'!B72,B2B!A:A,0),2)),"---")</f>
        <v>JB1</v>
      </c>
      <c r="E72" s="19" t="str">
        <f>IFERROR(IF((COUNTIF(B2B!A68:K68,H70)&lt;0),"---",INDEX(B2B!A:K,MATCH('B2B Pin Table'!B72,B2B!A:A,0),3)),"---")</f>
        <v>68</v>
      </c>
      <c r="F72" s="19" t="str">
        <f>IFERROR(IF((COUNTIF(B2B!A68:K68,L70)&lt;0),"---",INDEX(B2B!A:K,MATCH('B2B Pin Table'!B72,B2B!A:A,0),4)),"---")</f>
        <v>JM1</v>
      </c>
      <c r="G72" s="19" t="str">
        <f>IFERROR(IF((COUNTIF(B2B!A68:K68,L70)&lt;0),"---",INDEX(B2B!A:K,MATCH('B2B Pin Table'!B72,B2B!A:A,0),5)),"---")</f>
        <v>67</v>
      </c>
      <c r="H72" s="59" t="str">
        <f>IFERROR(IF(VLOOKUP($D72&amp;"-"&amp;$E72,IF($H$4="TEB2000_REV01",CALC_CONN_TEB2000_REV01!$F:$I),4,0)="--","---",IF($H$4="TEB2000_REV01",CALC_CONN_TEB2000_REV01!$G72&amp; " --&gt; " &amp;CALC_CONN_TEB2000_REV01!$I72&amp; " --&gt; ")),"---")</f>
        <v>---</v>
      </c>
      <c r="I72" s="19" t="str">
        <f>IFERROR(IF(VLOOKUP($D72&amp;"-"&amp;$E72,IF($H$4="TEB2000_REV01",CALC_CONN_TEB2000_REV01!$F:$H),3,0)="--",VLOOKUP($D72&amp;"-"&amp;$E72,IF($H$4="TEB2000_REV01",CALC_CONN_TEB2000_REV01!$F:$H),2,0),VLOOKUP($D72&amp;"-"&amp;$E72,IF($H$4="TEB2000_REV01",CALC_CONN_TEB2000_REV01!$F:$H),3,0)),"---")</f>
        <v>---</v>
      </c>
      <c r="J72" s="19" t="str">
        <f>IFERROR(VLOOKUP(I72,IF($H$4="TEB2000_REV01",RAW_c_TEB2000_REV01!$AE:$AM),9,0),"---")</f>
        <v>---</v>
      </c>
      <c r="K72" s="19" t="str">
        <f>IFERROR(VLOOKUP(D72&amp;"-"&amp;E72,IF($H$4="TEB2000_REV01",RAW_c_TEB2000_REV01!$AD:$AK,"???"),6,0),"---")</f>
        <v>---</v>
      </c>
      <c r="L72" s="19" t="str">
        <f>IFERROR(VLOOKUP(D72&amp;"-"&amp;E72,IF($H$4="TEB2000_REV01",RAW_c_TEB2000_REV01!$AD:$AL,"???"),9,0),"---")</f>
        <v>---</v>
      </c>
      <c r="M72" s="19" t="str">
        <f>IFERROR(IF(VLOOKUP($F72&amp;"-"&amp;$G72,IF($M$4="TEM0007_REV01",RAW_m_TEM0007_REV01!$F:$AU),43,0)="--","---",IF($M$4="TEM0007_REV01",RAW_m_TEM0007_REV01!$AT72&amp; " --&gt; " &amp;RAW_m_TEM0007_REV01!$AU72&amp; " --&gt; ")),"---")</f>
        <v>---</v>
      </c>
      <c r="N72" s="19" t="str">
        <f>IFERROR(VLOOKUP(F72&amp;"-"&amp;G72,IF($M$4="TEM0007_REV01",RAW_m_TEM0007_REV01!$AD:$AJ),7,0),"---")</f>
        <v>---</v>
      </c>
      <c r="O72" s="19" t="str">
        <f>IFERROR(VLOOKUP(N72,IF($M$4="TEM0007_REV01",RAW_m_TEM0007_REV01!$AJ:$AK),2,0),"---")</f>
        <v>---</v>
      </c>
      <c r="P72" s="19" t="str">
        <f>IFERROR(VLOOKUP(F72&amp;"-"&amp;G72,IF($M$4="TEM0007_REV01",RAW_m_TEM0007_REV01!$AD:$AG),3,0),"---")</f>
        <v>---</v>
      </c>
      <c r="Q72" s="19" t="str">
        <f>IFERROR(VLOOKUP(N72,IF($M$4="TEM0007_REV01",RAW_m_TEM0007_REV01!$AE:$AH),4,0),"---")</f>
        <v>---</v>
      </c>
      <c r="R72" s="19" t="str">
        <f>IFERROR(VLOOKUP(F72&amp;"-"&amp;G72,IF($M$4="TEM0007_REV01",RAW_m_TEM0007_REV01!$AD:$AG),4,0),"---")</f>
        <v>---</v>
      </c>
    </row>
    <row r="73" spans="2:18" x14ac:dyDescent="0.25">
      <c r="B73" s="78">
        <v>68</v>
      </c>
      <c r="C73" s="19" t="str">
        <f>IFERROR(INDEX(B2B!A:F,MATCH('B2B Pin Table'!B73,B2B!A:A,0),6),"---")</f>
        <v>IO</v>
      </c>
      <c r="D73" s="19" t="str">
        <f>IFERROR(IF((COUNTIF(B2B!A69:K69,H71)&lt;0),"---",INDEX(B2B!A:K,MATCH('B2B Pin Table'!B73,B2B!A:A,0),2)),"---")</f>
        <v>JB1</v>
      </c>
      <c r="E73" s="19" t="str">
        <f>IFERROR(IF((COUNTIF(B2B!A69:K69,H71)&lt;0),"---",INDEX(B2B!A:K,MATCH('B2B Pin Table'!B73,B2B!A:A,0),3)),"---")</f>
        <v>67</v>
      </c>
      <c r="F73" s="19" t="str">
        <f>IFERROR(IF((COUNTIF(B2B!A69:K69,L71)&lt;0),"---",INDEX(B2B!A:K,MATCH('B2B Pin Table'!B73,B2B!A:A,0),4)),"---")</f>
        <v>JM1</v>
      </c>
      <c r="G73" s="19" t="str">
        <f>IFERROR(IF((COUNTIF(B2B!A69:K69,L71)&lt;0),"---",INDEX(B2B!A:K,MATCH('B2B Pin Table'!B73,B2B!A:A,0),5)),"---")</f>
        <v>68</v>
      </c>
      <c r="H73" s="59" t="str">
        <f>IFERROR(IF(VLOOKUP($D73&amp;"-"&amp;$E73,IF($H$4="TEB2000_REV01",CALC_CONN_TEB2000_REV01!$F:$I),4,0)="--","---",IF($H$4="TEB2000_REV01",CALC_CONN_TEB2000_REV01!$G73&amp; " --&gt; " &amp;CALC_CONN_TEB2000_REV01!$I73&amp; " --&gt; ")),"---")</f>
        <v>---</v>
      </c>
      <c r="I73" s="19" t="str">
        <f>IFERROR(IF(VLOOKUP($D73&amp;"-"&amp;$E73,IF($H$4="TEB2000_REV01",CALC_CONN_TEB2000_REV01!$F:$H),3,0)="--",VLOOKUP($D73&amp;"-"&amp;$E73,IF($H$4="TEB2000_REV01",CALC_CONN_TEB2000_REV01!$F:$H),2,0),VLOOKUP($D73&amp;"-"&amp;$E73,IF($H$4="TEB2000_REV01",CALC_CONN_TEB2000_REV01!$F:$H),3,0)),"---")</f>
        <v>---</v>
      </c>
      <c r="J73" s="19" t="str">
        <f>IFERROR(VLOOKUP(I73,IF($H$4="TEB2000_REV01",RAW_c_TEB2000_REV01!$AE:$AM),9,0),"---")</f>
        <v>---</v>
      </c>
      <c r="K73" s="19" t="str">
        <f>IFERROR(VLOOKUP(D73&amp;"-"&amp;E73,IF($H$4="TEB2000_REV01",RAW_c_TEB2000_REV01!$AD:$AK,"???"),6,0),"---")</f>
        <v>---</v>
      </c>
      <c r="L73" s="19" t="str">
        <f>IFERROR(VLOOKUP(D73&amp;"-"&amp;E73,IF($H$4="TEB2000_REV01",RAW_c_TEB2000_REV01!$AD:$AL,"???"),9,0),"---")</f>
        <v>---</v>
      </c>
      <c r="M73" s="19" t="str">
        <f>IFERROR(IF(VLOOKUP($F73&amp;"-"&amp;$G73,IF($M$4="TEM0007_REV01",RAW_m_TEM0007_REV01!$F:$AU),43,0)="--","---",IF($M$4="TEM0007_REV01",RAW_m_TEM0007_REV01!$AT73&amp; " --&gt; " &amp;RAW_m_TEM0007_REV01!$AU73&amp; " --&gt; ")),"---")</f>
        <v>---</v>
      </c>
      <c r="N73" s="19" t="str">
        <f>IFERROR(VLOOKUP(F73&amp;"-"&amp;G73,IF($M$4="TEM0007_REV01",RAW_m_TEM0007_REV01!$AD:$AJ),7,0),"---")</f>
        <v>---</v>
      </c>
      <c r="O73" s="19" t="str">
        <f>IFERROR(VLOOKUP(N73,IF($M$4="TEM0007_REV01",RAW_m_TEM0007_REV01!$AJ:$AK),2,0),"---")</f>
        <v>---</v>
      </c>
      <c r="P73" s="19" t="str">
        <f>IFERROR(VLOOKUP(F73&amp;"-"&amp;G73,IF($M$4="TEM0007_REV01",RAW_m_TEM0007_REV01!$AD:$AG),3,0),"---")</f>
        <v>---</v>
      </c>
      <c r="Q73" s="19" t="str">
        <f>IFERROR(VLOOKUP(N73,IF($M$4="TEM0007_REV01",RAW_m_TEM0007_REV01!$AE:$AH),4,0),"---")</f>
        <v>---</v>
      </c>
      <c r="R73" s="19" t="str">
        <f>IFERROR(VLOOKUP(F73&amp;"-"&amp;G73,IF($M$4="TEM0007_REV01",RAW_m_TEM0007_REV01!$AD:$AG),4,0),"---")</f>
        <v>---</v>
      </c>
    </row>
    <row r="74" spans="2:18" x14ac:dyDescent="0.25">
      <c r="B74" s="78">
        <v>69</v>
      </c>
      <c r="C74" s="19" t="str">
        <f>IFERROR(INDEX(B2B!A:F,MATCH('B2B Pin Table'!B74,B2B!A:A,0),6),"---")</f>
        <v>IO</v>
      </c>
      <c r="D74" s="19" t="str">
        <f>IFERROR(IF((COUNTIF(B2B!A70:K70,H72)&lt;0),"---",INDEX(B2B!A:K,MATCH('B2B Pin Table'!B74,B2B!A:A,0),2)),"---")</f>
        <v>JB1</v>
      </c>
      <c r="E74" s="19" t="str">
        <f>IFERROR(IF((COUNTIF(B2B!A70:K70,H72)&lt;0),"---",INDEX(B2B!A:K,MATCH('B2B Pin Table'!B74,B2B!A:A,0),3)),"---")</f>
        <v>70</v>
      </c>
      <c r="F74" s="19" t="str">
        <f>IFERROR(IF((COUNTIF(B2B!A70:K70,L72)&lt;0),"---",INDEX(B2B!A:K,MATCH('B2B Pin Table'!B74,B2B!A:A,0),4)),"---")</f>
        <v>JM1</v>
      </c>
      <c r="G74" s="19" t="str">
        <f>IFERROR(IF((COUNTIF(B2B!A70:K70,L72)&lt;0),"---",INDEX(B2B!A:K,MATCH('B2B Pin Table'!B74,B2B!A:A,0),5)),"---")</f>
        <v>69</v>
      </c>
      <c r="H74" s="59" t="str">
        <f>IFERROR(IF(VLOOKUP($D74&amp;"-"&amp;$E74,IF($H$4="TEB2000_REV01",CALC_CONN_TEB2000_REV01!$F:$I),4,0)="--","---",IF($H$4="TEB2000_REV01",CALC_CONN_TEB2000_REV01!$G74&amp; " --&gt; " &amp;CALC_CONN_TEB2000_REV01!$I74&amp; " --&gt; ")),"---")</f>
        <v>---</v>
      </c>
      <c r="I74" s="19" t="str">
        <f>IFERROR(IF(VLOOKUP($D74&amp;"-"&amp;$E74,IF($H$4="TEB2000_REV01",CALC_CONN_TEB2000_REV01!$F:$H),3,0)="--",VLOOKUP($D74&amp;"-"&amp;$E74,IF($H$4="TEB2000_REV01",CALC_CONN_TEB2000_REV01!$F:$H),2,0),VLOOKUP($D74&amp;"-"&amp;$E74,IF($H$4="TEB2000_REV01",CALC_CONN_TEB2000_REV01!$F:$H),3,0)),"---")</f>
        <v>---</v>
      </c>
      <c r="J74" s="19" t="str">
        <f>IFERROR(VLOOKUP(I74,IF($H$4="TEB2000_REV01",RAW_c_TEB2000_REV01!$AE:$AM),9,0),"---")</f>
        <v>---</v>
      </c>
      <c r="K74" s="19" t="str">
        <f>IFERROR(VLOOKUP(D74&amp;"-"&amp;E74,IF($H$4="TEB2000_REV01",RAW_c_TEB2000_REV01!$AD:$AK,"???"),6,0),"---")</f>
        <v>---</v>
      </c>
      <c r="L74" s="19" t="str">
        <f>IFERROR(VLOOKUP(D74&amp;"-"&amp;E74,IF($H$4="TEB2000_REV01",RAW_c_TEB2000_REV01!$AD:$AL,"???"),9,0),"---")</f>
        <v>---</v>
      </c>
      <c r="M74" s="19" t="str">
        <f>IFERROR(IF(VLOOKUP($F74&amp;"-"&amp;$G74,IF($M$4="TEM0007_REV01",RAW_m_TEM0007_REV01!$F:$AU),43,0)="--","---",IF($M$4="TEM0007_REV01",RAW_m_TEM0007_REV01!$AT74&amp; " --&gt; " &amp;RAW_m_TEM0007_REV01!$AU74&amp; " --&gt; ")),"---")</f>
        <v>---</v>
      </c>
      <c r="N74" s="19" t="str">
        <f>IFERROR(VLOOKUP(F74&amp;"-"&amp;G74,IF($M$4="TEM0007_REV01",RAW_m_TEM0007_REV01!$AD:$AJ),7,0),"---")</f>
        <v>---</v>
      </c>
      <c r="O74" s="19" t="str">
        <f>IFERROR(VLOOKUP(N74,IF($M$4="TEM0007_REV01",RAW_m_TEM0007_REV01!$AJ:$AK),2,0),"---")</f>
        <v>---</v>
      </c>
      <c r="P74" s="19" t="str">
        <f>IFERROR(VLOOKUP(F74&amp;"-"&amp;G74,IF($M$4="TEM0007_REV01",RAW_m_TEM0007_REV01!$AD:$AG),3,0),"---")</f>
        <v>---</v>
      </c>
      <c r="Q74" s="19" t="str">
        <f>IFERROR(VLOOKUP(N74,IF($M$4="TEM0007_REV01",RAW_m_TEM0007_REV01!$AE:$AH),4,0),"---")</f>
        <v>---</v>
      </c>
      <c r="R74" s="19" t="str">
        <f>IFERROR(VLOOKUP(F74&amp;"-"&amp;G74,IF($M$4="TEM0007_REV01",RAW_m_TEM0007_REV01!$AD:$AG),4,0),"---")</f>
        <v>---</v>
      </c>
    </row>
    <row r="75" spans="2:18" x14ac:dyDescent="0.25">
      <c r="B75" s="78">
        <v>70</v>
      </c>
      <c r="C75" s="19" t="str">
        <f>IFERROR(INDEX(B2B!A:F,MATCH('B2B Pin Table'!B75,B2B!A:A,0),6),"---")</f>
        <v>IO</v>
      </c>
      <c r="D75" s="19" t="str">
        <f>IFERROR(IF((COUNTIF(B2B!A71:K71,H73)&lt;0),"---",INDEX(B2B!A:K,MATCH('B2B Pin Table'!B75,B2B!A:A,0),2)),"---")</f>
        <v>JB1</v>
      </c>
      <c r="E75" s="19" t="str">
        <f>IFERROR(IF((COUNTIF(B2B!A71:K71,H73)&lt;0),"---",INDEX(B2B!A:K,MATCH('B2B Pin Table'!B75,B2B!A:A,0),3)),"---")</f>
        <v>69</v>
      </c>
      <c r="F75" s="19" t="str">
        <f>IFERROR(IF((COUNTIF(B2B!A71:K71,L73)&lt;0),"---",INDEX(B2B!A:K,MATCH('B2B Pin Table'!B75,B2B!A:A,0),4)),"---")</f>
        <v>JM1</v>
      </c>
      <c r="G75" s="19" t="str">
        <f>IFERROR(IF((COUNTIF(B2B!A71:K71,L73)&lt;0),"---",INDEX(B2B!A:K,MATCH('B2B Pin Table'!B75,B2B!A:A,0),5)),"---")</f>
        <v>70</v>
      </c>
      <c r="H75" s="59" t="str">
        <f>IFERROR(IF(VLOOKUP($D75&amp;"-"&amp;$E75,IF($H$4="TEB2000_REV01",CALC_CONN_TEB2000_REV01!$F:$I),4,0)="--","---",IF($H$4="TEB2000_REV01",CALC_CONN_TEB2000_REV01!$G75&amp; " --&gt; " &amp;CALC_CONN_TEB2000_REV01!$I75&amp; " --&gt; ")),"---")</f>
        <v>---</v>
      </c>
      <c r="I75" s="19" t="str">
        <f>IFERROR(IF(VLOOKUP($D75&amp;"-"&amp;$E75,IF($H$4="TEB2000_REV01",CALC_CONN_TEB2000_REV01!$F:$H),3,0)="--",VLOOKUP($D75&amp;"-"&amp;$E75,IF($H$4="TEB2000_REV01",CALC_CONN_TEB2000_REV01!$F:$H),2,0),VLOOKUP($D75&amp;"-"&amp;$E75,IF($H$4="TEB2000_REV01",CALC_CONN_TEB2000_REV01!$F:$H),3,0)),"---")</f>
        <v>---</v>
      </c>
      <c r="J75" s="19" t="str">
        <f>IFERROR(VLOOKUP(I75,IF($H$4="TEB2000_REV01",RAW_c_TEB2000_REV01!$AE:$AM),9,0),"---")</f>
        <v>---</v>
      </c>
      <c r="K75" s="19" t="str">
        <f>IFERROR(VLOOKUP(D75&amp;"-"&amp;E75,IF($H$4="TEB2000_REV01",RAW_c_TEB2000_REV01!$AD:$AK,"???"),6,0),"---")</f>
        <v>---</v>
      </c>
      <c r="L75" s="19" t="str">
        <f>IFERROR(VLOOKUP(D75&amp;"-"&amp;E75,IF($H$4="TEB2000_REV01",RAW_c_TEB2000_REV01!$AD:$AL,"???"),9,0),"---")</f>
        <v>---</v>
      </c>
      <c r="M75" s="19" t="str">
        <f>IFERROR(IF(VLOOKUP($F75&amp;"-"&amp;$G75,IF($M$4="TEM0007_REV01",RAW_m_TEM0007_REV01!$F:$AU),43,0)="--","---",IF($M$4="TEM0007_REV01",RAW_m_TEM0007_REV01!$AT75&amp; " --&gt; " &amp;RAW_m_TEM0007_REV01!$AU75&amp; " --&gt; ")),"---")</f>
        <v>---</v>
      </c>
      <c r="N75" s="19" t="str">
        <f>IFERROR(VLOOKUP(F75&amp;"-"&amp;G75,IF($M$4="TEM0007_REV01",RAW_m_TEM0007_REV01!$AD:$AJ),7,0),"---")</f>
        <v>---</v>
      </c>
      <c r="O75" s="19" t="str">
        <f>IFERROR(VLOOKUP(N75,IF($M$4="TEM0007_REV01",RAW_m_TEM0007_REV01!$AJ:$AK),2,0),"---")</f>
        <v>---</v>
      </c>
      <c r="P75" s="19" t="str">
        <f>IFERROR(VLOOKUP(F75&amp;"-"&amp;G75,IF($M$4="TEM0007_REV01",RAW_m_TEM0007_REV01!$AD:$AG),3,0),"---")</f>
        <v>---</v>
      </c>
      <c r="Q75" s="19" t="str">
        <f>IFERROR(VLOOKUP(N75,IF($M$4="TEM0007_REV01",RAW_m_TEM0007_REV01!$AE:$AH),4,0),"---")</f>
        <v>---</v>
      </c>
      <c r="R75" s="19" t="str">
        <f>IFERROR(VLOOKUP(F75&amp;"-"&amp;G75,IF($M$4="TEM0007_REV01",RAW_m_TEM0007_REV01!$AD:$AG),4,0),"---")</f>
        <v>---</v>
      </c>
    </row>
    <row r="76" spans="2:18" x14ac:dyDescent="0.25">
      <c r="B76" s="78">
        <v>71</v>
      </c>
      <c r="C76" s="19" t="str">
        <f>IFERROR(INDEX(B2B!A:F,MATCH('B2B Pin Table'!B76,B2B!A:A,0),6),"---")</f>
        <v>IO</v>
      </c>
      <c r="D76" s="19" t="str">
        <f>IFERROR(IF((COUNTIF(B2B!A72:K72,H74)&lt;0),"---",INDEX(B2B!A:K,MATCH('B2B Pin Table'!B76,B2B!A:A,0),2)),"---")</f>
        <v>JB1</v>
      </c>
      <c r="E76" s="19" t="str">
        <f>IFERROR(IF((COUNTIF(B2B!A72:K72,H74)&lt;0),"---",INDEX(B2B!A:K,MATCH('B2B Pin Table'!B76,B2B!A:A,0),3)),"---")</f>
        <v>72</v>
      </c>
      <c r="F76" s="19" t="str">
        <f>IFERROR(IF((COUNTIF(B2B!A72:K72,L74)&lt;0),"---",INDEX(B2B!A:K,MATCH('B2B Pin Table'!B76,B2B!A:A,0),4)),"---")</f>
        <v>JM1</v>
      </c>
      <c r="G76" s="19" t="str">
        <f>IFERROR(IF((COUNTIF(B2B!A72:K72,L74)&lt;0),"---",INDEX(B2B!A:K,MATCH('B2B Pin Table'!B76,B2B!A:A,0),5)),"---")</f>
        <v>71</v>
      </c>
      <c r="H76" s="59" t="str">
        <f>IFERROR(IF(VLOOKUP($D76&amp;"-"&amp;$E76,IF($H$4="TEB2000_REV01",CALC_CONN_TEB2000_REV01!$F:$I),4,0)="--","---",IF($H$4="TEB2000_REV01",CALC_CONN_TEB2000_REV01!$G76&amp; " --&gt; " &amp;CALC_CONN_TEB2000_REV01!$I76&amp; " --&gt; ")),"---")</f>
        <v>---</v>
      </c>
      <c r="I76" s="19" t="str">
        <f>IFERROR(IF(VLOOKUP($D76&amp;"-"&amp;$E76,IF($H$4="TEB2000_REV01",CALC_CONN_TEB2000_REV01!$F:$H),3,0)="--",VLOOKUP($D76&amp;"-"&amp;$E76,IF($H$4="TEB2000_REV01",CALC_CONN_TEB2000_REV01!$F:$H),2,0),VLOOKUP($D76&amp;"-"&amp;$E76,IF($H$4="TEB2000_REV01",CALC_CONN_TEB2000_REV01!$F:$H),3,0)),"---")</f>
        <v>---</v>
      </c>
      <c r="J76" s="19" t="str">
        <f>IFERROR(VLOOKUP(I76,IF($H$4="TEB2000_REV01",RAW_c_TEB2000_REV01!$AE:$AM),9,0),"---")</f>
        <v>---</v>
      </c>
      <c r="K76" s="19" t="str">
        <f>IFERROR(VLOOKUP(D76&amp;"-"&amp;E76,IF($H$4="TEB2000_REV01",RAW_c_TEB2000_REV01!$AD:$AK,"???"),6,0),"---")</f>
        <v>---</v>
      </c>
      <c r="L76" s="19" t="str">
        <f>IFERROR(VLOOKUP(D76&amp;"-"&amp;E76,IF($H$4="TEB2000_REV01",RAW_c_TEB2000_REV01!$AD:$AL,"???"),9,0),"---")</f>
        <v>---</v>
      </c>
      <c r="M76" s="19" t="str">
        <f>IFERROR(IF(VLOOKUP($F76&amp;"-"&amp;$G76,IF($M$4="TEM0007_REV01",RAW_m_TEM0007_REV01!$F:$AU),43,0)="--","---",IF($M$4="TEM0007_REV01",RAW_m_TEM0007_REV01!$AT76&amp; " --&gt; " &amp;RAW_m_TEM0007_REV01!$AU76&amp; " --&gt; ")),"---")</f>
        <v>---</v>
      </c>
      <c r="N76" s="19" t="str">
        <f>IFERROR(VLOOKUP(F76&amp;"-"&amp;G76,IF($M$4="TEM0007_REV01",RAW_m_TEM0007_REV01!$AD:$AJ),7,0),"---")</f>
        <v>---</v>
      </c>
      <c r="O76" s="19" t="str">
        <f>IFERROR(VLOOKUP(N76,IF($M$4="TEM0007_REV01",RAW_m_TEM0007_REV01!$AJ:$AK),2,0),"---")</f>
        <v>---</v>
      </c>
      <c r="P76" s="19" t="str">
        <f>IFERROR(VLOOKUP(F76&amp;"-"&amp;G76,IF($M$4="TEM0007_REV01",RAW_m_TEM0007_REV01!$AD:$AG),3,0),"---")</f>
        <v>---</v>
      </c>
      <c r="Q76" s="19" t="str">
        <f>IFERROR(VLOOKUP(N76,IF($M$4="TEM0007_REV01",RAW_m_TEM0007_REV01!$AE:$AH),4,0),"---")</f>
        <v>---</v>
      </c>
      <c r="R76" s="19" t="str">
        <f>IFERROR(VLOOKUP(F76&amp;"-"&amp;G76,IF($M$4="TEM0007_REV01",RAW_m_TEM0007_REV01!$AD:$AG),4,0),"---")</f>
        <v>---</v>
      </c>
    </row>
    <row r="77" spans="2:18" x14ac:dyDescent="0.25">
      <c r="B77" s="78">
        <v>72</v>
      </c>
      <c r="C77" s="19" t="str">
        <f>IFERROR(INDEX(B2B!A:F,MATCH('B2B Pin Table'!B77,B2B!A:A,0),6),"---")</f>
        <v>IO</v>
      </c>
      <c r="D77" s="19" t="str">
        <f>IFERROR(IF((COUNTIF(B2B!A73:K73,H75)&lt;0),"---",INDEX(B2B!A:K,MATCH('B2B Pin Table'!B77,B2B!A:A,0),2)),"---")</f>
        <v>JB1</v>
      </c>
      <c r="E77" s="19" t="str">
        <f>IFERROR(IF((COUNTIF(B2B!A73:K73,H75)&lt;0),"---",INDEX(B2B!A:K,MATCH('B2B Pin Table'!B77,B2B!A:A,0),3)),"---")</f>
        <v>71</v>
      </c>
      <c r="F77" s="19" t="str">
        <f>IFERROR(IF((COUNTIF(B2B!A73:K73,L75)&lt;0),"---",INDEX(B2B!A:K,MATCH('B2B Pin Table'!B77,B2B!A:A,0),4)),"---")</f>
        <v>JM1</v>
      </c>
      <c r="G77" s="19" t="str">
        <f>IFERROR(IF((COUNTIF(B2B!A73:K73,L75)&lt;0),"---",INDEX(B2B!A:K,MATCH('B2B Pin Table'!B77,B2B!A:A,0),5)),"---")</f>
        <v>72</v>
      </c>
      <c r="H77" s="59" t="str">
        <f>IFERROR(IF(VLOOKUP($D77&amp;"-"&amp;$E77,IF($H$4="TEB2000_REV01",CALC_CONN_TEB2000_REV01!$F:$I),4,0)="--","---",IF($H$4="TEB2000_REV01",CALC_CONN_TEB2000_REV01!$G77&amp; " --&gt; " &amp;CALC_CONN_TEB2000_REV01!$I77&amp; " --&gt; ")),"---")</f>
        <v>---</v>
      </c>
      <c r="I77" s="19" t="str">
        <f>IFERROR(IF(VLOOKUP($D77&amp;"-"&amp;$E77,IF($H$4="TEB2000_REV01",CALC_CONN_TEB2000_REV01!$F:$H),3,0)="--",VLOOKUP($D77&amp;"-"&amp;$E77,IF($H$4="TEB2000_REV01",CALC_CONN_TEB2000_REV01!$F:$H),2,0),VLOOKUP($D77&amp;"-"&amp;$E77,IF($H$4="TEB2000_REV01",CALC_CONN_TEB2000_REV01!$F:$H),3,0)),"---")</f>
        <v>---</v>
      </c>
      <c r="J77" s="19" t="str">
        <f>IFERROR(VLOOKUP(I77,IF($H$4="TEB2000_REV01",RAW_c_TEB2000_REV01!$AE:$AM),9,0),"---")</f>
        <v>---</v>
      </c>
      <c r="K77" s="19" t="str">
        <f>IFERROR(VLOOKUP(D77&amp;"-"&amp;E77,IF($H$4="TEB2000_REV01",RAW_c_TEB2000_REV01!$AD:$AK,"???"),6,0),"---")</f>
        <v>---</v>
      </c>
      <c r="L77" s="19" t="str">
        <f>IFERROR(VLOOKUP(D77&amp;"-"&amp;E77,IF($H$4="TEB2000_REV01",RAW_c_TEB2000_REV01!$AD:$AL,"???"),9,0),"---")</f>
        <v>---</v>
      </c>
      <c r="M77" s="19" t="str">
        <f>IFERROR(IF(VLOOKUP($F77&amp;"-"&amp;$G77,IF($M$4="TEM0007_REV01",RAW_m_TEM0007_REV01!$F:$AU),43,0)="--","---",IF($M$4="TEM0007_REV01",RAW_m_TEM0007_REV01!$AT77&amp; " --&gt; " &amp;RAW_m_TEM0007_REV01!$AU77&amp; " --&gt; ")),"---")</f>
        <v>---</v>
      </c>
      <c r="N77" s="19" t="str">
        <f>IFERROR(VLOOKUP(F77&amp;"-"&amp;G77,IF($M$4="TEM0007_REV01",RAW_m_TEM0007_REV01!$AD:$AJ),7,0),"---")</f>
        <v>---</v>
      </c>
      <c r="O77" s="19" t="str">
        <f>IFERROR(VLOOKUP(N77,IF($M$4="TEM0007_REV01",RAW_m_TEM0007_REV01!$AJ:$AK),2,0),"---")</f>
        <v>---</v>
      </c>
      <c r="P77" s="19" t="str">
        <f>IFERROR(VLOOKUP(F77&amp;"-"&amp;G77,IF($M$4="TEM0007_REV01",RAW_m_TEM0007_REV01!$AD:$AG),3,0),"---")</f>
        <v>---</v>
      </c>
      <c r="Q77" s="19" t="str">
        <f>IFERROR(VLOOKUP(N77,IF($M$4="TEM0007_REV01",RAW_m_TEM0007_REV01!$AE:$AH),4,0),"---")</f>
        <v>---</v>
      </c>
      <c r="R77" s="19" t="str">
        <f>IFERROR(VLOOKUP(F77&amp;"-"&amp;G77,IF($M$4="TEM0007_REV01",RAW_m_TEM0007_REV01!$AD:$AG),4,0),"---")</f>
        <v>---</v>
      </c>
    </row>
    <row r="78" spans="2:18" x14ac:dyDescent="0.25">
      <c r="B78" s="78">
        <v>73</v>
      </c>
      <c r="C78" s="19" t="str">
        <f>IFERROR(INDEX(B2B!A:F,MATCH('B2B Pin Table'!B78,B2B!A:A,0),6),"---")</f>
        <v>GND</v>
      </c>
      <c r="D78" s="19" t="str">
        <f>IFERROR(IF((COUNTIF(B2B!A74:K74,H76)&lt;0),"---",INDEX(B2B!A:K,MATCH('B2B Pin Table'!B78,B2B!A:A,0),2)),"---")</f>
        <v>JB1</v>
      </c>
      <c r="E78" s="19" t="str">
        <f>IFERROR(IF((COUNTIF(B2B!A74:K74,H76)&lt;0),"---",INDEX(B2B!A:K,MATCH('B2B Pin Table'!B78,B2B!A:A,0),3)),"---")</f>
        <v>74</v>
      </c>
      <c r="F78" s="19" t="str">
        <f>IFERROR(IF((COUNTIF(B2B!A74:K74,L76)&lt;0),"---",INDEX(B2B!A:K,MATCH('B2B Pin Table'!B78,B2B!A:A,0),4)),"---")</f>
        <v>JM1</v>
      </c>
      <c r="G78" s="19" t="str">
        <f>IFERROR(IF((COUNTIF(B2B!A74:K74,L76)&lt;0),"---",INDEX(B2B!A:K,MATCH('B2B Pin Table'!B78,B2B!A:A,0),5)),"---")</f>
        <v>73</v>
      </c>
      <c r="H78" s="59" t="str">
        <f>IFERROR(IF(VLOOKUP($D78&amp;"-"&amp;$E78,IF($H$4="TEB2000_REV01",CALC_CONN_TEB2000_REV01!$F:$I),4,0)="--","---",IF($H$4="TEB2000_REV01",CALC_CONN_TEB2000_REV01!$G78&amp; " --&gt; " &amp;CALC_CONN_TEB2000_REV01!$I78&amp; " --&gt; ")),"---")</f>
        <v>---</v>
      </c>
      <c r="I78" s="19" t="str">
        <f>IFERROR(IF(VLOOKUP($D78&amp;"-"&amp;$E78,IF($H$4="TEB2000_REV01",CALC_CONN_TEB2000_REV01!$F:$H),3,0)="--",VLOOKUP($D78&amp;"-"&amp;$E78,IF($H$4="TEB2000_REV01",CALC_CONN_TEB2000_REV01!$F:$H),2,0),VLOOKUP($D78&amp;"-"&amp;$E78,IF($H$4="TEB2000_REV01",CALC_CONN_TEB2000_REV01!$F:$H),3,0)),"---")</f>
        <v>---</v>
      </c>
      <c r="J78" s="19" t="str">
        <f>IFERROR(VLOOKUP(I78,IF($H$4="TEB2000_REV01",RAW_c_TEB2000_REV01!$AE:$AM),9,0),"---")</f>
        <v>---</v>
      </c>
      <c r="K78" s="19" t="str">
        <f>IFERROR(VLOOKUP(D78&amp;"-"&amp;E78,IF($H$4="TEB2000_REV01",RAW_c_TEB2000_REV01!$AD:$AK,"???"),6,0),"---")</f>
        <v>---</v>
      </c>
      <c r="L78" s="19" t="str">
        <f>IFERROR(VLOOKUP(D78&amp;"-"&amp;E78,IF($H$4="TEB2000_REV01",RAW_c_TEB2000_REV01!$AD:$AL,"???"),9,0),"---")</f>
        <v>---</v>
      </c>
      <c r="M78" s="19" t="str">
        <f>IFERROR(IF(VLOOKUP($F78&amp;"-"&amp;$G78,IF($M$4="TEM0007_REV01",RAW_m_TEM0007_REV01!$F:$AU),43,0)="--","---",IF($M$4="TEM0007_REV01",RAW_m_TEM0007_REV01!$AT78&amp; " --&gt; " &amp;RAW_m_TEM0007_REV01!$AU78&amp; " --&gt; ")),"---")</f>
        <v>---</v>
      </c>
      <c r="N78" s="19" t="str">
        <f>IFERROR(VLOOKUP(F78&amp;"-"&amp;G78,IF($M$4="TEM0007_REV01",RAW_m_TEM0007_REV01!$AD:$AJ),7,0),"---")</f>
        <v>---</v>
      </c>
      <c r="O78" s="19" t="str">
        <f>IFERROR(VLOOKUP(N78,IF($M$4="TEM0007_REV01",RAW_m_TEM0007_REV01!$AJ:$AK),2,0),"---")</f>
        <v>---</v>
      </c>
      <c r="P78" s="19" t="str">
        <f>IFERROR(VLOOKUP(F78&amp;"-"&amp;G78,IF($M$4="TEM0007_REV01",RAW_m_TEM0007_REV01!$AD:$AG),3,0),"---")</f>
        <v>---</v>
      </c>
      <c r="Q78" s="19" t="str">
        <f>IFERROR(VLOOKUP(N78,IF($M$4="TEM0007_REV01",RAW_m_TEM0007_REV01!$AE:$AH),4,0),"---")</f>
        <v>---</v>
      </c>
      <c r="R78" s="19" t="str">
        <f>IFERROR(VLOOKUP(F78&amp;"-"&amp;G78,IF($M$4="TEM0007_REV01",RAW_m_TEM0007_REV01!$AD:$AG),4,0),"---")</f>
        <v>---</v>
      </c>
    </row>
    <row r="79" spans="2:18" x14ac:dyDescent="0.25">
      <c r="B79" s="78">
        <v>74</v>
      </c>
      <c r="C79" s="19" t="str">
        <f>IFERROR(INDEX(B2B!A:F,MATCH('B2B Pin Table'!B79,B2B!A:A,0),6),"---")</f>
        <v>GND</v>
      </c>
      <c r="D79" s="19" t="str">
        <f>IFERROR(IF((COUNTIF(B2B!A75:K75,H77)&lt;0),"---",INDEX(B2B!A:K,MATCH('B2B Pin Table'!B79,B2B!A:A,0),2)),"---")</f>
        <v>JB1</v>
      </c>
      <c r="E79" s="19" t="str">
        <f>IFERROR(IF((COUNTIF(B2B!A75:K75,H77)&lt;0),"---",INDEX(B2B!A:K,MATCH('B2B Pin Table'!B79,B2B!A:A,0),3)),"---")</f>
        <v>73</v>
      </c>
      <c r="F79" s="19" t="str">
        <f>IFERROR(IF((COUNTIF(B2B!A75:K75,L77)&lt;0),"---",INDEX(B2B!A:K,MATCH('B2B Pin Table'!B79,B2B!A:A,0),4)),"---")</f>
        <v>JM1</v>
      </c>
      <c r="G79" s="19" t="str">
        <f>IFERROR(IF((COUNTIF(B2B!A75:K75,L77)&lt;0),"---",INDEX(B2B!A:K,MATCH('B2B Pin Table'!B79,B2B!A:A,0),5)),"---")</f>
        <v>74</v>
      </c>
      <c r="H79" s="59" t="str">
        <f>IFERROR(IF(VLOOKUP($D79&amp;"-"&amp;$E79,IF($H$4="TEB2000_REV01",CALC_CONN_TEB2000_REV01!$F:$I),4,0)="--","---",IF($H$4="TEB2000_REV01",CALC_CONN_TEB2000_REV01!$G79&amp; " --&gt; " &amp;CALC_CONN_TEB2000_REV01!$I79&amp; " --&gt; ")),"---")</f>
        <v>---</v>
      </c>
      <c r="I79" s="19" t="str">
        <f>IFERROR(IF(VLOOKUP($D79&amp;"-"&amp;$E79,IF($H$4="TEB2000_REV01",CALC_CONN_TEB2000_REV01!$F:$H),3,0)="--",VLOOKUP($D79&amp;"-"&amp;$E79,IF($H$4="TEB2000_REV01",CALC_CONN_TEB2000_REV01!$F:$H),2,0),VLOOKUP($D79&amp;"-"&amp;$E79,IF($H$4="TEB2000_REV01",CALC_CONN_TEB2000_REV01!$F:$H),3,0)),"---")</f>
        <v>---</v>
      </c>
      <c r="J79" s="19" t="str">
        <f>IFERROR(VLOOKUP(I79,IF($H$4="TEB2000_REV01",RAW_c_TEB2000_REV01!$AE:$AM),9,0),"---")</f>
        <v>---</v>
      </c>
      <c r="K79" s="19" t="str">
        <f>IFERROR(VLOOKUP(D79&amp;"-"&amp;E79,IF($H$4="TEB2000_REV01",RAW_c_TEB2000_REV01!$AD:$AK,"???"),6,0),"---")</f>
        <v>---</v>
      </c>
      <c r="L79" s="19" t="str">
        <f>IFERROR(VLOOKUP(D79&amp;"-"&amp;E79,IF($H$4="TEB2000_REV01",RAW_c_TEB2000_REV01!$AD:$AL,"???"),9,0),"---")</f>
        <v>---</v>
      </c>
      <c r="M79" s="19" t="str">
        <f>IFERROR(IF(VLOOKUP($F79&amp;"-"&amp;$G79,IF($M$4="TEM0007_REV01",RAW_m_TEM0007_REV01!$F:$AU),43,0)="--","---",IF($M$4="TEM0007_REV01",RAW_m_TEM0007_REV01!$AT79&amp; " --&gt; " &amp;RAW_m_TEM0007_REV01!$AU79&amp; " --&gt; ")),"---")</f>
        <v>---</v>
      </c>
      <c r="N79" s="19" t="str">
        <f>IFERROR(VLOOKUP(F79&amp;"-"&amp;G79,IF($M$4="TEM0007_REV01",RAW_m_TEM0007_REV01!$AD:$AJ),7,0),"---")</f>
        <v>---</v>
      </c>
      <c r="O79" s="19" t="str">
        <f>IFERROR(VLOOKUP(N79,IF($M$4="TEM0007_REV01",RAW_m_TEM0007_REV01!$AJ:$AK),2,0),"---")</f>
        <v>---</v>
      </c>
      <c r="P79" s="19" t="str">
        <f>IFERROR(VLOOKUP(F79&amp;"-"&amp;G79,IF($M$4="TEM0007_REV01",RAW_m_TEM0007_REV01!$AD:$AG),3,0),"---")</f>
        <v>---</v>
      </c>
      <c r="Q79" s="19" t="str">
        <f>IFERROR(VLOOKUP(N79,IF($M$4="TEM0007_REV01",RAW_m_TEM0007_REV01!$AE:$AH),4,0),"---")</f>
        <v>---</v>
      </c>
      <c r="R79" s="19" t="str">
        <f>IFERROR(VLOOKUP(F79&amp;"-"&amp;G79,IF($M$4="TEM0007_REV01",RAW_m_TEM0007_REV01!$AD:$AG),4,0),"---")</f>
        <v>---</v>
      </c>
    </row>
    <row r="80" spans="2:18" x14ac:dyDescent="0.25">
      <c r="B80" s="78">
        <v>75</v>
      </c>
      <c r="C80" s="19" t="str">
        <f>IFERROR(INDEX(B2B!A:F,MATCH('B2B Pin Table'!B80,B2B!A:A,0),6),"---")</f>
        <v>IO</v>
      </c>
      <c r="D80" s="19" t="str">
        <f>IFERROR(IF((COUNTIF(B2B!A76:K76,H78)&lt;0),"---",INDEX(B2B!A:K,MATCH('B2B Pin Table'!B80,B2B!A:A,0),2)),"---")</f>
        <v>JB1</v>
      </c>
      <c r="E80" s="19" t="str">
        <f>IFERROR(IF((COUNTIF(B2B!A76:K76,H78)&lt;0),"---",INDEX(B2B!A:K,MATCH('B2B Pin Table'!B80,B2B!A:A,0),3)),"---")</f>
        <v>76</v>
      </c>
      <c r="F80" s="19" t="str">
        <f>IFERROR(IF((COUNTIF(B2B!A76:K76,L78)&lt;0),"---",INDEX(B2B!A:K,MATCH('B2B Pin Table'!B80,B2B!A:A,0),4)),"---")</f>
        <v>JM1</v>
      </c>
      <c r="G80" s="19" t="str">
        <f>IFERROR(IF((COUNTIF(B2B!A76:K76,L78)&lt;0),"---",INDEX(B2B!A:K,MATCH('B2B Pin Table'!B80,B2B!A:A,0),5)),"---")</f>
        <v>75</v>
      </c>
      <c r="H80" s="59" t="str">
        <f>IFERROR(IF(VLOOKUP($D80&amp;"-"&amp;$E80,IF($H$4="TEB2000_REV01",CALC_CONN_TEB2000_REV01!$F:$I),4,0)="--","---",IF($H$4="TEB2000_REV01",CALC_CONN_TEB2000_REV01!$G80&amp; " --&gt; " &amp;CALC_CONN_TEB2000_REV01!$I80&amp; " --&gt; ")),"---")</f>
        <v>---</v>
      </c>
      <c r="I80" s="19" t="str">
        <f>IFERROR(IF(VLOOKUP($D80&amp;"-"&amp;$E80,IF($H$4="TEB2000_REV01",CALC_CONN_TEB2000_REV01!$F:$H),3,0)="--",VLOOKUP($D80&amp;"-"&amp;$E80,IF($H$4="TEB2000_REV01",CALC_CONN_TEB2000_REV01!$F:$H),2,0),VLOOKUP($D80&amp;"-"&amp;$E80,IF($H$4="TEB2000_REV01",CALC_CONN_TEB2000_REV01!$F:$H),3,0)),"---")</f>
        <v>---</v>
      </c>
      <c r="J80" s="19" t="str">
        <f>IFERROR(VLOOKUP(I80,IF($H$4="TEB2000_REV01",RAW_c_TEB2000_REV01!$AE:$AM),9,0),"---")</f>
        <v>---</v>
      </c>
      <c r="K80" s="19" t="str">
        <f>IFERROR(VLOOKUP(D80&amp;"-"&amp;E80,IF($H$4="TEB2000_REV01",RAW_c_TEB2000_REV01!$AD:$AK,"???"),6,0),"---")</f>
        <v>---</v>
      </c>
      <c r="L80" s="19" t="str">
        <f>IFERROR(VLOOKUP(D80&amp;"-"&amp;E80,IF($H$4="TEB2000_REV01",RAW_c_TEB2000_REV01!$AD:$AL,"???"),9,0),"---")</f>
        <v>---</v>
      </c>
      <c r="M80" s="19" t="str">
        <f>IFERROR(IF(VLOOKUP($F80&amp;"-"&amp;$G80,IF($M$4="TEM0007_REV01",RAW_m_TEM0007_REV01!$F:$AU),43,0)="--","---",IF($M$4="TEM0007_REV01",RAW_m_TEM0007_REV01!$AT80&amp; " --&gt; " &amp;RAW_m_TEM0007_REV01!$AU80&amp; " --&gt; ")),"---")</f>
        <v>---</v>
      </c>
      <c r="N80" s="19" t="str">
        <f>IFERROR(VLOOKUP(F80&amp;"-"&amp;G80,IF($M$4="TEM0007_REV01",RAW_m_TEM0007_REV01!$AD:$AJ),7,0),"---")</f>
        <v>---</v>
      </c>
      <c r="O80" s="19" t="str">
        <f>IFERROR(VLOOKUP(N80,IF($M$4="TEM0007_REV01",RAW_m_TEM0007_REV01!$AJ:$AK),2,0),"---")</f>
        <v>---</v>
      </c>
      <c r="P80" s="19" t="str">
        <f>IFERROR(VLOOKUP(F80&amp;"-"&amp;G80,IF($M$4="TEM0007_REV01",RAW_m_TEM0007_REV01!$AD:$AG),3,0),"---")</f>
        <v>---</v>
      </c>
      <c r="Q80" s="19" t="str">
        <f>IFERROR(VLOOKUP(N80,IF($M$4="TEM0007_REV01",RAW_m_TEM0007_REV01!$AE:$AH),4,0),"---")</f>
        <v>---</v>
      </c>
      <c r="R80" s="19" t="str">
        <f>IFERROR(VLOOKUP(F80&amp;"-"&amp;G80,IF($M$4="TEM0007_REV01",RAW_m_TEM0007_REV01!$AD:$AG),4,0),"---")</f>
        <v>---</v>
      </c>
    </row>
    <row r="81" spans="2:18" x14ac:dyDescent="0.25">
      <c r="B81" s="78">
        <v>76</v>
      </c>
      <c r="C81" s="19" t="str">
        <f>IFERROR(INDEX(B2B!A:F,MATCH('B2B Pin Table'!B81,B2B!A:A,0),6),"---")</f>
        <v>IO</v>
      </c>
      <c r="D81" s="19" t="str">
        <f>IFERROR(IF((COUNTIF(B2B!A77:K77,H79)&lt;0),"---",INDEX(B2B!A:K,MATCH('B2B Pin Table'!B81,B2B!A:A,0),2)),"---")</f>
        <v>JB1</v>
      </c>
      <c r="E81" s="19" t="str">
        <f>IFERROR(IF((COUNTIF(B2B!A77:K77,H79)&lt;0),"---",INDEX(B2B!A:K,MATCH('B2B Pin Table'!B81,B2B!A:A,0),3)),"---")</f>
        <v>75</v>
      </c>
      <c r="F81" s="19" t="str">
        <f>IFERROR(IF((COUNTIF(B2B!A77:K77,L79)&lt;0),"---",INDEX(B2B!A:K,MATCH('B2B Pin Table'!B81,B2B!A:A,0),4)),"---")</f>
        <v>JM1</v>
      </c>
      <c r="G81" s="19" t="str">
        <f>IFERROR(IF((COUNTIF(B2B!A77:K77,L79)&lt;0),"---",INDEX(B2B!A:K,MATCH('B2B Pin Table'!B81,B2B!A:A,0),5)),"---")</f>
        <v>76</v>
      </c>
      <c r="H81" s="59" t="str">
        <f>IFERROR(IF(VLOOKUP($D81&amp;"-"&amp;$E81,IF($H$4="TEB2000_REV01",CALC_CONN_TEB2000_REV01!$F:$I),4,0)="--","---",IF($H$4="TEB2000_REV01",CALC_CONN_TEB2000_REV01!$G81&amp; " --&gt; " &amp;CALC_CONN_TEB2000_REV01!$I81&amp; " --&gt; ")),"---")</f>
        <v>---</v>
      </c>
      <c r="I81" s="19" t="str">
        <f>IFERROR(IF(VLOOKUP($D81&amp;"-"&amp;$E81,IF($H$4="TEB2000_REV01",CALC_CONN_TEB2000_REV01!$F:$H),3,0)="--",VLOOKUP($D81&amp;"-"&amp;$E81,IF($H$4="TEB2000_REV01",CALC_CONN_TEB2000_REV01!$F:$H),2,0),VLOOKUP($D81&amp;"-"&amp;$E81,IF($H$4="TEB2000_REV01",CALC_CONN_TEB2000_REV01!$F:$H),3,0)),"---")</f>
        <v>---</v>
      </c>
      <c r="J81" s="19" t="str">
        <f>IFERROR(VLOOKUP(I81,IF($H$4="TEB2000_REV01",RAW_c_TEB2000_REV01!$AE:$AM),9,0),"---")</f>
        <v>---</v>
      </c>
      <c r="K81" s="19" t="str">
        <f>IFERROR(VLOOKUP(D81&amp;"-"&amp;E81,IF($H$4="TEB2000_REV01",RAW_c_TEB2000_REV01!$AD:$AK,"???"),6,0),"---")</f>
        <v>---</v>
      </c>
      <c r="L81" s="19" t="str">
        <f>IFERROR(VLOOKUP(D81&amp;"-"&amp;E81,IF($H$4="TEB2000_REV01",RAW_c_TEB2000_REV01!$AD:$AL,"???"),9,0),"---")</f>
        <v>---</v>
      </c>
      <c r="M81" s="19" t="str">
        <f>IFERROR(IF(VLOOKUP($F81&amp;"-"&amp;$G81,IF($M$4="TEM0007_REV01",RAW_m_TEM0007_REV01!$F:$AU),43,0)="--","---",IF($M$4="TEM0007_REV01",RAW_m_TEM0007_REV01!$AT81&amp; " --&gt; " &amp;RAW_m_TEM0007_REV01!$AU81&amp; " --&gt; ")),"---")</f>
        <v>---</v>
      </c>
      <c r="N81" s="19" t="str">
        <f>IFERROR(VLOOKUP(F81&amp;"-"&amp;G81,IF($M$4="TEM0007_REV01",RAW_m_TEM0007_REV01!$AD:$AJ),7,0),"---")</f>
        <v>---</v>
      </c>
      <c r="O81" s="19" t="str">
        <f>IFERROR(VLOOKUP(N81,IF($M$4="TEM0007_REV01",RAW_m_TEM0007_REV01!$AJ:$AK),2,0),"---")</f>
        <v>---</v>
      </c>
      <c r="P81" s="19" t="str">
        <f>IFERROR(VLOOKUP(F81&amp;"-"&amp;G81,IF($M$4="TEM0007_REV01",RAW_m_TEM0007_REV01!$AD:$AG),3,0),"---")</f>
        <v>---</v>
      </c>
      <c r="Q81" s="19" t="str">
        <f>IFERROR(VLOOKUP(N81,IF($M$4="TEM0007_REV01",RAW_m_TEM0007_REV01!$AE:$AH),4,0),"---")</f>
        <v>---</v>
      </c>
      <c r="R81" s="19" t="str">
        <f>IFERROR(VLOOKUP(F81&amp;"-"&amp;G81,IF($M$4="TEM0007_REV01",RAW_m_TEM0007_REV01!$AD:$AG),4,0),"---")</f>
        <v>---</v>
      </c>
    </row>
    <row r="82" spans="2:18" x14ac:dyDescent="0.25">
      <c r="B82" s="78">
        <v>77</v>
      </c>
      <c r="C82" s="19" t="str">
        <f>IFERROR(INDEX(B2B!A:F,MATCH('B2B Pin Table'!B82,B2B!A:A,0),6),"---")</f>
        <v>IO</v>
      </c>
      <c r="D82" s="19" t="str">
        <f>IFERROR(IF((COUNTIF(B2B!A78:K78,H80)&lt;0),"---",INDEX(B2B!A:K,MATCH('B2B Pin Table'!B82,B2B!A:A,0),2)),"---")</f>
        <v>JB1</v>
      </c>
      <c r="E82" s="19" t="str">
        <f>IFERROR(IF((COUNTIF(B2B!A78:K78,H80)&lt;0),"---",INDEX(B2B!A:K,MATCH('B2B Pin Table'!B82,B2B!A:A,0),3)),"---")</f>
        <v>78</v>
      </c>
      <c r="F82" s="19" t="str">
        <f>IFERROR(IF((COUNTIF(B2B!A78:K78,L80)&lt;0),"---",INDEX(B2B!A:K,MATCH('B2B Pin Table'!B82,B2B!A:A,0),4)),"---")</f>
        <v>JM1</v>
      </c>
      <c r="G82" s="19" t="str">
        <f>IFERROR(IF((COUNTIF(B2B!A78:K78,L80)&lt;0),"---",INDEX(B2B!A:K,MATCH('B2B Pin Table'!B82,B2B!A:A,0),5)),"---")</f>
        <v>77</v>
      </c>
      <c r="H82" s="59" t="str">
        <f>IFERROR(IF(VLOOKUP($D82&amp;"-"&amp;$E82,IF($H$4="TEB2000_REV01",CALC_CONN_TEB2000_REV01!$F:$I),4,0)="--","---",IF($H$4="TEB2000_REV01",CALC_CONN_TEB2000_REV01!$G82&amp; " --&gt; " &amp;CALC_CONN_TEB2000_REV01!$I82&amp; " --&gt; ")),"---")</f>
        <v>---</v>
      </c>
      <c r="I82" s="19" t="str">
        <f>IFERROR(IF(VLOOKUP($D82&amp;"-"&amp;$E82,IF($H$4="TEB2000_REV01",CALC_CONN_TEB2000_REV01!$F:$H),3,0)="--",VLOOKUP($D82&amp;"-"&amp;$E82,IF($H$4="TEB2000_REV01",CALC_CONN_TEB2000_REV01!$F:$H),2,0),VLOOKUP($D82&amp;"-"&amp;$E82,IF($H$4="TEB2000_REV01",CALC_CONN_TEB2000_REV01!$F:$H),3,0)),"---")</f>
        <v>---</v>
      </c>
      <c r="J82" s="19" t="str">
        <f>IFERROR(VLOOKUP(I82,IF($H$4="TEB2000_REV01",RAW_c_TEB2000_REV01!$AE:$AM),9,0),"---")</f>
        <v>---</v>
      </c>
      <c r="K82" s="19" t="str">
        <f>IFERROR(VLOOKUP(D82&amp;"-"&amp;E82,IF($H$4="TEB2000_REV01",RAW_c_TEB2000_REV01!$AD:$AK,"???"),6,0),"---")</f>
        <v>---</v>
      </c>
      <c r="L82" s="19" t="str">
        <f>IFERROR(VLOOKUP(D82&amp;"-"&amp;E82,IF($H$4="TEB2000_REV01",RAW_c_TEB2000_REV01!$AD:$AL,"???"),9,0),"---")</f>
        <v>---</v>
      </c>
      <c r="M82" s="19" t="str">
        <f>IFERROR(IF(VLOOKUP($F82&amp;"-"&amp;$G82,IF($M$4="TEM0007_REV01",RAW_m_TEM0007_REV01!$F:$AU),43,0)="--","---",IF($M$4="TEM0007_REV01",RAW_m_TEM0007_REV01!$AT82&amp; " --&gt; " &amp;RAW_m_TEM0007_REV01!$AU82&amp; " --&gt; ")),"---")</f>
        <v>---</v>
      </c>
      <c r="N82" s="19" t="str">
        <f>IFERROR(VLOOKUP(F82&amp;"-"&amp;G82,IF($M$4="TEM0007_REV01",RAW_m_TEM0007_REV01!$AD:$AJ),7,0),"---")</f>
        <v>---</v>
      </c>
      <c r="O82" s="19" t="str">
        <f>IFERROR(VLOOKUP(N82,IF($M$4="TEM0007_REV01",RAW_m_TEM0007_REV01!$AJ:$AK),2,0),"---")</f>
        <v>---</v>
      </c>
      <c r="P82" s="19" t="str">
        <f>IFERROR(VLOOKUP(F82&amp;"-"&amp;G82,IF($M$4="TEM0007_REV01",RAW_m_TEM0007_REV01!$AD:$AG),3,0),"---")</f>
        <v>---</v>
      </c>
      <c r="Q82" s="19" t="str">
        <f>IFERROR(VLOOKUP(N82,IF($M$4="TEM0007_REV01",RAW_m_TEM0007_REV01!$AE:$AH),4,0),"---")</f>
        <v>---</v>
      </c>
      <c r="R82" s="19" t="str">
        <f>IFERROR(VLOOKUP(F82&amp;"-"&amp;G82,IF($M$4="TEM0007_REV01",RAW_m_TEM0007_REV01!$AD:$AG),4,0),"---")</f>
        <v>---</v>
      </c>
    </row>
    <row r="83" spans="2:18" x14ac:dyDescent="0.25">
      <c r="B83" s="78">
        <v>78</v>
      </c>
      <c r="C83" s="19" t="str">
        <f>IFERROR(INDEX(B2B!A:F,MATCH('B2B Pin Table'!B83,B2B!A:A,0),6),"---")</f>
        <v>IO</v>
      </c>
      <c r="D83" s="19" t="str">
        <f>IFERROR(IF((COUNTIF(B2B!A79:K79,H81)&lt;0),"---",INDEX(B2B!A:K,MATCH('B2B Pin Table'!B83,B2B!A:A,0),2)),"---")</f>
        <v>JB1</v>
      </c>
      <c r="E83" s="19" t="str">
        <f>IFERROR(IF((COUNTIF(B2B!A79:K79,H81)&lt;0),"---",INDEX(B2B!A:K,MATCH('B2B Pin Table'!B83,B2B!A:A,0),3)),"---")</f>
        <v>77</v>
      </c>
      <c r="F83" s="19" t="str">
        <f>IFERROR(IF((COUNTIF(B2B!A79:K79,L81)&lt;0),"---",INDEX(B2B!A:K,MATCH('B2B Pin Table'!B83,B2B!A:A,0),4)),"---")</f>
        <v>JM1</v>
      </c>
      <c r="G83" s="19" t="str">
        <f>IFERROR(IF((COUNTIF(B2B!A79:K79,L81)&lt;0),"---",INDEX(B2B!A:K,MATCH('B2B Pin Table'!B83,B2B!A:A,0),5)),"---")</f>
        <v>78</v>
      </c>
      <c r="H83" s="59" t="str">
        <f>IFERROR(IF(VLOOKUP($D83&amp;"-"&amp;$E83,IF($H$4="TEB2000_REV01",CALC_CONN_TEB2000_REV01!$F:$I),4,0)="--","---",IF($H$4="TEB2000_REV01",CALC_CONN_TEB2000_REV01!$G83&amp; " --&gt; " &amp;CALC_CONN_TEB2000_REV01!$I83&amp; " --&gt; ")),"---")</f>
        <v>---</v>
      </c>
      <c r="I83" s="19" t="str">
        <f>IFERROR(IF(VLOOKUP($D83&amp;"-"&amp;$E83,IF($H$4="TEB2000_REV01",CALC_CONN_TEB2000_REV01!$F:$H),3,0)="--",VLOOKUP($D83&amp;"-"&amp;$E83,IF($H$4="TEB2000_REV01",CALC_CONN_TEB2000_REV01!$F:$H),2,0),VLOOKUP($D83&amp;"-"&amp;$E83,IF($H$4="TEB2000_REV01",CALC_CONN_TEB2000_REV01!$F:$H),3,0)),"---")</f>
        <v>---</v>
      </c>
      <c r="J83" s="19" t="str">
        <f>IFERROR(VLOOKUP(I83,IF($H$4="TEB2000_REV01",RAW_c_TEB2000_REV01!$AE:$AM),9,0),"---")</f>
        <v>---</v>
      </c>
      <c r="K83" s="19" t="str">
        <f>IFERROR(VLOOKUP(D83&amp;"-"&amp;E83,IF($H$4="TEB2000_REV01",RAW_c_TEB2000_REV01!$AD:$AK,"???"),6,0),"---")</f>
        <v>---</v>
      </c>
      <c r="L83" s="19" t="str">
        <f>IFERROR(VLOOKUP(D83&amp;"-"&amp;E83,IF($H$4="TEB2000_REV01",RAW_c_TEB2000_REV01!$AD:$AL,"???"),9,0),"---")</f>
        <v>---</v>
      </c>
      <c r="M83" s="19" t="str">
        <f>IFERROR(IF(VLOOKUP($F83&amp;"-"&amp;$G83,IF($M$4="TEM0007_REV01",RAW_m_TEM0007_REV01!$F:$AU),43,0)="--","---",IF($M$4="TEM0007_REV01",RAW_m_TEM0007_REV01!$AT83&amp; " --&gt; " &amp;RAW_m_TEM0007_REV01!$AU83&amp; " --&gt; ")),"---")</f>
        <v>---</v>
      </c>
      <c r="N83" s="19" t="str">
        <f>IFERROR(VLOOKUP(F83&amp;"-"&amp;G83,IF($M$4="TEM0007_REV01",RAW_m_TEM0007_REV01!$AD:$AJ),7,0),"---")</f>
        <v>---</v>
      </c>
      <c r="O83" s="19" t="str">
        <f>IFERROR(VLOOKUP(N83,IF($M$4="TEM0007_REV01",RAW_m_TEM0007_REV01!$AJ:$AK),2,0),"---")</f>
        <v>---</v>
      </c>
      <c r="P83" s="19" t="str">
        <f>IFERROR(VLOOKUP(F83&amp;"-"&amp;G83,IF($M$4="TEM0007_REV01",RAW_m_TEM0007_REV01!$AD:$AG),3,0),"---")</f>
        <v>---</v>
      </c>
      <c r="Q83" s="19" t="str">
        <f>IFERROR(VLOOKUP(N83,IF($M$4="TEM0007_REV01",RAW_m_TEM0007_REV01!$AE:$AH),4,0),"---")</f>
        <v>---</v>
      </c>
      <c r="R83" s="19" t="str">
        <f>IFERROR(VLOOKUP(F83&amp;"-"&amp;G83,IF($M$4="TEM0007_REV01",RAW_m_TEM0007_REV01!$AD:$AG),4,0),"---")</f>
        <v>---</v>
      </c>
    </row>
    <row r="84" spans="2:18" x14ac:dyDescent="0.25">
      <c r="B84" s="78">
        <v>79</v>
      </c>
      <c r="C84" s="19" t="str">
        <f>IFERROR(INDEX(B2B!A:F,MATCH('B2B Pin Table'!B84,B2B!A:A,0),6),"---")</f>
        <v>PWR_VBAT</v>
      </c>
      <c r="D84" s="19" t="str">
        <f>IFERROR(IF((COUNTIF(B2B!A80:K80,H82)&lt;0),"---",INDEX(B2B!A:K,MATCH('B2B Pin Table'!B84,B2B!A:A,0),2)),"---")</f>
        <v>JB1</v>
      </c>
      <c r="E84" s="19" t="str">
        <f>IFERROR(IF((COUNTIF(B2B!A80:K80,H82)&lt;0),"---",INDEX(B2B!A:K,MATCH('B2B Pin Table'!B84,B2B!A:A,0),3)),"---")</f>
        <v>80</v>
      </c>
      <c r="F84" s="19" t="str">
        <f>IFERROR(IF((COUNTIF(B2B!A80:K80,L82)&lt;0),"---",INDEX(B2B!A:K,MATCH('B2B Pin Table'!B84,B2B!A:A,0),4)),"---")</f>
        <v>JM1</v>
      </c>
      <c r="G84" s="19" t="str">
        <f>IFERROR(IF((COUNTIF(B2B!A80:K80,L82)&lt;0),"---",INDEX(B2B!A:K,MATCH('B2B Pin Table'!B84,B2B!A:A,0),5)),"---")</f>
        <v>79</v>
      </c>
      <c r="H84" s="59" t="str">
        <f>IFERROR(IF(VLOOKUP($D84&amp;"-"&amp;$E84,IF($H$4="TEB2000_REV01",CALC_CONN_TEB2000_REV01!$F:$I),4,0)="--","---",IF($H$4="TEB2000_REV01",CALC_CONN_TEB2000_REV01!$G84&amp; " --&gt; " &amp;CALC_CONN_TEB2000_REV01!$I84&amp; " --&gt; ")),"---")</f>
        <v>---</v>
      </c>
      <c r="I84" s="19" t="str">
        <f>IFERROR(IF(VLOOKUP($D84&amp;"-"&amp;$E84,IF($H$4="TEB2000_REV01",CALC_CONN_TEB2000_REV01!$F:$H),3,0)="--",VLOOKUP($D84&amp;"-"&amp;$E84,IF($H$4="TEB2000_REV01",CALC_CONN_TEB2000_REV01!$F:$H),2,0),VLOOKUP($D84&amp;"-"&amp;$E84,IF($H$4="TEB2000_REV01",CALC_CONN_TEB2000_REV01!$F:$H),3,0)),"---")</f>
        <v>---</v>
      </c>
      <c r="J84" s="19" t="str">
        <f>IFERROR(VLOOKUP(I84,IF($H$4="TEB2000_REV01",RAW_c_TEB2000_REV01!$AE:$AM),9,0),"---")</f>
        <v>---</v>
      </c>
      <c r="K84" s="19" t="str">
        <f>IFERROR(VLOOKUP(D84&amp;"-"&amp;E84,IF($H$4="TEB2000_REV01",RAW_c_TEB2000_REV01!$AD:$AK,"???"),6,0),"---")</f>
        <v>---</v>
      </c>
      <c r="L84" s="19" t="str">
        <f>IFERROR(VLOOKUP(D84&amp;"-"&amp;E84,IF($H$4="TEB2000_REV01",RAW_c_TEB2000_REV01!$AD:$AL,"???"),9,0),"---")</f>
        <v>---</v>
      </c>
      <c r="M84" s="19" t="str">
        <f>IFERROR(IF(VLOOKUP($F84&amp;"-"&amp;$G84,IF($M$4="TEM0007_REV01",RAW_m_TEM0007_REV01!$F:$AU),43,0)="--","---",IF($M$4="TEM0007_REV01",RAW_m_TEM0007_REV01!$AT84&amp; " --&gt; " &amp;RAW_m_TEM0007_REV01!$AU84&amp; " --&gt; ")),"---")</f>
        <v>---</v>
      </c>
      <c r="N84" s="19" t="str">
        <f>IFERROR(VLOOKUP(F84&amp;"-"&amp;G84,IF($M$4="TEM0007_REV01",RAW_m_TEM0007_REV01!$AD:$AJ),7,0),"---")</f>
        <v>---</v>
      </c>
      <c r="O84" s="19" t="str">
        <f>IFERROR(VLOOKUP(N84,IF($M$4="TEM0007_REV01",RAW_m_TEM0007_REV01!$AJ:$AK),2,0),"---")</f>
        <v>---</v>
      </c>
      <c r="P84" s="19" t="str">
        <f>IFERROR(VLOOKUP(F84&amp;"-"&amp;G84,IF($M$4="TEM0007_REV01",RAW_m_TEM0007_REV01!$AD:$AG),3,0),"---")</f>
        <v>---</v>
      </c>
      <c r="Q84" s="19" t="str">
        <f>IFERROR(VLOOKUP(N84,IF($M$4="TEM0007_REV01",RAW_m_TEM0007_REV01!$AE:$AH),4,0),"---")</f>
        <v>---</v>
      </c>
      <c r="R84" s="19" t="str">
        <f>IFERROR(VLOOKUP(F84&amp;"-"&amp;G84,IF($M$4="TEM0007_REV01",RAW_m_TEM0007_REV01!$AD:$AG),4,0),"---")</f>
        <v>---</v>
      </c>
    </row>
    <row r="85" spans="2:18" x14ac:dyDescent="0.25">
      <c r="B85" s="78">
        <v>80</v>
      </c>
      <c r="C85" s="19" t="str">
        <f>IFERROR(INDEX(B2B!A:F,MATCH('B2B Pin Table'!B85,B2B!A:A,0),6),"---")</f>
        <v>IO</v>
      </c>
      <c r="D85" s="19" t="str">
        <f>IFERROR(IF((COUNTIF(B2B!A81:K81,H83)&lt;0),"---",INDEX(B2B!A:K,MATCH('B2B Pin Table'!B85,B2B!A:A,0),2)),"---")</f>
        <v>JB1</v>
      </c>
      <c r="E85" s="19" t="str">
        <f>IFERROR(IF((COUNTIF(B2B!A81:K81,H83)&lt;0),"---",INDEX(B2B!A:K,MATCH('B2B Pin Table'!B85,B2B!A:A,0),3)),"---")</f>
        <v>79</v>
      </c>
      <c r="F85" s="19" t="str">
        <f>IFERROR(IF((COUNTIF(B2B!A81:K81,L83)&lt;0),"---",INDEX(B2B!A:K,MATCH('B2B Pin Table'!B85,B2B!A:A,0),4)),"---")</f>
        <v>JM1</v>
      </c>
      <c r="G85" s="19" t="str">
        <f>IFERROR(IF((COUNTIF(B2B!A81:K81,L83)&lt;0),"---",INDEX(B2B!A:K,MATCH('B2B Pin Table'!B85,B2B!A:A,0),5)),"---")</f>
        <v>80</v>
      </c>
      <c r="H85" s="59" t="str">
        <f>IFERROR(IF(VLOOKUP($D85&amp;"-"&amp;$E85,IF($H$4="TEB2000_REV01",CALC_CONN_TEB2000_REV01!$F:$I),4,0)="--","---",IF($H$4="TEB2000_REV01",CALC_CONN_TEB2000_REV01!$G85&amp; " --&gt; " &amp;CALC_CONN_TEB2000_REV01!$I85&amp; " --&gt; ")),"---")</f>
        <v>---</v>
      </c>
      <c r="I85" s="19" t="str">
        <f>IFERROR(IF(VLOOKUP($D85&amp;"-"&amp;$E85,IF($H$4="TEB2000_REV01",CALC_CONN_TEB2000_REV01!$F:$H),3,0)="--",VLOOKUP($D85&amp;"-"&amp;$E85,IF($H$4="TEB2000_REV01",CALC_CONN_TEB2000_REV01!$F:$H),2,0),VLOOKUP($D85&amp;"-"&amp;$E85,IF($H$4="TEB2000_REV01",CALC_CONN_TEB2000_REV01!$F:$H),3,0)),"---")</f>
        <v>---</v>
      </c>
      <c r="J85" s="19" t="str">
        <f>IFERROR(VLOOKUP(I85,IF($H$4="TEB2000_REV01",RAW_c_TEB2000_REV01!$AE:$AM),9,0),"---")</f>
        <v>---</v>
      </c>
      <c r="K85" s="19" t="str">
        <f>IFERROR(VLOOKUP(D85&amp;"-"&amp;E85,IF($H$4="TEB2000_REV01",RAW_c_TEB2000_REV01!$AD:$AK,"???"),6,0),"---")</f>
        <v>---</v>
      </c>
      <c r="L85" s="19" t="str">
        <f>IFERROR(VLOOKUP(D85&amp;"-"&amp;E85,IF($H$4="TEB2000_REV01",RAW_c_TEB2000_REV01!$AD:$AL,"???"),9,0),"---")</f>
        <v>---</v>
      </c>
      <c r="M85" s="19" t="str">
        <f>IFERROR(IF(VLOOKUP($F85&amp;"-"&amp;$G85,IF($M$4="TEM0007_REV01",RAW_m_TEM0007_REV01!$F:$AU),43,0)="--","---",IF($M$4="TEM0007_REV01",RAW_m_TEM0007_REV01!$AT85&amp; " --&gt; " &amp;RAW_m_TEM0007_REV01!$AU85&amp; " --&gt; ")),"---")</f>
        <v>---</v>
      </c>
      <c r="N85" s="19" t="str">
        <f>IFERROR(VLOOKUP(F85&amp;"-"&amp;G85,IF($M$4="TEM0007_REV01",RAW_m_TEM0007_REV01!$AD:$AJ),7,0),"---")</f>
        <v>---</v>
      </c>
      <c r="O85" s="19" t="str">
        <f>IFERROR(VLOOKUP(N85,IF($M$4="TEM0007_REV01",RAW_m_TEM0007_REV01!$AJ:$AK),2,0),"---")</f>
        <v>---</v>
      </c>
      <c r="P85" s="19" t="str">
        <f>IFERROR(VLOOKUP(F85&amp;"-"&amp;G85,IF($M$4="TEM0007_REV01",RAW_m_TEM0007_REV01!$AD:$AG),3,0),"---")</f>
        <v>---</v>
      </c>
      <c r="Q85" s="19" t="str">
        <f>IFERROR(VLOOKUP(N85,IF($M$4="TEM0007_REV01",RAW_m_TEM0007_REV01!$AE:$AH),4,0),"---")</f>
        <v>---</v>
      </c>
      <c r="R85" s="19" t="str">
        <f>IFERROR(VLOOKUP(F85&amp;"-"&amp;G85,IF($M$4="TEM0007_REV01",RAW_m_TEM0007_REV01!$AD:$AG),4,0),"---")</f>
        <v>---</v>
      </c>
    </row>
    <row r="86" spans="2:18" x14ac:dyDescent="0.25">
      <c r="B86" s="78">
        <v>81</v>
      </c>
      <c r="C86" s="19" t="str">
        <f>IFERROR(INDEX(B2B!A:F,MATCH('B2B Pin Table'!B86,B2B!A:A,0),6),"---")</f>
        <v>IO</v>
      </c>
      <c r="D86" s="19" t="str">
        <f>IFERROR(IF((COUNTIF(B2B!A82:K82,H84)&lt;0),"---",INDEX(B2B!A:K,MATCH('B2B Pin Table'!B86,B2B!A:A,0),2)),"---")</f>
        <v>JB1</v>
      </c>
      <c r="E86" s="19" t="str">
        <f>IFERROR(IF((COUNTIF(B2B!A82:K82,H84)&lt;0),"---",INDEX(B2B!A:K,MATCH('B2B Pin Table'!B86,B2B!A:A,0),3)),"---")</f>
        <v>82</v>
      </c>
      <c r="F86" s="19" t="str">
        <f>IFERROR(IF((COUNTIF(B2B!A82:K82,L84)&lt;0),"---",INDEX(B2B!A:K,MATCH('B2B Pin Table'!B86,B2B!A:A,0),4)),"---")</f>
        <v>JM1</v>
      </c>
      <c r="G86" s="19" t="str">
        <f>IFERROR(IF((COUNTIF(B2B!A82:K82,L84)&lt;0),"---",INDEX(B2B!A:K,MATCH('B2B Pin Table'!B86,B2B!A:A,0),5)),"---")</f>
        <v>81</v>
      </c>
      <c r="H86" s="59" t="str">
        <f>IFERROR(IF(VLOOKUP($D86&amp;"-"&amp;$E86,IF($H$4="TEB2000_REV01",CALC_CONN_TEB2000_REV01!$F:$I),4,0)="--","---",IF($H$4="TEB2000_REV01",CALC_CONN_TEB2000_REV01!$G86&amp; " --&gt; " &amp;CALC_CONN_TEB2000_REV01!$I86&amp; " --&gt; ")),"---")</f>
        <v>---</v>
      </c>
      <c r="I86" s="19" t="str">
        <f>IFERROR(IF(VLOOKUP($D86&amp;"-"&amp;$E86,IF($H$4="TEB2000_REV01",CALC_CONN_TEB2000_REV01!$F:$H),3,0)="--",VLOOKUP($D86&amp;"-"&amp;$E86,IF($H$4="TEB2000_REV01",CALC_CONN_TEB2000_REV01!$F:$H),2,0),VLOOKUP($D86&amp;"-"&amp;$E86,IF($H$4="TEB2000_REV01",CALC_CONN_TEB2000_REV01!$F:$H),3,0)),"---")</f>
        <v>---</v>
      </c>
      <c r="J86" s="19" t="str">
        <f>IFERROR(VLOOKUP(I86,IF($H$4="TEB2000_REV01",RAW_c_TEB2000_REV01!$AE:$AM),9,0),"---")</f>
        <v>---</v>
      </c>
      <c r="K86" s="19" t="str">
        <f>IFERROR(VLOOKUP(D86&amp;"-"&amp;E86,IF($H$4="TEB2000_REV01",RAW_c_TEB2000_REV01!$AD:$AK,"???"),6,0),"---")</f>
        <v>---</v>
      </c>
      <c r="L86" s="19" t="str">
        <f>IFERROR(VLOOKUP(D86&amp;"-"&amp;E86,IF($H$4="TEB2000_REV01",RAW_c_TEB2000_REV01!$AD:$AL,"???"),9,0),"---")</f>
        <v>---</v>
      </c>
      <c r="M86" s="19" t="str">
        <f>IFERROR(IF(VLOOKUP($F86&amp;"-"&amp;$G86,IF($M$4="TEM0007_REV01",RAW_m_TEM0007_REV01!$F:$AU),43,0)="--","---",IF($M$4="TEM0007_REV01",RAW_m_TEM0007_REV01!$AT86&amp; " --&gt; " &amp;RAW_m_TEM0007_REV01!$AU86&amp; " --&gt; ")),"---")</f>
        <v>---</v>
      </c>
      <c r="N86" s="19" t="str">
        <f>IFERROR(VLOOKUP(F86&amp;"-"&amp;G86,IF($M$4="TEM0007_REV01",RAW_m_TEM0007_REV01!$AD:$AJ),7,0),"---")</f>
        <v>---</v>
      </c>
      <c r="O86" s="19" t="str">
        <f>IFERROR(VLOOKUP(N86,IF($M$4="TEM0007_REV01",RAW_m_TEM0007_REV01!$AJ:$AK),2,0),"---")</f>
        <v>---</v>
      </c>
      <c r="P86" s="19" t="str">
        <f>IFERROR(VLOOKUP(F86&amp;"-"&amp;G86,IF($M$4="TEM0007_REV01",RAW_m_TEM0007_REV01!$AD:$AG),3,0),"---")</f>
        <v>---</v>
      </c>
      <c r="Q86" s="19" t="str">
        <f>IFERROR(VLOOKUP(N86,IF($M$4="TEM0007_REV01",RAW_m_TEM0007_REV01!$AE:$AH),4,0),"---")</f>
        <v>---</v>
      </c>
      <c r="R86" s="19" t="str">
        <f>IFERROR(VLOOKUP(F86&amp;"-"&amp;G86,IF($M$4="TEM0007_REV01",RAW_m_TEM0007_REV01!$AD:$AG),4,0),"---")</f>
        <v>---</v>
      </c>
    </row>
    <row r="87" spans="2:18" x14ac:dyDescent="0.25">
      <c r="B87" s="78">
        <v>82</v>
      </c>
      <c r="C87" s="19" t="str">
        <f>IFERROR(INDEX(B2B!A:F,MATCH('B2B Pin Table'!B87,B2B!A:A,0),6),"---")</f>
        <v>IO</v>
      </c>
      <c r="D87" s="19" t="str">
        <f>IFERROR(IF((COUNTIF(B2B!A83:K83,H85)&lt;0),"---",INDEX(B2B!A:K,MATCH('B2B Pin Table'!B87,B2B!A:A,0),2)),"---")</f>
        <v>JB1</v>
      </c>
      <c r="E87" s="19" t="str">
        <f>IFERROR(IF((COUNTIF(B2B!A83:K83,H85)&lt;0),"---",INDEX(B2B!A:K,MATCH('B2B Pin Table'!B87,B2B!A:A,0),3)),"---")</f>
        <v>81</v>
      </c>
      <c r="F87" s="19" t="str">
        <f>IFERROR(IF((COUNTIF(B2B!A83:K83,L85)&lt;0),"---",INDEX(B2B!A:K,MATCH('B2B Pin Table'!B87,B2B!A:A,0),4)),"---")</f>
        <v>JM1</v>
      </c>
      <c r="G87" s="19" t="str">
        <f>IFERROR(IF((COUNTIF(B2B!A83:K83,L85)&lt;0),"---",INDEX(B2B!A:K,MATCH('B2B Pin Table'!B87,B2B!A:A,0),5)),"---")</f>
        <v>82</v>
      </c>
      <c r="H87" s="59" t="str">
        <f>IFERROR(IF(VLOOKUP($D87&amp;"-"&amp;$E87,IF($H$4="TEB2000_REV01",CALC_CONN_TEB2000_REV01!$F:$I),4,0)="--","---",IF($H$4="TEB2000_REV01",CALC_CONN_TEB2000_REV01!$G87&amp; " --&gt; " &amp;CALC_CONN_TEB2000_REV01!$I87&amp; " --&gt; ")),"---")</f>
        <v>---</v>
      </c>
      <c r="I87" s="19" t="str">
        <f>IFERROR(IF(VLOOKUP($D87&amp;"-"&amp;$E87,IF($H$4="TEB2000_REV01",CALC_CONN_TEB2000_REV01!$F:$H),3,0)="--",VLOOKUP($D87&amp;"-"&amp;$E87,IF($H$4="TEB2000_REV01",CALC_CONN_TEB2000_REV01!$F:$H),2,0),VLOOKUP($D87&amp;"-"&amp;$E87,IF($H$4="TEB2000_REV01",CALC_CONN_TEB2000_REV01!$F:$H),3,0)),"---")</f>
        <v>---</v>
      </c>
      <c r="J87" s="19" t="str">
        <f>IFERROR(VLOOKUP(I87,IF($H$4="TEB2000_REV01",RAW_c_TEB2000_REV01!$AE:$AM),9,0),"---")</f>
        <v>---</v>
      </c>
      <c r="K87" s="19" t="str">
        <f>IFERROR(VLOOKUP(D87&amp;"-"&amp;E87,IF($H$4="TEB2000_REV01",RAW_c_TEB2000_REV01!$AD:$AK,"???"),6,0),"---")</f>
        <v>---</v>
      </c>
      <c r="L87" s="19" t="str">
        <f>IFERROR(VLOOKUP(D87&amp;"-"&amp;E87,IF($H$4="TEB2000_REV01",RAW_c_TEB2000_REV01!$AD:$AL,"???"),9,0),"---")</f>
        <v>---</v>
      </c>
      <c r="M87" s="19" t="str">
        <f>IFERROR(IF(VLOOKUP($F87&amp;"-"&amp;$G87,IF($M$4="TEM0007_REV01",RAW_m_TEM0007_REV01!$F:$AU),43,0)="--","---",IF($M$4="TEM0007_REV01",RAW_m_TEM0007_REV01!$AT87&amp; " --&gt; " &amp;RAW_m_TEM0007_REV01!$AU87&amp; " --&gt; ")),"---")</f>
        <v>---</v>
      </c>
      <c r="N87" s="19" t="str">
        <f>IFERROR(VLOOKUP(F87&amp;"-"&amp;G87,IF($M$4="TEM0007_REV01",RAW_m_TEM0007_REV01!$AD:$AJ),7,0),"---")</f>
        <v>---</v>
      </c>
      <c r="O87" s="19" t="str">
        <f>IFERROR(VLOOKUP(N87,IF($M$4="TEM0007_REV01",RAW_m_TEM0007_REV01!$AJ:$AK),2,0),"---")</f>
        <v>---</v>
      </c>
      <c r="P87" s="19" t="str">
        <f>IFERROR(VLOOKUP(F87&amp;"-"&amp;G87,IF($M$4="TEM0007_REV01",RAW_m_TEM0007_REV01!$AD:$AG),3,0),"---")</f>
        <v>---</v>
      </c>
      <c r="Q87" s="19" t="str">
        <f>IFERROR(VLOOKUP(N87,IF($M$4="TEM0007_REV01",RAW_m_TEM0007_REV01!$AE:$AH),4,0),"---")</f>
        <v>---</v>
      </c>
      <c r="R87" s="19" t="str">
        <f>IFERROR(VLOOKUP(F87&amp;"-"&amp;G87,IF($M$4="TEM0007_REV01",RAW_m_TEM0007_REV01!$AD:$AG),4,0),"---")</f>
        <v>---</v>
      </c>
    </row>
    <row r="88" spans="2:18" x14ac:dyDescent="0.25">
      <c r="B88" s="78">
        <v>83</v>
      </c>
      <c r="C88" s="19" t="str">
        <f>IFERROR(INDEX(B2B!A:F,MATCH('B2B Pin Table'!B88,B2B!A:A,0),6),"---")</f>
        <v>IO</v>
      </c>
      <c r="D88" s="19" t="str">
        <f>IFERROR(IF((COUNTIF(B2B!A84:K84,H86)&lt;0),"---",INDEX(B2B!A:K,MATCH('B2B Pin Table'!B88,B2B!A:A,0),2)),"---")</f>
        <v>JB1</v>
      </c>
      <c r="E88" s="19" t="str">
        <f>IFERROR(IF((COUNTIF(B2B!A84:K84,H86)&lt;0),"---",INDEX(B2B!A:K,MATCH('B2B Pin Table'!B88,B2B!A:A,0),3)),"---")</f>
        <v>84</v>
      </c>
      <c r="F88" s="19" t="str">
        <f>IFERROR(IF((COUNTIF(B2B!A84:K84,L86)&lt;0),"---",INDEX(B2B!A:K,MATCH('B2B Pin Table'!B88,B2B!A:A,0),4)),"---")</f>
        <v>JM1</v>
      </c>
      <c r="G88" s="19" t="str">
        <f>IFERROR(IF((COUNTIF(B2B!A84:K84,L86)&lt;0),"---",INDEX(B2B!A:K,MATCH('B2B Pin Table'!B88,B2B!A:A,0),5)),"---")</f>
        <v>83</v>
      </c>
      <c r="H88" s="59" t="str">
        <f>IFERROR(IF(VLOOKUP($D88&amp;"-"&amp;$E88,IF($H$4="TEB2000_REV01",CALC_CONN_TEB2000_REV01!$F:$I),4,0)="--","---",IF($H$4="TEB2000_REV01",CALC_CONN_TEB2000_REV01!$G88&amp; " --&gt; " &amp;CALC_CONN_TEB2000_REV01!$I88&amp; " --&gt; ")),"---")</f>
        <v>---</v>
      </c>
      <c r="I88" s="19" t="str">
        <f>IFERROR(IF(VLOOKUP($D88&amp;"-"&amp;$E88,IF($H$4="TEB2000_REV01",CALC_CONN_TEB2000_REV01!$F:$H),3,0)="--",VLOOKUP($D88&amp;"-"&amp;$E88,IF($H$4="TEB2000_REV01",CALC_CONN_TEB2000_REV01!$F:$H),2,0),VLOOKUP($D88&amp;"-"&amp;$E88,IF($H$4="TEB2000_REV01",CALC_CONN_TEB2000_REV01!$F:$H),3,0)),"---")</f>
        <v>---</v>
      </c>
      <c r="J88" s="19" t="str">
        <f>IFERROR(VLOOKUP(I88,IF($H$4="TEB2000_REV01",RAW_c_TEB2000_REV01!$AE:$AM),9,0),"---")</f>
        <v>---</v>
      </c>
      <c r="K88" s="19" t="str">
        <f>IFERROR(VLOOKUP(D88&amp;"-"&amp;E88,IF($H$4="TEB2000_REV01",RAW_c_TEB2000_REV01!$AD:$AK,"???"),6,0),"---")</f>
        <v>---</v>
      </c>
      <c r="L88" s="19" t="str">
        <f>IFERROR(VLOOKUP(D88&amp;"-"&amp;E88,IF($H$4="TEB2000_REV01",RAW_c_TEB2000_REV01!$AD:$AL,"???"),9,0),"---")</f>
        <v>---</v>
      </c>
      <c r="M88" s="19" t="str">
        <f>IFERROR(IF(VLOOKUP($F88&amp;"-"&amp;$G88,IF($M$4="TEM0007_REV01",RAW_m_TEM0007_REV01!$F:$AU),43,0)="--","---",IF($M$4="TEM0007_REV01",RAW_m_TEM0007_REV01!$AT88&amp; " --&gt; " &amp;RAW_m_TEM0007_REV01!$AU88&amp; " --&gt; ")),"---")</f>
        <v>---</v>
      </c>
      <c r="N88" s="19" t="str">
        <f>IFERROR(VLOOKUP(F88&amp;"-"&amp;G88,IF($M$4="TEM0007_REV01",RAW_m_TEM0007_REV01!$AD:$AJ),7,0),"---")</f>
        <v>---</v>
      </c>
      <c r="O88" s="19" t="str">
        <f>IFERROR(VLOOKUP(N88,IF($M$4="TEM0007_REV01",RAW_m_TEM0007_REV01!$AJ:$AK),2,0),"---")</f>
        <v>---</v>
      </c>
      <c r="P88" s="19" t="str">
        <f>IFERROR(VLOOKUP(F88&amp;"-"&amp;G88,IF($M$4="TEM0007_REV01",RAW_m_TEM0007_REV01!$AD:$AG),3,0),"---")</f>
        <v>---</v>
      </c>
      <c r="Q88" s="19" t="str">
        <f>IFERROR(VLOOKUP(N88,IF($M$4="TEM0007_REV01",RAW_m_TEM0007_REV01!$AE:$AH),4,0),"---")</f>
        <v>---</v>
      </c>
      <c r="R88" s="19" t="str">
        <f>IFERROR(VLOOKUP(F88&amp;"-"&amp;G88,IF($M$4="TEM0007_REV01",RAW_m_TEM0007_REV01!$AD:$AG),4,0),"---")</f>
        <v>---</v>
      </c>
    </row>
    <row r="89" spans="2:18" x14ac:dyDescent="0.25">
      <c r="B89" s="78">
        <v>84</v>
      </c>
      <c r="C89" s="19" t="str">
        <f>IFERROR(INDEX(B2B!A:F,MATCH('B2B Pin Table'!B89,B2B!A:A,0),6),"---")</f>
        <v>GND</v>
      </c>
      <c r="D89" s="19" t="str">
        <f>IFERROR(IF((COUNTIF(B2B!A85:K85,H87)&lt;0),"---",INDEX(B2B!A:K,MATCH('B2B Pin Table'!B89,B2B!A:A,0),2)),"---")</f>
        <v>JB1</v>
      </c>
      <c r="E89" s="19" t="str">
        <f>IFERROR(IF((COUNTIF(B2B!A85:K85,H87)&lt;0),"---",INDEX(B2B!A:K,MATCH('B2B Pin Table'!B89,B2B!A:A,0),3)),"---")</f>
        <v>83</v>
      </c>
      <c r="F89" s="19" t="str">
        <f>IFERROR(IF((COUNTIF(B2B!A85:K85,L87)&lt;0),"---",INDEX(B2B!A:K,MATCH('B2B Pin Table'!B89,B2B!A:A,0),4)),"---")</f>
        <v>JM1</v>
      </c>
      <c r="G89" s="19" t="str">
        <f>IFERROR(IF((COUNTIF(B2B!A85:K85,L87)&lt;0),"---",INDEX(B2B!A:K,MATCH('B2B Pin Table'!B89,B2B!A:A,0),5)),"---")</f>
        <v>84</v>
      </c>
      <c r="H89" s="59" t="str">
        <f>IFERROR(IF(VLOOKUP($D89&amp;"-"&amp;$E89,IF($H$4="TEB2000_REV01",CALC_CONN_TEB2000_REV01!$F:$I),4,0)="--","---",IF($H$4="TEB2000_REV01",CALC_CONN_TEB2000_REV01!$G89&amp; " --&gt; " &amp;CALC_CONN_TEB2000_REV01!$I89&amp; " --&gt; ")),"---")</f>
        <v>---</v>
      </c>
      <c r="I89" s="19" t="str">
        <f>IFERROR(IF(VLOOKUP($D89&amp;"-"&amp;$E89,IF($H$4="TEB2000_REV01",CALC_CONN_TEB2000_REV01!$F:$H),3,0)="--",VLOOKUP($D89&amp;"-"&amp;$E89,IF($H$4="TEB2000_REV01",CALC_CONN_TEB2000_REV01!$F:$H),2,0),VLOOKUP($D89&amp;"-"&amp;$E89,IF($H$4="TEB2000_REV01",CALC_CONN_TEB2000_REV01!$F:$H),3,0)),"---")</f>
        <v>---</v>
      </c>
      <c r="J89" s="19" t="str">
        <f>IFERROR(VLOOKUP(I89,IF($H$4="TEB2000_REV01",RAW_c_TEB2000_REV01!$AE:$AM),9,0),"---")</f>
        <v>---</v>
      </c>
      <c r="K89" s="19" t="str">
        <f>IFERROR(VLOOKUP(D89&amp;"-"&amp;E89,IF($H$4="TEB2000_REV01",RAW_c_TEB2000_REV01!$AD:$AK,"???"),6,0),"---")</f>
        <v>---</v>
      </c>
      <c r="L89" s="19" t="str">
        <f>IFERROR(VLOOKUP(D89&amp;"-"&amp;E89,IF($H$4="TEB2000_REV01",RAW_c_TEB2000_REV01!$AD:$AL,"???"),9,0),"---")</f>
        <v>---</v>
      </c>
      <c r="M89" s="19" t="str">
        <f>IFERROR(IF(VLOOKUP($F89&amp;"-"&amp;$G89,IF($M$4="TEM0007_REV01",RAW_m_TEM0007_REV01!$F:$AU),43,0)="--","---",IF($M$4="TEM0007_REV01",RAW_m_TEM0007_REV01!$AT89&amp; " --&gt; " &amp;RAW_m_TEM0007_REV01!$AU89&amp; " --&gt; ")),"---")</f>
        <v>---</v>
      </c>
      <c r="N89" s="19" t="str">
        <f>IFERROR(VLOOKUP(F89&amp;"-"&amp;G89,IF($M$4="TEM0007_REV01",RAW_m_TEM0007_REV01!$AD:$AJ),7,0),"---")</f>
        <v>---</v>
      </c>
      <c r="O89" s="19" t="str">
        <f>IFERROR(VLOOKUP(N89,IF($M$4="TEM0007_REV01",RAW_m_TEM0007_REV01!$AJ:$AK),2,0),"---")</f>
        <v>---</v>
      </c>
      <c r="P89" s="19" t="str">
        <f>IFERROR(VLOOKUP(F89&amp;"-"&amp;G89,IF($M$4="TEM0007_REV01",RAW_m_TEM0007_REV01!$AD:$AG),3,0),"---")</f>
        <v>---</v>
      </c>
      <c r="Q89" s="19" t="str">
        <f>IFERROR(VLOOKUP(N89,IF($M$4="TEM0007_REV01",RAW_m_TEM0007_REV01!$AE:$AH),4,0),"---")</f>
        <v>---</v>
      </c>
      <c r="R89" s="19" t="str">
        <f>IFERROR(VLOOKUP(F89&amp;"-"&amp;G89,IF($M$4="TEM0007_REV01",RAW_m_TEM0007_REV01!$AD:$AG),4,0),"---")</f>
        <v>---</v>
      </c>
    </row>
    <row r="90" spans="2:18" x14ac:dyDescent="0.25">
      <c r="B90" s="78">
        <v>85</v>
      </c>
      <c r="C90" s="19" t="str">
        <f>IFERROR(INDEX(B2B!A:F,MATCH('B2B Pin Table'!B90,B2B!A:A,0),6),"---")</f>
        <v>IO</v>
      </c>
      <c r="D90" s="19" t="str">
        <f>IFERROR(IF((COUNTIF(B2B!A86:K86,H88)&lt;0),"---",INDEX(B2B!A:K,MATCH('B2B Pin Table'!B90,B2B!A:A,0),2)),"---")</f>
        <v>JB1</v>
      </c>
      <c r="E90" s="19" t="str">
        <f>IFERROR(IF((COUNTIF(B2B!A86:K86,H88)&lt;0),"---",INDEX(B2B!A:K,MATCH('B2B Pin Table'!B90,B2B!A:A,0),3)),"---")</f>
        <v>86</v>
      </c>
      <c r="F90" s="19" t="str">
        <f>IFERROR(IF((COUNTIF(B2B!A86:K86,L88)&lt;0),"---",INDEX(B2B!A:K,MATCH('B2B Pin Table'!B90,B2B!A:A,0),4)),"---")</f>
        <v>JM1</v>
      </c>
      <c r="G90" s="19" t="str">
        <f>IFERROR(IF((COUNTIF(B2B!A86:K86,L88)&lt;0),"---",INDEX(B2B!A:K,MATCH('B2B Pin Table'!B90,B2B!A:A,0),5)),"---")</f>
        <v>85</v>
      </c>
      <c r="H90" s="59" t="str">
        <f>IFERROR(IF(VLOOKUP($D90&amp;"-"&amp;$E90,IF($H$4="TEB2000_REV01",CALC_CONN_TEB2000_REV01!$F:$I),4,0)="--","---",IF($H$4="TEB2000_REV01",CALC_CONN_TEB2000_REV01!$G90&amp; " --&gt; " &amp;CALC_CONN_TEB2000_REV01!$I90&amp; " --&gt; ")),"---")</f>
        <v>---</v>
      </c>
      <c r="I90" s="19" t="str">
        <f>IFERROR(IF(VLOOKUP($D90&amp;"-"&amp;$E90,IF($H$4="TEB2000_REV01",CALC_CONN_TEB2000_REV01!$F:$H),3,0)="--",VLOOKUP($D90&amp;"-"&amp;$E90,IF($H$4="TEB2000_REV01",CALC_CONN_TEB2000_REV01!$F:$H),2,0),VLOOKUP($D90&amp;"-"&amp;$E90,IF($H$4="TEB2000_REV01",CALC_CONN_TEB2000_REV01!$F:$H),3,0)),"---")</f>
        <v>---</v>
      </c>
      <c r="J90" s="19" t="str">
        <f>IFERROR(VLOOKUP(I90,IF($H$4="TEB2000_REV01",RAW_c_TEB2000_REV01!$AE:$AM),9,0),"---")</f>
        <v>---</v>
      </c>
      <c r="K90" s="19" t="str">
        <f>IFERROR(VLOOKUP(D90&amp;"-"&amp;E90,IF($H$4="TEB2000_REV01",RAW_c_TEB2000_REV01!$AD:$AK,"???"),6,0),"---")</f>
        <v>---</v>
      </c>
      <c r="L90" s="19" t="str">
        <f>IFERROR(VLOOKUP(D90&amp;"-"&amp;E90,IF($H$4="TEB2000_REV01",RAW_c_TEB2000_REV01!$AD:$AL,"???"),9,0),"---")</f>
        <v>---</v>
      </c>
      <c r="M90" s="19" t="str">
        <f>IFERROR(IF(VLOOKUP($F90&amp;"-"&amp;$G90,IF($M$4="TEM0007_REV01",RAW_m_TEM0007_REV01!$F:$AU),43,0)="--","---",IF($M$4="TEM0007_REV01",RAW_m_TEM0007_REV01!$AT90&amp; " --&gt; " &amp;RAW_m_TEM0007_REV01!$AU90&amp; " --&gt; ")),"---")</f>
        <v>---</v>
      </c>
      <c r="N90" s="19" t="str">
        <f>IFERROR(VLOOKUP(F90&amp;"-"&amp;G90,IF($M$4="TEM0007_REV01",RAW_m_TEM0007_REV01!$AD:$AJ),7,0),"---")</f>
        <v>---</v>
      </c>
      <c r="O90" s="19" t="str">
        <f>IFERROR(VLOOKUP(N90,IF($M$4="TEM0007_REV01",RAW_m_TEM0007_REV01!$AJ:$AK),2,0),"---")</f>
        <v>---</v>
      </c>
      <c r="P90" s="19" t="str">
        <f>IFERROR(VLOOKUP(F90&amp;"-"&amp;G90,IF($M$4="TEM0007_REV01",RAW_m_TEM0007_REV01!$AD:$AG),3,0),"---")</f>
        <v>---</v>
      </c>
      <c r="Q90" s="19" t="str">
        <f>IFERROR(VLOOKUP(N90,IF($M$4="TEM0007_REV01",RAW_m_TEM0007_REV01!$AE:$AH),4,0),"---")</f>
        <v>---</v>
      </c>
      <c r="R90" s="19" t="str">
        <f>IFERROR(VLOOKUP(F90&amp;"-"&amp;G90,IF($M$4="TEM0007_REV01",RAW_m_TEM0007_REV01!$AD:$AG),4,0),"---")</f>
        <v>---</v>
      </c>
    </row>
    <row r="91" spans="2:18" x14ac:dyDescent="0.25">
      <c r="B91" s="78">
        <v>86</v>
      </c>
      <c r="C91" s="19" t="str">
        <f>IFERROR(INDEX(B2B!A:F,MATCH('B2B Pin Table'!B91,B2B!A:A,0),6),"---")</f>
        <v>IO</v>
      </c>
      <c r="D91" s="19" t="str">
        <f>IFERROR(IF((COUNTIF(B2B!A87:K87,H89)&lt;0),"---",INDEX(B2B!A:K,MATCH('B2B Pin Table'!B91,B2B!A:A,0),2)),"---")</f>
        <v>JB1</v>
      </c>
      <c r="E91" s="19" t="str">
        <f>IFERROR(IF((COUNTIF(B2B!A87:K87,H89)&lt;0),"---",INDEX(B2B!A:K,MATCH('B2B Pin Table'!B91,B2B!A:A,0),3)),"---")</f>
        <v>85</v>
      </c>
      <c r="F91" s="19" t="str">
        <f>IFERROR(IF((COUNTIF(B2B!A87:K87,L89)&lt;0),"---",INDEX(B2B!A:K,MATCH('B2B Pin Table'!B91,B2B!A:A,0),4)),"---")</f>
        <v>JM1</v>
      </c>
      <c r="G91" s="19" t="str">
        <f>IFERROR(IF((COUNTIF(B2B!A87:K87,L89)&lt;0),"---",INDEX(B2B!A:K,MATCH('B2B Pin Table'!B91,B2B!A:A,0),5)),"---")</f>
        <v>86</v>
      </c>
      <c r="H91" s="59" t="str">
        <f>IFERROR(IF(VLOOKUP($D91&amp;"-"&amp;$E91,IF($H$4="TEB2000_REV01",CALC_CONN_TEB2000_REV01!$F:$I),4,0)="--","---",IF($H$4="TEB2000_REV01",CALC_CONN_TEB2000_REV01!$G91&amp; " --&gt; " &amp;CALC_CONN_TEB2000_REV01!$I91&amp; " --&gt; ")),"---")</f>
        <v>---</v>
      </c>
      <c r="I91" s="19" t="str">
        <f>IFERROR(IF(VLOOKUP($D91&amp;"-"&amp;$E91,IF($H$4="TEB2000_REV01",CALC_CONN_TEB2000_REV01!$F:$H),3,0)="--",VLOOKUP($D91&amp;"-"&amp;$E91,IF($H$4="TEB2000_REV01",CALC_CONN_TEB2000_REV01!$F:$H),2,0),VLOOKUP($D91&amp;"-"&amp;$E91,IF($H$4="TEB2000_REV01",CALC_CONN_TEB2000_REV01!$F:$H),3,0)),"---")</f>
        <v>---</v>
      </c>
      <c r="J91" s="19" t="str">
        <f>IFERROR(VLOOKUP(I91,IF($H$4="TEB2000_REV01",RAW_c_TEB2000_REV01!$AE:$AM),9,0),"---")</f>
        <v>---</v>
      </c>
      <c r="K91" s="19" t="str">
        <f>IFERROR(VLOOKUP(D91&amp;"-"&amp;E91,IF($H$4="TEB2000_REV01",RAW_c_TEB2000_REV01!$AD:$AK,"???"),6,0),"---")</f>
        <v>---</v>
      </c>
      <c r="L91" s="19" t="str">
        <f>IFERROR(VLOOKUP(D91&amp;"-"&amp;E91,IF($H$4="TEB2000_REV01",RAW_c_TEB2000_REV01!$AD:$AL,"???"),9,0),"---")</f>
        <v>---</v>
      </c>
      <c r="M91" s="19" t="str">
        <f>IFERROR(IF(VLOOKUP($F91&amp;"-"&amp;$G91,IF($M$4="TEM0007_REV01",RAW_m_TEM0007_REV01!$F:$AU),43,0)="--","---",IF($M$4="TEM0007_REV01",RAW_m_TEM0007_REV01!$AT91&amp; " --&gt; " &amp;RAW_m_TEM0007_REV01!$AU91&amp; " --&gt; ")),"---")</f>
        <v>---</v>
      </c>
      <c r="N91" s="19" t="str">
        <f>IFERROR(VLOOKUP(F91&amp;"-"&amp;G91,IF($M$4="TEM0007_REV01",RAW_m_TEM0007_REV01!$AD:$AJ),7,0),"---")</f>
        <v>---</v>
      </c>
      <c r="O91" s="19" t="str">
        <f>IFERROR(VLOOKUP(N91,IF($M$4="TEM0007_REV01",RAW_m_TEM0007_REV01!$AJ:$AK),2,0),"---")</f>
        <v>---</v>
      </c>
      <c r="P91" s="19" t="str">
        <f>IFERROR(VLOOKUP(F91&amp;"-"&amp;G91,IF($M$4="TEM0007_REV01",RAW_m_TEM0007_REV01!$AD:$AG),3,0),"---")</f>
        <v>---</v>
      </c>
      <c r="Q91" s="19" t="str">
        <f>IFERROR(VLOOKUP(N91,IF($M$4="TEM0007_REV01",RAW_m_TEM0007_REV01!$AE:$AH),4,0),"---")</f>
        <v>---</v>
      </c>
      <c r="R91" s="19" t="str">
        <f>IFERROR(VLOOKUP(F91&amp;"-"&amp;G91,IF($M$4="TEM0007_REV01",RAW_m_TEM0007_REV01!$AD:$AG),4,0),"---")</f>
        <v>---</v>
      </c>
    </row>
    <row r="92" spans="2:18" x14ac:dyDescent="0.25">
      <c r="B92" s="78">
        <v>87</v>
      </c>
      <c r="C92" s="19" t="str">
        <f>IFERROR(INDEX(B2B!A:F,MATCH('B2B Pin Table'!B92,B2B!A:A,0),6),"---")</f>
        <v>IO</v>
      </c>
      <c r="D92" s="19" t="str">
        <f>IFERROR(IF((COUNTIF(B2B!A88:K88,H90)&lt;0),"---",INDEX(B2B!A:K,MATCH('B2B Pin Table'!B92,B2B!A:A,0),2)),"---")</f>
        <v>JB1</v>
      </c>
      <c r="E92" s="19" t="str">
        <f>IFERROR(IF((COUNTIF(B2B!A88:K88,H90)&lt;0),"---",INDEX(B2B!A:K,MATCH('B2B Pin Table'!B92,B2B!A:A,0),3)),"---")</f>
        <v>88</v>
      </c>
      <c r="F92" s="19" t="str">
        <f>IFERROR(IF((COUNTIF(B2B!A88:K88,L90)&lt;0),"---",INDEX(B2B!A:K,MATCH('B2B Pin Table'!B92,B2B!A:A,0),4)),"---")</f>
        <v>JM1</v>
      </c>
      <c r="G92" s="19" t="str">
        <f>IFERROR(IF((COUNTIF(B2B!A88:K88,L90)&lt;0),"---",INDEX(B2B!A:K,MATCH('B2B Pin Table'!B92,B2B!A:A,0),5)),"---")</f>
        <v>87</v>
      </c>
      <c r="H92" s="59" t="str">
        <f>IFERROR(IF(VLOOKUP($D92&amp;"-"&amp;$E92,IF($H$4="TEB2000_REV01",CALC_CONN_TEB2000_REV01!$F:$I),4,0)="--","---",IF($H$4="TEB2000_REV01",CALC_CONN_TEB2000_REV01!$G92&amp; " --&gt; " &amp;CALC_CONN_TEB2000_REV01!$I92&amp; " --&gt; ")),"---")</f>
        <v>---</v>
      </c>
      <c r="I92" s="19" t="str">
        <f>IFERROR(IF(VLOOKUP($D92&amp;"-"&amp;$E92,IF($H$4="TEB2000_REV01",CALC_CONN_TEB2000_REV01!$F:$H),3,0)="--",VLOOKUP($D92&amp;"-"&amp;$E92,IF($H$4="TEB2000_REV01",CALC_CONN_TEB2000_REV01!$F:$H),2,0),VLOOKUP($D92&amp;"-"&amp;$E92,IF($H$4="TEB2000_REV01",CALC_CONN_TEB2000_REV01!$F:$H),3,0)),"---")</f>
        <v>---</v>
      </c>
      <c r="J92" s="19" t="str">
        <f>IFERROR(VLOOKUP(I92,IF($H$4="TEB2000_REV01",RAW_c_TEB2000_REV01!$AE:$AM),9,0),"---")</f>
        <v>---</v>
      </c>
      <c r="K92" s="19" t="str">
        <f>IFERROR(VLOOKUP(D92&amp;"-"&amp;E92,IF($H$4="TEB2000_REV01",RAW_c_TEB2000_REV01!$AD:$AK,"???"),6,0),"---")</f>
        <v>---</v>
      </c>
      <c r="L92" s="19" t="str">
        <f>IFERROR(VLOOKUP(D92&amp;"-"&amp;E92,IF($H$4="TEB2000_REV01",RAW_c_TEB2000_REV01!$AD:$AL,"???"),9,0),"---")</f>
        <v>---</v>
      </c>
      <c r="M92" s="19" t="str">
        <f>IFERROR(IF(VLOOKUP($F92&amp;"-"&amp;$G92,IF($M$4="TEM0007_REV01",RAW_m_TEM0007_REV01!$F:$AU),43,0)="--","---",IF($M$4="TEM0007_REV01",RAW_m_TEM0007_REV01!$AT92&amp; " --&gt; " &amp;RAW_m_TEM0007_REV01!$AU92&amp; " --&gt; ")),"---")</f>
        <v>---</v>
      </c>
      <c r="N92" s="19" t="str">
        <f>IFERROR(VLOOKUP(F92&amp;"-"&amp;G92,IF($M$4="TEM0007_REV01",RAW_m_TEM0007_REV01!$AD:$AJ),7,0),"---")</f>
        <v>---</v>
      </c>
      <c r="O92" s="19" t="str">
        <f>IFERROR(VLOOKUP(N92,IF($M$4="TEM0007_REV01",RAW_m_TEM0007_REV01!$AJ:$AK),2,0),"---")</f>
        <v>---</v>
      </c>
      <c r="P92" s="19" t="str">
        <f>IFERROR(VLOOKUP(F92&amp;"-"&amp;G92,IF($M$4="TEM0007_REV01",RAW_m_TEM0007_REV01!$AD:$AG),3,0),"---")</f>
        <v>---</v>
      </c>
      <c r="Q92" s="19" t="str">
        <f>IFERROR(VLOOKUP(N92,IF($M$4="TEM0007_REV01",RAW_m_TEM0007_REV01!$AE:$AH),4,0),"---")</f>
        <v>---</v>
      </c>
      <c r="R92" s="19" t="str">
        <f>IFERROR(VLOOKUP(F92&amp;"-"&amp;G92,IF($M$4="TEM0007_REV01",RAW_m_TEM0007_REV01!$AD:$AG),4,0),"---")</f>
        <v>---</v>
      </c>
    </row>
    <row r="93" spans="2:18" x14ac:dyDescent="0.25">
      <c r="B93" s="78">
        <v>88</v>
      </c>
      <c r="C93" s="19" t="str">
        <f>IFERROR(INDEX(B2B!A:F,MATCH('B2B Pin Table'!B93,B2B!A:A,0),6),"---")</f>
        <v>IO</v>
      </c>
      <c r="D93" s="19" t="str">
        <f>IFERROR(IF((COUNTIF(B2B!A89:K89,H91)&lt;0),"---",INDEX(B2B!A:K,MATCH('B2B Pin Table'!B93,B2B!A:A,0),2)),"---")</f>
        <v>JB1</v>
      </c>
      <c r="E93" s="19" t="str">
        <f>IFERROR(IF((COUNTIF(B2B!A89:K89,H91)&lt;0),"---",INDEX(B2B!A:K,MATCH('B2B Pin Table'!B93,B2B!A:A,0),3)),"---")</f>
        <v>87</v>
      </c>
      <c r="F93" s="19" t="str">
        <f>IFERROR(IF((COUNTIF(B2B!A89:K89,L91)&lt;0),"---",INDEX(B2B!A:K,MATCH('B2B Pin Table'!B93,B2B!A:A,0),4)),"---")</f>
        <v>JM1</v>
      </c>
      <c r="G93" s="19" t="str">
        <f>IFERROR(IF((COUNTIF(B2B!A89:K89,L91)&lt;0),"---",INDEX(B2B!A:K,MATCH('B2B Pin Table'!B93,B2B!A:A,0),5)),"---")</f>
        <v>88</v>
      </c>
      <c r="H93" s="59" t="str">
        <f>IFERROR(IF(VLOOKUP($D93&amp;"-"&amp;$E93,IF($H$4="TEB2000_REV01",CALC_CONN_TEB2000_REV01!$F:$I),4,0)="--","---",IF($H$4="TEB2000_REV01",CALC_CONN_TEB2000_REV01!$G93&amp; " --&gt; " &amp;CALC_CONN_TEB2000_REV01!$I93&amp; " --&gt; ")),"---")</f>
        <v>---</v>
      </c>
      <c r="I93" s="19" t="str">
        <f>IFERROR(IF(VLOOKUP($D93&amp;"-"&amp;$E93,IF($H$4="TEB2000_REV01",CALC_CONN_TEB2000_REV01!$F:$H),3,0)="--",VLOOKUP($D93&amp;"-"&amp;$E93,IF($H$4="TEB2000_REV01",CALC_CONN_TEB2000_REV01!$F:$H),2,0),VLOOKUP($D93&amp;"-"&amp;$E93,IF($H$4="TEB2000_REV01",CALC_CONN_TEB2000_REV01!$F:$H),3,0)),"---")</f>
        <v>---</v>
      </c>
      <c r="J93" s="19" t="str">
        <f>IFERROR(VLOOKUP(I93,IF($H$4="TEB2000_REV01",RAW_c_TEB2000_REV01!$AE:$AM),9,0),"---")</f>
        <v>---</v>
      </c>
      <c r="K93" s="19" t="str">
        <f>IFERROR(VLOOKUP(D93&amp;"-"&amp;E93,IF($H$4="TEB2000_REV01",RAW_c_TEB2000_REV01!$AD:$AK,"???"),6,0),"---")</f>
        <v>---</v>
      </c>
      <c r="L93" s="19" t="str">
        <f>IFERROR(VLOOKUP(D93&amp;"-"&amp;E93,IF($H$4="TEB2000_REV01",RAW_c_TEB2000_REV01!$AD:$AL,"???"),9,0),"---")</f>
        <v>---</v>
      </c>
      <c r="M93" s="19" t="str">
        <f>IFERROR(IF(VLOOKUP($F93&amp;"-"&amp;$G93,IF($M$4="TEM0007_REV01",RAW_m_TEM0007_REV01!$F:$AU),43,0)="--","---",IF($M$4="TEM0007_REV01",RAW_m_TEM0007_REV01!$AT93&amp; " --&gt; " &amp;RAW_m_TEM0007_REV01!$AU93&amp; " --&gt; ")),"---")</f>
        <v>---</v>
      </c>
      <c r="N93" s="19" t="str">
        <f>IFERROR(VLOOKUP(F93&amp;"-"&amp;G93,IF($M$4="TEM0007_REV01",RAW_m_TEM0007_REV01!$AD:$AJ),7,0),"---")</f>
        <v>---</v>
      </c>
      <c r="O93" s="19" t="str">
        <f>IFERROR(VLOOKUP(N93,IF($M$4="TEM0007_REV01",RAW_m_TEM0007_REV01!$AJ:$AK),2,0),"---")</f>
        <v>---</v>
      </c>
      <c r="P93" s="19" t="str">
        <f>IFERROR(VLOOKUP(F93&amp;"-"&amp;G93,IF($M$4="TEM0007_REV01",RAW_m_TEM0007_REV01!$AD:$AG),3,0),"---")</f>
        <v>---</v>
      </c>
      <c r="Q93" s="19" t="str">
        <f>IFERROR(VLOOKUP(N93,IF($M$4="TEM0007_REV01",RAW_m_TEM0007_REV01!$AE:$AH),4,0),"---")</f>
        <v>---</v>
      </c>
      <c r="R93" s="19" t="str">
        <f>IFERROR(VLOOKUP(F93&amp;"-"&amp;G93,IF($M$4="TEM0007_REV01",RAW_m_TEM0007_REV01!$AD:$AG),4,0),"---")</f>
        <v>---</v>
      </c>
    </row>
    <row r="94" spans="2:18" x14ac:dyDescent="0.25">
      <c r="B94" s="78">
        <v>89</v>
      </c>
      <c r="C94" s="19" t="str">
        <f>IFERROR(INDEX(B2B!A:F,MATCH('B2B Pin Table'!B94,B2B!A:A,0),6),"---")</f>
        <v>JTAGSEL</v>
      </c>
      <c r="D94" s="19" t="str">
        <f>IFERROR(IF((COUNTIF(B2B!A90:K90,H92)&lt;0),"---",INDEX(B2B!A:K,MATCH('B2B Pin Table'!B94,B2B!A:A,0),2)),"---")</f>
        <v>JB1</v>
      </c>
      <c r="E94" s="19" t="str">
        <f>IFERROR(IF((COUNTIF(B2B!A90:K90,H92)&lt;0),"---",INDEX(B2B!A:K,MATCH('B2B Pin Table'!B94,B2B!A:A,0),3)),"---")</f>
        <v>90</v>
      </c>
      <c r="F94" s="19" t="str">
        <f>IFERROR(IF((COUNTIF(B2B!A90:K90,L92)&lt;0),"---",INDEX(B2B!A:K,MATCH('B2B Pin Table'!B94,B2B!A:A,0),4)),"---")</f>
        <v>JM1</v>
      </c>
      <c r="G94" s="19" t="str">
        <f>IFERROR(IF((COUNTIF(B2B!A90:K90,L92)&lt;0),"---",INDEX(B2B!A:K,MATCH('B2B Pin Table'!B94,B2B!A:A,0),5)),"---")</f>
        <v>89</v>
      </c>
      <c r="H94" s="59" t="str">
        <f>IFERROR(IF(VLOOKUP($D94&amp;"-"&amp;$E94,IF($H$4="TEB2000_REV01",CALC_CONN_TEB2000_REV01!$F:$I),4,0)="--","---",IF($H$4="TEB2000_REV01",CALC_CONN_TEB2000_REV01!$G94&amp; " --&gt; " &amp;CALC_CONN_TEB2000_REV01!$I94&amp; " --&gt; ")),"---")</f>
        <v>---</v>
      </c>
      <c r="I94" s="19" t="str">
        <f>IFERROR(IF(VLOOKUP($D94&amp;"-"&amp;$E94,IF($H$4="TEB2000_REV01",CALC_CONN_TEB2000_REV01!$F:$H),3,0)="--",VLOOKUP($D94&amp;"-"&amp;$E94,IF($H$4="TEB2000_REV01",CALC_CONN_TEB2000_REV01!$F:$H),2,0),VLOOKUP($D94&amp;"-"&amp;$E94,IF($H$4="TEB2000_REV01",CALC_CONN_TEB2000_REV01!$F:$H),3,0)),"---")</f>
        <v>---</v>
      </c>
      <c r="J94" s="19" t="str">
        <f>IFERROR(VLOOKUP(I94,IF($H$4="TEB2000_REV01",RAW_c_TEB2000_REV01!$AE:$AM),9,0),"---")</f>
        <v>---</v>
      </c>
      <c r="K94" s="19" t="str">
        <f>IFERROR(VLOOKUP(D94&amp;"-"&amp;E94,IF($H$4="TEB2000_REV01",RAW_c_TEB2000_REV01!$AD:$AK,"???"),6,0),"---")</f>
        <v>---</v>
      </c>
      <c r="L94" s="19" t="str">
        <f>IFERROR(VLOOKUP(D94&amp;"-"&amp;E94,IF($H$4="TEB2000_REV01",RAW_c_TEB2000_REV01!$AD:$AL,"???"),9,0),"---")</f>
        <v>---</v>
      </c>
      <c r="M94" s="19" t="str">
        <f>IFERROR(IF(VLOOKUP($F94&amp;"-"&amp;$G94,IF($M$4="TEM0007_REV01",RAW_m_TEM0007_REV01!$F:$AU),43,0)="--","---",IF($M$4="TEM0007_REV01",RAW_m_TEM0007_REV01!$AT94&amp; " --&gt; " &amp;RAW_m_TEM0007_REV01!$AU94&amp; " --&gt; ")),"---")</f>
        <v>---</v>
      </c>
      <c r="N94" s="19" t="str">
        <f>IFERROR(VLOOKUP(F94&amp;"-"&amp;G94,IF($M$4="TEM0007_REV01",RAW_m_TEM0007_REV01!$AD:$AJ),7,0),"---")</f>
        <v>---</v>
      </c>
      <c r="O94" s="19" t="str">
        <f>IFERROR(VLOOKUP(N94,IF($M$4="TEM0007_REV01",RAW_m_TEM0007_REV01!$AJ:$AK),2,0),"---")</f>
        <v>---</v>
      </c>
      <c r="P94" s="19" t="str">
        <f>IFERROR(VLOOKUP(F94&amp;"-"&amp;G94,IF($M$4="TEM0007_REV01",RAW_m_TEM0007_REV01!$AD:$AG),3,0),"---")</f>
        <v>---</v>
      </c>
      <c r="Q94" s="19" t="str">
        <f>IFERROR(VLOOKUP(N94,IF($M$4="TEM0007_REV01",RAW_m_TEM0007_REV01!$AE:$AH),4,0),"---")</f>
        <v>---</v>
      </c>
      <c r="R94" s="19" t="str">
        <f>IFERROR(VLOOKUP(F94&amp;"-"&amp;G94,IF($M$4="TEM0007_REV01",RAW_m_TEM0007_REV01!$AD:$AG),4,0),"---")</f>
        <v>---</v>
      </c>
    </row>
    <row r="95" spans="2:18" x14ac:dyDescent="0.25">
      <c r="B95" s="78">
        <v>90</v>
      </c>
      <c r="C95" s="19" t="str">
        <f>IFERROR(INDEX(B2B!A:F,MATCH('B2B Pin Table'!B95,B2B!A:A,0),6),"---")</f>
        <v>GND</v>
      </c>
      <c r="D95" s="19" t="str">
        <f>IFERROR(IF((COUNTIF(B2B!A91:K91,H93)&lt;0),"---",INDEX(B2B!A:K,MATCH('B2B Pin Table'!B95,B2B!A:A,0),2)),"---")</f>
        <v>JB1</v>
      </c>
      <c r="E95" s="19" t="str">
        <f>IFERROR(IF((COUNTIF(B2B!A91:K91,H93)&lt;0),"---",INDEX(B2B!A:K,MATCH('B2B Pin Table'!B95,B2B!A:A,0),3)),"---")</f>
        <v>89</v>
      </c>
      <c r="F95" s="19" t="str">
        <f>IFERROR(IF((COUNTIF(B2B!A91:K91,L93)&lt;0),"---",INDEX(B2B!A:K,MATCH('B2B Pin Table'!B95,B2B!A:A,0),4)),"---")</f>
        <v>JM1</v>
      </c>
      <c r="G95" s="19" t="str">
        <f>IFERROR(IF((COUNTIF(B2B!A91:K91,L93)&lt;0),"---",INDEX(B2B!A:K,MATCH('B2B Pin Table'!B95,B2B!A:A,0),5)),"---")</f>
        <v>90</v>
      </c>
      <c r="H95" s="59" t="str">
        <f>IFERROR(IF(VLOOKUP($D95&amp;"-"&amp;$E95,IF($H$4="TEB2000_REV01",CALC_CONN_TEB2000_REV01!$F:$I),4,0)="--","---",IF($H$4="TEB2000_REV01",CALC_CONN_TEB2000_REV01!$G95&amp; " --&gt; " &amp;CALC_CONN_TEB2000_REV01!$I95&amp; " --&gt; ")),"---")</f>
        <v>---</v>
      </c>
      <c r="I95" s="19" t="str">
        <f>IFERROR(IF(VLOOKUP($D95&amp;"-"&amp;$E95,IF($H$4="TEB2000_REV01",CALC_CONN_TEB2000_REV01!$F:$H),3,0)="--",VLOOKUP($D95&amp;"-"&amp;$E95,IF($H$4="TEB2000_REV01",CALC_CONN_TEB2000_REV01!$F:$H),2,0),VLOOKUP($D95&amp;"-"&amp;$E95,IF($H$4="TEB2000_REV01",CALC_CONN_TEB2000_REV01!$F:$H),3,0)),"---")</f>
        <v>---</v>
      </c>
      <c r="J95" s="19" t="str">
        <f>IFERROR(VLOOKUP(I95,IF($H$4="TEB2000_REV01",RAW_c_TEB2000_REV01!$AE:$AM),9,0),"---")</f>
        <v>---</v>
      </c>
      <c r="K95" s="19" t="str">
        <f>IFERROR(VLOOKUP(D95&amp;"-"&amp;E95,IF($H$4="TEB2000_REV01",RAW_c_TEB2000_REV01!$AD:$AK,"???"),6,0),"---")</f>
        <v>---</v>
      </c>
      <c r="L95" s="19" t="str">
        <f>IFERROR(VLOOKUP(D95&amp;"-"&amp;E95,IF($H$4="TEB2000_REV01",RAW_c_TEB2000_REV01!$AD:$AL,"???"),9,0),"---")</f>
        <v>---</v>
      </c>
      <c r="M95" s="19" t="str">
        <f>IFERROR(IF(VLOOKUP($F95&amp;"-"&amp;$G95,IF($M$4="TEM0007_REV01",RAW_m_TEM0007_REV01!$F:$AU),43,0)="--","---",IF($M$4="TEM0007_REV01",RAW_m_TEM0007_REV01!$AT95&amp; " --&gt; " &amp;RAW_m_TEM0007_REV01!$AU95&amp; " --&gt; ")),"---")</f>
        <v>---</v>
      </c>
      <c r="N95" s="19" t="str">
        <f>IFERROR(VLOOKUP(F95&amp;"-"&amp;G95,IF($M$4="TEM0007_REV01",RAW_m_TEM0007_REV01!$AD:$AJ),7,0),"---")</f>
        <v>---</v>
      </c>
      <c r="O95" s="19" t="str">
        <f>IFERROR(VLOOKUP(N95,IF($M$4="TEM0007_REV01",RAW_m_TEM0007_REV01!$AJ:$AK),2,0),"---")</f>
        <v>---</v>
      </c>
      <c r="P95" s="19" t="str">
        <f>IFERROR(VLOOKUP(F95&amp;"-"&amp;G95,IF($M$4="TEM0007_REV01",RAW_m_TEM0007_REV01!$AD:$AG),3,0),"---")</f>
        <v>---</v>
      </c>
      <c r="Q95" s="19" t="str">
        <f>IFERROR(VLOOKUP(N95,IF($M$4="TEM0007_REV01",RAW_m_TEM0007_REV01!$AE:$AH),4,0),"---")</f>
        <v>---</v>
      </c>
      <c r="R95" s="19" t="str">
        <f>IFERROR(VLOOKUP(F95&amp;"-"&amp;G95,IF($M$4="TEM0007_REV01",RAW_m_TEM0007_REV01!$AD:$AG),4,0),"---")</f>
        <v>---</v>
      </c>
    </row>
    <row r="96" spans="2:18" x14ac:dyDescent="0.25">
      <c r="B96" s="78">
        <v>91</v>
      </c>
      <c r="C96" s="19" t="str">
        <f>IFERROR(INDEX(B2B!A:F,MATCH('B2B Pin Table'!B96,B2B!A:A,0),6),"---")</f>
        <v>IO</v>
      </c>
      <c r="D96" s="19" t="str">
        <f>IFERROR(IF((COUNTIF(B2B!A92:K92,H94)&lt;0),"---",INDEX(B2B!A:K,MATCH('B2B Pin Table'!B96,B2B!A:A,0),2)),"---")</f>
        <v>JB1</v>
      </c>
      <c r="E96" s="19" t="str">
        <f>IFERROR(IF((COUNTIF(B2B!A92:K92,H94)&lt;0),"---",INDEX(B2B!A:K,MATCH('B2B Pin Table'!B96,B2B!A:A,0),3)),"---")</f>
        <v>92</v>
      </c>
      <c r="F96" s="19" t="str">
        <f>IFERROR(IF((COUNTIF(B2B!A92:K92,L94)&lt;0),"---",INDEX(B2B!A:K,MATCH('B2B Pin Table'!B96,B2B!A:A,0),4)),"---")</f>
        <v>JM1</v>
      </c>
      <c r="G96" s="19" t="str">
        <f>IFERROR(IF((COUNTIF(B2B!A92:K92,L94)&lt;0),"---",INDEX(B2B!A:K,MATCH('B2B Pin Table'!B96,B2B!A:A,0),5)),"---")</f>
        <v>91</v>
      </c>
      <c r="H96" s="59" t="str">
        <f>IFERROR(IF(VLOOKUP($D96&amp;"-"&amp;$E96,IF($H$4="TEB2000_REV01",CALC_CONN_TEB2000_REV01!$F:$I),4,0)="--","---",IF($H$4="TEB2000_REV01",CALC_CONN_TEB2000_REV01!$G96&amp; " --&gt; " &amp;CALC_CONN_TEB2000_REV01!$I96&amp; " --&gt; ")),"---")</f>
        <v>---</v>
      </c>
      <c r="I96" s="19" t="str">
        <f>IFERROR(IF(VLOOKUP($D96&amp;"-"&amp;$E96,IF($H$4="TEB2000_REV01",CALC_CONN_TEB2000_REV01!$F:$H),3,0)="--",VLOOKUP($D96&amp;"-"&amp;$E96,IF($H$4="TEB2000_REV01",CALC_CONN_TEB2000_REV01!$F:$H),2,0),VLOOKUP($D96&amp;"-"&amp;$E96,IF($H$4="TEB2000_REV01",CALC_CONN_TEB2000_REV01!$F:$H),3,0)),"---")</f>
        <v>---</v>
      </c>
      <c r="J96" s="19" t="str">
        <f>IFERROR(VLOOKUP(I96,IF($H$4="TEB2000_REV01",RAW_c_TEB2000_REV01!$AE:$AM),9,0),"---")</f>
        <v>---</v>
      </c>
      <c r="K96" s="19" t="str">
        <f>IFERROR(VLOOKUP(D96&amp;"-"&amp;E96,IF($H$4="TEB2000_REV01",RAW_c_TEB2000_REV01!$AD:$AK,"???"),6,0),"---")</f>
        <v>---</v>
      </c>
      <c r="L96" s="19" t="str">
        <f>IFERROR(VLOOKUP(D96&amp;"-"&amp;E96,IF($H$4="TEB2000_REV01",RAW_c_TEB2000_REV01!$AD:$AL,"???"),9,0),"---")</f>
        <v>---</v>
      </c>
      <c r="M96" s="19" t="str">
        <f>IFERROR(IF(VLOOKUP($F96&amp;"-"&amp;$G96,IF($M$4="TEM0007_REV01",RAW_m_TEM0007_REV01!$F:$AU),43,0)="--","---",IF($M$4="TEM0007_REV01",RAW_m_TEM0007_REV01!$AT96&amp; " --&gt; " &amp;RAW_m_TEM0007_REV01!$AU96&amp; " --&gt; ")),"---")</f>
        <v>---</v>
      </c>
      <c r="N96" s="19" t="str">
        <f>IFERROR(VLOOKUP(F96&amp;"-"&amp;G96,IF($M$4="TEM0007_REV01",RAW_m_TEM0007_REV01!$AD:$AJ),7,0),"---")</f>
        <v>---</v>
      </c>
      <c r="O96" s="19" t="str">
        <f>IFERROR(VLOOKUP(N96,IF($M$4="TEM0007_REV01",RAW_m_TEM0007_REV01!$AJ:$AK),2,0),"---")</f>
        <v>---</v>
      </c>
      <c r="P96" s="19" t="str">
        <f>IFERROR(VLOOKUP(F96&amp;"-"&amp;G96,IF($M$4="TEM0007_REV01",RAW_m_TEM0007_REV01!$AD:$AG),3,0),"---")</f>
        <v>---</v>
      </c>
      <c r="Q96" s="19" t="str">
        <f>IFERROR(VLOOKUP(N96,IF($M$4="TEM0007_REV01",RAW_m_TEM0007_REV01!$AE:$AH),4,0),"---")</f>
        <v>---</v>
      </c>
      <c r="R96" s="19" t="str">
        <f>IFERROR(VLOOKUP(F96&amp;"-"&amp;G96,IF($M$4="TEM0007_REV01",RAW_m_TEM0007_REV01!$AD:$AG),4,0),"---")</f>
        <v>---</v>
      </c>
    </row>
    <row r="97" spans="2:18" x14ac:dyDescent="0.25">
      <c r="B97" s="78">
        <v>92</v>
      </c>
      <c r="C97" s="19" t="str">
        <f>IFERROR(INDEX(B2B!A:F,MATCH('B2B Pin Table'!B97,B2B!A:A,0),6),"---")</f>
        <v>IO</v>
      </c>
      <c r="D97" s="19" t="str">
        <f>IFERROR(IF((COUNTIF(B2B!A93:K93,H95)&lt;0),"---",INDEX(B2B!A:K,MATCH('B2B Pin Table'!B97,B2B!A:A,0),2)),"---")</f>
        <v>JB1</v>
      </c>
      <c r="E97" s="19" t="str">
        <f>IFERROR(IF((COUNTIF(B2B!A93:K93,H95)&lt;0),"---",INDEX(B2B!A:K,MATCH('B2B Pin Table'!B97,B2B!A:A,0),3)),"---")</f>
        <v>91</v>
      </c>
      <c r="F97" s="19" t="str">
        <f>IFERROR(IF((COUNTIF(B2B!A93:K93,L95)&lt;0),"---",INDEX(B2B!A:K,MATCH('B2B Pin Table'!B97,B2B!A:A,0),4)),"---")</f>
        <v>JM1</v>
      </c>
      <c r="G97" s="19" t="str">
        <f>IFERROR(IF((COUNTIF(B2B!A93:K93,L95)&lt;0),"---",INDEX(B2B!A:K,MATCH('B2B Pin Table'!B97,B2B!A:A,0),5)),"---")</f>
        <v>92</v>
      </c>
      <c r="H97" s="59" t="str">
        <f>IFERROR(IF(VLOOKUP($D97&amp;"-"&amp;$E97,IF($H$4="TEB2000_REV01",CALC_CONN_TEB2000_REV01!$F:$I),4,0)="--","---",IF($H$4="TEB2000_REV01",CALC_CONN_TEB2000_REV01!$G97&amp; " --&gt; " &amp;CALC_CONN_TEB2000_REV01!$I97&amp; " --&gt; ")),"---")</f>
        <v>---</v>
      </c>
      <c r="I97" s="19" t="str">
        <f>IFERROR(IF(VLOOKUP($D97&amp;"-"&amp;$E97,IF($H$4="TEB2000_REV01",CALC_CONN_TEB2000_REV01!$F:$H),3,0)="--",VLOOKUP($D97&amp;"-"&amp;$E97,IF($H$4="TEB2000_REV01",CALC_CONN_TEB2000_REV01!$F:$H),2,0),VLOOKUP($D97&amp;"-"&amp;$E97,IF($H$4="TEB2000_REV01",CALC_CONN_TEB2000_REV01!$F:$H),3,0)),"---")</f>
        <v>---</v>
      </c>
      <c r="J97" s="19" t="str">
        <f>IFERROR(VLOOKUP(I97,IF($H$4="TEB2000_REV01",RAW_c_TEB2000_REV01!$AE:$AM),9,0),"---")</f>
        <v>---</v>
      </c>
      <c r="K97" s="19" t="str">
        <f>IFERROR(VLOOKUP(D97&amp;"-"&amp;E97,IF($H$4="TEB2000_REV01",RAW_c_TEB2000_REV01!$AD:$AK,"???"),6,0),"---")</f>
        <v>---</v>
      </c>
      <c r="L97" s="19" t="str">
        <f>IFERROR(VLOOKUP(D97&amp;"-"&amp;E97,IF($H$4="TEB2000_REV01",RAW_c_TEB2000_REV01!$AD:$AL,"???"),9,0),"---")</f>
        <v>---</v>
      </c>
      <c r="M97" s="19" t="str">
        <f>IFERROR(IF(VLOOKUP($F97&amp;"-"&amp;$G97,IF($M$4="TEM0007_REV01",RAW_m_TEM0007_REV01!$F:$AU),43,0)="--","---",IF($M$4="TEM0007_REV01",RAW_m_TEM0007_REV01!$AT97&amp; " --&gt; " &amp;RAW_m_TEM0007_REV01!$AU97&amp; " --&gt; ")),"---")</f>
        <v>---</v>
      </c>
      <c r="N97" s="19" t="str">
        <f>IFERROR(VLOOKUP(F97&amp;"-"&amp;G97,IF($M$4="TEM0007_REV01",RAW_m_TEM0007_REV01!$AD:$AJ),7,0),"---")</f>
        <v>---</v>
      </c>
      <c r="O97" s="19" t="str">
        <f>IFERROR(VLOOKUP(N97,IF($M$4="TEM0007_REV01",RAW_m_TEM0007_REV01!$AJ:$AK),2,0),"---")</f>
        <v>---</v>
      </c>
      <c r="P97" s="19" t="str">
        <f>IFERROR(VLOOKUP(F97&amp;"-"&amp;G97,IF($M$4="TEM0007_REV01",RAW_m_TEM0007_REV01!$AD:$AG),3,0),"---")</f>
        <v>---</v>
      </c>
      <c r="Q97" s="19" t="str">
        <f>IFERROR(VLOOKUP(N97,IF($M$4="TEM0007_REV01",RAW_m_TEM0007_REV01!$AE:$AH),4,0),"---")</f>
        <v>---</v>
      </c>
      <c r="R97" s="19" t="str">
        <f>IFERROR(VLOOKUP(F97&amp;"-"&amp;G97,IF($M$4="TEM0007_REV01",RAW_m_TEM0007_REV01!$AD:$AG),4,0),"---")</f>
        <v>---</v>
      </c>
    </row>
    <row r="98" spans="2:18" x14ac:dyDescent="0.25">
      <c r="B98" s="78">
        <v>93</v>
      </c>
      <c r="C98" s="19" t="str">
        <f>IFERROR(INDEX(B2B!A:F,MATCH('B2B Pin Table'!B98,B2B!A:A,0),6),"---")</f>
        <v>IO</v>
      </c>
      <c r="D98" s="19" t="str">
        <f>IFERROR(IF((COUNTIF(B2B!A94:K94,H96)&lt;0),"---",INDEX(B2B!A:K,MATCH('B2B Pin Table'!B98,B2B!A:A,0),2)),"---")</f>
        <v>JB1</v>
      </c>
      <c r="E98" s="19" t="str">
        <f>IFERROR(IF((COUNTIF(B2B!A94:K94,H96)&lt;0),"---",INDEX(B2B!A:K,MATCH('B2B Pin Table'!B98,B2B!A:A,0),3)),"---")</f>
        <v>94</v>
      </c>
      <c r="F98" s="19" t="str">
        <f>IFERROR(IF((COUNTIF(B2B!A94:K94,L96)&lt;0),"---",INDEX(B2B!A:K,MATCH('B2B Pin Table'!B98,B2B!A:A,0),4)),"---")</f>
        <v>JM1</v>
      </c>
      <c r="G98" s="19" t="str">
        <f>IFERROR(IF((COUNTIF(B2B!A94:K94,L96)&lt;0),"---",INDEX(B2B!A:K,MATCH('B2B Pin Table'!B98,B2B!A:A,0),5)),"---")</f>
        <v>93</v>
      </c>
      <c r="H98" s="59" t="str">
        <f>IFERROR(IF(VLOOKUP($D98&amp;"-"&amp;$E98,IF($H$4="TEB2000_REV01",CALC_CONN_TEB2000_REV01!$F:$I),4,0)="--","---",IF($H$4="TEB2000_REV01",CALC_CONN_TEB2000_REV01!$G98&amp; " --&gt; " &amp;CALC_CONN_TEB2000_REV01!$I98&amp; " --&gt; ")),"---")</f>
        <v>---</v>
      </c>
      <c r="I98" s="19" t="str">
        <f>IFERROR(IF(VLOOKUP($D98&amp;"-"&amp;$E98,IF($H$4="TEB2000_REV01",CALC_CONN_TEB2000_REV01!$F:$H),3,0)="--",VLOOKUP($D98&amp;"-"&amp;$E98,IF($H$4="TEB2000_REV01",CALC_CONN_TEB2000_REV01!$F:$H),2,0),VLOOKUP($D98&amp;"-"&amp;$E98,IF($H$4="TEB2000_REV01",CALC_CONN_TEB2000_REV01!$F:$H),3,0)),"---")</f>
        <v>---</v>
      </c>
      <c r="J98" s="19" t="str">
        <f>IFERROR(VLOOKUP(I98,IF($H$4="TEB2000_REV01",RAW_c_TEB2000_REV01!$AE:$AM),9,0),"---")</f>
        <v>---</v>
      </c>
      <c r="K98" s="19" t="str">
        <f>IFERROR(VLOOKUP(D98&amp;"-"&amp;E98,IF($H$4="TEB2000_REV01",RAW_c_TEB2000_REV01!$AD:$AK,"???"),6,0),"---")</f>
        <v>---</v>
      </c>
      <c r="L98" s="19" t="str">
        <f>IFERROR(VLOOKUP(D98&amp;"-"&amp;E98,IF($H$4="TEB2000_REV01",RAW_c_TEB2000_REV01!$AD:$AL,"???"),9,0),"---")</f>
        <v>---</v>
      </c>
      <c r="M98" s="19" t="str">
        <f>IFERROR(IF(VLOOKUP($F98&amp;"-"&amp;$G98,IF($M$4="TEM0007_REV01",RAW_m_TEM0007_REV01!$F:$AU),43,0)="--","---",IF($M$4="TEM0007_REV01",RAW_m_TEM0007_REV01!$AT98&amp; " --&gt; " &amp;RAW_m_TEM0007_REV01!$AU98&amp; " --&gt; ")),"---")</f>
        <v>---</v>
      </c>
      <c r="N98" s="19" t="str">
        <f>IFERROR(VLOOKUP(F98&amp;"-"&amp;G98,IF($M$4="TEM0007_REV01",RAW_m_TEM0007_REV01!$AD:$AJ),7,0),"---")</f>
        <v>---</v>
      </c>
      <c r="O98" s="19" t="str">
        <f>IFERROR(VLOOKUP(N98,IF($M$4="TEM0007_REV01",RAW_m_TEM0007_REV01!$AJ:$AK),2,0),"---")</f>
        <v>---</v>
      </c>
      <c r="P98" s="19" t="str">
        <f>IFERROR(VLOOKUP(F98&amp;"-"&amp;G98,IF($M$4="TEM0007_REV01",RAW_m_TEM0007_REV01!$AD:$AG),3,0),"---")</f>
        <v>---</v>
      </c>
      <c r="Q98" s="19" t="str">
        <f>IFERROR(VLOOKUP(N98,IF($M$4="TEM0007_REV01",RAW_m_TEM0007_REV01!$AE:$AH),4,0),"---")</f>
        <v>---</v>
      </c>
      <c r="R98" s="19" t="str">
        <f>IFERROR(VLOOKUP(F98&amp;"-"&amp;G98,IF($M$4="TEM0007_REV01",RAW_m_TEM0007_REV01!$AD:$AG),4,0),"---")</f>
        <v>---</v>
      </c>
    </row>
    <row r="99" spans="2:18" x14ac:dyDescent="0.25">
      <c r="B99" s="78">
        <v>94</v>
      </c>
      <c r="C99" s="19" t="str">
        <f>IFERROR(INDEX(B2B!A:F,MATCH('B2B Pin Table'!B99,B2B!A:A,0),6),"---")</f>
        <v>IO</v>
      </c>
      <c r="D99" s="19" t="str">
        <f>IFERROR(IF((COUNTIF(B2B!A95:K95,H97)&lt;0),"---",INDEX(B2B!A:K,MATCH('B2B Pin Table'!B99,B2B!A:A,0),2)),"---")</f>
        <v>JB1</v>
      </c>
      <c r="E99" s="19" t="str">
        <f>IFERROR(IF((COUNTIF(B2B!A95:K95,H97)&lt;0),"---",INDEX(B2B!A:K,MATCH('B2B Pin Table'!B99,B2B!A:A,0),3)),"---")</f>
        <v>93</v>
      </c>
      <c r="F99" s="19" t="str">
        <f>IFERROR(IF((COUNTIF(B2B!A95:K95,L97)&lt;0),"---",INDEX(B2B!A:K,MATCH('B2B Pin Table'!B99,B2B!A:A,0),4)),"---")</f>
        <v>JM1</v>
      </c>
      <c r="G99" s="19" t="str">
        <f>IFERROR(IF((COUNTIF(B2B!A95:K95,L97)&lt;0),"---",INDEX(B2B!A:K,MATCH('B2B Pin Table'!B99,B2B!A:A,0),5)),"---")</f>
        <v>94</v>
      </c>
      <c r="H99" s="59" t="str">
        <f>IFERROR(IF(VLOOKUP($D99&amp;"-"&amp;$E99,IF($H$4="TEB2000_REV01",CALC_CONN_TEB2000_REV01!$F:$I),4,0)="--","---",IF($H$4="TEB2000_REV01",CALC_CONN_TEB2000_REV01!$G99&amp; " --&gt; " &amp;CALC_CONN_TEB2000_REV01!$I99&amp; " --&gt; ")),"---")</f>
        <v>---</v>
      </c>
      <c r="I99" s="19" t="str">
        <f>IFERROR(IF(VLOOKUP($D99&amp;"-"&amp;$E99,IF($H$4="TEB2000_REV01",CALC_CONN_TEB2000_REV01!$F:$H),3,0)="--",VLOOKUP($D99&amp;"-"&amp;$E99,IF($H$4="TEB2000_REV01",CALC_CONN_TEB2000_REV01!$F:$H),2,0),VLOOKUP($D99&amp;"-"&amp;$E99,IF($H$4="TEB2000_REV01",CALC_CONN_TEB2000_REV01!$F:$H),3,0)),"---")</f>
        <v>---</v>
      </c>
      <c r="J99" s="19" t="str">
        <f>IFERROR(VLOOKUP(I99,IF($H$4="TEB2000_REV01",RAW_c_TEB2000_REV01!$AE:$AM),9,0),"---")</f>
        <v>---</v>
      </c>
      <c r="K99" s="19" t="str">
        <f>IFERROR(VLOOKUP(D99&amp;"-"&amp;E99,IF($H$4="TEB2000_REV01",RAW_c_TEB2000_REV01!$AD:$AK,"???"),6,0),"---")</f>
        <v>---</v>
      </c>
      <c r="L99" s="19" t="str">
        <f>IFERROR(VLOOKUP(D99&amp;"-"&amp;E99,IF($H$4="TEB2000_REV01",RAW_c_TEB2000_REV01!$AD:$AL,"???"),9,0),"---")</f>
        <v>---</v>
      </c>
      <c r="M99" s="19" t="str">
        <f>IFERROR(IF(VLOOKUP($F99&amp;"-"&amp;$G99,IF($M$4="TEM0007_REV01",RAW_m_TEM0007_REV01!$F:$AU),43,0)="--","---",IF($M$4="TEM0007_REV01",RAW_m_TEM0007_REV01!$AT99&amp; " --&gt; " &amp;RAW_m_TEM0007_REV01!$AU99&amp; " --&gt; ")),"---")</f>
        <v>---</v>
      </c>
      <c r="N99" s="19" t="str">
        <f>IFERROR(VLOOKUP(F99&amp;"-"&amp;G99,IF($M$4="TEM0007_REV01",RAW_m_TEM0007_REV01!$AD:$AJ),7,0),"---")</f>
        <v>---</v>
      </c>
      <c r="O99" s="19" t="str">
        <f>IFERROR(VLOOKUP(N99,IF($M$4="TEM0007_REV01",RAW_m_TEM0007_REV01!$AJ:$AK),2,0),"---")</f>
        <v>---</v>
      </c>
      <c r="P99" s="19" t="str">
        <f>IFERROR(VLOOKUP(F99&amp;"-"&amp;G99,IF($M$4="TEM0007_REV01",RAW_m_TEM0007_REV01!$AD:$AG),3,0),"---")</f>
        <v>---</v>
      </c>
      <c r="Q99" s="19" t="str">
        <f>IFERROR(VLOOKUP(N99,IF($M$4="TEM0007_REV01",RAW_m_TEM0007_REV01!$AE:$AH),4,0),"---")</f>
        <v>---</v>
      </c>
      <c r="R99" s="19" t="str">
        <f>IFERROR(VLOOKUP(F99&amp;"-"&amp;G99,IF($M$4="TEM0007_REV01",RAW_m_TEM0007_REV01!$AD:$AG),4,0),"---")</f>
        <v>---</v>
      </c>
    </row>
    <row r="100" spans="2:18" x14ac:dyDescent="0.25">
      <c r="B100" s="78">
        <v>95</v>
      </c>
      <c r="C100" s="19" t="str">
        <f>IFERROR(INDEX(B2B!A:F,MATCH('B2B Pin Table'!B100,B2B!A:A,0),6),"---")</f>
        <v>IO</v>
      </c>
      <c r="D100" s="19" t="str">
        <f>IFERROR(IF((COUNTIF(B2B!A96:K96,H98)&lt;0),"---",INDEX(B2B!A:K,MATCH('B2B Pin Table'!B100,B2B!A:A,0),2)),"---")</f>
        <v>JB1</v>
      </c>
      <c r="E100" s="19" t="str">
        <f>IFERROR(IF((COUNTIF(B2B!A96:K96,H98)&lt;0),"---",INDEX(B2B!A:K,MATCH('B2B Pin Table'!B100,B2B!A:A,0),3)),"---")</f>
        <v>96</v>
      </c>
      <c r="F100" s="19" t="str">
        <f>IFERROR(IF((COUNTIF(B2B!A96:K96,L98)&lt;0),"---",INDEX(B2B!A:K,MATCH('B2B Pin Table'!B100,B2B!A:A,0),4)),"---")</f>
        <v>JM1</v>
      </c>
      <c r="G100" s="19" t="str">
        <f>IFERROR(IF((COUNTIF(B2B!A96:K96,L98)&lt;0),"---",INDEX(B2B!A:K,MATCH('B2B Pin Table'!B100,B2B!A:A,0),5)),"---")</f>
        <v>95</v>
      </c>
      <c r="H100" s="59" t="str">
        <f>IFERROR(IF(VLOOKUP($D100&amp;"-"&amp;$E100,IF($H$4="TEB2000_REV01",CALC_CONN_TEB2000_REV01!$F:$I),4,0)="--","---",IF($H$4="TEB2000_REV01",CALC_CONN_TEB2000_REV01!$G100&amp; " --&gt; " &amp;CALC_CONN_TEB2000_REV01!$I100&amp; " --&gt; ")),"---")</f>
        <v>---</v>
      </c>
      <c r="I100" s="19" t="str">
        <f>IFERROR(IF(VLOOKUP($D100&amp;"-"&amp;$E100,IF($H$4="TEB2000_REV01",CALC_CONN_TEB2000_REV01!$F:$H),3,0)="--",VLOOKUP($D100&amp;"-"&amp;$E100,IF($H$4="TEB2000_REV01",CALC_CONN_TEB2000_REV01!$F:$H),2,0),VLOOKUP($D100&amp;"-"&amp;$E100,IF($H$4="TEB2000_REV01",CALC_CONN_TEB2000_REV01!$F:$H),3,0)),"---")</f>
        <v>---</v>
      </c>
      <c r="J100" s="19" t="str">
        <f>IFERROR(VLOOKUP(I100,IF($H$4="TEB2000_REV01",RAW_c_TEB2000_REV01!$AE:$AM),9,0),"---")</f>
        <v>---</v>
      </c>
      <c r="K100" s="19" t="str">
        <f>IFERROR(VLOOKUP(D100&amp;"-"&amp;E100,IF($H$4="TEB2000_REV01",RAW_c_TEB2000_REV01!$AD:$AK,"???"),6,0),"---")</f>
        <v>---</v>
      </c>
      <c r="L100" s="19" t="str">
        <f>IFERROR(VLOOKUP(D100&amp;"-"&amp;E100,IF($H$4="TEB2000_REV01",RAW_c_TEB2000_REV01!$AD:$AL,"???"),9,0),"---")</f>
        <v>---</v>
      </c>
      <c r="M100" s="19" t="str">
        <f>IFERROR(IF(VLOOKUP($F100&amp;"-"&amp;$G100,IF($M$4="TEM0007_REV01",RAW_m_TEM0007_REV01!$F:$AU),43,0)="--","---",IF($M$4="TEM0007_REV01",RAW_m_TEM0007_REV01!$AT100&amp; " --&gt; " &amp;RAW_m_TEM0007_REV01!$AU100&amp; " --&gt; ")),"---")</f>
        <v>---</v>
      </c>
      <c r="N100" s="19" t="str">
        <f>IFERROR(VLOOKUP(F100&amp;"-"&amp;G100,IF($M$4="TEM0007_REV01",RAW_m_TEM0007_REV01!$AD:$AJ),7,0),"---")</f>
        <v>---</v>
      </c>
      <c r="O100" s="19" t="str">
        <f>IFERROR(VLOOKUP(N100,IF($M$4="TEM0007_REV01",RAW_m_TEM0007_REV01!$AJ:$AK),2,0),"---")</f>
        <v>---</v>
      </c>
      <c r="P100" s="19" t="str">
        <f>IFERROR(VLOOKUP(F100&amp;"-"&amp;G100,IF($M$4="TEM0007_REV01",RAW_m_TEM0007_REV01!$AD:$AG),3,0),"---")</f>
        <v>---</v>
      </c>
      <c r="Q100" s="19" t="str">
        <f>IFERROR(VLOOKUP(N100,IF($M$4="TEM0007_REV01",RAW_m_TEM0007_REV01!$AE:$AH),4,0),"---")</f>
        <v>---</v>
      </c>
      <c r="R100" s="19" t="str">
        <f>IFERROR(VLOOKUP(F100&amp;"-"&amp;G100,IF($M$4="TEM0007_REV01",RAW_m_TEM0007_REV01!$AD:$AG),4,0),"---")</f>
        <v>---</v>
      </c>
    </row>
    <row r="101" spans="2:18" x14ac:dyDescent="0.25">
      <c r="B101" s="78">
        <v>96</v>
      </c>
      <c r="C101" s="19" t="str">
        <f>IFERROR(INDEX(B2B!A:F,MATCH('B2B Pin Table'!B101,B2B!A:A,0),6),"---")</f>
        <v>IO</v>
      </c>
      <c r="D101" s="19" t="str">
        <f>IFERROR(IF((COUNTIF(B2B!A97:K97,H99)&lt;0),"---",INDEX(B2B!A:K,MATCH('B2B Pin Table'!B101,B2B!A:A,0),2)),"---")</f>
        <v>JB1</v>
      </c>
      <c r="E101" s="19" t="str">
        <f>IFERROR(IF((COUNTIF(B2B!A97:K97,H99)&lt;0),"---",INDEX(B2B!A:K,MATCH('B2B Pin Table'!B101,B2B!A:A,0),3)),"---")</f>
        <v>95</v>
      </c>
      <c r="F101" s="19" t="str">
        <f>IFERROR(IF((COUNTIF(B2B!A97:K97,L99)&lt;0),"---",INDEX(B2B!A:K,MATCH('B2B Pin Table'!B101,B2B!A:A,0),4)),"---")</f>
        <v>JM1</v>
      </c>
      <c r="G101" s="19" t="str">
        <f>IFERROR(IF((COUNTIF(B2B!A97:K97,L99)&lt;0),"---",INDEX(B2B!A:K,MATCH('B2B Pin Table'!B101,B2B!A:A,0),5)),"---")</f>
        <v>96</v>
      </c>
      <c r="H101" s="59" t="str">
        <f>IFERROR(IF(VLOOKUP($D101&amp;"-"&amp;$E101,IF($H$4="TEB2000_REV01",CALC_CONN_TEB2000_REV01!$F:$I),4,0)="--","---",IF($H$4="TEB2000_REV01",CALC_CONN_TEB2000_REV01!$G101&amp; " --&gt; " &amp;CALC_CONN_TEB2000_REV01!$I101&amp; " --&gt; ")),"---")</f>
        <v>---</v>
      </c>
      <c r="I101" s="19" t="str">
        <f>IFERROR(IF(VLOOKUP($D101&amp;"-"&amp;$E101,IF($H$4="TEB2000_REV01",CALC_CONN_TEB2000_REV01!$F:$H),3,0)="--",VLOOKUP($D101&amp;"-"&amp;$E101,IF($H$4="TEB2000_REV01",CALC_CONN_TEB2000_REV01!$F:$H),2,0),VLOOKUP($D101&amp;"-"&amp;$E101,IF($H$4="TEB2000_REV01",CALC_CONN_TEB2000_REV01!$F:$H),3,0)),"---")</f>
        <v>---</v>
      </c>
      <c r="J101" s="19" t="str">
        <f>IFERROR(VLOOKUP(I101,IF($H$4="TEB2000_REV01",RAW_c_TEB2000_REV01!$AE:$AM),9,0),"---")</f>
        <v>---</v>
      </c>
      <c r="K101" s="19" t="str">
        <f>IFERROR(VLOOKUP(D101&amp;"-"&amp;E101,IF($H$4="TEB2000_REV01",RAW_c_TEB2000_REV01!$AD:$AK,"???"),6,0),"---")</f>
        <v>---</v>
      </c>
      <c r="L101" s="19" t="str">
        <f>IFERROR(VLOOKUP(D101&amp;"-"&amp;E101,IF($H$4="TEB2000_REV01",RAW_c_TEB2000_REV01!$AD:$AL,"???"),9,0),"---")</f>
        <v>---</v>
      </c>
      <c r="M101" s="19" t="str">
        <f>IFERROR(IF(VLOOKUP($F101&amp;"-"&amp;$G101,IF($M$4="TEM0007_REV01",RAW_m_TEM0007_REV01!$F:$AU),43,0)="--","---",IF($M$4="TEM0007_REV01",RAW_m_TEM0007_REV01!$AT101&amp; " --&gt; " &amp;RAW_m_TEM0007_REV01!$AU101&amp; " --&gt; ")),"---")</f>
        <v>---</v>
      </c>
      <c r="N101" s="19" t="str">
        <f>IFERROR(VLOOKUP(F101&amp;"-"&amp;G101,IF($M$4="TEM0007_REV01",RAW_m_TEM0007_REV01!$AD:$AJ),7,0),"---")</f>
        <v>---</v>
      </c>
      <c r="O101" s="19" t="str">
        <f>IFERROR(VLOOKUP(N101,IF($M$4="TEM0007_REV01",RAW_m_TEM0007_REV01!$AJ:$AK),2,0),"---")</f>
        <v>---</v>
      </c>
      <c r="P101" s="19" t="str">
        <f>IFERROR(VLOOKUP(F101&amp;"-"&amp;G101,IF($M$4="TEM0007_REV01",RAW_m_TEM0007_REV01!$AD:$AG),3,0),"---")</f>
        <v>---</v>
      </c>
      <c r="Q101" s="19" t="str">
        <f>IFERROR(VLOOKUP(N101,IF($M$4="TEM0007_REV01",RAW_m_TEM0007_REV01!$AE:$AH),4,0),"---")</f>
        <v>---</v>
      </c>
      <c r="R101" s="19" t="str">
        <f>IFERROR(VLOOKUP(F101&amp;"-"&amp;G101,IF($M$4="TEM0007_REV01",RAW_m_TEM0007_REV01!$AD:$AG),4,0),"---")</f>
        <v>---</v>
      </c>
    </row>
    <row r="102" spans="2:18" x14ac:dyDescent="0.25">
      <c r="B102" s="78">
        <v>97</v>
      </c>
      <c r="C102" s="19" t="str">
        <f>IFERROR(INDEX(B2B!A:F,MATCH('B2B Pin Table'!B102,B2B!A:A,0),6),"---")</f>
        <v>IO</v>
      </c>
      <c r="D102" s="19" t="str">
        <f>IFERROR(IF((COUNTIF(B2B!A98:K98,H100)&lt;0),"---",INDEX(B2B!A:K,MATCH('B2B Pin Table'!B102,B2B!A:A,0),2)),"---")</f>
        <v>JB1</v>
      </c>
      <c r="E102" s="19" t="str">
        <f>IFERROR(IF((COUNTIF(B2B!A98:K98,H100)&lt;0),"---",INDEX(B2B!A:K,MATCH('B2B Pin Table'!B102,B2B!A:A,0),3)),"---")</f>
        <v>98</v>
      </c>
      <c r="F102" s="19" t="str">
        <f>IFERROR(IF((COUNTIF(B2B!A98:K98,L100)&lt;0),"---",INDEX(B2B!A:K,MATCH('B2B Pin Table'!B102,B2B!A:A,0),4)),"---")</f>
        <v>JM1</v>
      </c>
      <c r="G102" s="19" t="str">
        <f>IFERROR(IF((COUNTIF(B2B!A98:K98,L100)&lt;0),"---",INDEX(B2B!A:K,MATCH('B2B Pin Table'!B102,B2B!A:A,0),5)),"---")</f>
        <v>97</v>
      </c>
      <c r="H102" s="59" t="str">
        <f>IFERROR(IF(VLOOKUP($D102&amp;"-"&amp;$E102,IF($H$4="TEB2000_REV01",CALC_CONN_TEB2000_REV01!$F:$I),4,0)="--","---",IF($H$4="TEB2000_REV01",CALC_CONN_TEB2000_REV01!$G102&amp; " --&gt; " &amp;CALC_CONN_TEB2000_REV01!$I102&amp; " --&gt; ")),"---")</f>
        <v>---</v>
      </c>
      <c r="I102" s="19" t="str">
        <f>IFERROR(IF(VLOOKUP($D102&amp;"-"&amp;$E102,IF($H$4="TEB2000_REV01",CALC_CONN_TEB2000_REV01!$F:$H),3,0)="--",VLOOKUP($D102&amp;"-"&amp;$E102,IF($H$4="TEB2000_REV01",CALC_CONN_TEB2000_REV01!$F:$H),2,0),VLOOKUP($D102&amp;"-"&amp;$E102,IF($H$4="TEB2000_REV01",CALC_CONN_TEB2000_REV01!$F:$H),3,0)),"---")</f>
        <v>---</v>
      </c>
      <c r="J102" s="19" t="str">
        <f>IFERROR(VLOOKUP(I102,IF($H$4="TEB2000_REV01",RAW_c_TEB2000_REV01!$AE:$AM),9,0),"---")</f>
        <v>---</v>
      </c>
      <c r="K102" s="19" t="str">
        <f>IFERROR(VLOOKUP(D102&amp;"-"&amp;E102,IF($H$4="TEB2000_REV01",RAW_c_TEB2000_REV01!$AD:$AK,"???"),6,0),"---")</f>
        <v>---</v>
      </c>
      <c r="L102" s="19" t="str">
        <f>IFERROR(VLOOKUP(D102&amp;"-"&amp;E102,IF($H$4="TEB2000_REV01",RAW_c_TEB2000_REV01!$AD:$AL,"???"),9,0),"---")</f>
        <v>---</v>
      </c>
      <c r="M102" s="19" t="str">
        <f>IFERROR(IF(VLOOKUP($F102&amp;"-"&amp;$G102,IF($M$4="TEM0007_REV01",RAW_m_TEM0007_REV01!$F:$AU),43,0)="--","---",IF($M$4="TEM0007_REV01",RAW_m_TEM0007_REV01!$AT102&amp; " --&gt; " &amp;RAW_m_TEM0007_REV01!$AU102&amp; " --&gt; ")),"---")</f>
        <v>---</v>
      </c>
      <c r="N102" s="19" t="str">
        <f>IFERROR(VLOOKUP(F102&amp;"-"&amp;G102,IF($M$4="TEM0007_REV01",RAW_m_TEM0007_REV01!$AD:$AJ),7,0),"---")</f>
        <v>---</v>
      </c>
      <c r="O102" s="19" t="str">
        <f>IFERROR(VLOOKUP(N102,IF($M$4="TEM0007_REV01",RAW_m_TEM0007_REV01!$AJ:$AK),2,0),"---")</f>
        <v>---</v>
      </c>
      <c r="P102" s="19" t="str">
        <f>IFERROR(VLOOKUP(F102&amp;"-"&amp;G102,IF($M$4="TEM0007_REV01",RAW_m_TEM0007_REV01!$AD:$AG),3,0),"---")</f>
        <v>---</v>
      </c>
      <c r="Q102" s="19" t="str">
        <f>IFERROR(VLOOKUP(N102,IF($M$4="TEM0007_REV01",RAW_m_TEM0007_REV01!$AE:$AH),4,0),"---")</f>
        <v>---</v>
      </c>
      <c r="R102" s="19" t="str">
        <f>IFERROR(VLOOKUP(F102&amp;"-"&amp;G102,IF($M$4="TEM0007_REV01",RAW_m_TEM0007_REV01!$AD:$AG),4,0),"---")</f>
        <v>---</v>
      </c>
    </row>
    <row r="103" spans="2:18" x14ac:dyDescent="0.25">
      <c r="B103" s="78">
        <v>98</v>
      </c>
      <c r="C103" s="19" t="str">
        <f>IFERROR(INDEX(B2B!A:F,MATCH('B2B Pin Table'!B103,B2B!A:A,0),6),"---")</f>
        <v>IO</v>
      </c>
      <c r="D103" s="19" t="str">
        <f>IFERROR(IF((COUNTIF(B2B!A99:K99,H101)&lt;0),"---",INDEX(B2B!A:K,MATCH('B2B Pin Table'!B103,B2B!A:A,0),2)),"---")</f>
        <v>JB1</v>
      </c>
      <c r="E103" s="19" t="str">
        <f>IFERROR(IF((COUNTIF(B2B!A99:K99,H101)&lt;0),"---",INDEX(B2B!A:K,MATCH('B2B Pin Table'!B103,B2B!A:A,0),3)),"---")</f>
        <v>97</v>
      </c>
      <c r="F103" s="19" t="str">
        <f>IFERROR(IF((COUNTIF(B2B!A99:K99,L101)&lt;0),"---",INDEX(B2B!A:K,MATCH('B2B Pin Table'!B103,B2B!A:A,0),4)),"---")</f>
        <v>JM1</v>
      </c>
      <c r="G103" s="19" t="str">
        <f>IFERROR(IF((COUNTIF(B2B!A99:K99,L101)&lt;0),"---",INDEX(B2B!A:K,MATCH('B2B Pin Table'!B103,B2B!A:A,0),5)),"---")</f>
        <v>98</v>
      </c>
      <c r="H103" s="59" t="str">
        <f>IFERROR(IF(VLOOKUP($D103&amp;"-"&amp;$E103,IF($H$4="TEB2000_REV01",CALC_CONN_TEB2000_REV01!$F:$I),4,0)="--","---",IF($H$4="TEB2000_REV01",CALC_CONN_TEB2000_REV01!$G103&amp; " --&gt; " &amp;CALC_CONN_TEB2000_REV01!$I103&amp; " --&gt; ")),"---")</f>
        <v>---</v>
      </c>
      <c r="I103" s="19" t="str">
        <f>IFERROR(IF(VLOOKUP($D103&amp;"-"&amp;$E103,IF($H$4="TEB2000_REV01",CALC_CONN_TEB2000_REV01!$F:$H),3,0)="--",VLOOKUP($D103&amp;"-"&amp;$E103,IF($H$4="TEB2000_REV01",CALC_CONN_TEB2000_REV01!$F:$H),2,0),VLOOKUP($D103&amp;"-"&amp;$E103,IF($H$4="TEB2000_REV01",CALC_CONN_TEB2000_REV01!$F:$H),3,0)),"---")</f>
        <v>---</v>
      </c>
      <c r="J103" s="19" t="str">
        <f>IFERROR(VLOOKUP(I103,IF($H$4="TEB2000_REV01",RAW_c_TEB2000_REV01!$AE:$AM),9,0),"---")</f>
        <v>---</v>
      </c>
      <c r="K103" s="19" t="str">
        <f>IFERROR(VLOOKUP(D103&amp;"-"&amp;E103,IF($H$4="TEB2000_REV01",RAW_c_TEB2000_REV01!$AD:$AK,"???"),6,0),"---")</f>
        <v>---</v>
      </c>
      <c r="L103" s="19" t="str">
        <f>IFERROR(VLOOKUP(D103&amp;"-"&amp;E103,IF($H$4="TEB2000_REV01",RAW_c_TEB2000_REV01!$AD:$AL,"???"),9,0),"---")</f>
        <v>---</v>
      </c>
      <c r="M103" s="19" t="str">
        <f>IFERROR(IF(VLOOKUP($F103&amp;"-"&amp;$G103,IF($M$4="TEM0007_REV01",RAW_m_TEM0007_REV01!$F:$AU),43,0)="--","---",IF($M$4="TEM0007_REV01",RAW_m_TEM0007_REV01!$AT103&amp; " --&gt; " &amp;RAW_m_TEM0007_REV01!$AU103&amp; " --&gt; ")),"---")</f>
        <v>---</v>
      </c>
      <c r="N103" s="19" t="str">
        <f>IFERROR(VLOOKUP(F103&amp;"-"&amp;G103,IF($M$4="TEM0007_REV01",RAW_m_TEM0007_REV01!$AD:$AJ),7,0),"---")</f>
        <v>---</v>
      </c>
      <c r="O103" s="19" t="str">
        <f>IFERROR(VLOOKUP(N103,IF($M$4="TEM0007_REV01",RAW_m_TEM0007_REV01!$AJ:$AK),2,0),"---")</f>
        <v>---</v>
      </c>
      <c r="P103" s="19" t="str">
        <f>IFERROR(VLOOKUP(F103&amp;"-"&amp;G103,IF($M$4="TEM0007_REV01",RAW_m_TEM0007_REV01!$AD:$AG),3,0),"---")</f>
        <v>---</v>
      </c>
      <c r="Q103" s="19" t="str">
        <f>IFERROR(VLOOKUP(N103,IF($M$4="TEM0007_REV01",RAW_m_TEM0007_REV01!$AE:$AH),4,0),"---")</f>
        <v>---</v>
      </c>
      <c r="R103" s="19" t="str">
        <f>IFERROR(VLOOKUP(F103&amp;"-"&amp;G103,IF($M$4="TEM0007_REV01",RAW_m_TEM0007_REV01!$AD:$AG),4,0),"---")</f>
        <v>---</v>
      </c>
    </row>
    <row r="104" spans="2:18" x14ac:dyDescent="0.25">
      <c r="B104" s="78">
        <v>99</v>
      </c>
      <c r="C104" s="19" t="str">
        <f>IFERROR(INDEX(B2B!A:F,MATCH('B2B Pin Table'!B104,B2B!A:A,0),6),"---")</f>
        <v>IO</v>
      </c>
      <c r="D104" s="19" t="str">
        <f>IFERROR(IF((COUNTIF(B2B!A100:K100,H102)&lt;0),"---",INDEX(B2B!A:K,MATCH('B2B Pin Table'!B104,B2B!A:A,0),2)),"---")</f>
        <v>JB1</v>
      </c>
      <c r="E104" s="19" t="str">
        <f>IFERROR(IF((COUNTIF(B2B!A100:K100,H102)&lt;0),"---",INDEX(B2B!A:K,MATCH('B2B Pin Table'!B104,B2B!A:A,0),3)),"---")</f>
        <v>100</v>
      </c>
      <c r="F104" s="19" t="str">
        <f>IFERROR(IF((COUNTIF(B2B!A100:K100,L102)&lt;0),"---",INDEX(B2B!A:K,MATCH('B2B Pin Table'!B104,B2B!A:A,0),4)),"---")</f>
        <v>JM1</v>
      </c>
      <c r="G104" s="19" t="str">
        <f>IFERROR(IF((COUNTIF(B2B!A100:K100,L102)&lt;0),"---",INDEX(B2B!A:K,MATCH('B2B Pin Table'!B104,B2B!A:A,0),5)),"---")</f>
        <v>99</v>
      </c>
      <c r="H104" s="59" t="str">
        <f>IFERROR(IF(VLOOKUP($D104&amp;"-"&amp;$E104,IF($H$4="TEB2000_REV01",CALC_CONN_TEB2000_REV01!$F:$I),4,0)="--","---",IF($H$4="TEB2000_REV01",CALC_CONN_TEB2000_REV01!$G104&amp; " --&gt; " &amp;CALC_CONN_TEB2000_REV01!$I104&amp; " --&gt; ")),"---")</f>
        <v>---</v>
      </c>
      <c r="I104" s="19" t="str">
        <f>IFERROR(IF(VLOOKUP($D104&amp;"-"&amp;$E104,IF($H$4="TEB2000_REV01",CALC_CONN_TEB2000_REV01!$F:$H),3,0)="--",VLOOKUP($D104&amp;"-"&amp;$E104,IF($H$4="TEB2000_REV01",CALC_CONN_TEB2000_REV01!$F:$H),2,0),VLOOKUP($D104&amp;"-"&amp;$E104,IF($H$4="TEB2000_REV01",CALC_CONN_TEB2000_REV01!$F:$H),3,0)),"---")</f>
        <v>---</v>
      </c>
      <c r="J104" s="19" t="str">
        <f>IFERROR(VLOOKUP(I104,IF($H$4="TEB2000_REV01",RAW_c_TEB2000_REV01!$AE:$AM),9,0),"---")</f>
        <v>---</v>
      </c>
      <c r="K104" s="19" t="str">
        <f>IFERROR(VLOOKUP(D104&amp;"-"&amp;E104,IF($H$4="TEB2000_REV01",RAW_c_TEB2000_REV01!$AD:$AK,"???"),6,0),"---")</f>
        <v>---</v>
      </c>
      <c r="L104" s="19" t="str">
        <f>IFERROR(VLOOKUP(D104&amp;"-"&amp;E104,IF($H$4="TEB2000_REV01",RAW_c_TEB2000_REV01!$AD:$AL,"???"),9,0),"---")</f>
        <v>---</v>
      </c>
      <c r="M104" s="19" t="str">
        <f>IFERROR(IF(VLOOKUP($F104&amp;"-"&amp;$G104,IF($M$4="TEM0007_REV01",RAW_m_TEM0007_REV01!$F:$AU),43,0)="--","---",IF($M$4="TEM0007_REV01",RAW_m_TEM0007_REV01!$AT104&amp; " --&gt; " &amp;RAW_m_TEM0007_REV01!$AU104&amp; " --&gt; ")),"---")</f>
        <v>---</v>
      </c>
      <c r="N104" s="19" t="str">
        <f>IFERROR(VLOOKUP(F104&amp;"-"&amp;G104,IF($M$4="TEM0007_REV01",RAW_m_TEM0007_REV01!$AD:$AJ),7,0),"---")</f>
        <v>---</v>
      </c>
      <c r="O104" s="19" t="str">
        <f>IFERROR(VLOOKUP(N104,IF($M$4="TEM0007_REV01",RAW_m_TEM0007_REV01!$AJ:$AK),2,0),"---")</f>
        <v>---</v>
      </c>
      <c r="P104" s="19" t="str">
        <f>IFERROR(VLOOKUP(F104&amp;"-"&amp;G104,IF($M$4="TEM0007_REV01",RAW_m_TEM0007_REV01!$AD:$AG),3,0),"---")</f>
        <v>---</v>
      </c>
      <c r="Q104" s="19" t="str">
        <f>IFERROR(VLOOKUP(N104,IF($M$4="TEM0007_REV01",RAW_m_TEM0007_REV01!$AE:$AH),4,0),"---")</f>
        <v>---</v>
      </c>
      <c r="R104" s="19" t="str">
        <f>IFERROR(VLOOKUP(F104&amp;"-"&amp;G104,IF($M$4="TEM0007_REV01",RAW_m_TEM0007_REV01!$AD:$AG),4,0),"---")</f>
        <v>---</v>
      </c>
    </row>
    <row r="105" spans="2:18" x14ac:dyDescent="0.25">
      <c r="B105" s="78">
        <v>100</v>
      </c>
      <c r="C105" s="19" t="str">
        <f>IFERROR(INDEX(B2B!A:F,MATCH('B2B Pin Table'!B105,B2B!A:A,0),6),"---")</f>
        <v>IO</v>
      </c>
      <c r="D105" s="19" t="str">
        <f>IFERROR(IF((COUNTIF(B2B!A101:K101,H103)&lt;0),"---",INDEX(B2B!A:K,MATCH('B2B Pin Table'!B105,B2B!A:A,0),2)),"---")</f>
        <v>JB1</v>
      </c>
      <c r="E105" s="19" t="str">
        <f>IFERROR(IF((COUNTIF(B2B!A101:K101,H103)&lt;0),"---",INDEX(B2B!A:K,MATCH('B2B Pin Table'!B105,B2B!A:A,0),3)),"---")</f>
        <v>99</v>
      </c>
      <c r="F105" s="19" t="str">
        <f>IFERROR(IF((COUNTIF(B2B!A101:K101,L103)&lt;0),"---",INDEX(B2B!A:K,MATCH('B2B Pin Table'!B105,B2B!A:A,0),4)),"---")</f>
        <v>JM1</v>
      </c>
      <c r="G105" s="19" t="str">
        <f>IFERROR(IF((COUNTIF(B2B!A101:K101,L103)&lt;0),"---",INDEX(B2B!A:K,MATCH('B2B Pin Table'!B105,B2B!A:A,0),5)),"---")</f>
        <v>100</v>
      </c>
      <c r="H105" s="59" t="str">
        <f>IFERROR(IF(VLOOKUP($D105&amp;"-"&amp;$E105,IF($H$4="TEB2000_REV01",CALC_CONN_TEB2000_REV01!$F:$I),4,0)="--","---",IF($H$4="TEB2000_REV01",CALC_CONN_TEB2000_REV01!$G105&amp; " --&gt; " &amp;CALC_CONN_TEB2000_REV01!$I105&amp; " --&gt; ")),"---")</f>
        <v>---</v>
      </c>
      <c r="I105" s="19" t="str">
        <f>IFERROR(IF(VLOOKUP($D105&amp;"-"&amp;$E105,IF($H$4="TEB2000_REV01",CALC_CONN_TEB2000_REV01!$F:$H),3,0)="--",VLOOKUP($D105&amp;"-"&amp;$E105,IF($H$4="TEB2000_REV01",CALC_CONN_TEB2000_REV01!$F:$H),2,0),VLOOKUP($D105&amp;"-"&amp;$E105,IF($H$4="TEB2000_REV01",CALC_CONN_TEB2000_REV01!$F:$H),3,0)),"---")</f>
        <v>---</v>
      </c>
      <c r="J105" s="19" t="str">
        <f>IFERROR(VLOOKUP(I105,IF($H$4="TEB2000_REV01",RAW_c_TEB2000_REV01!$AE:$AM),9,0),"---")</f>
        <v>---</v>
      </c>
      <c r="K105" s="19" t="str">
        <f>IFERROR(VLOOKUP(D105&amp;"-"&amp;E105,IF($H$4="TEB2000_REV01",RAW_c_TEB2000_REV01!$AD:$AK,"???"),6,0),"---")</f>
        <v>---</v>
      </c>
      <c r="L105" s="19" t="str">
        <f>IFERROR(VLOOKUP(D105&amp;"-"&amp;E105,IF($H$4="TEB2000_REV01",RAW_c_TEB2000_REV01!$AD:$AL,"???"),9,0),"---")</f>
        <v>---</v>
      </c>
      <c r="M105" s="19" t="str">
        <f>IFERROR(IF(VLOOKUP($F105&amp;"-"&amp;$G105,IF($M$4="TEM0007_REV01",RAW_m_TEM0007_REV01!$F:$AU),43,0)="--","---",IF($M$4="TEM0007_REV01",RAW_m_TEM0007_REV01!$AT105&amp; " --&gt; " &amp;RAW_m_TEM0007_REV01!$AU105&amp; " --&gt; ")),"---")</f>
        <v>---</v>
      </c>
      <c r="N105" s="19" t="str">
        <f>IFERROR(VLOOKUP(F105&amp;"-"&amp;G105,IF($M$4="TEM0007_REV01",RAW_m_TEM0007_REV01!$AD:$AJ),7,0),"---")</f>
        <v>---</v>
      </c>
      <c r="O105" s="19" t="str">
        <f>IFERROR(VLOOKUP(N105,IF($M$4="TEM0007_REV01",RAW_m_TEM0007_REV01!$AJ:$AK),2,0),"---")</f>
        <v>---</v>
      </c>
      <c r="P105" s="19" t="str">
        <f>IFERROR(VLOOKUP(F105&amp;"-"&amp;G105,IF($M$4="TEM0007_REV01",RAW_m_TEM0007_REV01!$AD:$AG),3,0),"---")</f>
        <v>---</v>
      </c>
      <c r="Q105" s="19" t="str">
        <f>IFERROR(VLOOKUP(N105,IF($M$4="TEM0007_REV01",RAW_m_TEM0007_REV01!$AE:$AH),4,0),"---")</f>
        <v>---</v>
      </c>
      <c r="R105" s="19" t="str">
        <f>IFERROR(VLOOKUP(F105&amp;"-"&amp;G105,IF($M$4="TEM0007_REV01",RAW_m_TEM0007_REV01!$AD:$AG),4,0),"---")</f>
        <v>---</v>
      </c>
    </row>
    <row r="106" spans="2:18" x14ac:dyDescent="0.25">
      <c r="B106" s="78">
        <v>101</v>
      </c>
      <c r="C106" s="19" t="str">
        <f>IFERROR(INDEX(B2B!A:F,MATCH('B2B Pin Table'!B106,B2B!A:A,0),6),"---")</f>
        <v>VCCIOB</v>
      </c>
      <c r="D106" s="19" t="str">
        <f>IFERROR(IF((COUNTIF(B2B!A102:K102,H104)&lt;0),"---",INDEX(B2B!A:K,MATCH('B2B Pin Table'!B106,B2B!A:A,0),2)),"---")</f>
        <v>JB2</v>
      </c>
      <c r="E106" s="19" t="str">
        <f>IFERROR(IF((COUNTIF(B2B!A102:K102,H104)&lt;0),"---",INDEX(B2B!A:K,MATCH('B2B Pin Table'!B106,B2B!A:A,0),3)),"---")</f>
        <v>2</v>
      </c>
      <c r="F106" s="19" t="str">
        <f>IFERROR(IF((COUNTIF(B2B!A102:K102,L104)&lt;0),"---",INDEX(B2B!A:K,MATCH('B2B Pin Table'!B106,B2B!A:A,0),4)),"---")</f>
        <v>JM2</v>
      </c>
      <c r="G106" s="19" t="str">
        <f>IFERROR(IF((COUNTIF(B2B!A102:K102,L104)&lt;0),"---",INDEX(B2B!A:K,MATCH('B2B Pin Table'!B106,B2B!A:A,0),5)),"---")</f>
        <v>1</v>
      </c>
      <c r="H106" s="59" t="str">
        <f>IFERROR(IF(VLOOKUP($D106&amp;"-"&amp;$E106,IF($H$4="TEB2000_REV01",CALC_CONN_TEB2000_REV01!$F:$I),4,0)="--","---",IF($H$4="TEB2000_REV01",CALC_CONN_TEB2000_REV01!$G106&amp; " --&gt; " &amp;CALC_CONN_TEB2000_REV01!$I106&amp; " --&gt; ")),"---")</f>
        <v>---</v>
      </c>
      <c r="I106" s="19" t="str">
        <f>IFERROR(IF(VLOOKUP($D106&amp;"-"&amp;$E106,IF($H$4="TEB2000_REV01",CALC_CONN_TEB2000_REV01!$F:$H),3,0)="--",VLOOKUP($D106&amp;"-"&amp;$E106,IF($H$4="TEB2000_REV01",CALC_CONN_TEB2000_REV01!$F:$H),2,0),VLOOKUP($D106&amp;"-"&amp;$E106,IF($H$4="TEB2000_REV01",CALC_CONN_TEB2000_REV01!$F:$H),3,0)),"---")</f>
        <v>---</v>
      </c>
      <c r="J106" s="19" t="str">
        <f>IFERROR(VLOOKUP(I106,IF($H$4="TEB2000_REV01",RAW_c_TEB2000_REV01!$AE:$AM),9,0),"---")</f>
        <v>---</v>
      </c>
      <c r="K106" s="19" t="str">
        <f>IFERROR(VLOOKUP(D106&amp;"-"&amp;E106,IF($H$4="TEB2000_REV01",RAW_c_TEB2000_REV01!$AD:$AK,"???"),6,0),"---")</f>
        <v>---</v>
      </c>
      <c r="L106" s="19" t="str">
        <f>IFERROR(VLOOKUP(D106&amp;"-"&amp;E106,IF($H$4="TEB2000_REV01",RAW_c_TEB2000_REV01!$AD:$AL,"???"),9,0),"---")</f>
        <v>---</v>
      </c>
      <c r="M106" s="19" t="str">
        <f>IFERROR(IF(VLOOKUP($F106&amp;"-"&amp;$G106,IF($M$4="TEM0007_REV01",RAW_m_TEM0007_REV01!$F:$AU),43,0)="--","---",IF($M$4="TEM0007_REV01",RAW_m_TEM0007_REV01!$AT106&amp; " --&gt; " &amp;RAW_m_TEM0007_REV01!$AU106&amp; " --&gt; ")),"---")</f>
        <v>---</v>
      </c>
      <c r="N106" s="19" t="str">
        <f>IFERROR(VLOOKUP(F106&amp;"-"&amp;G106,IF($M$4="TEM0007_REV01",RAW_m_TEM0007_REV01!$AD:$AJ),7,0),"---")</f>
        <v>---</v>
      </c>
      <c r="O106" s="19" t="str">
        <f>IFERROR(VLOOKUP(N106,IF($M$4="TEM0007_REV01",RAW_m_TEM0007_REV01!$AJ:$AK),2,0),"---")</f>
        <v>---</v>
      </c>
      <c r="P106" s="19" t="str">
        <f>IFERROR(VLOOKUP(F106&amp;"-"&amp;G106,IF($M$4="TEM0007_REV01",RAW_m_TEM0007_REV01!$AD:$AG),3,0),"---")</f>
        <v>---</v>
      </c>
      <c r="Q106" s="19" t="str">
        <f>IFERROR(VLOOKUP(N106,IF($M$4="TEM0007_REV01",RAW_m_TEM0007_REV01!$AE:$AH),4,0),"---")</f>
        <v>---</v>
      </c>
      <c r="R106" s="19" t="str">
        <f>IFERROR(VLOOKUP(F106&amp;"-"&amp;G106,IF($M$4="TEM0007_REV01",RAW_m_TEM0007_REV01!$AD:$AG),4,0),"---")</f>
        <v>---</v>
      </c>
    </row>
    <row r="107" spans="2:18" x14ac:dyDescent="0.25">
      <c r="B107" s="78">
        <v>102</v>
      </c>
      <c r="C107" s="19" t="str">
        <f>IFERROR(INDEX(B2B!A:F,MATCH('B2B Pin Table'!B107,B2B!A:A,0),6),"---")</f>
        <v>PWR_1</v>
      </c>
      <c r="D107" s="19" t="str">
        <f>IFERROR(IF((COUNTIF(B2B!A103:K103,H105)&lt;0),"---",INDEX(B2B!A:K,MATCH('B2B Pin Table'!B107,B2B!A:A,0),2)),"---")</f>
        <v>JB2</v>
      </c>
      <c r="E107" s="19" t="str">
        <f>IFERROR(IF((COUNTIF(B2B!A103:K103,H105)&lt;0),"---",INDEX(B2B!A:K,MATCH('B2B Pin Table'!B107,B2B!A:A,0),3)),"---")</f>
        <v>1</v>
      </c>
      <c r="F107" s="19" t="str">
        <f>IFERROR(IF((COUNTIF(B2B!A103:K103,L105)&lt;0),"---",INDEX(B2B!A:K,MATCH('B2B Pin Table'!B107,B2B!A:A,0),4)),"---")</f>
        <v>JM2</v>
      </c>
      <c r="G107" s="19" t="str">
        <f>IFERROR(IF((COUNTIF(B2B!A103:K103,L105)&lt;0),"---",INDEX(B2B!A:K,MATCH('B2B Pin Table'!B107,B2B!A:A,0),5)),"---")</f>
        <v>2</v>
      </c>
      <c r="H107" s="59" t="str">
        <f>IFERROR(IF(VLOOKUP($D107&amp;"-"&amp;$E107,IF($H$4="TEB2000_REV01",CALC_CONN_TEB2000_REV01!$F:$I),4,0)="--","---",IF($H$4="TEB2000_REV01",CALC_CONN_TEB2000_REV01!$G107&amp; " --&gt; " &amp;CALC_CONN_TEB2000_REV01!$I107&amp; " --&gt; ")),"---")</f>
        <v>---</v>
      </c>
      <c r="I107" s="19" t="str">
        <f>IFERROR(IF(VLOOKUP($D107&amp;"-"&amp;$E107,IF($H$4="TEB2000_REV01",CALC_CONN_TEB2000_REV01!$F:$H),3,0)="--",VLOOKUP($D107&amp;"-"&amp;$E107,IF($H$4="TEB2000_REV01",CALC_CONN_TEB2000_REV01!$F:$H),2,0),VLOOKUP($D107&amp;"-"&amp;$E107,IF($H$4="TEB2000_REV01",CALC_CONN_TEB2000_REV01!$F:$H),3,0)),"---")</f>
        <v>---</v>
      </c>
      <c r="J107" s="19" t="str">
        <f>IFERROR(VLOOKUP(I107,IF($H$4="TEB2000_REV01",RAW_c_TEB2000_REV01!$AE:$AM),9,0),"---")</f>
        <v>---</v>
      </c>
      <c r="K107" s="19" t="str">
        <f>IFERROR(VLOOKUP(D107&amp;"-"&amp;E107,IF($H$4="TEB2000_REV01",RAW_c_TEB2000_REV01!$AD:$AK,"???"),6,0),"---")</f>
        <v>---</v>
      </c>
      <c r="L107" s="19" t="str">
        <f>IFERROR(VLOOKUP(D107&amp;"-"&amp;E107,IF($H$4="TEB2000_REV01",RAW_c_TEB2000_REV01!$AD:$AL,"???"),9,0),"---")</f>
        <v>---</v>
      </c>
      <c r="M107" s="19" t="str">
        <f>IFERROR(IF(VLOOKUP($F107&amp;"-"&amp;$G107,IF($M$4="TEM0007_REV01",RAW_m_TEM0007_REV01!$F:$AU),43,0)="--","---",IF($M$4="TEM0007_REV01",RAW_m_TEM0007_REV01!$AT107&amp; " --&gt; " &amp;RAW_m_TEM0007_REV01!$AU107&amp; " --&gt; ")),"---")</f>
        <v>---</v>
      </c>
      <c r="N107" s="19" t="str">
        <f>IFERROR(VLOOKUP(F107&amp;"-"&amp;G107,IF($M$4="TEM0007_REV01",RAW_m_TEM0007_REV01!$AD:$AJ),7,0),"---")</f>
        <v>---</v>
      </c>
      <c r="O107" s="19" t="str">
        <f>IFERROR(VLOOKUP(N107,IF($M$4="TEM0007_REV01",RAW_m_TEM0007_REV01!$AJ:$AK),2,0),"---")</f>
        <v>---</v>
      </c>
      <c r="P107" s="19" t="str">
        <f>IFERROR(VLOOKUP(F107&amp;"-"&amp;G107,IF($M$4="TEM0007_REV01",RAW_m_TEM0007_REV01!$AD:$AG),3,0),"---")</f>
        <v>---</v>
      </c>
      <c r="Q107" s="19" t="str">
        <f>IFERROR(VLOOKUP(N107,IF($M$4="TEM0007_REV01",RAW_m_TEM0007_REV01!$AE:$AH),4,0),"---")</f>
        <v>---</v>
      </c>
      <c r="R107" s="19" t="str">
        <f>IFERROR(VLOOKUP(F107&amp;"-"&amp;G107,IF($M$4="TEM0007_REV01",RAW_m_TEM0007_REV01!$AD:$AG),4,0),"---")</f>
        <v>---</v>
      </c>
    </row>
    <row r="108" spans="2:18" x14ac:dyDescent="0.25">
      <c r="B108" s="78">
        <v>103</v>
      </c>
      <c r="C108" s="19" t="str">
        <f>IFERROR(INDEX(B2B!A:F,MATCH('B2B Pin Table'!B108,B2B!A:A,0),6),"---")</f>
        <v>VCCIOB</v>
      </c>
      <c r="D108" s="19" t="str">
        <f>IFERROR(IF((COUNTIF(B2B!A104:K104,H106)&lt;0),"---",INDEX(B2B!A:K,MATCH('B2B Pin Table'!B108,B2B!A:A,0),2)),"---")</f>
        <v>JB2</v>
      </c>
      <c r="E108" s="19" t="str">
        <f>IFERROR(IF((COUNTIF(B2B!A104:K104,H106)&lt;0),"---",INDEX(B2B!A:K,MATCH('B2B Pin Table'!B108,B2B!A:A,0),3)),"---")</f>
        <v>4</v>
      </c>
      <c r="F108" s="19" t="str">
        <f>IFERROR(IF((COUNTIF(B2B!A104:K104,L106)&lt;0),"---",INDEX(B2B!A:K,MATCH('B2B Pin Table'!B108,B2B!A:A,0),4)),"---")</f>
        <v>JM2</v>
      </c>
      <c r="G108" s="19" t="str">
        <f>IFERROR(IF((COUNTIF(B2B!A104:K104,L106)&lt;0),"---",INDEX(B2B!A:K,MATCH('B2B Pin Table'!B108,B2B!A:A,0),5)),"---")</f>
        <v>3</v>
      </c>
      <c r="H108" s="59" t="str">
        <f>IFERROR(IF(VLOOKUP($D108&amp;"-"&amp;$E108,IF($H$4="TEB2000_REV01",CALC_CONN_TEB2000_REV01!$F:$I),4,0)="--","---",IF($H$4="TEB2000_REV01",CALC_CONN_TEB2000_REV01!$G108&amp; " --&gt; " &amp;CALC_CONN_TEB2000_REV01!$I108&amp; " --&gt; ")),"---")</f>
        <v>---</v>
      </c>
      <c r="I108" s="19" t="str">
        <f>IFERROR(IF(VLOOKUP($D108&amp;"-"&amp;$E108,IF($H$4="TEB2000_REV01",CALC_CONN_TEB2000_REV01!$F:$H),3,0)="--",VLOOKUP($D108&amp;"-"&amp;$E108,IF($H$4="TEB2000_REV01",CALC_CONN_TEB2000_REV01!$F:$H),2,0),VLOOKUP($D108&amp;"-"&amp;$E108,IF($H$4="TEB2000_REV01",CALC_CONN_TEB2000_REV01!$F:$H),3,0)),"---")</f>
        <v>---</v>
      </c>
      <c r="J108" s="19" t="str">
        <f>IFERROR(VLOOKUP(I108,IF($H$4="TEB2000_REV01",RAW_c_TEB2000_REV01!$AE:$AM),9,0),"---")</f>
        <v>---</v>
      </c>
      <c r="K108" s="19" t="str">
        <f>IFERROR(VLOOKUP(D108&amp;"-"&amp;E108,IF($H$4="TEB2000_REV01",RAW_c_TEB2000_REV01!$AD:$AK,"???"),6,0),"---")</f>
        <v>---</v>
      </c>
      <c r="L108" s="19" t="str">
        <f>IFERROR(VLOOKUP(D108&amp;"-"&amp;E108,IF($H$4="TEB2000_REV01",RAW_c_TEB2000_REV01!$AD:$AL,"???"),9,0),"---")</f>
        <v>---</v>
      </c>
      <c r="M108" s="19" t="str">
        <f>IFERROR(IF(VLOOKUP($F108&amp;"-"&amp;$G108,IF($M$4="TEM0007_REV01",RAW_m_TEM0007_REV01!$F:$AU),43,0)="--","---",IF($M$4="TEM0007_REV01",RAW_m_TEM0007_REV01!$AT108&amp; " --&gt; " &amp;RAW_m_TEM0007_REV01!$AU108&amp; " --&gt; ")),"---")</f>
        <v>---</v>
      </c>
      <c r="N108" s="19" t="str">
        <f>IFERROR(VLOOKUP(F108&amp;"-"&amp;G108,IF($M$4="TEM0007_REV01",RAW_m_TEM0007_REV01!$AD:$AJ),7,0),"---")</f>
        <v>---</v>
      </c>
      <c r="O108" s="19" t="str">
        <f>IFERROR(VLOOKUP(N108,IF($M$4="TEM0007_REV01",RAW_m_TEM0007_REV01!$AJ:$AK),2,0),"---")</f>
        <v>---</v>
      </c>
      <c r="P108" s="19" t="str">
        <f>IFERROR(VLOOKUP(F108&amp;"-"&amp;G108,IF($M$4="TEM0007_REV01",RAW_m_TEM0007_REV01!$AD:$AG),3,0),"---")</f>
        <v>---</v>
      </c>
      <c r="Q108" s="19" t="str">
        <f>IFERROR(VLOOKUP(N108,IF($M$4="TEM0007_REV01",RAW_m_TEM0007_REV01!$AE:$AH),4,0),"---")</f>
        <v>---</v>
      </c>
      <c r="R108" s="19" t="str">
        <f>IFERROR(VLOOKUP(F108&amp;"-"&amp;G108,IF($M$4="TEM0007_REV01",RAW_m_TEM0007_REV01!$AD:$AG),4,0),"---")</f>
        <v>---</v>
      </c>
    </row>
    <row r="109" spans="2:18" x14ac:dyDescent="0.25">
      <c r="B109" s="78">
        <v>104</v>
      </c>
      <c r="C109" s="19" t="str">
        <f>IFERROR(INDEX(B2B!A:F,MATCH('B2B Pin Table'!B109,B2B!A:A,0),6),"---")</f>
        <v>PWR_1</v>
      </c>
      <c r="D109" s="19" t="str">
        <f>IFERROR(IF((COUNTIF(B2B!A105:K105,H107)&lt;0),"---",INDEX(B2B!A:K,MATCH('B2B Pin Table'!B109,B2B!A:A,0),2)),"---")</f>
        <v>JB2</v>
      </c>
      <c r="E109" s="19" t="str">
        <f>IFERROR(IF((COUNTIF(B2B!A105:K105,H107)&lt;0),"---",INDEX(B2B!A:K,MATCH('B2B Pin Table'!B109,B2B!A:A,0),3)),"---")</f>
        <v>3</v>
      </c>
      <c r="F109" s="19" t="str">
        <f>IFERROR(IF((COUNTIF(B2B!A105:K105,L107)&lt;0),"---",INDEX(B2B!A:K,MATCH('B2B Pin Table'!B109,B2B!A:A,0),4)),"---")</f>
        <v>JM2</v>
      </c>
      <c r="G109" s="19" t="str">
        <f>IFERROR(IF((COUNTIF(B2B!A105:K105,L107)&lt;0),"---",INDEX(B2B!A:K,MATCH('B2B Pin Table'!B109,B2B!A:A,0),5)),"---")</f>
        <v>4</v>
      </c>
      <c r="H109" s="59" t="str">
        <f>IFERROR(IF(VLOOKUP($D109&amp;"-"&amp;$E109,IF($H$4="TEB2000_REV01",CALC_CONN_TEB2000_REV01!$F:$I),4,0)="--","---",IF($H$4="TEB2000_REV01",CALC_CONN_TEB2000_REV01!$G109&amp; " --&gt; " &amp;CALC_CONN_TEB2000_REV01!$I109&amp; " --&gt; ")),"---")</f>
        <v>---</v>
      </c>
      <c r="I109" s="19" t="str">
        <f>IFERROR(IF(VLOOKUP($D109&amp;"-"&amp;$E109,IF($H$4="TEB2000_REV01",CALC_CONN_TEB2000_REV01!$F:$H),3,0)="--",VLOOKUP($D109&amp;"-"&amp;$E109,IF($H$4="TEB2000_REV01",CALC_CONN_TEB2000_REV01!$F:$H),2,0),VLOOKUP($D109&amp;"-"&amp;$E109,IF($H$4="TEB2000_REV01",CALC_CONN_TEB2000_REV01!$F:$H),3,0)),"---")</f>
        <v>---</v>
      </c>
      <c r="J109" s="19" t="str">
        <f>IFERROR(VLOOKUP(I109,IF($H$4="TEB2000_REV01",RAW_c_TEB2000_REV01!$AE:$AM),9,0),"---")</f>
        <v>---</v>
      </c>
      <c r="K109" s="19" t="str">
        <f>IFERROR(VLOOKUP(D109&amp;"-"&amp;E109,IF($H$4="TEB2000_REV01",RAW_c_TEB2000_REV01!$AD:$AK,"???"),6,0),"---")</f>
        <v>---</v>
      </c>
      <c r="L109" s="19" t="str">
        <f>IFERROR(VLOOKUP(D109&amp;"-"&amp;E109,IF($H$4="TEB2000_REV01",RAW_c_TEB2000_REV01!$AD:$AL,"???"),9,0),"---")</f>
        <v>---</v>
      </c>
      <c r="M109" s="19" t="str">
        <f>IFERROR(IF(VLOOKUP($F109&amp;"-"&amp;$G109,IF($M$4="TEM0007_REV01",RAW_m_TEM0007_REV01!$F:$AU),43,0)="--","---",IF($M$4="TEM0007_REV01",RAW_m_TEM0007_REV01!$AT109&amp; " --&gt; " &amp;RAW_m_TEM0007_REV01!$AU109&amp; " --&gt; ")),"---")</f>
        <v>---</v>
      </c>
      <c r="N109" s="19" t="str">
        <f>IFERROR(VLOOKUP(F109&amp;"-"&amp;G109,IF($M$4="TEM0007_REV01",RAW_m_TEM0007_REV01!$AD:$AJ),7,0),"---")</f>
        <v>---</v>
      </c>
      <c r="O109" s="19" t="str">
        <f>IFERROR(VLOOKUP(N109,IF($M$4="TEM0007_REV01",RAW_m_TEM0007_REV01!$AJ:$AK),2,0),"---")</f>
        <v>---</v>
      </c>
      <c r="P109" s="19" t="str">
        <f>IFERROR(VLOOKUP(F109&amp;"-"&amp;G109,IF($M$4="TEM0007_REV01",RAW_m_TEM0007_REV01!$AD:$AG),3,0),"---")</f>
        <v>---</v>
      </c>
      <c r="Q109" s="19" t="str">
        <f>IFERROR(VLOOKUP(N109,IF($M$4="TEM0007_REV01",RAW_m_TEM0007_REV01!$AE:$AH),4,0),"---")</f>
        <v>---</v>
      </c>
      <c r="R109" s="19" t="str">
        <f>IFERROR(VLOOKUP(F109&amp;"-"&amp;G109,IF($M$4="TEM0007_REV01",RAW_m_TEM0007_REV01!$AD:$AG),4,0),"---")</f>
        <v>---</v>
      </c>
    </row>
    <row r="110" spans="2:18" x14ac:dyDescent="0.25">
      <c r="B110" s="78">
        <v>105</v>
      </c>
      <c r="C110" s="19" t="str">
        <f>IFERROR(INDEX(B2B!A:F,MATCH('B2B Pin Table'!B110,B2B!A:A,0),6),"---")</f>
        <v>VCCIOC</v>
      </c>
      <c r="D110" s="19" t="str">
        <f>IFERROR(IF((COUNTIF(B2B!A106:K106,H108)&lt;0),"---",INDEX(B2B!A:K,MATCH('B2B Pin Table'!B110,B2B!A:A,0),2)),"---")</f>
        <v>JB2</v>
      </c>
      <c r="E110" s="19" t="str">
        <f>IFERROR(IF((COUNTIF(B2B!A106:K106,H108)&lt;0),"---",INDEX(B2B!A:K,MATCH('B2B Pin Table'!B110,B2B!A:A,0),3)),"---")</f>
        <v>6</v>
      </c>
      <c r="F110" s="19" t="str">
        <f>IFERROR(IF((COUNTIF(B2B!A106:K106,L108)&lt;0),"---",INDEX(B2B!A:K,MATCH('B2B Pin Table'!B110,B2B!A:A,0),4)),"---")</f>
        <v>JM2</v>
      </c>
      <c r="G110" s="19" t="str">
        <f>IFERROR(IF((COUNTIF(B2B!A106:K106,L108)&lt;0),"---",INDEX(B2B!A:K,MATCH('B2B Pin Table'!B110,B2B!A:A,0),5)),"---")</f>
        <v>5</v>
      </c>
      <c r="H110" s="59" t="str">
        <f>IFERROR(IF(VLOOKUP($D110&amp;"-"&amp;$E110,IF($H$4="TEB2000_REV01",CALC_CONN_TEB2000_REV01!$F:$I),4,0)="--","---",IF($H$4="TEB2000_REV01",CALC_CONN_TEB2000_REV01!$G110&amp; " --&gt; " &amp;CALC_CONN_TEB2000_REV01!$I110&amp; " --&gt; ")),"---")</f>
        <v>---</v>
      </c>
      <c r="I110" s="19" t="str">
        <f>IFERROR(IF(VLOOKUP($D110&amp;"-"&amp;$E110,IF($H$4="TEB2000_REV01",CALC_CONN_TEB2000_REV01!$F:$H),3,0)="--",VLOOKUP($D110&amp;"-"&amp;$E110,IF($H$4="TEB2000_REV01",CALC_CONN_TEB2000_REV01!$F:$H),2,0),VLOOKUP($D110&amp;"-"&amp;$E110,IF($H$4="TEB2000_REV01",CALC_CONN_TEB2000_REV01!$F:$H),3,0)),"---")</f>
        <v>---</v>
      </c>
      <c r="J110" s="19" t="str">
        <f>IFERROR(VLOOKUP(I110,IF($H$4="TEB2000_REV01",RAW_c_TEB2000_REV01!$AE:$AM),9,0),"---")</f>
        <v>---</v>
      </c>
      <c r="K110" s="19" t="str">
        <f>IFERROR(VLOOKUP(D110&amp;"-"&amp;E110,IF($H$4="TEB2000_REV01",RAW_c_TEB2000_REV01!$AD:$AK,"???"),6,0),"---")</f>
        <v>---</v>
      </c>
      <c r="L110" s="19" t="str">
        <f>IFERROR(VLOOKUP(D110&amp;"-"&amp;E110,IF($H$4="TEB2000_REV01",RAW_c_TEB2000_REV01!$AD:$AL,"???"),9,0),"---")</f>
        <v>---</v>
      </c>
      <c r="M110" s="19" t="str">
        <f>IFERROR(IF(VLOOKUP($F110&amp;"-"&amp;$G110,IF($M$4="TEM0007_REV01",RAW_m_TEM0007_REV01!$F:$AU),43,0)="--","---",IF($M$4="TEM0007_REV01",RAW_m_TEM0007_REV01!$AT110&amp; " --&gt; " &amp;RAW_m_TEM0007_REV01!$AU110&amp; " --&gt; ")),"---")</f>
        <v>---</v>
      </c>
      <c r="N110" s="19" t="str">
        <f>IFERROR(VLOOKUP(F110&amp;"-"&amp;G110,IF($M$4="TEM0007_REV01",RAW_m_TEM0007_REV01!$AD:$AJ),7,0),"---")</f>
        <v>---</v>
      </c>
      <c r="O110" s="19" t="str">
        <f>IFERROR(VLOOKUP(N110,IF($M$4="TEM0007_REV01",RAW_m_TEM0007_REV01!$AJ:$AK),2,0),"---")</f>
        <v>---</v>
      </c>
      <c r="P110" s="19" t="str">
        <f>IFERROR(VLOOKUP(F110&amp;"-"&amp;G110,IF($M$4="TEM0007_REV01",RAW_m_TEM0007_REV01!$AD:$AG),3,0),"---")</f>
        <v>---</v>
      </c>
      <c r="Q110" s="19" t="str">
        <f>IFERROR(VLOOKUP(N110,IF($M$4="TEM0007_REV01",RAW_m_TEM0007_REV01!$AE:$AH),4,0),"---")</f>
        <v>---</v>
      </c>
      <c r="R110" s="19" t="str">
        <f>IFERROR(VLOOKUP(F110&amp;"-"&amp;G110,IF($M$4="TEM0007_REV01",RAW_m_TEM0007_REV01!$AD:$AG),4,0),"---")</f>
        <v>---</v>
      </c>
    </row>
    <row r="111" spans="2:18" x14ac:dyDescent="0.25">
      <c r="B111" s="78">
        <v>106</v>
      </c>
      <c r="C111" s="19" t="str">
        <f>IFERROR(INDEX(B2B!A:F,MATCH('B2B Pin Table'!B111,B2B!A:A,0),6),"---")</f>
        <v>PWR_1</v>
      </c>
      <c r="D111" s="19" t="str">
        <f>IFERROR(IF((COUNTIF(B2B!A107:K107,H109)&lt;0),"---",INDEX(B2B!A:K,MATCH('B2B Pin Table'!B111,B2B!A:A,0),2)),"---")</f>
        <v>JB2</v>
      </c>
      <c r="E111" s="19" t="str">
        <f>IFERROR(IF((COUNTIF(B2B!A107:K107,H109)&lt;0),"---",INDEX(B2B!A:K,MATCH('B2B Pin Table'!B111,B2B!A:A,0),3)),"---")</f>
        <v>5</v>
      </c>
      <c r="F111" s="19" t="str">
        <f>IFERROR(IF((COUNTIF(B2B!A107:K107,L109)&lt;0),"---",INDEX(B2B!A:K,MATCH('B2B Pin Table'!B111,B2B!A:A,0),4)),"---")</f>
        <v>JM2</v>
      </c>
      <c r="G111" s="19" t="str">
        <f>IFERROR(IF((COUNTIF(B2B!A107:K107,L109)&lt;0),"---",INDEX(B2B!A:K,MATCH('B2B Pin Table'!B111,B2B!A:A,0),5)),"---")</f>
        <v>6</v>
      </c>
      <c r="H111" s="59" t="str">
        <f>IFERROR(IF(VLOOKUP($D111&amp;"-"&amp;$E111,IF($H$4="TEB2000_REV01",CALC_CONN_TEB2000_REV01!$F:$I),4,0)="--","---",IF($H$4="TEB2000_REV01",CALC_CONN_TEB2000_REV01!$G111&amp; " --&gt; " &amp;CALC_CONN_TEB2000_REV01!$I111&amp; " --&gt; ")),"---")</f>
        <v>---</v>
      </c>
      <c r="I111" s="19" t="str">
        <f>IFERROR(IF(VLOOKUP($D111&amp;"-"&amp;$E111,IF($H$4="TEB2000_REV01",CALC_CONN_TEB2000_REV01!$F:$H),3,0)="--",VLOOKUP($D111&amp;"-"&amp;$E111,IF($H$4="TEB2000_REV01",CALC_CONN_TEB2000_REV01!$F:$H),2,0),VLOOKUP($D111&amp;"-"&amp;$E111,IF($H$4="TEB2000_REV01",CALC_CONN_TEB2000_REV01!$F:$H),3,0)),"---")</f>
        <v>---</v>
      </c>
      <c r="J111" s="19" t="str">
        <f>IFERROR(VLOOKUP(I111,IF($H$4="TEB2000_REV01",RAW_c_TEB2000_REV01!$AE:$AM),9,0),"---")</f>
        <v>---</v>
      </c>
      <c r="K111" s="19" t="str">
        <f>IFERROR(VLOOKUP(D111&amp;"-"&amp;E111,IF($H$4="TEB2000_REV01",RAW_c_TEB2000_REV01!$AD:$AK,"???"),6,0),"---")</f>
        <v>---</v>
      </c>
      <c r="L111" s="19" t="str">
        <f>IFERROR(VLOOKUP(D111&amp;"-"&amp;E111,IF($H$4="TEB2000_REV01",RAW_c_TEB2000_REV01!$AD:$AL,"???"),9,0),"---")</f>
        <v>---</v>
      </c>
      <c r="M111" s="19" t="str">
        <f>IFERROR(IF(VLOOKUP($F111&amp;"-"&amp;$G111,IF($M$4="TEM0007_REV01",RAW_m_TEM0007_REV01!$F:$AU),43,0)="--","---",IF($M$4="TEM0007_REV01",RAW_m_TEM0007_REV01!$AT111&amp; " --&gt; " &amp;RAW_m_TEM0007_REV01!$AU111&amp; " --&gt; ")),"---")</f>
        <v>---</v>
      </c>
      <c r="N111" s="19" t="str">
        <f>IFERROR(VLOOKUP(F111&amp;"-"&amp;G111,IF($M$4="TEM0007_REV01",RAW_m_TEM0007_REV01!$AD:$AJ),7,0),"---")</f>
        <v>---</v>
      </c>
      <c r="O111" s="19" t="str">
        <f>IFERROR(VLOOKUP(N111,IF($M$4="TEM0007_REV01",RAW_m_TEM0007_REV01!$AJ:$AK),2,0),"---")</f>
        <v>---</v>
      </c>
      <c r="P111" s="19" t="str">
        <f>IFERROR(VLOOKUP(F111&amp;"-"&amp;G111,IF($M$4="TEM0007_REV01",RAW_m_TEM0007_REV01!$AD:$AG),3,0),"---")</f>
        <v>---</v>
      </c>
      <c r="Q111" s="19" t="str">
        <f>IFERROR(VLOOKUP(N111,IF($M$4="TEM0007_REV01",RAW_m_TEM0007_REV01!$AE:$AH),4,0),"---")</f>
        <v>---</v>
      </c>
      <c r="R111" s="19" t="str">
        <f>IFERROR(VLOOKUP(F111&amp;"-"&amp;G111,IF($M$4="TEM0007_REV01",RAW_m_TEM0007_REV01!$AD:$AG),4,0),"---")</f>
        <v>---</v>
      </c>
    </row>
    <row r="112" spans="2:18" x14ac:dyDescent="0.25">
      <c r="B112" s="78">
        <v>107</v>
      </c>
      <c r="C112" s="19" t="str">
        <f>IFERROR(INDEX(B2B!A:F,MATCH('B2B Pin Table'!B112,B2B!A:A,0),6),"---")</f>
        <v>VCCIOD</v>
      </c>
      <c r="D112" s="19" t="str">
        <f>IFERROR(IF((COUNTIF(B2B!A108:K108,H110)&lt;0),"---",INDEX(B2B!A:K,MATCH('B2B Pin Table'!B112,B2B!A:A,0),2)),"---")</f>
        <v>JB2</v>
      </c>
      <c r="E112" s="19" t="str">
        <f>IFERROR(IF((COUNTIF(B2B!A108:K108,H110)&lt;0),"---",INDEX(B2B!A:K,MATCH('B2B Pin Table'!B112,B2B!A:A,0),3)),"---")</f>
        <v>8</v>
      </c>
      <c r="F112" s="19" t="str">
        <f>IFERROR(IF((COUNTIF(B2B!A108:K108,L110)&lt;0),"---",INDEX(B2B!A:K,MATCH('B2B Pin Table'!B112,B2B!A:A,0),4)),"---")</f>
        <v>JM2</v>
      </c>
      <c r="G112" s="19" t="str">
        <f>IFERROR(IF((COUNTIF(B2B!A108:K108,L110)&lt;0),"---",INDEX(B2B!A:K,MATCH('B2B Pin Table'!B112,B2B!A:A,0),5)),"---")</f>
        <v>7</v>
      </c>
      <c r="H112" s="59" t="str">
        <f>IFERROR(IF(VLOOKUP($D112&amp;"-"&amp;$E112,IF($H$4="TEB2000_REV01",CALC_CONN_TEB2000_REV01!$F:$I),4,0)="--","---",IF($H$4="TEB2000_REV01",CALC_CONN_TEB2000_REV01!$G112&amp; " --&gt; " &amp;CALC_CONN_TEB2000_REV01!$I112&amp; " --&gt; ")),"---")</f>
        <v>---</v>
      </c>
      <c r="I112" s="19" t="str">
        <f>IFERROR(IF(VLOOKUP($D112&amp;"-"&amp;$E112,IF($H$4="TEB2000_REV01",CALC_CONN_TEB2000_REV01!$F:$H),3,0)="--",VLOOKUP($D112&amp;"-"&amp;$E112,IF($H$4="TEB2000_REV01",CALC_CONN_TEB2000_REV01!$F:$H),2,0),VLOOKUP($D112&amp;"-"&amp;$E112,IF($H$4="TEB2000_REV01",CALC_CONN_TEB2000_REV01!$F:$H),3,0)),"---")</f>
        <v>---</v>
      </c>
      <c r="J112" s="19" t="str">
        <f>IFERROR(VLOOKUP(I112,IF($H$4="TEB2000_REV01",RAW_c_TEB2000_REV01!$AE:$AM),9,0),"---")</f>
        <v>---</v>
      </c>
      <c r="K112" s="19" t="str">
        <f>IFERROR(VLOOKUP(D112&amp;"-"&amp;E112,IF($H$4="TEB2000_REV01",RAW_c_TEB2000_REV01!$AD:$AK,"???"),6,0),"---")</f>
        <v>---</v>
      </c>
      <c r="L112" s="19" t="str">
        <f>IFERROR(VLOOKUP(D112&amp;"-"&amp;E112,IF($H$4="TEB2000_REV01",RAW_c_TEB2000_REV01!$AD:$AL,"???"),9,0),"---")</f>
        <v>---</v>
      </c>
      <c r="M112" s="19" t="str">
        <f>IFERROR(IF(VLOOKUP($F112&amp;"-"&amp;$G112,IF($M$4="TEM0007_REV01",RAW_m_TEM0007_REV01!$F:$AU),43,0)="--","---",IF($M$4="TEM0007_REV01",RAW_m_TEM0007_REV01!$AT112&amp; " --&gt; " &amp;RAW_m_TEM0007_REV01!$AU112&amp; " --&gt; ")),"---")</f>
        <v>---</v>
      </c>
      <c r="N112" s="19" t="str">
        <f>IFERROR(VLOOKUP(F112&amp;"-"&amp;G112,IF($M$4="TEM0007_REV01",RAW_m_TEM0007_REV01!$AD:$AJ),7,0),"---")</f>
        <v>---</v>
      </c>
      <c r="O112" s="19" t="str">
        <f>IFERROR(VLOOKUP(N112,IF($M$4="TEM0007_REV01",RAW_m_TEM0007_REV01!$AJ:$AK),2,0),"---")</f>
        <v>---</v>
      </c>
      <c r="P112" s="19" t="str">
        <f>IFERROR(VLOOKUP(F112&amp;"-"&amp;G112,IF($M$4="TEM0007_REV01",RAW_m_TEM0007_REV01!$AD:$AG),3,0),"---")</f>
        <v>---</v>
      </c>
      <c r="Q112" s="19" t="str">
        <f>IFERROR(VLOOKUP(N112,IF($M$4="TEM0007_REV01",RAW_m_TEM0007_REV01!$AE:$AH),4,0),"---")</f>
        <v>---</v>
      </c>
      <c r="R112" s="19" t="str">
        <f>IFERROR(VLOOKUP(F112&amp;"-"&amp;G112,IF($M$4="TEM0007_REV01",RAW_m_TEM0007_REV01!$AD:$AG),4,0),"---")</f>
        <v>---</v>
      </c>
    </row>
    <row r="113" spans="2:18" x14ac:dyDescent="0.25">
      <c r="B113" s="78">
        <v>108</v>
      </c>
      <c r="C113" s="19" t="str">
        <f>IFERROR(INDEX(B2B!A:F,MATCH('B2B Pin Table'!B113,B2B!A:A,0),6),"---")</f>
        <v>PWR_1</v>
      </c>
      <c r="D113" s="19" t="str">
        <f>IFERROR(IF((COUNTIF(B2B!A109:K109,H111)&lt;0),"---",INDEX(B2B!A:K,MATCH('B2B Pin Table'!B113,B2B!A:A,0),2)),"---")</f>
        <v>JB2</v>
      </c>
      <c r="E113" s="19" t="str">
        <f>IFERROR(IF((COUNTIF(B2B!A109:K109,H111)&lt;0),"---",INDEX(B2B!A:K,MATCH('B2B Pin Table'!B113,B2B!A:A,0),3)),"---")</f>
        <v>7</v>
      </c>
      <c r="F113" s="19" t="str">
        <f>IFERROR(IF((COUNTIF(B2B!A109:K109,L111)&lt;0),"---",INDEX(B2B!A:K,MATCH('B2B Pin Table'!B113,B2B!A:A,0),4)),"---")</f>
        <v>JM2</v>
      </c>
      <c r="G113" s="19" t="str">
        <f>IFERROR(IF((COUNTIF(B2B!A109:K109,L111)&lt;0),"---",INDEX(B2B!A:K,MATCH('B2B Pin Table'!B113,B2B!A:A,0),5)),"---")</f>
        <v>8</v>
      </c>
      <c r="H113" s="59" t="str">
        <f>IFERROR(IF(VLOOKUP($D113&amp;"-"&amp;$E113,IF($H$4="TEB2000_REV01",CALC_CONN_TEB2000_REV01!$F:$I),4,0)="--","---",IF($H$4="TEB2000_REV01",CALC_CONN_TEB2000_REV01!$G113&amp; " --&gt; " &amp;CALC_CONN_TEB2000_REV01!$I113&amp; " --&gt; ")),"---")</f>
        <v>---</v>
      </c>
      <c r="I113" s="19" t="str">
        <f>IFERROR(IF(VLOOKUP($D113&amp;"-"&amp;$E113,IF($H$4="TEB2000_REV01",CALC_CONN_TEB2000_REV01!$F:$H),3,0)="--",VLOOKUP($D113&amp;"-"&amp;$E113,IF($H$4="TEB2000_REV01",CALC_CONN_TEB2000_REV01!$F:$H),2,0),VLOOKUP($D113&amp;"-"&amp;$E113,IF($H$4="TEB2000_REV01",CALC_CONN_TEB2000_REV01!$F:$H),3,0)),"---")</f>
        <v>---</v>
      </c>
      <c r="J113" s="19" t="str">
        <f>IFERROR(VLOOKUP(I113,IF($H$4="TEB2000_REV01",RAW_c_TEB2000_REV01!$AE:$AM),9,0),"---")</f>
        <v>---</v>
      </c>
      <c r="K113" s="19" t="str">
        <f>IFERROR(VLOOKUP(D113&amp;"-"&amp;E113,IF($H$4="TEB2000_REV01",RAW_c_TEB2000_REV01!$AD:$AK,"???"),6,0),"---")</f>
        <v>---</v>
      </c>
      <c r="L113" s="19" t="str">
        <f>IFERROR(VLOOKUP(D113&amp;"-"&amp;E113,IF($H$4="TEB2000_REV01",RAW_c_TEB2000_REV01!$AD:$AL,"???"),9,0),"---")</f>
        <v>---</v>
      </c>
      <c r="M113" s="19" t="str">
        <f>IFERROR(IF(VLOOKUP($F113&amp;"-"&amp;$G113,IF($M$4="TEM0007_REV01",RAW_m_TEM0007_REV01!$F:$AU),43,0)="--","---",IF($M$4="TEM0007_REV01",RAW_m_TEM0007_REV01!$AT113&amp; " --&gt; " &amp;RAW_m_TEM0007_REV01!$AU113&amp; " --&gt; ")),"---")</f>
        <v>---</v>
      </c>
      <c r="N113" s="19" t="str">
        <f>IFERROR(VLOOKUP(F113&amp;"-"&amp;G113,IF($M$4="TEM0007_REV01",RAW_m_TEM0007_REV01!$AD:$AJ),7,0),"---")</f>
        <v>---</v>
      </c>
      <c r="O113" s="19" t="str">
        <f>IFERROR(VLOOKUP(N113,IF($M$4="TEM0007_REV01",RAW_m_TEM0007_REV01!$AJ:$AK),2,0),"---")</f>
        <v>---</v>
      </c>
      <c r="P113" s="19" t="str">
        <f>IFERROR(VLOOKUP(F113&amp;"-"&amp;G113,IF($M$4="TEM0007_REV01",RAW_m_TEM0007_REV01!$AD:$AG),3,0),"---")</f>
        <v>---</v>
      </c>
      <c r="Q113" s="19" t="str">
        <f>IFERROR(VLOOKUP(N113,IF($M$4="TEM0007_REV01",RAW_m_TEM0007_REV01!$AE:$AH),4,0),"---")</f>
        <v>---</v>
      </c>
      <c r="R113" s="19" t="str">
        <f>IFERROR(VLOOKUP(F113&amp;"-"&amp;G113,IF($M$4="TEM0007_REV01",RAW_m_TEM0007_REV01!$AD:$AG),4,0),"---")</f>
        <v>---</v>
      </c>
    </row>
    <row r="114" spans="2:18" x14ac:dyDescent="0.25">
      <c r="B114" s="78">
        <v>109</v>
      </c>
      <c r="C114" s="19" t="str">
        <f>IFERROR(INDEX(B2B!A:F,MATCH('B2B Pin Table'!B114,B2B!A:A,0),6),"---")</f>
        <v>VCCIOD</v>
      </c>
      <c r="D114" s="19" t="str">
        <f>IFERROR(IF((COUNTIF(B2B!A110:K110,H112)&lt;0),"---",INDEX(B2B!A:K,MATCH('B2B Pin Table'!B114,B2B!A:A,0),2)),"---")</f>
        <v>JB2</v>
      </c>
      <c r="E114" s="19" t="str">
        <f>IFERROR(IF((COUNTIF(B2B!A110:K110,H112)&lt;0),"---",INDEX(B2B!A:K,MATCH('B2B Pin Table'!B114,B2B!A:A,0),3)),"---")</f>
        <v>10</v>
      </c>
      <c r="F114" s="19" t="str">
        <f>IFERROR(IF((COUNTIF(B2B!A110:K110,L112)&lt;0),"---",INDEX(B2B!A:K,MATCH('B2B Pin Table'!B114,B2B!A:A,0),4)),"---")</f>
        <v>JM2</v>
      </c>
      <c r="G114" s="19" t="str">
        <f>IFERROR(IF((COUNTIF(B2B!A110:K110,L112)&lt;0),"---",INDEX(B2B!A:K,MATCH('B2B Pin Table'!B114,B2B!A:A,0),5)),"---")</f>
        <v>9</v>
      </c>
      <c r="H114" s="59" t="str">
        <f>IFERROR(IF(VLOOKUP($D114&amp;"-"&amp;$E114,IF($H$4="TEB2000_REV01",CALC_CONN_TEB2000_REV01!$F:$I),4,0)="--","---",IF($H$4="TEB2000_REV01",CALC_CONN_TEB2000_REV01!$G114&amp; " --&gt; " &amp;CALC_CONN_TEB2000_REV01!$I114&amp; " --&gt; ")),"---")</f>
        <v>---</v>
      </c>
      <c r="I114" s="19" t="str">
        <f>IFERROR(IF(VLOOKUP($D114&amp;"-"&amp;$E114,IF($H$4="TEB2000_REV01",CALC_CONN_TEB2000_REV01!$F:$H),3,0)="--",VLOOKUP($D114&amp;"-"&amp;$E114,IF($H$4="TEB2000_REV01",CALC_CONN_TEB2000_REV01!$F:$H),2,0),VLOOKUP($D114&amp;"-"&amp;$E114,IF($H$4="TEB2000_REV01",CALC_CONN_TEB2000_REV01!$F:$H),3,0)),"---")</f>
        <v>---</v>
      </c>
      <c r="J114" s="19" t="str">
        <f>IFERROR(VLOOKUP(I114,IF($H$4="TEB2000_REV01",RAW_c_TEB2000_REV01!$AE:$AM),9,0),"---")</f>
        <v>---</v>
      </c>
      <c r="K114" s="19" t="str">
        <f>IFERROR(VLOOKUP(D114&amp;"-"&amp;E114,IF($H$4="TEB2000_REV01",RAW_c_TEB2000_REV01!$AD:$AK,"???"),6,0),"---")</f>
        <v>---</v>
      </c>
      <c r="L114" s="19" t="str">
        <f>IFERROR(VLOOKUP(D114&amp;"-"&amp;E114,IF($H$4="TEB2000_REV01",RAW_c_TEB2000_REV01!$AD:$AL,"???"),9,0),"---")</f>
        <v>---</v>
      </c>
      <c r="M114" s="19" t="str">
        <f>IFERROR(IF(VLOOKUP($F114&amp;"-"&amp;$G114,IF($M$4="TEM0007_REV01",RAW_m_TEM0007_REV01!$F:$AU),43,0)="--","---",IF($M$4="TEM0007_REV01",RAW_m_TEM0007_REV01!$AT114&amp; " --&gt; " &amp;RAW_m_TEM0007_REV01!$AU114&amp; " --&gt; ")),"---")</f>
        <v>---</v>
      </c>
      <c r="N114" s="19" t="str">
        <f>IFERROR(VLOOKUP(F114&amp;"-"&amp;G114,IF($M$4="TEM0007_REV01",RAW_m_TEM0007_REV01!$AD:$AJ),7,0),"---")</f>
        <v>---</v>
      </c>
      <c r="O114" s="19" t="str">
        <f>IFERROR(VLOOKUP(N114,IF($M$4="TEM0007_REV01",RAW_m_TEM0007_REV01!$AJ:$AK),2,0),"---")</f>
        <v>---</v>
      </c>
      <c r="P114" s="19" t="str">
        <f>IFERROR(VLOOKUP(F114&amp;"-"&amp;G114,IF($M$4="TEM0007_REV01",RAW_m_TEM0007_REV01!$AD:$AG),3,0),"---")</f>
        <v>---</v>
      </c>
      <c r="Q114" s="19" t="str">
        <f>IFERROR(VLOOKUP(N114,IF($M$4="TEM0007_REV01",RAW_m_TEM0007_REV01!$AE:$AH),4,0),"---")</f>
        <v>---</v>
      </c>
      <c r="R114" s="19" t="str">
        <f>IFERROR(VLOOKUP(F114&amp;"-"&amp;G114,IF($M$4="TEM0007_REV01",RAW_m_TEM0007_REV01!$AD:$AG),4,0),"---")</f>
        <v>---</v>
      </c>
    </row>
    <row r="115" spans="2:18" x14ac:dyDescent="0.25">
      <c r="B115" s="78">
        <v>110</v>
      </c>
      <c r="C115" s="19" t="str">
        <f>IFERROR(INDEX(B2B!A:F,MATCH('B2B Pin Table'!B115,B2B!A:A,0),6),"---")</f>
        <v>PWR_M1</v>
      </c>
      <c r="D115" s="19" t="str">
        <f>IFERROR(IF((COUNTIF(B2B!A111:K111,H113)&lt;0),"---",INDEX(B2B!A:K,MATCH('B2B Pin Table'!B115,B2B!A:A,0),2)),"---")</f>
        <v>JB2</v>
      </c>
      <c r="E115" s="19" t="str">
        <f>IFERROR(IF((COUNTIF(B2B!A111:K111,H113)&lt;0),"---",INDEX(B2B!A:K,MATCH('B2B Pin Table'!B115,B2B!A:A,0),3)),"---")</f>
        <v>9</v>
      </c>
      <c r="F115" s="19" t="str">
        <f>IFERROR(IF((COUNTIF(B2B!A111:K111,L113)&lt;0),"---",INDEX(B2B!A:K,MATCH('B2B Pin Table'!B115,B2B!A:A,0),4)),"---")</f>
        <v>JM2</v>
      </c>
      <c r="G115" s="19" t="str">
        <f>IFERROR(IF((COUNTIF(B2B!A111:K111,L113)&lt;0),"---",INDEX(B2B!A:K,MATCH('B2B Pin Table'!B115,B2B!A:A,0),5)),"---")</f>
        <v>10</v>
      </c>
      <c r="H115" s="59" t="str">
        <f>IFERROR(IF(VLOOKUP($D115&amp;"-"&amp;$E115,IF($H$4="TEB2000_REV01",CALC_CONN_TEB2000_REV01!$F:$I),4,0)="--","---",IF($H$4="TEB2000_REV01",CALC_CONN_TEB2000_REV01!$G115&amp; " --&gt; " &amp;CALC_CONN_TEB2000_REV01!$I115&amp; " --&gt; ")),"---")</f>
        <v>---</v>
      </c>
      <c r="I115" s="19" t="str">
        <f>IFERROR(IF(VLOOKUP($D115&amp;"-"&amp;$E115,IF($H$4="TEB2000_REV01",CALC_CONN_TEB2000_REV01!$F:$H),3,0)="--",VLOOKUP($D115&amp;"-"&amp;$E115,IF($H$4="TEB2000_REV01",CALC_CONN_TEB2000_REV01!$F:$H),2,0),VLOOKUP($D115&amp;"-"&amp;$E115,IF($H$4="TEB2000_REV01",CALC_CONN_TEB2000_REV01!$F:$H),3,0)),"---")</f>
        <v>---</v>
      </c>
      <c r="J115" s="19" t="str">
        <f>IFERROR(VLOOKUP(I115,IF($H$4="TEB2000_REV01",RAW_c_TEB2000_REV01!$AE:$AM),9,0),"---")</f>
        <v>---</v>
      </c>
      <c r="K115" s="19" t="str">
        <f>IFERROR(VLOOKUP(D115&amp;"-"&amp;E115,IF($H$4="TEB2000_REV01",RAW_c_TEB2000_REV01!$AD:$AK,"???"),6,0),"---")</f>
        <v>---</v>
      </c>
      <c r="L115" s="19" t="str">
        <f>IFERROR(VLOOKUP(D115&amp;"-"&amp;E115,IF($H$4="TEB2000_REV01",RAW_c_TEB2000_REV01!$AD:$AL,"???"),9,0),"---")</f>
        <v>---</v>
      </c>
      <c r="M115" s="19" t="str">
        <f>IFERROR(IF(VLOOKUP($F115&amp;"-"&amp;$G115,IF($M$4="TEM0007_REV01",RAW_m_TEM0007_REV01!$F:$AU),43,0)="--","---",IF($M$4="TEM0007_REV01",RAW_m_TEM0007_REV01!$AT115&amp; " --&gt; " &amp;RAW_m_TEM0007_REV01!$AU115&amp; " --&gt; ")),"---")</f>
        <v>---</v>
      </c>
      <c r="N115" s="19" t="str">
        <f>IFERROR(VLOOKUP(F115&amp;"-"&amp;G115,IF($M$4="TEM0007_REV01",RAW_m_TEM0007_REV01!$AD:$AJ),7,0),"---")</f>
        <v>---</v>
      </c>
      <c r="O115" s="19" t="str">
        <f>IFERROR(VLOOKUP(N115,IF($M$4="TEM0007_REV01",RAW_m_TEM0007_REV01!$AJ:$AK),2,0),"---")</f>
        <v>---</v>
      </c>
      <c r="P115" s="19" t="str">
        <f>IFERROR(VLOOKUP(F115&amp;"-"&amp;G115,IF($M$4="TEM0007_REV01",RAW_m_TEM0007_REV01!$AD:$AG),3,0),"---")</f>
        <v>---</v>
      </c>
      <c r="Q115" s="19" t="str">
        <f>IFERROR(VLOOKUP(N115,IF($M$4="TEM0007_REV01",RAW_m_TEM0007_REV01!$AE:$AH),4,0),"---")</f>
        <v>---</v>
      </c>
      <c r="R115" s="19" t="str">
        <f>IFERROR(VLOOKUP(F115&amp;"-"&amp;G115,IF($M$4="TEM0007_REV01",RAW_m_TEM0007_REV01!$AD:$AG),4,0),"---")</f>
        <v>---</v>
      </c>
    </row>
    <row r="116" spans="2:18" x14ac:dyDescent="0.25">
      <c r="B116" s="78">
        <v>111</v>
      </c>
      <c r="C116" s="19" t="str">
        <f>IFERROR(INDEX(B2B!A:F,MATCH('B2B Pin Table'!B116,B2B!A:A,0),6),"---")</f>
        <v>IO</v>
      </c>
      <c r="D116" s="19" t="str">
        <f>IFERROR(IF((COUNTIF(B2B!A112:K112,H114)&lt;0),"---",INDEX(B2B!A:K,MATCH('B2B Pin Table'!B116,B2B!A:A,0),2)),"---")</f>
        <v>JB2</v>
      </c>
      <c r="E116" s="19" t="str">
        <f>IFERROR(IF((COUNTIF(B2B!A112:K112,H114)&lt;0),"---",INDEX(B2B!A:K,MATCH('B2B Pin Table'!B116,B2B!A:A,0),3)),"---")</f>
        <v>12</v>
      </c>
      <c r="F116" s="19" t="str">
        <f>IFERROR(IF((COUNTIF(B2B!A112:K112,L114)&lt;0),"---",INDEX(B2B!A:K,MATCH('B2B Pin Table'!B116,B2B!A:A,0),4)),"---")</f>
        <v>JM2</v>
      </c>
      <c r="G116" s="19" t="str">
        <f>IFERROR(IF((COUNTIF(B2B!A112:K112,L114)&lt;0),"---",INDEX(B2B!A:K,MATCH('B2B Pin Table'!B116,B2B!A:A,0),5)),"---")</f>
        <v>11</v>
      </c>
      <c r="H116" s="59" t="str">
        <f>IFERROR(IF(VLOOKUP($D116&amp;"-"&amp;$E116,IF($H$4="TEB2000_REV01",CALC_CONN_TEB2000_REV01!$F:$I),4,0)="--","---",IF($H$4="TEB2000_REV01",CALC_CONN_TEB2000_REV01!$G116&amp; " --&gt; " &amp;CALC_CONN_TEB2000_REV01!$I116&amp; " --&gt; ")),"---")</f>
        <v>---</v>
      </c>
      <c r="I116" s="19" t="str">
        <f>IFERROR(IF(VLOOKUP($D116&amp;"-"&amp;$E116,IF($H$4="TEB2000_REV01",CALC_CONN_TEB2000_REV01!$F:$H),3,0)="--",VLOOKUP($D116&amp;"-"&amp;$E116,IF($H$4="TEB2000_REV01",CALC_CONN_TEB2000_REV01!$F:$H),2,0),VLOOKUP($D116&amp;"-"&amp;$E116,IF($H$4="TEB2000_REV01",CALC_CONN_TEB2000_REV01!$F:$H),3,0)),"---")</f>
        <v>---</v>
      </c>
      <c r="J116" s="19" t="str">
        <f>IFERROR(VLOOKUP(I116,IF($H$4="TEB2000_REV01",RAW_c_TEB2000_REV01!$AE:$AM),9,0),"---")</f>
        <v>---</v>
      </c>
      <c r="K116" s="19" t="str">
        <f>IFERROR(VLOOKUP(D116&amp;"-"&amp;E116,IF($H$4="TEB2000_REV01",RAW_c_TEB2000_REV01!$AD:$AK,"???"),6,0),"---")</f>
        <v>---</v>
      </c>
      <c r="L116" s="19" t="str">
        <f>IFERROR(VLOOKUP(D116&amp;"-"&amp;E116,IF($H$4="TEB2000_REV01",RAW_c_TEB2000_REV01!$AD:$AL,"???"),9,0),"---")</f>
        <v>---</v>
      </c>
      <c r="M116" s="19" t="str">
        <f>IFERROR(IF(VLOOKUP($F116&amp;"-"&amp;$G116,IF($M$4="TEM0007_REV01",RAW_m_TEM0007_REV01!$F:$AU),43,0)="--","---",IF($M$4="TEM0007_REV01",RAW_m_TEM0007_REV01!$AT116&amp; " --&gt; " &amp;RAW_m_TEM0007_REV01!$AU116&amp; " --&gt; ")),"---")</f>
        <v>---</v>
      </c>
      <c r="N116" s="19" t="str">
        <f>IFERROR(VLOOKUP(F116&amp;"-"&amp;G116,IF($M$4="TEM0007_REV01",RAW_m_TEM0007_REV01!$AD:$AJ),7,0),"---")</f>
        <v>---</v>
      </c>
      <c r="O116" s="19" t="str">
        <f>IFERROR(VLOOKUP(N116,IF($M$4="TEM0007_REV01",RAW_m_TEM0007_REV01!$AJ:$AK),2,0),"---")</f>
        <v>---</v>
      </c>
      <c r="P116" s="19" t="str">
        <f>IFERROR(VLOOKUP(F116&amp;"-"&amp;G116,IF($M$4="TEM0007_REV01",RAW_m_TEM0007_REV01!$AD:$AG),3,0),"---")</f>
        <v>---</v>
      </c>
      <c r="Q116" s="19" t="str">
        <f>IFERROR(VLOOKUP(N116,IF($M$4="TEM0007_REV01",RAW_m_TEM0007_REV01!$AE:$AH),4,0),"---")</f>
        <v>---</v>
      </c>
      <c r="R116" s="19" t="str">
        <f>IFERROR(VLOOKUP(F116&amp;"-"&amp;G116,IF($M$4="TEM0007_REV01",RAW_m_TEM0007_REV01!$AD:$AG),4,0),"---")</f>
        <v>---</v>
      </c>
    </row>
    <row r="117" spans="2:18" x14ac:dyDescent="0.25">
      <c r="B117" s="78">
        <v>112</v>
      </c>
      <c r="C117" s="19" t="str">
        <f>IFERROR(INDEX(B2B!A:F,MATCH('B2B Pin Table'!B117,B2B!A:A,0),6),"---")</f>
        <v>PWR_M1</v>
      </c>
      <c r="D117" s="19" t="str">
        <f>IFERROR(IF((COUNTIF(B2B!A113:K113,H115)&lt;0),"---",INDEX(B2B!A:K,MATCH('B2B Pin Table'!B117,B2B!A:A,0),2)),"---")</f>
        <v>JB2</v>
      </c>
      <c r="E117" s="19" t="str">
        <f>IFERROR(IF((COUNTIF(B2B!A113:K113,H115)&lt;0),"---",INDEX(B2B!A:K,MATCH('B2B Pin Table'!B117,B2B!A:A,0),3)),"---")</f>
        <v>11</v>
      </c>
      <c r="F117" s="19" t="str">
        <f>IFERROR(IF((COUNTIF(B2B!A113:K113,L115)&lt;0),"---",INDEX(B2B!A:K,MATCH('B2B Pin Table'!B117,B2B!A:A,0),4)),"---")</f>
        <v>JM2</v>
      </c>
      <c r="G117" s="19" t="str">
        <f>IFERROR(IF((COUNTIF(B2B!A113:K113,L115)&lt;0),"---",INDEX(B2B!A:K,MATCH('B2B Pin Table'!B117,B2B!A:A,0),5)),"---")</f>
        <v>12</v>
      </c>
      <c r="H117" s="59" t="str">
        <f>IFERROR(IF(VLOOKUP($D117&amp;"-"&amp;$E117,IF($H$4="TEB2000_REV01",CALC_CONN_TEB2000_REV01!$F:$I),4,0)="--","---",IF($H$4="TEB2000_REV01",CALC_CONN_TEB2000_REV01!$G117&amp; " --&gt; " &amp;CALC_CONN_TEB2000_REV01!$I117&amp; " --&gt; ")),"---")</f>
        <v>---</v>
      </c>
      <c r="I117" s="19" t="str">
        <f>IFERROR(IF(VLOOKUP($D117&amp;"-"&amp;$E117,IF($H$4="TEB2000_REV01",CALC_CONN_TEB2000_REV01!$F:$H),3,0)="--",VLOOKUP($D117&amp;"-"&amp;$E117,IF($H$4="TEB2000_REV01",CALC_CONN_TEB2000_REV01!$F:$H),2,0),VLOOKUP($D117&amp;"-"&amp;$E117,IF($H$4="TEB2000_REV01",CALC_CONN_TEB2000_REV01!$F:$H),3,0)),"---")</f>
        <v>---</v>
      </c>
      <c r="J117" s="19" t="str">
        <f>IFERROR(VLOOKUP(I117,IF($H$4="TEB2000_REV01",RAW_c_TEB2000_REV01!$AE:$AM),9,0),"---")</f>
        <v>---</v>
      </c>
      <c r="K117" s="19" t="str">
        <f>IFERROR(VLOOKUP(D117&amp;"-"&amp;E117,IF($H$4="TEB2000_REV01",RAW_c_TEB2000_REV01!$AD:$AK,"???"),6,0),"---")</f>
        <v>---</v>
      </c>
      <c r="L117" s="19" t="str">
        <f>IFERROR(VLOOKUP(D117&amp;"-"&amp;E117,IF($H$4="TEB2000_REV01",RAW_c_TEB2000_REV01!$AD:$AL,"???"),9,0),"---")</f>
        <v>---</v>
      </c>
      <c r="M117" s="19" t="str">
        <f>IFERROR(IF(VLOOKUP($F117&amp;"-"&amp;$G117,IF($M$4="TEM0007_REV01",RAW_m_TEM0007_REV01!$F:$AU),43,0)="--","---",IF($M$4="TEM0007_REV01",RAW_m_TEM0007_REV01!$AT117&amp; " --&gt; " &amp;RAW_m_TEM0007_REV01!$AU117&amp; " --&gt; ")),"---")</f>
        <v>---</v>
      </c>
      <c r="N117" s="19" t="str">
        <f>IFERROR(VLOOKUP(F117&amp;"-"&amp;G117,IF($M$4="TEM0007_REV01",RAW_m_TEM0007_REV01!$AD:$AJ),7,0),"---")</f>
        <v>---</v>
      </c>
      <c r="O117" s="19" t="str">
        <f>IFERROR(VLOOKUP(N117,IF($M$4="TEM0007_REV01",RAW_m_TEM0007_REV01!$AJ:$AK),2,0),"---")</f>
        <v>---</v>
      </c>
      <c r="P117" s="19" t="str">
        <f>IFERROR(VLOOKUP(F117&amp;"-"&amp;G117,IF($M$4="TEM0007_REV01",RAW_m_TEM0007_REV01!$AD:$AG),3,0),"---")</f>
        <v>---</v>
      </c>
      <c r="Q117" s="19" t="str">
        <f>IFERROR(VLOOKUP(N117,IF($M$4="TEM0007_REV01",RAW_m_TEM0007_REV01!$AE:$AH),4,0),"---")</f>
        <v>---</v>
      </c>
      <c r="R117" s="19" t="str">
        <f>IFERROR(VLOOKUP(F117&amp;"-"&amp;G117,IF($M$4="TEM0007_REV01",RAW_m_TEM0007_REV01!$AD:$AG),4,0),"---")</f>
        <v>---</v>
      </c>
    </row>
    <row r="118" spans="2:18" x14ac:dyDescent="0.25">
      <c r="B118" s="78">
        <v>113</v>
      </c>
      <c r="C118" s="19" t="str">
        <f>IFERROR(INDEX(B2B!A:F,MATCH('B2B Pin Table'!B118,B2B!A:A,0),6),"---")</f>
        <v>IO</v>
      </c>
      <c r="D118" s="19" t="str">
        <f>IFERROR(IF((COUNTIF(B2B!A114:K114,H116)&lt;0),"---",INDEX(B2B!A:K,MATCH('B2B Pin Table'!B118,B2B!A:A,0),2)),"---")</f>
        <v>JB2</v>
      </c>
      <c r="E118" s="19" t="str">
        <f>IFERROR(IF((COUNTIF(B2B!A114:K114,H116)&lt;0),"---",INDEX(B2B!A:K,MATCH('B2B Pin Table'!B118,B2B!A:A,0),3)),"---")</f>
        <v>14</v>
      </c>
      <c r="F118" s="19" t="str">
        <f>IFERROR(IF((COUNTIF(B2B!A114:K114,L116)&lt;0),"---",INDEX(B2B!A:K,MATCH('B2B Pin Table'!B118,B2B!A:A,0),4)),"---")</f>
        <v>JM2</v>
      </c>
      <c r="G118" s="19" t="str">
        <f>IFERROR(IF((COUNTIF(B2B!A114:K114,L116)&lt;0),"---",INDEX(B2B!A:K,MATCH('B2B Pin Table'!B118,B2B!A:A,0),5)),"---")</f>
        <v>13</v>
      </c>
      <c r="H118" s="59" t="str">
        <f>IFERROR(IF(VLOOKUP($D118&amp;"-"&amp;$E118,IF($H$4="TEB2000_REV01",CALC_CONN_TEB2000_REV01!$F:$I),4,0)="--","---",IF($H$4="TEB2000_REV01",CALC_CONN_TEB2000_REV01!$G118&amp; " --&gt; " &amp;CALC_CONN_TEB2000_REV01!$I118&amp; " --&gt; ")),"---")</f>
        <v>---</v>
      </c>
      <c r="I118" s="19" t="str">
        <f>IFERROR(IF(VLOOKUP($D118&amp;"-"&amp;$E118,IF($H$4="TEB2000_REV01",CALC_CONN_TEB2000_REV01!$F:$H),3,0)="--",VLOOKUP($D118&amp;"-"&amp;$E118,IF($H$4="TEB2000_REV01",CALC_CONN_TEB2000_REV01!$F:$H),2,0),VLOOKUP($D118&amp;"-"&amp;$E118,IF($H$4="TEB2000_REV01",CALC_CONN_TEB2000_REV01!$F:$H),3,0)),"---")</f>
        <v>---</v>
      </c>
      <c r="J118" s="19" t="str">
        <f>IFERROR(VLOOKUP(I118,IF($H$4="TEB2000_REV01",RAW_c_TEB2000_REV01!$AE:$AM),9,0),"---")</f>
        <v>---</v>
      </c>
      <c r="K118" s="19" t="str">
        <f>IFERROR(VLOOKUP(D118&amp;"-"&amp;E118,IF($H$4="TEB2000_REV01",RAW_c_TEB2000_REV01!$AD:$AK,"???"),6,0),"---")</f>
        <v>---</v>
      </c>
      <c r="L118" s="19" t="str">
        <f>IFERROR(VLOOKUP(D118&amp;"-"&amp;E118,IF($H$4="TEB2000_REV01",RAW_c_TEB2000_REV01!$AD:$AL,"???"),9,0),"---")</f>
        <v>---</v>
      </c>
      <c r="M118" s="19" t="str">
        <f>IFERROR(IF(VLOOKUP($F118&amp;"-"&amp;$G118,IF($M$4="TEM0007_REV01",RAW_m_TEM0007_REV01!$F:$AU),43,0)="--","---",IF($M$4="TEM0007_REV01",RAW_m_TEM0007_REV01!$AT118&amp; " --&gt; " &amp;RAW_m_TEM0007_REV01!$AU118&amp; " --&gt; ")),"---")</f>
        <v>---</v>
      </c>
      <c r="N118" s="19" t="str">
        <f>IFERROR(VLOOKUP(F118&amp;"-"&amp;G118,IF($M$4="TEM0007_REV01",RAW_m_TEM0007_REV01!$AD:$AJ),7,0),"---")</f>
        <v>---</v>
      </c>
      <c r="O118" s="19" t="str">
        <f>IFERROR(VLOOKUP(N118,IF($M$4="TEM0007_REV01",RAW_m_TEM0007_REV01!$AJ:$AK),2,0),"---")</f>
        <v>---</v>
      </c>
      <c r="P118" s="19" t="str">
        <f>IFERROR(VLOOKUP(F118&amp;"-"&amp;G118,IF($M$4="TEM0007_REV01",RAW_m_TEM0007_REV01!$AD:$AG),3,0),"---")</f>
        <v>---</v>
      </c>
      <c r="Q118" s="19" t="str">
        <f>IFERROR(VLOOKUP(N118,IF($M$4="TEM0007_REV01",RAW_m_TEM0007_REV01!$AE:$AH),4,0),"---")</f>
        <v>---</v>
      </c>
      <c r="R118" s="19" t="str">
        <f>IFERROR(VLOOKUP(F118&amp;"-"&amp;G118,IF($M$4="TEM0007_REV01",RAW_m_TEM0007_REV01!$AD:$AG),4,0),"---")</f>
        <v>---</v>
      </c>
    </row>
    <row r="119" spans="2:18" x14ac:dyDescent="0.25">
      <c r="B119" s="78">
        <v>114</v>
      </c>
      <c r="C119" s="19" t="str">
        <f>IFERROR(INDEX(B2B!A:F,MATCH('B2B Pin Table'!B119,B2B!A:A,0),6),"---")</f>
        <v>IO</v>
      </c>
      <c r="D119" s="19" t="str">
        <f>IFERROR(IF((COUNTIF(B2B!A115:K115,H117)&lt;0),"---",INDEX(B2B!A:K,MATCH('B2B Pin Table'!B119,B2B!A:A,0),2)),"---")</f>
        <v>JB2</v>
      </c>
      <c r="E119" s="19" t="str">
        <f>IFERROR(IF((COUNTIF(B2B!A115:K115,H117)&lt;0),"---",INDEX(B2B!A:K,MATCH('B2B Pin Table'!B119,B2B!A:A,0),3)),"---")</f>
        <v>13</v>
      </c>
      <c r="F119" s="19" t="str">
        <f>IFERROR(IF((COUNTIF(B2B!A115:K115,L117)&lt;0),"---",INDEX(B2B!A:K,MATCH('B2B Pin Table'!B119,B2B!A:A,0),4)),"---")</f>
        <v>JM2</v>
      </c>
      <c r="G119" s="19" t="str">
        <f>IFERROR(IF((COUNTIF(B2B!A115:K115,L117)&lt;0),"---",INDEX(B2B!A:K,MATCH('B2B Pin Table'!B119,B2B!A:A,0),5)),"---")</f>
        <v>14</v>
      </c>
      <c r="H119" s="59" t="str">
        <f>IFERROR(IF(VLOOKUP($D119&amp;"-"&amp;$E119,IF($H$4="TEB2000_REV01",CALC_CONN_TEB2000_REV01!$F:$I),4,0)="--","---",IF($H$4="TEB2000_REV01",CALC_CONN_TEB2000_REV01!$G119&amp; " --&gt; " &amp;CALC_CONN_TEB2000_REV01!$I119&amp; " --&gt; ")),"---")</f>
        <v>---</v>
      </c>
      <c r="I119" s="19" t="str">
        <f>IFERROR(IF(VLOOKUP($D119&amp;"-"&amp;$E119,IF($H$4="TEB2000_REV01",CALC_CONN_TEB2000_REV01!$F:$H),3,0)="--",VLOOKUP($D119&amp;"-"&amp;$E119,IF($H$4="TEB2000_REV01",CALC_CONN_TEB2000_REV01!$F:$H),2,0),VLOOKUP($D119&amp;"-"&amp;$E119,IF($H$4="TEB2000_REV01",CALC_CONN_TEB2000_REV01!$F:$H),3,0)),"---")</f>
        <v>---</v>
      </c>
      <c r="J119" s="19" t="str">
        <f>IFERROR(VLOOKUP(I119,IF($H$4="TEB2000_REV01",RAW_c_TEB2000_REV01!$AE:$AM),9,0),"---")</f>
        <v>---</v>
      </c>
      <c r="K119" s="19" t="str">
        <f>IFERROR(VLOOKUP(D119&amp;"-"&amp;E119,IF($H$4="TEB2000_REV01",RAW_c_TEB2000_REV01!$AD:$AK,"???"),6,0),"---")</f>
        <v>---</v>
      </c>
      <c r="L119" s="19" t="str">
        <f>IFERROR(VLOOKUP(D119&amp;"-"&amp;E119,IF($H$4="TEB2000_REV01",RAW_c_TEB2000_REV01!$AD:$AL,"???"),9,0),"---")</f>
        <v>---</v>
      </c>
      <c r="M119" s="19" t="str">
        <f>IFERROR(IF(VLOOKUP($F119&amp;"-"&amp;$G119,IF($M$4="TEM0007_REV01",RAW_m_TEM0007_REV01!$F:$AU),43,0)="--","---",IF($M$4="TEM0007_REV01",RAW_m_TEM0007_REV01!$AT119&amp; " --&gt; " &amp;RAW_m_TEM0007_REV01!$AU119&amp; " --&gt; ")),"---")</f>
        <v>---</v>
      </c>
      <c r="N119" s="19" t="str">
        <f>IFERROR(VLOOKUP(F119&amp;"-"&amp;G119,IF($M$4="TEM0007_REV01",RAW_m_TEM0007_REV01!$AD:$AJ),7,0),"---")</f>
        <v>---</v>
      </c>
      <c r="O119" s="19" t="str">
        <f>IFERROR(VLOOKUP(N119,IF($M$4="TEM0007_REV01",RAW_m_TEM0007_REV01!$AJ:$AK),2,0),"---")</f>
        <v>---</v>
      </c>
      <c r="P119" s="19" t="str">
        <f>IFERROR(VLOOKUP(F119&amp;"-"&amp;G119,IF($M$4="TEM0007_REV01",RAW_m_TEM0007_REV01!$AD:$AG),3,0),"---")</f>
        <v>---</v>
      </c>
      <c r="Q119" s="19" t="str">
        <f>IFERROR(VLOOKUP(N119,IF($M$4="TEM0007_REV01",RAW_m_TEM0007_REV01!$AE:$AH),4,0),"---")</f>
        <v>---</v>
      </c>
      <c r="R119" s="19" t="str">
        <f>IFERROR(VLOOKUP(F119&amp;"-"&amp;G119,IF($M$4="TEM0007_REV01",RAW_m_TEM0007_REV01!$AD:$AG),4,0),"---")</f>
        <v>---</v>
      </c>
    </row>
    <row r="120" spans="2:18" x14ac:dyDescent="0.25">
      <c r="B120" s="78">
        <v>115</v>
      </c>
      <c r="C120" s="19" t="str">
        <f>IFERROR(INDEX(B2B!A:F,MATCH('B2B Pin Table'!B120,B2B!A:A,0),6),"---")</f>
        <v>IO</v>
      </c>
      <c r="D120" s="19" t="str">
        <f>IFERROR(IF((COUNTIF(B2B!A116:K116,H118)&lt;0),"---",INDEX(B2B!A:K,MATCH('B2B Pin Table'!B120,B2B!A:A,0),2)),"---")</f>
        <v>JB2</v>
      </c>
      <c r="E120" s="19" t="str">
        <f>IFERROR(IF((COUNTIF(B2B!A116:K116,H118)&lt;0),"---",INDEX(B2B!A:K,MATCH('B2B Pin Table'!B120,B2B!A:A,0),3)),"---")</f>
        <v>16</v>
      </c>
      <c r="F120" s="19" t="str">
        <f>IFERROR(IF((COUNTIF(B2B!A116:K116,L118)&lt;0),"---",INDEX(B2B!A:K,MATCH('B2B Pin Table'!B120,B2B!A:A,0),4)),"---")</f>
        <v>JM2</v>
      </c>
      <c r="G120" s="19" t="str">
        <f>IFERROR(IF((COUNTIF(B2B!A116:K116,L118)&lt;0),"---",INDEX(B2B!A:K,MATCH('B2B Pin Table'!B120,B2B!A:A,0),5)),"---")</f>
        <v>15</v>
      </c>
      <c r="H120" s="59" t="str">
        <f>IFERROR(IF(VLOOKUP($D120&amp;"-"&amp;$E120,IF($H$4="TEB2000_REV01",CALC_CONN_TEB2000_REV01!$F:$I),4,0)="--","---",IF($H$4="TEB2000_REV01",CALC_CONN_TEB2000_REV01!$G120&amp; " --&gt; " &amp;CALC_CONN_TEB2000_REV01!$I120&amp; " --&gt; ")),"---")</f>
        <v>---</v>
      </c>
      <c r="I120" s="19" t="str">
        <f>IFERROR(IF(VLOOKUP($D120&amp;"-"&amp;$E120,IF($H$4="TEB2000_REV01",CALC_CONN_TEB2000_REV01!$F:$H),3,0)="--",VLOOKUP($D120&amp;"-"&amp;$E120,IF($H$4="TEB2000_REV01",CALC_CONN_TEB2000_REV01!$F:$H),2,0),VLOOKUP($D120&amp;"-"&amp;$E120,IF($H$4="TEB2000_REV01",CALC_CONN_TEB2000_REV01!$F:$H),3,0)),"---")</f>
        <v>---</v>
      </c>
      <c r="J120" s="19" t="str">
        <f>IFERROR(VLOOKUP(I120,IF($H$4="TEB2000_REV01",RAW_c_TEB2000_REV01!$AE:$AM),9,0),"---")</f>
        <v>---</v>
      </c>
      <c r="K120" s="19" t="str">
        <f>IFERROR(VLOOKUP(D120&amp;"-"&amp;E120,IF($H$4="TEB2000_REV01",RAW_c_TEB2000_REV01!$AD:$AK,"???"),6,0),"---")</f>
        <v>---</v>
      </c>
      <c r="L120" s="19" t="str">
        <f>IFERROR(VLOOKUP(D120&amp;"-"&amp;E120,IF($H$4="TEB2000_REV01",RAW_c_TEB2000_REV01!$AD:$AL,"???"),9,0),"---")</f>
        <v>---</v>
      </c>
      <c r="M120" s="19" t="str">
        <f>IFERROR(IF(VLOOKUP($F120&amp;"-"&amp;$G120,IF($M$4="TEM0007_REV01",RAW_m_TEM0007_REV01!$F:$AU),43,0)="--","---",IF($M$4="TEM0007_REV01",RAW_m_TEM0007_REV01!$AT120&amp; " --&gt; " &amp;RAW_m_TEM0007_REV01!$AU120&amp; " --&gt; ")),"---")</f>
        <v>---</v>
      </c>
      <c r="N120" s="19" t="str">
        <f>IFERROR(VLOOKUP(F120&amp;"-"&amp;G120,IF($M$4="TEM0007_REV01",RAW_m_TEM0007_REV01!$AD:$AJ),7,0),"---")</f>
        <v>---</v>
      </c>
      <c r="O120" s="19" t="str">
        <f>IFERROR(VLOOKUP(N120,IF($M$4="TEM0007_REV01",RAW_m_TEM0007_REV01!$AJ:$AK),2,0),"---")</f>
        <v>---</v>
      </c>
      <c r="P120" s="19" t="str">
        <f>IFERROR(VLOOKUP(F120&amp;"-"&amp;G120,IF($M$4="TEM0007_REV01",RAW_m_TEM0007_REV01!$AD:$AG),3,0),"---")</f>
        <v>---</v>
      </c>
      <c r="Q120" s="19" t="str">
        <f>IFERROR(VLOOKUP(N120,IF($M$4="TEM0007_REV01",RAW_m_TEM0007_REV01!$AE:$AH),4,0),"---")</f>
        <v>---</v>
      </c>
      <c r="R120" s="19" t="str">
        <f>IFERROR(VLOOKUP(F120&amp;"-"&amp;G120,IF($M$4="TEM0007_REV01",RAW_m_TEM0007_REV01!$AD:$AG),4,0),"---")</f>
        <v>---</v>
      </c>
    </row>
    <row r="121" spans="2:18" x14ac:dyDescent="0.25">
      <c r="B121" s="78">
        <v>116</v>
      </c>
      <c r="C121" s="19" t="str">
        <f>IFERROR(INDEX(B2B!A:F,MATCH('B2B Pin Table'!B121,B2B!A:A,0),6),"---")</f>
        <v>IO</v>
      </c>
      <c r="D121" s="19" t="str">
        <f>IFERROR(IF((COUNTIF(B2B!A117:K117,H119)&lt;0),"---",INDEX(B2B!A:K,MATCH('B2B Pin Table'!B121,B2B!A:A,0),2)),"---")</f>
        <v>JB2</v>
      </c>
      <c r="E121" s="19" t="str">
        <f>IFERROR(IF((COUNTIF(B2B!A117:K117,H119)&lt;0),"---",INDEX(B2B!A:K,MATCH('B2B Pin Table'!B121,B2B!A:A,0),3)),"---")</f>
        <v>15</v>
      </c>
      <c r="F121" s="19" t="str">
        <f>IFERROR(IF((COUNTIF(B2B!A117:K117,L119)&lt;0),"---",INDEX(B2B!A:K,MATCH('B2B Pin Table'!B121,B2B!A:A,0),4)),"---")</f>
        <v>JM2</v>
      </c>
      <c r="G121" s="19" t="str">
        <f>IFERROR(IF((COUNTIF(B2B!A117:K117,L119)&lt;0),"---",INDEX(B2B!A:K,MATCH('B2B Pin Table'!B121,B2B!A:A,0),5)),"---")</f>
        <v>16</v>
      </c>
      <c r="H121" s="59" t="str">
        <f>IFERROR(IF(VLOOKUP($D121&amp;"-"&amp;$E121,IF($H$4="TEB2000_REV01",CALC_CONN_TEB2000_REV01!$F:$I),4,0)="--","---",IF($H$4="TEB2000_REV01",CALC_CONN_TEB2000_REV01!$G121&amp; " --&gt; " &amp;CALC_CONN_TEB2000_REV01!$I121&amp; " --&gt; ")),"---")</f>
        <v>---</v>
      </c>
      <c r="I121" s="19" t="str">
        <f>IFERROR(IF(VLOOKUP($D121&amp;"-"&amp;$E121,IF($H$4="TEB2000_REV01",CALC_CONN_TEB2000_REV01!$F:$H),3,0)="--",VLOOKUP($D121&amp;"-"&amp;$E121,IF($H$4="TEB2000_REV01",CALC_CONN_TEB2000_REV01!$F:$H),2,0),VLOOKUP($D121&amp;"-"&amp;$E121,IF($H$4="TEB2000_REV01",CALC_CONN_TEB2000_REV01!$F:$H),3,0)),"---")</f>
        <v>---</v>
      </c>
      <c r="J121" s="19" t="str">
        <f>IFERROR(VLOOKUP(I121,IF($H$4="TEB2000_REV01",RAW_c_TEB2000_REV01!$AE:$AM),9,0),"---")</f>
        <v>---</v>
      </c>
      <c r="K121" s="19" t="str">
        <f>IFERROR(VLOOKUP(D121&amp;"-"&amp;E121,IF($H$4="TEB2000_REV01",RAW_c_TEB2000_REV01!$AD:$AK,"???"),6,0),"---")</f>
        <v>---</v>
      </c>
      <c r="L121" s="19" t="str">
        <f>IFERROR(VLOOKUP(D121&amp;"-"&amp;E121,IF($H$4="TEB2000_REV01",RAW_c_TEB2000_REV01!$AD:$AL,"???"),9,0),"---")</f>
        <v>---</v>
      </c>
      <c r="M121" s="19" t="str">
        <f>IFERROR(IF(VLOOKUP($F121&amp;"-"&amp;$G121,IF($M$4="TEM0007_REV01",RAW_m_TEM0007_REV01!$F:$AU),43,0)="--","---",IF($M$4="TEM0007_REV01",RAW_m_TEM0007_REV01!$AT121&amp; " --&gt; " &amp;RAW_m_TEM0007_REV01!$AU121&amp; " --&gt; ")),"---")</f>
        <v>---</v>
      </c>
      <c r="N121" s="19" t="str">
        <f>IFERROR(VLOOKUP(F121&amp;"-"&amp;G121,IF($M$4="TEM0007_REV01",RAW_m_TEM0007_REV01!$AD:$AJ),7,0),"---")</f>
        <v>---</v>
      </c>
      <c r="O121" s="19" t="str">
        <f>IFERROR(VLOOKUP(N121,IF($M$4="TEM0007_REV01",RAW_m_TEM0007_REV01!$AJ:$AK),2,0),"---")</f>
        <v>---</v>
      </c>
      <c r="P121" s="19" t="str">
        <f>IFERROR(VLOOKUP(F121&amp;"-"&amp;G121,IF($M$4="TEM0007_REV01",RAW_m_TEM0007_REV01!$AD:$AG),3,0),"---")</f>
        <v>---</v>
      </c>
      <c r="Q121" s="19" t="str">
        <f>IFERROR(VLOOKUP(N121,IF($M$4="TEM0007_REV01",RAW_m_TEM0007_REV01!$AE:$AH),4,0),"---")</f>
        <v>---</v>
      </c>
      <c r="R121" s="19" t="str">
        <f>IFERROR(VLOOKUP(F121&amp;"-"&amp;G121,IF($M$4="TEM0007_REV01",RAW_m_TEM0007_REV01!$AD:$AG),4,0),"---")</f>
        <v>---</v>
      </c>
    </row>
    <row r="122" spans="2:18" x14ac:dyDescent="0.25">
      <c r="B122" s="78">
        <v>117</v>
      </c>
      <c r="C122" s="19" t="str">
        <f>IFERROR(INDEX(B2B!A:F,MATCH('B2B Pin Table'!B122,B2B!A:A,0),6),"---")</f>
        <v>IO</v>
      </c>
      <c r="D122" s="19" t="str">
        <f>IFERROR(IF((COUNTIF(B2B!A118:K118,H120)&lt;0),"---",INDEX(B2B!A:K,MATCH('B2B Pin Table'!B122,B2B!A:A,0),2)),"---")</f>
        <v>JB2</v>
      </c>
      <c r="E122" s="19" t="str">
        <f>IFERROR(IF((COUNTIF(B2B!A118:K118,H120)&lt;0),"---",INDEX(B2B!A:K,MATCH('B2B Pin Table'!B122,B2B!A:A,0),3)),"---")</f>
        <v>18</v>
      </c>
      <c r="F122" s="19" t="str">
        <f>IFERROR(IF((COUNTIF(B2B!A118:K118,L120)&lt;0),"---",INDEX(B2B!A:K,MATCH('B2B Pin Table'!B122,B2B!A:A,0),4)),"---")</f>
        <v>JM2</v>
      </c>
      <c r="G122" s="19" t="str">
        <f>IFERROR(IF((COUNTIF(B2B!A118:K118,L120)&lt;0),"---",INDEX(B2B!A:K,MATCH('B2B Pin Table'!B122,B2B!A:A,0),5)),"---")</f>
        <v>17</v>
      </c>
      <c r="H122" s="59" t="str">
        <f>IFERROR(IF(VLOOKUP($D122&amp;"-"&amp;$E122,IF($H$4="TEB2000_REV01",CALC_CONN_TEB2000_REV01!$F:$I),4,0)="--","---",IF($H$4="TEB2000_REV01",CALC_CONN_TEB2000_REV01!$G122&amp; " --&gt; " &amp;CALC_CONN_TEB2000_REV01!$I122&amp; " --&gt; ")),"---")</f>
        <v>---</v>
      </c>
      <c r="I122" s="19" t="str">
        <f>IFERROR(IF(VLOOKUP($D122&amp;"-"&amp;$E122,IF($H$4="TEB2000_REV01",CALC_CONN_TEB2000_REV01!$F:$H),3,0)="--",VLOOKUP($D122&amp;"-"&amp;$E122,IF($H$4="TEB2000_REV01",CALC_CONN_TEB2000_REV01!$F:$H),2,0),VLOOKUP($D122&amp;"-"&amp;$E122,IF($H$4="TEB2000_REV01",CALC_CONN_TEB2000_REV01!$F:$H),3,0)),"---")</f>
        <v>---</v>
      </c>
      <c r="J122" s="19" t="str">
        <f>IFERROR(VLOOKUP(I122,IF($H$4="TEB2000_REV01",RAW_c_TEB2000_REV01!$AE:$AM),9,0),"---")</f>
        <v>---</v>
      </c>
      <c r="K122" s="19" t="str">
        <f>IFERROR(VLOOKUP(D122&amp;"-"&amp;E122,IF($H$4="TEB2000_REV01",RAW_c_TEB2000_REV01!$AD:$AK,"???"),6,0),"---")</f>
        <v>---</v>
      </c>
      <c r="L122" s="19" t="str">
        <f>IFERROR(VLOOKUP(D122&amp;"-"&amp;E122,IF($H$4="TEB2000_REV01",RAW_c_TEB2000_REV01!$AD:$AL,"???"),9,0),"---")</f>
        <v>---</v>
      </c>
      <c r="M122" s="19" t="str">
        <f>IFERROR(IF(VLOOKUP($F122&amp;"-"&amp;$G122,IF($M$4="TEM0007_REV01",RAW_m_TEM0007_REV01!$F:$AU),43,0)="--","---",IF($M$4="TEM0007_REV01",RAW_m_TEM0007_REV01!$AT122&amp; " --&gt; " &amp;RAW_m_TEM0007_REV01!$AU122&amp; " --&gt; ")),"---")</f>
        <v>---</v>
      </c>
      <c r="N122" s="19" t="str">
        <f>IFERROR(VLOOKUP(F122&amp;"-"&amp;G122,IF($M$4="TEM0007_REV01",RAW_m_TEM0007_REV01!$AD:$AJ),7,0),"---")</f>
        <v>---</v>
      </c>
      <c r="O122" s="19" t="str">
        <f>IFERROR(VLOOKUP(N122,IF($M$4="TEM0007_REV01",RAW_m_TEM0007_REV01!$AJ:$AK),2,0),"---")</f>
        <v>---</v>
      </c>
      <c r="P122" s="19" t="str">
        <f>IFERROR(VLOOKUP(F122&amp;"-"&amp;G122,IF($M$4="TEM0007_REV01",RAW_m_TEM0007_REV01!$AD:$AG),3,0),"---")</f>
        <v>---</v>
      </c>
      <c r="Q122" s="19" t="str">
        <f>IFERROR(VLOOKUP(N122,IF($M$4="TEM0007_REV01",RAW_m_TEM0007_REV01!$AE:$AH),4,0),"---")</f>
        <v>---</v>
      </c>
      <c r="R122" s="19" t="str">
        <f>IFERROR(VLOOKUP(F122&amp;"-"&amp;G122,IF($M$4="TEM0007_REV01",RAW_m_TEM0007_REV01!$AD:$AG),4,0),"---")</f>
        <v>---</v>
      </c>
    </row>
    <row r="123" spans="2:18" x14ac:dyDescent="0.25">
      <c r="B123" s="78">
        <v>118</v>
      </c>
      <c r="C123" s="19" t="str">
        <f>IFERROR(INDEX(B2B!A:F,MATCH('B2B Pin Table'!B123,B2B!A:A,0),6),"---")</f>
        <v>SC_nRST</v>
      </c>
      <c r="D123" s="19" t="str">
        <f>IFERROR(IF((COUNTIF(B2B!A119:K119,H121)&lt;0),"---",INDEX(B2B!A:K,MATCH('B2B Pin Table'!B123,B2B!A:A,0),2)),"---")</f>
        <v>JB2</v>
      </c>
      <c r="E123" s="19" t="str">
        <f>IFERROR(IF((COUNTIF(B2B!A119:K119,H121)&lt;0),"---",INDEX(B2B!A:K,MATCH('B2B Pin Table'!B123,B2B!A:A,0),3)),"---")</f>
        <v>17</v>
      </c>
      <c r="F123" s="19" t="str">
        <f>IFERROR(IF((COUNTIF(B2B!A119:K119,L121)&lt;0),"---",INDEX(B2B!A:K,MATCH('B2B Pin Table'!B123,B2B!A:A,0),4)),"---")</f>
        <v>JM2</v>
      </c>
      <c r="G123" s="19" t="str">
        <f>IFERROR(IF((COUNTIF(B2B!A119:K119,L121)&lt;0),"---",INDEX(B2B!A:K,MATCH('B2B Pin Table'!B123,B2B!A:A,0),5)),"---")</f>
        <v>18</v>
      </c>
      <c r="H123" s="59" t="str">
        <f>IFERROR(IF(VLOOKUP($D123&amp;"-"&amp;$E123,IF($H$4="TEB2000_REV01",CALC_CONN_TEB2000_REV01!$F:$I),4,0)="--","---",IF($H$4="TEB2000_REV01",CALC_CONN_TEB2000_REV01!$G123&amp; " --&gt; " &amp;CALC_CONN_TEB2000_REV01!$I123&amp; " --&gt; ")),"---")</f>
        <v>---</v>
      </c>
      <c r="I123" s="19" t="str">
        <f>IFERROR(IF(VLOOKUP($D123&amp;"-"&amp;$E123,IF($H$4="TEB2000_REV01",CALC_CONN_TEB2000_REV01!$F:$H),3,0)="--",VLOOKUP($D123&amp;"-"&amp;$E123,IF($H$4="TEB2000_REV01",CALC_CONN_TEB2000_REV01!$F:$H),2,0),VLOOKUP($D123&amp;"-"&amp;$E123,IF($H$4="TEB2000_REV01",CALC_CONN_TEB2000_REV01!$F:$H),3,0)),"---")</f>
        <v>---</v>
      </c>
      <c r="J123" s="19" t="str">
        <f>IFERROR(VLOOKUP(I123,IF($H$4="TEB2000_REV01",RAW_c_TEB2000_REV01!$AE:$AM),9,0),"---")</f>
        <v>---</v>
      </c>
      <c r="K123" s="19" t="str">
        <f>IFERROR(VLOOKUP(D123&amp;"-"&amp;E123,IF($H$4="TEB2000_REV01",RAW_c_TEB2000_REV01!$AD:$AK,"???"),6,0),"---")</f>
        <v>---</v>
      </c>
      <c r="L123" s="19" t="str">
        <f>IFERROR(VLOOKUP(D123&amp;"-"&amp;E123,IF($H$4="TEB2000_REV01",RAW_c_TEB2000_REV01!$AD:$AL,"???"),9,0),"---")</f>
        <v>---</v>
      </c>
      <c r="M123" s="19" t="str">
        <f>IFERROR(IF(VLOOKUP($F123&amp;"-"&amp;$G123,IF($M$4="TEM0007_REV01",RAW_m_TEM0007_REV01!$F:$AU),43,0)="--","---",IF($M$4="TEM0007_REV01",RAW_m_TEM0007_REV01!$AT123&amp; " --&gt; " &amp;RAW_m_TEM0007_REV01!$AU123&amp; " --&gt; ")),"---")</f>
        <v>---</v>
      </c>
      <c r="N123" s="19" t="str">
        <f>IFERROR(VLOOKUP(F123&amp;"-"&amp;G123,IF($M$4="TEM0007_REV01",RAW_m_TEM0007_REV01!$AD:$AJ),7,0),"---")</f>
        <v>---</v>
      </c>
      <c r="O123" s="19" t="str">
        <f>IFERROR(VLOOKUP(N123,IF($M$4="TEM0007_REV01",RAW_m_TEM0007_REV01!$AJ:$AK),2,0),"---")</f>
        <v>---</v>
      </c>
      <c r="P123" s="19" t="str">
        <f>IFERROR(VLOOKUP(F123&amp;"-"&amp;G123,IF($M$4="TEM0007_REV01",RAW_m_TEM0007_REV01!$AD:$AG),3,0),"---")</f>
        <v>---</v>
      </c>
      <c r="Q123" s="19" t="str">
        <f>IFERROR(VLOOKUP(N123,IF($M$4="TEM0007_REV01",RAW_m_TEM0007_REV01!$AE:$AH),4,0),"---")</f>
        <v>---</v>
      </c>
      <c r="R123" s="19" t="str">
        <f>IFERROR(VLOOKUP(F123&amp;"-"&amp;G123,IF($M$4="TEM0007_REV01",RAW_m_TEM0007_REV01!$AD:$AG),4,0),"---")</f>
        <v>---</v>
      </c>
    </row>
    <row r="124" spans="2:18" x14ac:dyDescent="0.25">
      <c r="B124" s="78">
        <v>119</v>
      </c>
      <c r="C124" s="19" t="str">
        <f>IFERROR(INDEX(B2B!A:F,MATCH('B2B Pin Table'!B124,B2B!A:A,0),6),"---")</f>
        <v>PWR_M3/NC</v>
      </c>
      <c r="D124" s="19" t="str">
        <f>IFERROR(IF((COUNTIF(B2B!A120:K120,H122)&lt;0),"---",INDEX(B2B!A:K,MATCH('B2B Pin Table'!B124,B2B!A:A,0),2)),"---")</f>
        <v>JB2</v>
      </c>
      <c r="E124" s="19" t="str">
        <f>IFERROR(IF((COUNTIF(B2B!A120:K120,H122)&lt;0),"---",INDEX(B2B!A:K,MATCH('B2B Pin Table'!B124,B2B!A:A,0),3)),"---")</f>
        <v>20</v>
      </c>
      <c r="F124" s="19" t="str">
        <f>IFERROR(IF((COUNTIF(B2B!A120:K120,L122)&lt;0),"---",INDEX(B2B!A:K,MATCH('B2B Pin Table'!B124,B2B!A:A,0),4)),"---")</f>
        <v>JM2</v>
      </c>
      <c r="G124" s="19" t="str">
        <f>IFERROR(IF((COUNTIF(B2B!A120:K120,L122)&lt;0),"---",INDEX(B2B!A:K,MATCH('B2B Pin Table'!B124,B2B!A:A,0),5)),"---")</f>
        <v>19</v>
      </c>
      <c r="H124" s="59" t="str">
        <f>IFERROR(IF(VLOOKUP($D124&amp;"-"&amp;$E124,IF($H$4="TEB2000_REV01",CALC_CONN_TEB2000_REV01!$F:$I),4,0)="--","---",IF($H$4="TEB2000_REV01",CALC_CONN_TEB2000_REV01!$G124&amp; " --&gt; " &amp;CALC_CONN_TEB2000_REV01!$I124&amp; " --&gt; ")),"---")</f>
        <v>---</v>
      </c>
      <c r="I124" s="19" t="str">
        <f>IFERROR(IF(VLOOKUP($D124&amp;"-"&amp;$E124,IF($H$4="TEB2000_REV01",CALC_CONN_TEB2000_REV01!$F:$H),3,0)="--",VLOOKUP($D124&amp;"-"&amp;$E124,IF($H$4="TEB2000_REV01",CALC_CONN_TEB2000_REV01!$F:$H),2,0),VLOOKUP($D124&amp;"-"&amp;$E124,IF($H$4="TEB2000_REV01",CALC_CONN_TEB2000_REV01!$F:$H),3,0)),"---")</f>
        <v>---</v>
      </c>
      <c r="J124" s="19" t="str">
        <f>IFERROR(VLOOKUP(I124,IF($H$4="TEB2000_REV01",RAW_c_TEB2000_REV01!$AE:$AM),9,0),"---")</f>
        <v>---</v>
      </c>
      <c r="K124" s="19" t="str">
        <f>IFERROR(VLOOKUP(D124&amp;"-"&amp;E124,IF($H$4="TEB2000_REV01",RAW_c_TEB2000_REV01!$AD:$AK,"???"),6,0),"---")</f>
        <v>---</v>
      </c>
      <c r="L124" s="19" t="str">
        <f>IFERROR(VLOOKUP(D124&amp;"-"&amp;E124,IF($H$4="TEB2000_REV01",RAW_c_TEB2000_REV01!$AD:$AL,"???"),9,0),"---")</f>
        <v>---</v>
      </c>
      <c r="M124" s="19" t="str">
        <f>IFERROR(IF(VLOOKUP($F124&amp;"-"&amp;$G124,IF($M$4="TEM0007_REV01",RAW_m_TEM0007_REV01!$F:$AU),43,0)="--","---",IF($M$4="TEM0007_REV01",RAW_m_TEM0007_REV01!$AT124&amp; " --&gt; " &amp;RAW_m_TEM0007_REV01!$AU124&amp; " --&gt; ")),"---")</f>
        <v>---</v>
      </c>
      <c r="N124" s="19" t="str">
        <f>IFERROR(VLOOKUP(F124&amp;"-"&amp;G124,IF($M$4="TEM0007_REV01",RAW_m_TEM0007_REV01!$AD:$AJ),7,0),"---")</f>
        <v>---</v>
      </c>
      <c r="O124" s="19" t="str">
        <f>IFERROR(VLOOKUP(N124,IF($M$4="TEM0007_REV01",RAW_m_TEM0007_REV01!$AJ:$AK),2,0),"---")</f>
        <v>---</v>
      </c>
      <c r="P124" s="19" t="str">
        <f>IFERROR(VLOOKUP(F124&amp;"-"&amp;G124,IF($M$4="TEM0007_REV01",RAW_m_TEM0007_REV01!$AD:$AG),3,0),"---")</f>
        <v>---</v>
      </c>
      <c r="Q124" s="19" t="str">
        <f>IFERROR(VLOOKUP(N124,IF($M$4="TEM0007_REV01",RAW_m_TEM0007_REV01!$AE:$AH),4,0),"---")</f>
        <v>---</v>
      </c>
      <c r="R124" s="19" t="str">
        <f>IFERROR(VLOOKUP(F124&amp;"-"&amp;G124,IF($M$4="TEM0007_REV01",RAW_m_TEM0007_REV01!$AD:$AG),4,0),"---")</f>
        <v>---</v>
      </c>
    </row>
    <row r="125" spans="2:18" x14ac:dyDescent="0.25">
      <c r="B125" s="78">
        <v>120</v>
      </c>
      <c r="C125" s="19" t="str">
        <f>IFERROR(INDEX(B2B!A:F,MATCH('B2B Pin Table'!B125,B2B!A:A,0),6),"---")</f>
        <v>GND</v>
      </c>
      <c r="D125" s="19" t="str">
        <f>IFERROR(IF((COUNTIF(B2B!A121:K121,H123)&lt;0),"---",INDEX(B2B!A:K,MATCH('B2B Pin Table'!B125,B2B!A:A,0),2)),"---")</f>
        <v>JB2</v>
      </c>
      <c r="E125" s="19" t="str">
        <f>IFERROR(IF((COUNTIF(B2B!A121:K121,H123)&lt;0),"---",INDEX(B2B!A:K,MATCH('B2B Pin Table'!B125,B2B!A:A,0),3)),"---")</f>
        <v>19</v>
      </c>
      <c r="F125" s="19" t="str">
        <f>IFERROR(IF((COUNTIF(B2B!A121:K121,L123)&lt;0),"---",INDEX(B2B!A:K,MATCH('B2B Pin Table'!B125,B2B!A:A,0),4)),"---")</f>
        <v>JM2</v>
      </c>
      <c r="G125" s="19" t="str">
        <f>IFERROR(IF((COUNTIF(B2B!A121:K121,L123)&lt;0),"---",INDEX(B2B!A:K,MATCH('B2B Pin Table'!B125,B2B!A:A,0),5)),"---")</f>
        <v>20</v>
      </c>
      <c r="H125" s="59" t="str">
        <f>IFERROR(IF(VLOOKUP($D125&amp;"-"&amp;$E125,IF($H$4="TEB2000_REV01",CALC_CONN_TEB2000_REV01!$F:$I),4,0)="--","---",IF($H$4="TEB2000_REV01",CALC_CONN_TEB2000_REV01!$G125&amp; " --&gt; " &amp;CALC_CONN_TEB2000_REV01!$I125&amp; " --&gt; ")),"---")</f>
        <v>---</v>
      </c>
      <c r="I125" s="19" t="str">
        <f>IFERROR(IF(VLOOKUP($D125&amp;"-"&amp;$E125,IF($H$4="TEB2000_REV01",CALC_CONN_TEB2000_REV01!$F:$H),3,0)="--",VLOOKUP($D125&amp;"-"&amp;$E125,IF($H$4="TEB2000_REV01",CALC_CONN_TEB2000_REV01!$F:$H),2,0),VLOOKUP($D125&amp;"-"&amp;$E125,IF($H$4="TEB2000_REV01",CALC_CONN_TEB2000_REV01!$F:$H),3,0)),"---")</f>
        <v>---</v>
      </c>
      <c r="J125" s="19" t="str">
        <f>IFERROR(VLOOKUP(I125,IF($H$4="TEB2000_REV01",RAW_c_TEB2000_REV01!$AE:$AM),9,0),"---")</f>
        <v>---</v>
      </c>
      <c r="K125" s="19" t="str">
        <f>IFERROR(VLOOKUP(D125&amp;"-"&amp;E125,IF($H$4="TEB2000_REV01",RAW_c_TEB2000_REV01!$AD:$AK,"???"),6,0),"---")</f>
        <v>---</v>
      </c>
      <c r="L125" s="19" t="str">
        <f>IFERROR(VLOOKUP(D125&amp;"-"&amp;E125,IF($H$4="TEB2000_REV01",RAW_c_TEB2000_REV01!$AD:$AL,"???"),9,0),"---")</f>
        <v>---</v>
      </c>
      <c r="M125" s="19" t="str">
        <f>IFERROR(IF(VLOOKUP($F125&amp;"-"&amp;$G125,IF($M$4="TEM0007_REV01",RAW_m_TEM0007_REV01!$F:$AU),43,0)="--","---",IF($M$4="TEM0007_REV01",RAW_m_TEM0007_REV01!$AT125&amp; " --&gt; " &amp;RAW_m_TEM0007_REV01!$AU125&amp; " --&gt; ")),"---")</f>
        <v>---</v>
      </c>
      <c r="N125" s="19" t="str">
        <f>IFERROR(VLOOKUP(F125&amp;"-"&amp;G125,IF($M$4="TEM0007_REV01",RAW_m_TEM0007_REV01!$AD:$AJ),7,0),"---")</f>
        <v>---</v>
      </c>
      <c r="O125" s="19" t="str">
        <f>IFERROR(VLOOKUP(N125,IF($M$4="TEM0007_REV01",RAW_m_TEM0007_REV01!$AJ:$AK),2,0),"---")</f>
        <v>---</v>
      </c>
      <c r="P125" s="19" t="str">
        <f>IFERROR(VLOOKUP(F125&amp;"-"&amp;G125,IF($M$4="TEM0007_REV01",RAW_m_TEM0007_REV01!$AD:$AG),3,0),"---")</f>
        <v>---</v>
      </c>
      <c r="Q125" s="19" t="str">
        <f>IFERROR(VLOOKUP(N125,IF($M$4="TEM0007_REV01",RAW_m_TEM0007_REV01!$AE:$AH),4,0),"---")</f>
        <v>---</v>
      </c>
      <c r="R125" s="19" t="str">
        <f>IFERROR(VLOOKUP(F125&amp;"-"&amp;G125,IF($M$4="TEM0007_REV01",RAW_m_TEM0007_REV01!$AD:$AG),4,0),"---")</f>
        <v>---</v>
      </c>
    </row>
    <row r="126" spans="2:18" x14ac:dyDescent="0.25">
      <c r="B126" s="78">
        <v>121</v>
      </c>
      <c r="C126" s="19" t="str">
        <f>IFERROR(INDEX(B2B!A:F,MATCH('B2B Pin Table'!B126,B2B!A:A,0),6),"---")</f>
        <v>IO</v>
      </c>
      <c r="D126" s="19" t="str">
        <f>IFERROR(IF((COUNTIF(B2B!A122:K122,H124)&lt;0),"---",INDEX(B2B!A:K,MATCH('B2B Pin Table'!B126,B2B!A:A,0),2)),"---")</f>
        <v>JB2</v>
      </c>
      <c r="E126" s="19" t="str">
        <f>IFERROR(IF((COUNTIF(B2B!A122:K122,H124)&lt;0),"---",INDEX(B2B!A:K,MATCH('B2B Pin Table'!B126,B2B!A:A,0),3)),"---")</f>
        <v>22</v>
      </c>
      <c r="F126" s="19" t="str">
        <f>IFERROR(IF((COUNTIF(B2B!A122:K122,L124)&lt;0),"---",INDEX(B2B!A:K,MATCH('B2B Pin Table'!B126,B2B!A:A,0),4)),"---")</f>
        <v>JM2</v>
      </c>
      <c r="G126" s="19" t="str">
        <f>IFERROR(IF((COUNTIF(B2B!A122:K122,L124)&lt;0),"---",INDEX(B2B!A:K,MATCH('B2B Pin Table'!B126,B2B!A:A,0),5)),"---")</f>
        <v>21</v>
      </c>
      <c r="H126" s="59" t="str">
        <f>IFERROR(IF(VLOOKUP($D126&amp;"-"&amp;$E126,IF($H$4="TEB2000_REV01",CALC_CONN_TEB2000_REV01!$F:$I),4,0)="--","---",IF($H$4="TEB2000_REV01",CALC_CONN_TEB2000_REV01!$G126&amp; " --&gt; " &amp;CALC_CONN_TEB2000_REV01!$I126&amp; " --&gt; ")),"---")</f>
        <v>---</v>
      </c>
      <c r="I126" s="19" t="str">
        <f>IFERROR(IF(VLOOKUP($D126&amp;"-"&amp;$E126,IF($H$4="TEB2000_REV01",CALC_CONN_TEB2000_REV01!$F:$H),3,0)="--",VLOOKUP($D126&amp;"-"&amp;$E126,IF($H$4="TEB2000_REV01",CALC_CONN_TEB2000_REV01!$F:$H),2,0),VLOOKUP($D126&amp;"-"&amp;$E126,IF($H$4="TEB2000_REV01",CALC_CONN_TEB2000_REV01!$F:$H),3,0)),"---")</f>
        <v>---</v>
      </c>
      <c r="J126" s="19" t="str">
        <f>IFERROR(VLOOKUP(I126,IF($H$4="TEB2000_REV01",RAW_c_TEB2000_REV01!$AE:$AM),9,0),"---")</f>
        <v>---</v>
      </c>
      <c r="K126" s="19" t="str">
        <f>IFERROR(VLOOKUP(D126&amp;"-"&amp;E126,IF($H$4="TEB2000_REV01",RAW_c_TEB2000_REV01!$AD:$AK,"???"),6,0),"---")</f>
        <v>---</v>
      </c>
      <c r="L126" s="19" t="str">
        <f>IFERROR(VLOOKUP(D126&amp;"-"&amp;E126,IF($H$4="TEB2000_REV01",RAW_c_TEB2000_REV01!$AD:$AL,"???"),9,0),"---")</f>
        <v>---</v>
      </c>
      <c r="M126" s="19" t="str">
        <f>IFERROR(IF(VLOOKUP($F126&amp;"-"&amp;$G126,IF($M$4="TEM0007_REV01",RAW_m_TEM0007_REV01!$F:$AU),43,0)="--","---",IF($M$4="TEM0007_REV01",RAW_m_TEM0007_REV01!$AT126&amp; " --&gt; " &amp;RAW_m_TEM0007_REV01!$AU126&amp; " --&gt; ")),"---")</f>
        <v>---</v>
      </c>
      <c r="N126" s="19" t="str">
        <f>IFERROR(VLOOKUP(F126&amp;"-"&amp;G126,IF($M$4="TEM0007_REV01",RAW_m_TEM0007_REV01!$AD:$AJ),7,0),"---")</f>
        <v>---</v>
      </c>
      <c r="O126" s="19" t="str">
        <f>IFERROR(VLOOKUP(N126,IF($M$4="TEM0007_REV01",RAW_m_TEM0007_REV01!$AJ:$AK),2,0),"---")</f>
        <v>---</v>
      </c>
      <c r="P126" s="19" t="str">
        <f>IFERROR(VLOOKUP(F126&amp;"-"&amp;G126,IF($M$4="TEM0007_REV01",RAW_m_TEM0007_REV01!$AD:$AG),3,0),"---")</f>
        <v>---</v>
      </c>
      <c r="Q126" s="19" t="str">
        <f>IFERROR(VLOOKUP(N126,IF($M$4="TEM0007_REV01",RAW_m_TEM0007_REV01!$AE:$AH),4,0),"---")</f>
        <v>---</v>
      </c>
      <c r="R126" s="19" t="str">
        <f>IFERROR(VLOOKUP(F126&amp;"-"&amp;G126,IF($M$4="TEM0007_REV01",RAW_m_TEM0007_REV01!$AD:$AG),4,0),"---")</f>
        <v>---</v>
      </c>
    </row>
    <row r="127" spans="2:18" x14ac:dyDescent="0.25">
      <c r="B127" s="78">
        <v>122</v>
      </c>
      <c r="C127" s="19" t="str">
        <f>IFERROR(INDEX(B2B!A:F,MATCH('B2B Pin Table'!B127,B2B!A:A,0),6),"---")</f>
        <v>IO</v>
      </c>
      <c r="D127" s="19" t="str">
        <f>IFERROR(IF((COUNTIF(B2B!A123:K123,H125)&lt;0),"---",INDEX(B2B!A:K,MATCH('B2B Pin Table'!B127,B2B!A:A,0),2)),"---")</f>
        <v>JB2</v>
      </c>
      <c r="E127" s="19" t="str">
        <f>IFERROR(IF((COUNTIF(B2B!A123:K123,H125)&lt;0),"---",INDEX(B2B!A:K,MATCH('B2B Pin Table'!B127,B2B!A:A,0),3)),"---")</f>
        <v>21</v>
      </c>
      <c r="F127" s="19" t="str">
        <f>IFERROR(IF((COUNTIF(B2B!A123:K123,L125)&lt;0),"---",INDEX(B2B!A:K,MATCH('B2B Pin Table'!B127,B2B!A:A,0),4)),"---")</f>
        <v>JM2</v>
      </c>
      <c r="G127" s="19" t="str">
        <f>IFERROR(IF((COUNTIF(B2B!A123:K123,L125)&lt;0),"---",INDEX(B2B!A:K,MATCH('B2B Pin Table'!B127,B2B!A:A,0),5)),"---")</f>
        <v>22</v>
      </c>
      <c r="H127" s="59" t="str">
        <f>IFERROR(IF(VLOOKUP($D127&amp;"-"&amp;$E127,IF($H$4="TEB2000_REV01",CALC_CONN_TEB2000_REV01!$F:$I),4,0)="--","---",IF($H$4="TEB2000_REV01",CALC_CONN_TEB2000_REV01!$G127&amp; " --&gt; " &amp;CALC_CONN_TEB2000_REV01!$I127&amp; " --&gt; ")),"---")</f>
        <v>---</v>
      </c>
      <c r="I127" s="19" t="str">
        <f>IFERROR(IF(VLOOKUP($D127&amp;"-"&amp;$E127,IF($H$4="TEB2000_REV01",CALC_CONN_TEB2000_REV01!$F:$H),3,0)="--",VLOOKUP($D127&amp;"-"&amp;$E127,IF($H$4="TEB2000_REV01",CALC_CONN_TEB2000_REV01!$F:$H),2,0),VLOOKUP($D127&amp;"-"&amp;$E127,IF($H$4="TEB2000_REV01",CALC_CONN_TEB2000_REV01!$F:$H),3,0)),"---")</f>
        <v>---</v>
      </c>
      <c r="J127" s="19" t="str">
        <f>IFERROR(VLOOKUP(I127,IF($H$4="TEB2000_REV01",RAW_c_TEB2000_REV01!$AE:$AM),9,0),"---")</f>
        <v>---</v>
      </c>
      <c r="K127" s="19" t="str">
        <f>IFERROR(VLOOKUP(D127&amp;"-"&amp;E127,IF($H$4="TEB2000_REV01",RAW_c_TEB2000_REV01!$AD:$AK,"???"),6,0),"---")</f>
        <v>---</v>
      </c>
      <c r="L127" s="19" t="str">
        <f>IFERROR(VLOOKUP(D127&amp;"-"&amp;E127,IF($H$4="TEB2000_REV01",RAW_c_TEB2000_REV01!$AD:$AL,"???"),9,0),"---")</f>
        <v>---</v>
      </c>
      <c r="M127" s="19" t="str">
        <f>IFERROR(IF(VLOOKUP($F127&amp;"-"&amp;$G127,IF($M$4="TEM0007_REV01",RAW_m_TEM0007_REV01!$F:$AU),43,0)="--","---",IF($M$4="TEM0007_REV01",RAW_m_TEM0007_REV01!$AT127&amp; " --&gt; " &amp;RAW_m_TEM0007_REV01!$AU127&amp; " --&gt; ")),"---")</f>
        <v>---</v>
      </c>
      <c r="N127" s="19" t="str">
        <f>IFERROR(VLOOKUP(F127&amp;"-"&amp;G127,IF($M$4="TEM0007_REV01",RAW_m_TEM0007_REV01!$AD:$AJ),7,0),"---")</f>
        <v>---</v>
      </c>
      <c r="O127" s="19" t="str">
        <f>IFERROR(VLOOKUP(N127,IF($M$4="TEM0007_REV01",RAW_m_TEM0007_REV01!$AJ:$AK),2,0),"---")</f>
        <v>---</v>
      </c>
      <c r="P127" s="19" t="str">
        <f>IFERROR(VLOOKUP(F127&amp;"-"&amp;G127,IF($M$4="TEM0007_REV01",RAW_m_TEM0007_REV01!$AD:$AG),3,0),"---")</f>
        <v>---</v>
      </c>
      <c r="Q127" s="19" t="str">
        <f>IFERROR(VLOOKUP(N127,IF($M$4="TEM0007_REV01",RAW_m_TEM0007_REV01!$AE:$AH),4,0),"---")</f>
        <v>---</v>
      </c>
      <c r="R127" s="19" t="str">
        <f>IFERROR(VLOOKUP(F127&amp;"-"&amp;G127,IF($M$4="TEM0007_REV01",RAW_m_TEM0007_REV01!$AD:$AG),4,0),"---")</f>
        <v>---</v>
      </c>
    </row>
    <row r="128" spans="2:18" x14ac:dyDescent="0.25">
      <c r="B128" s="78">
        <v>123</v>
      </c>
      <c r="C128" s="19" t="str">
        <f>IFERROR(INDEX(B2B!A:F,MATCH('B2B Pin Table'!B128,B2B!A:A,0),6),"---")</f>
        <v>IO</v>
      </c>
      <c r="D128" s="19" t="str">
        <f>IFERROR(IF((COUNTIF(B2B!A124:K124,H126)&lt;0),"---",INDEX(B2B!A:K,MATCH('B2B Pin Table'!B128,B2B!A:A,0),2)),"---")</f>
        <v>JB2</v>
      </c>
      <c r="E128" s="19" t="str">
        <f>IFERROR(IF((COUNTIF(B2B!A124:K124,H126)&lt;0),"---",INDEX(B2B!A:K,MATCH('B2B Pin Table'!B128,B2B!A:A,0),3)),"---")</f>
        <v>24</v>
      </c>
      <c r="F128" s="19" t="str">
        <f>IFERROR(IF((COUNTIF(B2B!A124:K124,L126)&lt;0),"---",INDEX(B2B!A:K,MATCH('B2B Pin Table'!B128,B2B!A:A,0),4)),"---")</f>
        <v>JM2</v>
      </c>
      <c r="G128" s="19" t="str">
        <f>IFERROR(IF((COUNTIF(B2B!A124:K124,L126)&lt;0),"---",INDEX(B2B!A:K,MATCH('B2B Pin Table'!B128,B2B!A:A,0),5)),"---")</f>
        <v>23</v>
      </c>
      <c r="H128" s="59" t="str">
        <f>IFERROR(IF(VLOOKUP($D128&amp;"-"&amp;$E128,IF($H$4="TEB2000_REV01",CALC_CONN_TEB2000_REV01!$F:$I),4,0)="--","---",IF($H$4="TEB2000_REV01",CALC_CONN_TEB2000_REV01!$G128&amp; " --&gt; " &amp;CALC_CONN_TEB2000_REV01!$I128&amp; " --&gt; ")),"---")</f>
        <v>---</v>
      </c>
      <c r="I128" s="19" t="str">
        <f>IFERROR(IF(VLOOKUP($D128&amp;"-"&amp;$E128,IF($H$4="TEB2000_REV01",CALC_CONN_TEB2000_REV01!$F:$H),3,0)="--",VLOOKUP($D128&amp;"-"&amp;$E128,IF($H$4="TEB2000_REV01",CALC_CONN_TEB2000_REV01!$F:$H),2,0),VLOOKUP($D128&amp;"-"&amp;$E128,IF($H$4="TEB2000_REV01",CALC_CONN_TEB2000_REV01!$F:$H),3,0)),"---")</f>
        <v>---</v>
      </c>
      <c r="J128" s="19" t="str">
        <f>IFERROR(VLOOKUP(I128,IF($H$4="TEB2000_REV01",RAW_c_TEB2000_REV01!$AE:$AM),9,0),"---")</f>
        <v>---</v>
      </c>
      <c r="K128" s="19" t="str">
        <f>IFERROR(VLOOKUP(D128&amp;"-"&amp;E128,IF($H$4="TEB2000_REV01",RAW_c_TEB2000_REV01!$AD:$AK,"???"),6,0),"---")</f>
        <v>---</v>
      </c>
      <c r="L128" s="19" t="str">
        <f>IFERROR(VLOOKUP(D128&amp;"-"&amp;E128,IF($H$4="TEB2000_REV01",RAW_c_TEB2000_REV01!$AD:$AL,"???"),9,0),"---")</f>
        <v>---</v>
      </c>
      <c r="M128" s="19" t="str">
        <f>IFERROR(IF(VLOOKUP($F128&amp;"-"&amp;$G128,IF($M$4="TEM0007_REV01",RAW_m_TEM0007_REV01!$F:$AU),43,0)="--","---",IF($M$4="TEM0007_REV01",RAW_m_TEM0007_REV01!$AT128&amp; " --&gt; " &amp;RAW_m_TEM0007_REV01!$AU128&amp; " --&gt; ")),"---")</f>
        <v>---</v>
      </c>
      <c r="N128" s="19" t="str">
        <f>IFERROR(VLOOKUP(F128&amp;"-"&amp;G128,IF($M$4="TEM0007_REV01",RAW_m_TEM0007_REV01!$AD:$AJ),7,0),"---")</f>
        <v>---</v>
      </c>
      <c r="O128" s="19" t="str">
        <f>IFERROR(VLOOKUP(N128,IF($M$4="TEM0007_REV01",RAW_m_TEM0007_REV01!$AJ:$AK),2,0),"---")</f>
        <v>---</v>
      </c>
      <c r="P128" s="19" t="str">
        <f>IFERROR(VLOOKUP(F128&amp;"-"&amp;G128,IF($M$4="TEM0007_REV01",RAW_m_TEM0007_REV01!$AD:$AG),3,0),"---")</f>
        <v>---</v>
      </c>
      <c r="Q128" s="19" t="str">
        <f>IFERROR(VLOOKUP(N128,IF($M$4="TEM0007_REV01",RAW_m_TEM0007_REV01!$AE:$AH),4,0),"---")</f>
        <v>---</v>
      </c>
      <c r="R128" s="19" t="str">
        <f>IFERROR(VLOOKUP(F128&amp;"-"&amp;G128,IF($M$4="TEM0007_REV01",RAW_m_TEM0007_REV01!$AD:$AG),4,0),"---")</f>
        <v>---</v>
      </c>
    </row>
    <row r="129" spans="2:18" x14ac:dyDescent="0.25">
      <c r="B129" s="78">
        <v>124</v>
      </c>
      <c r="C129" s="19" t="str">
        <f>IFERROR(INDEX(B2B!A:F,MATCH('B2B Pin Table'!B129,B2B!A:A,0),6),"---")</f>
        <v>IO</v>
      </c>
      <c r="D129" s="19" t="str">
        <f>IFERROR(IF((COUNTIF(B2B!A125:K125,H127)&lt;0),"---",INDEX(B2B!A:K,MATCH('B2B Pin Table'!B129,B2B!A:A,0),2)),"---")</f>
        <v>JB2</v>
      </c>
      <c r="E129" s="19" t="str">
        <f>IFERROR(IF((COUNTIF(B2B!A125:K125,H127)&lt;0),"---",INDEX(B2B!A:K,MATCH('B2B Pin Table'!B129,B2B!A:A,0),3)),"---")</f>
        <v>23</v>
      </c>
      <c r="F129" s="19" t="str">
        <f>IFERROR(IF((COUNTIF(B2B!A125:K125,L127)&lt;0),"---",INDEX(B2B!A:K,MATCH('B2B Pin Table'!B129,B2B!A:A,0),4)),"---")</f>
        <v>JM2</v>
      </c>
      <c r="G129" s="19" t="str">
        <f>IFERROR(IF((COUNTIF(B2B!A125:K125,L127)&lt;0),"---",INDEX(B2B!A:K,MATCH('B2B Pin Table'!B129,B2B!A:A,0),5)),"---")</f>
        <v>24</v>
      </c>
      <c r="H129" s="59" t="str">
        <f>IFERROR(IF(VLOOKUP($D129&amp;"-"&amp;$E129,IF($H$4="TEB2000_REV01",CALC_CONN_TEB2000_REV01!$F:$I),4,0)="--","---",IF($H$4="TEB2000_REV01",CALC_CONN_TEB2000_REV01!$G129&amp; " --&gt; " &amp;CALC_CONN_TEB2000_REV01!$I129&amp; " --&gt; ")),"---")</f>
        <v>---</v>
      </c>
      <c r="I129" s="19" t="str">
        <f>IFERROR(IF(VLOOKUP($D129&amp;"-"&amp;$E129,IF($H$4="TEB2000_REV01",CALC_CONN_TEB2000_REV01!$F:$H),3,0)="--",VLOOKUP($D129&amp;"-"&amp;$E129,IF($H$4="TEB2000_REV01",CALC_CONN_TEB2000_REV01!$F:$H),2,0),VLOOKUP($D129&amp;"-"&amp;$E129,IF($H$4="TEB2000_REV01",CALC_CONN_TEB2000_REV01!$F:$H),3,0)),"---")</f>
        <v>---</v>
      </c>
      <c r="J129" s="19" t="str">
        <f>IFERROR(VLOOKUP(I129,IF($H$4="TEB2000_REV01",RAW_c_TEB2000_REV01!$AE:$AM),9,0),"---")</f>
        <v>---</v>
      </c>
      <c r="K129" s="19" t="str">
        <f>IFERROR(VLOOKUP(D129&amp;"-"&amp;E129,IF($H$4="TEB2000_REV01",RAW_c_TEB2000_REV01!$AD:$AK,"???"),6,0),"---")</f>
        <v>---</v>
      </c>
      <c r="L129" s="19" t="str">
        <f>IFERROR(VLOOKUP(D129&amp;"-"&amp;E129,IF($H$4="TEB2000_REV01",RAW_c_TEB2000_REV01!$AD:$AL,"???"),9,0),"---")</f>
        <v>---</v>
      </c>
      <c r="M129" s="19" t="str">
        <f>IFERROR(IF(VLOOKUP($F129&amp;"-"&amp;$G129,IF($M$4="TEM0007_REV01",RAW_m_TEM0007_REV01!$F:$AU),43,0)="--","---",IF($M$4="TEM0007_REV01",RAW_m_TEM0007_REV01!$AT129&amp; " --&gt; " &amp;RAW_m_TEM0007_REV01!$AU129&amp; " --&gt; ")),"---")</f>
        <v>---</v>
      </c>
      <c r="N129" s="19" t="str">
        <f>IFERROR(VLOOKUP(F129&amp;"-"&amp;G129,IF($M$4="TEM0007_REV01",RAW_m_TEM0007_REV01!$AD:$AJ),7,0),"---")</f>
        <v>---</v>
      </c>
      <c r="O129" s="19" t="str">
        <f>IFERROR(VLOOKUP(N129,IF($M$4="TEM0007_REV01",RAW_m_TEM0007_REV01!$AJ:$AK),2,0),"---")</f>
        <v>---</v>
      </c>
      <c r="P129" s="19" t="str">
        <f>IFERROR(VLOOKUP(F129&amp;"-"&amp;G129,IF($M$4="TEM0007_REV01",RAW_m_TEM0007_REV01!$AD:$AG),3,0),"---")</f>
        <v>---</v>
      </c>
      <c r="Q129" s="19" t="str">
        <f>IFERROR(VLOOKUP(N129,IF($M$4="TEM0007_REV01",RAW_m_TEM0007_REV01!$AE:$AH),4,0),"---")</f>
        <v>---</v>
      </c>
      <c r="R129" s="19" t="str">
        <f>IFERROR(VLOOKUP(F129&amp;"-"&amp;G129,IF($M$4="TEM0007_REV01",RAW_m_TEM0007_REV01!$AD:$AG),4,0),"---")</f>
        <v>---</v>
      </c>
    </row>
    <row r="130" spans="2:18" x14ac:dyDescent="0.25">
      <c r="B130" s="78">
        <v>125</v>
      </c>
      <c r="C130" s="19" t="str">
        <f>IFERROR(INDEX(B2B!A:F,MATCH('B2B Pin Table'!B130,B2B!A:A,0),6),"---")</f>
        <v>IO</v>
      </c>
      <c r="D130" s="19" t="str">
        <f>IFERROR(IF((COUNTIF(B2B!A126:K126,H128)&lt;0),"---",INDEX(B2B!A:K,MATCH('B2B Pin Table'!B130,B2B!A:A,0),2)),"---")</f>
        <v>JB2</v>
      </c>
      <c r="E130" s="19" t="str">
        <f>IFERROR(IF((COUNTIF(B2B!A126:K126,H128)&lt;0),"---",INDEX(B2B!A:K,MATCH('B2B Pin Table'!B130,B2B!A:A,0),3)),"---")</f>
        <v>26</v>
      </c>
      <c r="F130" s="19" t="str">
        <f>IFERROR(IF((COUNTIF(B2B!A126:K126,L128)&lt;0),"---",INDEX(B2B!A:K,MATCH('B2B Pin Table'!B130,B2B!A:A,0),4)),"---")</f>
        <v>JM2</v>
      </c>
      <c r="G130" s="19" t="str">
        <f>IFERROR(IF((COUNTIF(B2B!A126:K126,L128)&lt;0),"---",INDEX(B2B!A:K,MATCH('B2B Pin Table'!B130,B2B!A:A,0),5)),"---")</f>
        <v>25</v>
      </c>
      <c r="H130" s="59" t="str">
        <f>IFERROR(IF(VLOOKUP($D130&amp;"-"&amp;$E130,IF($H$4="TEB2000_REV01",CALC_CONN_TEB2000_REV01!$F:$I),4,0)="--","---",IF($H$4="TEB2000_REV01",CALC_CONN_TEB2000_REV01!$G130&amp; " --&gt; " &amp;CALC_CONN_TEB2000_REV01!$I130&amp; " --&gt; ")),"---")</f>
        <v>---</v>
      </c>
      <c r="I130" s="19" t="str">
        <f>IFERROR(IF(VLOOKUP($D130&amp;"-"&amp;$E130,IF($H$4="TEB2000_REV01",CALC_CONN_TEB2000_REV01!$F:$H),3,0)="--",VLOOKUP($D130&amp;"-"&amp;$E130,IF($H$4="TEB2000_REV01",CALC_CONN_TEB2000_REV01!$F:$H),2,0),VLOOKUP($D130&amp;"-"&amp;$E130,IF($H$4="TEB2000_REV01",CALC_CONN_TEB2000_REV01!$F:$H),3,0)),"---")</f>
        <v>---</v>
      </c>
      <c r="J130" s="19" t="str">
        <f>IFERROR(VLOOKUP(I130,IF($H$4="TEB2000_REV01",RAW_c_TEB2000_REV01!$AE:$AM),9,0),"---")</f>
        <v>---</v>
      </c>
      <c r="K130" s="19" t="str">
        <f>IFERROR(VLOOKUP(D130&amp;"-"&amp;E130,IF($H$4="TEB2000_REV01",RAW_c_TEB2000_REV01!$AD:$AK,"???"),6,0),"---")</f>
        <v>---</v>
      </c>
      <c r="L130" s="19" t="str">
        <f>IFERROR(VLOOKUP(D130&amp;"-"&amp;E130,IF($H$4="TEB2000_REV01",RAW_c_TEB2000_REV01!$AD:$AL,"???"),9,0),"---")</f>
        <v>---</v>
      </c>
      <c r="M130" s="19" t="str">
        <f>IFERROR(IF(VLOOKUP($F130&amp;"-"&amp;$G130,IF($M$4="TEM0007_REV01",RAW_m_TEM0007_REV01!$F:$AU),43,0)="--","---",IF($M$4="TEM0007_REV01",RAW_m_TEM0007_REV01!$AT130&amp; " --&gt; " &amp;RAW_m_TEM0007_REV01!$AU130&amp; " --&gt; ")),"---")</f>
        <v>---</v>
      </c>
      <c r="N130" s="19" t="str">
        <f>IFERROR(VLOOKUP(F130&amp;"-"&amp;G130,IF($M$4="TEM0007_REV01",RAW_m_TEM0007_REV01!$AD:$AJ),7,0),"---")</f>
        <v>---</v>
      </c>
      <c r="O130" s="19" t="str">
        <f>IFERROR(VLOOKUP(N130,IF($M$4="TEM0007_REV01",RAW_m_TEM0007_REV01!$AJ:$AK),2,0),"---")</f>
        <v>---</v>
      </c>
      <c r="P130" s="19" t="str">
        <f>IFERROR(VLOOKUP(F130&amp;"-"&amp;G130,IF($M$4="TEM0007_REV01",RAW_m_TEM0007_REV01!$AD:$AG),3,0),"---")</f>
        <v>---</v>
      </c>
      <c r="Q130" s="19" t="str">
        <f>IFERROR(VLOOKUP(N130,IF($M$4="TEM0007_REV01",RAW_m_TEM0007_REV01!$AE:$AH),4,0),"---")</f>
        <v>---</v>
      </c>
      <c r="R130" s="19" t="str">
        <f>IFERROR(VLOOKUP(F130&amp;"-"&amp;G130,IF($M$4="TEM0007_REV01",RAW_m_TEM0007_REV01!$AD:$AG),4,0),"---")</f>
        <v>---</v>
      </c>
    </row>
    <row r="131" spans="2:18" x14ac:dyDescent="0.25">
      <c r="B131" s="78">
        <v>126</v>
      </c>
      <c r="C131" s="19" t="str">
        <f>IFERROR(INDEX(B2B!A:F,MATCH('B2B Pin Table'!B131,B2B!A:A,0),6),"---")</f>
        <v>IO</v>
      </c>
      <c r="D131" s="19" t="str">
        <f>IFERROR(IF((COUNTIF(B2B!A127:K127,H129)&lt;0),"---",INDEX(B2B!A:K,MATCH('B2B Pin Table'!B131,B2B!A:A,0),2)),"---")</f>
        <v>JB2</v>
      </c>
      <c r="E131" s="19" t="str">
        <f>IFERROR(IF((COUNTIF(B2B!A127:K127,H129)&lt;0),"---",INDEX(B2B!A:K,MATCH('B2B Pin Table'!B131,B2B!A:A,0),3)),"---")</f>
        <v>25</v>
      </c>
      <c r="F131" s="19" t="str">
        <f>IFERROR(IF((COUNTIF(B2B!A127:K127,L129)&lt;0),"---",INDEX(B2B!A:K,MATCH('B2B Pin Table'!B131,B2B!A:A,0),4)),"---")</f>
        <v>JM2</v>
      </c>
      <c r="G131" s="19" t="str">
        <f>IFERROR(IF((COUNTIF(B2B!A127:K127,L129)&lt;0),"---",INDEX(B2B!A:K,MATCH('B2B Pin Table'!B131,B2B!A:A,0),5)),"---")</f>
        <v>26</v>
      </c>
      <c r="H131" s="59" t="str">
        <f>IFERROR(IF(VLOOKUP($D131&amp;"-"&amp;$E131,IF($H$4="TEB2000_REV01",CALC_CONN_TEB2000_REV01!$F:$I),4,0)="--","---",IF($H$4="TEB2000_REV01",CALC_CONN_TEB2000_REV01!$G131&amp; " --&gt; " &amp;CALC_CONN_TEB2000_REV01!$I131&amp; " --&gt; ")),"---")</f>
        <v>---</v>
      </c>
      <c r="I131" s="19" t="str">
        <f>IFERROR(IF(VLOOKUP($D131&amp;"-"&amp;$E131,IF($H$4="TEB2000_REV01",CALC_CONN_TEB2000_REV01!$F:$H),3,0)="--",VLOOKUP($D131&amp;"-"&amp;$E131,IF($H$4="TEB2000_REV01",CALC_CONN_TEB2000_REV01!$F:$H),2,0),VLOOKUP($D131&amp;"-"&amp;$E131,IF($H$4="TEB2000_REV01",CALC_CONN_TEB2000_REV01!$F:$H),3,0)),"---")</f>
        <v>---</v>
      </c>
      <c r="J131" s="19" t="str">
        <f>IFERROR(VLOOKUP(I131,IF($H$4="TEB2000_REV01",RAW_c_TEB2000_REV01!$AE:$AM),9,0),"---")</f>
        <v>---</v>
      </c>
      <c r="K131" s="19" t="str">
        <f>IFERROR(VLOOKUP(D131&amp;"-"&amp;E131,IF($H$4="TEB2000_REV01",RAW_c_TEB2000_REV01!$AD:$AK,"???"),6,0),"---")</f>
        <v>---</v>
      </c>
      <c r="L131" s="19" t="str">
        <f>IFERROR(VLOOKUP(D131&amp;"-"&amp;E131,IF($H$4="TEB2000_REV01",RAW_c_TEB2000_REV01!$AD:$AL,"???"),9,0),"---")</f>
        <v>---</v>
      </c>
      <c r="M131" s="19" t="str">
        <f>IFERROR(IF(VLOOKUP($F131&amp;"-"&amp;$G131,IF($M$4="TEM0007_REV01",RAW_m_TEM0007_REV01!$F:$AU),43,0)="--","---",IF($M$4="TEM0007_REV01",RAW_m_TEM0007_REV01!$AT131&amp; " --&gt; " &amp;RAW_m_TEM0007_REV01!$AU131&amp; " --&gt; ")),"---")</f>
        <v>---</v>
      </c>
      <c r="N131" s="19" t="str">
        <f>IFERROR(VLOOKUP(F131&amp;"-"&amp;G131,IF($M$4="TEM0007_REV01",RAW_m_TEM0007_REV01!$AD:$AJ),7,0),"---")</f>
        <v>---</v>
      </c>
      <c r="O131" s="19" t="str">
        <f>IFERROR(VLOOKUP(N131,IF($M$4="TEM0007_REV01",RAW_m_TEM0007_REV01!$AJ:$AK),2,0),"---")</f>
        <v>---</v>
      </c>
      <c r="P131" s="19" t="str">
        <f>IFERROR(VLOOKUP(F131&amp;"-"&amp;G131,IF($M$4="TEM0007_REV01",RAW_m_TEM0007_REV01!$AD:$AG),3,0),"---")</f>
        <v>---</v>
      </c>
      <c r="Q131" s="19" t="str">
        <f>IFERROR(VLOOKUP(N131,IF($M$4="TEM0007_REV01",RAW_m_TEM0007_REV01!$AE:$AH),4,0),"---")</f>
        <v>---</v>
      </c>
      <c r="R131" s="19" t="str">
        <f>IFERROR(VLOOKUP(F131&amp;"-"&amp;G131,IF($M$4="TEM0007_REV01",RAW_m_TEM0007_REV01!$AD:$AG),4,0),"---")</f>
        <v>---</v>
      </c>
    </row>
    <row r="132" spans="2:18" x14ac:dyDescent="0.25">
      <c r="B132" s="78">
        <v>127</v>
      </c>
      <c r="C132" s="19" t="str">
        <f>IFERROR(INDEX(B2B!A:F,MATCH('B2B Pin Table'!B132,B2B!A:A,0),6),"---")</f>
        <v>IO</v>
      </c>
      <c r="D132" s="19" t="str">
        <f>IFERROR(IF((COUNTIF(B2B!A128:K128,H130)&lt;0),"---",INDEX(B2B!A:K,MATCH('B2B Pin Table'!B132,B2B!A:A,0),2)),"---")</f>
        <v>JB2</v>
      </c>
      <c r="E132" s="19" t="str">
        <f>IFERROR(IF((COUNTIF(B2B!A128:K128,H130)&lt;0),"---",INDEX(B2B!A:K,MATCH('B2B Pin Table'!B132,B2B!A:A,0),3)),"---")</f>
        <v>28</v>
      </c>
      <c r="F132" s="19" t="str">
        <f>IFERROR(IF((COUNTIF(B2B!A128:K128,L130)&lt;0),"---",INDEX(B2B!A:K,MATCH('B2B Pin Table'!B132,B2B!A:A,0),4)),"---")</f>
        <v>JM2</v>
      </c>
      <c r="G132" s="19" t="str">
        <f>IFERROR(IF((COUNTIF(B2B!A128:K128,L130)&lt;0),"---",INDEX(B2B!A:K,MATCH('B2B Pin Table'!B132,B2B!A:A,0),5)),"---")</f>
        <v>27</v>
      </c>
      <c r="H132" s="59" t="str">
        <f>IFERROR(IF(VLOOKUP($D132&amp;"-"&amp;$E132,IF($H$4="TEB2000_REV01",CALC_CONN_TEB2000_REV01!$F:$I),4,0)="--","---",IF($H$4="TEB2000_REV01",CALC_CONN_TEB2000_REV01!$G132&amp; " --&gt; " &amp;CALC_CONN_TEB2000_REV01!$I132&amp; " --&gt; ")),"---")</f>
        <v>---</v>
      </c>
      <c r="I132" s="19" t="str">
        <f>IFERROR(IF(VLOOKUP($D132&amp;"-"&amp;$E132,IF($H$4="TEB2000_REV01",CALC_CONN_TEB2000_REV01!$F:$H),3,0)="--",VLOOKUP($D132&amp;"-"&amp;$E132,IF($H$4="TEB2000_REV01",CALC_CONN_TEB2000_REV01!$F:$H),2,0),VLOOKUP($D132&amp;"-"&amp;$E132,IF($H$4="TEB2000_REV01",CALC_CONN_TEB2000_REV01!$F:$H),3,0)),"---")</f>
        <v>---</v>
      </c>
      <c r="J132" s="19" t="str">
        <f>IFERROR(VLOOKUP(I132,IF($H$4="TEB2000_REV01",RAW_c_TEB2000_REV01!$AE:$AM),9,0),"---")</f>
        <v>---</v>
      </c>
      <c r="K132" s="19" t="str">
        <f>IFERROR(VLOOKUP(D132&amp;"-"&amp;E132,IF($H$4="TEB2000_REV01",RAW_c_TEB2000_REV01!$AD:$AK,"???"),6,0),"---")</f>
        <v>---</v>
      </c>
      <c r="L132" s="19" t="str">
        <f>IFERROR(VLOOKUP(D132&amp;"-"&amp;E132,IF($H$4="TEB2000_REV01",RAW_c_TEB2000_REV01!$AD:$AL,"???"),9,0),"---")</f>
        <v>---</v>
      </c>
      <c r="M132" s="19" t="str">
        <f>IFERROR(IF(VLOOKUP($F132&amp;"-"&amp;$G132,IF($M$4="TEM0007_REV01",RAW_m_TEM0007_REV01!$F:$AU),43,0)="--","---",IF($M$4="TEM0007_REV01",RAW_m_TEM0007_REV01!$AT132&amp; " --&gt; " &amp;RAW_m_TEM0007_REV01!$AU132&amp; " --&gt; ")),"---")</f>
        <v>---</v>
      </c>
      <c r="N132" s="19" t="str">
        <f>IFERROR(VLOOKUP(F132&amp;"-"&amp;G132,IF($M$4="TEM0007_REV01",RAW_m_TEM0007_REV01!$AD:$AJ),7,0),"---")</f>
        <v>---</v>
      </c>
      <c r="O132" s="19" t="str">
        <f>IFERROR(VLOOKUP(N132,IF($M$4="TEM0007_REV01",RAW_m_TEM0007_REV01!$AJ:$AK),2,0),"---")</f>
        <v>---</v>
      </c>
      <c r="P132" s="19" t="str">
        <f>IFERROR(VLOOKUP(F132&amp;"-"&amp;G132,IF($M$4="TEM0007_REV01",RAW_m_TEM0007_REV01!$AD:$AG),3,0),"---")</f>
        <v>---</v>
      </c>
      <c r="Q132" s="19" t="str">
        <f>IFERROR(VLOOKUP(N132,IF($M$4="TEM0007_REV01",RAW_m_TEM0007_REV01!$AE:$AH),4,0),"---")</f>
        <v>---</v>
      </c>
      <c r="R132" s="19" t="str">
        <f>IFERROR(VLOOKUP(F132&amp;"-"&amp;G132,IF($M$4="TEM0007_REV01",RAW_m_TEM0007_REV01!$AD:$AG),4,0),"---")</f>
        <v>---</v>
      </c>
    </row>
    <row r="133" spans="2:18" x14ac:dyDescent="0.25">
      <c r="B133" s="78">
        <v>128</v>
      </c>
      <c r="C133" s="19" t="str">
        <f>IFERROR(INDEX(B2B!A:F,MATCH('B2B Pin Table'!B133,B2B!A:A,0),6),"---")</f>
        <v>IO</v>
      </c>
      <c r="D133" s="19" t="str">
        <f>IFERROR(IF((COUNTIF(B2B!A129:K129,H131)&lt;0),"---",INDEX(B2B!A:K,MATCH('B2B Pin Table'!B133,B2B!A:A,0),2)),"---")</f>
        <v>JB2</v>
      </c>
      <c r="E133" s="19" t="str">
        <f>IFERROR(IF((COUNTIF(B2B!A129:K129,H131)&lt;0),"---",INDEX(B2B!A:K,MATCH('B2B Pin Table'!B133,B2B!A:A,0),3)),"---")</f>
        <v>27</v>
      </c>
      <c r="F133" s="19" t="str">
        <f>IFERROR(IF((COUNTIF(B2B!A129:K129,L131)&lt;0),"---",INDEX(B2B!A:K,MATCH('B2B Pin Table'!B133,B2B!A:A,0),4)),"---")</f>
        <v>JM2</v>
      </c>
      <c r="G133" s="19" t="str">
        <f>IFERROR(IF((COUNTIF(B2B!A129:K129,L131)&lt;0),"---",INDEX(B2B!A:K,MATCH('B2B Pin Table'!B133,B2B!A:A,0),5)),"---")</f>
        <v>28</v>
      </c>
      <c r="H133" s="59" t="str">
        <f>IFERROR(IF(VLOOKUP($D133&amp;"-"&amp;$E133,IF($H$4="TEB2000_REV01",CALC_CONN_TEB2000_REV01!$F:$I),4,0)="--","---",IF($H$4="TEB2000_REV01",CALC_CONN_TEB2000_REV01!$G133&amp; " --&gt; " &amp;CALC_CONN_TEB2000_REV01!$I133&amp; " --&gt; ")),"---")</f>
        <v>---</v>
      </c>
      <c r="I133" s="19" t="str">
        <f>IFERROR(IF(VLOOKUP($D133&amp;"-"&amp;$E133,IF($H$4="TEB2000_REV01",CALC_CONN_TEB2000_REV01!$F:$H),3,0)="--",VLOOKUP($D133&amp;"-"&amp;$E133,IF($H$4="TEB2000_REV01",CALC_CONN_TEB2000_REV01!$F:$H),2,0),VLOOKUP($D133&amp;"-"&amp;$E133,IF($H$4="TEB2000_REV01",CALC_CONN_TEB2000_REV01!$F:$H),3,0)),"---")</f>
        <v>---</v>
      </c>
      <c r="J133" s="19" t="str">
        <f>IFERROR(VLOOKUP(I133,IF($H$4="TEB2000_REV01",RAW_c_TEB2000_REV01!$AE:$AM),9,0),"---")</f>
        <v>---</v>
      </c>
      <c r="K133" s="19" t="str">
        <f>IFERROR(VLOOKUP(D133&amp;"-"&amp;E133,IF($H$4="TEB2000_REV01",RAW_c_TEB2000_REV01!$AD:$AK,"???"),6,0),"---")</f>
        <v>---</v>
      </c>
      <c r="L133" s="19" t="str">
        <f>IFERROR(VLOOKUP(D133&amp;"-"&amp;E133,IF($H$4="TEB2000_REV01",RAW_c_TEB2000_REV01!$AD:$AL,"???"),9,0),"---")</f>
        <v>---</v>
      </c>
      <c r="M133" s="19" t="str">
        <f>IFERROR(IF(VLOOKUP($F133&amp;"-"&amp;$G133,IF($M$4="TEM0007_REV01",RAW_m_TEM0007_REV01!$F:$AU),43,0)="--","---",IF($M$4="TEM0007_REV01",RAW_m_TEM0007_REV01!$AT133&amp; " --&gt; " &amp;RAW_m_TEM0007_REV01!$AU133&amp; " --&gt; ")),"---")</f>
        <v>---</v>
      </c>
      <c r="N133" s="19" t="str">
        <f>IFERROR(VLOOKUP(F133&amp;"-"&amp;G133,IF($M$4="TEM0007_REV01",RAW_m_TEM0007_REV01!$AD:$AJ),7,0),"---")</f>
        <v>---</v>
      </c>
      <c r="O133" s="19" t="str">
        <f>IFERROR(VLOOKUP(N133,IF($M$4="TEM0007_REV01",RAW_m_TEM0007_REV01!$AJ:$AK),2,0),"---")</f>
        <v>---</v>
      </c>
      <c r="P133" s="19" t="str">
        <f>IFERROR(VLOOKUP(F133&amp;"-"&amp;G133,IF($M$4="TEM0007_REV01",RAW_m_TEM0007_REV01!$AD:$AG),3,0),"---")</f>
        <v>---</v>
      </c>
      <c r="Q133" s="19" t="str">
        <f>IFERROR(VLOOKUP(N133,IF($M$4="TEM0007_REV01",RAW_m_TEM0007_REV01!$AE:$AH),4,0),"---")</f>
        <v>---</v>
      </c>
      <c r="R133" s="19" t="str">
        <f>IFERROR(VLOOKUP(F133&amp;"-"&amp;G133,IF($M$4="TEM0007_REV01",RAW_m_TEM0007_REV01!$AD:$AG),4,0),"---")</f>
        <v>---</v>
      </c>
    </row>
    <row r="134" spans="2:18" x14ac:dyDescent="0.25">
      <c r="B134" s="78">
        <v>129</v>
      </c>
      <c r="C134" s="19" t="str">
        <f>IFERROR(INDEX(B2B!A:F,MATCH('B2B Pin Table'!B134,B2B!A:A,0),6),"---")</f>
        <v>GND</v>
      </c>
      <c r="D134" s="19" t="str">
        <f>IFERROR(IF((COUNTIF(B2B!A130:K130,H132)&lt;0),"---",INDEX(B2B!A:K,MATCH('B2B Pin Table'!B134,B2B!A:A,0),2)),"---")</f>
        <v>JB2</v>
      </c>
      <c r="E134" s="19" t="str">
        <f>IFERROR(IF((COUNTIF(B2B!A130:K130,H132)&lt;0),"---",INDEX(B2B!A:K,MATCH('B2B Pin Table'!B134,B2B!A:A,0),3)),"---")</f>
        <v>30</v>
      </c>
      <c r="F134" s="19" t="str">
        <f>IFERROR(IF((COUNTIF(B2B!A130:K130,L132)&lt;0),"---",INDEX(B2B!A:K,MATCH('B2B Pin Table'!B134,B2B!A:A,0),4)),"---")</f>
        <v>JM2</v>
      </c>
      <c r="G134" s="19" t="str">
        <f>IFERROR(IF((COUNTIF(B2B!A130:K130,L132)&lt;0),"---",INDEX(B2B!A:K,MATCH('B2B Pin Table'!B134,B2B!A:A,0),5)),"---")</f>
        <v>29</v>
      </c>
      <c r="H134" s="59" t="str">
        <f>IFERROR(IF(VLOOKUP($D134&amp;"-"&amp;$E134,IF($H$4="TEB2000_REV01",CALC_CONN_TEB2000_REV01!$F:$I),4,0)="--","---",IF($H$4="TEB2000_REV01",CALC_CONN_TEB2000_REV01!$G134&amp; " --&gt; " &amp;CALC_CONN_TEB2000_REV01!$I134&amp; " --&gt; ")),"---")</f>
        <v>---</v>
      </c>
      <c r="I134" s="19" t="str">
        <f>IFERROR(IF(VLOOKUP($D134&amp;"-"&amp;$E134,IF($H$4="TEB2000_REV01",CALC_CONN_TEB2000_REV01!$F:$H),3,0)="--",VLOOKUP($D134&amp;"-"&amp;$E134,IF($H$4="TEB2000_REV01",CALC_CONN_TEB2000_REV01!$F:$H),2,0),VLOOKUP($D134&amp;"-"&amp;$E134,IF($H$4="TEB2000_REV01",CALC_CONN_TEB2000_REV01!$F:$H),3,0)),"---")</f>
        <v>---</v>
      </c>
      <c r="J134" s="19" t="str">
        <f>IFERROR(VLOOKUP(I134,IF($H$4="TEB2000_REV01",RAW_c_TEB2000_REV01!$AE:$AM),9,0),"---")</f>
        <v>---</v>
      </c>
      <c r="K134" s="19" t="str">
        <f>IFERROR(VLOOKUP(D134&amp;"-"&amp;E134,IF($H$4="TEB2000_REV01",RAW_c_TEB2000_REV01!$AD:$AK,"???"),6,0),"---")</f>
        <v>---</v>
      </c>
      <c r="L134" s="19" t="str">
        <f>IFERROR(VLOOKUP(D134&amp;"-"&amp;E134,IF($H$4="TEB2000_REV01",RAW_c_TEB2000_REV01!$AD:$AL,"???"),9,0),"---")</f>
        <v>---</v>
      </c>
      <c r="M134" s="19" t="str">
        <f>IFERROR(IF(VLOOKUP($F134&amp;"-"&amp;$G134,IF($M$4="TEM0007_REV01",RAW_m_TEM0007_REV01!$F:$AU),43,0)="--","---",IF($M$4="TEM0007_REV01",RAW_m_TEM0007_REV01!$AT134&amp; " --&gt; " &amp;RAW_m_TEM0007_REV01!$AU134&amp; " --&gt; ")),"---")</f>
        <v>---</v>
      </c>
      <c r="N134" s="19" t="str">
        <f>IFERROR(VLOOKUP(F134&amp;"-"&amp;G134,IF($M$4="TEM0007_REV01",RAW_m_TEM0007_REV01!$AD:$AJ),7,0),"---")</f>
        <v>---</v>
      </c>
      <c r="O134" s="19" t="str">
        <f>IFERROR(VLOOKUP(N134,IF($M$4="TEM0007_REV01",RAW_m_TEM0007_REV01!$AJ:$AK),2,0),"---")</f>
        <v>---</v>
      </c>
      <c r="P134" s="19" t="str">
        <f>IFERROR(VLOOKUP(F134&amp;"-"&amp;G134,IF($M$4="TEM0007_REV01",RAW_m_TEM0007_REV01!$AD:$AG),3,0),"---")</f>
        <v>---</v>
      </c>
      <c r="Q134" s="19" t="str">
        <f>IFERROR(VLOOKUP(N134,IF($M$4="TEM0007_REV01",RAW_m_TEM0007_REV01!$AE:$AH),4,0),"---")</f>
        <v>---</v>
      </c>
      <c r="R134" s="19" t="str">
        <f>IFERROR(VLOOKUP(F134&amp;"-"&amp;G134,IF($M$4="TEM0007_REV01",RAW_m_TEM0007_REV01!$AD:$AG),4,0),"---")</f>
        <v>---</v>
      </c>
    </row>
    <row r="135" spans="2:18" x14ac:dyDescent="0.25">
      <c r="B135" s="78">
        <v>130</v>
      </c>
      <c r="C135" s="19" t="str">
        <f>IFERROR(INDEX(B2B!A:F,MATCH('B2B Pin Table'!B135,B2B!A:A,0),6),"---")</f>
        <v>GND</v>
      </c>
      <c r="D135" s="19" t="str">
        <f>IFERROR(IF((COUNTIF(B2B!A131:K131,H133)&lt;0),"---",INDEX(B2B!A:K,MATCH('B2B Pin Table'!B135,B2B!A:A,0),2)),"---")</f>
        <v>JB2</v>
      </c>
      <c r="E135" s="19" t="str">
        <f>IFERROR(IF((COUNTIF(B2B!A131:K131,H133)&lt;0),"---",INDEX(B2B!A:K,MATCH('B2B Pin Table'!B135,B2B!A:A,0),3)),"---")</f>
        <v>29</v>
      </c>
      <c r="F135" s="19" t="str">
        <f>IFERROR(IF((COUNTIF(B2B!A131:K131,L133)&lt;0),"---",INDEX(B2B!A:K,MATCH('B2B Pin Table'!B135,B2B!A:A,0),4)),"---")</f>
        <v>JM2</v>
      </c>
      <c r="G135" s="19" t="str">
        <f>IFERROR(IF((COUNTIF(B2B!A131:K131,L133)&lt;0),"---",INDEX(B2B!A:K,MATCH('B2B Pin Table'!B135,B2B!A:A,0),5)),"---")</f>
        <v>30</v>
      </c>
      <c r="H135" s="59" t="str">
        <f>IFERROR(IF(VLOOKUP($D135&amp;"-"&amp;$E135,IF($H$4="TEB2000_REV01",CALC_CONN_TEB2000_REV01!$F:$I),4,0)="--","---",IF($H$4="TEB2000_REV01",CALC_CONN_TEB2000_REV01!$G135&amp; " --&gt; " &amp;CALC_CONN_TEB2000_REV01!$I135&amp; " --&gt; ")),"---")</f>
        <v>---</v>
      </c>
      <c r="I135" s="19" t="str">
        <f>IFERROR(IF(VLOOKUP($D135&amp;"-"&amp;$E135,IF($H$4="TEB2000_REV01",CALC_CONN_TEB2000_REV01!$F:$H),3,0)="--",VLOOKUP($D135&amp;"-"&amp;$E135,IF($H$4="TEB2000_REV01",CALC_CONN_TEB2000_REV01!$F:$H),2,0),VLOOKUP($D135&amp;"-"&amp;$E135,IF($H$4="TEB2000_REV01",CALC_CONN_TEB2000_REV01!$F:$H),3,0)),"---")</f>
        <v>---</v>
      </c>
      <c r="J135" s="19" t="str">
        <f>IFERROR(VLOOKUP(I135,IF($H$4="TEB2000_REV01",RAW_c_TEB2000_REV01!$AE:$AM),9,0),"---")</f>
        <v>---</v>
      </c>
      <c r="K135" s="19" t="str">
        <f>IFERROR(VLOOKUP(D135&amp;"-"&amp;E135,IF($H$4="TEB2000_REV01",RAW_c_TEB2000_REV01!$AD:$AK,"???"),6,0),"---")</f>
        <v>---</v>
      </c>
      <c r="L135" s="19" t="str">
        <f>IFERROR(VLOOKUP(D135&amp;"-"&amp;E135,IF($H$4="TEB2000_REV01",RAW_c_TEB2000_REV01!$AD:$AL,"???"),9,0),"---")</f>
        <v>---</v>
      </c>
      <c r="M135" s="19" t="str">
        <f>IFERROR(IF(VLOOKUP($F135&amp;"-"&amp;$G135,IF($M$4="TEM0007_REV01",RAW_m_TEM0007_REV01!$F:$AU),43,0)="--","---",IF($M$4="TEM0007_REV01",RAW_m_TEM0007_REV01!$AT135&amp; " --&gt; " &amp;RAW_m_TEM0007_REV01!$AU135&amp; " --&gt; ")),"---")</f>
        <v>---</v>
      </c>
      <c r="N135" s="19" t="str">
        <f>IFERROR(VLOOKUP(F135&amp;"-"&amp;G135,IF($M$4="TEM0007_REV01",RAW_m_TEM0007_REV01!$AD:$AJ),7,0),"---")</f>
        <v>---</v>
      </c>
      <c r="O135" s="19" t="str">
        <f>IFERROR(VLOOKUP(N135,IF($M$4="TEM0007_REV01",RAW_m_TEM0007_REV01!$AJ:$AK),2,0),"---")</f>
        <v>---</v>
      </c>
      <c r="P135" s="19" t="str">
        <f>IFERROR(VLOOKUP(F135&amp;"-"&amp;G135,IF($M$4="TEM0007_REV01",RAW_m_TEM0007_REV01!$AD:$AG),3,0),"---")</f>
        <v>---</v>
      </c>
      <c r="Q135" s="19" t="str">
        <f>IFERROR(VLOOKUP(N135,IF($M$4="TEM0007_REV01",RAW_m_TEM0007_REV01!$AE:$AH),4,0),"---")</f>
        <v>---</v>
      </c>
      <c r="R135" s="19" t="str">
        <f>IFERROR(VLOOKUP(F135&amp;"-"&amp;G135,IF($M$4="TEM0007_REV01",RAW_m_TEM0007_REV01!$AD:$AG),4,0),"---")</f>
        <v>---</v>
      </c>
    </row>
    <row r="136" spans="2:18" x14ac:dyDescent="0.25">
      <c r="B136" s="78">
        <v>131</v>
      </c>
      <c r="C136" s="19" t="str">
        <f>IFERROR(INDEX(B2B!A:F,MATCH('B2B Pin Table'!B136,B2B!A:A,0),6),"---")</f>
        <v>IO</v>
      </c>
      <c r="D136" s="19" t="str">
        <f>IFERROR(IF((COUNTIF(B2B!A132:K132,H134)&lt;0),"---",INDEX(B2B!A:K,MATCH('B2B Pin Table'!B136,B2B!A:A,0),2)),"---")</f>
        <v>JB2</v>
      </c>
      <c r="E136" s="19" t="str">
        <f>IFERROR(IF((COUNTIF(B2B!A132:K132,H134)&lt;0),"---",INDEX(B2B!A:K,MATCH('B2B Pin Table'!B136,B2B!A:A,0),3)),"---")</f>
        <v>32</v>
      </c>
      <c r="F136" s="19" t="str">
        <f>IFERROR(IF((COUNTIF(B2B!A132:K132,L134)&lt;0),"---",INDEX(B2B!A:K,MATCH('B2B Pin Table'!B136,B2B!A:A,0),4)),"---")</f>
        <v>JM2</v>
      </c>
      <c r="G136" s="19" t="str">
        <f>IFERROR(IF((COUNTIF(B2B!A132:K132,L134)&lt;0),"---",INDEX(B2B!A:K,MATCH('B2B Pin Table'!B136,B2B!A:A,0),5)),"---")</f>
        <v>31</v>
      </c>
      <c r="H136" s="59" t="str">
        <f>IFERROR(IF(VLOOKUP($D136&amp;"-"&amp;$E136,IF($H$4="TEB2000_REV01",CALC_CONN_TEB2000_REV01!$F:$I),4,0)="--","---",IF($H$4="TEB2000_REV01",CALC_CONN_TEB2000_REV01!$G136&amp; " --&gt; " &amp;CALC_CONN_TEB2000_REV01!$I136&amp; " --&gt; ")),"---")</f>
        <v>---</v>
      </c>
      <c r="I136" s="19" t="str">
        <f>IFERROR(IF(VLOOKUP($D136&amp;"-"&amp;$E136,IF($H$4="TEB2000_REV01",CALC_CONN_TEB2000_REV01!$F:$H),3,0)="--",VLOOKUP($D136&amp;"-"&amp;$E136,IF($H$4="TEB2000_REV01",CALC_CONN_TEB2000_REV01!$F:$H),2,0),VLOOKUP($D136&amp;"-"&amp;$E136,IF($H$4="TEB2000_REV01",CALC_CONN_TEB2000_REV01!$F:$H),3,0)),"---")</f>
        <v>---</v>
      </c>
      <c r="J136" s="19" t="str">
        <f>IFERROR(VLOOKUP(I136,IF($H$4="TEB2000_REV01",RAW_c_TEB2000_REV01!$AE:$AM),9,0),"---")</f>
        <v>---</v>
      </c>
      <c r="K136" s="19" t="str">
        <f>IFERROR(VLOOKUP(D136&amp;"-"&amp;E136,IF($H$4="TEB2000_REV01",RAW_c_TEB2000_REV01!$AD:$AK,"???"),6,0),"---")</f>
        <v>---</v>
      </c>
      <c r="L136" s="19" t="str">
        <f>IFERROR(VLOOKUP(D136&amp;"-"&amp;E136,IF($H$4="TEB2000_REV01",RAW_c_TEB2000_REV01!$AD:$AL,"???"),9,0),"---")</f>
        <v>---</v>
      </c>
      <c r="M136" s="19" t="str">
        <f>IFERROR(IF(VLOOKUP($F136&amp;"-"&amp;$G136,IF($M$4="TEM0007_REV01",RAW_m_TEM0007_REV01!$F:$AU),43,0)="--","---",IF($M$4="TEM0007_REV01",RAW_m_TEM0007_REV01!$AT136&amp; " --&gt; " &amp;RAW_m_TEM0007_REV01!$AU136&amp; " --&gt; ")),"---")</f>
        <v>---</v>
      </c>
      <c r="N136" s="19" t="str">
        <f>IFERROR(VLOOKUP(F136&amp;"-"&amp;G136,IF($M$4="TEM0007_REV01",RAW_m_TEM0007_REV01!$AD:$AJ),7,0),"---")</f>
        <v>---</v>
      </c>
      <c r="O136" s="19" t="str">
        <f>IFERROR(VLOOKUP(N136,IF($M$4="TEM0007_REV01",RAW_m_TEM0007_REV01!$AJ:$AK),2,0),"---")</f>
        <v>---</v>
      </c>
      <c r="P136" s="19" t="str">
        <f>IFERROR(VLOOKUP(F136&amp;"-"&amp;G136,IF($M$4="TEM0007_REV01",RAW_m_TEM0007_REV01!$AD:$AG),3,0),"---")</f>
        <v>---</v>
      </c>
      <c r="Q136" s="19" t="str">
        <f>IFERROR(VLOOKUP(N136,IF($M$4="TEM0007_REV01",RAW_m_TEM0007_REV01!$AE:$AH),4,0),"---")</f>
        <v>---</v>
      </c>
      <c r="R136" s="19" t="str">
        <f>IFERROR(VLOOKUP(F136&amp;"-"&amp;G136,IF($M$4="TEM0007_REV01",RAW_m_TEM0007_REV01!$AD:$AG),4,0),"---")</f>
        <v>---</v>
      </c>
    </row>
    <row r="137" spans="2:18" x14ac:dyDescent="0.25">
      <c r="B137" s="78">
        <v>132</v>
      </c>
      <c r="C137" s="19" t="str">
        <f>IFERROR(INDEX(B2B!A:F,MATCH('B2B Pin Table'!B137,B2B!A:A,0),6),"---")</f>
        <v>IO</v>
      </c>
      <c r="D137" s="19" t="str">
        <f>IFERROR(IF((COUNTIF(B2B!A133:K133,H135)&lt;0),"---",INDEX(B2B!A:K,MATCH('B2B Pin Table'!B137,B2B!A:A,0),2)),"---")</f>
        <v>JB2</v>
      </c>
      <c r="E137" s="19" t="str">
        <f>IFERROR(IF((COUNTIF(B2B!A133:K133,H135)&lt;0),"---",INDEX(B2B!A:K,MATCH('B2B Pin Table'!B137,B2B!A:A,0),3)),"---")</f>
        <v>31</v>
      </c>
      <c r="F137" s="19" t="str">
        <f>IFERROR(IF((COUNTIF(B2B!A133:K133,L135)&lt;0),"---",INDEX(B2B!A:K,MATCH('B2B Pin Table'!B137,B2B!A:A,0),4)),"---")</f>
        <v>JM2</v>
      </c>
      <c r="G137" s="19" t="str">
        <f>IFERROR(IF((COUNTIF(B2B!A133:K133,L135)&lt;0),"---",INDEX(B2B!A:K,MATCH('B2B Pin Table'!B137,B2B!A:A,0),5)),"---")</f>
        <v>32</v>
      </c>
      <c r="H137" s="59" t="str">
        <f>IFERROR(IF(VLOOKUP($D137&amp;"-"&amp;$E137,IF($H$4="TEB2000_REV01",CALC_CONN_TEB2000_REV01!$F:$I),4,0)="--","---",IF($H$4="TEB2000_REV01",CALC_CONN_TEB2000_REV01!$G137&amp; " --&gt; " &amp;CALC_CONN_TEB2000_REV01!$I137&amp; " --&gt; ")),"---")</f>
        <v>---</v>
      </c>
      <c r="I137" s="19" t="str">
        <f>IFERROR(IF(VLOOKUP($D137&amp;"-"&amp;$E137,IF($H$4="TEB2000_REV01",CALC_CONN_TEB2000_REV01!$F:$H),3,0)="--",VLOOKUP($D137&amp;"-"&amp;$E137,IF($H$4="TEB2000_REV01",CALC_CONN_TEB2000_REV01!$F:$H),2,0),VLOOKUP($D137&amp;"-"&amp;$E137,IF($H$4="TEB2000_REV01",CALC_CONN_TEB2000_REV01!$F:$H),3,0)),"---")</f>
        <v>---</v>
      </c>
      <c r="J137" s="19" t="str">
        <f>IFERROR(VLOOKUP(I137,IF($H$4="TEB2000_REV01",RAW_c_TEB2000_REV01!$AE:$AM),9,0),"---")</f>
        <v>---</v>
      </c>
      <c r="K137" s="19" t="str">
        <f>IFERROR(VLOOKUP(D137&amp;"-"&amp;E137,IF($H$4="TEB2000_REV01",RAW_c_TEB2000_REV01!$AD:$AK,"???"),6,0),"---")</f>
        <v>---</v>
      </c>
      <c r="L137" s="19" t="str">
        <f>IFERROR(VLOOKUP(D137&amp;"-"&amp;E137,IF($H$4="TEB2000_REV01",RAW_c_TEB2000_REV01!$AD:$AL,"???"),9,0),"---")</f>
        <v>---</v>
      </c>
      <c r="M137" s="19" t="str">
        <f>IFERROR(IF(VLOOKUP($F137&amp;"-"&amp;$G137,IF($M$4="TEM0007_REV01",RAW_m_TEM0007_REV01!$F:$AU),43,0)="--","---",IF($M$4="TEM0007_REV01",RAW_m_TEM0007_REV01!$AT137&amp; " --&gt; " &amp;RAW_m_TEM0007_REV01!$AU137&amp; " --&gt; ")),"---")</f>
        <v>---</v>
      </c>
      <c r="N137" s="19" t="str">
        <f>IFERROR(VLOOKUP(F137&amp;"-"&amp;G137,IF($M$4="TEM0007_REV01",RAW_m_TEM0007_REV01!$AD:$AJ),7,0),"---")</f>
        <v>---</v>
      </c>
      <c r="O137" s="19" t="str">
        <f>IFERROR(VLOOKUP(N137,IF($M$4="TEM0007_REV01",RAW_m_TEM0007_REV01!$AJ:$AK),2,0),"---")</f>
        <v>---</v>
      </c>
      <c r="P137" s="19" t="str">
        <f>IFERROR(VLOOKUP(F137&amp;"-"&amp;G137,IF($M$4="TEM0007_REV01",RAW_m_TEM0007_REV01!$AD:$AG),3,0),"---")</f>
        <v>---</v>
      </c>
      <c r="Q137" s="19" t="str">
        <f>IFERROR(VLOOKUP(N137,IF($M$4="TEM0007_REV01",RAW_m_TEM0007_REV01!$AE:$AH),4,0),"---")</f>
        <v>---</v>
      </c>
      <c r="R137" s="19" t="str">
        <f>IFERROR(VLOOKUP(F137&amp;"-"&amp;G137,IF($M$4="TEM0007_REV01",RAW_m_TEM0007_REV01!$AD:$AG),4,0),"---")</f>
        <v>---</v>
      </c>
    </row>
    <row r="138" spans="2:18" x14ac:dyDescent="0.25">
      <c r="B138" s="78">
        <v>133</v>
      </c>
      <c r="C138" s="19" t="str">
        <f>IFERROR(INDEX(B2B!A:F,MATCH('B2B Pin Table'!B138,B2B!A:A,0),6),"---")</f>
        <v>IO</v>
      </c>
      <c r="D138" s="19" t="str">
        <f>IFERROR(IF((COUNTIF(B2B!A134:K134,H136)&lt;0),"---",INDEX(B2B!A:K,MATCH('B2B Pin Table'!B138,B2B!A:A,0),2)),"---")</f>
        <v>JB2</v>
      </c>
      <c r="E138" s="19" t="str">
        <f>IFERROR(IF((COUNTIF(B2B!A134:K134,H136)&lt;0),"---",INDEX(B2B!A:K,MATCH('B2B Pin Table'!B138,B2B!A:A,0),3)),"---")</f>
        <v>34</v>
      </c>
      <c r="F138" s="19" t="str">
        <f>IFERROR(IF((COUNTIF(B2B!A134:K134,L136)&lt;0),"---",INDEX(B2B!A:K,MATCH('B2B Pin Table'!B138,B2B!A:A,0),4)),"---")</f>
        <v>JM2</v>
      </c>
      <c r="G138" s="19" t="str">
        <f>IFERROR(IF((COUNTIF(B2B!A134:K134,L136)&lt;0),"---",INDEX(B2B!A:K,MATCH('B2B Pin Table'!B138,B2B!A:A,0),5)),"---")</f>
        <v>33</v>
      </c>
      <c r="H138" s="59" t="str">
        <f>IFERROR(IF(VLOOKUP($D138&amp;"-"&amp;$E138,IF($H$4="TEB2000_REV01",CALC_CONN_TEB2000_REV01!$F:$I),4,0)="--","---",IF($H$4="TEB2000_REV01",CALC_CONN_TEB2000_REV01!$G138&amp; " --&gt; " &amp;CALC_CONN_TEB2000_REV01!$I138&amp; " --&gt; ")),"---")</f>
        <v>---</v>
      </c>
      <c r="I138" s="19" t="str">
        <f>IFERROR(IF(VLOOKUP($D138&amp;"-"&amp;$E138,IF($H$4="TEB2000_REV01",CALC_CONN_TEB2000_REV01!$F:$H),3,0)="--",VLOOKUP($D138&amp;"-"&amp;$E138,IF($H$4="TEB2000_REV01",CALC_CONN_TEB2000_REV01!$F:$H),2,0),VLOOKUP($D138&amp;"-"&amp;$E138,IF($H$4="TEB2000_REV01",CALC_CONN_TEB2000_REV01!$F:$H),3,0)),"---")</f>
        <v>---</v>
      </c>
      <c r="J138" s="19" t="str">
        <f>IFERROR(VLOOKUP(I138,IF($H$4="TEB2000_REV01",RAW_c_TEB2000_REV01!$AE:$AM),9,0),"---")</f>
        <v>---</v>
      </c>
      <c r="K138" s="19" t="str">
        <f>IFERROR(VLOOKUP(D138&amp;"-"&amp;E138,IF($H$4="TEB2000_REV01",RAW_c_TEB2000_REV01!$AD:$AK,"???"),6,0),"---")</f>
        <v>---</v>
      </c>
      <c r="L138" s="19" t="str">
        <f>IFERROR(VLOOKUP(D138&amp;"-"&amp;E138,IF($H$4="TEB2000_REV01",RAW_c_TEB2000_REV01!$AD:$AL,"???"),9,0),"---")</f>
        <v>---</v>
      </c>
      <c r="M138" s="19" t="str">
        <f>IFERROR(IF(VLOOKUP($F138&amp;"-"&amp;$G138,IF($M$4="TEM0007_REV01",RAW_m_TEM0007_REV01!$F:$AU),43,0)="--","---",IF($M$4="TEM0007_REV01",RAW_m_TEM0007_REV01!$AT138&amp; " --&gt; " &amp;RAW_m_TEM0007_REV01!$AU138&amp; " --&gt; ")),"---")</f>
        <v>---</v>
      </c>
      <c r="N138" s="19" t="str">
        <f>IFERROR(VLOOKUP(F138&amp;"-"&amp;G138,IF($M$4="TEM0007_REV01",RAW_m_TEM0007_REV01!$AD:$AJ),7,0),"---")</f>
        <v>---</v>
      </c>
      <c r="O138" s="19" t="str">
        <f>IFERROR(VLOOKUP(N138,IF($M$4="TEM0007_REV01",RAW_m_TEM0007_REV01!$AJ:$AK),2,0),"---")</f>
        <v>---</v>
      </c>
      <c r="P138" s="19" t="str">
        <f>IFERROR(VLOOKUP(F138&amp;"-"&amp;G138,IF($M$4="TEM0007_REV01",RAW_m_TEM0007_REV01!$AD:$AG),3,0),"---")</f>
        <v>---</v>
      </c>
      <c r="Q138" s="19" t="str">
        <f>IFERROR(VLOOKUP(N138,IF($M$4="TEM0007_REV01",RAW_m_TEM0007_REV01!$AE:$AH),4,0),"---")</f>
        <v>---</v>
      </c>
      <c r="R138" s="19" t="str">
        <f>IFERROR(VLOOKUP(F138&amp;"-"&amp;G138,IF($M$4="TEM0007_REV01",RAW_m_TEM0007_REV01!$AD:$AG),4,0),"---")</f>
        <v>---</v>
      </c>
    </row>
    <row r="139" spans="2:18" x14ac:dyDescent="0.25">
      <c r="B139" s="78">
        <v>134</v>
      </c>
      <c r="C139" s="19" t="str">
        <f>IFERROR(INDEX(B2B!A:F,MATCH('B2B Pin Table'!B139,B2B!A:A,0),6),"---")</f>
        <v>IO</v>
      </c>
      <c r="D139" s="19" t="str">
        <f>IFERROR(IF((COUNTIF(B2B!A135:K135,H137)&lt;0),"---",INDEX(B2B!A:K,MATCH('B2B Pin Table'!B139,B2B!A:A,0),2)),"---")</f>
        <v>JB2</v>
      </c>
      <c r="E139" s="19" t="str">
        <f>IFERROR(IF((COUNTIF(B2B!A135:K135,H137)&lt;0),"---",INDEX(B2B!A:K,MATCH('B2B Pin Table'!B139,B2B!A:A,0),3)),"---")</f>
        <v>33</v>
      </c>
      <c r="F139" s="19" t="str">
        <f>IFERROR(IF((COUNTIF(B2B!A135:K135,L137)&lt;0),"---",INDEX(B2B!A:K,MATCH('B2B Pin Table'!B139,B2B!A:A,0),4)),"---")</f>
        <v>JM2</v>
      </c>
      <c r="G139" s="19" t="str">
        <f>IFERROR(IF((COUNTIF(B2B!A135:K135,L137)&lt;0),"---",INDEX(B2B!A:K,MATCH('B2B Pin Table'!B139,B2B!A:A,0),5)),"---")</f>
        <v>34</v>
      </c>
      <c r="H139" s="59" t="str">
        <f>IFERROR(IF(VLOOKUP($D139&amp;"-"&amp;$E139,IF($H$4="TEB2000_REV01",CALC_CONN_TEB2000_REV01!$F:$I),4,0)="--","---",IF($H$4="TEB2000_REV01",CALC_CONN_TEB2000_REV01!$G139&amp; " --&gt; " &amp;CALC_CONN_TEB2000_REV01!$I139&amp; " --&gt; ")),"---")</f>
        <v>---</v>
      </c>
      <c r="I139" s="19" t="str">
        <f>IFERROR(IF(VLOOKUP($D139&amp;"-"&amp;$E139,IF($H$4="TEB2000_REV01",CALC_CONN_TEB2000_REV01!$F:$H),3,0)="--",VLOOKUP($D139&amp;"-"&amp;$E139,IF($H$4="TEB2000_REV01",CALC_CONN_TEB2000_REV01!$F:$H),2,0),VLOOKUP($D139&amp;"-"&amp;$E139,IF($H$4="TEB2000_REV01",CALC_CONN_TEB2000_REV01!$F:$H),3,0)),"---")</f>
        <v>---</v>
      </c>
      <c r="J139" s="19" t="str">
        <f>IFERROR(VLOOKUP(I139,IF($H$4="TEB2000_REV01",RAW_c_TEB2000_REV01!$AE:$AM),9,0),"---")</f>
        <v>---</v>
      </c>
      <c r="K139" s="19" t="str">
        <f>IFERROR(VLOOKUP(D139&amp;"-"&amp;E139,IF($H$4="TEB2000_REV01",RAW_c_TEB2000_REV01!$AD:$AK,"???"),6,0),"---")</f>
        <v>---</v>
      </c>
      <c r="L139" s="19" t="str">
        <f>IFERROR(VLOOKUP(D139&amp;"-"&amp;E139,IF($H$4="TEB2000_REV01",RAW_c_TEB2000_REV01!$AD:$AL,"???"),9,0),"---")</f>
        <v>---</v>
      </c>
      <c r="M139" s="19" t="str">
        <f>IFERROR(IF(VLOOKUP($F139&amp;"-"&amp;$G139,IF($M$4="TEM0007_REV01",RAW_m_TEM0007_REV01!$F:$AU),43,0)="--","---",IF($M$4="TEM0007_REV01",RAW_m_TEM0007_REV01!$AT139&amp; " --&gt; " &amp;RAW_m_TEM0007_REV01!$AU139&amp; " --&gt; ")),"---")</f>
        <v>---</v>
      </c>
      <c r="N139" s="19" t="str">
        <f>IFERROR(VLOOKUP(F139&amp;"-"&amp;G139,IF($M$4="TEM0007_REV01",RAW_m_TEM0007_REV01!$AD:$AJ),7,0),"---")</f>
        <v>---</v>
      </c>
      <c r="O139" s="19" t="str">
        <f>IFERROR(VLOOKUP(N139,IF($M$4="TEM0007_REV01",RAW_m_TEM0007_REV01!$AJ:$AK),2,0),"---")</f>
        <v>---</v>
      </c>
      <c r="P139" s="19" t="str">
        <f>IFERROR(VLOOKUP(F139&amp;"-"&amp;G139,IF($M$4="TEM0007_REV01",RAW_m_TEM0007_REV01!$AD:$AG),3,0),"---")</f>
        <v>---</v>
      </c>
      <c r="Q139" s="19" t="str">
        <f>IFERROR(VLOOKUP(N139,IF($M$4="TEM0007_REV01",RAW_m_TEM0007_REV01!$AE:$AH),4,0),"---")</f>
        <v>---</v>
      </c>
      <c r="R139" s="19" t="str">
        <f>IFERROR(VLOOKUP(F139&amp;"-"&amp;G139,IF($M$4="TEM0007_REV01",RAW_m_TEM0007_REV01!$AD:$AG),4,0),"---")</f>
        <v>---</v>
      </c>
    </row>
    <row r="140" spans="2:18" x14ac:dyDescent="0.25">
      <c r="B140" s="78">
        <v>135</v>
      </c>
      <c r="C140" s="19" t="str">
        <f>IFERROR(INDEX(B2B!A:F,MATCH('B2B Pin Table'!B140,B2B!A:A,0),6),"---")</f>
        <v>IO</v>
      </c>
      <c r="D140" s="19" t="str">
        <f>IFERROR(IF((COUNTIF(B2B!A136:K136,H138)&lt;0),"---",INDEX(B2B!A:K,MATCH('B2B Pin Table'!B140,B2B!A:A,0),2)),"---")</f>
        <v>JB2</v>
      </c>
      <c r="E140" s="19" t="str">
        <f>IFERROR(IF((COUNTIF(B2B!A136:K136,H138)&lt;0),"---",INDEX(B2B!A:K,MATCH('B2B Pin Table'!B140,B2B!A:A,0),3)),"---")</f>
        <v>36</v>
      </c>
      <c r="F140" s="19" t="str">
        <f>IFERROR(IF((COUNTIF(B2B!A136:K136,L138)&lt;0),"---",INDEX(B2B!A:K,MATCH('B2B Pin Table'!B140,B2B!A:A,0),4)),"---")</f>
        <v>JM2</v>
      </c>
      <c r="G140" s="19" t="str">
        <f>IFERROR(IF((COUNTIF(B2B!A136:K136,L138)&lt;0),"---",INDEX(B2B!A:K,MATCH('B2B Pin Table'!B140,B2B!A:A,0),5)),"---")</f>
        <v>35</v>
      </c>
      <c r="H140" s="59" t="str">
        <f>IFERROR(IF(VLOOKUP($D140&amp;"-"&amp;$E140,IF($H$4="TEB2000_REV01",CALC_CONN_TEB2000_REV01!$F:$I),4,0)="--","---",IF($H$4="TEB2000_REV01",CALC_CONN_TEB2000_REV01!$G140&amp; " --&gt; " &amp;CALC_CONN_TEB2000_REV01!$I140&amp; " --&gt; ")),"---")</f>
        <v>---</v>
      </c>
      <c r="I140" s="19" t="str">
        <f>IFERROR(IF(VLOOKUP($D140&amp;"-"&amp;$E140,IF($H$4="TEB2000_REV01",CALC_CONN_TEB2000_REV01!$F:$H),3,0)="--",VLOOKUP($D140&amp;"-"&amp;$E140,IF($H$4="TEB2000_REV01",CALC_CONN_TEB2000_REV01!$F:$H),2,0),VLOOKUP($D140&amp;"-"&amp;$E140,IF($H$4="TEB2000_REV01",CALC_CONN_TEB2000_REV01!$F:$H),3,0)),"---")</f>
        <v>---</v>
      </c>
      <c r="J140" s="19" t="str">
        <f>IFERROR(VLOOKUP(I140,IF($H$4="TEB2000_REV01",RAW_c_TEB2000_REV01!$AE:$AM),9,0),"---")</f>
        <v>---</v>
      </c>
      <c r="K140" s="19" t="str">
        <f>IFERROR(VLOOKUP(D140&amp;"-"&amp;E140,IF($H$4="TEB2000_REV01",RAW_c_TEB2000_REV01!$AD:$AK,"???"),6,0),"---")</f>
        <v>---</v>
      </c>
      <c r="L140" s="19" t="str">
        <f>IFERROR(VLOOKUP(D140&amp;"-"&amp;E140,IF($H$4="TEB2000_REV01",RAW_c_TEB2000_REV01!$AD:$AL,"???"),9,0),"---")</f>
        <v>---</v>
      </c>
      <c r="M140" s="19" t="str">
        <f>IFERROR(IF(VLOOKUP($F140&amp;"-"&amp;$G140,IF($M$4="TEM0007_REV01",RAW_m_TEM0007_REV01!$F:$AU),43,0)="--","---",IF($M$4="TEM0007_REV01",RAW_m_TEM0007_REV01!$AT140&amp; " --&gt; " &amp;RAW_m_TEM0007_REV01!$AU140&amp; " --&gt; ")),"---")</f>
        <v>---</v>
      </c>
      <c r="N140" s="19" t="str">
        <f>IFERROR(VLOOKUP(F140&amp;"-"&amp;G140,IF($M$4="TEM0007_REV01",RAW_m_TEM0007_REV01!$AD:$AJ),7,0),"---")</f>
        <v>---</v>
      </c>
      <c r="O140" s="19" t="str">
        <f>IFERROR(VLOOKUP(N140,IF($M$4="TEM0007_REV01",RAW_m_TEM0007_REV01!$AJ:$AK),2,0),"---")</f>
        <v>---</v>
      </c>
      <c r="P140" s="19" t="str">
        <f>IFERROR(VLOOKUP(F140&amp;"-"&amp;G140,IF($M$4="TEM0007_REV01",RAW_m_TEM0007_REV01!$AD:$AG),3,0),"---")</f>
        <v>---</v>
      </c>
      <c r="Q140" s="19" t="str">
        <f>IFERROR(VLOOKUP(N140,IF($M$4="TEM0007_REV01",RAW_m_TEM0007_REV01!$AE:$AH),4,0),"---")</f>
        <v>---</v>
      </c>
      <c r="R140" s="19" t="str">
        <f>IFERROR(VLOOKUP(F140&amp;"-"&amp;G140,IF($M$4="TEM0007_REV01",RAW_m_TEM0007_REV01!$AD:$AG),4,0),"---")</f>
        <v>---</v>
      </c>
    </row>
    <row r="141" spans="2:18" x14ac:dyDescent="0.25">
      <c r="B141" s="78">
        <v>136</v>
      </c>
      <c r="C141" s="19" t="str">
        <f>IFERROR(INDEX(B2B!A:F,MATCH('B2B Pin Table'!B141,B2B!A:A,0),6),"---")</f>
        <v>IO</v>
      </c>
      <c r="D141" s="19" t="str">
        <f>IFERROR(IF((COUNTIF(B2B!A137:K137,H139)&lt;0),"---",INDEX(B2B!A:K,MATCH('B2B Pin Table'!B141,B2B!A:A,0),2)),"---")</f>
        <v>JB2</v>
      </c>
      <c r="E141" s="19" t="str">
        <f>IFERROR(IF((COUNTIF(B2B!A137:K137,H139)&lt;0),"---",INDEX(B2B!A:K,MATCH('B2B Pin Table'!B141,B2B!A:A,0),3)),"---")</f>
        <v>35</v>
      </c>
      <c r="F141" s="19" t="str">
        <f>IFERROR(IF((COUNTIF(B2B!A137:K137,L139)&lt;0),"---",INDEX(B2B!A:K,MATCH('B2B Pin Table'!B141,B2B!A:A,0),4)),"---")</f>
        <v>JM2</v>
      </c>
      <c r="G141" s="19" t="str">
        <f>IFERROR(IF((COUNTIF(B2B!A137:K137,L139)&lt;0),"---",INDEX(B2B!A:K,MATCH('B2B Pin Table'!B141,B2B!A:A,0),5)),"---")</f>
        <v>36</v>
      </c>
      <c r="H141" s="59" t="str">
        <f>IFERROR(IF(VLOOKUP($D141&amp;"-"&amp;$E141,IF($H$4="TEB2000_REV01",CALC_CONN_TEB2000_REV01!$F:$I),4,0)="--","---",IF($H$4="TEB2000_REV01",CALC_CONN_TEB2000_REV01!$G141&amp; " --&gt; " &amp;CALC_CONN_TEB2000_REV01!$I141&amp; " --&gt; ")),"---")</f>
        <v>---</v>
      </c>
      <c r="I141" s="19" t="str">
        <f>IFERROR(IF(VLOOKUP($D141&amp;"-"&amp;$E141,IF($H$4="TEB2000_REV01",CALC_CONN_TEB2000_REV01!$F:$H),3,0)="--",VLOOKUP($D141&amp;"-"&amp;$E141,IF($H$4="TEB2000_REV01",CALC_CONN_TEB2000_REV01!$F:$H),2,0),VLOOKUP($D141&amp;"-"&amp;$E141,IF($H$4="TEB2000_REV01",CALC_CONN_TEB2000_REV01!$F:$H),3,0)),"---")</f>
        <v>---</v>
      </c>
      <c r="J141" s="19" t="str">
        <f>IFERROR(VLOOKUP(I141,IF($H$4="TEB2000_REV01",RAW_c_TEB2000_REV01!$AE:$AM),9,0),"---")</f>
        <v>---</v>
      </c>
      <c r="K141" s="19" t="str">
        <f>IFERROR(VLOOKUP(D141&amp;"-"&amp;E141,IF($H$4="TEB2000_REV01",RAW_c_TEB2000_REV01!$AD:$AK,"???"),6,0),"---")</f>
        <v>---</v>
      </c>
      <c r="L141" s="19" t="str">
        <f>IFERROR(VLOOKUP(D141&amp;"-"&amp;E141,IF($H$4="TEB2000_REV01",RAW_c_TEB2000_REV01!$AD:$AL,"???"),9,0),"---")</f>
        <v>---</v>
      </c>
      <c r="M141" s="19" t="str">
        <f>IFERROR(IF(VLOOKUP($F141&amp;"-"&amp;$G141,IF($M$4="TEM0007_REV01",RAW_m_TEM0007_REV01!$F:$AU),43,0)="--","---",IF($M$4="TEM0007_REV01",RAW_m_TEM0007_REV01!$AT141&amp; " --&gt; " &amp;RAW_m_TEM0007_REV01!$AU141&amp; " --&gt; ")),"---")</f>
        <v>---</v>
      </c>
      <c r="N141" s="19" t="str">
        <f>IFERROR(VLOOKUP(F141&amp;"-"&amp;G141,IF($M$4="TEM0007_REV01",RAW_m_TEM0007_REV01!$AD:$AJ),7,0),"---")</f>
        <v>---</v>
      </c>
      <c r="O141" s="19" t="str">
        <f>IFERROR(VLOOKUP(N141,IF($M$4="TEM0007_REV01",RAW_m_TEM0007_REV01!$AJ:$AK),2,0),"---")</f>
        <v>---</v>
      </c>
      <c r="P141" s="19" t="str">
        <f>IFERROR(VLOOKUP(F141&amp;"-"&amp;G141,IF($M$4="TEM0007_REV01",RAW_m_TEM0007_REV01!$AD:$AG),3,0),"---")</f>
        <v>---</v>
      </c>
      <c r="Q141" s="19" t="str">
        <f>IFERROR(VLOOKUP(N141,IF($M$4="TEM0007_REV01",RAW_m_TEM0007_REV01!$AE:$AH),4,0),"---")</f>
        <v>---</v>
      </c>
      <c r="R141" s="19" t="str">
        <f>IFERROR(VLOOKUP(F141&amp;"-"&amp;G141,IF($M$4="TEM0007_REV01",RAW_m_TEM0007_REV01!$AD:$AG),4,0),"---")</f>
        <v>---</v>
      </c>
    </row>
    <row r="142" spans="2:18" x14ac:dyDescent="0.25">
      <c r="B142" s="78">
        <v>137</v>
      </c>
      <c r="C142" s="19" t="str">
        <f>IFERROR(INDEX(B2B!A:F,MATCH('B2B Pin Table'!B142,B2B!A:A,0),6),"---")</f>
        <v>IO</v>
      </c>
      <c r="D142" s="19" t="str">
        <f>IFERROR(IF((COUNTIF(B2B!A138:K138,H140)&lt;0),"---",INDEX(B2B!A:K,MATCH('B2B Pin Table'!B142,B2B!A:A,0),2)),"---")</f>
        <v>JB2</v>
      </c>
      <c r="E142" s="19" t="str">
        <f>IFERROR(IF((COUNTIF(B2B!A138:K138,H140)&lt;0),"---",INDEX(B2B!A:K,MATCH('B2B Pin Table'!B142,B2B!A:A,0),3)),"---")</f>
        <v>38</v>
      </c>
      <c r="F142" s="19" t="str">
        <f>IFERROR(IF((COUNTIF(B2B!A138:K138,L140)&lt;0),"---",INDEX(B2B!A:K,MATCH('B2B Pin Table'!B142,B2B!A:A,0),4)),"---")</f>
        <v>JM2</v>
      </c>
      <c r="G142" s="19" t="str">
        <f>IFERROR(IF((COUNTIF(B2B!A138:K138,L140)&lt;0),"---",INDEX(B2B!A:K,MATCH('B2B Pin Table'!B142,B2B!A:A,0),5)),"---")</f>
        <v>37</v>
      </c>
      <c r="H142" s="59" t="str">
        <f>IFERROR(IF(VLOOKUP($D142&amp;"-"&amp;$E142,IF($H$4="TEB2000_REV01",CALC_CONN_TEB2000_REV01!$F:$I),4,0)="--","---",IF($H$4="TEB2000_REV01",CALC_CONN_TEB2000_REV01!$G142&amp; " --&gt; " &amp;CALC_CONN_TEB2000_REV01!$I142&amp; " --&gt; ")),"---")</f>
        <v>---</v>
      </c>
      <c r="I142" s="19" t="str">
        <f>IFERROR(IF(VLOOKUP($D142&amp;"-"&amp;$E142,IF($H$4="TEB2000_REV01",CALC_CONN_TEB2000_REV01!$F:$H),3,0)="--",VLOOKUP($D142&amp;"-"&amp;$E142,IF($H$4="TEB2000_REV01",CALC_CONN_TEB2000_REV01!$F:$H),2,0),VLOOKUP($D142&amp;"-"&amp;$E142,IF($H$4="TEB2000_REV01",CALC_CONN_TEB2000_REV01!$F:$H),3,0)),"---")</f>
        <v>---</v>
      </c>
      <c r="J142" s="19" t="str">
        <f>IFERROR(VLOOKUP(I142,IF($H$4="TEB2000_REV01",RAW_c_TEB2000_REV01!$AE:$AM),9,0),"---")</f>
        <v>---</v>
      </c>
      <c r="K142" s="19" t="str">
        <f>IFERROR(VLOOKUP(D142&amp;"-"&amp;E142,IF($H$4="TEB2000_REV01",RAW_c_TEB2000_REV01!$AD:$AK,"???"),6,0),"---")</f>
        <v>---</v>
      </c>
      <c r="L142" s="19" t="str">
        <f>IFERROR(VLOOKUP(D142&amp;"-"&amp;E142,IF($H$4="TEB2000_REV01",RAW_c_TEB2000_REV01!$AD:$AL,"???"),9,0),"---")</f>
        <v>---</v>
      </c>
      <c r="M142" s="19" t="str">
        <f>IFERROR(IF(VLOOKUP($F142&amp;"-"&amp;$G142,IF($M$4="TEM0007_REV01",RAW_m_TEM0007_REV01!$F:$AU),43,0)="--","---",IF($M$4="TEM0007_REV01",RAW_m_TEM0007_REV01!$AT142&amp; " --&gt; " &amp;RAW_m_TEM0007_REV01!$AU142&amp; " --&gt; ")),"---")</f>
        <v>---</v>
      </c>
      <c r="N142" s="19" t="str">
        <f>IFERROR(VLOOKUP(F142&amp;"-"&amp;G142,IF($M$4="TEM0007_REV01",RAW_m_TEM0007_REV01!$AD:$AJ),7,0),"---")</f>
        <v>---</v>
      </c>
      <c r="O142" s="19" t="str">
        <f>IFERROR(VLOOKUP(N142,IF($M$4="TEM0007_REV01",RAW_m_TEM0007_REV01!$AJ:$AK),2,0),"---")</f>
        <v>---</v>
      </c>
      <c r="P142" s="19" t="str">
        <f>IFERROR(VLOOKUP(F142&amp;"-"&amp;G142,IF($M$4="TEM0007_REV01",RAW_m_TEM0007_REV01!$AD:$AG),3,0),"---")</f>
        <v>---</v>
      </c>
      <c r="Q142" s="19" t="str">
        <f>IFERROR(VLOOKUP(N142,IF($M$4="TEM0007_REV01",RAW_m_TEM0007_REV01!$AE:$AH),4,0),"---")</f>
        <v>---</v>
      </c>
      <c r="R142" s="19" t="str">
        <f>IFERROR(VLOOKUP(F142&amp;"-"&amp;G142,IF($M$4="TEM0007_REV01",RAW_m_TEM0007_REV01!$AD:$AG),4,0),"---")</f>
        <v>---</v>
      </c>
    </row>
    <row r="143" spans="2:18" x14ac:dyDescent="0.25">
      <c r="B143" s="78">
        <v>138</v>
      </c>
      <c r="C143" s="19" t="str">
        <f>IFERROR(INDEX(B2B!A:F,MATCH('B2B Pin Table'!B143,B2B!A:A,0),6),"---")</f>
        <v>IO</v>
      </c>
      <c r="D143" s="19" t="str">
        <f>IFERROR(IF((COUNTIF(B2B!A139:K139,H141)&lt;0),"---",INDEX(B2B!A:K,MATCH('B2B Pin Table'!B143,B2B!A:A,0),2)),"---")</f>
        <v>JB2</v>
      </c>
      <c r="E143" s="19" t="str">
        <f>IFERROR(IF((COUNTIF(B2B!A139:K139,H141)&lt;0),"---",INDEX(B2B!A:K,MATCH('B2B Pin Table'!B143,B2B!A:A,0),3)),"---")</f>
        <v>37</v>
      </c>
      <c r="F143" s="19" t="str">
        <f>IFERROR(IF((COUNTIF(B2B!A139:K139,L141)&lt;0),"---",INDEX(B2B!A:K,MATCH('B2B Pin Table'!B143,B2B!A:A,0),4)),"---")</f>
        <v>JM2</v>
      </c>
      <c r="G143" s="19" t="str">
        <f>IFERROR(IF((COUNTIF(B2B!A139:K139,L141)&lt;0),"---",INDEX(B2B!A:K,MATCH('B2B Pin Table'!B143,B2B!A:A,0),5)),"---")</f>
        <v>38</v>
      </c>
      <c r="H143" s="59" t="str">
        <f>IFERROR(IF(VLOOKUP($D143&amp;"-"&amp;$E143,IF($H$4="TEB2000_REV01",CALC_CONN_TEB2000_REV01!$F:$I),4,0)="--","---",IF($H$4="TEB2000_REV01",CALC_CONN_TEB2000_REV01!$G143&amp; " --&gt; " &amp;CALC_CONN_TEB2000_REV01!$I143&amp; " --&gt; ")),"---")</f>
        <v>---</v>
      </c>
      <c r="I143" s="19" t="str">
        <f>IFERROR(IF(VLOOKUP($D143&amp;"-"&amp;$E143,IF($H$4="TEB2000_REV01",CALC_CONN_TEB2000_REV01!$F:$H),3,0)="--",VLOOKUP($D143&amp;"-"&amp;$E143,IF($H$4="TEB2000_REV01",CALC_CONN_TEB2000_REV01!$F:$H),2,0),VLOOKUP($D143&amp;"-"&amp;$E143,IF($H$4="TEB2000_REV01",CALC_CONN_TEB2000_REV01!$F:$H),3,0)),"---")</f>
        <v>---</v>
      </c>
      <c r="J143" s="19" t="str">
        <f>IFERROR(VLOOKUP(I143,IF($H$4="TEB2000_REV01",RAW_c_TEB2000_REV01!$AE:$AM),9,0),"---")</f>
        <v>---</v>
      </c>
      <c r="K143" s="19" t="str">
        <f>IFERROR(VLOOKUP(D143&amp;"-"&amp;E143,IF($H$4="TEB2000_REV01",RAW_c_TEB2000_REV01!$AD:$AK,"???"),6,0),"---")</f>
        <v>---</v>
      </c>
      <c r="L143" s="19" t="str">
        <f>IFERROR(VLOOKUP(D143&amp;"-"&amp;E143,IF($H$4="TEB2000_REV01",RAW_c_TEB2000_REV01!$AD:$AL,"???"),9,0),"---")</f>
        <v>---</v>
      </c>
      <c r="M143" s="19" t="str">
        <f>IFERROR(IF(VLOOKUP($F143&amp;"-"&amp;$G143,IF($M$4="TEM0007_REV01",RAW_m_TEM0007_REV01!$F:$AU),43,0)="--","---",IF($M$4="TEM0007_REV01",RAW_m_TEM0007_REV01!$AT143&amp; " --&gt; " &amp;RAW_m_TEM0007_REV01!$AU143&amp; " --&gt; ")),"---")</f>
        <v>---</v>
      </c>
      <c r="N143" s="19" t="str">
        <f>IFERROR(VLOOKUP(F143&amp;"-"&amp;G143,IF($M$4="TEM0007_REV01",RAW_m_TEM0007_REV01!$AD:$AJ),7,0),"---")</f>
        <v>---</v>
      </c>
      <c r="O143" s="19" t="str">
        <f>IFERROR(VLOOKUP(N143,IF($M$4="TEM0007_REV01",RAW_m_TEM0007_REV01!$AJ:$AK),2,0),"---")</f>
        <v>---</v>
      </c>
      <c r="P143" s="19" t="str">
        <f>IFERROR(VLOOKUP(F143&amp;"-"&amp;G143,IF($M$4="TEM0007_REV01",RAW_m_TEM0007_REV01!$AD:$AG),3,0),"---")</f>
        <v>---</v>
      </c>
      <c r="Q143" s="19" t="str">
        <f>IFERROR(VLOOKUP(N143,IF($M$4="TEM0007_REV01",RAW_m_TEM0007_REV01!$AE:$AH),4,0),"---")</f>
        <v>---</v>
      </c>
      <c r="R143" s="19" t="str">
        <f>IFERROR(VLOOKUP(F143&amp;"-"&amp;G143,IF($M$4="TEM0007_REV01",RAW_m_TEM0007_REV01!$AD:$AG),4,0),"---")</f>
        <v>---</v>
      </c>
    </row>
    <row r="144" spans="2:18" x14ac:dyDescent="0.25">
      <c r="B144" s="78">
        <v>139</v>
      </c>
      <c r="C144" s="19" t="str">
        <f>IFERROR(INDEX(B2B!A:F,MATCH('B2B Pin Table'!B144,B2B!A:A,0),6),"---")</f>
        <v>GND</v>
      </c>
      <c r="D144" s="19" t="str">
        <f>IFERROR(IF((COUNTIF(B2B!A140:K140,H142)&lt;0),"---",INDEX(B2B!A:K,MATCH('B2B Pin Table'!B144,B2B!A:A,0),2)),"---")</f>
        <v>JB2</v>
      </c>
      <c r="E144" s="19" t="str">
        <f>IFERROR(IF((COUNTIF(B2B!A140:K140,H142)&lt;0),"---",INDEX(B2B!A:K,MATCH('B2B Pin Table'!B144,B2B!A:A,0),3)),"---")</f>
        <v>40</v>
      </c>
      <c r="F144" s="19" t="str">
        <f>IFERROR(IF((COUNTIF(B2B!A140:K140,L142)&lt;0),"---",INDEX(B2B!A:K,MATCH('B2B Pin Table'!B144,B2B!A:A,0),4)),"---")</f>
        <v>JM2</v>
      </c>
      <c r="G144" s="19" t="str">
        <f>IFERROR(IF((COUNTIF(B2B!A140:K140,L142)&lt;0),"---",INDEX(B2B!A:K,MATCH('B2B Pin Table'!B144,B2B!A:A,0),5)),"---")</f>
        <v>39</v>
      </c>
      <c r="H144" s="59" t="str">
        <f>IFERROR(IF(VLOOKUP($D144&amp;"-"&amp;$E144,IF($H$4="TEB2000_REV01",CALC_CONN_TEB2000_REV01!$F:$I),4,0)="--","---",IF($H$4="TEB2000_REV01",CALC_CONN_TEB2000_REV01!$G144&amp; " --&gt; " &amp;CALC_CONN_TEB2000_REV01!$I144&amp; " --&gt; ")),"---")</f>
        <v>---</v>
      </c>
      <c r="I144" s="19" t="str">
        <f>IFERROR(IF(VLOOKUP($D144&amp;"-"&amp;$E144,IF($H$4="TEB2000_REV01",CALC_CONN_TEB2000_REV01!$F:$H),3,0)="--",VLOOKUP($D144&amp;"-"&amp;$E144,IF($H$4="TEB2000_REV01",CALC_CONN_TEB2000_REV01!$F:$H),2,0),VLOOKUP($D144&amp;"-"&amp;$E144,IF($H$4="TEB2000_REV01",CALC_CONN_TEB2000_REV01!$F:$H),3,0)),"---")</f>
        <v>---</v>
      </c>
      <c r="J144" s="19" t="str">
        <f>IFERROR(VLOOKUP(I144,IF($H$4="TEB2000_REV01",RAW_c_TEB2000_REV01!$AE:$AM),9,0),"---")</f>
        <v>---</v>
      </c>
      <c r="K144" s="19" t="str">
        <f>IFERROR(VLOOKUP(D144&amp;"-"&amp;E144,IF($H$4="TEB2000_REV01",RAW_c_TEB2000_REV01!$AD:$AK,"???"),6,0),"---")</f>
        <v>---</v>
      </c>
      <c r="L144" s="19" t="str">
        <f>IFERROR(VLOOKUP(D144&amp;"-"&amp;E144,IF($H$4="TEB2000_REV01",RAW_c_TEB2000_REV01!$AD:$AL,"???"),9,0),"---")</f>
        <v>---</v>
      </c>
      <c r="M144" s="19" t="str">
        <f>IFERROR(IF(VLOOKUP($F144&amp;"-"&amp;$G144,IF($M$4="TEM0007_REV01",RAW_m_TEM0007_REV01!$F:$AU),43,0)="--","---",IF($M$4="TEM0007_REV01",RAW_m_TEM0007_REV01!$AT144&amp; " --&gt; " &amp;RAW_m_TEM0007_REV01!$AU144&amp; " --&gt; ")),"---")</f>
        <v>---</v>
      </c>
      <c r="N144" s="19" t="str">
        <f>IFERROR(VLOOKUP(F144&amp;"-"&amp;G144,IF($M$4="TEM0007_REV01",RAW_m_TEM0007_REV01!$AD:$AJ),7,0),"---")</f>
        <v>---</v>
      </c>
      <c r="O144" s="19" t="str">
        <f>IFERROR(VLOOKUP(N144,IF($M$4="TEM0007_REV01",RAW_m_TEM0007_REV01!$AJ:$AK),2,0),"---")</f>
        <v>---</v>
      </c>
      <c r="P144" s="19" t="str">
        <f>IFERROR(VLOOKUP(F144&amp;"-"&amp;G144,IF($M$4="TEM0007_REV01",RAW_m_TEM0007_REV01!$AD:$AG),3,0),"---")</f>
        <v>---</v>
      </c>
      <c r="Q144" s="19" t="str">
        <f>IFERROR(VLOOKUP(N144,IF($M$4="TEM0007_REV01",RAW_m_TEM0007_REV01!$AE:$AH),4,0),"---")</f>
        <v>---</v>
      </c>
      <c r="R144" s="19" t="str">
        <f>IFERROR(VLOOKUP(F144&amp;"-"&amp;G144,IF($M$4="TEM0007_REV01",RAW_m_TEM0007_REV01!$AD:$AG),4,0),"---")</f>
        <v>---</v>
      </c>
    </row>
    <row r="145" spans="2:18" x14ac:dyDescent="0.25">
      <c r="B145" s="78">
        <v>140</v>
      </c>
      <c r="C145" s="19" t="str">
        <f>IFERROR(INDEX(B2B!A:F,MATCH('B2B Pin Table'!B145,B2B!A:A,0),6),"---")</f>
        <v>GND</v>
      </c>
      <c r="D145" s="19" t="str">
        <f>IFERROR(IF((COUNTIF(B2B!A141:K141,H143)&lt;0),"---",INDEX(B2B!A:K,MATCH('B2B Pin Table'!B145,B2B!A:A,0),2)),"---")</f>
        <v>JB2</v>
      </c>
      <c r="E145" s="19" t="str">
        <f>IFERROR(IF((COUNTIF(B2B!A141:K141,H143)&lt;0),"---",INDEX(B2B!A:K,MATCH('B2B Pin Table'!B145,B2B!A:A,0),3)),"---")</f>
        <v>39</v>
      </c>
      <c r="F145" s="19" t="str">
        <f>IFERROR(IF((COUNTIF(B2B!A141:K141,L143)&lt;0),"---",INDEX(B2B!A:K,MATCH('B2B Pin Table'!B145,B2B!A:A,0),4)),"---")</f>
        <v>JM2</v>
      </c>
      <c r="G145" s="19" t="str">
        <f>IFERROR(IF((COUNTIF(B2B!A141:K141,L143)&lt;0),"---",INDEX(B2B!A:K,MATCH('B2B Pin Table'!B145,B2B!A:A,0),5)),"---")</f>
        <v>40</v>
      </c>
      <c r="H145" s="59" t="str">
        <f>IFERROR(IF(VLOOKUP($D145&amp;"-"&amp;$E145,IF($H$4="TEB2000_REV01",CALC_CONN_TEB2000_REV01!$F:$I),4,0)="--","---",IF($H$4="TEB2000_REV01",CALC_CONN_TEB2000_REV01!$G145&amp; " --&gt; " &amp;CALC_CONN_TEB2000_REV01!$I145&amp; " --&gt; ")),"---")</f>
        <v>---</v>
      </c>
      <c r="I145" s="19" t="str">
        <f>IFERROR(IF(VLOOKUP($D145&amp;"-"&amp;$E145,IF($H$4="TEB2000_REV01",CALC_CONN_TEB2000_REV01!$F:$H),3,0)="--",VLOOKUP($D145&amp;"-"&amp;$E145,IF($H$4="TEB2000_REV01",CALC_CONN_TEB2000_REV01!$F:$H),2,0),VLOOKUP($D145&amp;"-"&amp;$E145,IF($H$4="TEB2000_REV01",CALC_CONN_TEB2000_REV01!$F:$H),3,0)),"---")</f>
        <v>---</v>
      </c>
      <c r="J145" s="19" t="str">
        <f>IFERROR(VLOOKUP(I145,IF($H$4="TEB2000_REV01",RAW_c_TEB2000_REV01!$AE:$AM),9,0),"---")</f>
        <v>---</v>
      </c>
      <c r="K145" s="19" t="str">
        <f>IFERROR(VLOOKUP(D145&amp;"-"&amp;E145,IF($H$4="TEB2000_REV01",RAW_c_TEB2000_REV01!$AD:$AK,"???"),6,0),"---")</f>
        <v>---</v>
      </c>
      <c r="L145" s="19" t="str">
        <f>IFERROR(VLOOKUP(D145&amp;"-"&amp;E145,IF($H$4="TEB2000_REV01",RAW_c_TEB2000_REV01!$AD:$AL,"???"),9,0),"---")</f>
        <v>---</v>
      </c>
      <c r="M145" s="19" t="str">
        <f>IFERROR(IF(VLOOKUP($F145&amp;"-"&amp;$G145,IF($M$4="TEM0007_REV01",RAW_m_TEM0007_REV01!$F:$AU),43,0)="--","---",IF($M$4="TEM0007_REV01",RAW_m_TEM0007_REV01!$AT145&amp; " --&gt; " &amp;RAW_m_TEM0007_REV01!$AU145&amp; " --&gt; ")),"---")</f>
        <v>---</v>
      </c>
      <c r="N145" s="19" t="str">
        <f>IFERROR(VLOOKUP(F145&amp;"-"&amp;G145,IF($M$4="TEM0007_REV01",RAW_m_TEM0007_REV01!$AD:$AJ),7,0),"---")</f>
        <v>---</v>
      </c>
      <c r="O145" s="19" t="str">
        <f>IFERROR(VLOOKUP(N145,IF($M$4="TEM0007_REV01",RAW_m_TEM0007_REV01!$AJ:$AK),2,0),"---")</f>
        <v>---</v>
      </c>
      <c r="P145" s="19" t="str">
        <f>IFERROR(VLOOKUP(F145&amp;"-"&amp;G145,IF($M$4="TEM0007_REV01",RAW_m_TEM0007_REV01!$AD:$AG),3,0),"---")</f>
        <v>---</v>
      </c>
      <c r="Q145" s="19" t="str">
        <f>IFERROR(VLOOKUP(N145,IF($M$4="TEM0007_REV01",RAW_m_TEM0007_REV01!$AE:$AH),4,0),"---")</f>
        <v>---</v>
      </c>
      <c r="R145" s="19" t="str">
        <f>IFERROR(VLOOKUP(F145&amp;"-"&amp;G145,IF($M$4="TEM0007_REV01",RAW_m_TEM0007_REV01!$AD:$AG),4,0),"---")</f>
        <v>---</v>
      </c>
    </row>
    <row r="146" spans="2:18" x14ac:dyDescent="0.25">
      <c r="B146" s="78">
        <v>141</v>
      </c>
      <c r="C146" s="19" t="str">
        <f>IFERROR(INDEX(B2B!A:F,MATCH('B2B Pin Table'!B146,B2B!A:A,0),6),"---")</f>
        <v>IO</v>
      </c>
      <c r="D146" s="19" t="str">
        <f>IFERROR(IF((COUNTIF(B2B!A142:K142,H144)&lt;0),"---",INDEX(B2B!A:K,MATCH('B2B Pin Table'!B146,B2B!A:A,0),2)),"---")</f>
        <v>JB2</v>
      </c>
      <c r="E146" s="19" t="str">
        <f>IFERROR(IF((COUNTIF(B2B!A142:K142,H144)&lt;0),"---",INDEX(B2B!A:K,MATCH('B2B Pin Table'!B146,B2B!A:A,0),3)),"---")</f>
        <v>42</v>
      </c>
      <c r="F146" s="19" t="str">
        <f>IFERROR(IF((COUNTIF(B2B!A142:K142,L144)&lt;0),"---",INDEX(B2B!A:K,MATCH('B2B Pin Table'!B146,B2B!A:A,0),4)),"---")</f>
        <v>JM2</v>
      </c>
      <c r="G146" s="19" t="str">
        <f>IFERROR(IF((COUNTIF(B2B!A142:K142,L144)&lt;0),"---",INDEX(B2B!A:K,MATCH('B2B Pin Table'!B146,B2B!A:A,0),5)),"---")</f>
        <v>41</v>
      </c>
      <c r="H146" s="59" t="str">
        <f>IFERROR(IF(VLOOKUP($D146&amp;"-"&amp;$E146,IF($H$4="TEB2000_REV01",CALC_CONN_TEB2000_REV01!$F:$I),4,0)="--","---",IF($H$4="TEB2000_REV01",CALC_CONN_TEB2000_REV01!$G146&amp; " --&gt; " &amp;CALC_CONN_TEB2000_REV01!$I146&amp; " --&gt; ")),"---")</f>
        <v>---</v>
      </c>
      <c r="I146" s="19" t="str">
        <f>IFERROR(IF(VLOOKUP($D146&amp;"-"&amp;$E146,IF($H$4="TEB2000_REV01",CALC_CONN_TEB2000_REV01!$F:$H),3,0)="--",VLOOKUP($D146&amp;"-"&amp;$E146,IF($H$4="TEB2000_REV01",CALC_CONN_TEB2000_REV01!$F:$H),2,0),VLOOKUP($D146&amp;"-"&amp;$E146,IF($H$4="TEB2000_REV01",CALC_CONN_TEB2000_REV01!$F:$H),3,0)),"---")</f>
        <v>---</v>
      </c>
      <c r="J146" s="19" t="str">
        <f>IFERROR(VLOOKUP(I146,IF($H$4="TEB2000_REV01",RAW_c_TEB2000_REV01!$AE:$AM),9,0),"---")</f>
        <v>---</v>
      </c>
      <c r="K146" s="19" t="str">
        <f>IFERROR(VLOOKUP(D146&amp;"-"&amp;E146,IF($H$4="TEB2000_REV01",RAW_c_TEB2000_REV01!$AD:$AK,"???"),6,0),"---")</f>
        <v>---</v>
      </c>
      <c r="L146" s="19" t="str">
        <f>IFERROR(VLOOKUP(D146&amp;"-"&amp;E146,IF($H$4="TEB2000_REV01",RAW_c_TEB2000_REV01!$AD:$AL,"???"),9,0),"---")</f>
        <v>---</v>
      </c>
      <c r="M146" s="19" t="str">
        <f>IFERROR(IF(VLOOKUP($F146&amp;"-"&amp;$G146,IF($M$4="TEM0007_REV01",RAW_m_TEM0007_REV01!$F:$AU),43,0)="--","---",IF($M$4="TEM0007_REV01",RAW_m_TEM0007_REV01!$AT146&amp; " --&gt; " &amp;RAW_m_TEM0007_REV01!$AU146&amp; " --&gt; ")),"---")</f>
        <v>---</v>
      </c>
      <c r="N146" s="19" t="str">
        <f>IFERROR(VLOOKUP(F146&amp;"-"&amp;G146,IF($M$4="TEM0007_REV01",RAW_m_TEM0007_REV01!$AD:$AJ),7,0),"---")</f>
        <v>---</v>
      </c>
      <c r="O146" s="19" t="str">
        <f>IFERROR(VLOOKUP(N146,IF($M$4="TEM0007_REV01",RAW_m_TEM0007_REV01!$AJ:$AK),2,0),"---")</f>
        <v>---</v>
      </c>
      <c r="P146" s="19" t="str">
        <f>IFERROR(VLOOKUP(F146&amp;"-"&amp;G146,IF($M$4="TEM0007_REV01",RAW_m_TEM0007_REV01!$AD:$AG),3,0),"---")</f>
        <v>---</v>
      </c>
      <c r="Q146" s="19" t="str">
        <f>IFERROR(VLOOKUP(N146,IF($M$4="TEM0007_REV01",RAW_m_TEM0007_REV01!$AE:$AH),4,0),"---")</f>
        <v>---</v>
      </c>
      <c r="R146" s="19" t="str">
        <f>IFERROR(VLOOKUP(F146&amp;"-"&amp;G146,IF($M$4="TEM0007_REV01",RAW_m_TEM0007_REV01!$AD:$AG),4,0),"---")</f>
        <v>---</v>
      </c>
    </row>
    <row r="147" spans="2:18" x14ac:dyDescent="0.25">
      <c r="B147" s="78">
        <v>142</v>
      </c>
      <c r="C147" s="19" t="str">
        <f>IFERROR(INDEX(B2B!A:F,MATCH('B2B Pin Table'!B147,B2B!A:A,0),6),"---")</f>
        <v>IO</v>
      </c>
      <c r="D147" s="19" t="str">
        <f>IFERROR(IF((COUNTIF(B2B!A143:K143,H145)&lt;0),"---",INDEX(B2B!A:K,MATCH('B2B Pin Table'!B147,B2B!A:A,0),2)),"---")</f>
        <v>JB2</v>
      </c>
      <c r="E147" s="19" t="str">
        <f>IFERROR(IF((COUNTIF(B2B!A143:K143,H145)&lt;0),"---",INDEX(B2B!A:K,MATCH('B2B Pin Table'!B147,B2B!A:A,0),3)),"---")</f>
        <v>41</v>
      </c>
      <c r="F147" s="19" t="str">
        <f>IFERROR(IF((COUNTIF(B2B!A143:K143,L145)&lt;0),"---",INDEX(B2B!A:K,MATCH('B2B Pin Table'!B147,B2B!A:A,0),4)),"---")</f>
        <v>JM2</v>
      </c>
      <c r="G147" s="19" t="str">
        <f>IFERROR(IF((COUNTIF(B2B!A143:K143,L145)&lt;0),"---",INDEX(B2B!A:K,MATCH('B2B Pin Table'!B147,B2B!A:A,0),5)),"---")</f>
        <v>42</v>
      </c>
      <c r="H147" s="59" t="str">
        <f>IFERROR(IF(VLOOKUP($D147&amp;"-"&amp;$E147,IF($H$4="TEB2000_REV01",CALC_CONN_TEB2000_REV01!$F:$I),4,0)="--","---",IF($H$4="TEB2000_REV01",CALC_CONN_TEB2000_REV01!$G147&amp; " --&gt; " &amp;CALC_CONN_TEB2000_REV01!$I147&amp; " --&gt; ")),"---")</f>
        <v>---</v>
      </c>
      <c r="I147" s="19" t="str">
        <f>IFERROR(IF(VLOOKUP($D147&amp;"-"&amp;$E147,IF($H$4="TEB2000_REV01",CALC_CONN_TEB2000_REV01!$F:$H),3,0)="--",VLOOKUP($D147&amp;"-"&amp;$E147,IF($H$4="TEB2000_REV01",CALC_CONN_TEB2000_REV01!$F:$H),2,0),VLOOKUP($D147&amp;"-"&amp;$E147,IF($H$4="TEB2000_REV01",CALC_CONN_TEB2000_REV01!$F:$H),3,0)),"---")</f>
        <v>---</v>
      </c>
      <c r="J147" s="19" t="str">
        <f>IFERROR(VLOOKUP(I147,IF($H$4="TEB2000_REV01",RAW_c_TEB2000_REV01!$AE:$AM),9,0),"---")</f>
        <v>---</v>
      </c>
      <c r="K147" s="19" t="str">
        <f>IFERROR(VLOOKUP(D147&amp;"-"&amp;E147,IF($H$4="TEB2000_REV01",RAW_c_TEB2000_REV01!$AD:$AK,"???"),6,0),"---")</f>
        <v>---</v>
      </c>
      <c r="L147" s="19" t="str">
        <f>IFERROR(VLOOKUP(D147&amp;"-"&amp;E147,IF($H$4="TEB2000_REV01",RAW_c_TEB2000_REV01!$AD:$AL,"???"),9,0),"---")</f>
        <v>---</v>
      </c>
      <c r="M147" s="19" t="str">
        <f>IFERROR(IF(VLOOKUP($F147&amp;"-"&amp;$G147,IF($M$4="TEM0007_REV01",RAW_m_TEM0007_REV01!$F:$AU),43,0)="--","---",IF($M$4="TEM0007_REV01",RAW_m_TEM0007_REV01!$AT147&amp; " --&gt; " &amp;RAW_m_TEM0007_REV01!$AU147&amp; " --&gt; ")),"---")</f>
        <v>---</v>
      </c>
      <c r="N147" s="19" t="str">
        <f>IFERROR(VLOOKUP(F147&amp;"-"&amp;G147,IF($M$4="TEM0007_REV01",RAW_m_TEM0007_REV01!$AD:$AJ),7,0),"---")</f>
        <v>---</v>
      </c>
      <c r="O147" s="19" t="str">
        <f>IFERROR(VLOOKUP(N147,IF($M$4="TEM0007_REV01",RAW_m_TEM0007_REV01!$AJ:$AK),2,0),"---")</f>
        <v>---</v>
      </c>
      <c r="P147" s="19" t="str">
        <f>IFERROR(VLOOKUP(F147&amp;"-"&amp;G147,IF($M$4="TEM0007_REV01",RAW_m_TEM0007_REV01!$AD:$AG),3,0),"---")</f>
        <v>---</v>
      </c>
      <c r="Q147" s="19" t="str">
        <f>IFERROR(VLOOKUP(N147,IF($M$4="TEM0007_REV01",RAW_m_TEM0007_REV01!$AE:$AH),4,0),"---")</f>
        <v>---</v>
      </c>
      <c r="R147" s="19" t="str">
        <f>IFERROR(VLOOKUP(F147&amp;"-"&amp;G147,IF($M$4="TEM0007_REV01",RAW_m_TEM0007_REV01!$AD:$AG),4,0),"---")</f>
        <v>---</v>
      </c>
    </row>
    <row r="148" spans="2:18" x14ac:dyDescent="0.25">
      <c r="B148" s="78">
        <v>143</v>
      </c>
      <c r="C148" s="19" t="str">
        <f>IFERROR(INDEX(B2B!A:F,MATCH('B2B Pin Table'!B148,B2B!A:A,0),6),"---")</f>
        <v>IO</v>
      </c>
      <c r="D148" s="19" t="str">
        <f>IFERROR(IF((COUNTIF(B2B!A144:K144,H146)&lt;0),"---",INDEX(B2B!A:K,MATCH('B2B Pin Table'!B148,B2B!A:A,0),2)),"---")</f>
        <v>JB2</v>
      </c>
      <c r="E148" s="19" t="str">
        <f>IFERROR(IF((COUNTIF(B2B!A144:K144,H146)&lt;0),"---",INDEX(B2B!A:K,MATCH('B2B Pin Table'!B148,B2B!A:A,0),3)),"---")</f>
        <v>44</v>
      </c>
      <c r="F148" s="19" t="str">
        <f>IFERROR(IF((COUNTIF(B2B!A144:K144,L146)&lt;0),"---",INDEX(B2B!A:K,MATCH('B2B Pin Table'!B148,B2B!A:A,0),4)),"---")</f>
        <v>JM2</v>
      </c>
      <c r="G148" s="19" t="str">
        <f>IFERROR(IF((COUNTIF(B2B!A144:K144,L146)&lt;0),"---",INDEX(B2B!A:K,MATCH('B2B Pin Table'!B148,B2B!A:A,0),5)),"---")</f>
        <v>43</v>
      </c>
      <c r="H148" s="59" t="str">
        <f>IFERROR(IF(VLOOKUP($D148&amp;"-"&amp;$E148,IF($H$4="TEB2000_REV01",CALC_CONN_TEB2000_REV01!$F:$I),4,0)="--","---",IF($H$4="TEB2000_REV01",CALC_CONN_TEB2000_REV01!$G148&amp; " --&gt; " &amp;CALC_CONN_TEB2000_REV01!$I148&amp; " --&gt; ")),"---")</f>
        <v>---</v>
      </c>
      <c r="I148" s="19" t="str">
        <f>IFERROR(IF(VLOOKUP($D148&amp;"-"&amp;$E148,IF($H$4="TEB2000_REV01",CALC_CONN_TEB2000_REV01!$F:$H),3,0)="--",VLOOKUP($D148&amp;"-"&amp;$E148,IF($H$4="TEB2000_REV01",CALC_CONN_TEB2000_REV01!$F:$H),2,0),VLOOKUP($D148&amp;"-"&amp;$E148,IF($H$4="TEB2000_REV01",CALC_CONN_TEB2000_REV01!$F:$H),3,0)),"---")</f>
        <v>---</v>
      </c>
      <c r="J148" s="19" t="str">
        <f>IFERROR(VLOOKUP(I148,IF($H$4="TEB2000_REV01",RAW_c_TEB2000_REV01!$AE:$AM),9,0),"---")</f>
        <v>---</v>
      </c>
      <c r="K148" s="19" t="str">
        <f>IFERROR(VLOOKUP(D148&amp;"-"&amp;E148,IF($H$4="TEB2000_REV01",RAW_c_TEB2000_REV01!$AD:$AK,"???"),6,0),"---")</f>
        <v>---</v>
      </c>
      <c r="L148" s="19" t="str">
        <f>IFERROR(VLOOKUP(D148&amp;"-"&amp;E148,IF($H$4="TEB2000_REV01",RAW_c_TEB2000_REV01!$AD:$AL,"???"),9,0),"---")</f>
        <v>---</v>
      </c>
      <c r="M148" s="19" t="str">
        <f>IFERROR(IF(VLOOKUP($F148&amp;"-"&amp;$G148,IF($M$4="TEM0007_REV01",RAW_m_TEM0007_REV01!$F:$AU),43,0)="--","---",IF($M$4="TEM0007_REV01",RAW_m_TEM0007_REV01!$AT148&amp; " --&gt; " &amp;RAW_m_TEM0007_REV01!$AU148&amp; " --&gt; ")),"---")</f>
        <v>---</v>
      </c>
      <c r="N148" s="19" t="str">
        <f>IFERROR(VLOOKUP(F148&amp;"-"&amp;G148,IF($M$4="TEM0007_REV01",RAW_m_TEM0007_REV01!$AD:$AJ),7,0),"---")</f>
        <v>---</v>
      </c>
      <c r="O148" s="19" t="str">
        <f>IFERROR(VLOOKUP(N148,IF($M$4="TEM0007_REV01",RAW_m_TEM0007_REV01!$AJ:$AK),2,0),"---")</f>
        <v>---</v>
      </c>
      <c r="P148" s="19" t="str">
        <f>IFERROR(VLOOKUP(F148&amp;"-"&amp;G148,IF($M$4="TEM0007_REV01",RAW_m_TEM0007_REV01!$AD:$AG),3,0),"---")</f>
        <v>---</v>
      </c>
      <c r="Q148" s="19" t="str">
        <f>IFERROR(VLOOKUP(N148,IF($M$4="TEM0007_REV01",RAW_m_TEM0007_REV01!$AE:$AH),4,0),"---")</f>
        <v>---</v>
      </c>
      <c r="R148" s="19" t="str">
        <f>IFERROR(VLOOKUP(F148&amp;"-"&amp;G148,IF($M$4="TEM0007_REV01",RAW_m_TEM0007_REV01!$AD:$AG),4,0),"---")</f>
        <v>---</v>
      </c>
    </row>
    <row r="149" spans="2:18" x14ac:dyDescent="0.25">
      <c r="B149" s="78">
        <v>144</v>
      </c>
      <c r="C149" s="19" t="str">
        <f>IFERROR(INDEX(B2B!A:F,MATCH('B2B Pin Table'!B149,B2B!A:A,0),6),"---")</f>
        <v>IO</v>
      </c>
      <c r="D149" s="19" t="str">
        <f>IFERROR(IF((COUNTIF(B2B!A145:K145,H147)&lt;0),"---",INDEX(B2B!A:K,MATCH('B2B Pin Table'!B149,B2B!A:A,0),2)),"---")</f>
        <v>JB2</v>
      </c>
      <c r="E149" s="19" t="str">
        <f>IFERROR(IF((COUNTIF(B2B!A145:K145,H147)&lt;0),"---",INDEX(B2B!A:K,MATCH('B2B Pin Table'!B149,B2B!A:A,0),3)),"---")</f>
        <v>43</v>
      </c>
      <c r="F149" s="19" t="str">
        <f>IFERROR(IF((COUNTIF(B2B!A145:K145,L147)&lt;0),"---",INDEX(B2B!A:K,MATCH('B2B Pin Table'!B149,B2B!A:A,0),4)),"---")</f>
        <v>JM2</v>
      </c>
      <c r="G149" s="19" t="str">
        <f>IFERROR(IF((COUNTIF(B2B!A145:K145,L147)&lt;0),"---",INDEX(B2B!A:K,MATCH('B2B Pin Table'!B149,B2B!A:A,0),5)),"---")</f>
        <v>44</v>
      </c>
      <c r="H149" s="59" t="str">
        <f>IFERROR(IF(VLOOKUP($D149&amp;"-"&amp;$E149,IF($H$4="TEB2000_REV01",CALC_CONN_TEB2000_REV01!$F:$I),4,0)="--","---",IF($H$4="TEB2000_REV01",CALC_CONN_TEB2000_REV01!$G149&amp; " --&gt; " &amp;CALC_CONN_TEB2000_REV01!$I149&amp; " --&gt; ")),"---")</f>
        <v>---</v>
      </c>
      <c r="I149" s="19" t="str">
        <f>IFERROR(IF(VLOOKUP($D149&amp;"-"&amp;$E149,IF($H$4="TEB2000_REV01",CALC_CONN_TEB2000_REV01!$F:$H),3,0)="--",VLOOKUP($D149&amp;"-"&amp;$E149,IF($H$4="TEB2000_REV01",CALC_CONN_TEB2000_REV01!$F:$H),2,0),VLOOKUP($D149&amp;"-"&amp;$E149,IF($H$4="TEB2000_REV01",CALC_CONN_TEB2000_REV01!$F:$H),3,0)),"---")</f>
        <v>---</v>
      </c>
      <c r="J149" s="19" t="str">
        <f>IFERROR(VLOOKUP(I149,IF($H$4="TEB2000_REV01",RAW_c_TEB2000_REV01!$AE:$AM),9,0),"---")</f>
        <v>---</v>
      </c>
      <c r="K149" s="19" t="str">
        <f>IFERROR(VLOOKUP(D149&amp;"-"&amp;E149,IF($H$4="TEB2000_REV01",RAW_c_TEB2000_REV01!$AD:$AK,"???"),6,0),"---")</f>
        <v>---</v>
      </c>
      <c r="L149" s="19" t="str">
        <f>IFERROR(VLOOKUP(D149&amp;"-"&amp;E149,IF($H$4="TEB2000_REV01",RAW_c_TEB2000_REV01!$AD:$AL,"???"),9,0),"---")</f>
        <v>---</v>
      </c>
      <c r="M149" s="19" t="str">
        <f>IFERROR(IF(VLOOKUP($F149&amp;"-"&amp;$G149,IF($M$4="TEM0007_REV01",RAW_m_TEM0007_REV01!$F:$AU),43,0)="--","---",IF($M$4="TEM0007_REV01",RAW_m_TEM0007_REV01!$AT149&amp; " --&gt; " &amp;RAW_m_TEM0007_REV01!$AU149&amp; " --&gt; ")),"---")</f>
        <v>---</v>
      </c>
      <c r="N149" s="19" t="str">
        <f>IFERROR(VLOOKUP(F149&amp;"-"&amp;G149,IF($M$4="TEM0007_REV01",RAW_m_TEM0007_REV01!$AD:$AJ),7,0),"---")</f>
        <v>---</v>
      </c>
      <c r="O149" s="19" t="str">
        <f>IFERROR(VLOOKUP(N149,IF($M$4="TEM0007_REV01",RAW_m_TEM0007_REV01!$AJ:$AK),2,0),"---")</f>
        <v>---</v>
      </c>
      <c r="P149" s="19" t="str">
        <f>IFERROR(VLOOKUP(F149&amp;"-"&amp;G149,IF($M$4="TEM0007_REV01",RAW_m_TEM0007_REV01!$AD:$AG),3,0),"---")</f>
        <v>---</v>
      </c>
      <c r="Q149" s="19" t="str">
        <f>IFERROR(VLOOKUP(N149,IF($M$4="TEM0007_REV01",RAW_m_TEM0007_REV01!$AE:$AH),4,0),"---")</f>
        <v>---</v>
      </c>
      <c r="R149" s="19" t="str">
        <f>IFERROR(VLOOKUP(F149&amp;"-"&amp;G149,IF($M$4="TEM0007_REV01",RAW_m_TEM0007_REV01!$AD:$AG),4,0),"---")</f>
        <v>---</v>
      </c>
    </row>
    <row r="150" spans="2:18" x14ac:dyDescent="0.25">
      <c r="B150" s="78">
        <v>145</v>
      </c>
      <c r="C150" s="19" t="str">
        <f>IFERROR(INDEX(B2B!A:F,MATCH('B2B Pin Table'!B150,B2B!A:A,0),6),"---")</f>
        <v>IO</v>
      </c>
      <c r="D150" s="19" t="str">
        <f>IFERROR(IF((COUNTIF(B2B!A146:K146,H148)&lt;0),"---",INDEX(B2B!A:K,MATCH('B2B Pin Table'!B150,B2B!A:A,0),2)),"---")</f>
        <v>JB2</v>
      </c>
      <c r="E150" s="19" t="str">
        <f>IFERROR(IF((COUNTIF(B2B!A146:K146,H148)&lt;0),"---",INDEX(B2B!A:K,MATCH('B2B Pin Table'!B150,B2B!A:A,0),3)),"---")</f>
        <v>46</v>
      </c>
      <c r="F150" s="19" t="str">
        <f>IFERROR(IF((COUNTIF(B2B!A146:K146,L148)&lt;0),"---",INDEX(B2B!A:K,MATCH('B2B Pin Table'!B150,B2B!A:A,0),4)),"---")</f>
        <v>JM2</v>
      </c>
      <c r="G150" s="19" t="str">
        <f>IFERROR(IF((COUNTIF(B2B!A146:K146,L148)&lt;0),"---",INDEX(B2B!A:K,MATCH('B2B Pin Table'!B150,B2B!A:A,0),5)),"---")</f>
        <v>45</v>
      </c>
      <c r="H150" s="59" t="str">
        <f>IFERROR(IF(VLOOKUP($D150&amp;"-"&amp;$E150,IF($H$4="TEB2000_REV01",CALC_CONN_TEB2000_REV01!$F:$I),4,0)="--","---",IF($H$4="TEB2000_REV01",CALC_CONN_TEB2000_REV01!$G150&amp; " --&gt; " &amp;CALC_CONN_TEB2000_REV01!$I150&amp; " --&gt; ")),"---")</f>
        <v>---</v>
      </c>
      <c r="I150" s="19" t="str">
        <f>IFERROR(IF(VLOOKUP($D150&amp;"-"&amp;$E150,IF($H$4="TEB2000_REV01",CALC_CONN_TEB2000_REV01!$F:$H),3,0)="--",VLOOKUP($D150&amp;"-"&amp;$E150,IF($H$4="TEB2000_REV01",CALC_CONN_TEB2000_REV01!$F:$H),2,0),VLOOKUP($D150&amp;"-"&amp;$E150,IF($H$4="TEB2000_REV01",CALC_CONN_TEB2000_REV01!$F:$H),3,0)),"---")</f>
        <v>---</v>
      </c>
      <c r="J150" s="19" t="str">
        <f>IFERROR(VLOOKUP(I150,IF($H$4="TEB2000_REV01",RAW_c_TEB2000_REV01!$AE:$AM),9,0),"---")</f>
        <v>---</v>
      </c>
      <c r="K150" s="19" t="str">
        <f>IFERROR(VLOOKUP(D150&amp;"-"&amp;E150,IF($H$4="TEB2000_REV01",RAW_c_TEB2000_REV01!$AD:$AK,"???"),6,0),"---")</f>
        <v>---</v>
      </c>
      <c r="L150" s="19" t="str">
        <f>IFERROR(VLOOKUP(D150&amp;"-"&amp;E150,IF($H$4="TEB2000_REV01",RAW_c_TEB2000_REV01!$AD:$AL,"???"),9,0),"---")</f>
        <v>---</v>
      </c>
      <c r="M150" s="19" t="str">
        <f>IFERROR(IF(VLOOKUP($F150&amp;"-"&amp;$G150,IF($M$4="TEM0007_REV01",RAW_m_TEM0007_REV01!$F:$AU),43,0)="--","---",IF($M$4="TEM0007_REV01",RAW_m_TEM0007_REV01!$AT150&amp; " --&gt; " &amp;RAW_m_TEM0007_REV01!$AU150&amp; " --&gt; ")),"---")</f>
        <v>---</v>
      </c>
      <c r="N150" s="19" t="str">
        <f>IFERROR(VLOOKUP(F150&amp;"-"&amp;G150,IF($M$4="TEM0007_REV01",RAW_m_TEM0007_REV01!$AD:$AJ),7,0),"---")</f>
        <v>---</v>
      </c>
      <c r="O150" s="19" t="str">
        <f>IFERROR(VLOOKUP(N150,IF($M$4="TEM0007_REV01",RAW_m_TEM0007_REV01!$AJ:$AK),2,0),"---")</f>
        <v>---</v>
      </c>
      <c r="P150" s="19" t="str">
        <f>IFERROR(VLOOKUP(F150&amp;"-"&amp;G150,IF($M$4="TEM0007_REV01",RAW_m_TEM0007_REV01!$AD:$AG),3,0),"---")</f>
        <v>---</v>
      </c>
      <c r="Q150" s="19" t="str">
        <f>IFERROR(VLOOKUP(N150,IF($M$4="TEM0007_REV01",RAW_m_TEM0007_REV01!$AE:$AH),4,0),"---")</f>
        <v>---</v>
      </c>
      <c r="R150" s="19" t="str">
        <f>IFERROR(VLOOKUP(F150&amp;"-"&amp;G150,IF($M$4="TEM0007_REV01",RAW_m_TEM0007_REV01!$AD:$AG),4,0),"---")</f>
        <v>---</v>
      </c>
    </row>
    <row r="151" spans="2:18" x14ac:dyDescent="0.25">
      <c r="B151" s="78">
        <v>146</v>
      </c>
      <c r="C151" s="19" t="str">
        <f>IFERROR(INDEX(B2B!A:F,MATCH('B2B Pin Table'!B151,B2B!A:A,0),6),"---")</f>
        <v>IO</v>
      </c>
      <c r="D151" s="19" t="str">
        <f>IFERROR(IF((COUNTIF(B2B!A147:K147,H149)&lt;0),"---",INDEX(B2B!A:K,MATCH('B2B Pin Table'!B151,B2B!A:A,0),2)),"---")</f>
        <v>JB2</v>
      </c>
      <c r="E151" s="19" t="str">
        <f>IFERROR(IF((COUNTIF(B2B!A147:K147,H149)&lt;0),"---",INDEX(B2B!A:K,MATCH('B2B Pin Table'!B151,B2B!A:A,0),3)),"---")</f>
        <v>45</v>
      </c>
      <c r="F151" s="19" t="str">
        <f>IFERROR(IF((COUNTIF(B2B!A147:K147,L149)&lt;0),"---",INDEX(B2B!A:K,MATCH('B2B Pin Table'!B151,B2B!A:A,0),4)),"---")</f>
        <v>JM2</v>
      </c>
      <c r="G151" s="19" t="str">
        <f>IFERROR(IF((COUNTIF(B2B!A147:K147,L149)&lt;0),"---",INDEX(B2B!A:K,MATCH('B2B Pin Table'!B151,B2B!A:A,0),5)),"---")</f>
        <v>46</v>
      </c>
      <c r="H151" s="59" t="str">
        <f>IFERROR(IF(VLOOKUP($D151&amp;"-"&amp;$E151,IF($H$4="TEB2000_REV01",CALC_CONN_TEB2000_REV01!$F:$I),4,0)="--","---",IF($H$4="TEB2000_REV01",CALC_CONN_TEB2000_REV01!$G151&amp; " --&gt; " &amp;CALC_CONN_TEB2000_REV01!$I151&amp; " --&gt; ")),"---")</f>
        <v>---</v>
      </c>
      <c r="I151" s="19" t="str">
        <f>IFERROR(IF(VLOOKUP($D151&amp;"-"&amp;$E151,IF($H$4="TEB2000_REV01",CALC_CONN_TEB2000_REV01!$F:$H),3,0)="--",VLOOKUP($D151&amp;"-"&amp;$E151,IF($H$4="TEB2000_REV01",CALC_CONN_TEB2000_REV01!$F:$H),2,0),VLOOKUP($D151&amp;"-"&amp;$E151,IF($H$4="TEB2000_REV01",CALC_CONN_TEB2000_REV01!$F:$H),3,0)),"---")</f>
        <v>---</v>
      </c>
      <c r="J151" s="19" t="str">
        <f>IFERROR(VLOOKUP(I151,IF($H$4="TEB2000_REV01",RAW_c_TEB2000_REV01!$AE:$AM),9,0),"---")</f>
        <v>---</v>
      </c>
      <c r="K151" s="19" t="str">
        <f>IFERROR(VLOOKUP(D151&amp;"-"&amp;E151,IF($H$4="TEB2000_REV01",RAW_c_TEB2000_REV01!$AD:$AK,"???"),6,0),"---")</f>
        <v>---</v>
      </c>
      <c r="L151" s="19" t="str">
        <f>IFERROR(VLOOKUP(D151&amp;"-"&amp;E151,IF($H$4="TEB2000_REV01",RAW_c_TEB2000_REV01!$AD:$AL,"???"),9,0),"---")</f>
        <v>---</v>
      </c>
      <c r="M151" s="19" t="str">
        <f>IFERROR(IF(VLOOKUP($F151&amp;"-"&amp;$G151,IF($M$4="TEM0007_REV01",RAW_m_TEM0007_REV01!$F:$AU),43,0)="--","---",IF($M$4="TEM0007_REV01",RAW_m_TEM0007_REV01!$AT151&amp; " --&gt; " &amp;RAW_m_TEM0007_REV01!$AU151&amp; " --&gt; ")),"---")</f>
        <v>---</v>
      </c>
      <c r="N151" s="19" t="str">
        <f>IFERROR(VLOOKUP(F151&amp;"-"&amp;G151,IF($M$4="TEM0007_REV01",RAW_m_TEM0007_REV01!$AD:$AJ),7,0),"---")</f>
        <v>---</v>
      </c>
      <c r="O151" s="19" t="str">
        <f>IFERROR(VLOOKUP(N151,IF($M$4="TEM0007_REV01",RAW_m_TEM0007_REV01!$AJ:$AK),2,0),"---")</f>
        <v>---</v>
      </c>
      <c r="P151" s="19" t="str">
        <f>IFERROR(VLOOKUP(F151&amp;"-"&amp;G151,IF($M$4="TEM0007_REV01",RAW_m_TEM0007_REV01!$AD:$AG),3,0),"---")</f>
        <v>---</v>
      </c>
      <c r="Q151" s="19" t="str">
        <f>IFERROR(VLOOKUP(N151,IF($M$4="TEM0007_REV01",RAW_m_TEM0007_REV01!$AE:$AH),4,0),"---")</f>
        <v>---</v>
      </c>
      <c r="R151" s="19" t="str">
        <f>IFERROR(VLOOKUP(F151&amp;"-"&amp;G151,IF($M$4="TEM0007_REV01",RAW_m_TEM0007_REV01!$AD:$AG),4,0),"---")</f>
        <v>---</v>
      </c>
    </row>
    <row r="152" spans="2:18" x14ac:dyDescent="0.25">
      <c r="B152" s="78">
        <v>147</v>
      </c>
      <c r="C152" s="19" t="str">
        <f>IFERROR(INDEX(B2B!A:F,MATCH('B2B Pin Table'!B152,B2B!A:A,0),6),"---")</f>
        <v>IO</v>
      </c>
      <c r="D152" s="19" t="str">
        <f>IFERROR(IF((COUNTIF(B2B!A148:K148,H150)&lt;0),"---",INDEX(B2B!A:K,MATCH('B2B Pin Table'!B152,B2B!A:A,0),2)),"---")</f>
        <v>JB2</v>
      </c>
      <c r="E152" s="19" t="str">
        <f>IFERROR(IF((COUNTIF(B2B!A148:K148,H150)&lt;0),"---",INDEX(B2B!A:K,MATCH('B2B Pin Table'!B152,B2B!A:A,0),3)),"---")</f>
        <v>48</v>
      </c>
      <c r="F152" s="19" t="str">
        <f>IFERROR(IF((COUNTIF(B2B!A148:K148,L150)&lt;0),"---",INDEX(B2B!A:K,MATCH('B2B Pin Table'!B152,B2B!A:A,0),4)),"---")</f>
        <v>JM2</v>
      </c>
      <c r="G152" s="19" t="str">
        <f>IFERROR(IF((COUNTIF(B2B!A148:K148,L150)&lt;0),"---",INDEX(B2B!A:K,MATCH('B2B Pin Table'!B152,B2B!A:A,0),5)),"---")</f>
        <v>47</v>
      </c>
      <c r="H152" s="59" t="str">
        <f>IFERROR(IF(VLOOKUP($D152&amp;"-"&amp;$E152,IF($H$4="TEB2000_REV01",CALC_CONN_TEB2000_REV01!$F:$I),4,0)="--","---",IF($H$4="TEB2000_REV01",CALC_CONN_TEB2000_REV01!$G152&amp; " --&gt; " &amp;CALC_CONN_TEB2000_REV01!$I152&amp; " --&gt; ")),"---")</f>
        <v>---</v>
      </c>
      <c r="I152" s="19" t="str">
        <f>IFERROR(IF(VLOOKUP($D152&amp;"-"&amp;$E152,IF($H$4="TEB2000_REV01",CALC_CONN_TEB2000_REV01!$F:$H),3,0)="--",VLOOKUP($D152&amp;"-"&amp;$E152,IF($H$4="TEB2000_REV01",CALC_CONN_TEB2000_REV01!$F:$H),2,0),VLOOKUP($D152&amp;"-"&amp;$E152,IF($H$4="TEB2000_REV01",CALC_CONN_TEB2000_REV01!$F:$H),3,0)),"---")</f>
        <v>---</v>
      </c>
      <c r="J152" s="19" t="str">
        <f>IFERROR(VLOOKUP(I152,IF($H$4="TEB2000_REV01",RAW_c_TEB2000_REV01!$AE:$AM),9,0),"---")</f>
        <v>---</v>
      </c>
      <c r="K152" s="19" t="str">
        <f>IFERROR(VLOOKUP(D152&amp;"-"&amp;E152,IF($H$4="TEB2000_REV01",RAW_c_TEB2000_REV01!$AD:$AK,"???"),6,0),"---")</f>
        <v>---</v>
      </c>
      <c r="L152" s="19" t="str">
        <f>IFERROR(VLOOKUP(D152&amp;"-"&amp;E152,IF($H$4="TEB2000_REV01",RAW_c_TEB2000_REV01!$AD:$AL,"???"),9,0),"---")</f>
        <v>---</v>
      </c>
      <c r="M152" s="19" t="str">
        <f>IFERROR(IF(VLOOKUP($F152&amp;"-"&amp;$G152,IF($M$4="TEM0007_REV01",RAW_m_TEM0007_REV01!$F:$AU),43,0)="--","---",IF($M$4="TEM0007_REV01",RAW_m_TEM0007_REV01!$AT152&amp; " --&gt; " &amp;RAW_m_TEM0007_REV01!$AU152&amp; " --&gt; ")),"---")</f>
        <v>---</v>
      </c>
      <c r="N152" s="19" t="str">
        <f>IFERROR(VLOOKUP(F152&amp;"-"&amp;G152,IF($M$4="TEM0007_REV01",RAW_m_TEM0007_REV01!$AD:$AJ),7,0),"---")</f>
        <v>---</v>
      </c>
      <c r="O152" s="19" t="str">
        <f>IFERROR(VLOOKUP(N152,IF($M$4="TEM0007_REV01",RAW_m_TEM0007_REV01!$AJ:$AK),2,0),"---")</f>
        <v>---</v>
      </c>
      <c r="P152" s="19" t="str">
        <f>IFERROR(VLOOKUP(F152&amp;"-"&amp;G152,IF($M$4="TEM0007_REV01",RAW_m_TEM0007_REV01!$AD:$AG),3,0),"---")</f>
        <v>---</v>
      </c>
      <c r="Q152" s="19" t="str">
        <f>IFERROR(VLOOKUP(N152,IF($M$4="TEM0007_REV01",RAW_m_TEM0007_REV01!$AE:$AH),4,0),"---")</f>
        <v>---</v>
      </c>
      <c r="R152" s="19" t="str">
        <f>IFERROR(VLOOKUP(F152&amp;"-"&amp;G152,IF($M$4="TEM0007_REV01",RAW_m_TEM0007_REV01!$AD:$AG),4,0),"---")</f>
        <v>---</v>
      </c>
    </row>
    <row r="153" spans="2:18" x14ac:dyDescent="0.25">
      <c r="B153" s="78">
        <v>148</v>
      </c>
      <c r="C153" s="19" t="str">
        <f>IFERROR(INDEX(B2B!A:F,MATCH('B2B Pin Table'!B153,B2B!A:A,0),6),"---")</f>
        <v>IO</v>
      </c>
      <c r="D153" s="19" t="str">
        <f>IFERROR(IF((COUNTIF(B2B!A149:K149,H151)&lt;0),"---",INDEX(B2B!A:K,MATCH('B2B Pin Table'!B153,B2B!A:A,0),2)),"---")</f>
        <v>JB2</v>
      </c>
      <c r="E153" s="19" t="str">
        <f>IFERROR(IF((COUNTIF(B2B!A149:K149,H151)&lt;0),"---",INDEX(B2B!A:K,MATCH('B2B Pin Table'!B153,B2B!A:A,0),3)),"---")</f>
        <v>47</v>
      </c>
      <c r="F153" s="19" t="str">
        <f>IFERROR(IF((COUNTIF(B2B!A149:K149,L151)&lt;0),"---",INDEX(B2B!A:K,MATCH('B2B Pin Table'!B153,B2B!A:A,0),4)),"---")</f>
        <v>JM2</v>
      </c>
      <c r="G153" s="19" t="str">
        <f>IFERROR(IF((COUNTIF(B2B!A149:K149,L151)&lt;0),"---",INDEX(B2B!A:K,MATCH('B2B Pin Table'!B153,B2B!A:A,0),5)),"---")</f>
        <v>48</v>
      </c>
      <c r="H153" s="59" t="str">
        <f>IFERROR(IF(VLOOKUP($D153&amp;"-"&amp;$E153,IF($H$4="TEB2000_REV01",CALC_CONN_TEB2000_REV01!$F:$I),4,0)="--","---",IF($H$4="TEB2000_REV01",CALC_CONN_TEB2000_REV01!$G153&amp; " --&gt; " &amp;CALC_CONN_TEB2000_REV01!$I153&amp; " --&gt; ")),"---")</f>
        <v>---</v>
      </c>
      <c r="I153" s="19" t="str">
        <f>IFERROR(IF(VLOOKUP($D153&amp;"-"&amp;$E153,IF($H$4="TEB2000_REV01",CALC_CONN_TEB2000_REV01!$F:$H),3,0)="--",VLOOKUP($D153&amp;"-"&amp;$E153,IF($H$4="TEB2000_REV01",CALC_CONN_TEB2000_REV01!$F:$H),2,0),VLOOKUP($D153&amp;"-"&amp;$E153,IF($H$4="TEB2000_REV01",CALC_CONN_TEB2000_REV01!$F:$H),3,0)),"---")</f>
        <v>---</v>
      </c>
      <c r="J153" s="19" t="str">
        <f>IFERROR(VLOOKUP(I153,IF($H$4="TEB2000_REV01",RAW_c_TEB2000_REV01!$AE:$AM),9,0),"---")</f>
        <v>---</v>
      </c>
      <c r="K153" s="19" t="str">
        <f>IFERROR(VLOOKUP(D153&amp;"-"&amp;E153,IF($H$4="TEB2000_REV01",RAW_c_TEB2000_REV01!$AD:$AK,"???"),6,0),"---")</f>
        <v>---</v>
      </c>
      <c r="L153" s="19" t="str">
        <f>IFERROR(VLOOKUP(D153&amp;"-"&amp;E153,IF($H$4="TEB2000_REV01",RAW_c_TEB2000_REV01!$AD:$AL,"???"),9,0),"---")</f>
        <v>---</v>
      </c>
      <c r="M153" s="19" t="str">
        <f>IFERROR(IF(VLOOKUP($F153&amp;"-"&amp;$G153,IF($M$4="TEM0007_REV01",RAW_m_TEM0007_REV01!$F:$AU),43,0)="--","---",IF($M$4="TEM0007_REV01",RAW_m_TEM0007_REV01!$AT153&amp; " --&gt; " &amp;RAW_m_TEM0007_REV01!$AU153&amp; " --&gt; ")),"---")</f>
        <v>---</v>
      </c>
      <c r="N153" s="19" t="str">
        <f>IFERROR(VLOOKUP(F153&amp;"-"&amp;G153,IF($M$4="TEM0007_REV01",RAW_m_TEM0007_REV01!$AD:$AJ),7,0),"---")</f>
        <v>---</v>
      </c>
      <c r="O153" s="19" t="str">
        <f>IFERROR(VLOOKUP(N153,IF($M$4="TEM0007_REV01",RAW_m_TEM0007_REV01!$AJ:$AK),2,0),"---")</f>
        <v>---</v>
      </c>
      <c r="P153" s="19" t="str">
        <f>IFERROR(VLOOKUP(F153&amp;"-"&amp;G153,IF($M$4="TEM0007_REV01",RAW_m_TEM0007_REV01!$AD:$AG),3,0),"---")</f>
        <v>---</v>
      </c>
      <c r="Q153" s="19" t="str">
        <f>IFERROR(VLOOKUP(N153,IF($M$4="TEM0007_REV01",RAW_m_TEM0007_REV01!$AE:$AH),4,0),"---")</f>
        <v>---</v>
      </c>
      <c r="R153" s="19" t="str">
        <f>IFERROR(VLOOKUP(F153&amp;"-"&amp;G153,IF($M$4="TEM0007_REV01",RAW_m_TEM0007_REV01!$AD:$AG),4,0),"---")</f>
        <v>---</v>
      </c>
    </row>
    <row r="154" spans="2:18" x14ac:dyDescent="0.25">
      <c r="B154" s="78">
        <v>149</v>
      </c>
      <c r="C154" s="19" t="str">
        <f>IFERROR(INDEX(B2B!A:F,MATCH('B2B Pin Table'!B154,B2B!A:A,0),6),"---")</f>
        <v>GND</v>
      </c>
      <c r="D154" s="19" t="str">
        <f>IFERROR(IF((COUNTIF(B2B!A150:K150,H152)&lt;0),"---",INDEX(B2B!A:K,MATCH('B2B Pin Table'!B154,B2B!A:A,0),2)),"---")</f>
        <v>JB2</v>
      </c>
      <c r="E154" s="19" t="str">
        <f>IFERROR(IF((COUNTIF(B2B!A150:K150,H152)&lt;0),"---",INDEX(B2B!A:K,MATCH('B2B Pin Table'!B154,B2B!A:A,0),3)),"---")</f>
        <v>50</v>
      </c>
      <c r="F154" s="19" t="str">
        <f>IFERROR(IF((COUNTIF(B2B!A150:K150,L152)&lt;0),"---",INDEX(B2B!A:K,MATCH('B2B Pin Table'!B154,B2B!A:A,0),4)),"---")</f>
        <v>JM2</v>
      </c>
      <c r="G154" s="19" t="str">
        <f>IFERROR(IF((COUNTIF(B2B!A150:K150,L152)&lt;0),"---",INDEX(B2B!A:K,MATCH('B2B Pin Table'!B154,B2B!A:A,0),5)),"---")</f>
        <v>49</v>
      </c>
      <c r="H154" s="59" t="str">
        <f>IFERROR(IF(VLOOKUP($D154&amp;"-"&amp;$E154,IF($H$4="TEB2000_REV01",CALC_CONN_TEB2000_REV01!$F:$I),4,0)="--","---",IF($H$4="TEB2000_REV01",CALC_CONN_TEB2000_REV01!$G154&amp; " --&gt; " &amp;CALC_CONN_TEB2000_REV01!$I154&amp; " --&gt; ")),"---")</f>
        <v>---</v>
      </c>
      <c r="I154" s="19" t="str">
        <f>IFERROR(IF(VLOOKUP($D154&amp;"-"&amp;$E154,IF($H$4="TEB2000_REV01",CALC_CONN_TEB2000_REV01!$F:$H),3,0)="--",VLOOKUP($D154&amp;"-"&amp;$E154,IF($H$4="TEB2000_REV01",CALC_CONN_TEB2000_REV01!$F:$H),2,0),VLOOKUP($D154&amp;"-"&amp;$E154,IF($H$4="TEB2000_REV01",CALC_CONN_TEB2000_REV01!$F:$H),3,0)),"---")</f>
        <v>---</v>
      </c>
      <c r="J154" s="19" t="str">
        <f>IFERROR(VLOOKUP(I154,IF($H$4="TEB2000_REV01",RAW_c_TEB2000_REV01!$AE:$AM),9,0),"---")</f>
        <v>---</v>
      </c>
      <c r="K154" s="19" t="str">
        <f>IFERROR(VLOOKUP(D154&amp;"-"&amp;E154,IF($H$4="TEB2000_REV01",RAW_c_TEB2000_REV01!$AD:$AK,"???"),6,0),"---")</f>
        <v>---</v>
      </c>
      <c r="L154" s="19" t="str">
        <f>IFERROR(VLOOKUP(D154&amp;"-"&amp;E154,IF($H$4="TEB2000_REV01",RAW_c_TEB2000_REV01!$AD:$AL,"???"),9,0),"---")</f>
        <v>---</v>
      </c>
      <c r="M154" s="19" t="str">
        <f>IFERROR(IF(VLOOKUP($F154&amp;"-"&amp;$G154,IF($M$4="TEM0007_REV01",RAW_m_TEM0007_REV01!$F:$AU),43,0)="--","---",IF($M$4="TEM0007_REV01",RAW_m_TEM0007_REV01!$AT154&amp; " --&gt; " &amp;RAW_m_TEM0007_REV01!$AU154&amp; " --&gt; ")),"---")</f>
        <v>---</v>
      </c>
      <c r="N154" s="19" t="str">
        <f>IFERROR(VLOOKUP(F154&amp;"-"&amp;G154,IF($M$4="TEM0007_REV01",RAW_m_TEM0007_REV01!$AD:$AJ),7,0),"---")</f>
        <v>---</v>
      </c>
      <c r="O154" s="19" t="str">
        <f>IFERROR(VLOOKUP(N154,IF($M$4="TEM0007_REV01",RAW_m_TEM0007_REV01!$AJ:$AK),2,0),"---")</f>
        <v>---</v>
      </c>
      <c r="P154" s="19" t="str">
        <f>IFERROR(VLOOKUP(F154&amp;"-"&amp;G154,IF($M$4="TEM0007_REV01",RAW_m_TEM0007_REV01!$AD:$AG),3,0),"---")</f>
        <v>---</v>
      </c>
      <c r="Q154" s="19" t="str">
        <f>IFERROR(VLOOKUP(N154,IF($M$4="TEM0007_REV01",RAW_m_TEM0007_REV01!$AE:$AH),4,0),"---")</f>
        <v>---</v>
      </c>
      <c r="R154" s="19" t="str">
        <f>IFERROR(VLOOKUP(F154&amp;"-"&amp;G154,IF($M$4="TEM0007_REV01",RAW_m_TEM0007_REV01!$AD:$AG),4,0),"---")</f>
        <v>---</v>
      </c>
    </row>
    <row r="155" spans="2:18" x14ac:dyDescent="0.25">
      <c r="B155" s="78">
        <v>150</v>
      </c>
      <c r="C155" s="19" t="str">
        <f>IFERROR(INDEX(B2B!A:F,MATCH('B2B Pin Table'!B155,B2B!A:A,0),6),"---")</f>
        <v>GND</v>
      </c>
      <c r="D155" s="19" t="str">
        <f>IFERROR(IF((COUNTIF(B2B!A151:K151,H153)&lt;0),"---",INDEX(B2B!A:K,MATCH('B2B Pin Table'!B155,B2B!A:A,0),2)),"---")</f>
        <v>JB2</v>
      </c>
      <c r="E155" s="19" t="str">
        <f>IFERROR(IF((COUNTIF(B2B!A151:K151,H153)&lt;0),"---",INDEX(B2B!A:K,MATCH('B2B Pin Table'!B155,B2B!A:A,0),3)),"---")</f>
        <v>49</v>
      </c>
      <c r="F155" s="19" t="str">
        <f>IFERROR(IF((COUNTIF(B2B!A151:K151,L153)&lt;0),"---",INDEX(B2B!A:K,MATCH('B2B Pin Table'!B155,B2B!A:A,0),4)),"---")</f>
        <v>JM2</v>
      </c>
      <c r="G155" s="19" t="str">
        <f>IFERROR(IF((COUNTIF(B2B!A151:K151,L153)&lt;0),"---",INDEX(B2B!A:K,MATCH('B2B Pin Table'!B155,B2B!A:A,0),5)),"---")</f>
        <v>50</v>
      </c>
      <c r="H155" s="59" t="str">
        <f>IFERROR(IF(VLOOKUP($D155&amp;"-"&amp;$E155,IF($H$4="TEB2000_REV01",CALC_CONN_TEB2000_REV01!$F:$I),4,0)="--","---",IF($H$4="TEB2000_REV01",CALC_CONN_TEB2000_REV01!$G155&amp; " --&gt; " &amp;CALC_CONN_TEB2000_REV01!$I155&amp; " --&gt; ")),"---")</f>
        <v>---</v>
      </c>
      <c r="I155" s="19" t="str">
        <f>IFERROR(IF(VLOOKUP($D155&amp;"-"&amp;$E155,IF($H$4="TEB2000_REV01",CALC_CONN_TEB2000_REV01!$F:$H),3,0)="--",VLOOKUP($D155&amp;"-"&amp;$E155,IF($H$4="TEB2000_REV01",CALC_CONN_TEB2000_REV01!$F:$H),2,0),VLOOKUP($D155&amp;"-"&amp;$E155,IF($H$4="TEB2000_REV01",CALC_CONN_TEB2000_REV01!$F:$H),3,0)),"---")</f>
        <v>---</v>
      </c>
      <c r="J155" s="19" t="str">
        <f>IFERROR(VLOOKUP(I155,IF($H$4="TEB2000_REV01",RAW_c_TEB2000_REV01!$AE:$AM),9,0),"---")</f>
        <v>---</v>
      </c>
      <c r="K155" s="19" t="str">
        <f>IFERROR(VLOOKUP(D155&amp;"-"&amp;E155,IF($H$4="TEB2000_REV01",RAW_c_TEB2000_REV01!$AD:$AK,"???"),6,0),"---")</f>
        <v>---</v>
      </c>
      <c r="L155" s="19" t="str">
        <f>IFERROR(VLOOKUP(D155&amp;"-"&amp;E155,IF($H$4="TEB2000_REV01",RAW_c_TEB2000_REV01!$AD:$AL,"???"),9,0),"---")</f>
        <v>---</v>
      </c>
      <c r="M155" s="19" t="str">
        <f>IFERROR(IF(VLOOKUP($F155&amp;"-"&amp;$G155,IF($M$4="TEM0007_REV01",RAW_m_TEM0007_REV01!$F:$AU),43,0)="--","---",IF($M$4="TEM0007_REV01",RAW_m_TEM0007_REV01!$AT155&amp; " --&gt; " &amp;RAW_m_TEM0007_REV01!$AU155&amp; " --&gt; ")),"---")</f>
        <v>---</v>
      </c>
      <c r="N155" s="19" t="str">
        <f>IFERROR(VLOOKUP(F155&amp;"-"&amp;G155,IF($M$4="TEM0007_REV01",RAW_m_TEM0007_REV01!$AD:$AJ),7,0),"---")</f>
        <v>---</v>
      </c>
      <c r="O155" s="19" t="str">
        <f>IFERROR(VLOOKUP(N155,IF($M$4="TEM0007_REV01",RAW_m_TEM0007_REV01!$AJ:$AK),2,0),"---")</f>
        <v>---</v>
      </c>
      <c r="P155" s="19" t="str">
        <f>IFERROR(VLOOKUP(F155&amp;"-"&amp;G155,IF($M$4="TEM0007_REV01",RAW_m_TEM0007_REV01!$AD:$AG),3,0),"---")</f>
        <v>---</v>
      </c>
      <c r="Q155" s="19" t="str">
        <f>IFERROR(VLOOKUP(N155,IF($M$4="TEM0007_REV01",RAW_m_TEM0007_REV01!$AE:$AH),4,0),"---")</f>
        <v>---</v>
      </c>
      <c r="R155" s="19" t="str">
        <f>IFERROR(VLOOKUP(F155&amp;"-"&amp;G155,IF($M$4="TEM0007_REV01",RAW_m_TEM0007_REV01!$AD:$AG),4,0),"---")</f>
        <v>---</v>
      </c>
    </row>
    <row r="156" spans="2:18" x14ac:dyDescent="0.25">
      <c r="B156" s="78">
        <v>151</v>
      </c>
      <c r="C156" s="19" t="str">
        <f>IFERROR(INDEX(B2B!A:F,MATCH('B2B Pin Table'!B156,B2B!A:A,0),6),"---")</f>
        <v>IO</v>
      </c>
      <c r="D156" s="19" t="str">
        <f>IFERROR(IF((COUNTIF(B2B!A152:K152,H154)&lt;0),"---",INDEX(B2B!A:K,MATCH('B2B Pin Table'!B156,B2B!A:A,0),2)),"---")</f>
        <v>JB2</v>
      </c>
      <c r="E156" s="19" t="str">
        <f>IFERROR(IF((COUNTIF(B2B!A152:K152,H154)&lt;0),"---",INDEX(B2B!A:K,MATCH('B2B Pin Table'!B156,B2B!A:A,0),3)),"---")</f>
        <v>52</v>
      </c>
      <c r="F156" s="19" t="str">
        <f>IFERROR(IF((COUNTIF(B2B!A152:K152,L154)&lt;0),"---",INDEX(B2B!A:K,MATCH('B2B Pin Table'!B156,B2B!A:A,0),4)),"---")</f>
        <v>JM2</v>
      </c>
      <c r="G156" s="19" t="str">
        <f>IFERROR(IF((COUNTIF(B2B!A152:K152,L154)&lt;0),"---",INDEX(B2B!A:K,MATCH('B2B Pin Table'!B156,B2B!A:A,0),5)),"---")</f>
        <v>51</v>
      </c>
      <c r="H156" s="59" t="str">
        <f>IFERROR(IF(VLOOKUP($D156&amp;"-"&amp;$E156,IF($H$4="TEB2000_REV01",CALC_CONN_TEB2000_REV01!$F:$I),4,0)="--","---",IF($H$4="TEB2000_REV01",CALC_CONN_TEB2000_REV01!$G156&amp; " --&gt; " &amp;CALC_CONN_TEB2000_REV01!$I156&amp; " --&gt; ")),"---")</f>
        <v>---</v>
      </c>
      <c r="I156" s="19" t="str">
        <f>IFERROR(IF(VLOOKUP($D156&amp;"-"&amp;$E156,IF($H$4="TEB2000_REV01",CALC_CONN_TEB2000_REV01!$F:$H),3,0)="--",VLOOKUP($D156&amp;"-"&amp;$E156,IF($H$4="TEB2000_REV01",CALC_CONN_TEB2000_REV01!$F:$H),2,0),VLOOKUP($D156&amp;"-"&amp;$E156,IF($H$4="TEB2000_REV01",CALC_CONN_TEB2000_REV01!$F:$H),3,0)),"---")</f>
        <v>---</v>
      </c>
      <c r="J156" s="19" t="str">
        <f>IFERROR(VLOOKUP(I156,IF($H$4="TEB2000_REV01",RAW_c_TEB2000_REV01!$AE:$AM),9,0),"---")</f>
        <v>---</v>
      </c>
      <c r="K156" s="19" t="str">
        <f>IFERROR(VLOOKUP(D156&amp;"-"&amp;E156,IF($H$4="TEB2000_REV01",RAW_c_TEB2000_REV01!$AD:$AK,"???"),6,0),"---")</f>
        <v>---</v>
      </c>
      <c r="L156" s="19" t="str">
        <f>IFERROR(VLOOKUP(D156&amp;"-"&amp;E156,IF($H$4="TEB2000_REV01",RAW_c_TEB2000_REV01!$AD:$AL,"???"),9,0),"---")</f>
        <v>---</v>
      </c>
      <c r="M156" s="19" t="str">
        <f>IFERROR(IF(VLOOKUP($F156&amp;"-"&amp;$G156,IF($M$4="TEM0007_REV01",RAW_m_TEM0007_REV01!$F:$AU),43,0)="--","---",IF($M$4="TEM0007_REV01",RAW_m_TEM0007_REV01!$AT156&amp; " --&gt; " &amp;RAW_m_TEM0007_REV01!$AU156&amp; " --&gt; ")),"---")</f>
        <v>---</v>
      </c>
      <c r="N156" s="19" t="str">
        <f>IFERROR(VLOOKUP(F156&amp;"-"&amp;G156,IF($M$4="TEM0007_REV01",RAW_m_TEM0007_REV01!$AD:$AJ),7,0),"---")</f>
        <v>---</v>
      </c>
      <c r="O156" s="19" t="str">
        <f>IFERROR(VLOOKUP(N156,IF($M$4="TEM0007_REV01",RAW_m_TEM0007_REV01!$AJ:$AK),2,0),"---")</f>
        <v>---</v>
      </c>
      <c r="P156" s="19" t="str">
        <f>IFERROR(VLOOKUP(F156&amp;"-"&amp;G156,IF($M$4="TEM0007_REV01",RAW_m_TEM0007_REV01!$AD:$AG),3,0),"---")</f>
        <v>---</v>
      </c>
      <c r="Q156" s="19" t="str">
        <f>IFERROR(VLOOKUP(N156,IF($M$4="TEM0007_REV01",RAW_m_TEM0007_REV01!$AE:$AH),4,0),"---")</f>
        <v>---</v>
      </c>
      <c r="R156" s="19" t="str">
        <f>IFERROR(VLOOKUP(F156&amp;"-"&amp;G156,IF($M$4="TEM0007_REV01",RAW_m_TEM0007_REV01!$AD:$AG),4,0),"---")</f>
        <v>---</v>
      </c>
    </row>
    <row r="157" spans="2:18" x14ac:dyDescent="0.25">
      <c r="B157" s="78">
        <v>152</v>
      </c>
      <c r="C157" s="19" t="str">
        <f>IFERROR(INDEX(B2B!A:F,MATCH('B2B Pin Table'!B157,B2B!A:A,0),6),"---")</f>
        <v>IO</v>
      </c>
      <c r="D157" s="19" t="str">
        <f>IFERROR(IF((COUNTIF(B2B!A153:K153,H155)&lt;0),"---",INDEX(B2B!A:K,MATCH('B2B Pin Table'!B157,B2B!A:A,0),2)),"---")</f>
        <v>JB2</v>
      </c>
      <c r="E157" s="19" t="str">
        <f>IFERROR(IF((COUNTIF(B2B!A153:K153,H155)&lt;0),"---",INDEX(B2B!A:K,MATCH('B2B Pin Table'!B157,B2B!A:A,0),3)),"---")</f>
        <v>51</v>
      </c>
      <c r="F157" s="19" t="str">
        <f>IFERROR(IF((COUNTIF(B2B!A153:K153,L155)&lt;0),"---",INDEX(B2B!A:K,MATCH('B2B Pin Table'!B157,B2B!A:A,0),4)),"---")</f>
        <v>JM2</v>
      </c>
      <c r="G157" s="19" t="str">
        <f>IFERROR(IF((COUNTIF(B2B!A153:K153,L155)&lt;0),"---",INDEX(B2B!A:K,MATCH('B2B Pin Table'!B157,B2B!A:A,0),5)),"---")</f>
        <v>52</v>
      </c>
      <c r="H157" s="59" t="str">
        <f>IFERROR(IF(VLOOKUP($D157&amp;"-"&amp;$E157,IF($H$4="TEB2000_REV01",CALC_CONN_TEB2000_REV01!$F:$I),4,0)="--","---",IF($H$4="TEB2000_REV01",CALC_CONN_TEB2000_REV01!$G157&amp; " --&gt; " &amp;CALC_CONN_TEB2000_REV01!$I157&amp; " --&gt; ")),"---")</f>
        <v>---</v>
      </c>
      <c r="I157" s="19" t="str">
        <f>IFERROR(IF(VLOOKUP($D157&amp;"-"&amp;$E157,IF($H$4="TEB2000_REV01",CALC_CONN_TEB2000_REV01!$F:$H),3,0)="--",VLOOKUP($D157&amp;"-"&amp;$E157,IF($H$4="TEB2000_REV01",CALC_CONN_TEB2000_REV01!$F:$H),2,0),VLOOKUP($D157&amp;"-"&amp;$E157,IF($H$4="TEB2000_REV01",CALC_CONN_TEB2000_REV01!$F:$H),3,0)),"---")</f>
        <v>---</v>
      </c>
      <c r="J157" s="19" t="str">
        <f>IFERROR(VLOOKUP(I157,IF($H$4="TEB2000_REV01",RAW_c_TEB2000_REV01!$AE:$AM),9,0),"---")</f>
        <v>---</v>
      </c>
      <c r="K157" s="19" t="str">
        <f>IFERROR(VLOOKUP(D157&amp;"-"&amp;E157,IF($H$4="TEB2000_REV01",RAW_c_TEB2000_REV01!$AD:$AK,"???"),6,0),"---")</f>
        <v>---</v>
      </c>
      <c r="L157" s="19" t="str">
        <f>IFERROR(VLOOKUP(D157&amp;"-"&amp;E157,IF($H$4="TEB2000_REV01",RAW_c_TEB2000_REV01!$AD:$AL,"???"),9,0),"---")</f>
        <v>---</v>
      </c>
      <c r="M157" s="19" t="str">
        <f>IFERROR(IF(VLOOKUP($F157&amp;"-"&amp;$G157,IF($M$4="TEM0007_REV01",RAW_m_TEM0007_REV01!$F:$AU),43,0)="--","---",IF($M$4="TEM0007_REV01",RAW_m_TEM0007_REV01!$AT157&amp; " --&gt; " &amp;RAW_m_TEM0007_REV01!$AU157&amp; " --&gt; ")),"---")</f>
        <v>---</v>
      </c>
      <c r="N157" s="19" t="str">
        <f>IFERROR(VLOOKUP(F157&amp;"-"&amp;G157,IF($M$4="TEM0007_REV01",RAW_m_TEM0007_REV01!$AD:$AJ),7,0),"---")</f>
        <v>---</v>
      </c>
      <c r="O157" s="19" t="str">
        <f>IFERROR(VLOOKUP(N157,IF($M$4="TEM0007_REV01",RAW_m_TEM0007_REV01!$AJ:$AK),2,0),"---")</f>
        <v>---</v>
      </c>
      <c r="P157" s="19" t="str">
        <f>IFERROR(VLOOKUP(F157&amp;"-"&amp;G157,IF($M$4="TEM0007_REV01",RAW_m_TEM0007_REV01!$AD:$AG),3,0),"---")</f>
        <v>---</v>
      </c>
      <c r="Q157" s="19" t="str">
        <f>IFERROR(VLOOKUP(N157,IF($M$4="TEM0007_REV01",RAW_m_TEM0007_REV01!$AE:$AH),4,0),"---")</f>
        <v>---</v>
      </c>
      <c r="R157" s="19" t="str">
        <f>IFERROR(VLOOKUP(F157&amp;"-"&amp;G157,IF($M$4="TEM0007_REV01",RAW_m_TEM0007_REV01!$AD:$AG),4,0),"---")</f>
        <v>---</v>
      </c>
    </row>
    <row r="158" spans="2:18" x14ac:dyDescent="0.25">
      <c r="B158" s="78">
        <v>153</v>
      </c>
      <c r="C158" s="19" t="str">
        <f>IFERROR(INDEX(B2B!A:F,MATCH('B2B Pin Table'!B158,B2B!A:A,0),6),"---")</f>
        <v>IO</v>
      </c>
      <c r="D158" s="19" t="str">
        <f>IFERROR(IF((COUNTIF(B2B!A154:K154,H156)&lt;0),"---",INDEX(B2B!A:K,MATCH('B2B Pin Table'!B158,B2B!A:A,0),2)),"---")</f>
        <v>JB2</v>
      </c>
      <c r="E158" s="19" t="str">
        <f>IFERROR(IF((COUNTIF(B2B!A154:K154,H156)&lt;0),"---",INDEX(B2B!A:K,MATCH('B2B Pin Table'!B158,B2B!A:A,0),3)),"---")</f>
        <v>54</v>
      </c>
      <c r="F158" s="19" t="str">
        <f>IFERROR(IF((COUNTIF(B2B!A154:K154,L156)&lt;0),"---",INDEX(B2B!A:K,MATCH('B2B Pin Table'!B158,B2B!A:A,0),4)),"---")</f>
        <v>JM2</v>
      </c>
      <c r="G158" s="19" t="str">
        <f>IFERROR(IF((COUNTIF(B2B!A154:K154,L156)&lt;0),"---",INDEX(B2B!A:K,MATCH('B2B Pin Table'!B158,B2B!A:A,0),5)),"---")</f>
        <v>53</v>
      </c>
      <c r="H158" s="59" t="str">
        <f>IFERROR(IF(VLOOKUP($D158&amp;"-"&amp;$E158,IF($H$4="TEB2000_REV01",CALC_CONN_TEB2000_REV01!$F:$I),4,0)="--","---",IF($H$4="TEB2000_REV01",CALC_CONN_TEB2000_REV01!$G158&amp; " --&gt; " &amp;CALC_CONN_TEB2000_REV01!$I158&amp; " --&gt; ")),"---")</f>
        <v>---</v>
      </c>
      <c r="I158" s="19" t="str">
        <f>IFERROR(IF(VLOOKUP($D158&amp;"-"&amp;$E158,IF($H$4="TEB2000_REV01",CALC_CONN_TEB2000_REV01!$F:$H),3,0)="--",VLOOKUP($D158&amp;"-"&amp;$E158,IF($H$4="TEB2000_REV01",CALC_CONN_TEB2000_REV01!$F:$H),2,0),VLOOKUP($D158&amp;"-"&amp;$E158,IF($H$4="TEB2000_REV01",CALC_CONN_TEB2000_REV01!$F:$H),3,0)),"---")</f>
        <v>---</v>
      </c>
      <c r="J158" s="19" t="str">
        <f>IFERROR(VLOOKUP(I158,IF($H$4="TEB2000_REV01",RAW_c_TEB2000_REV01!$AE:$AM),9,0),"---")</f>
        <v>---</v>
      </c>
      <c r="K158" s="19" t="str">
        <f>IFERROR(VLOOKUP(D158&amp;"-"&amp;E158,IF($H$4="TEB2000_REV01",RAW_c_TEB2000_REV01!$AD:$AK,"???"),6,0),"---")</f>
        <v>---</v>
      </c>
      <c r="L158" s="19" t="str">
        <f>IFERROR(VLOOKUP(D158&amp;"-"&amp;E158,IF($H$4="TEB2000_REV01",RAW_c_TEB2000_REV01!$AD:$AL,"???"),9,0),"---")</f>
        <v>---</v>
      </c>
      <c r="M158" s="19" t="str">
        <f>IFERROR(IF(VLOOKUP($F158&amp;"-"&amp;$G158,IF($M$4="TEM0007_REV01",RAW_m_TEM0007_REV01!$F:$AU),43,0)="--","---",IF($M$4="TEM0007_REV01",RAW_m_TEM0007_REV01!$AT158&amp; " --&gt; " &amp;RAW_m_TEM0007_REV01!$AU158&amp; " --&gt; ")),"---")</f>
        <v>---</v>
      </c>
      <c r="N158" s="19" t="str">
        <f>IFERROR(VLOOKUP(F158&amp;"-"&amp;G158,IF($M$4="TEM0007_REV01",RAW_m_TEM0007_REV01!$AD:$AJ),7,0),"---")</f>
        <v>---</v>
      </c>
      <c r="O158" s="19" t="str">
        <f>IFERROR(VLOOKUP(N158,IF($M$4="TEM0007_REV01",RAW_m_TEM0007_REV01!$AJ:$AK),2,0),"---")</f>
        <v>---</v>
      </c>
      <c r="P158" s="19" t="str">
        <f>IFERROR(VLOOKUP(F158&amp;"-"&amp;G158,IF($M$4="TEM0007_REV01",RAW_m_TEM0007_REV01!$AD:$AG),3,0),"---")</f>
        <v>---</v>
      </c>
      <c r="Q158" s="19" t="str">
        <f>IFERROR(VLOOKUP(N158,IF($M$4="TEM0007_REV01",RAW_m_TEM0007_REV01!$AE:$AH),4,0),"---")</f>
        <v>---</v>
      </c>
      <c r="R158" s="19" t="str">
        <f>IFERROR(VLOOKUP(F158&amp;"-"&amp;G158,IF($M$4="TEM0007_REV01",RAW_m_TEM0007_REV01!$AD:$AG),4,0),"---")</f>
        <v>---</v>
      </c>
    </row>
    <row r="159" spans="2:18" x14ac:dyDescent="0.25">
      <c r="B159" s="78">
        <v>154</v>
      </c>
      <c r="C159" s="19" t="str">
        <f>IFERROR(INDEX(B2B!A:F,MATCH('B2B Pin Table'!B159,B2B!A:A,0),6),"---")</f>
        <v>IO</v>
      </c>
      <c r="D159" s="19" t="str">
        <f>IFERROR(IF((COUNTIF(B2B!A155:K155,H157)&lt;0),"---",INDEX(B2B!A:K,MATCH('B2B Pin Table'!B159,B2B!A:A,0),2)),"---")</f>
        <v>JB2</v>
      </c>
      <c r="E159" s="19" t="str">
        <f>IFERROR(IF((COUNTIF(B2B!A155:K155,H157)&lt;0),"---",INDEX(B2B!A:K,MATCH('B2B Pin Table'!B159,B2B!A:A,0),3)),"---")</f>
        <v>53</v>
      </c>
      <c r="F159" s="19" t="str">
        <f>IFERROR(IF((COUNTIF(B2B!A155:K155,L157)&lt;0),"---",INDEX(B2B!A:K,MATCH('B2B Pin Table'!B159,B2B!A:A,0),4)),"---")</f>
        <v>JM2</v>
      </c>
      <c r="G159" s="19" t="str">
        <f>IFERROR(IF((COUNTIF(B2B!A155:K155,L157)&lt;0),"---",INDEX(B2B!A:K,MATCH('B2B Pin Table'!B159,B2B!A:A,0),5)),"---")</f>
        <v>54</v>
      </c>
      <c r="H159" s="59" t="str">
        <f>IFERROR(IF(VLOOKUP($D159&amp;"-"&amp;$E159,IF($H$4="TEB2000_REV01",CALC_CONN_TEB2000_REV01!$F:$I),4,0)="--","---",IF($H$4="TEB2000_REV01",CALC_CONN_TEB2000_REV01!$G159&amp; " --&gt; " &amp;CALC_CONN_TEB2000_REV01!$I159&amp; " --&gt; ")),"---")</f>
        <v>---</v>
      </c>
      <c r="I159" s="19" t="str">
        <f>IFERROR(IF(VLOOKUP($D159&amp;"-"&amp;$E159,IF($H$4="TEB2000_REV01",CALC_CONN_TEB2000_REV01!$F:$H),3,0)="--",VLOOKUP($D159&amp;"-"&amp;$E159,IF($H$4="TEB2000_REV01",CALC_CONN_TEB2000_REV01!$F:$H),2,0),VLOOKUP($D159&amp;"-"&amp;$E159,IF($H$4="TEB2000_REV01",CALC_CONN_TEB2000_REV01!$F:$H),3,0)),"---")</f>
        <v>---</v>
      </c>
      <c r="J159" s="19" t="str">
        <f>IFERROR(VLOOKUP(I159,IF($H$4="TEB2000_REV01",RAW_c_TEB2000_REV01!$AE:$AM),9,0),"---")</f>
        <v>---</v>
      </c>
      <c r="K159" s="19" t="str">
        <f>IFERROR(VLOOKUP(D159&amp;"-"&amp;E159,IF($H$4="TEB2000_REV01",RAW_c_TEB2000_REV01!$AD:$AK,"???"),6,0),"---")</f>
        <v>---</v>
      </c>
      <c r="L159" s="19" t="str">
        <f>IFERROR(VLOOKUP(D159&amp;"-"&amp;E159,IF($H$4="TEB2000_REV01",RAW_c_TEB2000_REV01!$AD:$AL,"???"),9,0),"---")</f>
        <v>---</v>
      </c>
      <c r="M159" s="19" t="str">
        <f>IFERROR(IF(VLOOKUP($F159&amp;"-"&amp;$G159,IF($M$4="TEM0007_REV01",RAW_m_TEM0007_REV01!$F:$AU),43,0)="--","---",IF($M$4="TEM0007_REV01",RAW_m_TEM0007_REV01!$AT159&amp; " --&gt; " &amp;RAW_m_TEM0007_REV01!$AU159&amp; " --&gt; ")),"---")</f>
        <v>---</v>
      </c>
      <c r="N159" s="19" t="str">
        <f>IFERROR(VLOOKUP(F159&amp;"-"&amp;G159,IF($M$4="TEM0007_REV01",RAW_m_TEM0007_REV01!$AD:$AJ),7,0),"---")</f>
        <v>---</v>
      </c>
      <c r="O159" s="19" t="str">
        <f>IFERROR(VLOOKUP(N159,IF($M$4="TEM0007_REV01",RAW_m_TEM0007_REV01!$AJ:$AK),2,0),"---")</f>
        <v>---</v>
      </c>
      <c r="P159" s="19" t="str">
        <f>IFERROR(VLOOKUP(F159&amp;"-"&amp;G159,IF($M$4="TEM0007_REV01",RAW_m_TEM0007_REV01!$AD:$AG),3,0),"---")</f>
        <v>---</v>
      </c>
      <c r="Q159" s="19" t="str">
        <f>IFERROR(VLOOKUP(N159,IF($M$4="TEM0007_REV01",RAW_m_TEM0007_REV01!$AE:$AH),4,0),"---")</f>
        <v>---</v>
      </c>
      <c r="R159" s="19" t="str">
        <f>IFERROR(VLOOKUP(F159&amp;"-"&amp;G159,IF($M$4="TEM0007_REV01",RAW_m_TEM0007_REV01!$AD:$AG),4,0),"---")</f>
        <v>---</v>
      </c>
    </row>
    <row r="160" spans="2:18" x14ac:dyDescent="0.25">
      <c r="B160" s="78">
        <v>155</v>
      </c>
      <c r="C160" s="19" t="str">
        <f>IFERROR(INDEX(B2B!A:F,MATCH('B2B Pin Table'!B160,B2B!A:A,0),6),"---")</f>
        <v>IO</v>
      </c>
      <c r="D160" s="19" t="str">
        <f>IFERROR(IF((COUNTIF(B2B!A156:K156,H158)&lt;0),"---",INDEX(B2B!A:K,MATCH('B2B Pin Table'!B160,B2B!A:A,0),2)),"---")</f>
        <v>JB2</v>
      </c>
      <c r="E160" s="19" t="str">
        <f>IFERROR(IF((COUNTIF(B2B!A156:K156,H158)&lt;0),"---",INDEX(B2B!A:K,MATCH('B2B Pin Table'!B160,B2B!A:A,0),3)),"---")</f>
        <v>56</v>
      </c>
      <c r="F160" s="19" t="str">
        <f>IFERROR(IF((COUNTIF(B2B!A156:K156,L158)&lt;0),"---",INDEX(B2B!A:K,MATCH('B2B Pin Table'!B160,B2B!A:A,0),4)),"---")</f>
        <v>JM2</v>
      </c>
      <c r="G160" s="19" t="str">
        <f>IFERROR(IF((COUNTIF(B2B!A156:K156,L158)&lt;0),"---",INDEX(B2B!A:K,MATCH('B2B Pin Table'!B160,B2B!A:A,0),5)),"---")</f>
        <v>55</v>
      </c>
      <c r="H160" s="59" t="str">
        <f>IFERROR(IF(VLOOKUP($D160&amp;"-"&amp;$E160,IF($H$4="TEB2000_REV01",CALC_CONN_TEB2000_REV01!$F:$I),4,0)="--","---",IF($H$4="TEB2000_REV01",CALC_CONN_TEB2000_REV01!$G160&amp; " --&gt; " &amp;CALC_CONN_TEB2000_REV01!$I160&amp; " --&gt; ")),"---")</f>
        <v>---</v>
      </c>
      <c r="I160" s="19" t="str">
        <f>IFERROR(IF(VLOOKUP($D160&amp;"-"&amp;$E160,IF($H$4="TEB2000_REV01",CALC_CONN_TEB2000_REV01!$F:$H),3,0)="--",VLOOKUP($D160&amp;"-"&amp;$E160,IF($H$4="TEB2000_REV01",CALC_CONN_TEB2000_REV01!$F:$H),2,0),VLOOKUP($D160&amp;"-"&amp;$E160,IF($H$4="TEB2000_REV01",CALC_CONN_TEB2000_REV01!$F:$H),3,0)),"---")</f>
        <v>---</v>
      </c>
      <c r="J160" s="19" t="str">
        <f>IFERROR(VLOOKUP(I160,IF($H$4="TEB2000_REV01",RAW_c_TEB2000_REV01!$AE:$AM),9,0),"---")</f>
        <v>---</v>
      </c>
      <c r="K160" s="19" t="str">
        <f>IFERROR(VLOOKUP(D160&amp;"-"&amp;E160,IF($H$4="TEB2000_REV01",RAW_c_TEB2000_REV01!$AD:$AK,"???"),6,0),"---")</f>
        <v>---</v>
      </c>
      <c r="L160" s="19" t="str">
        <f>IFERROR(VLOOKUP(D160&amp;"-"&amp;E160,IF($H$4="TEB2000_REV01",RAW_c_TEB2000_REV01!$AD:$AL,"???"),9,0),"---")</f>
        <v>---</v>
      </c>
      <c r="M160" s="19" t="str">
        <f>IFERROR(IF(VLOOKUP($F160&amp;"-"&amp;$G160,IF($M$4="TEM0007_REV01",RAW_m_TEM0007_REV01!$F:$AU),43,0)="--","---",IF($M$4="TEM0007_REV01",RAW_m_TEM0007_REV01!$AT160&amp; " --&gt; " &amp;RAW_m_TEM0007_REV01!$AU160&amp; " --&gt; ")),"---")</f>
        <v>---</v>
      </c>
      <c r="N160" s="19" t="str">
        <f>IFERROR(VLOOKUP(F160&amp;"-"&amp;G160,IF($M$4="TEM0007_REV01",RAW_m_TEM0007_REV01!$AD:$AJ),7,0),"---")</f>
        <v>---</v>
      </c>
      <c r="O160" s="19" t="str">
        <f>IFERROR(VLOOKUP(N160,IF($M$4="TEM0007_REV01",RAW_m_TEM0007_REV01!$AJ:$AK),2,0),"---")</f>
        <v>---</v>
      </c>
      <c r="P160" s="19" t="str">
        <f>IFERROR(VLOOKUP(F160&amp;"-"&amp;G160,IF($M$4="TEM0007_REV01",RAW_m_TEM0007_REV01!$AD:$AG),3,0),"---")</f>
        <v>---</v>
      </c>
      <c r="Q160" s="19" t="str">
        <f>IFERROR(VLOOKUP(N160,IF($M$4="TEM0007_REV01",RAW_m_TEM0007_REV01!$AE:$AH),4,0),"---")</f>
        <v>---</v>
      </c>
      <c r="R160" s="19" t="str">
        <f>IFERROR(VLOOKUP(F160&amp;"-"&amp;G160,IF($M$4="TEM0007_REV01",RAW_m_TEM0007_REV01!$AD:$AG),4,0),"---")</f>
        <v>---</v>
      </c>
    </row>
    <row r="161" spans="2:18" x14ac:dyDescent="0.25">
      <c r="B161" s="78">
        <v>156</v>
      </c>
      <c r="C161" s="19" t="str">
        <f>IFERROR(INDEX(B2B!A:F,MATCH('B2B Pin Table'!B161,B2B!A:A,0),6),"---")</f>
        <v>IO</v>
      </c>
      <c r="D161" s="19" t="str">
        <f>IFERROR(IF((COUNTIF(B2B!A157:K157,H159)&lt;0),"---",INDEX(B2B!A:K,MATCH('B2B Pin Table'!B161,B2B!A:A,0),2)),"---")</f>
        <v>JB2</v>
      </c>
      <c r="E161" s="19" t="str">
        <f>IFERROR(IF((COUNTIF(B2B!A157:K157,H159)&lt;0),"---",INDEX(B2B!A:K,MATCH('B2B Pin Table'!B161,B2B!A:A,0),3)),"---")</f>
        <v>55</v>
      </c>
      <c r="F161" s="19" t="str">
        <f>IFERROR(IF((COUNTIF(B2B!A157:K157,L159)&lt;0),"---",INDEX(B2B!A:K,MATCH('B2B Pin Table'!B161,B2B!A:A,0),4)),"---")</f>
        <v>JM2</v>
      </c>
      <c r="G161" s="19" t="str">
        <f>IFERROR(IF((COUNTIF(B2B!A157:K157,L159)&lt;0),"---",INDEX(B2B!A:K,MATCH('B2B Pin Table'!B161,B2B!A:A,0),5)),"---")</f>
        <v>56</v>
      </c>
      <c r="H161" s="59" t="str">
        <f>IFERROR(IF(VLOOKUP($D161&amp;"-"&amp;$E161,IF($H$4="TEB2000_REV01",CALC_CONN_TEB2000_REV01!$F:$I),4,0)="--","---",IF($H$4="TEB2000_REV01",CALC_CONN_TEB2000_REV01!$G161&amp; " --&gt; " &amp;CALC_CONN_TEB2000_REV01!$I161&amp; " --&gt; ")),"---")</f>
        <v>---</v>
      </c>
      <c r="I161" s="19" t="str">
        <f>IFERROR(IF(VLOOKUP($D161&amp;"-"&amp;$E161,IF($H$4="TEB2000_REV01",CALC_CONN_TEB2000_REV01!$F:$H),3,0)="--",VLOOKUP($D161&amp;"-"&amp;$E161,IF($H$4="TEB2000_REV01",CALC_CONN_TEB2000_REV01!$F:$H),2,0),VLOOKUP($D161&amp;"-"&amp;$E161,IF($H$4="TEB2000_REV01",CALC_CONN_TEB2000_REV01!$F:$H),3,0)),"---")</f>
        <v>---</v>
      </c>
      <c r="J161" s="19" t="str">
        <f>IFERROR(VLOOKUP(I161,IF($H$4="TEB2000_REV01",RAW_c_TEB2000_REV01!$AE:$AM),9,0),"---")</f>
        <v>---</v>
      </c>
      <c r="K161" s="19" t="str">
        <f>IFERROR(VLOOKUP(D161&amp;"-"&amp;E161,IF($H$4="TEB2000_REV01",RAW_c_TEB2000_REV01!$AD:$AK,"???"),6,0),"---")</f>
        <v>---</v>
      </c>
      <c r="L161" s="19" t="str">
        <f>IFERROR(VLOOKUP(D161&amp;"-"&amp;E161,IF($H$4="TEB2000_REV01",RAW_c_TEB2000_REV01!$AD:$AL,"???"),9,0),"---")</f>
        <v>---</v>
      </c>
      <c r="M161" s="19" t="str">
        <f>IFERROR(IF(VLOOKUP($F161&amp;"-"&amp;$G161,IF($M$4="TEM0007_REV01",RAW_m_TEM0007_REV01!$F:$AU),43,0)="--","---",IF($M$4="TEM0007_REV01",RAW_m_TEM0007_REV01!$AT161&amp; " --&gt; " &amp;RAW_m_TEM0007_REV01!$AU161&amp; " --&gt; ")),"---")</f>
        <v>---</v>
      </c>
      <c r="N161" s="19" t="str">
        <f>IFERROR(VLOOKUP(F161&amp;"-"&amp;G161,IF($M$4="TEM0007_REV01",RAW_m_TEM0007_REV01!$AD:$AJ),7,0),"---")</f>
        <v>---</v>
      </c>
      <c r="O161" s="19" t="str">
        <f>IFERROR(VLOOKUP(N161,IF($M$4="TEM0007_REV01",RAW_m_TEM0007_REV01!$AJ:$AK),2,0),"---")</f>
        <v>---</v>
      </c>
      <c r="P161" s="19" t="str">
        <f>IFERROR(VLOOKUP(F161&amp;"-"&amp;G161,IF($M$4="TEM0007_REV01",RAW_m_TEM0007_REV01!$AD:$AG),3,0),"---")</f>
        <v>---</v>
      </c>
      <c r="Q161" s="19" t="str">
        <f>IFERROR(VLOOKUP(N161,IF($M$4="TEM0007_REV01",RAW_m_TEM0007_REV01!$AE:$AH),4,0),"---")</f>
        <v>---</v>
      </c>
      <c r="R161" s="19" t="str">
        <f>IFERROR(VLOOKUP(F161&amp;"-"&amp;G161,IF($M$4="TEM0007_REV01",RAW_m_TEM0007_REV01!$AD:$AG),4,0),"---")</f>
        <v>---</v>
      </c>
    </row>
    <row r="162" spans="2:18" x14ac:dyDescent="0.25">
      <c r="B162" s="78">
        <v>157</v>
      </c>
      <c r="C162" s="19" t="str">
        <f>IFERROR(INDEX(B2B!A:F,MATCH('B2B Pin Table'!B162,B2B!A:A,0),6),"---")</f>
        <v>IO</v>
      </c>
      <c r="D162" s="19" t="str">
        <f>IFERROR(IF((COUNTIF(B2B!A158:K158,H160)&lt;0),"---",INDEX(B2B!A:K,MATCH('B2B Pin Table'!B162,B2B!A:A,0),2)),"---")</f>
        <v>JB2</v>
      </c>
      <c r="E162" s="19" t="str">
        <f>IFERROR(IF((COUNTIF(B2B!A158:K158,H160)&lt;0),"---",INDEX(B2B!A:K,MATCH('B2B Pin Table'!B162,B2B!A:A,0),3)),"---")</f>
        <v>58</v>
      </c>
      <c r="F162" s="19" t="str">
        <f>IFERROR(IF((COUNTIF(B2B!A158:K158,L160)&lt;0),"---",INDEX(B2B!A:K,MATCH('B2B Pin Table'!B162,B2B!A:A,0),4)),"---")</f>
        <v>JM2</v>
      </c>
      <c r="G162" s="19" t="str">
        <f>IFERROR(IF((COUNTIF(B2B!A158:K158,L160)&lt;0),"---",INDEX(B2B!A:K,MATCH('B2B Pin Table'!B162,B2B!A:A,0),5)),"---")</f>
        <v>57</v>
      </c>
      <c r="H162" s="59" t="str">
        <f>IFERROR(IF(VLOOKUP($D162&amp;"-"&amp;$E162,IF($H$4="TEB2000_REV01",CALC_CONN_TEB2000_REV01!$F:$I),4,0)="--","---",IF($H$4="TEB2000_REV01",CALC_CONN_TEB2000_REV01!$G162&amp; " --&gt; " &amp;CALC_CONN_TEB2000_REV01!$I162&amp; " --&gt; ")),"---")</f>
        <v>---</v>
      </c>
      <c r="I162" s="19" t="str">
        <f>IFERROR(IF(VLOOKUP($D162&amp;"-"&amp;$E162,IF($H$4="TEB2000_REV01",CALC_CONN_TEB2000_REV01!$F:$H),3,0)="--",VLOOKUP($D162&amp;"-"&amp;$E162,IF($H$4="TEB2000_REV01",CALC_CONN_TEB2000_REV01!$F:$H),2,0),VLOOKUP($D162&amp;"-"&amp;$E162,IF($H$4="TEB2000_REV01",CALC_CONN_TEB2000_REV01!$F:$H),3,0)),"---")</f>
        <v>---</v>
      </c>
      <c r="J162" s="19" t="str">
        <f>IFERROR(VLOOKUP(I162,IF($H$4="TEB2000_REV01",RAW_c_TEB2000_REV01!$AE:$AM),9,0),"---")</f>
        <v>---</v>
      </c>
      <c r="K162" s="19" t="str">
        <f>IFERROR(VLOOKUP(D162&amp;"-"&amp;E162,IF($H$4="TEB2000_REV01",RAW_c_TEB2000_REV01!$AD:$AK,"???"),6,0),"---")</f>
        <v>---</v>
      </c>
      <c r="L162" s="19" t="str">
        <f>IFERROR(VLOOKUP(D162&amp;"-"&amp;E162,IF($H$4="TEB2000_REV01",RAW_c_TEB2000_REV01!$AD:$AL,"???"),9,0),"---")</f>
        <v>---</v>
      </c>
      <c r="M162" s="19" t="str">
        <f>IFERROR(IF(VLOOKUP($F162&amp;"-"&amp;$G162,IF($M$4="TEM0007_REV01",RAW_m_TEM0007_REV01!$F:$AU),43,0)="--","---",IF($M$4="TEM0007_REV01",RAW_m_TEM0007_REV01!$AT162&amp; " --&gt; " &amp;RAW_m_TEM0007_REV01!$AU162&amp; " --&gt; ")),"---")</f>
        <v>---</v>
      </c>
      <c r="N162" s="19" t="str">
        <f>IFERROR(VLOOKUP(F162&amp;"-"&amp;G162,IF($M$4="TEM0007_REV01",RAW_m_TEM0007_REV01!$AD:$AJ),7,0),"---")</f>
        <v>---</v>
      </c>
      <c r="O162" s="19" t="str">
        <f>IFERROR(VLOOKUP(N162,IF($M$4="TEM0007_REV01",RAW_m_TEM0007_REV01!$AJ:$AK),2,0),"---")</f>
        <v>---</v>
      </c>
      <c r="P162" s="19" t="str">
        <f>IFERROR(VLOOKUP(F162&amp;"-"&amp;G162,IF($M$4="TEM0007_REV01",RAW_m_TEM0007_REV01!$AD:$AG),3,0),"---")</f>
        <v>---</v>
      </c>
      <c r="Q162" s="19" t="str">
        <f>IFERROR(VLOOKUP(N162,IF($M$4="TEM0007_REV01",RAW_m_TEM0007_REV01!$AE:$AH),4,0),"---")</f>
        <v>---</v>
      </c>
      <c r="R162" s="19" t="str">
        <f>IFERROR(VLOOKUP(F162&amp;"-"&amp;G162,IF($M$4="TEM0007_REV01",RAW_m_TEM0007_REV01!$AD:$AG),4,0),"---")</f>
        <v>---</v>
      </c>
    </row>
    <row r="163" spans="2:18" x14ac:dyDescent="0.25">
      <c r="B163" s="78">
        <v>158</v>
      </c>
      <c r="C163" s="19" t="str">
        <f>IFERROR(INDEX(B2B!A:F,MATCH('B2B Pin Table'!B163,B2B!A:A,0),6),"---")</f>
        <v>IO</v>
      </c>
      <c r="D163" s="19" t="str">
        <f>IFERROR(IF((COUNTIF(B2B!A159:K159,H161)&lt;0),"---",INDEX(B2B!A:K,MATCH('B2B Pin Table'!B163,B2B!A:A,0),2)),"---")</f>
        <v>JB2</v>
      </c>
      <c r="E163" s="19" t="str">
        <f>IFERROR(IF((COUNTIF(B2B!A159:K159,H161)&lt;0),"---",INDEX(B2B!A:K,MATCH('B2B Pin Table'!B163,B2B!A:A,0),3)),"---")</f>
        <v>57</v>
      </c>
      <c r="F163" s="19" t="str">
        <f>IFERROR(IF((COUNTIF(B2B!A159:K159,L161)&lt;0),"---",INDEX(B2B!A:K,MATCH('B2B Pin Table'!B163,B2B!A:A,0),4)),"---")</f>
        <v>JM2</v>
      </c>
      <c r="G163" s="19" t="str">
        <f>IFERROR(IF((COUNTIF(B2B!A159:K159,L161)&lt;0),"---",INDEX(B2B!A:K,MATCH('B2B Pin Table'!B163,B2B!A:A,0),5)),"---")</f>
        <v>58</v>
      </c>
      <c r="H163" s="59" t="str">
        <f>IFERROR(IF(VLOOKUP($D163&amp;"-"&amp;$E163,IF($H$4="TEB2000_REV01",CALC_CONN_TEB2000_REV01!$F:$I),4,0)="--","---",IF($H$4="TEB2000_REV01",CALC_CONN_TEB2000_REV01!$G163&amp; " --&gt; " &amp;CALC_CONN_TEB2000_REV01!$I163&amp; " --&gt; ")),"---")</f>
        <v>---</v>
      </c>
      <c r="I163" s="19" t="str">
        <f>IFERROR(IF(VLOOKUP($D163&amp;"-"&amp;$E163,IF($H$4="TEB2000_REV01",CALC_CONN_TEB2000_REV01!$F:$H),3,0)="--",VLOOKUP($D163&amp;"-"&amp;$E163,IF($H$4="TEB2000_REV01",CALC_CONN_TEB2000_REV01!$F:$H),2,0),VLOOKUP($D163&amp;"-"&amp;$E163,IF($H$4="TEB2000_REV01",CALC_CONN_TEB2000_REV01!$F:$H),3,0)),"---")</f>
        <v>---</v>
      </c>
      <c r="J163" s="19" t="str">
        <f>IFERROR(VLOOKUP(I163,IF($H$4="TEB2000_REV01",RAW_c_TEB2000_REV01!$AE:$AM),9,0),"---")</f>
        <v>---</v>
      </c>
      <c r="K163" s="19" t="str">
        <f>IFERROR(VLOOKUP(D163&amp;"-"&amp;E163,IF($H$4="TEB2000_REV01",RAW_c_TEB2000_REV01!$AD:$AK,"???"),6,0),"---")</f>
        <v>---</v>
      </c>
      <c r="L163" s="19" t="str">
        <f>IFERROR(VLOOKUP(D163&amp;"-"&amp;E163,IF($H$4="TEB2000_REV01",RAW_c_TEB2000_REV01!$AD:$AL,"???"),9,0),"---")</f>
        <v>---</v>
      </c>
      <c r="M163" s="19" t="str">
        <f>IFERROR(IF(VLOOKUP($F163&amp;"-"&amp;$G163,IF($M$4="TEM0007_REV01",RAW_m_TEM0007_REV01!$F:$AU),43,0)="--","---",IF($M$4="TEM0007_REV01",RAW_m_TEM0007_REV01!$AT163&amp; " --&gt; " &amp;RAW_m_TEM0007_REV01!$AU163&amp; " --&gt; ")),"---")</f>
        <v>---</v>
      </c>
      <c r="N163" s="19" t="str">
        <f>IFERROR(VLOOKUP(F163&amp;"-"&amp;G163,IF($M$4="TEM0007_REV01",RAW_m_TEM0007_REV01!$AD:$AJ),7,0),"---")</f>
        <v>---</v>
      </c>
      <c r="O163" s="19" t="str">
        <f>IFERROR(VLOOKUP(N163,IF($M$4="TEM0007_REV01",RAW_m_TEM0007_REV01!$AJ:$AK),2,0),"---")</f>
        <v>---</v>
      </c>
      <c r="P163" s="19" t="str">
        <f>IFERROR(VLOOKUP(F163&amp;"-"&amp;G163,IF($M$4="TEM0007_REV01",RAW_m_TEM0007_REV01!$AD:$AG),3,0),"---")</f>
        <v>---</v>
      </c>
      <c r="Q163" s="19" t="str">
        <f>IFERROR(VLOOKUP(N163,IF($M$4="TEM0007_REV01",RAW_m_TEM0007_REV01!$AE:$AH),4,0),"---")</f>
        <v>---</v>
      </c>
      <c r="R163" s="19" t="str">
        <f>IFERROR(VLOOKUP(F163&amp;"-"&amp;G163,IF($M$4="TEM0007_REV01",RAW_m_TEM0007_REV01!$AD:$AG),4,0),"---")</f>
        <v>---</v>
      </c>
    </row>
    <row r="164" spans="2:18" x14ac:dyDescent="0.25">
      <c r="B164" s="78">
        <v>159</v>
      </c>
      <c r="C164" s="19" t="str">
        <f>IFERROR(INDEX(B2B!A:F,MATCH('B2B Pin Table'!B164,B2B!A:A,0),6),"---")</f>
        <v>GND</v>
      </c>
      <c r="D164" s="19" t="str">
        <f>IFERROR(IF((COUNTIF(B2B!A160:K160,H162)&lt;0),"---",INDEX(B2B!A:K,MATCH('B2B Pin Table'!B164,B2B!A:A,0),2)),"---")</f>
        <v>JB2</v>
      </c>
      <c r="E164" s="19" t="str">
        <f>IFERROR(IF((COUNTIF(B2B!A160:K160,H162)&lt;0),"---",INDEX(B2B!A:K,MATCH('B2B Pin Table'!B164,B2B!A:A,0),3)),"---")</f>
        <v>60</v>
      </c>
      <c r="F164" s="19" t="str">
        <f>IFERROR(IF((COUNTIF(B2B!A160:K160,L162)&lt;0),"---",INDEX(B2B!A:K,MATCH('B2B Pin Table'!B164,B2B!A:A,0),4)),"---")</f>
        <v>JM2</v>
      </c>
      <c r="G164" s="19" t="str">
        <f>IFERROR(IF((COUNTIF(B2B!A160:K160,L162)&lt;0),"---",INDEX(B2B!A:K,MATCH('B2B Pin Table'!B164,B2B!A:A,0),5)),"---")</f>
        <v>59</v>
      </c>
      <c r="H164" s="59" t="str">
        <f>IFERROR(IF(VLOOKUP($D164&amp;"-"&amp;$E164,IF($H$4="TEB2000_REV01",CALC_CONN_TEB2000_REV01!$F:$I),4,0)="--","---",IF($H$4="TEB2000_REV01",CALC_CONN_TEB2000_REV01!$G164&amp; " --&gt; " &amp;CALC_CONN_TEB2000_REV01!$I164&amp; " --&gt; ")),"---")</f>
        <v>---</v>
      </c>
      <c r="I164" s="19" t="str">
        <f>IFERROR(IF(VLOOKUP($D164&amp;"-"&amp;$E164,IF($H$4="TEB2000_REV01",CALC_CONN_TEB2000_REV01!$F:$H),3,0)="--",VLOOKUP($D164&amp;"-"&amp;$E164,IF($H$4="TEB2000_REV01",CALC_CONN_TEB2000_REV01!$F:$H),2,0),VLOOKUP($D164&amp;"-"&amp;$E164,IF($H$4="TEB2000_REV01",CALC_CONN_TEB2000_REV01!$F:$H),3,0)),"---")</f>
        <v>---</v>
      </c>
      <c r="J164" s="19" t="str">
        <f>IFERROR(VLOOKUP(I164,IF($H$4="TEB2000_REV01",RAW_c_TEB2000_REV01!$AE:$AM),9,0),"---")</f>
        <v>---</v>
      </c>
      <c r="K164" s="19" t="str">
        <f>IFERROR(VLOOKUP(D164&amp;"-"&amp;E164,IF($H$4="TEB2000_REV01",RAW_c_TEB2000_REV01!$AD:$AK,"???"),6,0),"---")</f>
        <v>---</v>
      </c>
      <c r="L164" s="19" t="str">
        <f>IFERROR(VLOOKUP(D164&amp;"-"&amp;E164,IF($H$4="TEB2000_REV01",RAW_c_TEB2000_REV01!$AD:$AL,"???"),9,0),"---")</f>
        <v>---</v>
      </c>
      <c r="M164" s="19" t="str">
        <f>IFERROR(IF(VLOOKUP($F164&amp;"-"&amp;$G164,IF($M$4="TEM0007_REV01",RAW_m_TEM0007_REV01!$F:$AU),43,0)="--","---",IF($M$4="TEM0007_REV01",RAW_m_TEM0007_REV01!$AT164&amp; " --&gt; " &amp;RAW_m_TEM0007_REV01!$AU164&amp; " --&gt; ")),"---")</f>
        <v>---</v>
      </c>
      <c r="N164" s="19" t="str">
        <f>IFERROR(VLOOKUP(F164&amp;"-"&amp;G164,IF($M$4="TEM0007_REV01",RAW_m_TEM0007_REV01!$AD:$AJ),7,0),"---")</f>
        <v>---</v>
      </c>
      <c r="O164" s="19" t="str">
        <f>IFERROR(VLOOKUP(N164,IF($M$4="TEM0007_REV01",RAW_m_TEM0007_REV01!$AJ:$AK),2,0),"---")</f>
        <v>---</v>
      </c>
      <c r="P164" s="19" t="str">
        <f>IFERROR(VLOOKUP(F164&amp;"-"&amp;G164,IF($M$4="TEM0007_REV01",RAW_m_TEM0007_REV01!$AD:$AG),3,0),"---")</f>
        <v>---</v>
      </c>
      <c r="Q164" s="19" t="str">
        <f>IFERROR(VLOOKUP(N164,IF($M$4="TEM0007_REV01",RAW_m_TEM0007_REV01!$AE:$AH),4,0),"---")</f>
        <v>---</v>
      </c>
      <c r="R164" s="19" t="str">
        <f>IFERROR(VLOOKUP(F164&amp;"-"&amp;G164,IF($M$4="TEM0007_REV01",RAW_m_TEM0007_REV01!$AD:$AG),4,0),"---")</f>
        <v>---</v>
      </c>
    </row>
    <row r="165" spans="2:18" x14ac:dyDescent="0.25">
      <c r="B165" s="78">
        <v>160</v>
      </c>
      <c r="C165" s="19" t="str">
        <f>IFERROR(INDEX(B2B!A:F,MATCH('B2B Pin Table'!B165,B2B!A:A,0),6),"---")</f>
        <v>GND</v>
      </c>
      <c r="D165" s="19" t="str">
        <f>IFERROR(IF((COUNTIF(B2B!A161:K161,H163)&lt;0),"---",INDEX(B2B!A:K,MATCH('B2B Pin Table'!B165,B2B!A:A,0),2)),"---")</f>
        <v>JB2</v>
      </c>
      <c r="E165" s="19" t="str">
        <f>IFERROR(IF((COUNTIF(B2B!A161:K161,H163)&lt;0),"---",INDEX(B2B!A:K,MATCH('B2B Pin Table'!B165,B2B!A:A,0),3)),"---")</f>
        <v>59</v>
      </c>
      <c r="F165" s="19" t="str">
        <f>IFERROR(IF((COUNTIF(B2B!A161:K161,L163)&lt;0),"---",INDEX(B2B!A:K,MATCH('B2B Pin Table'!B165,B2B!A:A,0),4)),"---")</f>
        <v>JM2</v>
      </c>
      <c r="G165" s="19" t="str">
        <f>IFERROR(IF((COUNTIF(B2B!A161:K161,L163)&lt;0),"---",INDEX(B2B!A:K,MATCH('B2B Pin Table'!B165,B2B!A:A,0),5)),"---")</f>
        <v>60</v>
      </c>
      <c r="H165" s="59" t="str">
        <f>IFERROR(IF(VLOOKUP($D165&amp;"-"&amp;$E165,IF($H$4="TEB2000_REV01",CALC_CONN_TEB2000_REV01!$F:$I),4,0)="--","---",IF($H$4="TEB2000_REV01",CALC_CONN_TEB2000_REV01!$G165&amp; " --&gt; " &amp;CALC_CONN_TEB2000_REV01!$I165&amp; " --&gt; ")),"---")</f>
        <v>---</v>
      </c>
      <c r="I165" s="19" t="str">
        <f>IFERROR(IF(VLOOKUP($D165&amp;"-"&amp;$E165,IF($H$4="TEB2000_REV01",CALC_CONN_TEB2000_REV01!$F:$H),3,0)="--",VLOOKUP($D165&amp;"-"&amp;$E165,IF($H$4="TEB2000_REV01",CALC_CONN_TEB2000_REV01!$F:$H),2,0),VLOOKUP($D165&amp;"-"&amp;$E165,IF($H$4="TEB2000_REV01",CALC_CONN_TEB2000_REV01!$F:$H),3,0)),"---")</f>
        <v>---</v>
      </c>
      <c r="J165" s="19" t="str">
        <f>IFERROR(VLOOKUP(I165,IF($H$4="TEB2000_REV01",RAW_c_TEB2000_REV01!$AE:$AM),9,0),"---")</f>
        <v>---</v>
      </c>
      <c r="K165" s="19" t="str">
        <f>IFERROR(VLOOKUP(D165&amp;"-"&amp;E165,IF($H$4="TEB2000_REV01",RAW_c_TEB2000_REV01!$AD:$AK,"???"),6,0),"---")</f>
        <v>---</v>
      </c>
      <c r="L165" s="19" t="str">
        <f>IFERROR(VLOOKUP(D165&amp;"-"&amp;E165,IF($H$4="TEB2000_REV01",RAW_c_TEB2000_REV01!$AD:$AL,"???"),9,0),"---")</f>
        <v>---</v>
      </c>
      <c r="M165" s="19" t="str">
        <f>IFERROR(IF(VLOOKUP($F165&amp;"-"&amp;$G165,IF($M$4="TEM0007_REV01",RAW_m_TEM0007_REV01!$F:$AU),43,0)="--","---",IF($M$4="TEM0007_REV01",RAW_m_TEM0007_REV01!$AT165&amp; " --&gt; " &amp;RAW_m_TEM0007_REV01!$AU165&amp; " --&gt; ")),"---")</f>
        <v>---</v>
      </c>
      <c r="N165" s="19" t="str">
        <f>IFERROR(VLOOKUP(F165&amp;"-"&amp;G165,IF($M$4="TEM0007_REV01",RAW_m_TEM0007_REV01!$AD:$AJ),7,0),"---")</f>
        <v>---</v>
      </c>
      <c r="O165" s="19" t="str">
        <f>IFERROR(VLOOKUP(N165,IF($M$4="TEM0007_REV01",RAW_m_TEM0007_REV01!$AJ:$AK),2,0),"---")</f>
        <v>---</v>
      </c>
      <c r="P165" s="19" t="str">
        <f>IFERROR(VLOOKUP(F165&amp;"-"&amp;G165,IF($M$4="TEM0007_REV01",RAW_m_TEM0007_REV01!$AD:$AG),3,0),"---")</f>
        <v>---</v>
      </c>
      <c r="Q165" s="19" t="str">
        <f>IFERROR(VLOOKUP(N165,IF($M$4="TEM0007_REV01",RAW_m_TEM0007_REV01!$AE:$AH),4,0),"---")</f>
        <v>---</v>
      </c>
      <c r="R165" s="19" t="str">
        <f>IFERROR(VLOOKUP(F165&amp;"-"&amp;G165,IF($M$4="TEM0007_REV01",RAW_m_TEM0007_REV01!$AD:$AG),4,0),"---")</f>
        <v>---</v>
      </c>
    </row>
    <row r="166" spans="2:18" x14ac:dyDescent="0.25">
      <c r="B166" s="78">
        <v>161</v>
      </c>
      <c r="C166" s="19" t="str">
        <f>IFERROR(INDEX(B2B!A:F,MATCH('B2B Pin Table'!B166,B2B!A:A,0),6),"---")</f>
        <v>IO</v>
      </c>
      <c r="D166" s="19" t="str">
        <f>IFERROR(IF((COUNTIF(B2B!A162:K162,H164)&lt;0),"---",INDEX(B2B!A:K,MATCH('B2B Pin Table'!B166,B2B!A:A,0),2)),"---")</f>
        <v>JB2</v>
      </c>
      <c r="E166" s="19" t="str">
        <f>IFERROR(IF((COUNTIF(B2B!A162:K162,H164)&lt;0),"---",INDEX(B2B!A:K,MATCH('B2B Pin Table'!B166,B2B!A:A,0),3)),"---")</f>
        <v>62</v>
      </c>
      <c r="F166" s="19" t="str">
        <f>IFERROR(IF((COUNTIF(B2B!A162:K162,L164)&lt;0),"---",INDEX(B2B!A:K,MATCH('B2B Pin Table'!B166,B2B!A:A,0),4)),"---")</f>
        <v>JM2</v>
      </c>
      <c r="G166" s="19" t="str">
        <f>IFERROR(IF((COUNTIF(B2B!A162:K162,L164)&lt;0),"---",INDEX(B2B!A:K,MATCH('B2B Pin Table'!B166,B2B!A:A,0),5)),"---")</f>
        <v>61</v>
      </c>
      <c r="H166" s="59" t="str">
        <f>IFERROR(IF(VLOOKUP($D166&amp;"-"&amp;$E166,IF($H$4="TEB2000_REV01",CALC_CONN_TEB2000_REV01!$F:$I),4,0)="--","---",IF($H$4="TEB2000_REV01",CALC_CONN_TEB2000_REV01!$G166&amp; " --&gt; " &amp;CALC_CONN_TEB2000_REV01!$I166&amp; " --&gt; ")),"---")</f>
        <v>---</v>
      </c>
      <c r="I166" s="19" t="str">
        <f>IFERROR(IF(VLOOKUP($D166&amp;"-"&amp;$E166,IF($H$4="TEB2000_REV01",CALC_CONN_TEB2000_REV01!$F:$H),3,0)="--",VLOOKUP($D166&amp;"-"&amp;$E166,IF($H$4="TEB2000_REV01",CALC_CONN_TEB2000_REV01!$F:$H),2,0),VLOOKUP($D166&amp;"-"&amp;$E166,IF($H$4="TEB2000_REV01",CALC_CONN_TEB2000_REV01!$F:$H),3,0)),"---")</f>
        <v>---</v>
      </c>
      <c r="J166" s="19" t="str">
        <f>IFERROR(VLOOKUP(I166,IF($H$4="TEB2000_REV01",RAW_c_TEB2000_REV01!$AE:$AM),9,0),"---")</f>
        <v>---</v>
      </c>
      <c r="K166" s="19" t="str">
        <f>IFERROR(VLOOKUP(D166&amp;"-"&amp;E166,IF($H$4="TEB2000_REV01",RAW_c_TEB2000_REV01!$AD:$AK,"???"),6,0),"---")</f>
        <v>---</v>
      </c>
      <c r="L166" s="19" t="str">
        <f>IFERROR(VLOOKUP(D166&amp;"-"&amp;E166,IF($H$4="TEB2000_REV01",RAW_c_TEB2000_REV01!$AD:$AL,"???"),9,0),"---")</f>
        <v>---</v>
      </c>
      <c r="M166" s="19" t="str">
        <f>IFERROR(IF(VLOOKUP($F166&amp;"-"&amp;$G166,IF($M$4="TEM0007_REV01",RAW_m_TEM0007_REV01!$F:$AU),43,0)="--","---",IF($M$4="TEM0007_REV01",RAW_m_TEM0007_REV01!$AT166&amp; " --&gt; " &amp;RAW_m_TEM0007_REV01!$AU166&amp; " --&gt; ")),"---")</f>
        <v>---</v>
      </c>
      <c r="N166" s="19" t="str">
        <f>IFERROR(VLOOKUP(F166&amp;"-"&amp;G166,IF($M$4="TEM0007_REV01",RAW_m_TEM0007_REV01!$AD:$AJ),7,0),"---")</f>
        <v>---</v>
      </c>
      <c r="O166" s="19" t="str">
        <f>IFERROR(VLOOKUP(N166,IF($M$4="TEM0007_REV01",RAW_m_TEM0007_REV01!$AJ:$AK),2,0),"---")</f>
        <v>---</v>
      </c>
      <c r="P166" s="19" t="str">
        <f>IFERROR(VLOOKUP(F166&amp;"-"&amp;G166,IF($M$4="TEM0007_REV01",RAW_m_TEM0007_REV01!$AD:$AG),3,0),"---")</f>
        <v>---</v>
      </c>
      <c r="Q166" s="19" t="str">
        <f>IFERROR(VLOOKUP(N166,IF($M$4="TEM0007_REV01",RAW_m_TEM0007_REV01!$AE:$AH),4,0),"---")</f>
        <v>---</v>
      </c>
      <c r="R166" s="19" t="str">
        <f>IFERROR(VLOOKUP(F166&amp;"-"&amp;G166,IF($M$4="TEM0007_REV01",RAW_m_TEM0007_REV01!$AD:$AG),4,0),"---")</f>
        <v>---</v>
      </c>
    </row>
    <row r="167" spans="2:18" x14ac:dyDescent="0.25">
      <c r="B167" s="78">
        <v>162</v>
      </c>
      <c r="C167" s="19" t="str">
        <f>IFERROR(INDEX(B2B!A:F,MATCH('B2B Pin Table'!B167,B2B!A:A,0),6),"---")</f>
        <v>IO</v>
      </c>
      <c r="D167" s="19" t="str">
        <f>IFERROR(IF((COUNTIF(B2B!A163:K163,H165)&lt;0),"---",INDEX(B2B!A:K,MATCH('B2B Pin Table'!B167,B2B!A:A,0),2)),"---")</f>
        <v>JB2</v>
      </c>
      <c r="E167" s="19" t="str">
        <f>IFERROR(IF((COUNTIF(B2B!A163:K163,H165)&lt;0),"---",INDEX(B2B!A:K,MATCH('B2B Pin Table'!B167,B2B!A:A,0),3)),"---")</f>
        <v>61</v>
      </c>
      <c r="F167" s="19" t="str">
        <f>IFERROR(IF((COUNTIF(B2B!A163:K163,L165)&lt;0),"---",INDEX(B2B!A:K,MATCH('B2B Pin Table'!B167,B2B!A:A,0),4)),"---")</f>
        <v>JM2</v>
      </c>
      <c r="G167" s="19" t="str">
        <f>IFERROR(IF((COUNTIF(B2B!A163:K163,L165)&lt;0),"---",INDEX(B2B!A:K,MATCH('B2B Pin Table'!B167,B2B!A:A,0),5)),"---")</f>
        <v>62</v>
      </c>
      <c r="H167" s="59" t="str">
        <f>IFERROR(IF(VLOOKUP($D167&amp;"-"&amp;$E167,IF($H$4="TEB2000_REV01",CALC_CONN_TEB2000_REV01!$F:$I),4,0)="--","---",IF($H$4="TEB2000_REV01",CALC_CONN_TEB2000_REV01!$G167&amp; " --&gt; " &amp;CALC_CONN_TEB2000_REV01!$I167&amp; " --&gt; ")),"---")</f>
        <v>---</v>
      </c>
      <c r="I167" s="19" t="str">
        <f>IFERROR(IF(VLOOKUP($D167&amp;"-"&amp;$E167,IF($H$4="TEB2000_REV01",CALC_CONN_TEB2000_REV01!$F:$H),3,0)="--",VLOOKUP($D167&amp;"-"&amp;$E167,IF($H$4="TEB2000_REV01",CALC_CONN_TEB2000_REV01!$F:$H),2,0),VLOOKUP($D167&amp;"-"&amp;$E167,IF($H$4="TEB2000_REV01",CALC_CONN_TEB2000_REV01!$F:$H),3,0)),"---")</f>
        <v>---</v>
      </c>
      <c r="J167" s="19" t="str">
        <f>IFERROR(VLOOKUP(I167,IF($H$4="TEB2000_REV01",RAW_c_TEB2000_REV01!$AE:$AM),9,0),"---")</f>
        <v>---</v>
      </c>
      <c r="K167" s="19" t="str">
        <f>IFERROR(VLOOKUP(D167&amp;"-"&amp;E167,IF($H$4="TEB2000_REV01",RAW_c_TEB2000_REV01!$AD:$AK,"???"),6,0),"---")</f>
        <v>---</v>
      </c>
      <c r="L167" s="19" t="str">
        <f>IFERROR(VLOOKUP(D167&amp;"-"&amp;E167,IF($H$4="TEB2000_REV01",RAW_c_TEB2000_REV01!$AD:$AL,"???"),9,0),"---")</f>
        <v>---</v>
      </c>
      <c r="M167" s="19" t="str">
        <f>IFERROR(IF(VLOOKUP($F167&amp;"-"&amp;$G167,IF($M$4="TEM0007_REV01",RAW_m_TEM0007_REV01!$F:$AU),43,0)="--","---",IF($M$4="TEM0007_REV01",RAW_m_TEM0007_REV01!$AT167&amp; " --&gt; " &amp;RAW_m_TEM0007_REV01!$AU167&amp; " --&gt; ")),"---")</f>
        <v>---</v>
      </c>
      <c r="N167" s="19" t="str">
        <f>IFERROR(VLOOKUP(F167&amp;"-"&amp;G167,IF($M$4="TEM0007_REV01",RAW_m_TEM0007_REV01!$AD:$AJ),7,0),"---")</f>
        <v>---</v>
      </c>
      <c r="O167" s="19" t="str">
        <f>IFERROR(VLOOKUP(N167,IF($M$4="TEM0007_REV01",RAW_m_TEM0007_REV01!$AJ:$AK),2,0),"---")</f>
        <v>---</v>
      </c>
      <c r="P167" s="19" t="str">
        <f>IFERROR(VLOOKUP(F167&amp;"-"&amp;G167,IF($M$4="TEM0007_REV01",RAW_m_TEM0007_REV01!$AD:$AG),3,0),"---")</f>
        <v>---</v>
      </c>
      <c r="Q167" s="19" t="str">
        <f>IFERROR(VLOOKUP(N167,IF($M$4="TEM0007_REV01",RAW_m_TEM0007_REV01!$AE:$AH),4,0),"---")</f>
        <v>---</v>
      </c>
      <c r="R167" s="19" t="str">
        <f>IFERROR(VLOOKUP(F167&amp;"-"&amp;G167,IF($M$4="TEM0007_REV01",RAW_m_TEM0007_REV01!$AD:$AG),4,0),"---")</f>
        <v>---</v>
      </c>
    </row>
    <row r="168" spans="2:18" x14ac:dyDescent="0.25">
      <c r="B168" s="78">
        <v>163</v>
      </c>
      <c r="C168" s="19" t="str">
        <f>IFERROR(INDEX(B2B!A:F,MATCH('B2B Pin Table'!B168,B2B!A:A,0),6),"---")</f>
        <v>IO</v>
      </c>
      <c r="D168" s="19" t="str">
        <f>IFERROR(IF((COUNTIF(B2B!A164:K164,H166)&lt;0),"---",INDEX(B2B!A:K,MATCH('B2B Pin Table'!B168,B2B!A:A,0),2)),"---")</f>
        <v>JB2</v>
      </c>
      <c r="E168" s="19" t="str">
        <f>IFERROR(IF((COUNTIF(B2B!A164:K164,H166)&lt;0),"---",INDEX(B2B!A:K,MATCH('B2B Pin Table'!B168,B2B!A:A,0),3)),"---")</f>
        <v>64</v>
      </c>
      <c r="F168" s="19" t="str">
        <f>IFERROR(IF((COUNTIF(B2B!A164:K164,L166)&lt;0),"---",INDEX(B2B!A:K,MATCH('B2B Pin Table'!B168,B2B!A:A,0),4)),"---")</f>
        <v>JM2</v>
      </c>
      <c r="G168" s="19" t="str">
        <f>IFERROR(IF((COUNTIF(B2B!A164:K164,L166)&lt;0),"---",INDEX(B2B!A:K,MATCH('B2B Pin Table'!B168,B2B!A:A,0),5)),"---")</f>
        <v>63</v>
      </c>
      <c r="H168" s="59" t="str">
        <f>IFERROR(IF(VLOOKUP($D168&amp;"-"&amp;$E168,IF($H$4="TEB2000_REV01",CALC_CONN_TEB2000_REV01!$F:$I),4,0)="--","---",IF($H$4="TEB2000_REV01",CALC_CONN_TEB2000_REV01!$G168&amp; " --&gt; " &amp;CALC_CONN_TEB2000_REV01!$I168&amp; " --&gt; ")),"---")</f>
        <v>---</v>
      </c>
      <c r="I168" s="19" t="str">
        <f>IFERROR(IF(VLOOKUP($D168&amp;"-"&amp;$E168,IF($H$4="TEB2000_REV01",CALC_CONN_TEB2000_REV01!$F:$H),3,0)="--",VLOOKUP($D168&amp;"-"&amp;$E168,IF($H$4="TEB2000_REV01",CALC_CONN_TEB2000_REV01!$F:$H),2,0),VLOOKUP($D168&amp;"-"&amp;$E168,IF($H$4="TEB2000_REV01",CALC_CONN_TEB2000_REV01!$F:$H),3,0)),"---")</f>
        <v>---</v>
      </c>
      <c r="J168" s="19" t="str">
        <f>IFERROR(VLOOKUP(I168,IF($H$4="TEB2000_REV01",RAW_c_TEB2000_REV01!$AE:$AM),9,0),"---")</f>
        <v>---</v>
      </c>
      <c r="K168" s="19" t="str">
        <f>IFERROR(VLOOKUP(D168&amp;"-"&amp;E168,IF($H$4="TEB2000_REV01",RAW_c_TEB2000_REV01!$AD:$AK,"???"),6,0),"---")</f>
        <v>---</v>
      </c>
      <c r="L168" s="19" t="str">
        <f>IFERROR(VLOOKUP(D168&amp;"-"&amp;E168,IF($H$4="TEB2000_REV01",RAW_c_TEB2000_REV01!$AD:$AL,"???"),9,0),"---")</f>
        <v>---</v>
      </c>
      <c r="M168" s="19" t="str">
        <f>IFERROR(IF(VLOOKUP($F168&amp;"-"&amp;$G168,IF($M$4="TEM0007_REV01",RAW_m_TEM0007_REV01!$F:$AU),43,0)="--","---",IF($M$4="TEM0007_REV01",RAW_m_TEM0007_REV01!$AT168&amp; " --&gt; " &amp;RAW_m_TEM0007_REV01!$AU168&amp; " --&gt; ")),"---")</f>
        <v>---</v>
      </c>
      <c r="N168" s="19" t="str">
        <f>IFERROR(VLOOKUP(F168&amp;"-"&amp;G168,IF($M$4="TEM0007_REV01",RAW_m_TEM0007_REV01!$AD:$AJ),7,0),"---")</f>
        <v>---</v>
      </c>
      <c r="O168" s="19" t="str">
        <f>IFERROR(VLOOKUP(N168,IF($M$4="TEM0007_REV01",RAW_m_TEM0007_REV01!$AJ:$AK),2,0),"---")</f>
        <v>---</v>
      </c>
      <c r="P168" s="19" t="str">
        <f>IFERROR(VLOOKUP(F168&amp;"-"&amp;G168,IF($M$4="TEM0007_REV01",RAW_m_TEM0007_REV01!$AD:$AG),3,0),"---")</f>
        <v>---</v>
      </c>
      <c r="Q168" s="19" t="str">
        <f>IFERROR(VLOOKUP(N168,IF($M$4="TEM0007_REV01",RAW_m_TEM0007_REV01!$AE:$AH),4,0),"---")</f>
        <v>---</v>
      </c>
      <c r="R168" s="19" t="str">
        <f>IFERROR(VLOOKUP(F168&amp;"-"&amp;G168,IF($M$4="TEM0007_REV01",RAW_m_TEM0007_REV01!$AD:$AG),4,0),"---")</f>
        <v>---</v>
      </c>
    </row>
    <row r="169" spans="2:18" x14ac:dyDescent="0.25">
      <c r="B169" s="78">
        <v>164</v>
      </c>
      <c r="C169" s="19" t="str">
        <f>IFERROR(INDEX(B2B!A:F,MATCH('B2B Pin Table'!B169,B2B!A:A,0),6),"---")</f>
        <v>IO</v>
      </c>
      <c r="D169" s="19" t="str">
        <f>IFERROR(IF((COUNTIF(B2B!A165:K165,H167)&lt;0),"---",INDEX(B2B!A:K,MATCH('B2B Pin Table'!B169,B2B!A:A,0),2)),"---")</f>
        <v>JB2</v>
      </c>
      <c r="E169" s="19" t="str">
        <f>IFERROR(IF((COUNTIF(B2B!A165:K165,H167)&lt;0),"---",INDEX(B2B!A:K,MATCH('B2B Pin Table'!B169,B2B!A:A,0),3)),"---")</f>
        <v>63</v>
      </c>
      <c r="F169" s="19" t="str">
        <f>IFERROR(IF((COUNTIF(B2B!A165:K165,L167)&lt;0),"---",INDEX(B2B!A:K,MATCH('B2B Pin Table'!B169,B2B!A:A,0),4)),"---")</f>
        <v>JM2</v>
      </c>
      <c r="G169" s="19" t="str">
        <f>IFERROR(IF((COUNTIF(B2B!A165:K165,L167)&lt;0),"---",INDEX(B2B!A:K,MATCH('B2B Pin Table'!B169,B2B!A:A,0),5)),"---")</f>
        <v>64</v>
      </c>
      <c r="H169" s="59" t="str">
        <f>IFERROR(IF(VLOOKUP($D169&amp;"-"&amp;$E169,IF($H$4="TEB2000_REV01",CALC_CONN_TEB2000_REV01!$F:$I),4,0)="--","---",IF($H$4="TEB2000_REV01",CALC_CONN_TEB2000_REV01!$G169&amp; " --&gt; " &amp;CALC_CONN_TEB2000_REV01!$I169&amp; " --&gt; ")),"---")</f>
        <v>---</v>
      </c>
      <c r="I169" s="19" t="str">
        <f>IFERROR(IF(VLOOKUP($D169&amp;"-"&amp;$E169,IF($H$4="TEB2000_REV01",CALC_CONN_TEB2000_REV01!$F:$H),3,0)="--",VLOOKUP($D169&amp;"-"&amp;$E169,IF($H$4="TEB2000_REV01",CALC_CONN_TEB2000_REV01!$F:$H),2,0),VLOOKUP($D169&amp;"-"&amp;$E169,IF($H$4="TEB2000_REV01",CALC_CONN_TEB2000_REV01!$F:$H),3,0)),"---")</f>
        <v>---</v>
      </c>
      <c r="J169" s="19" t="str">
        <f>IFERROR(VLOOKUP(I169,IF($H$4="TEB2000_REV01",RAW_c_TEB2000_REV01!$AE:$AM),9,0),"---")</f>
        <v>---</v>
      </c>
      <c r="K169" s="19" t="str">
        <f>IFERROR(VLOOKUP(D169&amp;"-"&amp;E169,IF($H$4="TEB2000_REV01",RAW_c_TEB2000_REV01!$AD:$AK,"???"),6,0),"---")</f>
        <v>---</v>
      </c>
      <c r="L169" s="19" t="str">
        <f>IFERROR(VLOOKUP(D169&amp;"-"&amp;E169,IF($H$4="TEB2000_REV01",RAW_c_TEB2000_REV01!$AD:$AL,"???"),9,0),"---")</f>
        <v>---</v>
      </c>
      <c r="M169" s="19" t="str">
        <f>IFERROR(IF(VLOOKUP($F169&amp;"-"&amp;$G169,IF($M$4="TEM0007_REV01",RAW_m_TEM0007_REV01!$F:$AU),43,0)="--","---",IF($M$4="TEM0007_REV01",RAW_m_TEM0007_REV01!$AT169&amp; " --&gt; " &amp;RAW_m_TEM0007_REV01!$AU169&amp; " --&gt; ")),"---")</f>
        <v>---</v>
      </c>
      <c r="N169" s="19" t="str">
        <f>IFERROR(VLOOKUP(F169&amp;"-"&amp;G169,IF($M$4="TEM0007_REV01",RAW_m_TEM0007_REV01!$AD:$AJ),7,0),"---")</f>
        <v>---</v>
      </c>
      <c r="O169" s="19" t="str">
        <f>IFERROR(VLOOKUP(N169,IF($M$4="TEM0007_REV01",RAW_m_TEM0007_REV01!$AJ:$AK),2,0),"---")</f>
        <v>---</v>
      </c>
      <c r="P169" s="19" t="str">
        <f>IFERROR(VLOOKUP(F169&amp;"-"&amp;G169,IF($M$4="TEM0007_REV01",RAW_m_TEM0007_REV01!$AD:$AG),3,0),"---")</f>
        <v>---</v>
      </c>
      <c r="Q169" s="19" t="str">
        <f>IFERROR(VLOOKUP(N169,IF($M$4="TEM0007_REV01",RAW_m_TEM0007_REV01!$AE:$AH),4,0),"---")</f>
        <v>---</v>
      </c>
      <c r="R169" s="19" t="str">
        <f>IFERROR(VLOOKUP(F169&amp;"-"&amp;G169,IF($M$4="TEM0007_REV01",RAW_m_TEM0007_REV01!$AD:$AG),4,0),"---")</f>
        <v>---</v>
      </c>
    </row>
    <row r="170" spans="2:18" x14ac:dyDescent="0.25">
      <c r="B170" s="78">
        <v>165</v>
      </c>
      <c r="C170" s="19" t="str">
        <f>IFERROR(INDEX(B2B!A:F,MATCH('B2B Pin Table'!B170,B2B!A:A,0),6),"---")</f>
        <v>IO</v>
      </c>
      <c r="D170" s="19" t="str">
        <f>IFERROR(IF((COUNTIF(B2B!A166:K166,H168)&lt;0),"---",INDEX(B2B!A:K,MATCH('B2B Pin Table'!B170,B2B!A:A,0),2)),"---")</f>
        <v>JB2</v>
      </c>
      <c r="E170" s="19" t="str">
        <f>IFERROR(IF((COUNTIF(B2B!A166:K166,H168)&lt;0),"---",INDEX(B2B!A:K,MATCH('B2B Pin Table'!B170,B2B!A:A,0),3)),"---")</f>
        <v>66</v>
      </c>
      <c r="F170" s="19" t="str">
        <f>IFERROR(IF((COUNTIF(B2B!A166:K166,L168)&lt;0),"---",INDEX(B2B!A:K,MATCH('B2B Pin Table'!B170,B2B!A:A,0),4)),"---")</f>
        <v>JM2</v>
      </c>
      <c r="G170" s="19" t="str">
        <f>IFERROR(IF((COUNTIF(B2B!A166:K166,L168)&lt;0),"---",INDEX(B2B!A:K,MATCH('B2B Pin Table'!B170,B2B!A:A,0),5)),"---")</f>
        <v>65</v>
      </c>
      <c r="H170" s="59" t="str">
        <f>IFERROR(IF(VLOOKUP($D170&amp;"-"&amp;$E170,IF($H$4="TEB2000_REV01",CALC_CONN_TEB2000_REV01!$F:$I),4,0)="--","---",IF($H$4="TEB2000_REV01",CALC_CONN_TEB2000_REV01!$G170&amp; " --&gt; " &amp;CALC_CONN_TEB2000_REV01!$I170&amp; " --&gt; ")),"---")</f>
        <v>---</v>
      </c>
      <c r="I170" s="19" t="str">
        <f>IFERROR(IF(VLOOKUP($D170&amp;"-"&amp;$E170,IF($H$4="TEB2000_REV01",CALC_CONN_TEB2000_REV01!$F:$H),3,0)="--",VLOOKUP($D170&amp;"-"&amp;$E170,IF($H$4="TEB2000_REV01",CALC_CONN_TEB2000_REV01!$F:$H),2,0),VLOOKUP($D170&amp;"-"&amp;$E170,IF($H$4="TEB2000_REV01",CALC_CONN_TEB2000_REV01!$F:$H),3,0)),"---")</f>
        <v>---</v>
      </c>
      <c r="J170" s="19" t="str">
        <f>IFERROR(VLOOKUP(I170,IF($H$4="TEB2000_REV01",RAW_c_TEB2000_REV01!$AE:$AM),9,0),"---")</f>
        <v>---</v>
      </c>
      <c r="K170" s="19" t="str">
        <f>IFERROR(VLOOKUP(D170&amp;"-"&amp;E170,IF($H$4="TEB2000_REV01",RAW_c_TEB2000_REV01!$AD:$AK,"???"),6,0),"---")</f>
        <v>---</v>
      </c>
      <c r="L170" s="19" t="str">
        <f>IFERROR(VLOOKUP(D170&amp;"-"&amp;E170,IF($H$4="TEB2000_REV01",RAW_c_TEB2000_REV01!$AD:$AL,"???"),9,0),"---")</f>
        <v>---</v>
      </c>
      <c r="M170" s="19" t="str">
        <f>IFERROR(IF(VLOOKUP($F170&amp;"-"&amp;$G170,IF($M$4="TEM0007_REV01",RAW_m_TEM0007_REV01!$F:$AU),43,0)="--","---",IF($M$4="TEM0007_REV01",RAW_m_TEM0007_REV01!$AT170&amp; " --&gt; " &amp;RAW_m_TEM0007_REV01!$AU170&amp; " --&gt; ")),"---")</f>
        <v>---</v>
      </c>
      <c r="N170" s="19" t="str">
        <f>IFERROR(VLOOKUP(F170&amp;"-"&amp;G170,IF($M$4="TEM0007_REV01",RAW_m_TEM0007_REV01!$AD:$AJ),7,0),"---")</f>
        <v>---</v>
      </c>
      <c r="O170" s="19" t="str">
        <f>IFERROR(VLOOKUP(N170,IF($M$4="TEM0007_REV01",RAW_m_TEM0007_REV01!$AJ:$AK),2,0),"---")</f>
        <v>---</v>
      </c>
      <c r="P170" s="19" t="str">
        <f>IFERROR(VLOOKUP(F170&amp;"-"&amp;G170,IF($M$4="TEM0007_REV01",RAW_m_TEM0007_REV01!$AD:$AG),3,0),"---")</f>
        <v>---</v>
      </c>
      <c r="Q170" s="19" t="str">
        <f>IFERROR(VLOOKUP(N170,IF($M$4="TEM0007_REV01",RAW_m_TEM0007_REV01!$AE:$AH),4,0),"---")</f>
        <v>---</v>
      </c>
      <c r="R170" s="19" t="str">
        <f>IFERROR(VLOOKUP(F170&amp;"-"&amp;G170,IF($M$4="TEM0007_REV01",RAW_m_TEM0007_REV01!$AD:$AG),4,0),"---")</f>
        <v>---</v>
      </c>
    </row>
    <row r="171" spans="2:18" x14ac:dyDescent="0.25">
      <c r="B171" s="78">
        <v>166</v>
      </c>
      <c r="C171" s="19" t="str">
        <f>IFERROR(INDEX(B2B!A:F,MATCH('B2B Pin Table'!B171,B2B!A:A,0),6),"---")</f>
        <v>IO</v>
      </c>
      <c r="D171" s="19" t="str">
        <f>IFERROR(IF((COUNTIF(B2B!A167:K167,H169)&lt;0),"---",INDEX(B2B!A:K,MATCH('B2B Pin Table'!B171,B2B!A:A,0),2)),"---")</f>
        <v>JB2</v>
      </c>
      <c r="E171" s="19" t="str">
        <f>IFERROR(IF((COUNTIF(B2B!A167:K167,H169)&lt;0),"---",INDEX(B2B!A:K,MATCH('B2B Pin Table'!B171,B2B!A:A,0),3)),"---")</f>
        <v>65</v>
      </c>
      <c r="F171" s="19" t="str">
        <f>IFERROR(IF((COUNTIF(B2B!A167:K167,L169)&lt;0),"---",INDEX(B2B!A:K,MATCH('B2B Pin Table'!B171,B2B!A:A,0),4)),"---")</f>
        <v>JM2</v>
      </c>
      <c r="G171" s="19" t="str">
        <f>IFERROR(IF((COUNTIF(B2B!A167:K167,L169)&lt;0),"---",INDEX(B2B!A:K,MATCH('B2B Pin Table'!B171,B2B!A:A,0),5)),"---")</f>
        <v>66</v>
      </c>
      <c r="H171" s="59" t="str">
        <f>IFERROR(IF(VLOOKUP($D171&amp;"-"&amp;$E171,IF($H$4="TEB2000_REV01",CALC_CONN_TEB2000_REV01!$F:$I),4,0)="--","---",IF($H$4="TEB2000_REV01",CALC_CONN_TEB2000_REV01!$G171&amp; " --&gt; " &amp;CALC_CONN_TEB2000_REV01!$I171&amp; " --&gt; ")),"---")</f>
        <v>---</v>
      </c>
      <c r="I171" s="19" t="str">
        <f>IFERROR(IF(VLOOKUP($D171&amp;"-"&amp;$E171,IF($H$4="TEB2000_REV01",CALC_CONN_TEB2000_REV01!$F:$H),3,0)="--",VLOOKUP($D171&amp;"-"&amp;$E171,IF($H$4="TEB2000_REV01",CALC_CONN_TEB2000_REV01!$F:$H),2,0),VLOOKUP($D171&amp;"-"&amp;$E171,IF($H$4="TEB2000_REV01",CALC_CONN_TEB2000_REV01!$F:$H),3,0)),"---")</f>
        <v>---</v>
      </c>
      <c r="J171" s="19" t="str">
        <f>IFERROR(VLOOKUP(I171,IF($H$4="TEB2000_REV01",RAW_c_TEB2000_REV01!$AE:$AM),9,0),"---")</f>
        <v>---</v>
      </c>
      <c r="K171" s="19" t="str">
        <f>IFERROR(VLOOKUP(D171&amp;"-"&amp;E171,IF($H$4="TEB2000_REV01",RAW_c_TEB2000_REV01!$AD:$AK,"???"),6,0),"---")</f>
        <v>---</v>
      </c>
      <c r="L171" s="19" t="str">
        <f>IFERROR(VLOOKUP(D171&amp;"-"&amp;E171,IF($H$4="TEB2000_REV01",RAW_c_TEB2000_REV01!$AD:$AL,"???"),9,0),"---")</f>
        <v>---</v>
      </c>
      <c r="M171" s="19" t="str">
        <f>IFERROR(IF(VLOOKUP($F171&amp;"-"&amp;$G171,IF($M$4="TEM0007_REV01",RAW_m_TEM0007_REV01!$F:$AU),43,0)="--","---",IF($M$4="TEM0007_REV01",RAW_m_TEM0007_REV01!$AT171&amp; " --&gt; " &amp;RAW_m_TEM0007_REV01!$AU171&amp; " --&gt; ")),"---")</f>
        <v>---</v>
      </c>
      <c r="N171" s="19" t="str">
        <f>IFERROR(VLOOKUP(F171&amp;"-"&amp;G171,IF($M$4="TEM0007_REV01",RAW_m_TEM0007_REV01!$AD:$AJ),7,0),"---")</f>
        <v>---</v>
      </c>
      <c r="O171" s="19" t="str">
        <f>IFERROR(VLOOKUP(N171,IF($M$4="TEM0007_REV01",RAW_m_TEM0007_REV01!$AJ:$AK),2,0),"---")</f>
        <v>---</v>
      </c>
      <c r="P171" s="19" t="str">
        <f>IFERROR(VLOOKUP(F171&amp;"-"&amp;G171,IF($M$4="TEM0007_REV01",RAW_m_TEM0007_REV01!$AD:$AG),3,0),"---")</f>
        <v>---</v>
      </c>
      <c r="Q171" s="19" t="str">
        <f>IFERROR(VLOOKUP(N171,IF($M$4="TEM0007_REV01",RAW_m_TEM0007_REV01!$AE:$AH),4,0),"---")</f>
        <v>---</v>
      </c>
      <c r="R171" s="19" t="str">
        <f>IFERROR(VLOOKUP(F171&amp;"-"&amp;G171,IF($M$4="TEM0007_REV01",RAW_m_TEM0007_REV01!$AD:$AG),4,0),"---")</f>
        <v>---</v>
      </c>
    </row>
    <row r="172" spans="2:18" x14ac:dyDescent="0.25">
      <c r="B172" s="78">
        <v>167</v>
      </c>
      <c r="C172" s="19" t="str">
        <f>IFERROR(INDEX(B2B!A:F,MATCH('B2B Pin Table'!B172,B2B!A:A,0),6),"---")</f>
        <v>IO</v>
      </c>
      <c r="D172" s="19" t="str">
        <f>IFERROR(IF((COUNTIF(B2B!A168:K168,H170)&lt;0),"---",INDEX(B2B!A:K,MATCH('B2B Pin Table'!B172,B2B!A:A,0),2)),"---")</f>
        <v>JB2</v>
      </c>
      <c r="E172" s="19" t="str">
        <f>IFERROR(IF((COUNTIF(B2B!A168:K168,H170)&lt;0),"---",INDEX(B2B!A:K,MATCH('B2B Pin Table'!B172,B2B!A:A,0),3)),"---")</f>
        <v>68</v>
      </c>
      <c r="F172" s="19" t="str">
        <f>IFERROR(IF((COUNTIF(B2B!A168:K168,L170)&lt;0),"---",INDEX(B2B!A:K,MATCH('B2B Pin Table'!B172,B2B!A:A,0),4)),"---")</f>
        <v>JM2</v>
      </c>
      <c r="G172" s="19" t="str">
        <f>IFERROR(IF((COUNTIF(B2B!A168:K168,L170)&lt;0),"---",INDEX(B2B!A:K,MATCH('B2B Pin Table'!B172,B2B!A:A,0),5)),"---")</f>
        <v>67</v>
      </c>
      <c r="H172" s="59" t="str">
        <f>IFERROR(IF(VLOOKUP($D172&amp;"-"&amp;$E172,IF($H$4="TEB2000_REV01",CALC_CONN_TEB2000_REV01!$F:$I),4,0)="--","---",IF($H$4="TEB2000_REV01",CALC_CONN_TEB2000_REV01!$G172&amp; " --&gt; " &amp;CALC_CONN_TEB2000_REV01!$I172&amp; " --&gt; ")),"---")</f>
        <v>---</v>
      </c>
      <c r="I172" s="19" t="str">
        <f>IFERROR(IF(VLOOKUP($D172&amp;"-"&amp;$E172,IF($H$4="TEB2000_REV01",CALC_CONN_TEB2000_REV01!$F:$H),3,0)="--",VLOOKUP($D172&amp;"-"&amp;$E172,IF($H$4="TEB2000_REV01",CALC_CONN_TEB2000_REV01!$F:$H),2,0),VLOOKUP($D172&amp;"-"&amp;$E172,IF($H$4="TEB2000_REV01",CALC_CONN_TEB2000_REV01!$F:$H),3,0)),"---")</f>
        <v>---</v>
      </c>
      <c r="J172" s="19" t="str">
        <f>IFERROR(VLOOKUP(I172,IF($H$4="TEB2000_REV01",RAW_c_TEB2000_REV01!$AE:$AM),9,0),"---")</f>
        <v>---</v>
      </c>
      <c r="K172" s="19" t="str">
        <f>IFERROR(VLOOKUP(D172&amp;"-"&amp;E172,IF($H$4="TEB2000_REV01",RAW_c_TEB2000_REV01!$AD:$AK,"???"),6,0),"---")</f>
        <v>---</v>
      </c>
      <c r="L172" s="19" t="str">
        <f>IFERROR(VLOOKUP(D172&amp;"-"&amp;E172,IF($H$4="TEB2000_REV01",RAW_c_TEB2000_REV01!$AD:$AL,"???"),9,0),"---")</f>
        <v>---</v>
      </c>
      <c r="M172" s="19" t="str">
        <f>IFERROR(IF(VLOOKUP($F172&amp;"-"&amp;$G172,IF($M$4="TEM0007_REV01",RAW_m_TEM0007_REV01!$F:$AU),43,0)="--","---",IF($M$4="TEM0007_REV01",RAW_m_TEM0007_REV01!$AT172&amp; " --&gt; " &amp;RAW_m_TEM0007_REV01!$AU172&amp; " --&gt; ")),"---")</f>
        <v>---</v>
      </c>
      <c r="N172" s="19" t="str">
        <f>IFERROR(VLOOKUP(F172&amp;"-"&amp;G172,IF($M$4="TEM0007_REV01",RAW_m_TEM0007_REV01!$AD:$AJ),7,0),"---")</f>
        <v>---</v>
      </c>
      <c r="O172" s="19" t="str">
        <f>IFERROR(VLOOKUP(N172,IF($M$4="TEM0007_REV01",RAW_m_TEM0007_REV01!$AJ:$AK),2,0),"---")</f>
        <v>---</v>
      </c>
      <c r="P172" s="19" t="str">
        <f>IFERROR(VLOOKUP(F172&amp;"-"&amp;G172,IF($M$4="TEM0007_REV01",RAW_m_TEM0007_REV01!$AD:$AG),3,0),"---")</f>
        <v>---</v>
      </c>
      <c r="Q172" s="19" t="str">
        <f>IFERROR(VLOOKUP(N172,IF($M$4="TEM0007_REV01",RAW_m_TEM0007_REV01!$AE:$AH),4,0),"---")</f>
        <v>---</v>
      </c>
      <c r="R172" s="19" t="str">
        <f>IFERROR(VLOOKUP(F172&amp;"-"&amp;G172,IF($M$4="TEM0007_REV01",RAW_m_TEM0007_REV01!$AD:$AG),4,0),"---")</f>
        <v>---</v>
      </c>
    </row>
    <row r="173" spans="2:18" x14ac:dyDescent="0.25">
      <c r="B173" s="78">
        <v>168</v>
      </c>
      <c r="C173" s="19" t="str">
        <f>IFERROR(INDEX(B2B!A:F,MATCH('B2B Pin Table'!B173,B2B!A:A,0),6),"---")</f>
        <v>IO</v>
      </c>
      <c r="D173" s="19" t="str">
        <f>IFERROR(IF((COUNTIF(B2B!A169:K169,H171)&lt;0),"---",INDEX(B2B!A:K,MATCH('B2B Pin Table'!B173,B2B!A:A,0),2)),"---")</f>
        <v>JB2</v>
      </c>
      <c r="E173" s="19" t="str">
        <f>IFERROR(IF((COUNTIF(B2B!A169:K169,H171)&lt;0),"---",INDEX(B2B!A:K,MATCH('B2B Pin Table'!B173,B2B!A:A,0),3)),"---")</f>
        <v>67</v>
      </c>
      <c r="F173" s="19" t="str">
        <f>IFERROR(IF((COUNTIF(B2B!A169:K169,L171)&lt;0),"---",INDEX(B2B!A:K,MATCH('B2B Pin Table'!B173,B2B!A:A,0),4)),"---")</f>
        <v>JM2</v>
      </c>
      <c r="G173" s="19" t="str">
        <f>IFERROR(IF((COUNTIF(B2B!A169:K169,L171)&lt;0),"---",INDEX(B2B!A:K,MATCH('B2B Pin Table'!B173,B2B!A:A,0),5)),"---")</f>
        <v>68</v>
      </c>
      <c r="H173" s="59" t="str">
        <f>IFERROR(IF(VLOOKUP($D173&amp;"-"&amp;$E173,IF($H$4="TEB2000_REV01",CALC_CONN_TEB2000_REV01!$F:$I),4,0)="--","---",IF($H$4="TEB2000_REV01",CALC_CONN_TEB2000_REV01!$G173&amp; " --&gt; " &amp;CALC_CONN_TEB2000_REV01!$I173&amp; " --&gt; ")),"---")</f>
        <v>---</v>
      </c>
      <c r="I173" s="19" t="str">
        <f>IFERROR(IF(VLOOKUP($D173&amp;"-"&amp;$E173,IF($H$4="TEB2000_REV01",CALC_CONN_TEB2000_REV01!$F:$H),3,0)="--",VLOOKUP($D173&amp;"-"&amp;$E173,IF($H$4="TEB2000_REV01",CALC_CONN_TEB2000_REV01!$F:$H),2,0),VLOOKUP($D173&amp;"-"&amp;$E173,IF($H$4="TEB2000_REV01",CALC_CONN_TEB2000_REV01!$F:$H),3,0)),"---")</f>
        <v>---</v>
      </c>
      <c r="J173" s="19" t="str">
        <f>IFERROR(VLOOKUP(I173,IF($H$4="TEB2000_REV01",RAW_c_TEB2000_REV01!$AE:$AM),9,0),"---")</f>
        <v>---</v>
      </c>
      <c r="K173" s="19" t="str">
        <f>IFERROR(VLOOKUP(D173&amp;"-"&amp;E173,IF($H$4="TEB2000_REV01",RAW_c_TEB2000_REV01!$AD:$AK,"???"),6,0),"---")</f>
        <v>---</v>
      </c>
      <c r="L173" s="19" t="str">
        <f>IFERROR(VLOOKUP(D173&amp;"-"&amp;E173,IF($H$4="TEB2000_REV01",RAW_c_TEB2000_REV01!$AD:$AL,"???"),9,0),"---")</f>
        <v>---</v>
      </c>
      <c r="M173" s="19" t="str">
        <f>IFERROR(IF(VLOOKUP($F173&amp;"-"&amp;$G173,IF($M$4="TEM0007_REV01",RAW_m_TEM0007_REV01!$F:$AU),43,0)="--","---",IF($M$4="TEM0007_REV01",RAW_m_TEM0007_REV01!$AT173&amp; " --&gt; " &amp;RAW_m_TEM0007_REV01!$AU173&amp; " --&gt; ")),"---")</f>
        <v>---</v>
      </c>
      <c r="N173" s="19" t="str">
        <f>IFERROR(VLOOKUP(F173&amp;"-"&amp;G173,IF($M$4="TEM0007_REV01",RAW_m_TEM0007_REV01!$AD:$AJ),7,0),"---")</f>
        <v>---</v>
      </c>
      <c r="O173" s="19" t="str">
        <f>IFERROR(VLOOKUP(N173,IF($M$4="TEM0007_REV01",RAW_m_TEM0007_REV01!$AJ:$AK),2,0),"---")</f>
        <v>---</v>
      </c>
      <c r="P173" s="19" t="str">
        <f>IFERROR(VLOOKUP(F173&amp;"-"&amp;G173,IF($M$4="TEM0007_REV01",RAW_m_TEM0007_REV01!$AD:$AG),3,0),"---")</f>
        <v>---</v>
      </c>
      <c r="Q173" s="19" t="str">
        <f>IFERROR(VLOOKUP(N173,IF($M$4="TEM0007_REV01",RAW_m_TEM0007_REV01!$AE:$AH),4,0),"---")</f>
        <v>---</v>
      </c>
      <c r="R173" s="19" t="str">
        <f>IFERROR(VLOOKUP(F173&amp;"-"&amp;G173,IF($M$4="TEM0007_REV01",RAW_m_TEM0007_REV01!$AD:$AG),4,0),"---")</f>
        <v>---</v>
      </c>
    </row>
    <row r="174" spans="2:18" x14ac:dyDescent="0.25">
      <c r="B174" s="78">
        <v>169</v>
      </c>
      <c r="C174" s="19" t="str">
        <f>IFERROR(INDEX(B2B!A:F,MATCH('B2B Pin Table'!B174,B2B!A:A,0),6),"---")</f>
        <v>GND</v>
      </c>
      <c r="D174" s="19" t="str">
        <f>IFERROR(IF((COUNTIF(B2B!A170:K170,H172)&lt;0),"---",INDEX(B2B!A:K,MATCH('B2B Pin Table'!B174,B2B!A:A,0),2)),"---")</f>
        <v>JB2</v>
      </c>
      <c r="E174" s="19" t="str">
        <f>IFERROR(IF((COUNTIF(B2B!A170:K170,H172)&lt;0),"---",INDEX(B2B!A:K,MATCH('B2B Pin Table'!B174,B2B!A:A,0),3)),"---")</f>
        <v>70</v>
      </c>
      <c r="F174" s="19" t="str">
        <f>IFERROR(IF((COUNTIF(B2B!A170:K170,L172)&lt;0),"---",INDEX(B2B!A:K,MATCH('B2B Pin Table'!B174,B2B!A:A,0),4)),"---")</f>
        <v>JM2</v>
      </c>
      <c r="G174" s="19" t="str">
        <f>IFERROR(IF((COUNTIF(B2B!A170:K170,L172)&lt;0),"---",INDEX(B2B!A:K,MATCH('B2B Pin Table'!B174,B2B!A:A,0),5)),"---")</f>
        <v>69</v>
      </c>
      <c r="H174" s="59" t="str">
        <f>IFERROR(IF(VLOOKUP($D174&amp;"-"&amp;$E174,IF($H$4="TEB2000_REV01",CALC_CONN_TEB2000_REV01!$F:$I),4,0)="--","---",IF($H$4="TEB2000_REV01",CALC_CONN_TEB2000_REV01!$G174&amp; " --&gt; " &amp;CALC_CONN_TEB2000_REV01!$I174&amp; " --&gt; ")),"---")</f>
        <v>---</v>
      </c>
      <c r="I174" s="19" t="str">
        <f>IFERROR(IF(VLOOKUP($D174&amp;"-"&amp;$E174,IF($H$4="TEB2000_REV01",CALC_CONN_TEB2000_REV01!$F:$H),3,0)="--",VLOOKUP($D174&amp;"-"&amp;$E174,IF($H$4="TEB2000_REV01",CALC_CONN_TEB2000_REV01!$F:$H),2,0),VLOOKUP($D174&amp;"-"&amp;$E174,IF($H$4="TEB2000_REV01",CALC_CONN_TEB2000_REV01!$F:$H),3,0)),"---")</f>
        <v>---</v>
      </c>
      <c r="J174" s="19" t="str">
        <f>IFERROR(VLOOKUP(I174,IF($H$4="TEB2000_REV01",RAW_c_TEB2000_REV01!$AE:$AM),9,0),"---")</f>
        <v>---</v>
      </c>
      <c r="K174" s="19" t="str">
        <f>IFERROR(VLOOKUP(D174&amp;"-"&amp;E174,IF($H$4="TEB2000_REV01",RAW_c_TEB2000_REV01!$AD:$AK,"???"),6,0),"---")</f>
        <v>---</v>
      </c>
      <c r="L174" s="19" t="str">
        <f>IFERROR(VLOOKUP(D174&amp;"-"&amp;E174,IF($H$4="TEB2000_REV01",RAW_c_TEB2000_REV01!$AD:$AL,"???"),9,0),"---")</f>
        <v>---</v>
      </c>
      <c r="M174" s="19" t="str">
        <f>IFERROR(IF(VLOOKUP($F174&amp;"-"&amp;$G174,IF($M$4="TEM0007_REV01",RAW_m_TEM0007_REV01!$F:$AU),43,0)="--","---",IF($M$4="TEM0007_REV01",RAW_m_TEM0007_REV01!$AT174&amp; " --&gt; " &amp;RAW_m_TEM0007_REV01!$AU174&amp; " --&gt; ")),"---")</f>
        <v>---</v>
      </c>
      <c r="N174" s="19" t="str">
        <f>IFERROR(VLOOKUP(F174&amp;"-"&amp;G174,IF($M$4="TEM0007_REV01",RAW_m_TEM0007_REV01!$AD:$AJ),7,0),"---")</f>
        <v>---</v>
      </c>
      <c r="O174" s="19" t="str">
        <f>IFERROR(VLOOKUP(N174,IF($M$4="TEM0007_REV01",RAW_m_TEM0007_REV01!$AJ:$AK),2,0),"---")</f>
        <v>---</v>
      </c>
      <c r="P174" s="19" t="str">
        <f>IFERROR(VLOOKUP(F174&amp;"-"&amp;G174,IF($M$4="TEM0007_REV01",RAW_m_TEM0007_REV01!$AD:$AG),3,0),"---")</f>
        <v>---</v>
      </c>
      <c r="Q174" s="19" t="str">
        <f>IFERROR(VLOOKUP(N174,IF($M$4="TEM0007_REV01",RAW_m_TEM0007_REV01!$AE:$AH),4,0),"---")</f>
        <v>---</v>
      </c>
      <c r="R174" s="19" t="str">
        <f>IFERROR(VLOOKUP(F174&amp;"-"&amp;G174,IF($M$4="TEM0007_REV01",RAW_m_TEM0007_REV01!$AD:$AG),4,0),"---")</f>
        <v>---</v>
      </c>
    </row>
    <row r="175" spans="2:18" x14ac:dyDescent="0.25">
      <c r="B175" s="78">
        <v>170</v>
      </c>
      <c r="C175" s="19" t="str">
        <f>IFERROR(INDEX(B2B!A:F,MATCH('B2B Pin Table'!B175,B2B!A:A,0),6),"---")</f>
        <v>GND</v>
      </c>
      <c r="D175" s="19" t="str">
        <f>IFERROR(IF((COUNTIF(B2B!A171:K171,H173)&lt;0),"---",INDEX(B2B!A:K,MATCH('B2B Pin Table'!B175,B2B!A:A,0),2)),"---")</f>
        <v>JB2</v>
      </c>
      <c r="E175" s="19" t="str">
        <f>IFERROR(IF((COUNTIF(B2B!A171:K171,H173)&lt;0),"---",INDEX(B2B!A:K,MATCH('B2B Pin Table'!B175,B2B!A:A,0),3)),"---")</f>
        <v>69</v>
      </c>
      <c r="F175" s="19" t="str">
        <f>IFERROR(IF((COUNTIF(B2B!A171:K171,L173)&lt;0),"---",INDEX(B2B!A:K,MATCH('B2B Pin Table'!B175,B2B!A:A,0),4)),"---")</f>
        <v>JM2</v>
      </c>
      <c r="G175" s="19" t="str">
        <f>IFERROR(IF((COUNTIF(B2B!A171:K171,L173)&lt;0),"---",INDEX(B2B!A:K,MATCH('B2B Pin Table'!B175,B2B!A:A,0),5)),"---")</f>
        <v>70</v>
      </c>
      <c r="H175" s="59" t="str">
        <f>IFERROR(IF(VLOOKUP($D175&amp;"-"&amp;$E175,IF($H$4="TEB2000_REV01",CALC_CONN_TEB2000_REV01!$F:$I),4,0)="--","---",IF($H$4="TEB2000_REV01",CALC_CONN_TEB2000_REV01!$G175&amp; " --&gt; " &amp;CALC_CONN_TEB2000_REV01!$I175&amp; " --&gt; ")),"---")</f>
        <v>---</v>
      </c>
      <c r="I175" s="19" t="str">
        <f>IFERROR(IF(VLOOKUP($D175&amp;"-"&amp;$E175,IF($H$4="TEB2000_REV01",CALC_CONN_TEB2000_REV01!$F:$H),3,0)="--",VLOOKUP($D175&amp;"-"&amp;$E175,IF($H$4="TEB2000_REV01",CALC_CONN_TEB2000_REV01!$F:$H),2,0),VLOOKUP($D175&amp;"-"&amp;$E175,IF($H$4="TEB2000_REV01",CALC_CONN_TEB2000_REV01!$F:$H),3,0)),"---")</f>
        <v>---</v>
      </c>
      <c r="J175" s="19" t="str">
        <f>IFERROR(VLOOKUP(I175,IF($H$4="TEB2000_REV01",RAW_c_TEB2000_REV01!$AE:$AM),9,0),"---")</f>
        <v>---</v>
      </c>
      <c r="K175" s="19" t="str">
        <f>IFERROR(VLOOKUP(D175&amp;"-"&amp;E175,IF($H$4="TEB2000_REV01",RAW_c_TEB2000_REV01!$AD:$AK,"???"),6,0),"---")</f>
        <v>---</v>
      </c>
      <c r="L175" s="19" t="str">
        <f>IFERROR(VLOOKUP(D175&amp;"-"&amp;E175,IF($H$4="TEB2000_REV01",RAW_c_TEB2000_REV01!$AD:$AL,"???"),9,0),"---")</f>
        <v>---</v>
      </c>
      <c r="M175" s="19" t="str">
        <f>IFERROR(IF(VLOOKUP($F175&amp;"-"&amp;$G175,IF($M$4="TEM0007_REV01",RAW_m_TEM0007_REV01!$F:$AU),43,0)="--","---",IF($M$4="TEM0007_REV01",RAW_m_TEM0007_REV01!$AT175&amp; " --&gt; " &amp;RAW_m_TEM0007_REV01!$AU175&amp; " --&gt; ")),"---")</f>
        <v>---</v>
      </c>
      <c r="N175" s="19" t="str">
        <f>IFERROR(VLOOKUP(F175&amp;"-"&amp;G175,IF($M$4="TEM0007_REV01",RAW_m_TEM0007_REV01!$AD:$AJ),7,0),"---")</f>
        <v>---</v>
      </c>
      <c r="O175" s="19" t="str">
        <f>IFERROR(VLOOKUP(N175,IF($M$4="TEM0007_REV01",RAW_m_TEM0007_REV01!$AJ:$AK),2,0),"---")</f>
        <v>---</v>
      </c>
      <c r="P175" s="19" t="str">
        <f>IFERROR(VLOOKUP(F175&amp;"-"&amp;G175,IF($M$4="TEM0007_REV01",RAW_m_TEM0007_REV01!$AD:$AG),3,0),"---")</f>
        <v>---</v>
      </c>
      <c r="Q175" s="19" t="str">
        <f>IFERROR(VLOOKUP(N175,IF($M$4="TEM0007_REV01",RAW_m_TEM0007_REV01!$AE:$AH),4,0),"---")</f>
        <v>---</v>
      </c>
      <c r="R175" s="19" t="str">
        <f>IFERROR(VLOOKUP(F175&amp;"-"&amp;G175,IF($M$4="TEM0007_REV01",RAW_m_TEM0007_REV01!$AD:$AG),4,0),"---")</f>
        <v>---</v>
      </c>
    </row>
    <row r="176" spans="2:18" x14ac:dyDescent="0.25">
      <c r="B176" s="78">
        <v>171</v>
      </c>
      <c r="C176" s="19" t="str">
        <f>IFERROR(INDEX(B2B!A:F,MATCH('B2B Pin Table'!B176,B2B!A:A,0),6),"---")</f>
        <v>IO</v>
      </c>
      <c r="D176" s="19" t="str">
        <f>IFERROR(IF((COUNTIF(B2B!A172:K172,H174)&lt;0),"---",INDEX(B2B!A:K,MATCH('B2B Pin Table'!B176,B2B!A:A,0),2)),"---")</f>
        <v>JB2</v>
      </c>
      <c r="E176" s="19" t="str">
        <f>IFERROR(IF((COUNTIF(B2B!A172:K172,H174)&lt;0),"---",INDEX(B2B!A:K,MATCH('B2B Pin Table'!B176,B2B!A:A,0),3)),"---")</f>
        <v>72</v>
      </c>
      <c r="F176" s="19" t="str">
        <f>IFERROR(IF((COUNTIF(B2B!A172:K172,L174)&lt;0),"---",INDEX(B2B!A:K,MATCH('B2B Pin Table'!B176,B2B!A:A,0),4)),"---")</f>
        <v>JM2</v>
      </c>
      <c r="G176" s="19" t="str">
        <f>IFERROR(IF((COUNTIF(B2B!A172:K172,L174)&lt;0),"---",INDEX(B2B!A:K,MATCH('B2B Pin Table'!B176,B2B!A:A,0),5)),"---")</f>
        <v>71</v>
      </c>
      <c r="H176" s="59" t="str">
        <f>IFERROR(IF(VLOOKUP($D176&amp;"-"&amp;$E176,IF($H$4="TEB2000_REV01",CALC_CONN_TEB2000_REV01!$F:$I),4,0)="--","---",IF($H$4="TEB2000_REV01",CALC_CONN_TEB2000_REV01!$G176&amp; " --&gt; " &amp;CALC_CONN_TEB2000_REV01!$I176&amp; " --&gt; ")),"---")</f>
        <v>---</v>
      </c>
      <c r="I176" s="19" t="str">
        <f>IFERROR(IF(VLOOKUP($D176&amp;"-"&amp;$E176,IF($H$4="TEB2000_REV01",CALC_CONN_TEB2000_REV01!$F:$H),3,0)="--",VLOOKUP($D176&amp;"-"&amp;$E176,IF($H$4="TEB2000_REV01",CALC_CONN_TEB2000_REV01!$F:$H),2,0),VLOOKUP($D176&amp;"-"&amp;$E176,IF($H$4="TEB2000_REV01",CALC_CONN_TEB2000_REV01!$F:$H),3,0)),"---")</f>
        <v>---</v>
      </c>
      <c r="J176" s="19" t="str">
        <f>IFERROR(VLOOKUP(I176,IF($H$4="TEB2000_REV01",RAW_c_TEB2000_REV01!$AE:$AM),9,0),"---")</f>
        <v>---</v>
      </c>
      <c r="K176" s="19" t="str">
        <f>IFERROR(VLOOKUP(D176&amp;"-"&amp;E176,IF($H$4="TEB2000_REV01",RAW_c_TEB2000_REV01!$AD:$AK,"???"),6,0),"---")</f>
        <v>---</v>
      </c>
      <c r="L176" s="19" t="str">
        <f>IFERROR(VLOOKUP(D176&amp;"-"&amp;E176,IF($H$4="TEB2000_REV01",RAW_c_TEB2000_REV01!$AD:$AL,"???"),9,0),"---")</f>
        <v>---</v>
      </c>
      <c r="M176" s="19" t="str">
        <f>IFERROR(IF(VLOOKUP($F176&amp;"-"&amp;$G176,IF($M$4="TEM0007_REV01",RAW_m_TEM0007_REV01!$F:$AU),43,0)="--","---",IF($M$4="TEM0007_REV01",RAW_m_TEM0007_REV01!$AT176&amp; " --&gt; " &amp;RAW_m_TEM0007_REV01!$AU176&amp; " --&gt; ")),"---")</f>
        <v>---</v>
      </c>
      <c r="N176" s="19" t="str">
        <f>IFERROR(VLOOKUP(F176&amp;"-"&amp;G176,IF($M$4="TEM0007_REV01",RAW_m_TEM0007_REV01!$AD:$AJ),7,0),"---")</f>
        <v>---</v>
      </c>
      <c r="O176" s="19" t="str">
        <f>IFERROR(VLOOKUP(N176,IF($M$4="TEM0007_REV01",RAW_m_TEM0007_REV01!$AJ:$AK),2,0),"---")</f>
        <v>---</v>
      </c>
      <c r="P176" s="19" t="str">
        <f>IFERROR(VLOOKUP(F176&amp;"-"&amp;G176,IF($M$4="TEM0007_REV01",RAW_m_TEM0007_REV01!$AD:$AG),3,0),"---")</f>
        <v>---</v>
      </c>
      <c r="Q176" s="19" t="str">
        <f>IFERROR(VLOOKUP(N176,IF($M$4="TEM0007_REV01",RAW_m_TEM0007_REV01!$AE:$AH),4,0),"---")</f>
        <v>---</v>
      </c>
      <c r="R176" s="19" t="str">
        <f>IFERROR(VLOOKUP(F176&amp;"-"&amp;G176,IF($M$4="TEM0007_REV01",RAW_m_TEM0007_REV01!$AD:$AG),4,0),"---")</f>
        <v>---</v>
      </c>
    </row>
    <row r="177" spans="2:18" x14ac:dyDescent="0.25">
      <c r="B177" s="78">
        <v>172</v>
      </c>
      <c r="C177" s="19" t="str">
        <f>IFERROR(INDEX(B2B!A:F,MATCH('B2B Pin Table'!B177,B2B!A:A,0),6),"---")</f>
        <v>IO</v>
      </c>
      <c r="D177" s="19" t="str">
        <f>IFERROR(IF((COUNTIF(B2B!A173:K173,H175)&lt;0),"---",INDEX(B2B!A:K,MATCH('B2B Pin Table'!B177,B2B!A:A,0),2)),"---")</f>
        <v>JB2</v>
      </c>
      <c r="E177" s="19" t="str">
        <f>IFERROR(IF((COUNTIF(B2B!A173:K173,H175)&lt;0),"---",INDEX(B2B!A:K,MATCH('B2B Pin Table'!B177,B2B!A:A,0),3)),"---")</f>
        <v>71</v>
      </c>
      <c r="F177" s="19" t="str">
        <f>IFERROR(IF((COUNTIF(B2B!A173:K173,L175)&lt;0),"---",INDEX(B2B!A:K,MATCH('B2B Pin Table'!B177,B2B!A:A,0),4)),"---")</f>
        <v>JM2</v>
      </c>
      <c r="G177" s="19" t="str">
        <f>IFERROR(IF((COUNTIF(B2B!A173:K173,L175)&lt;0),"---",INDEX(B2B!A:K,MATCH('B2B Pin Table'!B177,B2B!A:A,0),5)),"---")</f>
        <v>72</v>
      </c>
      <c r="H177" s="59" t="str">
        <f>IFERROR(IF(VLOOKUP($D177&amp;"-"&amp;$E177,IF($H$4="TEB2000_REV01",CALC_CONN_TEB2000_REV01!$F:$I),4,0)="--","---",IF($H$4="TEB2000_REV01",CALC_CONN_TEB2000_REV01!$G177&amp; " --&gt; " &amp;CALC_CONN_TEB2000_REV01!$I177&amp; " --&gt; ")),"---")</f>
        <v>---</v>
      </c>
      <c r="I177" s="19" t="str">
        <f>IFERROR(IF(VLOOKUP($D177&amp;"-"&amp;$E177,IF($H$4="TEB2000_REV01",CALC_CONN_TEB2000_REV01!$F:$H),3,0)="--",VLOOKUP($D177&amp;"-"&amp;$E177,IF($H$4="TEB2000_REV01",CALC_CONN_TEB2000_REV01!$F:$H),2,0),VLOOKUP($D177&amp;"-"&amp;$E177,IF($H$4="TEB2000_REV01",CALC_CONN_TEB2000_REV01!$F:$H),3,0)),"---")</f>
        <v>---</v>
      </c>
      <c r="J177" s="19" t="str">
        <f>IFERROR(VLOOKUP(I177,IF($H$4="TEB2000_REV01",RAW_c_TEB2000_REV01!$AE:$AM),9,0),"---")</f>
        <v>---</v>
      </c>
      <c r="K177" s="19" t="str">
        <f>IFERROR(VLOOKUP(D177&amp;"-"&amp;E177,IF($H$4="TEB2000_REV01",RAW_c_TEB2000_REV01!$AD:$AK,"???"),6,0),"---")</f>
        <v>---</v>
      </c>
      <c r="L177" s="19" t="str">
        <f>IFERROR(VLOOKUP(D177&amp;"-"&amp;E177,IF($H$4="TEB2000_REV01",RAW_c_TEB2000_REV01!$AD:$AL,"???"),9,0),"---")</f>
        <v>---</v>
      </c>
      <c r="M177" s="19" t="str">
        <f>IFERROR(IF(VLOOKUP($F177&amp;"-"&amp;$G177,IF($M$4="TEM0007_REV01",RAW_m_TEM0007_REV01!$F:$AU),43,0)="--","---",IF($M$4="TEM0007_REV01",RAW_m_TEM0007_REV01!$AT177&amp; " --&gt; " &amp;RAW_m_TEM0007_REV01!$AU177&amp; " --&gt; ")),"---")</f>
        <v>---</v>
      </c>
      <c r="N177" s="19" t="str">
        <f>IFERROR(VLOOKUP(F177&amp;"-"&amp;G177,IF($M$4="TEM0007_REV01",RAW_m_TEM0007_REV01!$AD:$AJ),7,0),"---")</f>
        <v>---</v>
      </c>
      <c r="O177" s="19" t="str">
        <f>IFERROR(VLOOKUP(N177,IF($M$4="TEM0007_REV01",RAW_m_TEM0007_REV01!$AJ:$AK),2,0),"---")</f>
        <v>---</v>
      </c>
      <c r="P177" s="19" t="str">
        <f>IFERROR(VLOOKUP(F177&amp;"-"&amp;G177,IF($M$4="TEM0007_REV01",RAW_m_TEM0007_REV01!$AD:$AG),3,0),"---")</f>
        <v>---</v>
      </c>
      <c r="Q177" s="19" t="str">
        <f>IFERROR(VLOOKUP(N177,IF($M$4="TEM0007_REV01",RAW_m_TEM0007_REV01!$AE:$AH),4,0),"---")</f>
        <v>---</v>
      </c>
      <c r="R177" s="19" t="str">
        <f>IFERROR(VLOOKUP(F177&amp;"-"&amp;G177,IF($M$4="TEM0007_REV01",RAW_m_TEM0007_REV01!$AD:$AG),4,0),"---")</f>
        <v>---</v>
      </c>
    </row>
    <row r="178" spans="2:18" x14ac:dyDescent="0.25">
      <c r="B178" s="78">
        <v>173</v>
      </c>
      <c r="C178" s="19" t="str">
        <f>IFERROR(INDEX(B2B!A:F,MATCH('B2B Pin Table'!B178,B2B!A:A,0),6),"---")</f>
        <v>IO</v>
      </c>
      <c r="D178" s="19" t="str">
        <f>IFERROR(IF((COUNTIF(B2B!A174:K174,H176)&lt;0),"---",INDEX(B2B!A:K,MATCH('B2B Pin Table'!B178,B2B!A:A,0),2)),"---")</f>
        <v>JB2</v>
      </c>
      <c r="E178" s="19" t="str">
        <f>IFERROR(IF((COUNTIF(B2B!A174:K174,H176)&lt;0),"---",INDEX(B2B!A:K,MATCH('B2B Pin Table'!B178,B2B!A:A,0),3)),"---")</f>
        <v>74</v>
      </c>
      <c r="F178" s="19" t="str">
        <f>IFERROR(IF((COUNTIF(B2B!A174:K174,L176)&lt;0),"---",INDEX(B2B!A:K,MATCH('B2B Pin Table'!B178,B2B!A:A,0),4)),"---")</f>
        <v>JM2</v>
      </c>
      <c r="G178" s="19" t="str">
        <f>IFERROR(IF((COUNTIF(B2B!A174:K174,L176)&lt;0),"---",INDEX(B2B!A:K,MATCH('B2B Pin Table'!B178,B2B!A:A,0),5)),"---")</f>
        <v>73</v>
      </c>
      <c r="H178" s="59" t="str">
        <f>IFERROR(IF(VLOOKUP($D178&amp;"-"&amp;$E178,IF($H$4="TEB2000_REV01",CALC_CONN_TEB2000_REV01!$F:$I),4,0)="--","---",IF($H$4="TEB2000_REV01",CALC_CONN_TEB2000_REV01!$G178&amp; " --&gt; " &amp;CALC_CONN_TEB2000_REV01!$I178&amp; " --&gt; ")),"---")</f>
        <v>---</v>
      </c>
      <c r="I178" s="19" t="str">
        <f>IFERROR(IF(VLOOKUP($D178&amp;"-"&amp;$E178,IF($H$4="TEB2000_REV01",CALC_CONN_TEB2000_REV01!$F:$H),3,0)="--",VLOOKUP($D178&amp;"-"&amp;$E178,IF($H$4="TEB2000_REV01",CALC_CONN_TEB2000_REV01!$F:$H),2,0),VLOOKUP($D178&amp;"-"&amp;$E178,IF($H$4="TEB2000_REV01",CALC_CONN_TEB2000_REV01!$F:$H),3,0)),"---")</f>
        <v>---</v>
      </c>
      <c r="J178" s="19" t="str">
        <f>IFERROR(VLOOKUP(I178,IF($H$4="TEB2000_REV01",RAW_c_TEB2000_REV01!$AE:$AM),9,0),"---")</f>
        <v>---</v>
      </c>
      <c r="K178" s="19" t="str">
        <f>IFERROR(VLOOKUP(D178&amp;"-"&amp;E178,IF($H$4="TEB2000_REV01",RAW_c_TEB2000_REV01!$AD:$AK,"???"),6,0),"---")</f>
        <v>---</v>
      </c>
      <c r="L178" s="19" t="str">
        <f>IFERROR(VLOOKUP(D178&amp;"-"&amp;E178,IF($H$4="TEB2000_REV01",RAW_c_TEB2000_REV01!$AD:$AL,"???"),9,0),"---")</f>
        <v>---</v>
      </c>
      <c r="M178" s="19" t="str">
        <f>IFERROR(IF(VLOOKUP($F178&amp;"-"&amp;$G178,IF($M$4="TEM0007_REV01",RAW_m_TEM0007_REV01!$F:$AU),43,0)="--","---",IF($M$4="TEM0007_REV01",RAW_m_TEM0007_REV01!$AT178&amp; " --&gt; " &amp;RAW_m_TEM0007_REV01!$AU178&amp; " --&gt; ")),"---")</f>
        <v>---</v>
      </c>
      <c r="N178" s="19" t="str">
        <f>IFERROR(VLOOKUP(F178&amp;"-"&amp;G178,IF($M$4="TEM0007_REV01",RAW_m_TEM0007_REV01!$AD:$AJ),7,0),"---")</f>
        <v>---</v>
      </c>
      <c r="O178" s="19" t="str">
        <f>IFERROR(VLOOKUP(N178,IF($M$4="TEM0007_REV01",RAW_m_TEM0007_REV01!$AJ:$AK),2,0),"---")</f>
        <v>---</v>
      </c>
      <c r="P178" s="19" t="str">
        <f>IFERROR(VLOOKUP(F178&amp;"-"&amp;G178,IF($M$4="TEM0007_REV01",RAW_m_TEM0007_REV01!$AD:$AG),3,0),"---")</f>
        <v>---</v>
      </c>
      <c r="Q178" s="19" t="str">
        <f>IFERROR(VLOOKUP(N178,IF($M$4="TEM0007_REV01",RAW_m_TEM0007_REV01!$AE:$AH),4,0),"---")</f>
        <v>---</v>
      </c>
      <c r="R178" s="19" t="str">
        <f>IFERROR(VLOOKUP(F178&amp;"-"&amp;G178,IF($M$4="TEM0007_REV01",RAW_m_TEM0007_REV01!$AD:$AG),4,0),"---")</f>
        <v>---</v>
      </c>
    </row>
    <row r="179" spans="2:18" x14ac:dyDescent="0.25">
      <c r="B179" s="78">
        <v>174</v>
      </c>
      <c r="C179" s="19" t="str">
        <f>IFERROR(INDEX(B2B!A:F,MATCH('B2B Pin Table'!B179,B2B!A:A,0),6),"---")</f>
        <v>IO</v>
      </c>
      <c r="D179" s="19" t="str">
        <f>IFERROR(IF((COUNTIF(B2B!A175:K175,H177)&lt;0),"---",INDEX(B2B!A:K,MATCH('B2B Pin Table'!B179,B2B!A:A,0),2)),"---")</f>
        <v>JB2</v>
      </c>
      <c r="E179" s="19" t="str">
        <f>IFERROR(IF((COUNTIF(B2B!A175:K175,H177)&lt;0),"---",INDEX(B2B!A:K,MATCH('B2B Pin Table'!B179,B2B!A:A,0),3)),"---")</f>
        <v>73</v>
      </c>
      <c r="F179" s="19" t="str">
        <f>IFERROR(IF((COUNTIF(B2B!A175:K175,L177)&lt;0),"---",INDEX(B2B!A:K,MATCH('B2B Pin Table'!B179,B2B!A:A,0),4)),"---")</f>
        <v>JM2</v>
      </c>
      <c r="G179" s="19" t="str">
        <f>IFERROR(IF((COUNTIF(B2B!A175:K175,L177)&lt;0),"---",INDEX(B2B!A:K,MATCH('B2B Pin Table'!B179,B2B!A:A,0),5)),"---")</f>
        <v>74</v>
      </c>
      <c r="H179" s="59" t="str">
        <f>IFERROR(IF(VLOOKUP($D179&amp;"-"&amp;$E179,IF($H$4="TEB2000_REV01",CALC_CONN_TEB2000_REV01!$F:$I),4,0)="--","---",IF($H$4="TEB2000_REV01",CALC_CONN_TEB2000_REV01!$G179&amp; " --&gt; " &amp;CALC_CONN_TEB2000_REV01!$I179&amp; " --&gt; ")),"---")</f>
        <v>---</v>
      </c>
      <c r="I179" s="19" t="str">
        <f>IFERROR(IF(VLOOKUP($D179&amp;"-"&amp;$E179,IF($H$4="TEB2000_REV01",CALC_CONN_TEB2000_REV01!$F:$H),3,0)="--",VLOOKUP($D179&amp;"-"&amp;$E179,IF($H$4="TEB2000_REV01",CALC_CONN_TEB2000_REV01!$F:$H),2,0),VLOOKUP($D179&amp;"-"&amp;$E179,IF($H$4="TEB2000_REV01",CALC_CONN_TEB2000_REV01!$F:$H),3,0)),"---")</f>
        <v>---</v>
      </c>
      <c r="J179" s="19" t="str">
        <f>IFERROR(VLOOKUP(I179,IF($H$4="TEB2000_REV01",RAW_c_TEB2000_REV01!$AE:$AM),9,0),"---")</f>
        <v>---</v>
      </c>
      <c r="K179" s="19" t="str">
        <f>IFERROR(VLOOKUP(D179&amp;"-"&amp;E179,IF($H$4="TEB2000_REV01",RAW_c_TEB2000_REV01!$AD:$AK,"???"),6,0),"---")</f>
        <v>---</v>
      </c>
      <c r="L179" s="19" t="str">
        <f>IFERROR(VLOOKUP(D179&amp;"-"&amp;E179,IF($H$4="TEB2000_REV01",RAW_c_TEB2000_REV01!$AD:$AL,"???"),9,0),"---")</f>
        <v>---</v>
      </c>
      <c r="M179" s="19" t="str">
        <f>IFERROR(IF(VLOOKUP($F179&amp;"-"&amp;$G179,IF($M$4="TEM0007_REV01",RAW_m_TEM0007_REV01!$F:$AU),43,0)="--","---",IF($M$4="TEM0007_REV01",RAW_m_TEM0007_REV01!$AT179&amp; " --&gt; " &amp;RAW_m_TEM0007_REV01!$AU179&amp; " --&gt; ")),"---")</f>
        <v>---</v>
      </c>
      <c r="N179" s="19" t="str">
        <f>IFERROR(VLOOKUP(F179&amp;"-"&amp;G179,IF($M$4="TEM0007_REV01",RAW_m_TEM0007_REV01!$AD:$AJ),7,0),"---")</f>
        <v>---</v>
      </c>
      <c r="O179" s="19" t="str">
        <f>IFERROR(VLOOKUP(N179,IF($M$4="TEM0007_REV01",RAW_m_TEM0007_REV01!$AJ:$AK),2,0),"---")</f>
        <v>---</v>
      </c>
      <c r="P179" s="19" t="str">
        <f>IFERROR(VLOOKUP(F179&amp;"-"&amp;G179,IF($M$4="TEM0007_REV01",RAW_m_TEM0007_REV01!$AD:$AG),3,0),"---")</f>
        <v>---</v>
      </c>
      <c r="Q179" s="19" t="str">
        <f>IFERROR(VLOOKUP(N179,IF($M$4="TEM0007_REV01",RAW_m_TEM0007_REV01!$AE:$AH),4,0),"---")</f>
        <v>---</v>
      </c>
      <c r="R179" s="19" t="str">
        <f>IFERROR(VLOOKUP(F179&amp;"-"&amp;G179,IF($M$4="TEM0007_REV01",RAW_m_TEM0007_REV01!$AD:$AG),4,0),"---")</f>
        <v>---</v>
      </c>
    </row>
    <row r="180" spans="2:18" x14ac:dyDescent="0.25">
      <c r="B180" s="78">
        <v>175</v>
      </c>
      <c r="C180" s="19" t="str">
        <f>IFERROR(INDEX(B2B!A:F,MATCH('B2B Pin Table'!B180,B2B!A:A,0),6),"---")</f>
        <v>IO</v>
      </c>
      <c r="D180" s="19" t="str">
        <f>IFERROR(IF((COUNTIF(B2B!A176:K176,H178)&lt;0),"---",INDEX(B2B!A:K,MATCH('B2B Pin Table'!B180,B2B!A:A,0),2)),"---")</f>
        <v>JB2</v>
      </c>
      <c r="E180" s="19" t="str">
        <f>IFERROR(IF((COUNTIF(B2B!A176:K176,H178)&lt;0),"---",INDEX(B2B!A:K,MATCH('B2B Pin Table'!B180,B2B!A:A,0),3)),"---")</f>
        <v>76</v>
      </c>
      <c r="F180" s="19" t="str">
        <f>IFERROR(IF((COUNTIF(B2B!A176:K176,L178)&lt;0),"---",INDEX(B2B!A:K,MATCH('B2B Pin Table'!B180,B2B!A:A,0),4)),"---")</f>
        <v>JM2</v>
      </c>
      <c r="G180" s="19" t="str">
        <f>IFERROR(IF((COUNTIF(B2B!A176:K176,L178)&lt;0),"---",INDEX(B2B!A:K,MATCH('B2B Pin Table'!B180,B2B!A:A,0),5)),"---")</f>
        <v>75</v>
      </c>
      <c r="H180" s="59" t="str">
        <f>IFERROR(IF(VLOOKUP($D180&amp;"-"&amp;$E180,IF($H$4="TEB2000_REV01",CALC_CONN_TEB2000_REV01!$F:$I),4,0)="--","---",IF($H$4="TEB2000_REV01",CALC_CONN_TEB2000_REV01!$G180&amp; " --&gt; " &amp;CALC_CONN_TEB2000_REV01!$I180&amp; " --&gt; ")),"---")</f>
        <v>---</v>
      </c>
      <c r="I180" s="19" t="str">
        <f>IFERROR(IF(VLOOKUP($D180&amp;"-"&amp;$E180,IF($H$4="TEB2000_REV01",CALC_CONN_TEB2000_REV01!$F:$H),3,0)="--",VLOOKUP($D180&amp;"-"&amp;$E180,IF($H$4="TEB2000_REV01",CALC_CONN_TEB2000_REV01!$F:$H),2,0),VLOOKUP($D180&amp;"-"&amp;$E180,IF($H$4="TEB2000_REV01",CALC_CONN_TEB2000_REV01!$F:$H),3,0)),"---")</f>
        <v>---</v>
      </c>
      <c r="J180" s="19" t="str">
        <f>IFERROR(VLOOKUP(I180,IF($H$4="TEB2000_REV01",RAW_c_TEB2000_REV01!$AE:$AM),9,0),"---")</f>
        <v>---</v>
      </c>
      <c r="K180" s="19" t="str">
        <f>IFERROR(VLOOKUP(D180&amp;"-"&amp;E180,IF($H$4="TEB2000_REV01",RAW_c_TEB2000_REV01!$AD:$AK,"???"),6,0),"---")</f>
        <v>---</v>
      </c>
      <c r="L180" s="19" t="str">
        <f>IFERROR(VLOOKUP(D180&amp;"-"&amp;E180,IF($H$4="TEB2000_REV01",RAW_c_TEB2000_REV01!$AD:$AL,"???"),9,0),"---")</f>
        <v>---</v>
      </c>
      <c r="M180" s="19" t="str">
        <f>IFERROR(IF(VLOOKUP($F180&amp;"-"&amp;$G180,IF($M$4="TEM0007_REV01",RAW_m_TEM0007_REV01!$F:$AU),43,0)="--","---",IF($M$4="TEM0007_REV01",RAW_m_TEM0007_REV01!$AT180&amp; " --&gt; " &amp;RAW_m_TEM0007_REV01!$AU180&amp; " --&gt; ")),"---")</f>
        <v>---</v>
      </c>
      <c r="N180" s="19" t="str">
        <f>IFERROR(VLOOKUP(F180&amp;"-"&amp;G180,IF($M$4="TEM0007_REV01",RAW_m_TEM0007_REV01!$AD:$AJ),7,0),"---")</f>
        <v>---</v>
      </c>
      <c r="O180" s="19" t="str">
        <f>IFERROR(VLOOKUP(N180,IF($M$4="TEM0007_REV01",RAW_m_TEM0007_REV01!$AJ:$AK),2,0),"---")</f>
        <v>---</v>
      </c>
      <c r="P180" s="19" t="str">
        <f>IFERROR(VLOOKUP(F180&amp;"-"&amp;G180,IF($M$4="TEM0007_REV01",RAW_m_TEM0007_REV01!$AD:$AG),3,0),"---")</f>
        <v>---</v>
      </c>
      <c r="Q180" s="19" t="str">
        <f>IFERROR(VLOOKUP(N180,IF($M$4="TEM0007_REV01",RAW_m_TEM0007_REV01!$AE:$AH),4,0),"---")</f>
        <v>---</v>
      </c>
      <c r="R180" s="19" t="str">
        <f>IFERROR(VLOOKUP(F180&amp;"-"&amp;G180,IF($M$4="TEM0007_REV01",RAW_m_TEM0007_REV01!$AD:$AG),4,0),"---")</f>
        <v>---</v>
      </c>
    </row>
    <row r="181" spans="2:18" x14ac:dyDescent="0.25">
      <c r="B181" s="78">
        <v>176</v>
      </c>
      <c r="C181" s="19" t="str">
        <f>IFERROR(INDEX(B2B!A:F,MATCH('B2B Pin Table'!B181,B2B!A:A,0),6),"---")</f>
        <v>IO</v>
      </c>
      <c r="D181" s="19" t="str">
        <f>IFERROR(IF((COUNTIF(B2B!A177:K177,H179)&lt;0),"---",INDEX(B2B!A:K,MATCH('B2B Pin Table'!B181,B2B!A:A,0),2)),"---")</f>
        <v>JB2</v>
      </c>
      <c r="E181" s="19" t="str">
        <f>IFERROR(IF((COUNTIF(B2B!A177:K177,H179)&lt;0),"---",INDEX(B2B!A:K,MATCH('B2B Pin Table'!B181,B2B!A:A,0),3)),"---")</f>
        <v>75</v>
      </c>
      <c r="F181" s="19" t="str">
        <f>IFERROR(IF((COUNTIF(B2B!A177:K177,L179)&lt;0),"---",INDEX(B2B!A:K,MATCH('B2B Pin Table'!B181,B2B!A:A,0),4)),"---")</f>
        <v>JM2</v>
      </c>
      <c r="G181" s="19" t="str">
        <f>IFERROR(IF((COUNTIF(B2B!A177:K177,L179)&lt;0),"---",INDEX(B2B!A:K,MATCH('B2B Pin Table'!B181,B2B!A:A,0),5)),"---")</f>
        <v>76</v>
      </c>
      <c r="H181" s="59" t="str">
        <f>IFERROR(IF(VLOOKUP($D181&amp;"-"&amp;$E181,IF($H$4="TEB2000_REV01",CALC_CONN_TEB2000_REV01!$F:$I),4,0)="--","---",IF($H$4="TEB2000_REV01",CALC_CONN_TEB2000_REV01!$G181&amp; " --&gt; " &amp;CALC_CONN_TEB2000_REV01!$I181&amp; " --&gt; ")),"---")</f>
        <v>---</v>
      </c>
      <c r="I181" s="19" t="str">
        <f>IFERROR(IF(VLOOKUP($D181&amp;"-"&amp;$E181,IF($H$4="TEB2000_REV01",CALC_CONN_TEB2000_REV01!$F:$H),3,0)="--",VLOOKUP($D181&amp;"-"&amp;$E181,IF($H$4="TEB2000_REV01",CALC_CONN_TEB2000_REV01!$F:$H),2,0),VLOOKUP($D181&amp;"-"&amp;$E181,IF($H$4="TEB2000_REV01",CALC_CONN_TEB2000_REV01!$F:$H),3,0)),"---")</f>
        <v>---</v>
      </c>
      <c r="J181" s="19" t="str">
        <f>IFERROR(VLOOKUP(I181,IF($H$4="TEB2000_REV01",RAW_c_TEB2000_REV01!$AE:$AM),9,0),"---")</f>
        <v>---</v>
      </c>
      <c r="K181" s="19" t="str">
        <f>IFERROR(VLOOKUP(D181&amp;"-"&amp;E181,IF($H$4="TEB2000_REV01",RAW_c_TEB2000_REV01!$AD:$AK,"???"),6,0),"---")</f>
        <v>---</v>
      </c>
      <c r="L181" s="19" t="str">
        <f>IFERROR(VLOOKUP(D181&amp;"-"&amp;E181,IF($H$4="TEB2000_REV01",RAW_c_TEB2000_REV01!$AD:$AL,"???"),9,0),"---")</f>
        <v>---</v>
      </c>
      <c r="M181" s="19" t="str">
        <f>IFERROR(IF(VLOOKUP($F181&amp;"-"&amp;$G181,IF($M$4="TEM0007_REV01",RAW_m_TEM0007_REV01!$F:$AU),43,0)="--","---",IF($M$4="TEM0007_REV01",RAW_m_TEM0007_REV01!$AT181&amp; " --&gt; " &amp;RAW_m_TEM0007_REV01!$AU181&amp; " --&gt; ")),"---")</f>
        <v>---</v>
      </c>
      <c r="N181" s="19" t="str">
        <f>IFERROR(VLOOKUP(F181&amp;"-"&amp;G181,IF($M$4="TEM0007_REV01",RAW_m_TEM0007_REV01!$AD:$AJ),7,0),"---")</f>
        <v>---</v>
      </c>
      <c r="O181" s="19" t="str">
        <f>IFERROR(VLOOKUP(N181,IF($M$4="TEM0007_REV01",RAW_m_TEM0007_REV01!$AJ:$AK),2,0),"---")</f>
        <v>---</v>
      </c>
      <c r="P181" s="19" t="str">
        <f>IFERROR(VLOOKUP(F181&amp;"-"&amp;G181,IF($M$4="TEM0007_REV01",RAW_m_TEM0007_REV01!$AD:$AG),3,0),"---")</f>
        <v>---</v>
      </c>
      <c r="Q181" s="19" t="str">
        <f>IFERROR(VLOOKUP(N181,IF($M$4="TEM0007_REV01",RAW_m_TEM0007_REV01!$AE:$AH),4,0),"---")</f>
        <v>---</v>
      </c>
      <c r="R181" s="19" t="str">
        <f>IFERROR(VLOOKUP(F181&amp;"-"&amp;G181,IF($M$4="TEM0007_REV01",RAW_m_TEM0007_REV01!$AD:$AG),4,0),"---")</f>
        <v>---</v>
      </c>
    </row>
    <row r="182" spans="2:18" x14ac:dyDescent="0.25">
      <c r="B182" s="78">
        <v>177</v>
      </c>
      <c r="C182" s="19" t="str">
        <f>IFERROR(INDEX(B2B!A:F,MATCH('B2B Pin Table'!B182,B2B!A:A,0),6),"---")</f>
        <v>IO</v>
      </c>
      <c r="D182" s="19" t="str">
        <f>IFERROR(IF((COUNTIF(B2B!A178:K178,H180)&lt;0),"---",INDEX(B2B!A:K,MATCH('B2B Pin Table'!B182,B2B!A:A,0),2)),"---")</f>
        <v>JB2</v>
      </c>
      <c r="E182" s="19" t="str">
        <f>IFERROR(IF((COUNTIF(B2B!A178:K178,H180)&lt;0),"---",INDEX(B2B!A:K,MATCH('B2B Pin Table'!B182,B2B!A:A,0),3)),"---")</f>
        <v>78</v>
      </c>
      <c r="F182" s="19" t="str">
        <f>IFERROR(IF((COUNTIF(B2B!A178:K178,L180)&lt;0),"---",INDEX(B2B!A:K,MATCH('B2B Pin Table'!B182,B2B!A:A,0),4)),"---")</f>
        <v>JM2</v>
      </c>
      <c r="G182" s="19" t="str">
        <f>IFERROR(IF((COUNTIF(B2B!A178:K178,L180)&lt;0),"---",INDEX(B2B!A:K,MATCH('B2B Pin Table'!B182,B2B!A:A,0),5)),"---")</f>
        <v>77</v>
      </c>
      <c r="H182" s="59" t="str">
        <f>IFERROR(IF(VLOOKUP($D182&amp;"-"&amp;$E182,IF($H$4="TEB2000_REV01",CALC_CONN_TEB2000_REV01!$F:$I),4,0)="--","---",IF($H$4="TEB2000_REV01",CALC_CONN_TEB2000_REV01!$G182&amp; " --&gt; " &amp;CALC_CONN_TEB2000_REV01!$I182&amp; " --&gt; ")),"---")</f>
        <v>---</v>
      </c>
      <c r="I182" s="19" t="str">
        <f>IFERROR(IF(VLOOKUP($D182&amp;"-"&amp;$E182,IF($H$4="TEB2000_REV01",CALC_CONN_TEB2000_REV01!$F:$H),3,0)="--",VLOOKUP($D182&amp;"-"&amp;$E182,IF($H$4="TEB2000_REV01",CALC_CONN_TEB2000_REV01!$F:$H),2,0),VLOOKUP($D182&amp;"-"&amp;$E182,IF($H$4="TEB2000_REV01",CALC_CONN_TEB2000_REV01!$F:$H),3,0)),"---")</f>
        <v>---</v>
      </c>
      <c r="J182" s="19" t="str">
        <f>IFERROR(VLOOKUP(I182,IF($H$4="TEB2000_REV01",RAW_c_TEB2000_REV01!$AE:$AM),9,0),"---")</f>
        <v>---</v>
      </c>
      <c r="K182" s="19" t="str">
        <f>IFERROR(VLOOKUP(D182&amp;"-"&amp;E182,IF($H$4="TEB2000_REV01",RAW_c_TEB2000_REV01!$AD:$AK,"???"),6,0),"---")</f>
        <v>---</v>
      </c>
      <c r="L182" s="19" t="str">
        <f>IFERROR(VLOOKUP(D182&amp;"-"&amp;E182,IF($H$4="TEB2000_REV01",RAW_c_TEB2000_REV01!$AD:$AL,"???"),9,0),"---")</f>
        <v>---</v>
      </c>
      <c r="M182" s="19" t="str">
        <f>IFERROR(IF(VLOOKUP($F182&amp;"-"&amp;$G182,IF($M$4="TEM0007_REV01",RAW_m_TEM0007_REV01!$F:$AU),43,0)="--","---",IF($M$4="TEM0007_REV01",RAW_m_TEM0007_REV01!$AT182&amp; " --&gt; " &amp;RAW_m_TEM0007_REV01!$AU182&amp; " --&gt; ")),"---")</f>
        <v>---</v>
      </c>
      <c r="N182" s="19" t="str">
        <f>IFERROR(VLOOKUP(F182&amp;"-"&amp;G182,IF($M$4="TEM0007_REV01",RAW_m_TEM0007_REV01!$AD:$AJ),7,0),"---")</f>
        <v>---</v>
      </c>
      <c r="O182" s="19" t="str">
        <f>IFERROR(VLOOKUP(N182,IF($M$4="TEM0007_REV01",RAW_m_TEM0007_REV01!$AJ:$AK),2,0),"---")</f>
        <v>---</v>
      </c>
      <c r="P182" s="19" t="str">
        <f>IFERROR(VLOOKUP(F182&amp;"-"&amp;G182,IF($M$4="TEM0007_REV01",RAW_m_TEM0007_REV01!$AD:$AG),3,0),"---")</f>
        <v>---</v>
      </c>
      <c r="Q182" s="19" t="str">
        <f>IFERROR(VLOOKUP(N182,IF($M$4="TEM0007_REV01",RAW_m_TEM0007_REV01!$AE:$AH),4,0),"---")</f>
        <v>---</v>
      </c>
      <c r="R182" s="19" t="str">
        <f>IFERROR(VLOOKUP(F182&amp;"-"&amp;G182,IF($M$4="TEM0007_REV01",RAW_m_TEM0007_REV01!$AD:$AG),4,0),"---")</f>
        <v>---</v>
      </c>
    </row>
    <row r="183" spans="2:18" x14ac:dyDescent="0.25">
      <c r="B183" s="78">
        <v>178</v>
      </c>
      <c r="C183" s="19" t="str">
        <f>IFERROR(INDEX(B2B!A:F,MATCH('B2B Pin Table'!B183,B2B!A:A,0),6),"---")</f>
        <v>IO</v>
      </c>
      <c r="D183" s="19" t="str">
        <f>IFERROR(IF((COUNTIF(B2B!A179:K179,H181)&lt;0),"---",INDEX(B2B!A:K,MATCH('B2B Pin Table'!B183,B2B!A:A,0),2)),"---")</f>
        <v>JB2</v>
      </c>
      <c r="E183" s="19" t="str">
        <f>IFERROR(IF((COUNTIF(B2B!A179:K179,H181)&lt;0),"---",INDEX(B2B!A:K,MATCH('B2B Pin Table'!B183,B2B!A:A,0),3)),"---")</f>
        <v>77</v>
      </c>
      <c r="F183" s="19" t="str">
        <f>IFERROR(IF((COUNTIF(B2B!A179:K179,L181)&lt;0),"---",INDEX(B2B!A:K,MATCH('B2B Pin Table'!B183,B2B!A:A,0),4)),"---")</f>
        <v>JM2</v>
      </c>
      <c r="G183" s="19" t="str">
        <f>IFERROR(IF((COUNTIF(B2B!A179:K179,L181)&lt;0),"---",INDEX(B2B!A:K,MATCH('B2B Pin Table'!B183,B2B!A:A,0),5)),"---")</f>
        <v>78</v>
      </c>
      <c r="H183" s="59" t="str">
        <f>IFERROR(IF(VLOOKUP($D183&amp;"-"&amp;$E183,IF($H$4="TEB2000_REV01",CALC_CONN_TEB2000_REV01!$F:$I),4,0)="--","---",IF($H$4="TEB2000_REV01",CALC_CONN_TEB2000_REV01!$G183&amp; " --&gt; " &amp;CALC_CONN_TEB2000_REV01!$I183&amp; " --&gt; ")),"---")</f>
        <v>---</v>
      </c>
      <c r="I183" s="19" t="str">
        <f>IFERROR(IF(VLOOKUP($D183&amp;"-"&amp;$E183,IF($H$4="TEB2000_REV01",CALC_CONN_TEB2000_REV01!$F:$H),3,0)="--",VLOOKUP($D183&amp;"-"&amp;$E183,IF($H$4="TEB2000_REV01",CALC_CONN_TEB2000_REV01!$F:$H),2,0),VLOOKUP($D183&amp;"-"&amp;$E183,IF($H$4="TEB2000_REV01",CALC_CONN_TEB2000_REV01!$F:$H),3,0)),"---")</f>
        <v>---</v>
      </c>
      <c r="J183" s="19" t="str">
        <f>IFERROR(VLOOKUP(I183,IF($H$4="TEB2000_REV01",RAW_c_TEB2000_REV01!$AE:$AM),9,0),"---")</f>
        <v>---</v>
      </c>
      <c r="K183" s="19" t="str">
        <f>IFERROR(VLOOKUP(D183&amp;"-"&amp;E183,IF($H$4="TEB2000_REV01",RAW_c_TEB2000_REV01!$AD:$AK,"???"),6,0),"---")</f>
        <v>---</v>
      </c>
      <c r="L183" s="19" t="str">
        <f>IFERROR(VLOOKUP(D183&amp;"-"&amp;E183,IF($H$4="TEB2000_REV01",RAW_c_TEB2000_REV01!$AD:$AL,"???"),9,0),"---")</f>
        <v>---</v>
      </c>
      <c r="M183" s="19" t="str">
        <f>IFERROR(IF(VLOOKUP($F183&amp;"-"&amp;$G183,IF($M$4="TEM0007_REV01",RAW_m_TEM0007_REV01!$F:$AU),43,0)="--","---",IF($M$4="TEM0007_REV01",RAW_m_TEM0007_REV01!$AT183&amp; " --&gt; " &amp;RAW_m_TEM0007_REV01!$AU183&amp; " --&gt; ")),"---")</f>
        <v>---</v>
      </c>
      <c r="N183" s="19" t="str">
        <f>IFERROR(VLOOKUP(F183&amp;"-"&amp;G183,IF($M$4="TEM0007_REV01",RAW_m_TEM0007_REV01!$AD:$AJ),7,0),"---")</f>
        <v>---</v>
      </c>
      <c r="O183" s="19" t="str">
        <f>IFERROR(VLOOKUP(N183,IF($M$4="TEM0007_REV01",RAW_m_TEM0007_REV01!$AJ:$AK),2,0),"---")</f>
        <v>---</v>
      </c>
      <c r="P183" s="19" t="str">
        <f>IFERROR(VLOOKUP(F183&amp;"-"&amp;G183,IF($M$4="TEM0007_REV01",RAW_m_TEM0007_REV01!$AD:$AG),3,0),"---")</f>
        <v>---</v>
      </c>
      <c r="Q183" s="19" t="str">
        <f>IFERROR(VLOOKUP(N183,IF($M$4="TEM0007_REV01",RAW_m_TEM0007_REV01!$AE:$AH),4,0),"---")</f>
        <v>---</v>
      </c>
      <c r="R183" s="19" t="str">
        <f>IFERROR(VLOOKUP(F183&amp;"-"&amp;G183,IF($M$4="TEM0007_REV01",RAW_m_TEM0007_REV01!$AD:$AG),4,0),"---")</f>
        <v>---</v>
      </c>
    </row>
    <row r="184" spans="2:18" x14ac:dyDescent="0.25">
      <c r="B184" s="78">
        <v>179</v>
      </c>
      <c r="C184" s="19" t="str">
        <f>IFERROR(INDEX(B2B!A:F,MATCH('B2B Pin Table'!B184,B2B!A:A,0),6),"---")</f>
        <v>GND</v>
      </c>
      <c r="D184" s="19" t="str">
        <f>IFERROR(IF((COUNTIF(B2B!A180:K180,H182)&lt;0),"---",INDEX(B2B!A:K,MATCH('B2B Pin Table'!B184,B2B!A:A,0),2)),"---")</f>
        <v>JB2</v>
      </c>
      <c r="E184" s="19" t="str">
        <f>IFERROR(IF((COUNTIF(B2B!A180:K180,H182)&lt;0),"---",INDEX(B2B!A:K,MATCH('B2B Pin Table'!B184,B2B!A:A,0),3)),"---")</f>
        <v>80</v>
      </c>
      <c r="F184" s="19" t="str">
        <f>IFERROR(IF((COUNTIF(B2B!A180:K180,L182)&lt;0),"---",INDEX(B2B!A:K,MATCH('B2B Pin Table'!B184,B2B!A:A,0),4)),"---")</f>
        <v>JM2</v>
      </c>
      <c r="G184" s="19" t="str">
        <f>IFERROR(IF((COUNTIF(B2B!A180:K180,L182)&lt;0),"---",INDEX(B2B!A:K,MATCH('B2B Pin Table'!B184,B2B!A:A,0),5)),"---")</f>
        <v>79</v>
      </c>
      <c r="H184" s="59" t="str">
        <f>IFERROR(IF(VLOOKUP($D184&amp;"-"&amp;$E184,IF($H$4="TEB2000_REV01",CALC_CONN_TEB2000_REV01!$F:$I),4,0)="--","---",IF($H$4="TEB2000_REV01",CALC_CONN_TEB2000_REV01!$G184&amp; " --&gt; " &amp;CALC_CONN_TEB2000_REV01!$I184&amp; " --&gt; ")),"---")</f>
        <v>---</v>
      </c>
      <c r="I184" s="19" t="str">
        <f>IFERROR(IF(VLOOKUP($D184&amp;"-"&amp;$E184,IF($H$4="TEB2000_REV01",CALC_CONN_TEB2000_REV01!$F:$H),3,0)="--",VLOOKUP($D184&amp;"-"&amp;$E184,IF($H$4="TEB2000_REV01",CALC_CONN_TEB2000_REV01!$F:$H),2,0),VLOOKUP($D184&amp;"-"&amp;$E184,IF($H$4="TEB2000_REV01",CALC_CONN_TEB2000_REV01!$F:$H),3,0)),"---")</f>
        <v>---</v>
      </c>
      <c r="J184" s="19" t="str">
        <f>IFERROR(VLOOKUP(I184,IF($H$4="TEB2000_REV01",RAW_c_TEB2000_REV01!$AE:$AM),9,0),"---")</f>
        <v>---</v>
      </c>
      <c r="K184" s="19" t="str">
        <f>IFERROR(VLOOKUP(D184&amp;"-"&amp;E184,IF($H$4="TEB2000_REV01",RAW_c_TEB2000_REV01!$AD:$AK,"???"),6,0),"---")</f>
        <v>---</v>
      </c>
      <c r="L184" s="19" t="str">
        <f>IFERROR(VLOOKUP(D184&amp;"-"&amp;E184,IF($H$4="TEB2000_REV01",RAW_c_TEB2000_REV01!$AD:$AL,"???"),9,0),"---")</f>
        <v>---</v>
      </c>
      <c r="M184" s="19" t="str">
        <f>IFERROR(IF(VLOOKUP($F184&amp;"-"&amp;$G184,IF($M$4="TEM0007_REV01",RAW_m_TEM0007_REV01!$F:$AU),43,0)="--","---",IF($M$4="TEM0007_REV01",RAW_m_TEM0007_REV01!$AT184&amp; " --&gt; " &amp;RAW_m_TEM0007_REV01!$AU184&amp; " --&gt; ")),"---")</f>
        <v>---</v>
      </c>
      <c r="N184" s="19" t="str">
        <f>IFERROR(VLOOKUP(F184&amp;"-"&amp;G184,IF($M$4="TEM0007_REV01",RAW_m_TEM0007_REV01!$AD:$AJ),7,0),"---")</f>
        <v>---</v>
      </c>
      <c r="O184" s="19" t="str">
        <f>IFERROR(VLOOKUP(N184,IF($M$4="TEM0007_REV01",RAW_m_TEM0007_REV01!$AJ:$AK),2,0),"---")</f>
        <v>---</v>
      </c>
      <c r="P184" s="19" t="str">
        <f>IFERROR(VLOOKUP(F184&amp;"-"&amp;G184,IF($M$4="TEM0007_REV01",RAW_m_TEM0007_REV01!$AD:$AG),3,0),"---")</f>
        <v>---</v>
      </c>
      <c r="Q184" s="19" t="str">
        <f>IFERROR(VLOOKUP(N184,IF($M$4="TEM0007_REV01",RAW_m_TEM0007_REV01!$AE:$AH),4,0),"---")</f>
        <v>---</v>
      </c>
      <c r="R184" s="19" t="str">
        <f>IFERROR(VLOOKUP(F184&amp;"-"&amp;G184,IF($M$4="TEM0007_REV01",RAW_m_TEM0007_REV01!$AD:$AG),4,0),"---")</f>
        <v>---</v>
      </c>
    </row>
    <row r="185" spans="2:18" x14ac:dyDescent="0.25">
      <c r="B185" s="78">
        <v>180</v>
      </c>
      <c r="C185" s="19" t="str">
        <f>IFERROR(INDEX(B2B!A:F,MATCH('B2B Pin Table'!B185,B2B!A:A,0),6),"---")</f>
        <v>GND</v>
      </c>
      <c r="D185" s="19" t="str">
        <f>IFERROR(IF((COUNTIF(B2B!A181:K181,H183)&lt;0),"---",INDEX(B2B!A:K,MATCH('B2B Pin Table'!B185,B2B!A:A,0),2)),"---")</f>
        <v>JB2</v>
      </c>
      <c r="E185" s="19" t="str">
        <f>IFERROR(IF((COUNTIF(B2B!A181:K181,H183)&lt;0),"---",INDEX(B2B!A:K,MATCH('B2B Pin Table'!B185,B2B!A:A,0),3)),"---")</f>
        <v>79</v>
      </c>
      <c r="F185" s="19" t="str">
        <f>IFERROR(IF((COUNTIF(B2B!A181:K181,L183)&lt;0),"---",INDEX(B2B!A:K,MATCH('B2B Pin Table'!B185,B2B!A:A,0),4)),"---")</f>
        <v>JM2</v>
      </c>
      <c r="G185" s="19" t="str">
        <f>IFERROR(IF((COUNTIF(B2B!A181:K181,L183)&lt;0),"---",INDEX(B2B!A:K,MATCH('B2B Pin Table'!B185,B2B!A:A,0),5)),"---")</f>
        <v>80</v>
      </c>
      <c r="H185" s="59" t="str">
        <f>IFERROR(IF(VLOOKUP($D185&amp;"-"&amp;$E185,IF($H$4="TEB2000_REV01",CALC_CONN_TEB2000_REV01!$F:$I),4,0)="--","---",IF($H$4="TEB2000_REV01",CALC_CONN_TEB2000_REV01!$G185&amp; " --&gt; " &amp;CALC_CONN_TEB2000_REV01!$I185&amp; " --&gt; ")),"---")</f>
        <v>---</v>
      </c>
      <c r="I185" s="19" t="str">
        <f>IFERROR(IF(VLOOKUP($D185&amp;"-"&amp;$E185,IF($H$4="TEB2000_REV01",CALC_CONN_TEB2000_REV01!$F:$H),3,0)="--",VLOOKUP($D185&amp;"-"&amp;$E185,IF($H$4="TEB2000_REV01",CALC_CONN_TEB2000_REV01!$F:$H),2,0),VLOOKUP($D185&amp;"-"&amp;$E185,IF($H$4="TEB2000_REV01",CALC_CONN_TEB2000_REV01!$F:$H),3,0)),"---")</f>
        <v>---</v>
      </c>
      <c r="J185" s="19" t="str">
        <f>IFERROR(VLOOKUP(I185,IF($H$4="TEB2000_REV01",RAW_c_TEB2000_REV01!$AE:$AM),9,0),"---")</f>
        <v>---</v>
      </c>
      <c r="K185" s="19" t="str">
        <f>IFERROR(VLOOKUP(D185&amp;"-"&amp;E185,IF($H$4="TEB2000_REV01",RAW_c_TEB2000_REV01!$AD:$AK,"???"),6,0),"---")</f>
        <v>---</v>
      </c>
      <c r="L185" s="19" t="str">
        <f>IFERROR(VLOOKUP(D185&amp;"-"&amp;E185,IF($H$4="TEB2000_REV01",RAW_c_TEB2000_REV01!$AD:$AL,"???"),9,0),"---")</f>
        <v>---</v>
      </c>
      <c r="M185" s="19" t="str">
        <f>IFERROR(IF(VLOOKUP($F185&amp;"-"&amp;$G185,IF($M$4="TEM0007_REV01",RAW_m_TEM0007_REV01!$F:$AU),43,0)="--","---",IF($M$4="TEM0007_REV01",RAW_m_TEM0007_REV01!$AT185&amp; " --&gt; " &amp;RAW_m_TEM0007_REV01!$AU185&amp; " --&gt; ")),"---")</f>
        <v>---</v>
      </c>
      <c r="N185" s="19" t="str">
        <f>IFERROR(VLOOKUP(F185&amp;"-"&amp;G185,IF($M$4="TEM0007_REV01",RAW_m_TEM0007_REV01!$AD:$AJ),7,0),"---")</f>
        <v>---</v>
      </c>
      <c r="O185" s="19" t="str">
        <f>IFERROR(VLOOKUP(N185,IF($M$4="TEM0007_REV01",RAW_m_TEM0007_REV01!$AJ:$AK),2,0),"---")</f>
        <v>---</v>
      </c>
      <c r="P185" s="19" t="str">
        <f>IFERROR(VLOOKUP(F185&amp;"-"&amp;G185,IF($M$4="TEM0007_REV01",RAW_m_TEM0007_REV01!$AD:$AG),3,0),"---")</f>
        <v>---</v>
      </c>
      <c r="Q185" s="19" t="str">
        <f>IFERROR(VLOOKUP(N185,IF($M$4="TEM0007_REV01",RAW_m_TEM0007_REV01!$AE:$AH),4,0),"---")</f>
        <v>---</v>
      </c>
      <c r="R185" s="19" t="str">
        <f>IFERROR(VLOOKUP(F185&amp;"-"&amp;G185,IF($M$4="TEM0007_REV01",RAW_m_TEM0007_REV01!$AD:$AG),4,0),"---")</f>
        <v>---</v>
      </c>
    </row>
    <row r="186" spans="2:18" x14ac:dyDescent="0.25">
      <c r="B186" s="78">
        <v>181</v>
      </c>
      <c r="C186" s="19" t="str">
        <f>IFERROR(INDEX(B2B!A:F,MATCH('B2B Pin Table'!B186,B2B!A:A,0),6),"---")</f>
        <v>IO</v>
      </c>
      <c r="D186" s="19" t="str">
        <f>IFERROR(IF((COUNTIF(B2B!A182:K182,H184)&lt;0),"---",INDEX(B2B!A:K,MATCH('B2B Pin Table'!B186,B2B!A:A,0),2)),"---")</f>
        <v>JB2</v>
      </c>
      <c r="E186" s="19" t="str">
        <f>IFERROR(IF((COUNTIF(B2B!A182:K182,H184)&lt;0),"---",INDEX(B2B!A:K,MATCH('B2B Pin Table'!B186,B2B!A:A,0),3)),"---")</f>
        <v>82</v>
      </c>
      <c r="F186" s="19" t="str">
        <f>IFERROR(IF((COUNTIF(B2B!A182:K182,L184)&lt;0),"---",INDEX(B2B!A:K,MATCH('B2B Pin Table'!B186,B2B!A:A,0),4)),"---")</f>
        <v>JM2</v>
      </c>
      <c r="G186" s="19" t="str">
        <f>IFERROR(IF((COUNTIF(B2B!A182:K182,L184)&lt;0),"---",INDEX(B2B!A:K,MATCH('B2B Pin Table'!B186,B2B!A:A,0),5)),"---")</f>
        <v>81</v>
      </c>
      <c r="H186" s="59" t="str">
        <f>IFERROR(IF(VLOOKUP($D186&amp;"-"&amp;$E186,IF($H$4="TEB2000_REV01",CALC_CONN_TEB2000_REV01!$F:$I),4,0)="--","---",IF($H$4="TEB2000_REV01",CALC_CONN_TEB2000_REV01!$G186&amp; " --&gt; " &amp;CALC_CONN_TEB2000_REV01!$I186&amp; " --&gt; ")),"---")</f>
        <v>---</v>
      </c>
      <c r="I186" s="19" t="str">
        <f>IFERROR(IF(VLOOKUP($D186&amp;"-"&amp;$E186,IF($H$4="TEB2000_REV01",CALC_CONN_TEB2000_REV01!$F:$H),3,0)="--",VLOOKUP($D186&amp;"-"&amp;$E186,IF($H$4="TEB2000_REV01",CALC_CONN_TEB2000_REV01!$F:$H),2,0),VLOOKUP($D186&amp;"-"&amp;$E186,IF($H$4="TEB2000_REV01",CALC_CONN_TEB2000_REV01!$F:$H),3,0)),"---")</f>
        <v>---</v>
      </c>
      <c r="J186" s="19" t="str">
        <f>IFERROR(VLOOKUP(I186,IF($H$4="TEB2000_REV01",RAW_c_TEB2000_REV01!$AE:$AM),9,0),"---")</f>
        <v>---</v>
      </c>
      <c r="K186" s="19" t="str">
        <f>IFERROR(VLOOKUP(D186&amp;"-"&amp;E186,IF($H$4="TEB2000_REV01",RAW_c_TEB2000_REV01!$AD:$AK,"???"),6,0),"---")</f>
        <v>---</v>
      </c>
      <c r="L186" s="19" t="str">
        <f>IFERROR(VLOOKUP(D186&amp;"-"&amp;E186,IF($H$4="TEB2000_REV01",RAW_c_TEB2000_REV01!$AD:$AL,"???"),9,0),"---")</f>
        <v>---</v>
      </c>
      <c r="M186" s="19" t="str">
        <f>IFERROR(IF(VLOOKUP($F186&amp;"-"&amp;$G186,IF($M$4="TEM0007_REV01",RAW_m_TEM0007_REV01!$F:$AU),43,0)="--","---",IF($M$4="TEM0007_REV01",RAW_m_TEM0007_REV01!$AT186&amp; " --&gt; " &amp;RAW_m_TEM0007_REV01!$AU186&amp; " --&gt; ")),"---")</f>
        <v>---</v>
      </c>
      <c r="N186" s="19" t="str">
        <f>IFERROR(VLOOKUP(F186&amp;"-"&amp;G186,IF($M$4="TEM0007_REV01",RAW_m_TEM0007_REV01!$AD:$AJ),7,0),"---")</f>
        <v>---</v>
      </c>
      <c r="O186" s="19" t="str">
        <f>IFERROR(VLOOKUP(N186,IF($M$4="TEM0007_REV01",RAW_m_TEM0007_REV01!$AJ:$AK),2,0),"---")</f>
        <v>---</v>
      </c>
      <c r="P186" s="19" t="str">
        <f>IFERROR(VLOOKUP(F186&amp;"-"&amp;G186,IF($M$4="TEM0007_REV01",RAW_m_TEM0007_REV01!$AD:$AG),3,0),"---")</f>
        <v>---</v>
      </c>
      <c r="Q186" s="19" t="str">
        <f>IFERROR(VLOOKUP(N186,IF($M$4="TEM0007_REV01",RAW_m_TEM0007_REV01!$AE:$AH),4,0),"---")</f>
        <v>---</v>
      </c>
      <c r="R186" s="19" t="str">
        <f>IFERROR(VLOOKUP(F186&amp;"-"&amp;G186,IF($M$4="TEM0007_REV01",RAW_m_TEM0007_REV01!$AD:$AG),4,0),"---")</f>
        <v>---</v>
      </c>
    </row>
    <row r="187" spans="2:18" x14ac:dyDescent="0.25">
      <c r="B187" s="78">
        <v>182</v>
      </c>
      <c r="C187" s="19" t="str">
        <f>IFERROR(INDEX(B2B!A:F,MATCH('B2B Pin Table'!B187,B2B!A:A,0),6),"---")</f>
        <v>IO</v>
      </c>
      <c r="D187" s="19" t="str">
        <f>IFERROR(IF((COUNTIF(B2B!A183:K183,H185)&lt;0),"---",INDEX(B2B!A:K,MATCH('B2B Pin Table'!B187,B2B!A:A,0),2)),"---")</f>
        <v>JB2</v>
      </c>
      <c r="E187" s="19" t="str">
        <f>IFERROR(IF((COUNTIF(B2B!A183:K183,H185)&lt;0),"---",INDEX(B2B!A:K,MATCH('B2B Pin Table'!B187,B2B!A:A,0),3)),"---")</f>
        <v>81</v>
      </c>
      <c r="F187" s="19" t="str">
        <f>IFERROR(IF((COUNTIF(B2B!A183:K183,L185)&lt;0),"---",INDEX(B2B!A:K,MATCH('B2B Pin Table'!B187,B2B!A:A,0),4)),"---")</f>
        <v>JM2</v>
      </c>
      <c r="G187" s="19" t="str">
        <f>IFERROR(IF((COUNTIF(B2B!A183:K183,L185)&lt;0),"---",INDEX(B2B!A:K,MATCH('B2B Pin Table'!B187,B2B!A:A,0),5)),"---")</f>
        <v>82</v>
      </c>
      <c r="H187" s="59" t="str">
        <f>IFERROR(IF(VLOOKUP($D187&amp;"-"&amp;$E187,IF($H$4="TEB2000_REV01",CALC_CONN_TEB2000_REV01!$F:$I),4,0)="--","---",IF($H$4="TEB2000_REV01",CALC_CONN_TEB2000_REV01!$G187&amp; " --&gt; " &amp;CALC_CONN_TEB2000_REV01!$I187&amp; " --&gt; ")),"---")</f>
        <v>---</v>
      </c>
      <c r="I187" s="19" t="str">
        <f>IFERROR(IF(VLOOKUP($D187&amp;"-"&amp;$E187,IF($H$4="TEB2000_REV01",CALC_CONN_TEB2000_REV01!$F:$H),3,0)="--",VLOOKUP($D187&amp;"-"&amp;$E187,IF($H$4="TEB2000_REV01",CALC_CONN_TEB2000_REV01!$F:$H),2,0),VLOOKUP($D187&amp;"-"&amp;$E187,IF($H$4="TEB2000_REV01",CALC_CONN_TEB2000_REV01!$F:$H),3,0)),"---")</f>
        <v>---</v>
      </c>
      <c r="J187" s="19" t="str">
        <f>IFERROR(VLOOKUP(I187,IF($H$4="TEB2000_REV01",RAW_c_TEB2000_REV01!$AE:$AM),9,0),"---")</f>
        <v>---</v>
      </c>
      <c r="K187" s="19" t="str">
        <f>IFERROR(VLOOKUP(D187&amp;"-"&amp;E187,IF($H$4="TEB2000_REV01",RAW_c_TEB2000_REV01!$AD:$AK,"???"),6,0),"---")</f>
        <v>---</v>
      </c>
      <c r="L187" s="19" t="str">
        <f>IFERROR(VLOOKUP(D187&amp;"-"&amp;E187,IF($H$4="TEB2000_REV01",RAW_c_TEB2000_REV01!$AD:$AL,"???"),9,0),"---")</f>
        <v>---</v>
      </c>
      <c r="M187" s="19" t="str">
        <f>IFERROR(IF(VLOOKUP($F187&amp;"-"&amp;$G187,IF($M$4="TEM0007_REV01",RAW_m_TEM0007_REV01!$F:$AU),43,0)="--","---",IF($M$4="TEM0007_REV01",RAW_m_TEM0007_REV01!$AT187&amp; " --&gt; " &amp;RAW_m_TEM0007_REV01!$AU187&amp; " --&gt; ")),"---")</f>
        <v>---</v>
      </c>
      <c r="N187" s="19" t="str">
        <f>IFERROR(VLOOKUP(F187&amp;"-"&amp;G187,IF($M$4="TEM0007_REV01",RAW_m_TEM0007_REV01!$AD:$AJ),7,0),"---")</f>
        <v>---</v>
      </c>
      <c r="O187" s="19" t="str">
        <f>IFERROR(VLOOKUP(N187,IF($M$4="TEM0007_REV01",RAW_m_TEM0007_REV01!$AJ:$AK),2,0),"---")</f>
        <v>---</v>
      </c>
      <c r="P187" s="19" t="str">
        <f>IFERROR(VLOOKUP(F187&amp;"-"&amp;G187,IF($M$4="TEM0007_REV01",RAW_m_TEM0007_REV01!$AD:$AG),3,0),"---")</f>
        <v>---</v>
      </c>
      <c r="Q187" s="19" t="str">
        <f>IFERROR(VLOOKUP(N187,IF($M$4="TEM0007_REV01",RAW_m_TEM0007_REV01!$AE:$AH),4,0),"---")</f>
        <v>---</v>
      </c>
      <c r="R187" s="19" t="str">
        <f>IFERROR(VLOOKUP(F187&amp;"-"&amp;G187,IF($M$4="TEM0007_REV01",RAW_m_TEM0007_REV01!$AD:$AG),4,0),"---")</f>
        <v>---</v>
      </c>
    </row>
    <row r="188" spans="2:18" x14ac:dyDescent="0.25">
      <c r="B188" s="78">
        <v>183</v>
      </c>
      <c r="C188" s="19" t="str">
        <f>IFERROR(INDEX(B2B!A:F,MATCH('B2B Pin Table'!B188,B2B!A:A,0),6),"---")</f>
        <v>IO</v>
      </c>
      <c r="D188" s="19" t="str">
        <f>IFERROR(IF((COUNTIF(B2B!A184:K184,H186)&lt;0),"---",INDEX(B2B!A:K,MATCH('B2B Pin Table'!B188,B2B!A:A,0),2)),"---")</f>
        <v>JB2</v>
      </c>
      <c r="E188" s="19" t="str">
        <f>IFERROR(IF((COUNTIF(B2B!A184:K184,H186)&lt;0),"---",INDEX(B2B!A:K,MATCH('B2B Pin Table'!B188,B2B!A:A,0),3)),"---")</f>
        <v>84</v>
      </c>
      <c r="F188" s="19" t="str">
        <f>IFERROR(IF((COUNTIF(B2B!A184:K184,L186)&lt;0),"---",INDEX(B2B!A:K,MATCH('B2B Pin Table'!B188,B2B!A:A,0),4)),"---")</f>
        <v>JM2</v>
      </c>
      <c r="G188" s="19" t="str">
        <f>IFERROR(IF((COUNTIF(B2B!A184:K184,L186)&lt;0),"---",INDEX(B2B!A:K,MATCH('B2B Pin Table'!B188,B2B!A:A,0),5)),"---")</f>
        <v>83</v>
      </c>
      <c r="H188" s="59" t="str">
        <f>IFERROR(IF(VLOOKUP($D188&amp;"-"&amp;$E188,IF($H$4="TEB2000_REV01",CALC_CONN_TEB2000_REV01!$F:$I),4,0)="--","---",IF($H$4="TEB2000_REV01",CALC_CONN_TEB2000_REV01!$G188&amp; " --&gt; " &amp;CALC_CONN_TEB2000_REV01!$I188&amp; " --&gt; ")),"---")</f>
        <v>---</v>
      </c>
      <c r="I188" s="19" t="str">
        <f>IFERROR(IF(VLOOKUP($D188&amp;"-"&amp;$E188,IF($H$4="TEB2000_REV01",CALC_CONN_TEB2000_REV01!$F:$H),3,0)="--",VLOOKUP($D188&amp;"-"&amp;$E188,IF($H$4="TEB2000_REV01",CALC_CONN_TEB2000_REV01!$F:$H),2,0),VLOOKUP($D188&amp;"-"&amp;$E188,IF($H$4="TEB2000_REV01",CALC_CONN_TEB2000_REV01!$F:$H),3,0)),"---")</f>
        <v>---</v>
      </c>
      <c r="J188" s="19" t="str">
        <f>IFERROR(VLOOKUP(I188,IF($H$4="TEB2000_REV01",RAW_c_TEB2000_REV01!$AE:$AM),9,0),"---")</f>
        <v>---</v>
      </c>
      <c r="K188" s="19" t="str">
        <f>IFERROR(VLOOKUP(D188&amp;"-"&amp;E188,IF($H$4="TEB2000_REV01",RAW_c_TEB2000_REV01!$AD:$AK,"???"),6,0),"---")</f>
        <v>---</v>
      </c>
      <c r="L188" s="19" t="str">
        <f>IFERROR(VLOOKUP(D188&amp;"-"&amp;E188,IF($H$4="TEB2000_REV01",RAW_c_TEB2000_REV01!$AD:$AL,"???"),9,0),"---")</f>
        <v>---</v>
      </c>
      <c r="M188" s="19" t="str">
        <f>IFERROR(IF(VLOOKUP($F188&amp;"-"&amp;$G188,IF($M$4="TEM0007_REV01",RAW_m_TEM0007_REV01!$F:$AU),43,0)="--","---",IF($M$4="TEM0007_REV01",RAW_m_TEM0007_REV01!$AT188&amp; " --&gt; " &amp;RAW_m_TEM0007_REV01!$AU188&amp; " --&gt; ")),"---")</f>
        <v>---</v>
      </c>
      <c r="N188" s="19" t="str">
        <f>IFERROR(VLOOKUP(F188&amp;"-"&amp;G188,IF($M$4="TEM0007_REV01",RAW_m_TEM0007_REV01!$AD:$AJ),7,0),"---")</f>
        <v>---</v>
      </c>
      <c r="O188" s="19" t="str">
        <f>IFERROR(VLOOKUP(N188,IF($M$4="TEM0007_REV01",RAW_m_TEM0007_REV01!$AJ:$AK),2,0),"---")</f>
        <v>---</v>
      </c>
      <c r="P188" s="19" t="str">
        <f>IFERROR(VLOOKUP(F188&amp;"-"&amp;G188,IF($M$4="TEM0007_REV01",RAW_m_TEM0007_REV01!$AD:$AG),3,0),"---")</f>
        <v>---</v>
      </c>
      <c r="Q188" s="19" t="str">
        <f>IFERROR(VLOOKUP(N188,IF($M$4="TEM0007_REV01",RAW_m_TEM0007_REV01!$AE:$AH),4,0),"---")</f>
        <v>---</v>
      </c>
      <c r="R188" s="19" t="str">
        <f>IFERROR(VLOOKUP(F188&amp;"-"&amp;G188,IF($M$4="TEM0007_REV01",RAW_m_TEM0007_REV01!$AD:$AG),4,0),"---")</f>
        <v>---</v>
      </c>
    </row>
    <row r="189" spans="2:18" x14ac:dyDescent="0.25">
      <c r="B189" s="78">
        <v>184</v>
      </c>
      <c r="C189" s="19" t="str">
        <f>IFERROR(INDEX(B2B!A:F,MATCH('B2B Pin Table'!B189,B2B!A:A,0),6),"---")</f>
        <v>IO</v>
      </c>
      <c r="D189" s="19" t="str">
        <f>IFERROR(IF((COUNTIF(B2B!A185:K185,H187)&lt;0),"---",INDEX(B2B!A:K,MATCH('B2B Pin Table'!B189,B2B!A:A,0),2)),"---")</f>
        <v>JB2</v>
      </c>
      <c r="E189" s="19" t="str">
        <f>IFERROR(IF((COUNTIF(B2B!A185:K185,H187)&lt;0),"---",INDEX(B2B!A:K,MATCH('B2B Pin Table'!B189,B2B!A:A,0),3)),"---")</f>
        <v>83</v>
      </c>
      <c r="F189" s="19" t="str">
        <f>IFERROR(IF((COUNTIF(B2B!A185:K185,L187)&lt;0),"---",INDEX(B2B!A:K,MATCH('B2B Pin Table'!B189,B2B!A:A,0),4)),"---")</f>
        <v>JM2</v>
      </c>
      <c r="G189" s="19" t="str">
        <f>IFERROR(IF((COUNTIF(B2B!A185:K185,L187)&lt;0),"---",INDEX(B2B!A:K,MATCH('B2B Pin Table'!B189,B2B!A:A,0),5)),"---")</f>
        <v>84</v>
      </c>
      <c r="H189" s="59" t="str">
        <f>IFERROR(IF(VLOOKUP($D189&amp;"-"&amp;$E189,IF($H$4="TEB2000_REV01",CALC_CONN_TEB2000_REV01!$F:$I),4,0)="--","---",IF($H$4="TEB2000_REV01",CALC_CONN_TEB2000_REV01!$G189&amp; " --&gt; " &amp;CALC_CONN_TEB2000_REV01!$I189&amp; " --&gt; ")),"---")</f>
        <v>---</v>
      </c>
      <c r="I189" s="19" t="str">
        <f>IFERROR(IF(VLOOKUP($D189&amp;"-"&amp;$E189,IF($H$4="TEB2000_REV01",CALC_CONN_TEB2000_REV01!$F:$H),3,0)="--",VLOOKUP($D189&amp;"-"&amp;$E189,IF($H$4="TEB2000_REV01",CALC_CONN_TEB2000_REV01!$F:$H),2,0),VLOOKUP($D189&amp;"-"&amp;$E189,IF($H$4="TEB2000_REV01",CALC_CONN_TEB2000_REV01!$F:$H),3,0)),"---")</f>
        <v>---</v>
      </c>
      <c r="J189" s="19" t="str">
        <f>IFERROR(VLOOKUP(I189,IF($H$4="TEB2000_REV01",RAW_c_TEB2000_REV01!$AE:$AM),9,0),"---")</f>
        <v>---</v>
      </c>
      <c r="K189" s="19" t="str">
        <f>IFERROR(VLOOKUP(D189&amp;"-"&amp;E189,IF($H$4="TEB2000_REV01",RAW_c_TEB2000_REV01!$AD:$AK,"???"),6,0),"---")</f>
        <v>---</v>
      </c>
      <c r="L189" s="19" t="str">
        <f>IFERROR(VLOOKUP(D189&amp;"-"&amp;E189,IF($H$4="TEB2000_REV01",RAW_c_TEB2000_REV01!$AD:$AL,"???"),9,0),"---")</f>
        <v>---</v>
      </c>
      <c r="M189" s="19" t="str">
        <f>IFERROR(IF(VLOOKUP($F189&amp;"-"&amp;$G189,IF($M$4="TEM0007_REV01",RAW_m_TEM0007_REV01!$F:$AU),43,0)="--","---",IF($M$4="TEM0007_REV01",RAW_m_TEM0007_REV01!$AT189&amp; " --&gt; " &amp;RAW_m_TEM0007_REV01!$AU189&amp; " --&gt; ")),"---")</f>
        <v>---</v>
      </c>
      <c r="N189" s="19" t="str">
        <f>IFERROR(VLOOKUP(F189&amp;"-"&amp;G189,IF($M$4="TEM0007_REV01",RAW_m_TEM0007_REV01!$AD:$AJ),7,0),"---")</f>
        <v>---</v>
      </c>
      <c r="O189" s="19" t="str">
        <f>IFERROR(VLOOKUP(N189,IF($M$4="TEM0007_REV01",RAW_m_TEM0007_REV01!$AJ:$AK),2,0),"---")</f>
        <v>---</v>
      </c>
      <c r="P189" s="19" t="str">
        <f>IFERROR(VLOOKUP(F189&amp;"-"&amp;G189,IF($M$4="TEM0007_REV01",RAW_m_TEM0007_REV01!$AD:$AG),3,0),"---")</f>
        <v>---</v>
      </c>
      <c r="Q189" s="19" t="str">
        <f>IFERROR(VLOOKUP(N189,IF($M$4="TEM0007_REV01",RAW_m_TEM0007_REV01!$AE:$AH),4,0),"---")</f>
        <v>---</v>
      </c>
      <c r="R189" s="19" t="str">
        <f>IFERROR(VLOOKUP(F189&amp;"-"&amp;G189,IF($M$4="TEM0007_REV01",RAW_m_TEM0007_REV01!$AD:$AG),4,0),"---")</f>
        <v>---</v>
      </c>
    </row>
    <row r="190" spans="2:18" x14ac:dyDescent="0.25">
      <c r="B190" s="78">
        <v>185</v>
      </c>
      <c r="C190" s="19" t="str">
        <f>IFERROR(INDEX(B2B!A:F,MATCH('B2B Pin Table'!B190,B2B!A:A,0),6),"---")</f>
        <v>IO</v>
      </c>
      <c r="D190" s="19" t="str">
        <f>IFERROR(IF((COUNTIF(B2B!A186:K186,H188)&lt;0),"---",INDEX(B2B!A:K,MATCH('B2B Pin Table'!B190,B2B!A:A,0),2)),"---")</f>
        <v>JB2</v>
      </c>
      <c r="E190" s="19" t="str">
        <f>IFERROR(IF((COUNTIF(B2B!A186:K186,H188)&lt;0),"---",INDEX(B2B!A:K,MATCH('B2B Pin Table'!B190,B2B!A:A,0),3)),"---")</f>
        <v>86</v>
      </c>
      <c r="F190" s="19" t="str">
        <f>IFERROR(IF((COUNTIF(B2B!A186:K186,L188)&lt;0),"---",INDEX(B2B!A:K,MATCH('B2B Pin Table'!B190,B2B!A:A,0),4)),"---")</f>
        <v>JM2</v>
      </c>
      <c r="G190" s="19" t="str">
        <f>IFERROR(IF((COUNTIF(B2B!A186:K186,L188)&lt;0),"---",INDEX(B2B!A:K,MATCH('B2B Pin Table'!B190,B2B!A:A,0),5)),"---")</f>
        <v>85</v>
      </c>
      <c r="H190" s="59" t="str">
        <f>IFERROR(IF(VLOOKUP($D190&amp;"-"&amp;$E190,IF($H$4="TEB2000_REV01",CALC_CONN_TEB2000_REV01!$F:$I),4,0)="--","---",IF($H$4="TEB2000_REV01",CALC_CONN_TEB2000_REV01!$G190&amp; " --&gt; " &amp;CALC_CONN_TEB2000_REV01!$I190&amp; " --&gt; ")),"---")</f>
        <v>---</v>
      </c>
      <c r="I190" s="19" t="str">
        <f>IFERROR(IF(VLOOKUP($D190&amp;"-"&amp;$E190,IF($H$4="TEB2000_REV01",CALC_CONN_TEB2000_REV01!$F:$H),3,0)="--",VLOOKUP($D190&amp;"-"&amp;$E190,IF($H$4="TEB2000_REV01",CALC_CONN_TEB2000_REV01!$F:$H),2,0),VLOOKUP($D190&amp;"-"&amp;$E190,IF($H$4="TEB2000_REV01",CALC_CONN_TEB2000_REV01!$F:$H),3,0)),"---")</f>
        <v>---</v>
      </c>
      <c r="J190" s="19" t="str">
        <f>IFERROR(VLOOKUP(I190,IF($H$4="TEB2000_REV01",RAW_c_TEB2000_REV01!$AE:$AM),9,0),"---")</f>
        <v>---</v>
      </c>
      <c r="K190" s="19" t="str">
        <f>IFERROR(VLOOKUP(D190&amp;"-"&amp;E190,IF($H$4="TEB2000_REV01",RAW_c_TEB2000_REV01!$AD:$AK,"???"),6,0),"---")</f>
        <v>---</v>
      </c>
      <c r="L190" s="19" t="str">
        <f>IFERROR(VLOOKUP(D190&amp;"-"&amp;E190,IF($H$4="TEB2000_REV01",RAW_c_TEB2000_REV01!$AD:$AL,"???"),9,0),"---")</f>
        <v>---</v>
      </c>
      <c r="M190" s="19" t="str">
        <f>IFERROR(IF(VLOOKUP($F190&amp;"-"&amp;$G190,IF($M$4="TEM0007_REV01",RAW_m_TEM0007_REV01!$F:$AU),43,0)="--","---",IF($M$4="TEM0007_REV01",RAW_m_TEM0007_REV01!$AT190&amp; " --&gt; " &amp;RAW_m_TEM0007_REV01!$AU190&amp; " --&gt; ")),"---")</f>
        <v>---</v>
      </c>
      <c r="N190" s="19" t="str">
        <f>IFERROR(VLOOKUP(F190&amp;"-"&amp;G190,IF($M$4="TEM0007_REV01",RAW_m_TEM0007_REV01!$AD:$AJ),7,0),"---")</f>
        <v>---</v>
      </c>
      <c r="O190" s="19" t="str">
        <f>IFERROR(VLOOKUP(N190,IF($M$4="TEM0007_REV01",RAW_m_TEM0007_REV01!$AJ:$AK),2,0),"---")</f>
        <v>---</v>
      </c>
      <c r="P190" s="19" t="str">
        <f>IFERROR(VLOOKUP(F190&amp;"-"&amp;G190,IF($M$4="TEM0007_REV01",RAW_m_TEM0007_REV01!$AD:$AG),3,0),"---")</f>
        <v>---</v>
      </c>
      <c r="Q190" s="19" t="str">
        <f>IFERROR(VLOOKUP(N190,IF($M$4="TEM0007_REV01",RAW_m_TEM0007_REV01!$AE:$AH),4,0),"---")</f>
        <v>---</v>
      </c>
      <c r="R190" s="19" t="str">
        <f>IFERROR(VLOOKUP(F190&amp;"-"&amp;G190,IF($M$4="TEM0007_REV01",RAW_m_TEM0007_REV01!$AD:$AG),4,0),"---")</f>
        <v>---</v>
      </c>
    </row>
    <row r="191" spans="2:18" x14ac:dyDescent="0.25">
      <c r="B191" s="78">
        <v>186</v>
      </c>
      <c r="C191" s="19" t="str">
        <f>IFERROR(INDEX(B2B!A:F,MATCH('B2B Pin Table'!B191,B2B!A:A,0),6),"---")</f>
        <v>IO</v>
      </c>
      <c r="D191" s="19" t="str">
        <f>IFERROR(IF((COUNTIF(B2B!A187:K187,H189)&lt;0),"---",INDEX(B2B!A:K,MATCH('B2B Pin Table'!B191,B2B!A:A,0),2)),"---")</f>
        <v>JB2</v>
      </c>
      <c r="E191" s="19" t="str">
        <f>IFERROR(IF((COUNTIF(B2B!A187:K187,H189)&lt;0),"---",INDEX(B2B!A:K,MATCH('B2B Pin Table'!B191,B2B!A:A,0),3)),"---")</f>
        <v>85</v>
      </c>
      <c r="F191" s="19" t="str">
        <f>IFERROR(IF((COUNTIF(B2B!A187:K187,L189)&lt;0),"---",INDEX(B2B!A:K,MATCH('B2B Pin Table'!B191,B2B!A:A,0),4)),"---")</f>
        <v>JM2</v>
      </c>
      <c r="G191" s="19" t="str">
        <f>IFERROR(IF((COUNTIF(B2B!A187:K187,L189)&lt;0),"---",INDEX(B2B!A:K,MATCH('B2B Pin Table'!B191,B2B!A:A,0),5)),"---")</f>
        <v>86</v>
      </c>
      <c r="H191" s="59" t="str">
        <f>IFERROR(IF(VLOOKUP($D191&amp;"-"&amp;$E191,IF($H$4="TEB2000_REV01",CALC_CONN_TEB2000_REV01!$F:$I),4,0)="--","---",IF($H$4="TEB2000_REV01",CALC_CONN_TEB2000_REV01!$G191&amp; " --&gt; " &amp;CALC_CONN_TEB2000_REV01!$I191&amp; " --&gt; ")),"---")</f>
        <v>---</v>
      </c>
      <c r="I191" s="19" t="str">
        <f>IFERROR(IF(VLOOKUP($D191&amp;"-"&amp;$E191,IF($H$4="TEB2000_REV01",CALC_CONN_TEB2000_REV01!$F:$H),3,0)="--",VLOOKUP($D191&amp;"-"&amp;$E191,IF($H$4="TEB2000_REV01",CALC_CONN_TEB2000_REV01!$F:$H),2,0),VLOOKUP($D191&amp;"-"&amp;$E191,IF($H$4="TEB2000_REV01",CALC_CONN_TEB2000_REV01!$F:$H),3,0)),"---")</f>
        <v>---</v>
      </c>
      <c r="J191" s="19" t="str">
        <f>IFERROR(VLOOKUP(I191,IF($H$4="TEB2000_REV01",RAW_c_TEB2000_REV01!$AE:$AM),9,0),"---")</f>
        <v>---</v>
      </c>
      <c r="K191" s="19" t="str">
        <f>IFERROR(VLOOKUP(D191&amp;"-"&amp;E191,IF($H$4="TEB2000_REV01",RAW_c_TEB2000_REV01!$AD:$AK,"???"),6,0),"---")</f>
        <v>---</v>
      </c>
      <c r="L191" s="19" t="str">
        <f>IFERROR(VLOOKUP(D191&amp;"-"&amp;E191,IF($H$4="TEB2000_REV01",RAW_c_TEB2000_REV01!$AD:$AL,"???"),9,0),"---")</f>
        <v>---</v>
      </c>
      <c r="M191" s="19" t="str">
        <f>IFERROR(IF(VLOOKUP($F191&amp;"-"&amp;$G191,IF($M$4="TEM0007_REV01",RAW_m_TEM0007_REV01!$F:$AU),43,0)="--","---",IF($M$4="TEM0007_REV01",RAW_m_TEM0007_REV01!$AT191&amp; " --&gt; " &amp;RAW_m_TEM0007_REV01!$AU191&amp; " --&gt; ")),"---")</f>
        <v>---</v>
      </c>
      <c r="N191" s="19" t="str">
        <f>IFERROR(VLOOKUP(F191&amp;"-"&amp;G191,IF($M$4="TEM0007_REV01",RAW_m_TEM0007_REV01!$AD:$AJ),7,0),"---")</f>
        <v>---</v>
      </c>
      <c r="O191" s="19" t="str">
        <f>IFERROR(VLOOKUP(N191,IF($M$4="TEM0007_REV01",RAW_m_TEM0007_REV01!$AJ:$AK),2,0),"---")</f>
        <v>---</v>
      </c>
      <c r="P191" s="19" t="str">
        <f>IFERROR(VLOOKUP(F191&amp;"-"&amp;G191,IF($M$4="TEM0007_REV01",RAW_m_TEM0007_REV01!$AD:$AG),3,0),"---")</f>
        <v>---</v>
      </c>
      <c r="Q191" s="19" t="str">
        <f>IFERROR(VLOOKUP(N191,IF($M$4="TEM0007_REV01",RAW_m_TEM0007_REV01!$AE:$AH),4,0),"---")</f>
        <v>---</v>
      </c>
      <c r="R191" s="19" t="str">
        <f>IFERROR(VLOOKUP(F191&amp;"-"&amp;G191,IF($M$4="TEM0007_REV01",RAW_m_TEM0007_REV01!$AD:$AG),4,0),"---")</f>
        <v>---</v>
      </c>
    </row>
    <row r="192" spans="2:18" x14ac:dyDescent="0.25">
      <c r="B192" s="78">
        <v>187</v>
      </c>
      <c r="C192" s="19" t="str">
        <f>IFERROR(INDEX(B2B!A:F,MATCH('B2B Pin Table'!B192,B2B!A:A,0),6),"---")</f>
        <v>IO</v>
      </c>
      <c r="D192" s="19" t="str">
        <f>IFERROR(IF((COUNTIF(B2B!A188:K188,H190)&lt;0),"---",INDEX(B2B!A:K,MATCH('B2B Pin Table'!B192,B2B!A:A,0),2)),"---")</f>
        <v>JB2</v>
      </c>
      <c r="E192" s="19" t="str">
        <f>IFERROR(IF((COUNTIF(B2B!A188:K188,H190)&lt;0),"---",INDEX(B2B!A:K,MATCH('B2B Pin Table'!B192,B2B!A:A,0),3)),"---")</f>
        <v>88</v>
      </c>
      <c r="F192" s="19" t="str">
        <f>IFERROR(IF((COUNTIF(B2B!A188:K188,L190)&lt;0),"---",INDEX(B2B!A:K,MATCH('B2B Pin Table'!B192,B2B!A:A,0),4)),"---")</f>
        <v>JM2</v>
      </c>
      <c r="G192" s="19" t="str">
        <f>IFERROR(IF((COUNTIF(B2B!A188:K188,L190)&lt;0),"---",INDEX(B2B!A:K,MATCH('B2B Pin Table'!B192,B2B!A:A,0),5)),"---")</f>
        <v>87</v>
      </c>
      <c r="H192" s="59" t="str">
        <f>IFERROR(IF(VLOOKUP($D192&amp;"-"&amp;$E192,IF($H$4="TEB2000_REV01",CALC_CONN_TEB2000_REV01!$F:$I),4,0)="--","---",IF($H$4="TEB2000_REV01",CALC_CONN_TEB2000_REV01!$G192&amp; " --&gt; " &amp;CALC_CONN_TEB2000_REV01!$I192&amp; " --&gt; ")),"---")</f>
        <v>---</v>
      </c>
      <c r="I192" s="19" t="str">
        <f>IFERROR(IF(VLOOKUP($D192&amp;"-"&amp;$E192,IF($H$4="TEB2000_REV01",CALC_CONN_TEB2000_REV01!$F:$H),3,0)="--",VLOOKUP($D192&amp;"-"&amp;$E192,IF($H$4="TEB2000_REV01",CALC_CONN_TEB2000_REV01!$F:$H),2,0),VLOOKUP($D192&amp;"-"&amp;$E192,IF($H$4="TEB2000_REV01",CALC_CONN_TEB2000_REV01!$F:$H),3,0)),"---")</f>
        <v>---</v>
      </c>
      <c r="J192" s="19" t="str">
        <f>IFERROR(VLOOKUP(I192,IF($H$4="TEB2000_REV01",RAW_c_TEB2000_REV01!$AE:$AM),9,0),"---")</f>
        <v>---</v>
      </c>
      <c r="K192" s="19" t="str">
        <f>IFERROR(VLOOKUP(D192&amp;"-"&amp;E192,IF($H$4="TEB2000_REV01",RAW_c_TEB2000_REV01!$AD:$AK,"???"),6,0),"---")</f>
        <v>---</v>
      </c>
      <c r="L192" s="19" t="str">
        <f>IFERROR(VLOOKUP(D192&amp;"-"&amp;E192,IF($H$4="TEB2000_REV01",RAW_c_TEB2000_REV01!$AD:$AL,"???"),9,0),"---")</f>
        <v>---</v>
      </c>
      <c r="M192" s="19" t="str">
        <f>IFERROR(IF(VLOOKUP($F192&amp;"-"&amp;$G192,IF($M$4="TEM0007_REV01",RAW_m_TEM0007_REV01!$F:$AU),43,0)="--","---",IF($M$4="TEM0007_REV01",RAW_m_TEM0007_REV01!$AT192&amp; " --&gt; " &amp;RAW_m_TEM0007_REV01!$AU192&amp; " --&gt; ")),"---")</f>
        <v>---</v>
      </c>
      <c r="N192" s="19" t="str">
        <f>IFERROR(VLOOKUP(F192&amp;"-"&amp;G192,IF($M$4="TEM0007_REV01",RAW_m_TEM0007_REV01!$AD:$AJ),7,0),"---")</f>
        <v>---</v>
      </c>
      <c r="O192" s="19" t="str">
        <f>IFERROR(VLOOKUP(N192,IF($M$4="TEM0007_REV01",RAW_m_TEM0007_REV01!$AJ:$AK),2,0),"---")</f>
        <v>---</v>
      </c>
      <c r="P192" s="19" t="str">
        <f>IFERROR(VLOOKUP(F192&amp;"-"&amp;G192,IF($M$4="TEM0007_REV01",RAW_m_TEM0007_REV01!$AD:$AG),3,0),"---")</f>
        <v>---</v>
      </c>
      <c r="Q192" s="19" t="str">
        <f>IFERROR(VLOOKUP(N192,IF($M$4="TEM0007_REV01",RAW_m_TEM0007_REV01!$AE:$AH),4,0),"---")</f>
        <v>---</v>
      </c>
      <c r="R192" s="19" t="str">
        <f>IFERROR(VLOOKUP(F192&amp;"-"&amp;G192,IF($M$4="TEM0007_REV01",RAW_m_TEM0007_REV01!$AD:$AG),4,0),"---")</f>
        <v>---</v>
      </c>
    </row>
    <row r="193" spans="2:18" x14ac:dyDescent="0.25">
      <c r="B193" s="78">
        <v>188</v>
      </c>
      <c r="C193" s="19" t="str">
        <f>IFERROR(INDEX(B2B!A:F,MATCH('B2B Pin Table'!B193,B2B!A:A,0),6),"---")</f>
        <v>IO</v>
      </c>
      <c r="D193" s="19" t="str">
        <f>IFERROR(IF((COUNTIF(B2B!A189:K189,H191)&lt;0),"---",INDEX(B2B!A:K,MATCH('B2B Pin Table'!B193,B2B!A:A,0),2)),"---")</f>
        <v>JB2</v>
      </c>
      <c r="E193" s="19" t="str">
        <f>IFERROR(IF((COUNTIF(B2B!A189:K189,H191)&lt;0),"---",INDEX(B2B!A:K,MATCH('B2B Pin Table'!B193,B2B!A:A,0),3)),"---")</f>
        <v>87</v>
      </c>
      <c r="F193" s="19" t="str">
        <f>IFERROR(IF((COUNTIF(B2B!A189:K189,L191)&lt;0),"---",INDEX(B2B!A:K,MATCH('B2B Pin Table'!B193,B2B!A:A,0),4)),"---")</f>
        <v>JM2</v>
      </c>
      <c r="G193" s="19" t="str">
        <f>IFERROR(IF((COUNTIF(B2B!A189:K189,L191)&lt;0),"---",INDEX(B2B!A:K,MATCH('B2B Pin Table'!B193,B2B!A:A,0),5)),"---")</f>
        <v>88</v>
      </c>
      <c r="H193" s="59" t="str">
        <f>IFERROR(IF(VLOOKUP($D193&amp;"-"&amp;$E193,IF($H$4="TEB2000_REV01",CALC_CONN_TEB2000_REV01!$F:$I),4,0)="--","---",IF($H$4="TEB2000_REV01",CALC_CONN_TEB2000_REV01!$G193&amp; " --&gt; " &amp;CALC_CONN_TEB2000_REV01!$I193&amp; " --&gt; ")),"---")</f>
        <v>---</v>
      </c>
      <c r="I193" s="19" t="str">
        <f>IFERROR(IF(VLOOKUP($D193&amp;"-"&amp;$E193,IF($H$4="TEB2000_REV01",CALC_CONN_TEB2000_REV01!$F:$H),3,0)="--",VLOOKUP($D193&amp;"-"&amp;$E193,IF($H$4="TEB2000_REV01",CALC_CONN_TEB2000_REV01!$F:$H),2,0),VLOOKUP($D193&amp;"-"&amp;$E193,IF($H$4="TEB2000_REV01",CALC_CONN_TEB2000_REV01!$F:$H),3,0)),"---")</f>
        <v>---</v>
      </c>
      <c r="J193" s="19" t="str">
        <f>IFERROR(VLOOKUP(I193,IF($H$4="TEB2000_REV01",RAW_c_TEB2000_REV01!$AE:$AM),9,0),"---")</f>
        <v>---</v>
      </c>
      <c r="K193" s="19" t="str">
        <f>IFERROR(VLOOKUP(D193&amp;"-"&amp;E193,IF($H$4="TEB2000_REV01",RAW_c_TEB2000_REV01!$AD:$AK,"???"),6,0),"---")</f>
        <v>---</v>
      </c>
      <c r="L193" s="19" t="str">
        <f>IFERROR(VLOOKUP(D193&amp;"-"&amp;E193,IF($H$4="TEB2000_REV01",RAW_c_TEB2000_REV01!$AD:$AL,"???"),9,0),"---")</f>
        <v>---</v>
      </c>
      <c r="M193" s="19" t="str">
        <f>IFERROR(IF(VLOOKUP($F193&amp;"-"&amp;$G193,IF($M$4="TEM0007_REV01",RAW_m_TEM0007_REV01!$F:$AU),43,0)="--","---",IF($M$4="TEM0007_REV01",RAW_m_TEM0007_REV01!$AT193&amp; " --&gt; " &amp;RAW_m_TEM0007_REV01!$AU193&amp; " --&gt; ")),"---")</f>
        <v>---</v>
      </c>
      <c r="N193" s="19" t="str">
        <f>IFERROR(VLOOKUP(F193&amp;"-"&amp;G193,IF($M$4="TEM0007_REV01",RAW_m_TEM0007_REV01!$AD:$AJ),7,0),"---")</f>
        <v>---</v>
      </c>
      <c r="O193" s="19" t="str">
        <f>IFERROR(VLOOKUP(N193,IF($M$4="TEM0007_REV01",RAW_m_TEM0007_REV01!$AJ:$AK),2,0),"---")</f>
        <v>---</v>
      </c>
      <c r="P193" s="19" t="str">
        <f>IFERROR(VLOOKUP(F193&amp;"-"&amp;G193,IF($M$4="TEM0007_REV01",RAW_m_TEM0007_REV01!$AD:$AG),3,0),"---")</f>
        <v>---</v>
      </c>
      <c r="Q193" s="19" t="str">
        <f>IFERROR(VLOOKUP(N193,IF($M$4="TEM0007_REV01",RAW_m_TEM0007_REV01!$AE:$AH),4,0),"---")</f>
        <v>---</v>
      </c>
      <c r="R193" s="19" t="str">
        <f>IFERROR(VLOOKUP(F193&amp;"-"&amp;G193,IF($M$4="TEM0007_REV01",RAW_m_TEM0007_REV01!$AD:$AG),4,0),"---")</f>
        <v>---</v>
      </c>
    </row>
    <row r="194" spans="2:18" x14ac:dyDescent="0.25">
      <c r="B194" s="78">
        <v>189</v>
      </c>
      <c r="C194" s="19" t="str">
        <f>IFERROR(INDEX(B2B!A:F,MATCH('B2B Pin Table'!B194,B2B!A:A,0),6),"---")</f>
        <v>IO</v>
      </c>
      <c r="D194" s="19" t="str">
        <f>IFERROR(IF((COUNTIF(B2B!A190:K190,H192)&lt;0),"---",INDEX(B2B!A:K,MATCH('B2B Pin Table'!B194,B2B!A:A,0),2)),"---")</f>
        <v>JB2</v>
      </c>
      <c r="E194" s="19" t="str">
        <f>IFERROR(IF((COUNTIF(B2B!A190:K190,H192)&lt;0),"---",INDEX(B2B!A:K,MATCH('B2B Pin Table'!B194,B2B!A:A,0),3)),"---")</f>
        <v>90</v>
      </c>
      <c r="F194" s="19" t="str">
        <f>IFERROR(IF((COUNTIF(B2B!A190:K190,L192)&lt;0),"---",INDEX(B2B!A:K,MATCH('B2B Pin Table'!B194,B2B!A:A,0),4)),"---")</f>
        <v>JM2</v>
      </c>
      <c r="G194" s="19" t="str">
        <f>IFERROR(IF((COUNTIF(B2B!A190:K190,L192)&lt;0),"---",INDEX(B2B!A:K,MATCH('B2B Pin Table'!B194,B2B!A:A,0),5)),"---")</f>
        <v>89</v>
      </c>
      <c r="H194" s="59" t="str">
        <f>IFERROR(IF(VLOOKUP($D194&amp;"-"&amp;$E194,IF($H$4="TEB2000_REV01",CALC_CONN_TEB2000_REV01!$F:$I),4,0)="--","---",IF($H$4="TEB2000_REV01",CALC_CONN_TEB2000_REV01!$G194&amp; " --&gt; " &amp;CALC_CONN_TEB2000_REV01!$I194&amp; " --&gt; ")),"---")</f>
        <v>---</v>
      </c>
      <c r="I194" s="19" t="str">
        <f>IFERROR(IF(VLOOKUP($D194&amp;"-"&amp;$E194,IF($H$4="TEB2000_REV01",CALC_CONN_TEB2000_REV01!$F:$H),3,0)="--",VLOOKUP($D194&amp;"-"&amp;$E194,IF($H$4="TEB2000_REV01",CALC_CONN_TEB2000_REV01!$F:$H),2,0),VLOOKUP($D194&amp;"-"&amp;$E194,IF($H$4="TEB2000_REV01",CALC_CONN_TEB2000_REV01!$F:$H),3,0)),"---")</f>
        <v>---</v>
      </c>
      <c r="J194" s="19" t="str">
        <f>IFERROR(VLOOKUP(I194,IF($H$4="TEB2000_REV01",RAW_c_TEB2000_REV01!$AE:$AM),9,0),"---")</f>
        <v>---</v>
      </c>
      <c r="K194" s="19" t="str">
        <f>IFERROR(VLOOKUP(D194&amp;"-"&amp;E194,IF($H$4="TEB2000_REV01",RAW_c_TEB2000_REV01!$AD:$AK,"???"),6,0),"---")</f>
        <v>---</v>
      </c>
      <c r="L194" s="19" t="str">
        <f>IFERROR(VLOOKUP(D194&amp;"-"&amp;E194,IF($H$4="TEB2000_REV01",RAW_c_TEB2000_REV01!$AD:$AL,"???"),9,0),"---")</f>
        <v>---</v>
      </c>
      <c r="M194" s="19" t="str">
        <f>IFERROR(IF(VLOOKUP($F194&amp;"-"&amp;$G194,IF($M$4="TEM0007_REV01",RAW_m_TEM0007_REV01!$F:$AU),43,0)="--","---",IF($M$4="TEM0007_REV01",RAW_m_TEM0007_REV01!$AT194&amp; " --&gt; " &amp;RAW_m_TEM0007_REV01!$AU194&amp; " --&gt; ")),"---")</f>
        <v>---</v>
      </c>
      <c r="N194" s="19" t="str">
        <f>IFERROR(VLOOKUP(F194&amp;"-"&amp;G194,IF($M$4="TEM0007_REV01",RAW_m_TEM0007_REV01!$AD:$AJ),7,0),"---")</f>
        <v>---</v>
      </c>
      <c r="O194" s="19" t="str">
        <f>IFERROR(VLOOKUP(N194,IF($M$4="TEM0007_REV01",RAW_m_TEM0007_REV01!$AJ:$AK),2,0),"---")</f>
        <v>---</v>
      </c>
      <c r="P194" s="19" t="str">
        <f>IFERROR(VLOOKUP(F194&amp;"-"&amp;G194,IF($M$4="TEM0007_REV01",RAW_m_TEM0007_REV01!$AD:$AG),3,0),"---")</f>
        <v>---</v>
      </c>
      <c r="Q194" s="19" t="str">
        <f>IFERROR(VLOOKUP(N194,IF($M$4="TEM0007_REV01",RAW_m_TEM0007_REV01!$AE:$AH),4,0),"---")</f>
        <v>---</v>
      </c>
      <c r="R194" s="19" t="str">
        <f>IFERROR(VLOOKUP(F194&amp;"-"&amp;G194,IF($M$4="TEM0007_REV01",RAW_m_TEM0007_REV01!$AD:$AG),4,0),"---")</f>
        <v>---</v>
      </c>
    </row>
    <row r="195" spans="2:18" x14ac:dyDescent="0.25">
      <c r="B195" s="78">
        <v>190</v>
      </c>
      <c r="C195" s="19" t="str">
        <f>IFERROR(INDEX(B2B!A:F,MATCH('B2B Pin Table'!B195,B2B!A:A,0),6),"---")</f>
        <v>GND</v>
      </c>
      <c r="D195" s="19" t="str">
        <f>IFERROR(IF((COUNTIF(B2B!A191:K191,H193)&lt;0),"---",INDEX(B2B!A:K,MATCH('B2B Pin Table'!B195,B2B!A:A,0),2)),"---")</f>
        <v>JB2</v>
      </c>
      <c r="E195" s="19" t="str">
        <f>IFERROR(IF((COUNTIF(B2B!A191:K191,H193)&lt;0),"---",INDEX(B2B!A:K,MATCH('B2B Pin Table'!B195,B2B!A:A,0),3)),"---")</f>
        <v>89</v>
      </c>
      <c r="F195" s="19" t="str">
        <f>IFERROR(IF((COUNTIF(B2B!A191:K191,L193)&lt;0),"---",INDEX(B2B!A:K,MATCH('B2B Pin Table'!B195,B2B!A:A,0),4)),"---")</f>
        <v>JM2</v>
      </c>
      <c r="G195" s="19" t="str">
        <f>IFERROR(IF((COUNTIF(B2B!A191:K191,L193)&lt;0),"---",INDEX(B2B!A:K,MATCH('B2B Pin Table'!B195,B2B!A:A,0),5)),"---")</f>
        <v>90</v>
      </c>
      <c r="H195" s="59" t="str">
        <f>IFERROR(IF(VLOOKUP($D195&amp;"-"&amp;$E195,IF($H$4="TEB2000_REV01",CALC_CONN_TEB2000_REV01!$F:$I),4,0)="--","---",IF($H$4="TEB2000_REV01",CALC_CONN_TEB2000_REV01!$G195&amp; " --&gt; " &amp;CALC_CONN_TEB2000_REV01!$I195&amp; " --&gt; ")),"---")</f>
        <v>---</v>
      </c>
      <c r="I195" s="19" t="str">
        <f>IFERROR(IF(VLOOKUP($D195&amp;"-"&amp;$E195,IF($H$4="TEB2000_REV01",CALC_CONN_TEB2000_REV01!$F:$H),3,0)="--",VLOOKUP($D195&amp;"-"&amp;$E195,IF($H$4="TEB2000_REV01",CALC_CONN_TEB2000_REV01!$F:$H),2,0),VLOOKUP($D195&amp;"-"&amp;$E195,IF($H$4="TEB2000_REV01",CALC_CONN_TEB2000_REV01!$F:$H),3,0)),"---")</f>
        <v>---</v>
      </c>
      <c r="J195" s="19" t="str">
        <f>IFERROR(VLOOKUP(I195,IF($H$4="TEB2000_REV01",RAW_c_TEB2000_REV01!$AE:$AM),9,0),"---")</f>
        <v>---</v>
      </c>
      <c r="K195" s="19" t="str">
        <f>IFERROR(VLOOKUP(D195&amp;"-"&amp;E195,IF($H$4="TEB2000_REV01",RAW_c_TEB2000_REV01!$AD:$AK,"???"),6,0),"---")</f>
        <v>---</v>
      </c>
      <c r="L195" s="19" t="str">
        <f>IFERROR(VLOOKUP(D195&amp;"-"&amp;E195,IF($H$4="TEB2000_REV01",RAW_c_TEB2000_REV01!$AD:$AL,"???"),9,0),"---")</f>
        <v>---</v>
      </c>
      <c r="M195" s="19" t="str">
        <f>IFERROR(IF(VLOOKUP($F195&amp;"-"&amp;$G195,IF($M$4="TEM0007_REV01",RAW_m_TEM0007_REV01!$F:$AU),43,0)="--","---",IF($M$4="TEM0007_REV01",RAW_m_TEM0007_REV01!$AT195&amp; " --&gt; " &amp;RAW_m_TEM0007_REV01!$AU195&amp; " --&gt; ")),"---")</f>
        <v>---</v>
      </c>
      <c r="N195" s="19" t="str">
        <f>IFERROR(VLOOKUP(F195&amp;"-"&amp;G195,IF($M$4="TEM0007_REV01",RAW_m_TEM0007_REV01!$AD:$AJ),7,0),"---")</f>
        <v>---</v>
      </c>
      <c r="O195" s="19" t="str">
        <f>IFERROR(VLOOKUP(N195,IF($M$4="TEM0007_REV01",RAW_m_TEM0007_REV01!$AJ:$AK),2,0),"---")</f>
        <v>---</v>
      </c>
      <c r="P195" s="19" t="str">
        <f>IFERROR(VLOOKUP(F195&amp;"-"&amp;G195,IF($M$4="TEM0007_REV01",RAW_m_TEM0007_REV01!$AD:$AG),3,0),"---")</f>
        <v>---</v>
      </c>
      <c r="Q195" s="19" t="str">
        <f>IFERROR(VLOOKUP(N195,IF($M$4="TEM0007_REV01",RAW_m_TEM0007_REV01!$AE:$AH),4,0),"---")</f>
        <v>---</v>
      </c>
      <c r="R195" s="19" t="str">
        <f>IFERROR(VLOOKUP(F195&amp;"-"&amp;G195,IF($M$4="TEM0007_REV01",RAW_m_TEM0007_REV01!$AD:$AG),4,0),"---")</f>
        <v>---</v>
      </c>
    </row>
    <row r="196" spans="2:18" x14ac:dyDescent="0.25">
      <c r="B196" s="78">
        <v>191</v>
      </c>
      <c r="C196" s="19" t="str">
        <f>IFERROR(INDEX(B2B!A:F,MATCH('B2B Pin Table'!B196,B2B!A:A,0),6),"---")</f>
        <v>PWR_JTAG</v>
      </c>
      <c r="D196" s="19" t="str">
        <f>IFERROR(IF((COUNTIF(B2B!A192:K192,H194)&lt;0),"---",INDEX(B2B!A:K,MATCH('B2B Pin Table'!B196,B2B!A:A,0),2)),"---")</f>
        <v>JB2</v>
      </c>
      <c r="E196" s="19" t="str">
        <f>IFERROR(IF((COUNTIF(B2B!A192:K192,H194)&lt;0),"---",INDEX(B2B!A:K,MATCH('B2B Pin Table'!B196,B2B!A:A,0),3)),"---")</f>
        <v>92</v>
      </c>
      <c r="F196" s="19" t="str">
        <f>IFERROR(IF((COUNTIF(B2B!A192:K192,L194)&lt;0),"---",INDEX(B2B!A:K,MATCH('B2B Pin Table'!B196,B2B!A:A,0),4)),"---")</f>
        <v>JM2</v>
      </c>
      <c r="G196" s="19" t="str">
        <f>IFERROR(IF((COUNTIF(B2B!A192:K192,L194)&lt;0),"---",INDEX(B2B!A:K,MATCH('B2B Pin Table'!B196,B2B!A:A,0),5)),"---")</f>
        <v>91</v>
      </c>
      <c r="H196" s="59" t="str">
        <f>IFERROR(IF(VLOOKUP($D196&amp;"-"&amp;$E196,IF($H$4="TEB2000_REV01",CALC_CONN_TEB2000_REV01!$F:$I),4,0)="--","---",IF($H$4="TEB2000_REV01",CALC_CONN_TEB2000_REV01!$G196&amp; " --&gt; " &amp;CALC_CONN_TEB2000_REV01!$I196&amp; " --&gt; ")),"---")</f>
        <v>---</v>
      </c>
      <c r="I196" s="19" t="str">
        <f>IFERROR(IF(VLOOKUP($D196&amp;"-"&amp;$E196,IF($H$4="TEB2000_REV01",CALC_CONN_TEB2000_REV01!$F:$H),3,0)="--",VLOOKUP($D196&amp;"-"&amp;$E196,IF($H$4="TEB2000_REV01",CALC_CONN_TEB2000_REV01!$F:$H),2,0),VLOOKUP($D196&amp;"-"&amp;$E196,IF($H$4="TEB2000_REV01",CALC_CONN_TEB2000_REV01!$F:$H),3,0)),"---")</f>
        <v>---</v>
      </c>
      <c r="J196" s="19" t="str">
        <f>IFERROR(VLOOKUP(I196,IF($H$4="TEB2000_REV01",RAW_c_TEB2000_REV01!$AE:$AM),9,0),"---")</f>
        <v>---</v>
      </c>
      <c r="K196" s="19" t="str">
        <f>IFERROR(VLOOKUP(D196&amp;"-"&amp;E196,IF($H$4="TEB2000_REV01",RAW_c_TEB2000_REV01!$AD:$AK,"???"),6,0),"---")</f>
        <v>---</v>
      </c>
      <c r="L196" s="19" t="str">
        <f>IFERROR(VLOOKUP(D196&amp;"-"&amp;E196,IF($H$4="TEB2000_REV01",RAW_c_TEB2000_REV01!$AD:$AL,"???"),9,0),"---")</f>
        <v>---</v>
      </c>
      <c r="M196" s="19" t="str">
        <f>IFERROR(IF(VLOOKUP($F196&amp;"-"&amp;$G196,IF($M$4="TEM0007_REV01",RAW_m_TEM0007_REV01!$F:$AU),43,0)="--","---",IF($M$4="TEM0007_REV01",RAW_m_TEM0007_REV01!$AT196&amp; " --&gt; " &amp;RAW_m_TEM0007_REV01!$AU196&amp; " --&gt; ")),"---")</f>
        <v>---</v>
      </c>
      <c r="N196" s="19" t="str">
        <f>IFERROR(VLOOKUP(F196&amp;"-"&amp;G196,IF($M$4="TEM0007_REV01",RAW_m_TEM0007_REV01!$AD:$AJ),7,0),"---")</f>
        <v>---</v>
      </c>
      <c r="O196" s="19" t="str">
        <f>IFERROR(VLOOKUP(N196,IF($M$4="TEM0007_REV01",RAW_m_TEM0007_REV01!$AJ:$AK),2,0),"---")</f>
        <v>---</v>
      </c>
      <c r="P196" s="19" t="str">
        <f>IFERROR(VLOOKUP(F196&amp;"-"&amp;G196,IF($M$4="TEM0007_REV01",RAW_m_TEM0007_REV01!$AD:$AG),3,0),"---")</f>
        <v>---</v>
      </c>
      <c r="Q196" s="19" t="str">
        <f>IFERROR(VLOOKUP(N196,IF($M$4="TEM0007_REV01",RAW_m_TEM0007_REV01!$AE:$AH),4,0),"---")</f>
        <v>---</v>
      </c>
      <c r="R196" s="19" t="str">
        <f>IFERROR(VLOOKUP(F196&amp;"-"&amp;G196,IF($M$4="TEM0007_REV01",RAW_m_TEM0007_REV01!$AD:$AG),4,0),"---")</f>
        <v>---</v>
      </c>
    </row>
    <row r="197" spans="2:18" x14ac:dyDescent="0.25">
      <c r="B197" s="78">
        <v>192</v>
      </c>
      <c r="C197" s="19" t="str">
        <f>IFERROR(INDEX(B2B!A:F,MATCH('B2B Pin Table'!B197,B2B!A:A,0),6),"---")</f>
        <v>IO</v>
      </c>
      <c r="D197" s="19" t="str">
        <f>IFERROR(IF((COUNTIF(B2B!A193:K193,H195)&lt;0),"---",INDEX(B2B!A:K,MATCH('B2B Pin Table'!B197,B2B!A:A,0),2)),"---")</f>
        <v>JB2</v>
      </c>
      <c r="E197" s="19" t="str">
        <f>IFERROR(IF((COUNTIF(B2B!A193:K193,H195)&lt;0),"---",INDEX(B2B!A:K,MATCH('B2B Pin Table'!B197,B2B!A:A,0),3)),"---")</f>
        <v>91</v>
      </c>
      <c r="F197" s="19" t="str">
        <f>IFERROR(IF((COUNTIF(B2B!A193:K193,L195)&lt;0),"---",INDEX(B2B!A:K,MATCH('B2B Pin Table'!B197,B2B!A:A,0),4)),"---")</f>
        <v>JM2</v>
      </c>
      <c r="G197" s="19" t="str">
        <f>IFERROR(IF((COUNTIF(B2B!A193:K193,L195)&lt;0),"---",INDEX(B2B!A:K,MATCH('B2B Pin Table'!B197,B2B!A:A,0),5)),"---")</f>
        <v>92</v>
      </c>
      <c r="H197" s="59" t="str">
        <f>IFERROR(IF(VLOOKUP($D197&amp;"-"&amp;$E197,IF($H$4="TEB2000_REV01",CALC_CONN_TEB2000_REV01!$F:$I),4,0)="--","---",IF($H$4="TEB2000_REV01",CALC_CONN_TEB2000_REV01!$G197&amp; " --&gt; " &amp;CALC_CONN_TEB2000_REV01!$I197&amp; " --&gt; ")),"---")</f>
        <v>---</v>
      </c>
      <c r="I197" s="19" t="str">
        <f>IFERROR(IF(VLOOKUP($D197&amp;"-"&amp;$E197,IF($H$4="TEB2000_REV01",CALC_CONN_TEB2000_REV01!$F:$H),3,0)="--",VLOOKUP($D197&amp;"-"&amp;$E197,IF($H$4="TEB2000_REV01",CALC_CONN_TEB2000_REV01!$F:$H),2,0),VLOOKUP($D197&amp;"-"&amp;$E197,IF($H$4="TEB2000_REV01",CALC_CONN_TEB2000_REV01!$F:$H),3,0)),"---")</f>
        <v>---</v>
      </c>
      <c r="J197" s="19" t="str">
        <f>IFERROR(VLOOKUP(I197,IF($H$4="TEB2000_REV01",RAW_c_TEB2000_REV01!$AE:$AM),9,0),"---")</f>
        <v>---</v>
      </c>
      <c r="K197" s="19" t="str">
        <f>IFERROR(VLOOKUP(D197&amp;"-"&amp;E197,IF($H$4="TEB2000_REV01",RAW_c_TEB2000_REV01!$AD:$AK,"???"),6,0),"---")</f>
        <v>---</v>
      </c>
      <c r="L197" s="19" t="str">
        <f>IFERROR(VLOOKUP(D197&amp;"-"&amp;E197,IF($H$4="TEB2000_REV01",RAW_c_TEB2000_REV01!$AD:$AL,"???"),9,0),"---")</f>
        <v>---</v>
      </c>
      <c r="M197" s="19" t="str">
        <f>IFERROR(IF(VLOOKUP($F197&amp;"-"&amp;$G197,IF($M$4="TEM0007_REV01",RAW_m_TEM0007_REV01!$F:$AU),43,0)="--","---",IF($M$4="TEM0007_REV01",RAW_m_TEM0007_REV01!$AT197&amp; " --&gt; " &amp;RAW_m_TEM0007_REV01!$AU197&amp; " --&gt; ")),"---")</f>
        <v>---</v>
      </c>
      <c r="N197" s="19" t="str">
        <f>IFERROR(VLOOKUP(F197&amp;"-"&amp;G197,IF($M$4="TEM0007_REV01",RAW_m_TEM0007_REV01!$AD:$AJ),7,0),"---")</f>
        <v>---</v>
      </c>
      <c r="O197" s="19" t="str">
        <f>IFERROR(VLOOKUP(N197,IF($M$4="TEM0007_REV01",RAW_m_TEM0007_REV01!$AJ:$AK),2,0),"---")</f>
        <v>---</v>
      </c>
      <c r="P197" s="19" t="str">
        <f>IFERROR(VLOOKUP(F197&amp;"-"&amp;G197,IF($M$4="TEM0007_REV01",RAW_m_TEM0007_REV01!$AD:$AG),3,0),"---")</f>
        <v>---</v>
      </c>
      <c r="Q197" s="19" t="str">
        <f>IFERROR(VLOOKUP(N197,IF($M$4="TEM0007_REV01",RAW_m_TEM0007_REV01!$AE:$AH),4,0),"---")</f>
        <v>---</v>
      </c>
      <c r="R197" s="19" t="str">
        <f>IFERROR(VLOOKUP(F197&amp;"-"&amp;G197,IF($M$4="TEM0007_REV01",RAW_m_TEM0007_REV01!$AD:$AG),4,0),"---")</f>
        <v>---</v>
      </c>
    </row>
    <row r="198" spans="2:18" x14ac:dyDescent="0.25">
      <c r="B198" s="78">
        <v>193</v>
      </c>
      <c r="C198" s="19" t="str">
        <f>IFERROR(INDEX(B2B!A:F,MATCH('B2B Pin Table'!B198,B2B!A:A,0),6),"---")</f>
        <v>TMS</v>
      </c>
      <c r="D198" s="19" t="str">
        <f>IFERROR(IF((COUNTIF(B2B!A194:K194,H196)&lt;0),"---",INDEX(B2B!A:K,MATCH('B2B Pin Table'!B198,B2B!A:A,0),2)),"---")</f>
        <v>JB2</v>
      </c>
      <c r="E198" s="19" t="str">
        <f>IFERROR(IF((COUNTIF(B2B!A194:K194,H196)&lt;0),"---",INDEX(B2B!A:K,MATCH('B2B Pin Table'!B198,B2B!A:A,0),3)),"---")</f>
        <v>94</v>
      </c>
      <c r="F198" s="19" t="str">
        <f>IFERROR(IF((COUNTIF(B2B!A194:K194,L196)&lt;0),"---",INDEX(B2B!A:K,MATCH('B2B Pin Table'!B198,B2B!A:A,0),4)),"---")</f>
        <v>JM2</v>
      </c>
      <c r="G198" s="19" t="str">
        <f>IFERROR(IF((COUNTIF(B2B!A194:K194,L196)&lt;0),"---",INDEX(B2B!A:K,MATCH('B2B Pin Table'!B198,B2B!A:A,0),5)),"---")</f>
        <v>93</v>
      </c>
      <c r="H198" s="59" t="str">
        <f>IFERROR(IF(VLOOKUP($D198&amp;"-"&amp;$E198,IF($H$4="TEB2000_REV01",CALC_CONN_TEB2000_REV01!$F:$I),4,0)="--","---",IF($H$4="TEB2000_REV01",CALC_CONN_TEB2000_REV01!$G198&amp; " --&gt; " &amp;CALC_CONN_TEB2000_REV01!$I198&amp; " --&gt; ")),"---")</f>
        <v>---</v>
      </c>
      <c r="I198" s="19" t="str">
        <f>IFERROR(IF(VLOOKUP($D198&amp;"-"&amp;$E198,IF($H$4="TEB2000_REV01",CALC_CONN_TEB2000_REV01!$F:$H),3,0)="--",VLOOKUP($D198&amp;"-"&amp;$E198,IF($H$4="TEB2000_REV01",CALC_CONN_TEB2000_REV01!$F:$H),2,0),VLOOKUP($D198&amp;"-"&amp;$E198,IF($H$4="TEB2000_REV01",CALC_CONN_TEB2000_REV01!$F:$H),3,0)),"---")</f>
        <v>---</v>
      </c>
      <c r="J198" s="19" t="str">
        <f>IFERROR(VLOOKUP(I198,IF($H$4="TEB2000_REV01",RAW_c_TEB2000_REV01!$AE:$AM),9,0),"---")</f>
        <v>---</v>
      </c>
      <c r="K198" s="19" t="str">
        <f>IFERROR(VLOOKUP(D198&amp;"-"&amp;E198,IF($H$4="TEB2000_REV01",RAW_c_TEB2000_REV01!$AD:$AK,"???"),6,0),"---")</f>
        <v>---</v>
      </c>
      <c r="L198" s="19" t="str">
        <f>IFERROR(VLOOKUP(D198&amp;"-"&amp;E198,IF($H$4="TEB2000_REV01",RAW_c_TEB2000_REV01!$AD:$AL,"???"),9,0),"---")</f>
        <v>---</v>
      </c>
      <c r="M198" s="19" t="str">
        <f>IFERROR(IF(VLOOKUP($F198&amp;"-"&amp;$G198,IF($M$4="TEM0007_REV01",RAW_m_TEM0007_REV01!$F:$AU),43,0)="--","---",IF($M$4="TEM0007_REV01",RAW_m_TEM0007_REV01!$AT198&amp; " --&gt; " &amp;RAW_m_TEM0007_REV01!$AU198&amp; " --&gt; ")),"---")</f>
        <v>---</v>
      </c>
      <c r="N198" s="19" t="str">
        <f>IFERROR(VLOOKUP(F198&amp;"-"&amp;G198,IF($M$4="TEM0007_REV01",RAW_m_TEM0007_REV01!$AD:$AJ),7,0),"---")</f>
        <v>---</v>
      </c>
      <c r="O198" s="19" t="str">
        <f>IFERROR(VLOOKUP(N198,IF($M$4="TEM0007_REV01",RAW_m_TEM0007_REV01!$AJ:$AK),2,0),"---")</f>
        <v>---</v>
      </c>
      <c r="P198" s="19" t="str">
        <f>IFERROR(VLOOKUP(F198&amp;"-"&amp;G198,IF($M$4="TEM0007_REV01",RAW_m_TEM0007_REV01!$AD:$AG),3,0),"---")</f>
        <v>---</v>
      </c>
      <c r="Q198" s="19" t="str">
        <f>IFERROR(VLOOKUP(N198,IF($M$4="TEM0007_REV01",RAW_m_TEM0007_REV01!$AE:$AH),4,0),"---")</f>
        <v>---</v>
      </c>
      <c r="R198" s="19" t="str">
        <f>IFERROR(VLOOKUP(F198&amp;"-"&amp;G198,IF($M$4="TEM0007_REV01",RAW_m_TEM0007_REV01!$AD:$AG),4,0),"---")</f>
        <v>---</v>
      </c>
    </row>
    <row r="199" spans="2:18" x14ac:dyDescent="0.25">
      <c r="B199" s="78">
        <v>194</v>
      </c>
      <c r="C199" s="19" t="str">
        <f>IFERROR(INDEX(B2B!A:F,MATCH('B2B Pin Table'!B199,B2B!A:A,0),6),"---")</f>
        <v>IO</v>
      </c>
      <c r="D199" s="19" t="str">
        <f>IFERROR(IF((COUNTIF(B2B!A195:K195,H197)&lt;0),"---",INDEX(B2B!A:K,MATCH('B2B Pin Table'!B199,B2B!A:A,0),2)),"---")</f>
        <v>JB2</v>
      </c>
      <c r="E199" s="19" t="str">
        <f>IFERROR(IF((COUNTIF(B2B!A195:K195,H197)&lt;0),"---",INDEX(B2B!A:K,MATCH('B2B Pin Table'!B199,B2B!A:A,0),3)),"---")</f>
        <v>93</v>
      </c>
      <c r="F199" s="19" t="str">
        <f>IFERROR(IF((COUNTIF(B2B!A195:K195,L197)&lt;0),"---",INDEX(B2B!A:K,MATCH('B2B Pin Table'!B199,B2B!A:A,0),4)),"---")</f>
        <v>JM2</v>
      </c>
      <c r="G199" s="19" t="str">
        <f>IFERROR(IF((COUNTIF(B2B!A195:K195,L197)&lt;0),"---",INDEX(B2B!A:K,MATCH('B2B Pin Table'!B199,B2B!A:A,0),5)),"---")</f>
        <v>94</v>
      </c>
      <c r="H199" s="59" t="str">
        <f>IFERROR(IF(VLOOKUP($D199&amp;"-"&amp;$E199,IF($H$4="TEB2000_REV01",CALC_CONN_TEB2000_REV01!$F:$I),4,0)="--","---",IF($H$4="TEB2000_REV01",CALC_CONN_TEB2000_REV01!$G199&amp; " --&gt; " &amp;CALC_CONN_TEB2000_REV01!$I199&amp; " --&gt; ")),"---")</f>
        <v>---</v>
      </c>
      <c r="I199" s="19" t="str">
        <f>IFERROR(IF(VLOOKUP($D199&amp;"-"&amp;$E199,IF($H$4="TEB2000_REV01",CALC_CONN_TEB2000_REV01!$F:$H),3,0)="--",VLOOKUP($D199&amp;"-"&amp;$E199,IF($H$4="TEB2000_REV01",CALC_CONN_TEB2000_REV01!$F:$H),2,0),VLOOKUP($D199&amp;"-"&amp;$E199,IF($H$4="TEB2000_REV01",CALC_CONN_TEB2000_REV01!$F:$H),3,0)),"---")</f>
        <v>---</v>
      </c>
      <c r="J199" s="19" t="str">
        <f>IFERROR(VLOOKUP(I199,IF($H$4="TEB2000_REV01",RAW_c_TEB2000_REV01!$AE:$AM),9,0),"---")</f>
        <v>---</v>
      </c>
      <c r="K199" s="19" t="str">
        <f>IFERROR(VLOOKUP(D199&amp;"-"&amp;E199,IF($H$4="TEB2000_REV01",RAW_c_TEB2000_REV01!$AD:$AK,"???"),6,0),"---")</f>
        <v>---</v>
      </c>
      <c r="L199" s="19" t="str">
        <f>IFERROR(VLOOKUP(D199&amp;"-"&amp;E199,IF($H$4="TEB2000_REV01",RAW_c_TEB2000_REV01!$AD:$AL,"???"),9,0),"---")</f>
        <v>---</v>
      </c>
      <c r="M199" s="19" t="str">
        <f>IFERROR(IF(VLOOKUP($F199&amp;"-"&amp;$G199,IF($M$4="TEM0007_REV01",RAW_m_TEM0007_REV01!$F:$AU),43,0)="--","---",IF($M$4="TEM0007_REV01",RAW_m_TEM0007_REV01!$AT199&amp; " --&gt; " &amp;RAW_m_TEM0007_REV01!$AU199&amp; " --&gt; ")),"---")</f>
        <v>---</v>
      </c>
      <c r="N199" s="19" t="str">
        <f>IFERROR(VLOOKUP(F199&amp;"-"&amp;G199,IF($M$4="TEM0007_REV01",RAW_m_TEM0007_REV01!$AD:$AJ),7,0),"---")</f>
        <v>---</v>
      </c>
      <c r="O199" s="19" t="str">
        <f>IFERROR(VLOOKUP(N199,IF($M$4="TEM0007_REV01",RAW_m_TEM0007_REV01!$AJ:$AK),2,0),"---")</f>
        <v>---</v>
      </c>
      <c r="P199" s="19" t="str">
        <f>IFERROR(VLOOKUP(F199&amp;"-"&amp;G199,IF($M$4="TEM0007_REV01",RAW_m_TEM0007_REV01!$AD:$AG),3,0),"---")</f>
        <v>---</v>
      </c>
      <c r="Q199" s="19" t="str">
        <f>IFERROR(VLOOKUP(N199,IF($M$4="TEM0007_REV01",RAW_m_TEM0007_REV01!$AE:$AH),4,0),"---")</f>
        <v>---</v>
      </c>
      <c r="R199" s="19" t="str">
        <f>IFERROR(VLOOKUP(F199&amp;"-"&amp;G199,IF($M$4="TEM0007_REV01",RAW_m_TEM0007_REV01!$AD:$AG),4,0),"---")</f>
        <v>---</v>
      </c>
    </row>
    <row r="200" spans="2:18" x14ac:dyDescent="0.25">
      <c r="B200" s="78">
        <v>195</v>
      </c>
      <c r="C200" s="19" t="str">
        <f>IFERROR(INDEX(B2B!A:F,MATCH('B2B Pin Table'!B200,B2B!A:A,0),6),"---")</f>
        <v>TDI</v>
      </c>
      <c r="D200" s="19" t="str">
        <f>IFERROR(IF((COUNTIF(B2B!A196:K196,H198)&lt;0),"---",INDEX(B2B!A:K,MATCH('B2B Pin Table'!B200,B2B!A:A,0),2)),"---")</f>
        <v>JB2</v>
      </c>
      <c r="E200" s="19" t="str">
        <f>IFERROR(IF((COUNTIF(B2B!A196:K196,H198)&lt;0),"---",INDEX(B2B!A:K,MATCH('B2B Pin Table'!B200,B2B!A:A,0),3)),"---")</f>
        <v>96</v>
      </c>
      <c r="F200" s="19" t="str">
        <f>IFERROR(IF((COUNTIF(B2B!A196:K196,L198)&lt;0),"---",INDEX(B2B!A:K,MATCH('B2B Pin Table'!B200,B2B!A:A,0),4)),"---")</f>
        <v>JM2</v>
      </c>
      <c r="G200" s="19" t="str">
        <f>IFERROR(IF((COUNTIF(B2B!A196:K196,L198)&lt;0),"---",INDEX(B2B!A:K,MATCH('B2B Pin Table'!B200,B2B!A:A,0),5)),"---")</f>
        <v>95</v>
      </c>
      <c r="H200" s="59" t="str">
        <f>IFERROR(IF(VLOOKUP($D200&amp;"-"&amp;$E200,IF($H$4="TEB2000_REV01",CALC_CONN_TEB2000_REV01!$F:$I),4,0)="--","---",IF($H$4="TEB2000_REV01",CALC_CONN_TEB2000_REV01!$G200&amp; " --&gt; " &amp;CALC_CONN_TEB2000_REV01!$I200&amp; " --&gt; ")),"---")</f>
        <v>---</v>
      </c>
      <c r="I200" s="19" t="str">
        <f>IFERROR(IF(VLOOKUP($D200&amp;"-"&amp;$E200,IF($H$4="TEB2000_REV01",CALC_CONN_TEB2000_REV01!$F:$H),3,0)="--",VLOOKUP($D200&amp;"-"&amp;$E200,IF($H$4="TEB2000_REV01",CALC_CONN_TEB2000_REV01!$F:$H),2,0),VLOOKUP($D200&amp;"-"&amp;$E200,IF($H$4="TEB2000_REV01",CALC_CONN_TEB2000_REV01!$F:$H),3,0)),"---")</f>
        <v>---</v>
      </c>
      <c r="J200" s="19" t="str">
        <f>IFERROR(VLOOKUP(I200,IF($H$4="TEB2000_REV01",RAW_c_TEB2000_REV01!$AE:$AM),9,0),"---")</f>
        <v>---</v>
      </c>
      <c r="K200" s="19" t="str">
        <f>IFERROR(VLOOKUP(D200&amp;"-"&amp;E200,IF($H$4="TEB2000_REV01",RAW_c_TEB2000_REV01!$AD:$AK,"???"),6,0),"---")</f>
        <v>---</v>
      </c>
      <c r="L200" s="19" t="str">
        <f>IFERROR(VLOOKUP(D200&amp;"-"&amp;E200,IF($H$4="TEB2000_REV01",RAW_c_TEB2000_REV01!$AD:$AL,"???"),9,0),"---")</f>
        <v>---</v>
      </c>
      <c r="M200" s="19" t="str">
        <f>IFERROR(IF(VLOOKUP($F200&amp;"-"&amp;$G200,IF($M$4="TEM0007_REV01",RAW_m_TEM0007_REV01!$F:$AU),43,0)="--","---",IF($M$4="TEM0007_REV01",RAW_m_TEM0007_REV01!$AT200&amp; " --&gt; " &amp;RAW_m_TEM0007_REV01!$AU200&amp; " --&gt; ")),"---")</f>
        <v>---</v>
      </c>
      <c r="N200" s="19" t="str">
        <f>IFERROR(VLOOKUP(F200&amp;"-"&amp;G200,IF($M$4="TEM0007_REV01",RAW_m_TEM0007_REV01!$AD:$AJ),7,0),"---")</f>
        <v>---</v>
      </c>
      <c r="O200" s="19" t="str">
        <f>IFERROR(VLOOKUP(N200,IF($M$4="TEM0007_REV01",RAW_m_TEM0007_REV01!$AJ:$AK),2,0),"---")</f>
        <v>---</v>
      </c>
      <c r="P200" s="19" t="str">
        <f>IFERROR(VLOOKUP(F200&amp;"-"&amp;G200,IF($M$4="TEM0007_REV01",RAW_m_TEM0007_REV01!$AD:$AG),3,0),"---")</f>
        <v>---</v>
      </c>
      <c r="Q200" s="19" t="str">
        <f>IFERROR(VLOOKUP(N200,IF($M$4="TEM0007_REV01",RAW_m_TEM0007_REV01!$AE:$AH),4,0),"---")</f>
        <v>---</v>
      </c>
      <c r="R200" s="19" t="str">
        <f>IFERROR(VLOOKUP(F200&amp;"-"&amp;G200,IF($M$4="TEM0007_REV01",RAW_m_TEM0007_REV01!$AD:$AG),4,0),"---")</f>
        <v>---</v>
      </c>
    </row>
    <row r="201" spans="2:18" x14ac:dyDescent="0.25">
      <c r="B201" s="78">
        <v>196</v>
      </c>
      <c r="C201" s="19" t="str">
        <f>IFERROR(INDEX(B2B!A:F,MATCH('B2B Pin Table'!B201,B2B!A:A,0),6),"---")</f>
        <v>IO</v>
      </c>
      <c r="D201" s="19" t="str">
        <f>IFERROR(IF((COUNTIF(B2B!A197:K197,H199)&lt;0),"---",INDEX(B2B!A:K,MATCH('B2B Pin Table'!B201,B2B!A:A,0),2)),"---")</f>
        <v>JB2</v>
      </c>
      <c r="E201" s="19" t="str">
        <f>IFERROR(IF((COUNTIF(B2B!A197:K197,H199)&lt;0),"---",INDEX(B2B!A:K,MATCH('B2B Pin Table'!B201,B2B!A:A,0),3)),"---")</f>
        <v>95</v>
      </c>
      <c r="F201" s="19" t="str">
        <f>IFERROR(IF((COUNTIF(B2B!A197:K197,L199)&lt;0),"---",INDEX(B2B!A:K,MATCH('B2B Pin Table'!B201,B2B!A:A,0),4)),"---")</f>
        <v>JM2</v>
      </c>
      <c r="G201" s="19" t="str">
        <f>IFERROR(IF((COUNTIF(B2B!A197:K197,L199)&lt;0),"---",INDEX(B2B!A:K,MATCH('B2B Pin Table'!B201,B2B!A:A,0),5)),"---")</f>
        <v>96</v>
      </c>
      <c r="H201" s="59" t="str">
        <f>IFERROR(IF(VLOOKUP($D201&amp;"-"&amp;$E201,IF($H$4="TEB2000_REV01",CALC_CONN_TEB2000_REV01!$F:$I),4,0)="--","---",IF($H$4="TEB2000_REV01",CALC_CONN_TEB2000_REV01!$G201&amp; " --&gt; " &amp;CALC_CONN_TEB2000_REV01!$I201&amp; " --&gt; ")),"---")</f>
        <v>---</v>
      </c>
      <c r="I201" s="19" t="str">
        <f>IFERROR(IF(VLOOKUP($D201&amp;"-"&amp;$E201,IF($H$4="TEB2000_REV01",CALC_CONN_TEB2000_REV01!$F:$H),3,0)="--",VLOOKUP($D201&amp;"-"&amp;$E201,IF($H$4="TEB2000_REV01",CALC_CONN_TEB2000_REV01!$F:$H),2,0),VLOOKUP($D201&amp;"-"&amp;$E201,IF($H$4="TEB2000_REV01",CALC_CONN_TEB2000_REV01!$F:$H),3,0)),"---")</f>
        <v>---</v>
      </c>
      <c r="J201" s="19" t="str">
        <f>IFERROR(VLOOKUP(I201,IF($H$4="TEB2000_REV01",RAW_c_TEB2000_REV01!$AE:$AM),9,0),"---")</f>
        <v>---</v>
      </c>
      <c r="K201" s="19" t="str">
        <f>IFERROR(VLOOKUP(D201&amp;"-"&amp;E201,IF($H$4="TEB2000_REV01",RAW_c_TEB2000_REV01!$AD:$AK,"???"),6,0),"---")</f>
        <v>---</v>
      </c>
      <c r="L201" s="19" t="str">
        <f>IFERROR(VLOOKUP(D201&amp;"-"&amp;E201,IF($H$4="TEB2000_REV01",RAW_c_TEB2000_REV01!$AD:$AL,"???"),9,0),"---")</f>
        <v>---</v>
      </c>
      <c r="M201" s="19" t="str">
        <f>IFERROR(IF(VLOOKUP($F201&amp;"-"&amp;$G201,IF($M$4="TEM0007_REV01",RAW_m_TEM0007_REV01!$F:$AU),43,0)="--","---",IF($M$4="TEM0007_REV01",RAW_m_TEM0007_REV01!$AT201&amp; " --&gt; " &amp;RAW_m_TEM0007_REV01!$AU201&amp; " --&gt; ")),"---")</f>
        <v>---</v>
      </c>
      <c r="N201" s="19" t="str">
        <f>IFERROR(VLOOKUP(F201&amp;"-"&amp;G201,IF($M$4="TEM0007_REV01",RAW_m_TEM0007_REV01!$AD:$AJ),7,0),"---")</f>
        <v>---</v>
      </c>
      <c r="O201" s="19" t="str">
        <f>IFERROR(VLOOKUP(N201,IF($M$4="TEM0007_REV01",RAW_m_TEM0007_REV01!$AJ:$AK),2,0),"---")</f>
        <v>---</v>
      </c>
      <c r="P201" s="19" t="str">
        <f>IFERROR(VLOOKUP(F201&amp;"-"&amp;G201,IF($M$4="TEM0007_REV01",RAW_m_TEM0007_REV01!$AD:$AG),3,0),"---")</f>
        <v>---</v>
      </c>
      <c r="Q201" s="19" t="str">
        <f>IFERROR(VLOOKUP(N201,IF($M$4="TEM0007_REV01",RAW_m_TEM0007_REV01!$AE:$AH),4,0),"---")</f>
        <v>---</v>
      </c>
      <c r="R201" s="19" t="str">
        <f>IFERROR(VLOOKUP(F201&amp;"-"&amp;G201,IF($M$4="TEM0007_REV01",RAW_m_TEM0007_REV01!$AD:$AG),4,0),"---")</f>
        <v>---</v>
      </c>
    </row>
    <row r="202" spans="2:18" x14ac:dyDescent="0.25">
      <c r="B202" s="78">
        <v>197</v>
      </c>
      <c r="C202" s="19" t="str">
        <f>IFERROR(INDEX(B2B!A:F,MATCH('B2B Pin Table'!B202,B2B!A:A,0),6),"---")</f>
        <v>TDO</v>
      </c>
      <c r="D202" s="19" t="str">
        <f>IFERROR(IF((COUNTIF(B2B!A198:K198,H200)&lt;0),"---",INDEX(B2B!A:K,MATCH('B2B Pin Table'!B202,B2B!A:A,0),2)),"---")</f>
        <v>JB2</v>
      </c>
      <c r="E202" s="19" t="str">
        <f>IFERROR(IF((COUNTIF(B2B!A198:K198,H200)&lt;0),"---",INDEX(B2B!A:K,MATCH('B2B Pin Table'!B202,B2B!A:A,0),3)),"---")</f>
        <v>98</v>
      </c>
      <c r="F202" s="19" t="str">
        <f>IFERROR(IF((COUNTIF(B2B!A198:K198,L200)&lt;0),"---",INDEX(B2B!A:K,MATCH('B2B Pin Table'!B202,B2B!A:A,0),4)),"---")</f>
        <v>JM2</v>
      </c>
      <c r="G202" s="19" t="str">
        <f>IFERROR(IF((COUNTIF(B2B!A198:K198,L200)&lt;0),"---",INDEX(B2B!A:K,MATCH('B2B Pin Table'!B202,B2B!A:A,0),5)),"---")</f>
        <v>97</v>
      </c>
      <c r="H202" s="59" t="str">
        <f>IFERROR(IF(VLOOKUP($D202&amp;"-"&amp;$E202,IF($H$4="TEB2000_REV01",CALC_CONN_TEB2000_REV01!$F:$I),4,0)="--","---",IF($H$4="TEB2000_REV01",CALC_CONN_TEB2000_REV01!$G202&amp; " --&gt; " &amp;CALC_CONN_TEB2000_REV01!$I202&amp; " --&gt; ")),"---")</f>
        <v>---</v>
      </c>
      <c r="I202" s="19" t="str">
        <f>IFERROR(IF(VLOOKUP($D202&amp;"-"&amp;$E202,IF($H$4="TEB2000_REV01",CALC_CONN_TEB2000_REV01!$F:$H),3,0)="--",VLOOKUP($D202&amp;"-"&amp;$E202,IF($H$4="TEB2000_REV01",CALC_CONN_TEB2000_REV01!$F:$H),2,0),VLOOKUP($D202&amp;"-"&amp;$E202,IF($H$4="TEB2000_REV01",CALC_CONN_TEB2000_REV01!$F:$H),3,0)),"---")</f>
        <v>---</v>
      </c>
      <c r="J202" s="19" t="str">
        <f>IFERROR(VLOOKUP(I202,IF($H$4="TEB2000_REV01",RAW_c_TEB2000_REV01!$AE:$AM),9,0),"---")</f>
        <v>---</v>
      </c>
      <c r="K202" s="19" t="str">
        <f>IFERROR(VLOOKUP(D202&amp;"-"&amp;E202,IF($H$4="TEB2000_REV01",RAW_c_TEB2000_REV01!$AD:$AK,"???"),6,0),"---")</f>
        <v>---</v>
      </c>
      <c r="L202" s="19" t="str">
        <f>IFERROR(VLOOKUP(D202&amp;"-"&amp;E202,IF($H$4="TEB2000_REV01",RAW_c_TEB2000_REV01!$AD:$AL,"???"),9,0),"---")</f>
        <v>---</v>
      </c>
      <c r="M202" s="19" t="str">
        <f>IFERROR(IF(VLOOKUP($F202&amp;"-"&amp;$G202,IF($M$4="TEM0007_REV01",RAW_m_TEM0007_REV01!$F:$AU),43,0)="--","---",IF($M$4="TEM0007_REV01",RAW_m_TEM0007_REV01!$AT202&amp; " --&gt; " &amp;RAW_m_TEM0007_REV01!$AU202&amp; " --&gt; ")),"---")</f>
        <v>---</v>
      </c>
      <c r="N202" s="19" t="str">
        <f>IFERROR(VLOOKUP(F202&amp;"-"&amp;G202,IF($M$4="TEM0007_REV01",RAW_m_TEM0007_REV01!$AD:$AJ),7,0),"---")</f>
        <v>---</v>
      </c>
      <c r="O202" s="19" t="str">
        <f>IFERROR(VLOOKUP(N202,IF($M$4="TEM0007_REV01",RAW_m_TEM0007_REV01!$AJ:$AK),2,0),"---")</f>
        <v>---</v>
      </c>
      <c r="P202" s="19" t="str">
        <f>IFERROR(VLOOKUP(F202&amp;"-"&amp;G202,IF($M$4="TEM0007_REV01",RAW_m_TEM0007_REV01!$AD:$AG),3,0),"---")</f>
        <v>---</v>
      </c>
      <c r="Q202" s="19" t="str">
        <f>IFERROR(VLOOKUP(N202,IF($M$4="TEM0007_REV01",RAW_m_TEM0007_REV01!$AE:$AH),4,0),"---")</f>
        <v>---</v>
      </c>
      <c r="R202" s="19" t="str">
        <f>IFERROR(VLOOKUP(F202&amp;"-"&amp;G202,IF($M$4="TEM0007_REV01",RAW_m_TEM0007_REV01!$AD:$AG),4,0),"---")</f>
        <v>---</v>
      </c>
    </row>
    <row r="203" spans="2:18" x14ac:dyDescent="0.25">
      <c r="B203" s="78">
        <v>198</v>
      </c>
      <c r="C203" s="19" t="str">
        <f>IFERROR(INDEX(B2B!A:F,MATCH('B2B Pin Table'!B203,B2B!A:A,0),6),"---")</f>
        <v>IO</v>
      </c>
      <c r="D203" s="19" t="str">
        <f>IFERROR(IF((COUNTIF(B2B!A199:K199,H201)&lt;0),"---",INDEX(B2B!A:K,MATCH('B2B Pin Table'!B203,B2B!A:A,0),2)),"---")</f>
        <v>JB2</v>
      </c>
      <c r="E203" s="19" t="str">
        <f>IFERROR(IF((COUNTIF(B2B!A199:K199,H201)&lt;0),"---",INDEX(B2B!A:K,MATCH('B2B Pin Table'!B203,B2B!A:A,0),3)),"---")</f>
        <v>97</v>
      </c>
      <c r="F203" s="19" t="str">
        <f>IFERROR(IF((COUNTIF(B2B!A199:K199,L201)&lt;0),"---",INDEX(B2B!A:K,MATCH('B2B Pin Table'!B203,B2B!A:A,0),4)),"---")</f>
        <v>JM2</v>
      </c>
      <c r="G203" s="19" t="str">
        <f>IFERROR(IF((COUNTIF(B2B!A199:K199,L201)&lt;0),"---",INDEX(B2B!A:K,MATCH('B2B Pin Table'!B203,B2B!A:A,0),5)),"---")</f>
        <v>98</v>
      </c>
      <c r="H203" s="59" t="str">
        <f>IFERROR(IF(VLOOKUP($D203&amp;"-"&amp;$E203,IF($H$4="TEB2000_REV01",CALC_CONN_TEB2000_REV01!$F:$I),4,0)="--","---",IF($H$4="TEB2000_REV01",CALC_CONN_TEB2000_REV01!$G203&amp; " --&gt; " &amp;CALC_CONN_TEB2000_REV01!$I203&amp; " --&gt; ")),"---")</f>
        <v>---</v>
      </c>
      <c r="I203" s="19" t="str">
        <f>IFERROR(IF(VLOOKUP($D203&amp;"-"&amp;$E203,IF($H$4="TEB2000_REV01",CALC_CONN_TEB2000_REV01!$F:$H),3,0)="--",VLOOKUP($D203&amp;"-"&amp;$E203,IF($H$4="TEB2000_REV01",CALC_CONN_TEB2000_REV01!$F:$H),2,0),VLOOKUP($D203&amp;"-"&amp;$E203,IF($H$4="TEB2000_REV01",CALC_CONN_TEB2000_REV01!$F:$H),3,0)),"---")</f>
        <v>---</v>
      </c>
      <c r="J203" s="19" t="str">
        <f>IFERROR(VLOOKUP(I203,IF($H$4="TEB2000_REV01",RAW_c_TEB2000_REV01!$AE:$AM),9,0),"---")</f>
        <v>---</v>
      </c>
      <c r="K203" s="19" t="str">
        <f>IFERROR(VLOOKUP(D203&amp;"-"&amp;E203,IF($H$4="TEB2000_REV01",RAW_c_TEB2000_REV01!$AD:$AK,"???"),6,0),"---")</f>
        <v>---</v>
      </c>
      <c r="L203" s="19" t="str">
        <f>IFERROR(VLOOKUP(D203&amp;"-"&amp;E203,IF($H$4="TEB2000_REV01",RAW_c_TEB2000_REV01!$AD:$AL,"???"),9,0),"---")</f>
        <v>---</v>
      </c>
      <c r="M203" s="19" t="str">
        <f>IFERROR(IF(VLOOKUP($F203&amp;"-"&amp;$G203,IF($M$4="TEM0007_REV01",RAW_m_TEM0007_REV01!$F:$AU),43,0)="--","---",IF($M$4="TEM0007_REV01",RAW_m_TEM0007_REV01!$AT203&amp; " --&gt; " &amp;RAW_m_TEM0007_REV01!$AU203&amp; " --&gt; ")),"---")</f>
        <v>---</v>
      </c>
      <c r="N203" s="19" t="str">
        <f>IFERROR(VLOOKUP(F203&amp;"-"&amp;G203,IF($M$4="TEM0007_REV01",RAW_m_TEM0007_REV01!$AD:$AJ),7,0),"---")</f>
        <v>---</v>
      </c>
      <c r="O203" s="19" t="str">
        <f>IFERROR(VLOOKUP(N203,IF($M$4="TEM0007_REV01",RAW_m_TEM0007_REV01!$AJ:$AK),2,0),"---")</f>
        <v>---</v>
      </c>
      <c r="P203" s="19" t="str">
        <f>IFERROR(VLOOKUP(F203&amp;"-"&amp;G203,IF($M$4="TEM0007_REV01",RAW_m_TEM0007_REV01!$AD:$AG),3,0),"---")</f>
        <v>---</v>
      </c>
      <c r="Q203" s="19" t="str">
        <f>IFERROR(VLOOKUP(N203,IF($M$4="TEM0007_REV01",RAW_m_TEM0007_REV01!$AE:$AH),4,0),"---")</f>
        <v>---</v>
      </c>
      <c r="R203" s="19" t="str">
        <f>IFERROR(VLOOKUP(F203&amp;"-"&amp;G203,IF($M$4="TEM0007_REV01",RAW_m_TEM0007_REV01!$AD:$AG),4,0),"---")</f>
        <v>---</v>
      </c>
    </row>
    <row r="204" spans="2:18" x14ac:dyDescent="0.25">
      <c r="B204" s="78">
        <v>199</v>
      </c>
      <c r="C204" s="19" t="str">
        <f>IFERROR(INDEX(B2B!A:F,MATCH('B2B Pin Table'!B204,B2B!A:A,0),6),"---")</f>
        <v>TCK</v>
      </c>
      <c r="D204" s="19" t="str">
        <f>IFERROR(IF((COUNTIF(B2B!A200:K200,H202)&lt;0),"---",INDEX(B2B!A:K,MATCH('B2B Pin Table'!B204,B2B!A:A,0),2)),"---")</f>
        <v>JB2</v>
      </c>
      <c r="E204" s="19" t="str">
        <f>IFERROR(IF((COUNTIF(B2B!A200:K200,H202)&lt;0),"---",INDEX(B2B!A:K,MATCH('B2B Pin Table'!B204,B2B!A:A,0),3)),"---")</f>
        <v>100</v>
      </c>
      <c r="F204" s="19" t="str">
        <f>IFERROR(IF((COUNTIF(B2B!A200:K200,L202)&lt;0),"---",INDEX(B2B!A:K,MATCH('B2B Pin Table'!B204,B2B!A:A,0),4)),"---")</f>
        <v>JM2</v>
      </c>
      <c r="G204" s="19" t="str">
        <f>IFERROR(IF((COUNTIF(B2B!A200:K200,L202)&lt;0),"---",INDEX(B2B!A:K,MATCH('B2B Pin Table'!B204,B2B!A:A,0),5)),"---")</f>
        <v>99</v>
      </c>
      <c r="H204" s="59" t="str">
        <f>IFERROR(IF(VLOOKUP($D204&amp;"-"&amp;$E204,IF($H$4="TEB2000_REV01",CALC_CONN_TEB2000_REV01!$F:$I),4,0)="--","---",IF($H$4="TEB2000_REV01",CALC_CONN_TEB2000_REV01!$G204&amp; " --&gt; " &amp;CALC_CONN_TEB2000_REV01!$I204&amp; " --&gt; ")),"---")</f>
        <v>---</v>
      </c>
      <c r="I204" s="19" t="str">
        <f>IFERROR(IF(VLOOKUP($D204&amp;"-"&amp;$E204,IF($H$4="TEB2000_REV01",CALC_CONN_TEB2000_REV01!$F:$H),3,0)="--",VLOOKUP($D204&amp;"-"&amp;$E204,IF($H$4="TEB2000_REV01",CALC_CONN_TEB2000_REV01!$F:$H),2,0),VLOOKUP($D204&amp;"-"&amp;$E204,IF($H$4="TEB2000_REV01",CALC_CONN_TEB2000_REV01!$F:$H),3,0)),"---")</f>
        <v>---</v>
      </c>
      <c r="J204" s="19" t="str">
        <f>IFERROR(VLOOKUP(I204,IF($H$4="TEB2000_REV01",RAW_c_TEB2000_REV01!$AE:$AM),9,0),"---")</f>
        <v>---</v>
      </c>
      <c r="K204" s="19" t="str">
        <f>IFERROR(VLOOKUP(D204&amp;"-"&amp;E204,IF($H$4="TEB2000_REV01",RAW_c_TEB2000_REV01!$AD:$AK,"???"),6,0),"---")</f>
        <v>---</v>
      </c>
      <c r="L204" s="19" t="str">
        <f>IFERROR(VLOOKUP(D204&amp;"-"&amp;E204,IF($H$4="TEB2000_REV01",RAW_c_TEB2000_REV01!$AD:$AL,"???"),9,0),"---")</f>
        <v>---</v>
      </c>
      <c r="M204" s="19" t="str">
        <f>IFERROR(IF(VLOOKUP($F204&amp;"-"&amp;$G204,IF($M$4="TEM0007_REV01",RAW_m_TEM0007_REV01!$F:$AU),43,0)="--","---",IF($M$4="TEM0007_REV01",RAW_m_TEM0007_REV01!$AT204&amp; " --&gt; " &amp;RAW_m_TEM0007_REV01!$AU204&amp; " --&gt; ")),"---")</f>
        <v>---</v>
      </c>
      <c r="N204" s="19" t="str">
        <f>IFERROR(VLOOKUP(F204&amp;"-"&amp;G204,IF($M$4="TEM0007_REV01",RAW_m_TEM0007_REV01!$AD:$AJ),7,0),"---")</f>
        <v>---</v>
      </c>
      <c r="O204" s="19" t="str">
        <f>IFERROR(VLOOKUP(N204,IF($M$4="TEM0007_REV01",RAW_m_TEM0007_REV01!$AJ:$AK),2,0),"---")</f>
        <v>---</v>
      </c>
      <c r="P204" s="19" t="str">
        <f>IFERROR(VLOOKUP(F204&amp;"-"&amp;G204,IF($M$4="TEM0007_REV01",RAW_m_TEM0007_REV01!$AD:$AG),3,0),"---")</f>
        <v>---</v>
      </c>
      <c r="Q204" s="19" t="str">
        <f>IFERROR(VLOOKUP(N204,IF($M$4="TEM0007_REV01",RAW_m_TEM0007_REV01!$AE:$AH),4,0),"---")</f>
        <v>---</v>
      </c>
      <c r="R204" s="19" t="str">
        <f>IFERROR(VLOOKUP(F204&amp;"-"&amp;G204,IF($M$4="TEM0007_REV01",RAW_m_TEM0007_REV01!$AD:$AG),4,0),"---")</f>
        <v>---</v>
      </c>
    </row>
    <row r="205" spans="2:18" x14ac:dyDescent="0.25">
      <c r="B205" s="78">
        <v>200</v>
      </c>
      <c r="C205" s="19" t="str">
        <f>IFERROR(INDEX(B2B!A:F,MATCH('B2B Pin Table'!B205,B2B!A:A,0),6),"---")</f>
        <v>IO</v>
      </c>
      <c r="D205" s="19" t="str">
        <f>IFERROR(IF((COUNTIF(B2B!A201:K201,H203)&lt;0),"---",INDEX(B2B!A:K,MATCH('B2B Pin Table'!B205,B2B!A:A,0),2)),"---")</f>
        <v>JB2</v>
      </c>
      <c r="E205" s="19" t="str">
        <f>IFERROR(IF((COUNTIF(B2B!A201:K201,H203)&lt;0),"---",INDEX(B2B!A:K,MATCH('B2B Pin Table'!B205,B2B!A:A,0),3)),"---")</f>
        <v>99</v>
      </c>
      <c r="F205" s="19" t="str">
        <f>IFERROR(IF((COUNTIF(B2B!A201:K201,L203)&lt;0),"---",INDEX(B2B!A:K,MATCH('B2B Pin Table'!B205,B2B!A:A,0),4)),"---")</f>
        <v>JM2</v>
      </c>
      <c r="G205" s="19" t="str">
        <f>IFERROR(IF((COUNTIF(B2B!A201:K201,L203)&lt;0),"---",INDEX(B2B!A:K,MATCH('B2B Pin Table'!B205,B2B!A:A,0),5)),"---")</f>
        <v>100</v>
      </c>
      <c r="H205" s="59" t="str">
        <f>IFERROR(IF(VLOOKUP($D205&amp;"-"&amp;$E205,IF($H$4="TEB2000_REV01",CALC_CONN_TEB2000_REV01!$F:$I),4,0)="--","---",IF($H$4="TEB2000_REV01",CALC_CONN_TEB2000_REV01!$G205&amp; " --&gt; " &amp;CALC_CONN_TEB2000_REV01!$I205&amp; " --&gt; ")),"---")</f>
        <v>---</v>
      </c>
      <c r="I205" s="19" t="str">
        <f>IFERROR(IF(VLOOKUP($D205&amp;"-"&amp;$E205,IF($H$4="TEB2000_REV01",CALC_CONN_TEB2000_REV01!$F:$H),3,0)="--",VLOOKUP($D205&amp;"-"&amp;$E205,IF($H$4="TEB2000_REV01",CALC_CONN_TEB2000_REV01!$F:$H),2,0),VLOOKUP($D205&amp;"-"&amp;$E205,IF($H$4="TEB2000_REV01",CALC_CONN_TEB2000_REV01!$F:$H),3,0)),"---")</f>
        <v>---</v>
      </c>
      <c r="J205" s="19" t="str">
        <f>IFERROR(VLOOKUP(I205,IF($H$4="TEB2000_REV01",RAW_c_TEB2000_REV01!$AE:$AM),9,0),"---")</f>
        <v>---</v>
      </c>
      <c r="K205" s="19" t="str">
        <f>IFERROR(VLOOKUP(D205&amp;"-"&amp;E205,IF($H$4="TEB2000_REV01",RAW_c_TEB2000_REV01!$AD:$AK,"???"),6,0),"---")</f>
        <v>---</v>
      </c>
      <c r="L205" s="19" t="str">
        <f>IFERROR(VLOOKUP(D205&amp;"-"&amp;E205,IF($H$4="TEB2000_REV01",RAW_c_TEB2000_REV01!$AD:$AL,"???"),9,0),"---")</f>
        <v>---</v>
      </c>
      <c r="M205" s="19" t="str">
        <f>IFERROR(IF(VLOOKUP($F205&amp;"-"&amp;$G205,IF($M$4="TEM0007_REV01",RAW_m_TEM0007_REV01!$F:$AU),43,0)="--","---",IF($M$4="TEM0007_REV01",RAW_m_TEM0007_REV01!$AT205&amp; " --&gt; " &amp;RAW_m_TEM0007_REV01!$AU205&amp; " --&gt; ")),"---")</f>
        <v>---</v>
      </c>
      <c r="N205" s="19" t="str">
        <f>IFERROR(VLOOKUP(F205&amp;"-"&amp;G205,IF($M$4="TEM0007_REV01",RAW_m_TEM0007_REV01!$AD:$AJ),7,0),"---")</f>
        <v>---</v>
      </c>
      <c r="O205" s="19" t="str">
        <f>IFERROR(VLOOKUP(N205,IF($M$4="TEM0007_REV01",RAW_m_TEM0007_REV01!$AJ:$AK),2,0),"---")</f>
        <v>---</v>
      </c>
      <c r="P205" s="19" t="str">
        <f>IFERROR(VLOOKUP(F205&amp;"-"&amp;G205,IF($M$4="TEM0007_REV01",RAW_m_TEM0007_REV01!$AD:$AG),3,0),"---")</f>
        <v>---</v>
      </c>
      <c r="Q205" s="19" t="str">
        <f>IFERROR(VLOOKUP(N205,IF($M$4="TEM0007_REV01",RAW_m_TEM0007_REV01!$AE:$AH),4,0),"---")</f>
        <v>---</v>
      </c>
      <c r="R205" s="19" t="str">
        <f>IFERROR(VLOOKUP(F205&amp;"-"&amp;G205,IF($M$4="TEM0007_REV01",RAW_m_TEM0007_REV01!$AD:$AG),4,0),"---")</f>
        <v>---</v>
      </c>
    </row>
    <row r="206" spans="2:18" x14ac:dyDescent="0.25">
      <c r="B206" s="78">
        <v>201</v>
      </c>
      <c r="C206" s="19" t="str">
        <f>IFERROR(INDEX(B2B!A:F,MATCH('B2B Pin Table'!B206,B2B!A:A,0),6),"---")</f>
        <v>IO</v>
      </c>
      <c r="D206" s="19" t="str">
        <f>IFERROR(IF((COUNTIF(B2B!A202:K202,H204)&lt;0),"---",INDEX(B2B!A:K,MATCH('B2B Pin Table'!B206,B2B!A:A,0),2)),"---")</f>
        <v>JB3</v>
      </c>
      <c r="E206" s="19" t="str">
        <f>IFERROR(IF((COUNTIF(B2B!A202:K202,H204)&lt;0),"---",INDEX(B2B!A:K,MATCH('B2B Pin Table'!B206,B2B!A:A,0),3)),"---")</f>
        <v>2</v>
      </c>
      <c r="F206" s="19" t="str">
        <f>IFERROR(IF((COUNTIF(B2B!A202:K202,L204)&lt;0),"---",INDEX(B2B!A:K,MATCH('B2B Pin Table'!B206,B2B!A:A,0),4)),"---")</f>
        <v>JM3</v>
      </c>
      <c r="G206" s="19" t="str">
        <f>IFERROR(IF((COUNTIF(B2B!A202:K202,L204)&lt;0),"---",INDEX(B2B!A:K,MATCH('B2B Pin Table'!B206,B2B!A:A,0),5)),"---")</f>
        <v>1</v>
      </c>
      <c r="H206" s="59" t="str">
        <f>IFERROR(IF(VLOOKUP($D206&amp;"-"&amp;$E206,IF($H$4="TEB2000_REV01",CALC_CONN_TEB2000_REV01!$F:$I),4,0)="--","---",IF($H$4="TEB2000_REV01",CALC_CONN_TEB2000_REV01!$G206&amp; " --&gt; " &amp;CALC_CONN_TEB2000_REV01!$I206&amp; " --&gt; ")),"---")</f>
        <v>---</v>
      </c>
      <c r="I206" s="19" t="str">
        <f>IFERROR(IF(VLOOKUP($D206&amp;"-"&amp;$E206,IF($H$4="TEB2000_REV01",CALC_CONN_TEB2000_REV01!$F:$H),3,0)="--",VLOOKUP($D206&amp;"-"&amp;$E206,IF($H$4="TEB2000_REV01",CALC_CONN_TEB2000_REV01!$F:$H),2,0),VLOOKUP($D206&amp;"-"&amp;$E206,IF($H$4="TEB2000_REV01",CALC_CONN_TEB2000_REV01!$F:$H),3,0)),"---")</f>
        <v>---</v>
      </c>
      <c r="J206" s="19" t="str">
        <f>IFERROR(VLOOKUP(I206,IF($H$4="TEB2000_REV01",RAW_c_TEB2000_REV01!$AE:$AM),9,0),"---")</f>
        <v>---</v>
      </c>
      <c r="K206" s="19" t="str">
        <f>IFERROR(VLOOKUP(D206&amp;"-"&amp;E206,IF($H$4="TEB2000_REV01",RAW_c_TEB2000_REV01!$AD:$AK,"???"),6,0),"---")</f>
        <v>---</v>
      </c>
      <c r="L206" s="19" t="str">
        <f>IFERROR(VLOOKUP(D206&amp;"-"&amp;E206,IF($H$4="TEB2000_REV01",RAW_c_TEB2000_REV01!$AD:$AL,"???"),9,0),"---")</f>
        <v>---</v>
      </c>
      <c r="M206" s="19" t="str">
        <f>IFERROR(IF(VLOOKUP($F206&amp;"-"&amp;$G206,IF($M$4="TEM0007_REV01",RAW_m_TEM0007_REV01!$F:$AU),43,0)="--","---",IF($M$4="TEM0007_REV01",RAW_m_TEM0007_REV01!$AT206&amp; " --&gt; " &amp;RAW_m_TEM0007_REV01!$AU206&amp; " --&gt; ")),"---")</f>
        <v>---</v>
      </c>
      <c r="N206" s="19" t="str">
        <f>IFERROR(VLOOKUP(F206&amp;"-"&amp;G206,IF($M$4="TEM0007_REV01",RAW_m_TEM0007_REV01!$AD:$AJ),7,0),"---")</f>
        <v>---</v>
      </c>
      <c r="O206" s="19" t="str">
        <f>IFERROR(VLOOKUP(N206,IF($M$4="TEM0007_REV01",RAW_m_TEM0007_REV01!$AJ:$AK),2,0),"---")</f>
        <v>---</v>
      </c>
      <c r="P206" s="19" t="str">
        <f>IFERROR(VLOOKUP(F206&amp;"-"&amp;G206,IF($M$4="TEM0007_REV01",RAW_m_TEM0007_REV01!$AD:$AG),3,0),"---")</f>
        <v>---</v>
      </c>
      <c r="Q206" s="19" t="str">
        <f>IFERROR(VLOOKUP(N206,IF($M$4="TEM0007_REV01",RAW_m_TEM0007_REV01!$AE:$AH),4,0),"---")</f>
        <v>---</v>
      </c>
      <c r="R206" s="19" t="str">
        <f>IFERROR(VLOOKUP(F206&amp;"-"&amp;G206,IF($M$4="TEM0007_REV01",RAW_m_TEM0007_REV01!$AD:$AG),4,0),"---")</f>
        <v>---</v>
      </c>
    </row>
    <row r="207" spans="2:18" x14ac:dyDescent="0.25">
      <c r="B207" s="78">
        <v>202</v>
      </c>
      <c r="C207" s="19" t="str">
        <f>IFERROR(INDEX(B2B!A:F,MATCH('B2B Pin Table'!B207,B2B!A:A,0),6),"---")</f>
        <v>IO</v>
      </c>
      <c r="D207" s="19" t="str">
        <f>IFERROR(IF((COUNTIF(B2B!A203:K203,H205)&lt;0),"---",INDEX(B2B!A:K,MATCH('B2B Pin Table'!B207,B2B!A:A,0),2)),"---")</f>
        <v>JB3</v>
      </c>
      <c r="E207" s="19" t="str">
        <f>IFERROR(IF((COUNTIF(B2B!A203:K203,H205)&lt;0),"---",INDEX(B2B!A:K,MATCH('B2B Pin Table'!B207,B2B!A:A,0),3)),"---")</f>
        <v>1</v>
      </c>
      <c r="F207" s="19" t="str">
        <f>IFERROR(IF((COUNTIF(B2B!A203:K203,L205)&lt;0),"---",INDEX(B2B!A:K,MATCH('B2B Pin Table'!B207,B2B!A:A,0),4)),"---")</f>
        <v>JM3</v>
      </c>
      <c r="G207" s="19" t="str">
        <f>IFERROR(IF((COUNTIF(B2B!A203:K203,L205)&lt;0),"---",INDEX(B2B!A:K,MATCH('B2B Pin Table'!B207,B2B!A:A,0),5)),"---")</f>
        <v>2</v>
      </c>
      <c r="H207" s="59" t="str">
        <f>IFERROR(IF(VLOOKUP($D207&amp;"-"&amp;$E207,IF($H$4="TEB2000_REV01",CALC_CONN_TEB2000_REV01!$F:$I),4,0)="--","---",IF($H$4="TEB2000_REV01",CALC_CONN_TEB2000_REV01!$G207&amp; " --&gt; " &amp;CALC_CONN_TEB2000_REV01!$I207&amp; " --&gt; ")),"---")</f>
        <v>---</v>
      </c>
      <c r="I207" s="19" t="str">
        <f>IFERROR(IF(VLOOKUP($D207&amp;"-"&amp;$E207,IF($H$4="TEB2000_REV01",CALC_CONN_TEB2000_REV01!$F:$H),3,0)="--",VLOOKUP($D207&amp;"-"&amp;$E207,IF($H$4="TEB2000_REV01",CALC_CONN_TEB2000_REV01!$F:$H),2,0),VLOOKUP($D207&amp;"-"&amp;$E207,IF($H$4="TEB2000_REV01",CALC_CONN_TEB2000_REV01!$F:$H),3,0)),"---")</f>
        <v>---</v>
      </c>
      <c r="J207" s="19" t="str">
        <f>IFERROR(VLOOKUP(I207,IF($H$4="TEB2000_REV01",RAW_c_TEB2000_REV01!$AE:$AM),9,0),"---")</f>
        <v>---</v>
      </c>
      <c r="K207" s="19" t="str">
        <f>IFERROR(VLOOKUP(D207&amp;"-"&amp;E207,IF($H$4="TEB2000_REV01",RAW_c_TEB2000_REV01!$AD:$AK,"???"),6,0),"---")</f>
        <v>---</v>
      </c>
      <c r="L207" s="19" t="str">
        <f>IFERROR(VLOOKUP(D207&amp;"-"&amp;E207,IF($H$4="TEB2000_REV01",RAW_c_TEB2000_REV01!$AD:$AL,"???"),9,0),"---")</f>
        <v>---</v>
      </c>
      <c r="M207" s="19" t="str">
        <f>IFERROR(IF(VLOOKUP($F207&amp;"-"&amp;$G207,IF($M$4="TEM0007_REV01",RAW_m_TEM0007_REV01!$F:$AU),43,0)="--","---",IF($M$4="TEM0007_REV01",RAW_m_TEM0007_REV01!$AT207&amp; " --&gt; " &amp;RAW_m_TEM0007_REV01!$AU207&amp; " --&gt; ")),"---")</f>
        <v>---</v>
      </c>
      <c r="N207" s="19" t="str">
        <f>IFERROR(VLOOKUP(F207&amp;"-"&amp;G207,IF($M$4="TEM0007_REV01",RAW_m_TEM0007_REV01!$AD:$AJ),7,0),"---")</f>
        <v>---</v>
      </c>
      <c r="O207" s="19" t="str">
        <f>IFERROR(VLOOKUP(N207,IF($M$4="TEM0007_REV01",RAW_m_TEM0007_REV01!$AJ:$AK),2,0),"---")</f>
        <v>---</v>
      </c>
      <c r="P207" s="19" t="str">
        <f>IFERROR(VLOOKUP(F207&amp;"-"&amp;G207,IF($M$4="TEM0007_REV01",RAW_m_TEM0007_REV01!$AD:$AG),3,0),"---")</f>
        <v>---</v>
      </c>
      <c r="Q207" s="19" t="str">
        <f>IFERROR(VLOOKUP(N207,IF($M$4="TEM0007_REV01",RAW_m_TEM0007_REV01!$AE:$AH),4,0),"---")</f>
        <v>---</v>
      </c>
      <c r="R207" s="19" t="str">
        <f>IFERROR(VLOOKUP(F207&amp;"-"&amp;G207,IF($M$4="TEM0007_REV01",RAW_m_TEM0007_REV01!$AD:$AG),4,0),"---")</f>
        <v>---</v>
      </c>
    </row>
    <row r="208" spans="2:18" x14ac:dyDescent="0.25">
      <c r="B208" s="78">
        <v>203</v>
      </c>
      <c r="C208" s="19" t="str">
        <f>IFERROR(INDEX(B2B!A:F,MATCH('B2B Pin Table'!B208,B2B!A:A,0),6),"---")</f>
        <v>IO</v>
      </c>
      <c r="D208" s="19" t="str">
        <f>IFERROR(IF((COUNTIF(B2B!A204:K204,H206)&lt;0),"---",INDEX(B2B!A:K,MATCH('B2B Pin Table'!B208,B2B!A:A,0),2)),"---")</f>
        <v>JB3</v>
      </c>
      <c r="E208" s="19" t="str">
        <f>IFERROR(IF((COUNTIF(B2B!A204:K204,H206)&lt;0),"---",INDEX(B2B!A:K,MATCH('B2B Pin Table'!B208,B2B!A:A,0),3)),"---")</f>
        <v>4</v>
      </c>
      <c r="F208" s="19" t="str">
        <f>IFERROR(IF((COUNTIF(B2B!A204:K204,L206)&lt;0),"---",INDEX(B2B!A:K,MATCH('B2B Pin Table'!B208,B2B!A:A,0),4)),"---")</f>
        <v>JM3</v>
      </c>
      <c r="G208" s="19" t="str">
        <f>IFERROR(IF((COUNTIF(B2B!A204:K204,L206)&lt;0),"---",INDEX(B2B!A:K,MATCH('B2B Pin Table'!B208,B2B!A:A,0),5)),"---")</f>
        <v>3</v>
      </c>
      <c r="H208" s="59" t="str">
        <f>IFERROR(IF(VLOOKUP($D208&amp;"-"&amp;$E208,IF($H$4="TEB2000_REV01",CALC_CONN_TEB2000_REV01!$F:$I),4,0)="--","---",IF($H$4="TEB2000_REV01",CALC_CONN_TEB2000_REV01!$G208&amp; " --&gt; " &amp;CALC_CONN_TEB2000_REV01!$I208&amp; " --&gt; ")),"---")</f>
        <v>---</v>
      </c>
      <c r="I208" s="19" t="str">
        <f>IFERROR(IF(VLOOKUP($D208&amp;"-"&amp;$E208,IF($H$4="TEB2000_REV01",CALC_CONN_TEB2000_REV01!$F:$H),3,0)="--",VLOOKUP($D208&amp;"-"&amp;$E208,IF($H$4="TEB2000_REV01",CALC_CONN_TEB2000_REV01!$F:$H),2,0),VLOOKUP($D208&amp;"-"&amp;$E208,IF($H$4="TEB2000_REV01",CALC_CONN_TEB2000_REV01!$F:$H),3,0)),"---")</f>
        <v>---</v>
      </c>
      <c r="J208" s="19" t="str">
        <f>IFERROR(VLOOKUP(I208,IF($H$4="TEB2000_REV01",RAW_c_TEB2000_REV01!$AE:$AM),9,0),"---")</f>
        <v>---</v>
      </c>
      <c r="K208" s="19" t="str">
        <f>IFERROR(VLOOKUP(D208&amp;"-"&amp;E208,IF($H$4="TEB2000_REV01",RAW_c_TEB2000_REV01!$AD:$AK,"???"),6,0),"---")</f>
        <v>---</v>
      </c>
      <c r="L208" s="19" t="str">
        <f>IFERROR(VLOOKUP(D208&amp;"-"&amp;E208,IF($H$4="TEB2000_REV01",RAW_c_TEB2000_REV01!$AD:$AL,"???"),9,0),"---")</f>
        <v>---</v>
      </c>
      <c r="M208" s="19" t="str">
        <f>IFERROR(IF(VLOOKUP($F208&amp;"-"&amp;$G208,IF($M$4="TEM0007_REV01",RAW_m_TEM0007_REV01!$F:$AU),43,0)="--","---",IF($M$4="TEM0007_REV01",RAW_m_TEM0007_REV01!$AT208&amp; " --&gt; " &amp;RAW_m_TEM0007_REV01!$AU208&amp; " --&gt; ")),"---")</f>
        <v>---</v>
      </c>
      <c r="N208" s="19" t="str">
        <f>IFERROR(VLOOKUP(F208&amp;"-"&amp;G208,IF($M$4="TEM0007_REV01",RAW_m_TEM0007_REV01!$AD:$AJ),7,0),"---")</f>
        <v>---</v>
      </c>
      <c r="O208" s="19" t="str">
        <f>IFERROR(VLOOKUP(N208,IF($M$4="TEM0007_REV01",RAW_m_TEM0007_REV01!$AJ:$AK),2,0),"---")</f>
        <v>---</v>
      </c>
      <c r="P208" s="19" t="str">
        <f>IFERROR(VLOOKUP(F208&amp;"-"&amp;G208,IF($M$4="TEM0007_REV01",RAW_m_TEM0007_REV01!$AD:$AG),3,0),"---")</f>
        <v>---</v>
      </c>
      <c r="Q208" s="19" t="str">
        <f>IFERROR(VLOOKUP(N208,IF($M$4="TEM0007_REV01",RAW_m_TEM0007_REV01!$AE:$AH),4,0),"---")</f>
        <v>---</v>
      </c>
      <c r="R208" s="19" t="str">
        <f>IFERROR(VLOOKUP(F208&amp;"-"&amp;G208,IF($M$4="TEM0007_REV01",RAW_m_TEM0007_REV01!$AD:$AG),4,0),"---")</f>
        <v>---</v>
      </c>
    </row>
    <row r="209" spans="2:18" x14ac:dyDescent="0.25">
      <c r="B209" s="78">
        <v>204</v>
      </c>
      <c r="C209" s="19" t="str">
        <f>IFERROR(INDEX(B2B!A:F,MATCH('B2B Pin Table'!B209,B2B!A:A,0),6),"---")</f>
        <v>IO</v>
      </c>
      <c r="D209" s="19" t="str">
        <f>IFERROR(IF((COUNTIF(B2B!A205:K205,H207)&lt;0),"---",INDEX(B2B!A:K,MATCH('B2B Pin Table'!B209,B2B!A:A,0),2)),"---")</f>
        <v>JB3</v>
      </c>
      <c r="E209" s="19" t="str">
        <f>IFERROR(IF((COUNTIF(B2B!A205:K205,H207)&lt;0),"---",INDEX(B2B!A:K,MATCH('B2B Pin Table'!B209,B2B!A:A,0),3)),"---")</f>
        <v>3</v>
      </c>
      <c r="F209" s="19" t="str">
        <f>IFERROR(IF((COUNTIF(B2B!A205:K205,L207)&lt;0),"---",INDEX(B2B!A:K,MATCH('B2B Pin Table'!B209,B2B!A:A,0),4)),"---")</f>
        <v>JM3</v>
      </c>
      <c r="G209" s="19" t="str">
        <f>IFERROR(IF((COUNTIF(B2B!A205:K205,L207)&lt;0),"---",INDEX(B2B!A:K,MATCH('B2B Pin Table'!B209,B2B!A:A,0),5)),"---")</f>
        <v>4</v>
      </c>
      <c r="H209" s="59" t="str">
        <f>IFERROR(IF(VLOOKUP($D209&amp;"-"&amp;$E209,IF($H$4="TEB2000_REV01",CALC_CONN_TEB2000_REV01!$F:$I),4,0)="--","---",IF($H$4="TEB2000_REV01",CALC_CONN_TEB2000_REV01!$G209&amp; " --&gt; " &amp;CALC_CONN_TEB2000_REV01!$I209&amp; " --&gt; ")),"---")</f>
        <v>---</v>
      </c>
      <c r="I209" s="19" t="str">
        <f>IFERROR(IF(VLOOKUP($D209&amp;"-"&amp;$E209,IF($H$4="TEB2000_REV01",CALC_CONN_TEB2000_REV01!$F:$H),3,0)="--",VLOOKUP($D209&amp;"-"&amp;$E209,IF($H$4="TEB2000_REV01",CALC_CONN_TEB2000_REV01!$F:$H),2,0),VLOOKUP($D209&amp;"-"&amp;$E209,IF($H$4="TEB2000_REV01",CALC_CONN_TEB2000_REV01!$F:$H),3,0)),"---")</f>
        <v>---</v>
      </c>
      <c r="J209" s="19" t="str">
        <f>IFERROR(VLOOKUP(I209,IF($H$4="TEB2000_REV01",RAW_c_TEB2000_REV01!$AE:$AM),9,0),"---")</f>
        <v>---</v>
      </c>
      <c r="K209" s="19" t="str">
        <f>IFERROR(VLOOKUP(D209&amp;"-"&amp;E209,IF($H$4="TEB2000_REV01",RAW_c_TEB2000_REV01!$AD:$AK,"???"),6,0),"---")</f>
        <v>---</v>
      </c>
      <c r="L209" s="19" t="str">
        <f>IFERROR(VLOOKUP(D209&amp;"-"&amp;E209,IF($H$4="TEB2000_REV01",RAW_c_TEB2000_REV01!$AD:$AL,"???"),9,0),"---")</f>
        <v>---</v>
      </c>
      <c r="M209" s="19" t="str">
        <f>IFERROR(IF(VLOOKUP($F209&amp;"-"&amp;$G209,IF($M$4="TEM0007_REV01",RAW_m_TEM0007_REV01!$F:$AU),43,0)="--","---",IF($M$4="TEM0007_REV01",RAW_m_TEM0007_REV01!$AT209&amp; " --&gt; " &amp;RAW_m_TEM0007_REV01!$AU209&amp; " --&gt; ")),"---")</f>
        <v>---</v>
      </c>
      <c r="N209" s="19" t="str">
        <f>IFERROR(VLOOKUP(F209&amp;"-"&amp;G209,IF($M$4="TEM0007_REV01",RAW_m_TEM0007_REV01!$AD:$AJ),7,0),"---")</f>
        <v>---</v>
      </c>
      <c r="O209" s="19" t="str">
        <f>IFERROR(VLOOKUP(N209,IF($M$4="TEM0007_REV01",RAW_m_TEM0007_REV01!$AJ:$AK),2,0),"---")</f>
        <v>---</v>
      </c>
      <c r="P209" s="19" t="str">
        <f>IFERROR(VLOOKUP(F209&amp;"-"&amp;G209,IF($M$4="TEM0007_REV01",RAW_m_TEM0007_REV01!$AD:$AG),3,0),"---")</f>
        <v>---</v>
      </c>
      <c r="Q209" s="19" t="str">
        <f>IFERROR(VLOOKUP(N209,IF($M$4="TEM0007_REV01",RAW_m_TEM0007_REV01!$AE:$AH),4,0),"---")</f>
        <v>---</v>
      </c>
      <c r="R209" s="19" t="str">
        <f>IFERROR(VLOOKUP(F209&amp;"-"&amp;G209,IF($M$4="TEM0007_REV01",RAW_m_TEM0007_REV01!$AD:$AG),4,0),"---")</f>
        <v>---</v>
      </c>
    </row>
    <row r="210" spans="2:18" x14ac:dyDescent="0.25">
      <c r="B210" s="78">
        <v>205</v>
      </c>
      <c r="C210" s="19" t="str">
        <f>IFERROR(INDEX(B2B!A:F,MATCH('B2B Pin Table'!B210,B2B!A:A,0),6),"---")</f>
        <v>GND</v>
      </c>
      <c r="D210" s="19" t="str">
        <f>IFERROR(IF((COUNTIF(B2B!A206:K206,H208)&lt;0),"---",INDEX(B2B!A:K,MATCH('B2B Pin Table'!B210,B2B!A:A,0),2)),"---")</f>
        <v>JB3</v>
      </c>
      <c r="E210" s="19" t="str">
        <f>IFERROR(IF((COUNTIF(B2B!A206:K206,H208)&lt;0),"---",INDEX(B2B!A:K,MATCH('B2B Pin Table'!B210,B2B!A:A,0),3)),"---")</f>
        <v>6</v>
      </c>
      <c r="F210" s="19" t="str">
        <f>IFERROR(IF((COUNTIF(B2B!A206:K206,L208)&lt;0),"---",INDEX(B2B!A:K,MATCH('B2B Pin Table'!B210,B2B!A:A,0),4)),"---")</f>
        <v>JM3</v>
      </c>
      <c r="G210" s="19" t="str">
        <f>IFERROR(IF((COUNTIF(B2B!A206:K206,L208)&lt;0),"---",INDEX(B2B!A:K,MATCH('B2B Pin Table'!B210,B2B!A:A,0),5)),"---")</f>
        <v>5</v>
      </c>
      <c r="H210" s="59" t="str">
        <f>IFERROR(IF(VLOOKUP($D210&amp;"-"&amp;$E210,IF($H$4="TEB2000_REV01",CALC_CONN_TEB2000_REV01!$F:$I),4,0)="--","---",IF($H$4="TEB2000_REV01",CALC_CONN_TEB2000_REV01!$G210&amp; " --&gt; " &amp;CALC_CONN_TEB2000_REV01!$I210&amp; " --&gt; ")),"---")</f>
        <v>---</v>
      </c>
      <c r="I210" s="19" t="str">
        <f>IFERROR(IF(VLOOKUP($D210&amp;"-"&amp;$E210,IF($H$4="TEB2000_REV01",CALC_CONN_TEB2000_REV01!$F:$H),3,0)="--",VLOOKUP($D210&amp;"-"&amp;$E210,IF($H$4="TEB2000_REV01",CALC_CONN_TEB2000_REV01!$F:$H),2,0),VLOOKUP($D210&amp;"-"&amp;$E210,IF($H$4="TEB2000_REV01",CALC_CONN_TEB2000_REV01!$F:$H),3,0)),"---")</f>
        <v>---</v>
      </c>
      <c r="J210" s="19" t="str">
        <f>IFERROR(VLOOKUP(I210,IF($H$4="TEB2000_REV01",RAW_c_TEB2000_REV01!$AE:$AM),9,0),"---")</f>
        <v>---</v>
      </c>
      <c r="K210" s="19" t="str">
        <f>IFERROR(VLOOKUP(D210&amp;"-"&amp;E210,IF($H$4="TEB2000_REV01",RAW_c_TEB2000_REV01!$AD:$AK,"???"),6,0),"---")</f>
        <v>---</v>
      </c>
      <c r="L210" s="19" t="str">
        <f>IFERROR(VLOOKUP(D210&amp;"-"&amp;E210,IF($H$4="TEB2000_REV01",RAW_c_TEB2000_REV01!$AD:$AL,"???"),9,0),"---")</f>
        <v>---</v>
      </c>
      <c r="M210" s="19" t="str">
        <f>IFERROR(IF(VLOOKUP($F210&amp;"-"&amp;$G210,IF($M$4="TEM0007_REV01",RAW_m_TEM0007_REV01!$F:$AU),43,0)="--","---",IF($M$4="TEM0007_REV01",RAW_m_TEM0007_REV01!$AT210&amp; " --&gt; " &amp;RAW_m_TEM0007_REV01!$AU210&amp; " --&gt; ")),"---")</f>
        <v>---</v>
      </c>
      <c r="N210" s="19" t="str">
        <f>IFERROR(VLOOKUP(F210&amp;"-"&amp;G210,IF($M$4="TEM0007_REV01",RAW_m_TEM0007_REV01!$AD:$AJ),7,0),"---")</f>
        <v>---</v>
      </c>
      <c r="O210" s="19" t="str">
        <f>IFERROR(VLOOKUP(N210,IF($M$4="TEM0007_REV01",RAW_m_TEM0007_REV01!$AJ:$AK),2,0),"---")</f>
        <v>---</v>
      </c>
      <c r="P210" s="19" t="str">
        <f>IFERROR(VLOOKUP(F210&amp;"-"&amp;G210,IF($M$4="TEM0007_REV01",RAW_m_TEM0007_REV01!$AD:$AG),3,0),"---")</f>
        <v>---</v>
      </c>
      <c r="Q210" s="19" t="str">
        <f>IFERROR(VLOOKUP(N210,IF($M$4="TEM0007_REV01",RAW_m_TEM0007_REV01!$AE:$AH),4,0),"---")</f>
        <v>---</v>
      </c>
      <c r="R210" s="19" t="str">
        <f>IFERROR(VLOOKUP(F210&amp;"-"&amp;G210,IF($M$4="TEM0007_REV01",RAW_m_TEM0007_REV01!$AD:$AG),4,0),"---")</f>
        <v>---</v>
      </c>
    </row>
    <row r="211" spans="2:18" x14ac:dyDescent="0.25">
      <c r="B211" s="78">
        <v>206</v>
      </c>
      <c r="C211" s="19" t="str">
        <f>IFERROR(INDEX(B2B!A:F,MATCH('B2B Pin Table'!B211,B2B!A:A,0),6),"---")</f>
        <v>GND</v>
      </c>
      <c r="D211" s="19" t="str">
        <f>IFERROR(IF((COUNTIF(B2B!A207:K207,H209)&lt;0),"---",INDEX(B2B!A:K,MATCH('B2B Pin Table'!B211,B2B!A:A,0),2)),"---")</f>
        <v>JB3</v>
      </c>
      <c r="E211" s="19" t="str">
        <f>IFERROR(IF((COUNTIF(B2B!A207:K207,H209)&lt;0),"---",INDEX(B2B!A:K,MATCH('B2B Pin Table'!B211,B2B!A:A,0),3)),"---")</f>
        <v>5</v>
      </c>
      <c r="F211" s="19" t="str">
        <f>IFERROR(IF((COUNTIF(B2B!A207:K207,L209)&lt;0),"---",INDEX(B2B!A:K,MATCH('B2B Pin Table'!B211,B2B!A:A,0),4)),"---")</f>
        <v>JM3</v>
      </c>
      <c r="G211" s="19" t="str">
        <f>IFERROR(IF((COUNTIF(B2B!A207:K207,L209)&lt;0),"---",INDEX(B2B!A:K,MATCH('B2B Pin Table'!B211,B2B!A:A,0),5)),"---")</f>
        <v>6</v>
      </c>
      <c r="H211" s="59" t="str">
        <f>IFERROR(IF(VLOOKUP($D211&amp;"-"&amp;$E211,IF($H$4="TEB2000_REV01",CALC_CONN_TEB2000_REV01!$F:$I),4,0)="--","---",IF($H$4="TEB2000_REV01",CALC_CONN_TEB2000_REV01!$G211&amp; " --&gt; " &amp;CALC_CONN_TEB2000_REV01!$I211&amp; " --&gt; ")),"---")</f>
        <v>---</v>
      </c>
      <c r="I211" s="19" t="str">
        <f>IFERROR(IF(VLOOKUP($D211&amp;"-"&amp;$E211,IF($H$4="TEB2000_REV01",CALC_CONN_TEB2000_REV01!$F:$H),3,0)="--",VLOOKUP($D211&amp;"-"&amp;$E211,IF($H$4="TEB2000_REV01",CALC_CONN_TEB2000_REV01!$F:$H),2,0),VLOOKUP($D211&amp;"-"&amp;$E211,IF($H$4="TEB2000_REV01",CALC_CONN_TEB2000_REV01!$F:$H),3,0)),"---")</f>
        <v>---</v>
      </c>
      <c r="J211" s="19" t="str">
        <f>IFERROR(VLOOKUP(I211,IF($H$4="TEB2000_REV01",RAW_c_TEB2000_REV01!$AE:$AM),9,0),"---")</f>
        <v>---</v>
      </c>
      <c r="K211" s="19" t="str">
        <f>IFERROR(VLOOKUP(D211&amp;"-"&amp;E211,IF($H$4="TEB2000_REV01",RAW_c_TEB2000_REV01!$AD:$AK,"???"),6,0),"---")</f>
        <v>---</v>
      </c>
      <c r="L211" s="19" t="str">
        <f>IFERROR(VLOOKUP(D211&amp;"-"&amp;E211,IF($H$4="TEB2000_REV01",RAW_c_TEB2000_REV01!$AD:$AL,"???"),9,0),"---")</f>
        <v>---</v>
      </c>
      <c r="M211" s="19" t="str">
        <f>IFERROR(IF(VLOOKUP($F211&amp;"-"&amp;$G211,IF($M$4="TEM0007_REV01",RAW_m_TEM0007_REV01!$F:$AU),43,0)="--","---",IF($M$4="TEM0007_REV01",RAW_m_TEM0007_REV01!$AT211&amp; " --&gt; " &amp;RAW_m_TEM0007_REV01!$AU211&amp; " --&gt; ")),"---")</f>
        <v>---</v>
      </c>
      <c r="N211" s="19" t="str">
        <f>IFERROR(VLOOKUP(F211&amp;"-"&amp;G211,IF($M$4="TEM0007_REV01",RAW_m_TEM0007_REV01!$AD:$AJ),7,0),"---")</f>
        <v>---</v>
      </c>
      <c r="O211" s="19" t="str">
        <f>IFERROR(VLOOKUP(N211,IF($M$4="TEM0007_REV01",RAW_m_TEM0007_REV01!$AJ:$AK),2,0),"---")</f>
        <v>---</v>
      </c>
      <c r="P211" s="19" t="str">
        <f>IFERROR(VLOOKUP(F211&amp;"-"&amp;G211,IF($M$4="TEM0007_REV01",RAW_m_TEM0007_REV01!$AD:$AG),3,0),"---")</f>
        <v>---</v>
      </c>
      <c r="Q211" s="19" t="str">
        <f>IFERROR(VLOOKUP(N211,IF($M$4="TEM0007_REV01",RAW_m_TEM0007_REV01!$AE:$AH),4,0),"---")</f>
        <v>---</v>
      </c>
      <c r="R211" s="19" t="str">
        <f>IFERROR(VLOOKUP(F211&amp;"-"&amp;G211,IF($M$4="TEM0007_REV01",RAW_m_TEM0007_REV01!$AD:$AG),4,0),"---")</f>
        <v>---</v>
      </c>
    </row>
    <row r="212" spans="2:18" x14ac:dyDescent="0.25">
      <c r="B212" s="78">
        <v>207</v>
      </c>
      <c r="C212" s="19" t="str">
        <f>IFERROR(INDEX(B2B!A:F,MATCH('B2B Pin Table'!B212,B2B!A:A,0),6),"---")</f>
        <v>IO</v>
      </c>
      <c r="D212" s="19" t="str">
        <f>IFERROR(IF((COUNTIF(B2B!A208:K208,H210)&lt;0),"---",INDEX(B2B!A:K,MATCH('B2B Pin Table'!B212,B2B!A:A,0),2)),"---")</f>
        <v>JB3</v>
      </c>
      <c r="E212" s="19" t="str">
        <f>IFERROR(IF((COUNTIF(B2B!A208:K208,H210)&lt;0),"---",INDEX(B2B!A:K,MATCH('B2B Pin Table'!B212,B2B!A:A,0),3)),"---")</f>
        <v>8</v>
      </c>
      <c r="F212" s="19" t="str">
        <f>IFERROR(IF((COUNTIF(B2B!A208:K208,L210)&lt;0),"---",INDEX(B2B!A:K,MATCH('B2B Pin Table'!B212,B2B!A:A,0),4)),"---")</f>
        <v>JM3</v>
      </c>
      <c r="G212" s="19" t="str">
        <f>IFERROR(IF((COUNTIF(B2B!A208:K208,L210)&lt;0),"---",INDEX(B2B!A:K,MATCH('B2B Pin Table'!B212,B2B!A:A,0),5)),"---")</f>
        <v>7</v>
      </c>
      <c r="H212" s="59" t="str">
        <f>IFERROR(IF(VLOOKUP($D212&amp;"-"&amp;$E212,IF($H$4="TEB2000_REV01",CALC_CONN_TEB2000_REV01!$F:$I),4,0)="--","---",IF($H$4="TEB2000_REV01",CALC_CONN_TEB2000_REV01!$G212&amp; " --&gt; " &amp;CALC_CONN_TEB2000_REV01!$I212&amp; " --&gt; ")),"---")</f>
        <v>---</v>
      </c>
      <c r="I212" s="19" t="str">
        <f>IFERROR(IF(VLOOKUP($D212&amp;"-"&amp;$E212,IF($H$4="TEB2000_REV01",CALC_CONN_TEB2000_REV01!$F:$H),3,0)="--",VLOOKUP($D212&amp;"-"&amp;$E212,IF($H$4="TEB2000_REV01",CALC_CONN_TEB2000_REV01!$F:$H),2,0),VLOOKUP($D212&amp;"-"&amp;$E212,IF($H$4="TEB2000_REV01",CALC_CONN_TEB2000_REV01!$F:$H),3,0)),"---")</f>
        <v>---</v>
      </c>
      <c r="J212" s="19" t="str">
        <f>IFERROR(VLOOKUP(I212,IF($H$4="TEB2000_REV01",RAW_c_TEB2000_REV01!$AE:$AM),9,0),"---")</f>
        <v>---</v>
      </c>
      <c r="K212" s="19" t="str">
        <f>IFERROR(VLOOKUP(D212&amp;"-"&amp;E212,IF($H$4="TEB2000_REV01",RAW_c_TEB2000_REV01!$AD:$AK,"???"),6,0),"---")</f>
        <v>---</v>
      </c>
      <c r="L212" s="19" t="str">
        <f>IFERROR(VLOOKUP(D212&amp;"-"&amp;E212,IF($H$4="TEB2000_REV01",RAW_c_TEB2000_REV01!$AD:$AL,"???"),9,0),"---")</f>
        <v>---</v>
      </c>
      <c r="M212" s="19" t="str">
        <f>IFERROR(IF(VLOOKUP($F212&amp;"-"&amp;$G212,IF($M$4="TEM0007_REV01",RAW_m_TEM0007_REV01!$F:$AU),43,0)="--","---",IF($M$4="TEM0007_REV01",RAW_m_TEM0007_REV01!$AT212&amp; " --&gt; " &amp;RAW_m_TEM0007_REV01!$AU212&amp; " --&gt; ")),"---")</f>
        <v>---</v>
      </c>
      <c r="N212" s="19" t="str">
        <f>IFERROR(VLOOKUP(F212&amp;"-"&amp;G212,IF($M$4="TEM0007_REV01",RAW_m_TEM0007_REV01!$AD:$AJ),7,0),"---")</f>
        <v>---</v>
      </c>
      <c r="O212" s="19" t="str">
        <f>IFERROR(VLOOKUP(N212,IF($M$4="TEM0007_REV01",RAW_m_TEM0007_REV01!$AJ:$AK),2,0),"---")</f>
        <v>---</v>
      </c>
      <c r="P212" s="19" t="str">
        <f>IFERROR(VLOOKUP(F212&amp;"-"&amp;G212,IF($M$4="TEM0007_REV01",RAW_m_TEM0007_REV01!$AD:$AG),3,0),"---")</f>
        <v>---</v>
      </c>
      <c r="Q212" s="19" t="str">
        <f>IFERROR(VLOOKUP(N212,IF($M$4="TEM0007_REV01",RAW_m_TEM0007_REV01!$AE:$AH),4,0),"---")</f>
        <v>---</v>
      </c>
      <c r="R212" s="19" t="str">
        <f>IFERROR(VLOOKUP(F212&amp;"-"&amp;G212,IF($M$4="TEM0007_REV01",RAW_m_TEM0007_REV01!$AD:$AG),4,0),"---")</f>
        <v>---</v>
      </c>
    </row>
    <row r="213" spans="2:18" x14ac:dyDescent="0.25">
      <c r="B213" s="78">
        <v>208</v>
      </c>
      <c r="C213" s="19" t="str">
        <f>IFERROR(INDEX(B2B!A:F,MATCH('B2B Pin Table'!B213,B2B!A:A,0),6),"---")</f>
        <v>IO</v>
      </c>
      <c r="D213" s="19" t="str">
        <f>IFERROR(IF((COUNTIF(B2B!A209:K209,H211)&lt;0),"---",INDEX(B2B!A:K,MATCH('B2B Pin Table'!B213,B2B!A:A,0),2)),"---")</f>
        <v>JB3</v>
      </c>
      <c r="E213" s="19" t="str">
        <f>IFERROR(IF((COUNTIF(B2B!A209:K209,H211)&lt;0),"---",INDEX(B2B!A:K,MATCH('B2B Pin Table'!B213,B2B!A:A,0),3)),"---")</f>
        <v>7</v>
      </c>
      <c r="F213" s="19" t="str">
        <f>IFERROR(IF((COUNTIF(B2B!A209:K209,L211)&lt;0),"---",INDEX(B2B!A:K,MATCH('B2B Pin Table'!B213,B2B!A:A,0),4)),"---")</f>
        <v>JM3</v>
      </c>
      <c r="G213" s="19" t="str">
        <f>IFERROR(IF((COUNTIF(B2B!A209:K209,L211)&lt;0),"---",INDEX(B2B!A:K,MATCH('B2B Pin Table'!B213,B2B!A:A,0),5)),"---")</f>
        <v>8</v>
      </c>
      <c r="H213" s="59" t="str">
        <f>IFERROR(IF(VLOOKUP($D213&amp;"-"&amp;$E213,IF($H$4="TEB2000_REV01",CALC_CONN_TEB2000_REV01!$F:$I),4,0)="--","---",IF($H$4="TEB2000_REV01",CALC_CONN_TEB2000_REV01!$G213&amp; " --&gt; " &amp;CALC_CONN_TEB2000_REV01!$I213&amp; " --&gt; ")),"---")</f>
        <v>---</v>
      </c>
      <c r="I213" s="19" t="str">
        <f>IFERROR(IF(VLOOKUP($D213&amp;"-"&amp;$E213,IF($H$4="TEB2000_REV01",CALC_CONN_TEB2000_REV01!$F:$H),3,0)="--",VLOOKUP($D213&amp;"-"&amp;$E213,IF($H$4="TEB2000_REV01",CALC_CONN_TEB2000_REV01!$F:$H),2,0),VLOOKUP($D213&amp;"-"&amp;$E213,IF($H$4="TEB2000_REV01",CALC_CONN_TEB2000_REV01!$F:$H),3,0)),"---")</f>
        <v>---</v>
      </c>
      <c r="J213" s="19" t="str">
        <f>IFERROR(VLOOKUP(I213,IF($H$4="TEB2000_REV01",RAW_c_TEB2000_REV01!$AE:$AM),9,0),"---")</f>
        <v>---</v>
      </c>
      <c r="K213" s="19" t="str">
        <f>IFERROR(VLOOKUP(D213&amp;"-"&amp;E213,IF($H$4="TEB2000_REV01",RAW_c_TEB2000_REV01!$AD:$AK,"???"),6,0),"---")</f>
        <v>---</v>
      </c>
      <c r="L213" s="19" t="str">
        <f>IFERROR(VLOOKUP(D213&amp;"-"&amp;E213,IF($H$4="TEB2000_REV01",RAW_c_TEB2000_REV01!$AD:$AL,"???"),9,0),"---")</f>
        <v>---</v>
      </c>
      <c r="M213" s="19" t="str">
        <f>IFERROR(IF(VLOOKUP($F213&amp;"-"&amp;$G213,IF($M$4="TEM0007_REV01",RAW_m_TEM0007_REV01!$F:$AU),43,0)="--","---",IF($M$4="TEM0007_REV01",RAW_m_TEM0007_REV01!$AT213&amp; " --&gt; " &amp;RAW_m_TEM0007_REV01!$AU213&amp; " --&gt; ")),"---")</f>
        <v>---</v>
      </c>
      <c r="N213" s="19" t="str">
        <f>IFERROR(VLOOKUP(F213&amp;"-"&amp;G213,IF($M$4="TEM0007_REV01",RAW_m_TEM0007_REV01!$AD:$AJ),7,0),"---")</f>
        <v>---</v>
      </c>
      <c r="O213" s="19" t="str">
        <f>IFERROR(VLOOKUP(N213,IF($M$4="TEM0007_REV01",RAW_m_TEM0007_REV01!$AJ:$AK),2,0),"---")</f>
        <v>---</v>
      </c>
      <c r="P213" s="19" t="str">
        <f>IFERROR(VLOOKUP(F213&amp;"-"&amp;G213,IF($M$4="TEM0007_REV01",RAW_m_TEM0007_REV01!$AD:$AG),3,0),"---")</f>
        <v>---</v>
      </c>
      <c r="Q213" s="19" t="str">
        <f>IFERROR(VLOOKUP(N213,IF($M$4="TEM0007_REV01",RAW_m_TEM0007_REV01!$AE:$AH),4,0),"---")</f>
        <v>---</v>
      </c>
      <c r="R213" s="19" t="str">
        <f>IFERROR(VLOOKUP(F213&amp;"-"&amp;G213,IF($M$4="TEM0007_REV01",RAW_m_TEM0007_REV01!$AD:$AG),4,0),"---")</f>
        <v>---</v>
      </c>
    </row>
    <row r="214" spans="2:18" x14ac:dyDescent="0.25">
      <c r="B214" s="78">
        <v>209</v>
      </c>
      <c r="C214" s="19" t="str">
        <f>IFERROR(INDEX(B2B!A:F,MATCH('B2B Pin Table'!B214,B2B!A:A,0),6),"---")</f>
        <v>IO</v>
      </c>
      <c r="D214" s="19" t="str">
        <f>IFERROR(IF((COUNTIF(B2B!A210:K210,H212)&lt;0),"---",INDEX(B2B!A:K,MATCH('B2B Pin Table'!B214,B2B!A:A,0),2)),"---")</f>
        <v>JB3</v>
      </c>
      <c r="E214" s="19" t="str">
        <f>IFERROR(IF((COUNTIF(B2B!A210:K210,H212)&lt;0),"---",INDEX(B2B!A:K,MATCH('B2B Pin Table'!B214,B2B!A:A,0),3)),"---")</f>
        <v>10</v>
      </c>
      <c r="F214" s="19" t="str">
        <f>IFERROR(IF((COUNTIF(B2B!A210:K210,L212)&lt;0),"---",INDEX(B2B!A:K,MATCH('B2B Pin Table'!B214,B2B!A:A,0),4)),"---")</f>
        <v>JM3</v>
      </c>
      <c r="G214" s="19" t="str">
        <f>IFERROR(IF((COUNTIF(B2B!A210:K210,L212)&lt;0),"---",INDEX(B2B!A:K,MATCH('B2B Pin Table'!B214,B2B!A:A,0),5)),"---")</f>
        <v>9</v>
      </c>
      <c r="H214" s="59" t="str">
        <f>IFERROR(IF(VLOOKUP($D214&amp;"-"&amp;$E214,IF($H$4="TEB2000_REV01",CALC_CONN_TEB2000_REV01!$F:$I),4,0)="--","---",IF($H$4="TEB2000_REV01",CALC_CONN_TEB2000_REV01!$G214&amp; " --&gt; " &amp;CALC_CONN_TEB2000_REV01!$I214&amp; " --&gt; ")),"---")</f>
        <v>---</v>
      </c>
      <c r="I214" s="19" t="str">
        <f>IFERROR(IF(VLOOKUP($D214&amp;"-"&amp;$E214,IF($H$4="TEB2000_REV01",CALC_CONN_TEB2000_REV01!$F:$H),3,0)="--",VLOOKUP($D214&amp;"-"&amp;$E214,IF($H$4="TEB2000_REV01",CALC_CONN_TEB2000_REV01!$F:$H),2,0),VLOOKUP($D214&amp;"-"&amp;$E214,IF($H$4="TEB2000_REV01",CALC_CONN_TEB2000_REV01!$F:$H),3,0)),"---")</f>
        <v>---</v>
      </c>
      <c r="J214" s="19" t="str">
        <f>IFERROR(VLOOKUP(I214,IF($H$4="TEB2000_REV01",RAW_c_TEB2000_REV01!$AE:$AM),9,0),"---")</f>
        <v>---</v>
      </c>
      <c r="K214" s="19" t="str">
        <f>IFERROR(VLOOKUP(D214&amp;"-"&amp;E214,IF($H$4="TEB2000_REV01",RAW_c_TEB2000_REV01!$AD:$AK,"???"),6,0),"---")</f>
        <v>---</v>
      </c>
      <c r="L214" s="19" t="str">
        <f>IFERROR(VLOOKUP(D214&amp;"-"&amp;E214,IF($H$4="TEB2000_REV01",RAW_c_TEB2000_REV01!$AD:$AL,"???"),9,0),"---")</f>
        <v>---</v>
      </c>
      <c r="M214" s="19" t="str">
        <f>IFERROR(IF(VLOOKUP($F214&amp;"-"&amp;$G214,IF($M$4="TEM0007_REV01",RAW_m_TEM0007_REV01!$F:$AU),43,0)="--","---",IF($M$4="TEM0007_REV01",RAW_m_TEM0007_REV01!$AT214&amp; " --&gt; " &amp;RAW_m_TEM0007_REV01!$AU214&amp; " --&gt; ")),"---")</f>
        <v>---</v>
      </c>
      <c r="N214" s="19" t="str">
        <f>IFERROR(VLOOKUP(F214&amp;"-"&amp;G214,IF($M$4="TEM0007_REV01",RAW_m_TEM0007_REV01!$AD:$AJ),7,0),"---")</f>
        <v>---</v>
      </c>
      <c r="O214" s="19" t="str">
        <f>IFERROR(VLOOKUP(N214,IF($M$4="TEM0007_REV01",RAW_m_TEM0007_REV01!$AJ:$AK),2,0),"---")</f>
        <v>---</v>
      </c>
      <c r="P214" s="19" t="str">
        <f>IFERROR(VLOOKUP(F214&amp;"-"&amp;G214,IF($M$4="TEM0007_REV01",RAW_m_TEM0007_REV01!$AD:$AG),3,0),"---")</f>
        <v>---</v>
      </c>
      <c r="Q214" s="19" t="str">
        <f>IFERROR(VLOOKUP(N214,IF($M$4="TEM0007_REV01",RAW_m_TEM0007_REV01!$AE:$AH),4,0),"---")</f>
        <v>---</v>
      </c>
      <c r="R214" s="19" t="str">
        <f>IFERROR(VLOOKUP(F214&amp;"-"&amp;G214,IF($M$4="TEM0007_REV01",RAW_m_TEM0007_REV01!$AD:$AG),4,0),"---")</f>
        <v>---</v>
      </c>
    </row>
    <row r="215" spans="2:18" x14ac:dyDescent="0.25">
      <c r="B215" s="78">
        <v>210</v>
      </c>
      <c r="C215" s="19" t="str">
        <f>IFERROR(INDEX(B2B!A:F,MATCH('B2B Pin Table'!B215,B2B!A:A,0),6),"---")</f>
        <v>IO</v>
      </c>
      <c r="D215" s="19" t="str">
        <f>IFERROR(IF((COUNTIF(B2B!A211:K211,H213)&lt;0),"---",INDEX(B2B!A:K,MATCH('B2B Pin Table'!B215,B2B!A:A,0),2)),"---")</f>
        <v>JB3</v>
      </c>
      <c r="E215" s="19" t="str">
        <f>IFERROR(IF((COUNTIF(B2B!A211:K211,H213)&lt;0),"---",INDEX(B2B!A:K,MATCH('B2B Pin Table'!B215,B2B!A:A,0),3)),"---")</f>
        <v>9</v>
      </c>
      <c r="F215" s="19" t="str">
        <f>IFERROR(IF((COUNTIF(B2B!A211:K211,L213)&lt;0),"---",INDEX(B2B!A:K,MATCH('B2B Pin Table'!B215,B2B!A:A,0),4)),"---")</f>
        <v>JM3</v>
      </c>
      <c r="G215" s="19" t="str">
        <f>IFERROR(IF((COUNTIF(B2B!A211:K211,L213)&lt;0),"---",INDEX(B2B!A:K,MATCH('B2B Pin Table'!B215,B2B!A:A,0),5)),"---")</f>
        <v>10</v>
      </c>
      <c r="H215" s="59" t="str">
        <f>IFERROR(IF(VLOOKUP($D215&amp;"-"&amp;$E215,IF($H$4="TEB2000_REV01",CALC_CONN_TEB2000_REV01!$F:$I),4,0)="--","---",IF($H$4="TEB2000_REV01",CALC_CONN_TEB2000_REV01!$G215&amp; " --&gt; " &amp;CALC_CONN_TEB2000_REV01!$I215&amp; " --&gt; ")),"---")</f>
        <v>---</v>
      </c>
      <c r="I215" s="19" t="str">
        <f>IFERROR(IF(VLOOKUP($D215&amp;"-"&amp;$E215,IF($H$4="TEB2000_REV01",CALC_CONN_TEB2000_REV01!$F:$H),3,0)="--",VLOOKUP($D215&amp;"-"&amp;$E215,IF($H$4="TEB2000_REV01",CALC_CONN_TEB2000_REV01!$F:$H),2,0),VLOOKUP($D215&amp;"-"&amp;$E215,IF($H$4="TEB2000_REV01",CALC_CONN_TEB2000_REV01!$F:$H),3,0)),"---")</f>
        <v>---</v>
      </c>
      <c r="J215" s="19" t="str">
        <f>IFERROR(VLOOKUP(I215,IF($H$4="TEB2000_REV01",RAW_c_TEB2000_REV01!$AE:$AM),9,0),"---")</f>
        <v>---</v>
      </c>
      <c r="K215" s="19" t="str">
        <f>IFERROR(VLOOKUP(D215&amp;"-"&amp;E215,IF($H$4="TEB2000_REV01",RAW_c_TEB2000_REV01!$AD:$AK,"???"),6,0),"---")</f>
        <v>---</v>
      </c>
      <c r="L215" s="19" t="str">
        <f>IFERROR(VLOOKUP(D215&amp;"-"&amp;E215,IF($H$4="TEB2000_REV01",RAW_c_TEB2000_REV01!$AD:$AL,"???"),9,0),"---")</f>
        <v>---</v>
      </c>
      <c r="M215" s="19" t="str">
        <f>IFERROR(IF(VLOOKUP($F215&amp;"-"&amp;$G215,IF($M$4="TEM0007_REV01",RAW_m_TEM0007_REV01!$F:$AU),43,0)="--","---",IF($M$4="TEM0007_REV01",RAW_m_TEM0007_REV01!$AT215&amp; " --&gt; " &amp;RAW_m_TEM0007_REV01!$AU215&amp; " --&gt; ")),"---")</f>
        <v>---</v>
      </c>
      <c r="N215" s="19" t="str">
        <f>IFERROR(VLOOKUP(F215&amp;"-"&amp;G215,IF($M$4="TEM0007_REV01",RAW_m_TEM0007_REV01!$AD:$AJ),7,0),"---")</f>
        <v>---</v>
      </c>
      <c r="O215" s="19" t="str">
        <f>IFERROR(VLOOKUP(N215,IF($M$4="TEM0007_REV01",RAW_m_TEM0007_REV01!$AJ:$AK),2,0),"---")</f>
        <v>---</v>
      </c>
      <c r="P215" s="19" t="str">
        <f>IFERROR(VLOOKUP(F215&amp;"-"&amp;G215,IF($M$4="TEM0007_REV01",RAW_m_TEM0007_REV01!$AD:$AG),3,0),"---")</f>
        <v>---</v>
      </c>
      <c r="Q215" s="19" t="str">
        <f>IFERROR(VLOOKUP(N215,IF($M$4="TEM0007_REV01",RAW_m_TEM0007_REV01!$AE:$AH),4,0),"---")</f>
        <v>---</v>
      </c>
      <c r="R215" s="19" t="str">
        <f>IFERROR(VLOOKUP(F215&amp;"-"&amp;G215,IF($M$4="TEM0007_REV01",RAW_m_TEM0007_REV01!$AD:$AG),4,0),"---")</f>
        <v>---</v>
      </c>
    </row>
    <row r="216" spans="2:18" x14ac:dyDescent="0.25">
      <c r="B216" s="78">
        <v>211</v>
      </c>
      <c r="C216" s="19" t="str">
        <f>IFERROR(INDEX(B2B!A:F,MATCH('B2B Pin Table'!B216,B2B!A:A,0),6),"---")</f>
        <v>GND</v>
      </c>
      <c r="D216" s="19" t="str">
        <f>IFERROR(IF((COUNTIF(B2B!A212:K212,H214)&lt;0),"---",INDEX(B2B!A:K,MATCH('B2B Pin Table'!B216,B2B!A:A,0),2)),"---")</f>
        <v>JB3</v>
      </c>
      <c r="E216" s="19" t="str">
        <f>IFERROR(IF((COUNTIF(B2B!A212:K212,H214)&lt;0),"---",INDEX(B2B!A:K,MATCH('B2B Pin Table'!B216,B2B!A:A,0),3)),"---")</f>
        <v>12</v>
      </c>
      <c r="F216" s="19" t="str">
        <f>IFERROR(IF((COUNTIF(B2B!A212:K212,L214)&lt;0),"---",INDEX(B2B!A:K,MATCH('B2B Pin Table'!B216,B2B!A:A,0),4)),"---")</f>
        <v>JM3</v>
      </c>
      <c r="G216" s="19" t="str">
        <f>IFERROR(IF((COUNTIF(B2B!A212:K212,L214)&lt;0),"---",INDEX(B2B!A:K,MATCH('B2B Pin Table'!B216,B2B!A:A,0),5)),"---")</f>
        <v>11</v>
      </c>
      <c r="H216" s="59" t="str">
        <f>IFERROR(IF(VLOOKUP($D216&amp;"-"&amp;$E216,IF($H$4="TEB2000_REV01",CALC_CONN_TEB2000_REV01!$F:$I),4,0)="--","---",IF($H$4="TEB2000_REV01",CALC_CONN_TEB2000_REV01!$G216&amp; " --&gt; " &amp;CALC_CONN_TEB2000_REV01!$I216&amp; " --&gt; ")),"---")</f>
        <v>---</v>
      </c>
      <c r="I216" s="19" t="str">
        <f>IFERROR(IF(VLOOKUP($D216&amp;"-"&amp;$E216,IF($H$4="TEB2000_REV01",CALC_CONN_TEB2000_REV01!$F:$H),3,0)="--",VLOOKUP($D216&amp;"-"&amp;$E216,IF($H$4="TEB2000_REV01",CALC_CONN_TEB2000_REV01!$F:$H),2,0),VLOOKUP($D216&amp;"-"&amp;$E216,IF($H$4="TEB2000_REV01",CALC_CONN_TEB2000_REV01!$F:$H),3,0)),"---")</f>
        <v>---</v>
      </c>
      <c r="J216" s="19" t="str">
        <f>IFERROR(VLOOKUP(I216,IF($H$4="TEB2000_REV01",RAW_c_TEB2000_REV01!$AE:$AM),9,0),"---")</f>
        <v>---</v>
      </c>
      <c r="K216" s="19" t="str">
        <f>IFERROR(VLOOKUP(D216&amp;"-"&amp;E216,IF($H$4="TEB2000_REV01",RAW_c_TEB2000_REV01!$AD:$AK,"???"),6,0),"---")</f>
        <v>---</v>
      </c>
      <c r="L216" s="19" t="str">
        <f>IFERROR(VLOOKUP(D216&amp;"-"&amp;E216,IF($H$4="TEB2000_REV01",RAW_c_TEB2000_REV01!$AD:$AL,"???"),9,0),"---")</f>
        <v>---</v>
      </c>
      <c r="M216" s="19" t="str">
        <f>IFERROR(IF(VLOOKUP($F216&amp;"-"&amp;$G216,IF($M$4="TEM0007_REV01",RAW_m_TEM0007_REV01!$F:$AU),43,0)="--","---",IF($M$4="TEM0007_REV01",RAW_m_TEM0007_REV01!$AT216&amp; " --&gt; " &amp;RAW_m_TEM0007_REV01!$AU216&amp; " --&gt; ")),"---")</f>
        <v>---</v>
      </c>
      <c r="N216" s="19" t="str">
        <f>IFERROR(VLOOKUP(F216&amp;"-"&amp;G216,IF($M$4="TEM0007_REV01",RAW_m_TEM0007_REV01!$AD:$AJ),7,0),"---")</f>
        <v>---</v>
      </c>
      <c r="O216" s="19" t="str">
        <f>IFERROR(VLOOKUP(N216,IF($M$4="TEM0007_REV01",RAW_m_TEM0007_REV01!$AJ:$AK),2,0),"---")</f>
        <v>---</v>
      </c>
      <c r="P216" s="19" t="str">
        <f>IFERROR(VLOOKUP(F216&amp;"-"&amp;G216,IF($M$4="TEM0007_REV01",RAW_m_TEM0007_REV01!$AD:$AG),3,0),"---")</f>
        <v>---</v>
      </c>
      <c r="Q216" s="19" t="str">
        <f>IFERROR(VLOOKUP(N216,IF($M$4="TEM0007_REV01",RAW_m_TEM0007_REV01!$AE:$AH),4,0),"---")</f>
        <v>---</v>
      </c>
      <c r="R216" s="19" t="str">
        <f>IFERROR(VLOOKUP(F216&amp;"-"&amp;G216,IF($M$4="TEM0007_REV01",RAW_m_TEM0007_REV01!$AD:$AG),4,0),"---")</f>
        <v>---</v>
      </c>
    </row>
    <row r="217" spans="2:18" x14ac:dyDescent="0.25">
      <c r="B217" s="78">
        <v>212</v>
      </c>
      <c r="C217" s="19" t="str">
        <f>IFERROR(INDEX(B2B!A:F,MATCH('B2B Pin Table'!B217,B2B!A:A,0),6),"---")</f>
        <v>GND</v>
      </c>
      <c r="D217" s="19" t="str">
        <f>IFERROR(IF((COUNTIF(B2B!A213:K213,H215)&lt;0),"---",INDEX(B2B!A:K,MATCH('B2B Pin Table'!B217,B2B!A:A,0),2)),"---")</f>
        <v>JB3</v>
      </c>
      <c r="E217" s="19" t="str">
        <f>IFERROR(IF((COUNTIF(B2B!A213:K213,H215)&lt;0),"---",INDEX(B2B!A:K,MATCH('B2B Pin Table'!B217,B2B!A:A,0),3)),"---")</f>
        <v>11</v>
      </c>
      <c r="F217" s="19" t="str">
        <f>IFERROR(IF((COUNTIF(B2B!A213:K213,L215)&lt;0),"---",INDEX(B2B!A:K,MATCH('B2B Pin Table'!B217,B2B!A:A,0),4)),"---")</f>
        <v>JM3</v>
      </c>
      <c r="G217" s="19" t="str">
        <f>IFERROR(IF((COUNTIF(B2B!A213:K213,L215)&lt;0),"---",INDEX(B2B!A:K,MATCH('B2B Pin Table'!B217,B2B!A:A,0),5)),"---")</f>
        <v>12</v>
      </c>
      <c r="H217" s="59" t="str">
        <f>IFERROR(IF(VLOOKUP($D217&amp;"-"&amp;$E217,IF($H$4="TEB2000_REV01",CALC_CONN_TEB2000_REV01!$F:$I),4,0)="--","---",IF($H$4="TEB2000_REV01",CALC_CONN_TEB2000_REV01!$G217&amp; " --&gt; " &amp;CALC_CONN_TEB2000_REV01!$I217&amp; " --&gt; ")),"---")</f>
        <v>---</v>
      </c>
      <c r="I217" s="19" t="str">
        <f>IFERROR(IF(VLOOKUP($D217&amp;"-"&amp;$E217,IF($H$4="TEB2000_REV01",CALC_CONN_TEB2000_REV01!$F:$H),3,0)="--",VLOOKUP($D217&amp;"-"&amp;$E217,IF($H$4="TEB2000_REV01",CALC_CONN_TEB2000_REV01!$F:$H),2,0),VLOOKUP($D217&amp;"-"&amp;$E217,IF($H$4="TEB2000_REV01",CALC_CONN_TEB2000_REV01!$F:$H),3,0)),"---")</f>
        <v>---</v>
      </c>
      <c r="J217" s="19" t="str">
        <f>IFERROR(VLOOKUP(I217,IF($H$4="TEB2000_REV01",RAW_c_TEB2000_REV01!$AE:$AM),9,0),"---")</f>
        <v>---</v>
      </c>
      <c r="K217" s="19" t="str">
        <f>IFERROR(VLOOKUP(D217&amp;"-"&amp;E217,IF($H$4="TEB2000_REV01",RAW_c_TEB2000_REV01!$AD:$AK,"???"),6,0),"---")</f>
        <v>---</v>
      </c>
      <c r="L217" s="19" t="str">
        <f>IFERROR(VLOOKUP(D217&amp;"-"&amp;E217,IF($H$4="TEB2000_REV01",RAW_c_TEB2000_REV01!$AD:$AL,"???"),9,0),"---")</f>
        <v>---</v>
      </c>
      <c r="M217" s="19" t="str">
        <f>IFERROR(IF(VLOOKUP($F217&amp;"-"&amp;$G217,IF($M$4="TEM0007_REV01",RAW_m_TEM0007_REV01!$F:$AU),43,0)="--","---",IF($M$4="TEM0007_REV01",RAW_m_TEM0007_REV01!$AT217&amp; " --&gt; " &amp;RAW_m_TEM0007_REV01!$AU217&amp; " --&gt; ")),"---")</f>
        <v>---</v>
      </c>
      <c r="N217" s="19" t="str">
        <f>IFERROR(VLOOKUP(F217&amp;"-"&amp;G217,IF($M$4="TEM0007_REV01",RAW_m_TEM0007_REV01!$AD:$AJ),7,0),"---")</f>
        <v>---</v>
      </c>
      <c r="O217" s="19" t="str">
        <f>IFERROR(VLOOKUP(N217,IF($M$4="TEM0007_REV01",RAW_m_TEM0007_REV01!$AJ:$AK),2,0),"---")</f>
        <v>---</v>
      </c>
      <c r="P217" s="19" t="str">
        <f>IFERROR(VLOOKUP(F217&amp;"-"&amp;G217,IF($M$4="TEM0007_REV01",RAW_m_TEM0007_REV01!$AD:$AG),3,0),"---")</f>
        <v>---</v>
      </c>
      <c r="Q217" s="19" t="str">
        <f>IFERROR(VLOOKUP(N217,IF($M$4="TEM0007_REV01",RAW_m_TEM0007_REV01!$AE:$AH),4,0),"---")</f>
        <v>---</v>
      </c>
      <c r="R217" s="19" t="str">
        <f>IFERROR(VLOOKUP(F217&amp;"-"&amp;G217,IF($M$4="TEM0007_REV01",RAW_m_TEM0007_REV01!$AD:$AG),4,0),"---")</f>
        <v>---</v>
      </c>
    </row>
    <row r="218" spans="2:18" x14ac:dyDescent="0.25">
      <c r="B218" s="78">
        <v>213</v>
      </c>
      <c r="C218" s="19" t="str">
        <f>IFERROR(INDEX(B2B!A:F,MATCH('B2B Pin Table'!B218,B2B!A:A,0),6),"---")</f>
        <v>IO</v>
      </c>
      <c r="D218" s="19" t="str">
        <f>IFERROR(IF((COUNTIF(B2B!A214:K214,H216)&lt;0),"---",INDEX(B2B!A:K,MATCH('B2B Pin Table'!B218,B2B!A:A,0),2)),"---")</f>
        <v>JB3</v>
      </c>
      <c r="E218" s="19" t="str">
        <f>IFERROR(IF((COUNTIF(B2B!A214:K214,H216)&lt;0),"---",INDEX(B2B!A:K,MATCH('B2B Pin Table'!B218,B2B!A:A,0),3)),"---")</f>
        <v>14</v>
      </c>
      <c r="F218" s="19" t="str">
        <f>IFERROR(IF((COUNTIF(B2B!A214:K214,L216)&lt;0),"---",INDEX(B2B!A:K,MATCH('B2B Pin Table'!B218,B2B!A:A,0),4)),"---")</f>
        <v>JM3</v>
      </c>
      <c r="G218" s="19" t="str">
        <f>IFERROR(IF((COUNTIF(B2B!A214:K214,L216)&lt;0),"---",INDEX(B2B!A:K,MATCH('B2B Pin Table'!B218,B2B!A:A,0),5)),"---")</f>
        <v>13</v>
      </c>
      <c r="H218" s="59" t="str">
        <f>IFERROR(IF(VLOOKUP($D218&amp;"-"&amp;$E218,IF($H$4="TEB2000_REV01",CALC_CONN_TEB2000_REV01!$F:$I),4,0)="--","---",IF($H$4="TEB2000_REV01",CALC_CONN_TEB2000_REV01!$G218&amp; " --&gt; " &amp;CALC_CONN_TEB2000_REV01!$I218&amp; " --&gt; ")),"---")</f>
        <v>---</v>
      </c>
      <c r="I218" s="19" t="str">
        <f>IFERROR(IF(VLOOKUP($D218&amp;"-"&amp;$E218,IF($H$4="TEB2000_REV01",CALC_CONN_TEB2000_REV01!$F:$H),3,0)="--",VLOOKUP($D218&amp;"-"&amp;$E218,IF($H$4="TEB2000_REV01",CALC_CONN_TEB2000_REV01!$F:$H),2,0),VLOOKUP($D218&amp;"-"&amp;$E218,IF($H$4="TEB2000_REV01",CALC_CONN_TEB2000_REV01!$F:$H),3,0)),"---")</f>
        <v>---</v>
      </c>
      <c r="J218" s="19" t="str">
        <f>IFERROR(VLOOKUP(I218,IF($H$4="TEB2000_REV01",RAW_c_TEB2000_REV01!$AE:$AM),9,0),"---")</f>
        <v>---</v>
      </c>
      <c r="K218" s="19" t="str">
        <f>IFERROR(VLOOKUP(D218&amp;"-"&amp;E218,IF($H$4="TEB2000_REV01",RAW_c_TEB2000_REV01!$AD:$AK,"???"),6,0),"---")</f>
        <v>---</v>
      </c>
      <c r="L218" s="19" t="str">
        <f>IFERROR(VLOOKUP(D218&amp;"-"&amp;E218,IF($H$4="TEB2000_REV01",RAW_c_TEB2000_REV01!$AD:$AL,"???"),9,0),"---")</f>
        <v>---</v>
      </c>
      <c r="M218" s="19" t="str">
        <f>IFERROR(IF(VLOOKUP($F218&amp;"-"&amp;$G218,IF($M$4="TEM0007_REV01",RAW_m_TEM0007_REV01!$F:$AU),43,0)="--","---",IF($M$4="TEM0007_REV01",RAW_m_TEM0007_REV01!$AT218&amp; " --&gt; " &amp;RAW_m_TEM0007_REV01!$AU218&amp; " --&gt; ")),"---")</f>
        <v>---</v>
      </c>
      <c r="N218" s="19" t="str">
        <f>IFERROR(VLOOKUP(F218&amp;"-"&amp;G218,IF($M$4="TEM0007_REV01",RAW_m_TEM0007_REV01!$AD:$AJ),7,0),"---")</f>
        <v>---</v>
      </c>
      <c r="O218" s="19" t="str">
        <f>IFERROR(VLOOKUP(N218,IF($M$4="TEM0007_REV01",RAW_m_TEM0007_REV01!$AJ:$AK),2,0),"---")</f>
        <v>---</v>
      </c>
      <c r="P218" s="19" t="str">
        <f>IFERROR(VLOOKUP(F218&amp;"-"&amp;G218,IF($M$4="TEM0007_REV01",RAW_m_TEM0007_REV01!$AD:$AG),3,0),"---")</f>
        <v>---</v>
      </c>
      <c r="Q218" s="19" t="str">
        <f>IFERROR(VLOOKUP(N218,IF($M$4="TEM0007_REV01",RAW_m_TEM0007_REV01!$AE:$AH),4,0),"---")</f>
        <v>---</v>
      </c>
      <c r="R218" s="19" t="str">
        <f>IFERROR(VLOOKUP(F218&amp;"-"&amp;G218,IF($M$4="TEM0007_REV01",RAW_m_TEM0007_REV01!$AD:$AG),4,0),"---")</f>
        <v>---</v>
      </c>
    </row>
    <row r="219" spans="2:18" x14ac:dyDescent="0.25">
      <c r="B219" s="78">
        <v>214</v>
      </c>
      <c r="C219" s="19" t="str">
        <f>IFERROR(INDEX(B2B!A:F,MATCH('B2B Pin Table'!B219,B2B!A:A,0),6),"---")</f>
        <v>IO</v>
      </c>
      <c r="D219" s="19" t="str">
        <f>IFERROR(IF((COUNTIF(B2B!A215:K215,H217)&lt;0),"---",INDEX(B2B!A:K,MATCH('B2B Pin Table'!B219,B2B!A:A,0),2)),"---")</f>
        <v>JB3</v>
      </c>
      <c r="E219" s="19" t="str">
        <f>IFERROR(IF((COUNTIF(B2B!A215:K215,H217)&lt;0),"---",INDEX(B2B!A:K,MATCH('B2B Pin Table'!B219,B2B!A:A,0),3)),"---")</f>
        <v>13</v>
      </c>
      <c r="F219" s="19" t="str">
        <f>IFERROR(IF((COUNTIF(B2B!A215:K215,L217)&lt;0),"---",INDEX(B2B!A:K,MATCH('B2B Pin Table'!B219,B2B!A:A,0),4)),"---")</f>
        <v>JM3</v>
      </c>
      <c r="G219" s="19" t="str">
        <f>IFERROR(IF((COUNTIF(B2B!A215:K215,L217)&lt;0),"---",INDEX(B2B!A:K,MATCH('B2B Pin Table'!B219,B2B!A:A,0),5)),"---")</f>
        <v>14</v>
      </c>
      <c r="H219" s="59" t="str">
        <f>IFERROR(IF(VLOOKUP($D219&amp;"-"&amp;$E219,IF($H$4="TEB2000_REV01",CALC_CONN_TEB2000_REV01!$F:$I),4,0)="--","---",IF($H$4="TEB2000_REV01",CALC_CONN_TEB2000_REV01!$G219&amp; " --&gt; " &amp;CALC_CONN_TEB2000_REV01!$I219&amp; " --&gt; ")),"---")</f>
        <v>---</v>
      </c>
      <c r="I219" s="19" t="str">
        <f>IFERROR(IF(VLOOKUP($D219&amp;"-"&amp;$E219,IF($H$4="TEB2000_REV01",CALC_CONN_TEB2000_REV01!$F:$H),3,0)="--",VLOOKUP($D219&amp;"-"&amp;$E219,IF($H$4="TEB2000_REV01",CALC_CONN_TEB2000_REV01!$F:$H),2,0),VLOOKUP($D219&amp;"-"&amp;$E219,IF($H$4="TEB2000_REV01",CALC_CONN_TEB2000_REV01!$F:$H),3,0)),"---")</f>
        <v>---</v>
      </c>
      <c r="J219" s="19" t="str">
        <f>IFERROR(VLOOKUP(I219,IF($H$4="TEB2000_REV01",RAW_c_TEB2000_REV01!$AE:$AM),9,0),"---")</f>
        <v>---</v>
      </c>
      <c r="K219" s="19" t="str">
        <f>IFERROR(VLOOKUP(D219&amp;"-"&amp;E219,IF($H$4="TEB2000_REV01",RAW_c_TEB2000_REV01!$AD:$AK,"???"),6,0),"---")</f>
        <v>---</v>
      </c>
      <c r="L219" s="19" t="str">
        <f>IFERROR(VLOOKUP(D219&amp;"-"&amp;E219,IF($H$4="TEB2000_REV01",RAW_c_TEB2000_REV01!$AD:$AL,"???"),9,0),"---")</f>
        <v>---</v>
      </c>
      <c r="M219" s="19" t="str">
        <f>IFERROR(IF(VLOOKUP($F219&amp;"-"&amp;$G219,IF($M$4="TEM0007_REV01",RAW_m_TEM0007_REV01!$F:$AU),43,0)="--","---",IF($M$4="TEM0007_REV01",RAW_m_TEM0007_REV01!$AT219&amp; " --&gt; " &amp;RAW_m_TEM0007_REV01!$AU219&amp; " --&gt; ")),"---")</f>
        <v>---</v>
      </c>
      <c r="N219" s="19" t="str">
        <f>IFERROR(VLOOKUP(F219&amp;"-"&amp;G219,IF($M$4="TEM0007_REV01",RAW_m_TEM0007_REV01!$AD:$AJ),7,0),"---")</f>
        <v>---</v>
      </c>
      <c r="O219" s="19" t="str">
        <f>IFERROR(VLOOKUP(N219,IF($M$4="TEM0007_REV01",RAW_m_TEM0007_REV01!$AJ:$AK),2,0),"---")</f>
        <v>---</v>
      </c>
      <c r="P219" s="19" t="str">
        <f>IFERROR(VLOOKUP(F219&amp;"-"&amp;G219,IF($M$4="TEM0007_REV01",RAW_m_TEM0007_REV01!$AD:$AG),3,0),"---")</f>
        <v>---</v>
      </c>
      <c r="Q219" s="19" t="str">
        <f>IFERROR(VLOOKUP(N219,IF($M$4="TEM0007_REV01",RAW_m_TEM0007_REV01!$AE:$AH),4,0),"---")</f>
        <v>---</v>
      </c>
      <c r="R219" s="19" t="str">
        <f>IFERROR(VLOOKUP(F219&amp;"-"&amp;G219,IF($M$4="TEM0007_REV01",RAW_m_TEM0007_REV01!$AD:$AG),4,0),"---")</f>
        <v>---</v>
      </c>
    </row>
    <row r="220" spans="2:18" x14ac:dyDescent="0.25">
      <c r="B220" s="78">
        <v>215</v>
      </c>
      <c r="C220" s="19" t="str">
        <f>IFERROR(INDEX(B2B!A:F,MATCH('B2B Pin Table'!B220,B2B!A:A,0),6),"---")</f>
        <v>IO</v>
      </c>
      <c r="D220" s="19" t="str">
        <f>IFERROR(IF((COUNTIF(B2B!A216:K216,H218)&lt;0),"---",INDEX(B2B!A:K,MATCH('B2B Pin Table'!B220,B2B!A:A,0),2)),"---")</f>
        <v>JB3</v>
      </c>
      <c r="E220" s="19" t="str">
        <f>IFERROR(IF((COUNTIF(B2B!A216:K216,H218)&lt;0),"---",INDEX(B2B!A:K,MATCH('B2B Pin Table'!B220,B2B!A:A,0),3)),"---")</f>
        <v>16</v>
      </c>
      <c r="F220" s="19" t="str">
        <f>IFERROR(IF((COUNTIF(B2B!A216:K216,L218)&lt;0),"---",INDEX(B2B!A:K,MATCH('B2B Pin Table'!B220,B2B!A:A,0),4)),"---")</f>
        <v>JM3</v>
      </c>
      <c r="G220" s="19" t="str">
        <f>IFERROR(IF((COUNTIF(B2B!A216:K216,L218)&lt;0),"---",INDEX(B2B!A:K,MATCH('B2B Pin Table'!B220,B2B!A:A,0),5)),"---")</f>
        <v>15</v>
      </c>
      <c r="H220" s="59" t="str">
        <f>IFERROR(IF(VLOOKUP($D220&amp;"-"&amp;$E220,IF($H$4="TEB2000_REV01",CALC_CONN_TEB2000_REV01!$F:$I),4,0)="--","---",IF($H$4="TEB2000_REV01",CALC_CONN_TEB2000_REV01!$G220&amp; " --&gt; " &amp;CALC_CONN_TEB2000_REV01!$I220&amp; " --&gt; ")),"---")</f>
        <v>---</v>
      </c>
      <c r="I220" s="19" t="str">
        <f>IFERROR(IF(VLOOKUP($D220&amp;"-"&amp;$E220,IF($H$4="TEB2000_REV01",CALC_CONN_TEB2000_REV01!$F:$H),3,0)="--",VLOOKUP($D220&amp;"-"&amp;$E220,IF($H$4="TEB2000_REV01",CALC_CONN_TEB2000_REV01!$F:$H),2,0),VLOOKUP($D220&amp;"-"&amp;$E220,IF($H$4="TEB2000_REV01",CALC_CONN_TEB2000_REV01!$F:$H),3,0)),"---")</f>
        <v>---</v>
      </c>
      <c r="J220" s="19" t="str">
        <f>IFERROR(VLOOKUP(I220,IF($H$4="TEB2000_REV01",RAW_c_TEB2000_REV01!$AE:$AM),9,0),"---")</f>
        <v>---</v>
      </c>
      <c r="K220" s="19" t="str">
        <f>IFERROR(VLOOKUP(D220&amp;"-"&amp;E220,IF($H$4="TEB2000_REV01",RAW_c_TEB2000_REV01!$AD:$AK,"???"),6,0),"---")</f>
        <v>---</v>
      </c>
      <c r="L220" s="19" t="str">
        <f>IFERROR(VLOOKUP(D220&amp;"-"&amp;E220,IF($H$4="TEB2000_REV01",RAW_c_TEB2000_REV01!$AD:$AL,"???"),9,0),"---")</f>
        <v>---</v>
      </c>
      <c r="M220" s="19" t="str">
        <f>IFERROR(IF(VLOOKUP($F220&amp;"-"&amp;$G220,IF($M$4="TEM0007_REV01",RAW_m_TEM0007_REV01!$F:$AU),43,0)="--","---",IF($M$4="TEM0007_REV01",RAW_m_TEM0007_REV01!$AT220&amp; " --&gt; " &amp;RAW_m_TEM0007_REV01!$AU220&amp; " --&gt; ")),"---")</f>
        <v>---</v>
      </c>
      <c r="N220" s="19" t="str">
        <f>IFERROR(VLOOKUP(F220&amp;"-"&amp;G220,IF($M$4="TEM0007_REV01",RAW_m_TEM0007_REV01!$AD:$AJ),7,0),"---")</f>
        <v>---</v>
      </c>
      <c r="O220" s="19" t="str">
        <f>IFERROR(VLOOKUP(N220,IF($M$4="TEM0007_REV01",RAW_m_TEM0007_REV01!$AJ:$AK),2,0),"---")</f>
        <v>---</v>
      </c>
      <c r="P220" s="19" t="str">
        <f>IFERROR(VLOOKUP(F220&amp;"-"&amp;G220,IF($M$4="TEM0007_REV01",RAW_m_TEM0007_REV01!$AD:$AG),3,0),"---")</f>
        <v>---</v>
      </c>
      <c r="Q220" s="19" t="str">
        <f>IFERROR(VLOOKUP(N220,IF($M$4="TEM0007_REV01",RAW_m_TEM0007_REV01!$AE:$AH),4,0),"---")</f>
        <v>---</v>
      </c>
      <c r="R220" s="19" t="str">
        <f>IFERROR(VLOOKUP(F220&amp;"-"&amp;G220,IF($M$4="TEM0007_REV01",RAW_m_TEM0007_REV01!$AD:$AG),4,0),"---")</f>
        <v>---</v>
      </c>
    </row>
    <row r="221" spans="2:18" x14ac:dyDescent="0.25">
      <c r="B221" s="78">
        <v>216</v>
      </c>
      <c r="C221" s="19" t="str">
        <f>IFERROR(INDEX(B2B!A:F,MATCH('B2B Pin Table'!B221,B2B!A:A,0),6),"---")</f>
        <v>IO</v>
      </c>
      <c r="D221" s="19" t="str">
        <f>IFERROR(IF((COUNTIF(B2B!A217:K217,H219)&lt;0),"---",INDEX(B2B!A:K,MATCH('B2B Pin Table'!B221,B2B!A:A,0),2)),"---")</f>
        <v>JB3</v>
      </c>
      <c r="E221" s="19" t="str">
        <f>IFERROR(IF((COUNTIF(B2B!A217:K217,H219)&lt;0),"---",INDEX(B2B!A:K,MATCH('B2B Pin Table'!B221,B2B!A:A,0),3)),"---")</f>
        <v>15</v>
      </c>
      <c r="F221" s="19" t="str">
        <f>IFERROR(IF((COUNTIF(B2B!A217:K217,L219)&lt;0),"---",INDEX(B2B!A:K,MATCH('B2B Pin Table'!B221,B2B!A:A,0),4)),"---")</f>
        <v>JM3</v>
      </c>
      <c r="G221" s="19" t="str">
        <f>IFERROR(IF((COUNTIF(B2B!A217:K217,L219)&lt;0),"---",INDEX(B2B!A:K,MATCH('B2B Pin Table'!B221,B2B!A:A,0),5)),"---")</f>
        <v>16</v>
      </c>
      <c r="H221" s="59" t="str">
        <f>IFERROR(IF(VLOOKUP($D221&amp;"-"&amp;$E221,IF($H$4="TEB2000_REV01",CALC_CONN_TEB2000_REV01!$F:$I),4,0)="--","---",IF($H$4="TEB2000_REV01",CALC_CONN_TEB2000_REV01!$G221&amp; " --&gt; " &amp;CALC_CONN_TEB2000_REV01!$I221&amp; " --&gt; ")),"---")</f>
        <v>---</v>
      </c>
      <c r="I221" s="19" t="str">
        <f>IFERROR(IF(VLOOKUP($D221&amp;"-"&amp;$E221,IF($H$4="TEB2000_REV01",CALC_CONN_TEB2000_REV01!$F:$H),3,0)="--",VLOOKUP($D221&amp;"-"&amp;$E221,IF($H$4="TEB2000_REV01",CALC_CONN_TEB2000_REV01!$F:$H),2,0),VLOOKUP($D221&amp;"-"&amp;$E221,IF($H$4="TEB2000_REV01",CALC_CONN_TEB2000_REV01!$F:$H),3,0)),"---")</f>
        <v>---</v>
      </c>
      <c r="J221" s="19" t="str">
        <f>IFERROR(VLOOKUP(I221,IF($H$4="TEB2000_REV01",RAW_c_TEB2000_REV01!$AE:$AM),9,0),"---")</f>
        <v>---</v>
      </c>
      <c r="K221" s="19" t="str">
        <f>IFERROR(VLOOKUP(D221&amp;"-"&amp;E221,IF($H$4="TEB2000_REV01",RAW_c_TEB2000_REV01!$AD:$AK,"???"),6,0),"---")</f>
        <v>---</v>
      </c>
      <c r="L221" s="19" t="str">
        <f>IFERROR(VLOOKUP(D221&amp;"-"&amp;E221,IF($H$4="TEB2000_REV01",RAW_c_TEB2000_REV01!$AD:$AL,"???"),9,0),"---")</f>
        <v>---</v>
      </c>
      <c r="M221" s="19" t="str">
        <f>IFERROR(IF(VLOOKUP($F221&amp;"-"&amp;$G221,IF($M$4="TEM0007_REV01",RAW_m_TEM0007_REV01!$F:$AU),43,0)="--","---",IF($M$4="TEM0007_REV01",RAW_m_TEM0007_REV01!$AT221&amp; " --&gt; " &amp;RAW_m_TEM0007_REV01!$AU221&amp; " --&gt; ")),"---")</f>
        <v>---</v>
      </c>
      <c r="N221" s="19" t="str">
        <f>IFERROR(VLOOKUP(F221&amp;"-"&amp;G221,IF($M$4="TEM0007_REV01",RAW_m_TEM0007_REV01!$AD:$AJ),7,0),"---")</f>
        <v>---</v>
      </c>
      <c r="O221" s="19" t="str">
        <f>IFERROR(VLOOKUP(N221,IF($M$4="TEM0007_REV01",RAW_m_TEM0007_REV01!$AJ:$AK),2,0),"---")</f>
        <v>---</v>
      </c>
      <c r="P221" s="19" t="str">
        <f>IFERROR(VLOOKUP(F221&amp;"-"&amp;G221,IF($M$4="TEM0007_REV01",RAW_m_TEM0007_REV01!$AD:$AG),3,0),"---")</f>
        <v>---</v>
      </c>
      <c r="Q221" s="19" t="str">
        <f>IFERROR(VLOOKUP(N221,IF($M$4="TEM0007_REV01",RAW_m_TEM0007_REV01!$AE:$AH),4,0),"---")</f>
        <v>---</v>
      </c>
      <c r="R221" s="19" t="str">
        <f>IFERROR(VLOOKUP(F221&amp;"-"&amp;G221,IF($M$4="TEM0007_REV01",RAW_m_TEM0007_REV01!$AD:$AG),4,0),"---")</f>
        <v>---</v>
      </c>
    </row>
    <row r="222" spans="2:18" x14ac:dyDescent="0.25">
      <c r="B222" s="78">
        <v>217</v>
      </c>
      <c r="C222" s="19" t="str">
        <f>IFERROR(INDEX(B2B!A:F,MATCH('B2B Pin Table'!B222,B2B!A:A,0),6),"---")</f>
        <v>GND</v>
      </c>
      <c r="D222" s="19" t="str">
        <f>IFERROR(IF((COUNTIF(B2B!A218:K218,H220)&lt;0),"---",INDEX(B2B!A:K,MATCH('B2B Pin Table'!B222,B2B!A:A,0),2)),"---")</f>
        <v>JB3</v>
      </c>
      <c r="E222" s="19" t="str">
        <f>IFERROR(IF((COUNTIF(B2B!A218:K218,H220)&lt;0),"---",INDEX(B2B!A:K,MATCH('B2B Pin Table'!B222,B2B!A:A,0),3)),"---")</f>
        <v>18</v>
      </c>
      <c r="F222" s="19" t="str">
        <f>IFERROR(IF((COUNTIF(B2B!A218:K218,L220)&lt;0),"---",INDEX(B2B!A:K,MATCH('B2B Pin Table'!B222,B2B!A:A,0),4)),"---")</f>
        <v>JM3</v>
      </c>
      <c r="G222" s="19" t="str">
        <f>IFERROR(IF((COUNTIF(B2B!A218:K218,L220)&lt;0),"---",INDEX(B2B!A:K,MATCH('B2B Pin Table'!B222,B2B!A:A,0),5)),"---")</f>
        <v>17</v>
      </c>
      <c r="H222" s="59" t="str">
        <f>IFERROR(IF(VLOOKUP($D222&amp;"-"&amp;$E222,IF($H$4="TEB2000_REV01",CALC_CONN_TEB2000_REV01!$F:$I),4,0)="--","---",IF($H$4="TEB2000_REV01",CALC_CONN_TEB2000_REV01!$G222&amp; " --&gt; " &amp;CALC_CONN_TEB2000_REV01!$I222&amp; " --&gt; ")),"---")</f>
        <v>---</v>
      </c>
      <c r="I222" s="19" t="str">
        <f>IFERROR(IF(VLOOKUP($D222&amp;"-"&amp;$E222,IF($H$4="TEB2000_REV01",CALC_CONN_TEB2000_REV01!$F:$H),3,0)="--",VLOOKUP($D222&amp;"-"&amp;$E222,IF($H$4="TEB2000_REV01",CALC_CONN_TEB2000_REV01!$F:$H),2,0),VLOOKUP($D222&amp;"-"&amp;$E222,IF($H$4="TEB2000_REV01",CALC_CONN_TEB2000_REV01!$F:$H),3,0)),"---")</f>
        <v>---</v>
      </c>
      <c r="J222" s="19" t="str">
        <f>IFERROR(VLOOKUP(I222,IF($H$4="TEB2000_REV01",RAW_c_TEB2000_REV01!$AE:$AM),9,0),"---")</f>
        <v>---</v>
      </c>
      <c r="K222" s="19" t="str">
        <f>IFERROR(VLOOKUP(D222&amp;"-"&amp;E222,IF($H$4="TEB2000_REV01",RAW_c_TEB2000_REV01!$AD:$AK,"???"),6,0),"---")</f>
        <v>---</v>
      </c>
      <c r="L222" s="19" t="str">
        <f>IFERROR(VLOOKUP(D222&amp;"-"&amp;E222,IF($H$4="TEB2000_REV01",RAW_c_TEB2000_REV01!$AD:$AL,"???"),9,0),"---")</f>
        <v>---</v>
      </c>
      <c r="M222" s="19" t="str">
        <f>IFERROR(IF(VLOOKUP($F222&amp;"-"&amp;$G222,IF($M$4="TEM0007_REV01",RAW_m_TEM0007_REV01!$F:$AU),43,0)="--","---",IF($M$4="TEM0007_REV01",RAW_m_TEM0007_REV01!$AT222&amp; " --&gt; " &amp;RAW_m_TEM0007_REV01!$AU222&amp; " --&gt; ")),"---")</f>
        <v>---</v>
      </c>
      <c r="N222" s="19" t="str">
        <f>IFERROR(VLOOKUP(F222&amp;"-"&amp;G222,IF($M$4="TEM0007_REV01",RAW_m_TEM0007_REV01!$AD:$AJ),7,0),"---")</f>
        <v>---</v>
      </c>
      <c r="O222" s="19" t="str">
        <f>IFERROR(VLOOKUP(N222,IF($M$4="TEM0007_REV01",RAW_m_TEM0007_REV01!$AJ:$AK),2,0),"---")</f>
        <v>---</v>
      </c>
      <c r="P222" s="19" t="str">
        <f>IFERROR(VLOOKUP(F222&amp;"-"&amp;G222,IF($M$4="TEM0007_REV01",RAW_m_TEM0007_REV01!$AD:$AG),3,0),"---")</f>
        <v>---</v>
      </c>
      <c r="Q222" s="19" t="str">
        <f>IFERROR(VLOOKUP(N222,IF($M$4="TEM0007_REV01",RAW_m_TEM0007_REV01!$AE:$AH),4,0),"---")</f>
        <v>---</v>
      </c>
      <c r="R222" s="19" t="str">
        <f>IFERROR(VLOOKUP(F222&amp;"-"&amp;G222,IF($M$4="TEM0007_REV01",RAW_m_TEM0007_REV01!$AD:$AG),4,0),"---")</f>
        <v>---</v>
      </c>
    </row>
    <row r="223" spans="2:18" x14ac:dyDescent="0.25">
      <c r="B223" s="78">
        <v>218</v>
      </c>
      <c r="C223" s="19" t="str">
        <f>IFERROR(INDEX(B2B!A:F,MATCH('B2B Pin Table'!B223,B2B!A:A,0),6),"---")</f>
        <v>GND</v>
      </c>
      <c r="D223" s="19" t="str">
        <f>IFERROR(IF((COUNTIF(B2B!A219:K219,H221)&lt;0),"---",INDEX(B2B!A:K,MATCH('B2B Pin Table'!B223,B2B!A:A,0),2)),"---")</f>
        <v>JB3</v>
      </c>
      <c r="E223" s="19" t="str">
        <f>IFERROR(IF((COUNTIF(B2B!A219:K219,H221)&lt;0),"---",INDEX(B2B!A:K,MATCH('B2B Pin Table'!B223,B2B!A:A,0),3)),"---")</f>
        <v>17</v>
      </c>
      <c r="F223" s="19" t="str">
        <f>IFERROR(IF((COUNTIF(B2B!A219:K219,L221)&lt;0),"---",INDEX(B2B!A:K,MATCH('B2B Pin Table'!B223,B2B!A:A,0),4)),"---")</f>
        <v>JM3</v>
      </c>
      <c r="G223" s="19" t="str">
        <f>IFERROR(IF((COUNTIF(B2B!A219:K219,L221)&lt;0),"---",INDEX(B2B!A:K,MATCH('B2B Pin Table'!B223,B2B!A:A,0),5)),"---")</f>
        <v>18</v>
      </c>
      <c r="H223" s="59" t="str">
        <f>IFERROR(IF(VLOOKUP($D223&amp;"-"&amp;$E223,IF($H$4="TEB2000_REV01",CALC_CONN_TEB2000_REV01!$F:$I),4,0)="--","---",IF($H$4="TEB2000_REV01",CALC_CONN_TEB2000_REV01!$G223&amp; " --&gt; " &amp;CALC_CONN_TEB2000_REV01!$I223&amp; " --&gt; ")),"---")</f>
        <v>---</v>
      </c>
      <c r="I223" s="19" t="str">
        <f>IFERROR(IF(VLOOKUP($D223&amp;"-"&amp;$E223,IF($H$4="TEB2000_REV01",CALC_CONN_TEB2000_REV01!$F:$H),3,0)="--",VLOOKUP($D223&amp;"-"&amp;$E223,IF($H$4="TEB2000_REV01",CALC_CONN_TEB2000_REV01!$F:$H),2,0),VLOOKUP($D223&amp;"-"&amp;$E223,IF($H$4="TEB2000_REV01",CALC_CONN_TEB2000_REV01!$F:$H),3,0)),"---")</f>
        <v>---</v>
      </c>
      <c r="J223" s="19" t="str">
        <f>IFERROR(VLOOKUP(I223,IF($H$4="TEB2000_REV01",RAW_c_TEB2000_REV01!$AE:$AM),9,0),"---")</f>
        <v>---</v>
      </c>
      <c r="K223" s="19" t="str">
        <f>IFERROR(VLOOKUP(D223&amp;"-"&amp;E223,IF($H$4="TEB2000_REV01",RAW_c_TEB2000_REV01!$AD:$AK,"???"),6,0),"---")</f>
        <v>---</v>
      </c>
      <c r="L223" s="19" t="str">
        <f>IFERROR(VLOOKUP(D223&amp;"-"&amp;E223,IF($H$4="TEB2000_REV01",RAW_c_TEB2000_REV01!$AD:$AL,"???"),9,0),"---")</f>
        <v>---</v>
      </c>
      <c r="M223" s="19" t="str">
        <f>IFERROR(IF(VLOOKUP($F223&amp;"-"&amp;$G223,IF($M$4="TEM0007_REV01",RAW_m_TEM0007_REV01!$F:$AU),43,0)="--","---",IF($M$4="TEM0007_REV01",RAW_m_TEM0007_REV01!$AT223&amp; " --&gt; " &amp;RAW_m_TEM0007_REV01!$AU223&amp; " --&gt; ")),"---")</f>
        <v>---</v>
      </c>
      <c r="N223" s="19" t="str">
        <f>IFERROR(VLOOKUP(F223&amp;"-"&amp;G223,IF($M$4="TEM0007_REV01",RAW_m_TEM0007_REV01!$AD:$AJ),7,0),"---")</f>
        <v>---</v>
      </c>
      <c r="O223" s="19" t="str">
        <f>IFERROR(VLOOKUP(N223,IF($M$4="TEM0007_REV01",RAW_m_TEM0007_REV01!$AJ:$AK),2,0),"---")</f>
        <v>---</v>
      </c>
      <c r="P223" s="19" t="str">
        <f>IFERROR(VLOOKUP(F223&amp;"-"&amp;G223,IF($M$4="TEM0007_REV01",RAW_m_TEM0007_REV01!$AD:$AG),3,0),"---")</f>
        <v>---</v>
      </c>
      <c r="Q223" s="19" t="str">
        <f>IFERROR(VLOOKUP(N223,IF($M$4="TEM0007_REV01",RAW_m_TEM0007_REV01!$AE:$AH),4,0),"---")</f>
        <v>---</v>
      </c>
      <c r="R223" s="19" t="str">
        <f>IFERROR(VLOOKUP(F223&amp;"-"&amp;G223,IF($M$4="TEM0007_REV01",RAW_m_TEM0007_REV01!$AD:$AG),4,0),"---")</f>
        <v>---</v>
      </c>
    </row>
    <row r="224" spans="2:18" x14ac:dyDescent="0.25">
      <c r="B224" s="78">
        <v>219</v>
      </c>
      <c r="C224" s="19" t="str">
        <f>IFERROR(INDEX(B2B!A:F,MATCH('B2B Pin Table'!B224,B2B!A:A,0),6),"---")</f>
        <v>IO</v>
      </c>
      <c r="D224" s="19" t="str">
        <f>IFERROR(IF((COUNTIF(B2B!A220:K220,H222)&lt;0),"---",INDEX(B2B!A:K,MATCH('B2B Pin Table'!B224,B2B!A:A,0),2)),"---")</f>
        <v>JB3</v>
      </c>
      <c r="E224" s="19" t="str">
        <f>IFERROR(IF((COUNTIF(B2B!A220:K220,H222)&lt;0),"---",INDEX(B2B!A:K,MATCH('B2B Pin Table'!B224,B2B!A:A,0),3)),"---")</f>
        <v>20</v>
      </c>
      <c r="F224" s="19" t="str">
        <f>IFERROR(IF((COUNTIF(B2B!A220:K220,L222)&lt;0),"---",INDEX(B2B!A:K,MATCH('B2B Pin Table'!B224,B2B!A:A,0),4)),"---")</f>
        <v>JM3</v>
      </c>
      <c r="G224" s="19" t="str">
        <f>IFERROR(IF((COUNTIF(B2B!A220:K220,L222)&lt;0),"---",INDEX(B2B!A:K,MATCH('B2B Pin Table'!B224,B2B!A:A,0),5)),"---")</f>
        <v>19</v>
      </c>
      <c r="H224" s="59" t="str">
        <f>IFERROR(IF(VLOOKUP($D224&amp;"-"&amp;$E224,IF($H$4="TEB2000_REV01",CALC_CONN_TEB2000_REV01!$F:$I),4,0)="--","---",IF($H$4="TEB2000_REV01",CALC_CONN_TEB2000_REV01!$G224&amp; " --&gt; " &amp;CALC_CONN_TEB2000_REV01!$I224&amp; " --&gt; ")),"---")</f>
        <v>---</v>
      </c>
      <c r="I224" s="19" t="str">
        <f>IFERROR(IF(VLOOKUP($D224&amp;"-"&amp;$E224,IF($H$4="TEB2000_REV01",CALC_CONN_TEB2000_REV01!$F:$H),3,0)="--",VLOOKUP($D224&amp;"-"&amp;$E224,IF($H$4="TEB2000_REV01",CALC_CONN_TEB2000_REV01!$F:$H),2,0),VLOOKUP($D224&amp;"-"&amp;$E224,IF($H$4="TEB2000_REV01",CALC_CONN_TEB2000_REV01!$F:$H),3,0)),"---")</f>
        <v>---</v>
      </c>
      <c r="J224" s="19" t="str">
        <f>IFERROR(VLOOKUP(I224,IF($H$4="TEB2000_REV01",RAW_c_TEB2000_REV01!$AE:$AM),9,0),"---")</f>
        <v>---</v>
      </c>
      <c r="K224" s="19" t="str">
        <f>IFERROR(VLOOKUP(D224&amp;"-"&amp;E224,IF($H$4="TEB2000_REV01",RAW_c_TEB2000_REV01!$AD:$AK,"???"),6,0),"---")</f>
        <v>---</v>
      </c>
      <c r="L224" s="19" t="str">
        <f>IFERROR(VLOOKUP(D224&amp;"-"&amp;E224,IF($H$4="TEB2000_REV01",RAW_c_TEB2000_REV01!$AD:$AL,"???"),9,0),"---")</f>
        <v>---</v>
      </c>
      <c r="M224" s="19" t="str">
        <f>IFERROR(IF(VLOOKUP($F224&amp;"-"&amp;$G224,IF($M$4="TEM0007_REV01",RAW_m_TEM0007_REV01!$F:$AU),43,0)="--","---",IF($M$4="TEM0007_REV01",RAW_m_TEM0007_REV01!$AT224&amp; " --&gt; " &amp;RAW_m_TEM0007_REV01!$AU224&amp; " --&gt; ")),"---")</f>
        <v>---</v>
      </c>
      <c r="N224" s="19" t="str">
        <f>IFERROR(VLOOKUP(F224&amp;"-"&amp;G224,IF($M$4="TEM0007_REV01",RAW_m_TEM0007_REV01!$AD:$AJ),7,0),"---")</f>
        <v>---</v>
      </c>
      <c r="O224" s="19" t="str">
        <f>IFERROR(VLOOKUP(N224,IF($M$4="TEM0007_REV01",RAW_m_TEM0007_REV01!$AJ:$AK),2,0),"---")</f>
        <v>---</v>
      </c>
      <c r="P224" s="19" t="str">
        <f>IFERROR(VLOOKUP(F224&amp;"-"&amp;G224,IF($M$4="TEM0007_REV01",RAW_m_TEM0007_REV01!$AD:$AG),3,0),"---")</f>
        <v>---</v>
      </c>
      <c r="Q224" s="19" t="str">
        <f>IFERROR(VLOOKUP(N224,IF($M$4="TEM0007_REV01",RAW_m_TEM0007_REV01!$AE:$AH),4,0),"---")</f>
        <v>---</v>
      </c>
      <c r="R224" s="19" t="str">
        <f>IFERROR(VLOOKUP(F224&amp;"-"&amp;G224,IF($M$4="TEM0007_REV01",RAW_m_TEM0007_REV01!$AD:$AG),4,0),"---")</f>
        <v>---</v>
      </c>
    </row>
    <row r="225" spans="2:18" x14ac:dyDescent="0.25">
      <c r="B225" s="78">
        <v>220</v>
      </c>
      <c r="C225" s="19" t="str">
        <f>IFERROR(INDEX(B2B!A:F,MATCH('B2B Pin Table'!B225,B2B!A:A,0),6),"---")</f>
        <v>IO</v>
      </c>
      <c r="D225" s="19" t="str">
        <f>IFERROR(IF((COUNTIF(B2B!A221:K221,H223)&lt;0),"---",INDEX(B2B!A:K,MATCH('B2B Pin Table'!B225,B2B!A:A,0),2)),"---")</f>
        <v>JB3</v>
      </c>
      <c r="E225" s="19" t="str">
        <f>IFERROR(IF((COUNTIF(B2B!A221:K221,H223)&lt;0),"---",INDEX(B2B!A:K,MATCH('B2B Pin Table'!B225,B2B!A:A,0),3)),"---")</f>
        <v>19</v>
      </c>
      <c r="F225" s="19" t="str">
        <f>IFERROR(IF((COUNTIF(B2B!A221:K221,L223)&lt;0),"---",INDEX(B2B!A:K,MATCH('B2B Pin Table'!B225,B2B!A:A,0),4)),"---")</f>
        <v>JM3</v>
      </c>
      <c r="G225" s="19" t="str">
        <f>IFERROR(IF((COUNTIF(B2B!A221:K221,L223)&lt;0),"---",INDEX(B2B!A:K,MATCH('B2B Pin Table'!B225,B2B!A:A,0),5)),"---")</f>
        <v>20</v>
      </c>
      <c r="H225" s="59" t="str">
        <f>IFERROR(IF(VLOOKUP($D225&amp;"-"&amp;$E225,IF($H$4="TEB2000_REV01",CALC_CONN_TEB2000_REV01!$F:$I),4,0)="--","---",IF($H$4="TEB2000_REV01",CALC_CONN_TEB2000_REV01!$G225&amp; " --&gt; " &amp;CALC_CONN_TEB2000_REV01!$I225&amp; " --&gt; ")),"---")</f>
        <v>---</v>
      </c>
      <c r="I225" s="19" t="str">
        <f>IFERROR(IF(VLOOKUP($D225&amp;"-"&amp;$E225,IF($H$4="TEB2000_REV01",CALC_CONN_TEB2000_REV01!$F:$H),3,0)="--",VLOOKUP($D225&amp;"-"&amp;$E225,IF($H$4="TEB2000_REV01",CALC_CONN_TEB2000_REV01!$F:$H),2,0),VLOOKUP($D225&amp;"-"&amp;$E225,IF($H$4="TEB2000_REV01",CALC_CONN_TEB2000_REV01!$F:$H),3,0)),"---")</f>
        <v>---</v>
      </c>
      <c r="J225" s="19" t="str">
        <f>IFERROR(VLOOKUP(I225,IF($H$4="TEB2000_REV01",RAW_c_TEB2000_REV01!$AE:$AM),9,0),"---")</f>
        <v>---</v>
      </c>
      <c r="K225" s="19" t="str">
        <f>IFERROR(VLOOKUP(D225&amp;"-"&amp;E225,IF($H$4="TEB2000_REV01",RAW_c_TEB2000_REV01!$AD:$AK,"???"),6,0),"---")</f>
        <v>---</v>
      </c>
      <c r="L225" s="19" t="str">
        <f>IFERROR(VLOOKUP(D225&amp;"-"&amp;E225,IF($H$4="TEB2000_REV01",RAW_c_TEB2000_REV01!$AD:$AL,"???"),9,0),"---")</f>
        <v>---</v>
      </c>
      <c r="M225" s="19" t="str">
        <f>IFERROR(IF(VLOOKUP($F225&amp;"-"&amp;$G225,IF($M$4="TEM0007_REV01",RAW_m_TEM0007_REV01!$F:$AU),43,0)="--","---",IF($M$4="TEM0007_REV01",RAW_m_TEM0007_REV01!$AT225&amp; " --&gt; " &amp;RAW_m_TEM0007_REV01!$AU225&amp; " --&gt; ")),"---")</f>
        <v>---</v>
      </c>
      <c r="N225" s="19" t="str">
        <f>IFERROR(VLOOKUP(F225&amp;"-"&amp;G225,IF($M$4="TEM0007_REV01",RAW_m_TEM0007_REV01!$AD:$AJ),7,0),"---")</f>
        <v>---</v>
      </c>
      <c r="O225" s="19" t="str">
        <f>IFERROR(VLOOKUP(N225,IF($M$4="TEM0007_REV01",RAW_m_TEM0007_REV01!$AJ:$AK),2,0),"---")</f>
        <v>---</v>
      </c>
      <c r="P225" s="19" t="str">
        <f>IFERROR(VLOOKUP(F225&amp;"-"&amp;G225,IF($M$4="TEM0007_REV01",RAW_m_TEM0007_REV01!$AD:$AG),3,0),"---")</f>
        <v>---</v>
      </c>
      <c r="Q225" s="19" t="str">
        <f>IFERROR(VLOOKUP(N225,IF($M$4="TEM0007_REV01",RAW_m_TEM0007_REV01!$AE:$AH),4,0),"---")</f>
        <v>---</v>
      </c>
      <c r="R225" s="19" t="str">
        <f>IFERROR(VLOOKUP(F225&amp;"-"&amp;G225,IF($M$4="TEM0007_REV01",RAW_m_TEM0007_REV01!$AD:$AG),4,0),"---")</f>
        <v>---</v>
      </c>
    </row>
    <row r="226" spans="2:18" x14ac:dyDescent="0.25">
      <c r="B226" s="78">
        <v>221</v>
      </c>
      <c r="C226" s="19" t="str">
        <f>IFERROR(INDEX(B2B!A:F,MATCH('B2B Pin Table'!B226,B2B!A:A,0),6),"---")</f>
        <v>IO</v>
      </c>
      <c r="D226" s="19" t="str">
        <f>IFERROR(IF((COUNTIF(B2B!A222:K222,H224)&lt;0),"---",INDEX(B2B!A:K,MATCH('B2B Pin Table'!B226,B2B!A:A,0),2)),"---")</f>
        <v>JB3</v>
      </c>
      <c r="E226" s="19" t="str">
        <f>IFERROR(IF((COUNTIF(B2B!A222:K222,H224)&lt;0),"---",INDEX(B2B!A:K,MATCH('B2B Pin Table'!B226,B2B!A:A,0),3)),"---")</f>
        <v>22</v>
      </c>
      <c r="F226" s="19" t="str">
        <f>IFERROR(IF((COUNTIF(B2B!A222:K222,L224)&lt;0),"---",INDEX(B2B!A:K,MATCH('B2B Pin Table'!B226,B2B!A:A,0),4)),"---")</f>
        <v>JM3</v>
      </c>
      <c r="G226" s="19" t="str">
        <f>IFERROR(IF((COUNTIF(B2B!A222:K222,L224)&lt;0),"---",INDEX(B2B!A:K,MATCH('B2B Pin Table'!B226,B2B!A:A,0),5)),"---")</f>
        <v>21</v>
      </c>
      <c r="H226" s="59" t="str">
        <f>IFERROR(IF(VLOOKUP($D226&amp;"-"&amp;$E226,IF($H$4="TEB2000_REV01",CALC_CONN_TEB2000_REV01!$F:$I),4,0)="--","---",IF($H$4="TEB2000_REV01",CALC_CONN_TEB2000_REV01!$G226&amp; " --&gt; " &amp;CALC_CONN_TEB2000_REV01!$I226&amp; " --&gt; ")),"---")</f>
        <v>---</v>
      </c>
      <c r="I226" s="19" t="str">
        <f>IFERROR(IF(VLOOKUP($D226&amp;"-"&amp;$E226,IF($H$4="TEB2000_REV01",CALC_CONN_TEB2000_REV01!$F:$H),3,0)="--",VLOOKUP($D226&amp;"-"&amp;$E226,IF($H$4="TEB2000_REV01",CALC_CONN_TEB2000_REV01!$F:$H),2,0),VLOOKUP($D226&amp;"-"&amp;$E226,IF($H$4="TEB2000_REV01",CALC_CONN_TEB2000_REV01!$F:$H),3,0)),"---")</f>
        <v>---</v>
      </c>
      <c r="J226" s="19" t="str">
        <f>IFERROR(VLOOKUP(I226,IF($H$4="TEB2000_REV01",RAW_c_TEB2000_REV01!$AE:$AM),9,0),"---")</f>
        <v>---</v>
      </c>
      <c r="K226" s="19" t="str">
        <f>IFERROR(VLOOKUP(D226&amp;"-"&amp;E226,IF($H$4="TEB2000_REV01",RAW_c_TEB2000_REV01!$AD:$AK,"???"),6,0),"---")</f>
        <v>---</v>
      </c>
      <c r="L226" s="19" t="str">
        <f>IFERROR(VLOOKUP(D226&amp;"-"&amp;E226,IF($H$4="TEB2000_REV01",RAW_c_TEB2000_REV01!$AD:$AL,"???"),9,0),"---")</f>
        <v>---</v>
      </c>
      <c r="M226" s="19" t="str">
        <f>IFERROR(IF(VLOOKUP($F226&amp;"-"&amp;$G226,IF($M$4="TEM0007_REV01",RAW_m_TEM0007_REV01!$F:$AU),43,0)="--","---",IF($M$4="TEM0007_REV01",RAW_m_TEM0007_REV01!$AT226&amp; " --&gt; " &amp;RAW_m_TEM0007_REV01!$AU226&amp; " --&gt; ")),"---")</f>
        <v>---</v>
      </c>
      <c r="N226" s="19" t="str">
        <f>IFERROR(VLOOKUP(F226&amp;"-"&amp;G226,IF($M$4="TEM0007_REV01",RAW_m_TEM0007_REV01!$AD:$AJ),7,0),"---")</f>
        <v>---</v>
      </c>
      <c r="O226" s="19" t="str">
        <f>IFERROR(VLOOKUP(N226,IF($M$4="TEM0007_REV01",RAW_m_TEM0007_REV01!$AJ:$AK),2,0),"---")</f>
        <v>---</v>
      </c>
      <c r="P226" s="19" t="str">
        <f>IFERROR(VLOOKUP(F226&amp;"-"&amp;G226,IF($M$4="TEM0007_REV01",RAW_m_TEM0007_REV01!$AD:$AG),3,0),"---")</f>
        <v>---</v>
      </c>
      <c r="Q226" s="19" t="str">
        <f>IFERROR(VLOOKUP(N226,IF($M$4="TEM0007_REV01",RAW_m_TEM0007_REV01!$AE:$AH),4,0),"---")</f>
        <v>---</v>
      </c>
      <c r="R226" s="19" t="str">
        <f>IFERROR(VLOOKUP(F226&amp;"-"&amp;G226,IF($M$4="TEM0007_REV01",RAW_m_TEM0007_REV01!$AD:$AG),4,0),"---")</f>
        <v>---</v>
      </c>
    </row>
    <row r="227" spans="2:18" x14ac:dyDescent="0.25">
      <c r="B227" s="78">
        <v>222</v>
      </c>
      <c r="C227" s="19" t="str">
        <f>IFERROR(INDEX(B2B!A:F,MATCH('B2B Pin Table'!B227,B2B!A:A,0),6),"---")</f>
        <v>IO</v>
      </c>
      <c r="D227" s="19" t="str">
        <f>IFERROR(IF((COUNTIF(B2B!A223:K223,H225)&lt;0),"---",INDEX(B2B!A:K,MATCH('B2B Pin Table'!B227,B2B!A:A,0),2)),"---")</f>
        <v>JB3</v>
      </c>
      <c r="E227" s="19" t="str">
        <f>IFERROR(IF((COUNTIF(B2B!A223:K223,H225)&lt;0),"---",INDEX(B2B!A:K,MATCH('B2B Pin Table'!B227,B2B!A:A,0),3)),"---")</f>
        <v>21</v>
      </c>
      <c r="F227" s="19" t="str">
        <f>IFERROR(IF((COUNTIF(B2B!A223:K223,L225)&lt;0),"---",INDEX(B2B!A:K,MATCH('B2B Pin Table'!B227,B2B!A:A,0),4)),"---")</f>
        <v>JM3</v>
      </c>
      <c r="G227" s="19" t="str">
        <f>IFERROR(IF((COUNTIF(B2B!A223:K223,L225)&lt;0),"---",INDEX(B2B!A:K,MATCH('B2B Pin Table'!B227,B2B!A:A,0),5)),"---")</f>
        <v>22</v>
      </c>
      <c r="H227" s="59" t="str">
        <f>IFERROR(IF(VLOOKUP($D227&amp;"-"&amp;$E227,IF($H$4="TEB2000_REV01",CALC_CONN_TEB2000_REV01!$F:$I),4,0)="--","---",IF($H$4="TEB2000_REV01",CALC_CONN_TEB2000_REV01!$G227&amp; " --&gt; " &amp;CALC_CONN_TEB2000_REV01!$I227&amp; " --&gt; ")),"---")</f>
        <v>---</v>
      </c>
      <c r="I227" s="19" t="str">
        <f>IFERROR(IF(VLOOKUP($D227&amp;"-"&amp;$E227,IF($H$4="TEB2000_REV01",CALC_CONN_TEB2000_REV01!$F:$H),3,0)="--",VLOOKUP($D227&amp;"-"&amp;$E227,IF($H$4="TEB2000_REV01",CALC_CONN_TEB2000_REV01!$F:$H),2,0),VLOOKUP($D227&amp;"-"&amp;$E227,IF($H$4="TEB2000_REV01",CALC_CONN_TEB2000_REV01!$F:$H),3,0)),"---")</f>
        <v>---</v>
      </c>
      <c r="J227" s="19" t="str">
        <f>IFERROR(VLOOKUP(I227,IF($H$4="TEB2000_REV01",RAW_c_TEB2000_REV01!$AE:$AM),9,0),"---")</f>
        <v>---</v>
      </c>
      <c r="K227" s="19" t="str">
        <f>IFERROR(VLOOKUP(D227&amp;"-"&amp;E227,IF($H$4="TEB2000_REV01",RAW_c_TEB2000_REV01!$AD:$AK,"???"),6,0),"---")</f>
        <v>---</v>
      </c>
      <c r="L227" s="19" t="str">
        <f>IFERROR(VLOOKUP(D227&amp;"-"&amp;E227,IF($H$4="TEB2000_REV01",RAW_c_TEB2000_REV01!$AD:$AL,"???"),9,0),"---")</f>
        <v>---</v>
      </c>
      <c r="M227" s="19" t="str">
        <f>IFERROR(IF(VLOOKUP($F227&amp;"-"&amp;$G227,IF($M$4="TEM0007_REV01",RAW_m_TEM0007_REV01!$F:$AU),43,0)="--","---",IF($M$4="TEM0007_REV01",RAW_m_TEM0007_REV01!$AT227&amp; " --&gt; " &amp;RAW_m_TEM0007_REV01!$AU227&amp; " --&gt; ")),"---")</f>
        <v>---</v>
      </c>
      <c r="N227" s="19" t="str">
        <f>IFERROR(VLOOKUP(F227&amp;"-"&amp;G227,IF($M$4="TEM0007_REV01",RAW_m_TEM0007_REV01!$AD:$AJ),7,0),"---")</f>
        <v>---</v>
      </c>
      <c r="O227" s="19" t="str">
        <f>IFERROR(VLOOKUP(N227,IF($M$4="TEM0007_REV01",RAW_m_TEM0007_REV01!$AJ:$AK),2,0),"---")</f>
        <v>---</v>
      </c>
      <c r="P227" s="19" t="str">
        <f>IFERROR(VLOOKUP(F227&amp;"-"&amp;G227,IF($M$4="TEM0007_REV01",RAW_m_TEM0007_REV01!$AD:$AG),3,0),"---")</f>
        <v>---</v>
      </c>
      <c r="Q227" s="19" t="str">
        <f>IFERROR(VLOOKUP(N227,IF($M$4="TEM0007_REV01",RAW_m_TEM0007_REV01!$AE:$AH),4,0),"---")</f>
        <v>---</v>
      </c>
      <c r="R227" s="19" t="str">
        <f>IFERROR(VLOOKUP(F227&amp;"-"&amp;G227,IF($M$4="TEM0007_REV01",RAW_m_TEM0007_REV01!$AD:$AG),4,0),"---")</f>
        <v>---</v>
      </c>
    </row>
    <row r="228" spans="2:18" x14ac:dyDescent="0.25">
      <c r="B228" s="78">
        <v>223</v>
      </c>
      <c r="C228" s="19" t="str">
        <f>IFERROR(INDEX(B2B!A:F,MATCH('B2B Pin Table'!B228,B2B!A:A,0),6),"---")</f>
        <v>GND</v>
      </c>
      <c r="D228" s="19" t="str">
        <f>IFERROR(IF((COUNTIF(B2B!A224:K224,H226)&lt;0),"---",INDEX(B2B!A:K,MATCH('B2B Pin Table'!B228,B2B!A:A,0),2)),"---")</f>
        <v>JB3</v>
      </c>
      <c r="E228" s="19" t="str">
        <f>IFERROR(IF((COUNTIF(B2B!A224:K224,H226)&lt;0),"---",INDEX(B2B!A:K,MATCH('B2B Pin Table'!B228,B2B!A:A,0),3)),"---")</f>
        <v>24</v>
      </c>
      <c r="F228" s="19" t="str">
        <f>IFERROR(IF((COUNTIF(B2B!A224:K224,L226)&lt;0),"---",INDEX(B2B!A:K,MATCH('B2B Pin Table'!B228,B2B!A:A,0),4)),"---")</f>
        <v>JM3</v>
      </c>
      <c r="G228" s="19" t="str">
        <f>IFERROR(IF((COUNTIF(B2B!A224:K224,L226)&lt;0),"---",INDEX(B2B!A:K,MATCH('B2B Pin Table'!B228,B2B!A:A,0),5)),"---")</f>
        <v>23</v>
      </c>
      <c r="H228" s="59" t="str">
        <f>IFERROR(IF(VLOOKUP($D228&amp;"-"&amp;$E228,IF($H$4="TEB2000_REV01",CALC_CONN_TEB2000_REV01!$F:$I),4,0)="--","---",IF($H$4="TEB2000_REV01",CALC_CONN_TEB2000_REV01!$G228&amp; " --&gt; " &amp;CALC_CONN_TEB2000_REV01!$I228&amp; " --&gt; ")),"---")</f>
        <v>---</v>
      </c>
      <c r="I228" s="19" t="str">
        <f>IFERROR(IF(VLOOKUP($D228&amp;"-"&amp;$E228,IF($H$4="TEB2000_REV01",CALC_CONN_TEB2000_REV01!$F:$H),3,0)="--",VLOOKUP($D228&amp;"-"&amp;$E228,IF($H$4="TEB2000_REV01",CALC_CONN_TEB2000_REV01!$F:$H),2,0),VLOOKUP($D228&amp;"-"&amp;$E228,IF($H$4="TEB2000_REV01",CALC_CONN_TEB2000_REV01!$F:$H),3,0)),"---")</f>
        <v>---</v>
      </c>
      <c r="J228" s="19" t="str">
        <f>IFERROR(VLOOKUP(I228,IF($H$4="TEB2000_REV01",RAW_c_TEB2000_REV01!$AE:$AM),9,0),"---")</f>
        <v>---</v>
      </c>
      <c r="K228" s="19" t="str">
        <f>IFERROR(VLOOKUP(D228&amp;"-"&amp;E228,IF($H$4="TEB2000_REV01",RAW_c_TEB2000_REV01!$AD:$AK,"???"),6,0),"---")</f>
        <v>---</v>
      </c>
      <c r="L228" s="19" t="str">
        <f>IFERROR(VLOOKUP(D228&amp;"-"&amp;E228,IF($H$4="TEB2000_REV01",RAW_c_TEB2000_REV01!$AD:$AL,"???"),9,0),"---")</f>
        <v>---</v>
      </c>
      <c r="M228" s="19" t="str">
        <f>IFERROR(IF(VLOOKUP($F228&amp;"-"&amp;$G228,IF($M$4="TEM0007_REV01",RAW_m_TEM0007_REV01!$F:$AU),43,0)="--","---",IF($M$4="TEM0007_REV01",RAW_m_TEM0007_REV01!$AT228&amp; " --&gt; " &amp;RAW_m_TEM0007_REV01!$AU228&amp; " --&gt; ")),"---")</f>
        <v>---</v>
      </c>
      <c r="N228" s="19" t="str">
        <f>IFERROR(VLOOKUP(F228&amp;"-"&amp;G228,IF($M$4="TEM0007_REV01",RAW_m_TEM0007_REV01!$AD:$AJ),7,0),"---")</f>
        <v>---</v>
      </c>
      <c r="O228" s="19" t="str">
        <f>IFERROR(VLOOKUP(N228,IF($M$4="TEM0007_REV01",RAW_m_TEM0007_REV01!$AJ:$AK),2,0),"---")</f>
        <v>---</v>
      </c>
      <c r="P228" s="19" t="str">
        <f>IFERROR(VLOOKUP(F228&amp;"-"&amp;G228,IF($M$4="TEM0007_REV01",RAW_m_TEM0007_REV01!$AD:$AG),3,0),"---")</f>
        <v>---</v>
      </c>
      <c r="Q228" s="19" t="str">
        <f>IFERROR(VLOOKUP(N228,IF($M$4="TEM0007_REV01",RAW_m_TEM0007_REV01!$AE:$AH),4,0),"---")</f>
        <v>---</v>
      </c>
      <c r="R228" s="19" t="str">
        <f>IFERROR(VLOOKUP(F228&amp;"-"&amp;G228,IF($M$4="TEM0007_REV01",RAW_m_TEM0007_REV01!$AD:$AG),4,0),"---")</f>
        <v>---</v>
      </c>
    </row>
    <row r="229" spans="2:18" x14ac:dyDescent="0.25">
      <c r="B229" s="78">
        <v>224</v>
      </c>
      <c r="C229" s="19" t="str">
        <f>IFERROR(INDEX(B2B!A:F,MATCH('B2B Pin Table'!B229,B2B!A:A,0),6),"---")</f>
        <v>GND</v>
      </c>
      <c r="D229" s="19" t="str">
        <f>IFERROR(IF((COUNTIF(B2B!A225:K225,H227)&lt;0),"---",INDEX(B2B!A:K,MATCH('B2B Pin Table'!B229,B2B!A:A,0),2)),"---")</f>
        <v>JB3</v>
      </c>
      <c r="E229" s="19" t="str">
        <f>IFERROR(IF((COUNTIF(B2B!A225:K225,H227)&lt;0),"---",INDEX(B2B!A:K,MATCH('B2B Pin Table'!B229,B2B!A:A,0),3)),"---")</f>
        <v>23</v>
      </c>
      <c r="F229" s="19" t="str">
        <f>IFERROR(IF((COUNTIF(B2B!A225:K225,L227)&lt;0),"---",INDEX(B2B!A:K,MATCH('B2B Pin Table'!B229,B2B!A:A,0),4)),"---")</f>
        <v>JM3</v>
      </c>
      <c r="G229" s="19" t="str">
        <f>IFERROR(IF((COUNTIF(B2B!A225:K225,L227)&lt;0),"---",INDEX(B2B!A:K,MATCH('B2B Pin Table'!B229,B2B!A:A,0),5)),"---")</f>
        <v>24</v>
      </c>
      <c r="H229" s="59" t="str">
        <f>IFERROR(IF(VLOOKUP($D229&amp;"-"&amp;$E229,IF($H$4="TEB2000_REV01",CALC_CONN_TEB2000_REV01!$F:$I),4,0)="--","---",IF($H$4="TEB2000_REV01",CALC_CONN_TEB2000_REV01!$G229&amp; " --&gt; " &amp;CALC_CONN_TEB2000_REV01!$I229&amp; " --&gt; ")),"---")</f>
        <v>---</v>
      </c>
      <c r="I229" s="19" t="str">
        <f>IFERROR(IF(VLOOKUP($D229&amp;"-"&amp;$E229,IF($H$4="TEB2000_REV01",CALC_CONN_TEB2000_REV01!$F:$H),3,0)="--",VLOOKUP($D229&amp;"-"&amp;$E229,IF($H$4="TEB2000_REV01",CALC_CONN_TEB2000_REV01!$F:$H),2,0),VLOOKUP($D229&amp;"-"&amp;$E229,IF($H$4="TEB2000_REV01",CALC_CONN_TEB2000_REV01!$F:$H),3,0)),"---")</f>
        <v>---</v>
      </c>
      <c r="J229" s="19" t="str">
        <f>IFERROR(VLOOKUP(I229,IF($H$4="TEB2000_REV01",RAW_c_TEB2000_REV01!$AE:$AM),9,0),"---")</f>
        <v>---</v>
      </c>
      <c r="K229" s="19" t="str">
        <f>IFERROR(VLOOKUP(D229&amp;"-"&amp;E229,IF($H$4="TEB2000_REV01",RAW_c_TEB2000_REV01!$AD:$AK,"???"),6,0),"---")</f>
        <v>---</v>
      </c>
      <c r="L229" s="19" t="str">
        <f>IFERROR(VLOOKUP(D229&amp;"-"&amp;E229,IF($H$4="TEB2000_REV01",RAW_c_TEB2000_REV01!$AD:$AL,"???"),9,0),"---")</f>
        <v>---</v>
      </c>
      <c r="M229" s="19" t="str">
        <f>IFERROR(IF(VLOOKUP($F229&amp;"-"&amp;$G229,IF($M$4="TEM0007_REV01",RAW_m_TEM0007_REV01!$F:$AU),43,0)="--","---",IF($M$4="TEM0007_REV01",RAW_m_TEM0007_REV01!$AT229&amp; " --&gt; " &amp;RAW_m_TEM0007_REV01!$AU229&amp; " --&gt; ")),"---")</f>
        <v>---</v>
      </c>
      <c r="N229" s="19" t="str">
        <f>IFERROR(VLOOKUP(F229&amp;"-"&amp;G229,IF($M$4="TEM0007_REV01",RAW_m_TEM0007_REV01!$AD:$AJ),7,0),"---")</f>
        <v>---</v>
      </c>
      <c r="O229" s="19" t="str">
        <f>IFERROR(VLOOKUP(N229,IF($M$4="TEM0007_REV01",RAW_m_TEM0007_REV01!$AJ:$AK),2,0),"---")</f>
        <v>---</v>
      </c>
      <c r="P229" s="19" t="str">
        <f>IFERROR(VLOOKUP(F229&amp;"-"&amp;G229,IF($M$4="TEM0007_REV01",RAW_m_TEM0007_REV01!$AD:$AG),3,0),"---")</f>
        <v>---</v>
      </c>
      <c r="Q229" s="19" t="str">
        <f>IFERROR(VLOOKUP(N229,IF($M$4="TEM0007_REV01",RAW_m_TEM0007_REV01!$AE:$AH),4,0),"---")</f>
        <v>---</v>
      </c>
      <c r="R229" s="19" t="str">
        <f>IFERROR(VLOOKUP(F229&amp;"-"&amp;G229,IF($M$4="TEM0007_REV01",RAW_m_TEM0007_REV01!$AD:$AG),4,0),"---")</f>
        <v>---</v>
      </c>
    </row>
    <row r="230" spans="2:18" x14ac:dyDescent="0.25">
      <c r="B230" s="78">
        <v>225</v>
      </c>
      <c r="C230" s="19" t="str">
        <f>IFERROR(INDEX(B2B!A:F,MATCH('B2B Pin Table'!B230,B2B!A:A,0),6),"---")</f>
        <v>IO</v>
      </c>
      <c r="D230" s="19" t="str">
        <f>IFERROR(IF((COUNTIF(B2B!A226:K226,H228)&lt;0),"---",INDEX(B2B!A:K,MATCH('B2B Pin Table'!B230,B2B!A:A,0),2)),"---")</f>
        <v>JB3</v>
      </c>
      <c r="E230" s="19" t="str">
        <f>IFERROR(IF((COUNTIF(B2B!A226:K226,H228)&lt;0),"---",INDEX(B2B!A:K,MATCH('B2B Pin Table'!B230,B2B!A:A,0),3)),"---")</f>
        <v>26</v>
      </c>
      <c r="F230" s="19" t="str">
        <f>IFERROR(IF((COUNTIF(B2B!A226:K226,L228)&lt;0),"---",INDEX(B2B!A:K,MATCH('B2B Pin Table'!B230,B2B!A:A,0),4)),"---")</f>
        <v>JM3</v>
      </c>
      <c r="G230" s="19" t="str">
        <f>IFERROR(IF((COUNTIF(B2B!A226:K226,L228)&lt;0),"---",INDEX(B2B!A:K,MATCH('B2B Pin Table'!B230,B2B!A:A,0),5)),"---")</f>
        <v>25</v>
      </c>
      <c r="H230" s="59" t="str">
        <f>IFERROR(IF(VLOOKUP($D230&amp;"-"&amp;$E230,IF($H$4="TEB2000_REV01",CALC_CONN_TEB2000_REV01!$F:$I),4,0)="--","---",IF($H$4="TEB2000_REV01",CALC_CONN_TEB2000_REV01!$G230&amp; " --&gt; " &amp;CALC_CONN_TEB2000_REV01!$I230&amp; " --&gt; ")),"---")</f>
        <v>---</v>
      </c>
      <c r="I230" s="19" t="str">
        <f>IFERROR(IF(VLOOKUP($D230&amp;"-"&amp;$E230,IF($H$4="TEB2000_REV01",CALC_CONN_TEB2000_REV01!$F:$H),3,0)="--",VLOOKUP($D230&amp;"-"&amp;$E230,IF($H$4="TEB2000_REV01",CALC_CONN_TEB2000_REV01!$F:$H),2,0),VLOOKUP($D230&amp;"-"&amp;$E230,IF($H$4="TEB2000_REV01",CALC_CONN_TEB2000_REV01!$F:$H),3,0)),"---")</f>
        <v>---</v>
      </c>
      <c r="J230" s="19" t="str">
        <f>IFERROR(VLOOKUP(I230,IF($H$4="TEB2000_REV01",RAW_c_TEB2000_REV01!$AE:$AM),9,0),"---")</f>
        <v>---</v>
      </c>
      <c r="K230" s="19" t="str">
        <f>IFERROR(VLOOKUP(D230&amp;"-"&amp;E230,IF($H$4="TEB2000_REV01",RAW_c_TEB2000_REV01!$AD:$AK,"???"),6,0),"---")</f>
        <v>---</v>
      </c>
      <c r="L230" s="19" t="str">
        <f>IFERROR(VLOOKUP(D230&amp;"-"&amp;E230,IF($H$4="TEB2000_REV01",RAW_c_TEB2000_REV01!$AD:$AL,"???"),9,0),"---")</f>
        <v>---</v>
      </c>
      <c r="M230" s="19" t="str">
        <f>IFERROR(IF(VLOOKUP($F230&amp;"-"&amp;$G230,IF($M$4="TEM0007_REV01",RAW_m_TEM0007_REV01!$F:$AU),43,0)="--","---",IF($M$4="TEM0007_REV01",RAW_m_TEM0007_REV01!$AT230&amp; " --&gt; " &amp;RAW_m_TEM0007_REV01!$AU230&amp; " --&gt; ")),"---")</f>
        <v>---</v>
      </c>
      <c r="N230" s="19" t="str">
        <f>IFERROR(VLOOKUP(F230&amp;"-"&amp;G230,IF($M$4="TEM0007_REV01",RAW_m_TEM0007_REV01!$AD:$AJ),7,0),"---")</f>
        <v>---</v>
      </c>
      <c r="O230" s="19" t="str">
        <f>IFERROR(VLOOKUP(N230,IF($M$4="TEM0007_REV01",RAW_m_TEM0007_REV01!$AJ:$AK),2,0),"---")</f>
        <v>---</v>
      </c>
      <c r="P230" s="19" t="str">
        <f>IFERROR(VLOOKUP(F230&amp;"-"&amp;G230,IF($M$4="TEM0007_REV01",RAW_m_TEM0007_REV01!$AD:$AG),3,0),"---")</f>
        <v>---</v>
      </c>
      <c r="Q230" s="19" t="str">
        <f>IFERROR(VLOOKUP(N230,IF($M$4="TEM0007_REV01",RAW_m_TEM0007_REV01!$AE:$AH),4,0),"---")</f>
        <v>---</v>
      </c>
      <c r="R230" s="19" t="str">
        <f>IFERROR(VLOOKUP(F230&amp;"-"&amp;G230,IF($M$4="TEM0007_REV01",RAW_m_TEM0007_REV01!$AD:$AG),4,0),"---")</f>
        <v>---</v>
      </c>
    </row>
    <row r="231" spans="2:18" x14ac:dyDescent="0.25">
      <c r="B231" s="78">
        <v>226</v>
      </c>
      <c r="C231" s="19" t="str">
        <f>IFERROR(INDEX(B2B!A:F,MATCH('B2B Pin Table'!B231,B2B!A:A,0),6),"---")</f>
        <v>IO</v>
      </c>
      <c r="D231" s="19" t="str">
        <f>IFERROR(IF((COUNTIF(B2B!A227:K227,H229)&lt;0),"---",INDEX(B2B!A:K,MATCH('B2B Pin Table'!B231,B2B!A:A,0),2)),"---")</f>
        <v>JB3</v>
      </c>
      <c r="E231" s="19" t="str">
        <f>IFERROR(IF((COUNTIF(B2B!A227:K227,H229)&lt;0),"---",INDEX(B2B!A:K,MATCH('B2B Pin Table'!B231,B2B!A:A,0),3)),"---")</f>
        <v>25</v>
      </c>
      <c r="F231" s="19" t="str">
        <f>IFERROR(IF((COUNTIF(B2B!A227:K227,L229)&lt;0),"---",INDEX(B2B!A:K,MATCH('B2B Pin Table'!B231,B2B!A:A,0),4)),"---")</f>
        <v>JM3</v>
      </c>
      <c r="G231" s="19" t="str">
        <f>IFERROR(IF((COUNTIF(B2B!A227:K227,L229)&lt;0),"---",INDEX(B2B!A:K,MATCH('B2B Pin Table'!B231,B2B!A:A,0),5)),"---")</f>
        <v>26</v>
      </c>
      <c r="H231" s="59" t="str">
        <f>IFERROR(IF(VLOOKUP($D231&amp;"-"&amp;$E231,IF($H$4="TEB2000_REV01",CALC_CONN_TEB2000_REV01!$F:$I),4,0)="--","---",IF($H$4="TEB2000_REV01",CALC_CONN_TEB2000_REV01!$G231&amp; " --&gt; " &amp;CALC_CONN_TEB2000_REV01!$I231&amp; " --&gt; ")),"---")</f>
        <v>---</v>
      </c>
      <c r="I231" s="19" t="str">
        <f>IFERROR(IF(VLOOKUP($D231&amp;"-"&amp;$E231,IF($H$4="TEB2000_REV01",CALC_CONN_TEB2000_REV01!$F:$H),3,0)="--",VLOOKUP($D231&amp;"-"&amp;$E231,IF($H$4="TEB2000_REV01",CALC_CONN_TEB2000_REV01!$F:$H),2,0),VLOOKUP($D231&amp;"-"&amp;$E231,IF($H$4="TEB2000_REV01",CALC_CONN_TEB2000_REV01!$F:$H),3,0)),"---")</f>
        <v>---</v>
      </c>
      <c r="J231" s="19" t="str">
        <f>IFERROR(VLOOKUP(I231,IF($H$4="TEB2000_REV01",RAW_c_TEB2000_REV01!$AE:$AM),9,0),"---")</f>
        <v>---</v>
      </c>
      <c r="K231" s="19" t="str">
        <f>IFERROR(VLOOKUP(D231&amp;"-"&amp;E231,IF($H$4="TEB2000_REV01",RAW_c_TEB2000_REV01!$AD:$AK,"???"),6,0),"---")</f>
        <v>---</v>
      </c>
      <c r="L231" s="19" t="str">
        <f>IFERROR(VLOOKUP(D231&amp;"-"&amp;E231,IF($H$4="TEB2000_REV01",RAW_c_TEB2000_REV01!$AD:$AL,"???"),9,0),"---")</f>
        <v>---</v>
      </c>
      <c r="M231" s="19" t="str">
        <f>IFERROR(IF(VLOOKUP($F231&amp;"-"&amp;$G231,IF($M$4="TEM0007_REV01",RAW_m_TEM0007_REV01!$F:$AU),43,0)="--","---",IF($M$4="TEM0007_REV01",RAW_m_TEM0007_REV01!$AT231&amp; " --&gt; " &amp;RAW_m_TEM0007_REV01!$AU231&amp; " --&gt; ")),"---")</f>
        <v>---</v>
      </c>
      <c r="N231" s="19" t="str">
        <f>IFERROR(VLOOKUP(F231&amp;"-"&amp;G231,IF($M$4="TEM0007_REV01",RAW_m_TEM0007_REV01!$AD:$AJ),7,0),"---")</f>
        <v>---</v>
      </c>
      <c r="O231" s="19" t="str">
        <f>IFERROR(VLOOKUP(N231,IF($M$4="TEM0007_REV01",RAW_m_TEM0007_REV01!$AJ:$AK),2,0),"---")</f>
        <v>---</v>
      </c>
      <c r="P231" s="19" t="str">
        <f>IFERROR(VLOOKUP(F231&amp;"-"&amp;G231,IF($M$4="TEM0007_REV01",RAW_m_TEM0007_REV01!$AD:$AG),3,0),"---")</f>
        <v>---</v>
      </c>
      <c r="Q231" s="19" t="str">
        <f>IFERROR(VLOOKUP(N231,IF($M$4="TEM0007_REV01",RAW_m_TEM0007_REV01!$AE:$AH),4,0),"---")</f>
        <v>---</v>
      </c>
      <c r="R231" s="19" t="str">
        <f>IFERROR(VLOOKUP(F231&amp;"-"&amp;G231,IF($M$4="TEM0007_REV01",RAW_m_TEM0007_REV01!$AD:$AG),4,0),"---")</f>
        <v>---</v>
      </c>
    </row>
    <row r="232" spans="2:18" x14ac:dyDescent="0.25">
      <c r="B232" s="78">
        <v>227</v>
      </c>
      <c r="C232" s="19" t="str">
        <f>IFERROR(INDEX(B2B!A:F,MATCH('B2B Pin Table'!B232,B2B!A:A,0),6),"---")</f>
        <v>IO</v>
      </c>
      <c r="D232" s="19" t="str">
        <f>IFERROR(IF((COUNTIF(B2B!A228:K228,H230)&lt;0),"---",INDEX(B2B!A:K,MATCH('B2B Pin Table'!B232,B2B!A:A,0),2)),"---")</f>
        <v>JB3</v>
      </c>
      <c r="E232" s="19" t="str">
        <f>IFERROR(IF((COUNTIF(B2B!A228:K228,H230)&lt;0),"---",INDEX(B2B!A:K,MATCH('B2B Pin Table'!B232,B2B!A:A,0),3)),"---")</f>
        <v>28</v>
      </c>
      <c r="F232" s="19" t="str">
        <f>IFERROR(IF((COUNTIF(B2B!A228:K228,L230)&lt;0),"---",INDEX(B2B!A:K,MATCH('B2B Pin Table'!B232,B2B!A:A,0),4)),"---")</f>
        <v>JM3</v>
      </c>
      <c r="G232" s="19" t="str">
        <f>IFERROR(IF((COUNTIF(B2B!A228:K228,L230)&lt;0),"---",INDEX(B2B!A:K,MATCH('B2B Pin Table'!B232,B2B!A:A,0),5)),"---")</f>
        <v>27</v>
      </c>
      <c r="H232" s="59" t="str">
        <f>IFERROR(IF(VLOOKUP($D232&amp;"-"&amp;$E232,IF($H$4="TEB2000_REV01",CALC_CONN_TEB2000_REV01!$F:$I),4,0)="--","---",IF($H$4="TEB2000_REV01",CALC_CONN_TEB2000_REV01!$G232&amp; " --&gt; " &amp;CALC_CONN_TEB2000_REV01!$I232&amp; " --&gt; ")),"---")</f>
        <v>---</v>
      </c>
      <c r="I232" s="19" t="str">
        <f>IFERROR(IF(VLOOKUP($D232&amp;"-"&amp;$E232,IF($H$4="TEB2000_REV01",CALC_CONN_TEB2000_REV01!$F:$H),3,0)="--",VLOOKUP($D232&amp;"-"&amp;$E232,IF($H$4="TEB2000_REV01",CALC_CONN_TEB2000_REV01!$F:$H),2,0),VLOOKUP($D232&amp;"-"&amp;$E232,IF($H$4="TEB2000_REV01",CALC_CONN_TEB2000_REV01!$F:$H),3,0)),"---")</f>
        <v>---</v>
      </c>
      <c r="J232" s="19" t="str">
        <f>IFERROR(VLOOKUP(I232,IF($H$4="TEB2000_REV01",RAW_c_TEB2000_REV01!$AE:$AM),9,0),"---")</f>
        <v>---</v>
      </c>
      <c r="K232" s="19" t="str">
        <f>IFERROR(VLOOKUP(D232&amp;"-"&amp;E232,IF($H$4="TEB2000_REV01",RAW_c_TEB2000_REV01!$AD:$AK,"???"),6,0),"---")</f>
        <v>---</v>
      </c>
      <c r="L232" s="19" t="str">
        <f>IFERROR(VLOOKUP(D232&amp;"-"&amp;E232,IF($H$4="TEB2000_REV01",RAW_c_TEB2000_REV01!$AD:$AL,"???"),9,0),"---")</f>
        <v>---</v>
      </c>
      <c r="M232" s="19" t="str">
        <f>IFERROR(IF(VLOOKUP($F232&amp;"-"&amp;$G232,IF($M$4="TEM0007_REV01",RAW_m_TEM0007_REV01!$F:$AU),43,0)="--","---",IF($M$4="TEM0007_REV01",RAW_m_TEM0007_REV01!$AT232&amp; " --&gt; " &amp;RAW_m_TEM0007_REV01!$AU232&amp; " --&gt; ")),"---")</f>
        <v>---</v>
      </c>
      <c r="N232" s="19" t="str">
        <f>IFERROR(VLOOKUP(F232&amp;"-"&amp;G232,IF($M$4="TEM0007_REV01",RAW_m_TEM0007_REV01!$AD:$AJ),7,0),"---")</f>
        <v>---</v>
      </c>
      <c r="O232" s="19" t="str">
        <f>IFERROR(VLOOKUP(N232,IF($M$4="TEM0007_REV01",RAW_m_TEM0007_REV01!$AJ:$AK),2,0),"---")</f>
        <v>---</v>
      </c>
      <c r="P232" s="19" t="str">
        <f>IFERROR(VLOOKUP(F232&amp;"-"&amp;G232,IF($M$4="TEM0007_REV01",RAW_m_TEM0007_REV01!$AD:$AG),3,0),"---")</f>
        <v>---</v>
      </c>
      <c r="Q232" s="19" t="str">
        <f>IFERROR(VLOOKUP(N232,IF($M$4="TEM0007_REV01",RAW_m_TEM0007_REV01!$AE:$AH),4,0),"---")</f>
        <v>---</v>
      </c>
      <c r="R232" s="19" t="str">
        <f>IFERROR(VLOOKUP(F232&amp;"-"&amp;G232,IF($M$4="TEM0007_REV01",RAW_m_TEM0007_REV01!$AD:$AG),4,0),"---")</f>
        <v>---</v>
      </c>
    </row>
    <row r="233" spans="2:18" x14ac:dyDescent="0.25">
      <c r="B233" s="78">
        <v>228</v>
      </c>
      <c r="C233" s="19" t="str">
        <f>IFERROR(INDEX(B2B!A:F,MATCH('B2B Pin Table'!B233,B2B!A:A,0),6),"---")</f>
        <v>IO</v>
      </c>
      <c r="D233" s="19" t="str">
        <f>IFERROR(IF((COUNTIF(B2B!A229:K229,H231)&lt;0),"---",INDEX(B2B!A:K,MATCH('B2B Pin Table'!B233,B2B!A:A,0),2)),"---")</f>
        <v>JB3</v>
      </c>
      <c r="E233" s="19" t="str">
        <f>IFERROR(IF((COUNTIF(B2B!A229:K229,H231)&lt;0),"---",INDEX(B2B!A:K,MATCH('B2B Pin Table'!B233,B2B!A:A,0),3)),"---")</f>
        <v>27</v>
      </c>
      <c r="F233" s="19" t="str">
        <f>IFERROR(IF((COUNTIF(B2B!A229:K229,L231)&lt;0),"---",INDEX(B2B!A:K,MATCH('B2B Pin Table'!B233,B2B!A:A,0),4)),"---")</f>
        <v>JM3</v>
      </c>
      <c r="G233" s="19" t="str">
        <f>IFERROR(IF((COUNTIF(B2B!A229:K229,L231)&lt;0),"---",INDEX(B2B!A:K,MATCH('B2B Pin Table'!B233,B2B!A:A,0),5)),"---")</f>
        <v>28</v>
      </c>
      <c r="H233" s="59" t="str">
        <f>IFERROR(IF(VLOOKUP($D233&amp;"-"&amp;$E233,IF($H$4="TEB2000_REV01",CALC_CONN_TEB2000_REV01!$F:$I),4,0)="--","---",IF($H$4="TEB2000_REV01",CALC_CONN_TEB2000_REV01!$G233&amp; " --&gt; " &amp;CALC_CONN_TEB2000_REV01!$I233&amp; " --&gt; ")),"---")</f>
        <v>---</v>
      </c>
      <c r="I233" s="19" t="str">
        <f>IFERROR(IF(VLOOKUP($D233&amp;"-"&amp;$E233,IF($H$4="TEB2000_REV01",CALC_CONN_TEB2000_REV01!$F:$H),3,0)="--",VLOOKUP($D233&amp;"-"&amp;$E233,IF($H$4="TEB2000_REV01",CALC_CONN_TEB2000_REV01!$F:$H),2,0),VLOOKUP($D233&amp;"-"&amp;$E233,IF($H$4="TEB2000_REV01",CALC_CONN_TEB2000_REV01!$F:$H),3,0)),"---")</f>
        <v>---</v>
      </c>
      <c r="J233" s="19" t="str">
        <f>IFERROR(VLOOKUP(I233,IF($H$4="TEB2000_REV01",RAW_c_TEB2000_REV01!$AE:$AM),9,0),"---")</f>
        <v>---</v>
      </c>
      <c r="K233" s="19" t="str">
        <f>IFERROR(VLOOKUP(D233&amp;"-"&amp;E233,IF($H$4="TEB2000_REV01",RAW_c_TEB2000_REV01!$AD:$AK,"???"),6,0),"---")</f>
        <v>---</v>
      </c>
      <c r="L233" s="19" t="str">
        <f>IFERROR(VLOOKUP(D233&amp;"-"&amp;E233,IF($H$4="TEB2000_REV01",RAW_c_TEB2000_REV01!$AD:$AL,"???"),9,0),"---")</f>
        <v>---</v>
      </c>
      <c r="M233" s="19" t="str">
        <f>IFERROR(IF(VLOOKUP($F233&amp;"-"&amp;$G233,IF($M$4="TEM0007_REV01",RAW_m_TEM0007_REV01!$F:$AU),43,0)="--","---",IF($M$4="TEM0007_REV01",RAW_m_TEM0007_REV01!$AT233&amp; " --&gt; " &amp;RAW_m_TEM0007_REV01!$AU233&amp; " --&gt; ")),"---")</f>
        <v>---</v>
      </c>
      <c r="N233" s="19" t="str">
        <f>IFERROR(VLOOKUP(F233&amp;"-"&amp;G233,IF($M$4="TEM0007_REV01",RAW_m_TEM0007_REV01!$AD:$AJ),7,0),"---")</f>
        <v>---</v>
      </c>
      <c r="O233" s="19" t="str">
        <f>IFERROR(VLOOKUP(N233,IF($M$4="TEM0007_REV01",RAW_m_TEM0007_REV01!$AJ:$AK),2,0),"---")</f>
        <v>---</v>
      </c>
      <c r="P233" s="19" t="str">
        <f>IFERROR(VLOOKUP(F233&amp;"-"&amp;G233,IF($M$4="TEM0007_REV01",RAW_m_TEM0007_REV01!$AD:$AG),3,0),"---")</f>
        <v>---</v>
      </c>
      <c r="Q233" s="19" t="str">
        <f>IFERROR(VLOOKUP(N233,IF($M$4="TEM0007_REV01",RAW_m_TEM0007_REV01!$AE:$AH),4,0),"---")</f>
        <v>---</v>
      </c>
      <c r="R233" s="19" t="str">
        <f>IFERROR(VLOOKUP(F233&amp;"-"&amp;G233,IF($M$4="TEM0007_REV01",RAW_m_TEM0007_REV01!$AD:$AG),4,0),"---")</f>
        <v>---</v>
      </c>
    </row>
    <row r="234" spans="2:18" x14ac:dyDescent="0.25">
      <c r="B234" s="78">
        <v>229</v>
      </c>
      <c r="C234" s="19" t="str">
        <f>IFERROR(INDEX(B2B!A:F,MATCH('B2B Pin Table'!B234,B2B!A:A,0),6),"---")</f>
        <v>GND</v>
      </c>
      <c r="D234" s="19" t="str">
        <f>IFERROR(IF((COUNTIF(B2B!A230:K230,H232)&lt;0),"---",INDEX(B2B!A:K,MATCH('B2B Pin Table'!B234,B2B!A:A,0),2)),"---")</f>
        <v>JB3</v>
      </c>
      <c r="E234" s="19" t="str">
        <f>IFERROR(IF((COUNTIF(B2B!A230:K230,H232)&lt;0),"---",INDEX(B2B!A:K,MATCH('B2B Pin Table'!B234,B2B!A:A,0),3)),"---")</f>
        <v>30</v>
      </c>
      <c r="F234" s="19" t="str">
        <f>IFERROR(IF((COUNTIF(B2B!A230:K230,L232)&lt;0),"---",INDEX(B2B!A:K,MATCH('B2B Pin Table'!B234,B2B!A:A,0),4)),"---")</f>
        <v>JM3</v>
      </c>
      <c r="G234" s="19" t="str">
        <f>IFERROR(IF((COUNTIF(B2B!A230:K230,L232)&lt;0),"---",INDEX(B2B!A:K,MATCH('B2B Pin Table'!B234,B2B!A:A,0),5)),"---")</f>
        <v>29</v>
      </c>
      <c r="H234" s="59" t="str">
        <f>IFERROR(IF(VLOOKUP($D234&amp;"-"&amp;$E234,IF($H$4="TEB2000_REV01",CALC_CONN_TEB2000_REV01!$F:$I),4,0)="--","---",IF($H$4="TEB2000_REV01",CALC_CONN_TEB2000_REV01!$G234&amp; " --&gt; " &amp;CALC_CONN_TEB2000_REV01!$I234&amp; " --&gt; ")),"---")</f>
        <v>---</v>
      </c>
      <c r="I234" s="19" t="str">
        <f>IFERROR(IF(VLOOKUP($D234&amp;"-"&amp;$E234,IF($H$4="TEB2000_REV01",CALC_CONN_TEB2000_REV01!$F:$H),3,0)="--",VLOOKUP($D234&amp;"-"&amp;$E234,IF($H$4="TEB2000_REV01",CALC_CONN_TEB2000_REV01!$F:$H),2,0),VLOOKUP($D234&amp;"-"&amp;$E234,IF($H$4="TEB2000_REV01",CALC_CONN_TEB2000_REV01!$F:$H),3,0)),"---")</f>
        <v>---</v>
      </c>
      <c r="J234" s="19" t="str">
        <f>IFERROR(VLOOKUP(I234,IF($H$4="TEB2000_REV01",RAW_c_TEB2000_REV01!$AE:$AM),9,0),"---")</f>
        <v>---</v>
      </c>
      <c r="K234" s="19" t="str">
        <f>IFERROR(VLOOKUP(D234&amp;"-"&amp;E234,IF($H$4="TEB2000_REV01",RAW_c_TEB2000_REV01!$AD:$AK,"???"),6,0),"---")</f>
        <v>---</v>
      </c>
      <c r="L234" s="19" t="str">
        <f>IFERROR(VLOOKUP(D234&amp;"-"&amp;E234,IF($H$4="TEB2000_REV01",RAW_c_TEB2000_REV01!$AD:$AL,"???"),9,0),"---")</f>
        <v>---</v>
      </c>
      <c r="M234" s="19" t="str">
        <f>IFERROR(IF(VLOOKUP($F234&amp;"-"&amp;$G234,IF($M$4="TEM0007_REV01",RAW_m_TEM0007_REV01!$F:$AU),43,0)="--","---",IF($M$4="TEM0007_REV01",RAW_m_TEM0007_REV01!$AT234&amp; " --&gt; " &amp;RAW_m_TEM0007_REV01!$AU234&amp; " --&gt; ")),"---")</f>
        <v>---</v>
      </c>
      <c r="N234" s="19" t="str">
        <f>IFERROR(VLOOKUP(F234&amp;"-"&amp;G234,IF($M$4="TEM0007_REV01",RAW_m_TEM0007_REV01!$AD:$AJ),7,0),"---")</f>
        <v>---</v>
      </c>
      <c r="O234" s="19" t="str">
        <f>IFERROR(VLOOKUP(N234,IF($M$4="TEM0007_REV01",RAW_m_TEM0007_REV01!$AJ:$AK),2,0),"---")</f>
        <v>---</v>
      </c>
      <c r="P234" s="19" t="str">
        <f>IFERROR(VLOOKUP(F234&amp;"-"&amp;G234,IF($M$4="TEM0007_REV01",RAW_m_TEM0007_REV01!$AD:$AG),3,0),"---")</f>
        <v>---</v>
      </c>
      <c r="Q234" s="19" t="str">
        <f>IFERROR(VLOOKUP(N234,IF($M$4="TEM0007_REV01",RAW_m_TEM0007_REV01!$AE:$AH),4,0),"---")</f>
        <v>---</v>
      </c>
      <c r="R234" s="19" t="str">
        <f>IFERROR(VLOOKUP(F234&amp;"-"&amp;G234,IF($M$4="TEM0007_REV01",RAW_m_TEM0007_REV01!$AD:$AG),4,0),"---")</f>
        <v>---</v>
      </c>
    </row>
    <row r="235" spans="2:18" x14ac:dyDescent="0.25">
      <c r="B235" s="78">
        <v>230</v>
      </c>
      <c r="C235" s="19" t="str">
        <f>IFERROR(INDEX(B2B!A:F,MATCH('B2B Pin Table'!B235,B2B!A:A,0),6),"---")</f>
        <v>GND</v>
      </c>
      <c r="D235" s="19" t="str">
        <f>IFERROR(IF((COUNTIF(B2B!A231:K231,H233)&lt;0),"---",INDEX(B2B!A:K,MATCH('B2B Pin Table'!B235,B2B!A:A,0),2)),"---")</f>
        <v>JB3</v>
      </c>
      <c r="E235" s="19" t="str">
        <f>IFERROR(IF((COUNTIF(B2B!A231:K231,H233)&lt;0),"---",INDEX(B2B!A:K,MATCH('B2B Pin Table'!B235,B2B!A:A,0),3)),"---")</f>
        <v>29</v>
      </c>
      <c r="F235" s="19" t="str">
        <f>IFERROR(IF((COUNTIF(B2B!A231:K231,L233)&lt;0),"---",INDEX(B2B!A:K,MATCH('B2B Pin Table'!B235,B2B!A:A,0),4)),"---")</f>
        <v>JM3</v>
      </c>
      <c r="G235" s="19" t="str">
        <f>IFERROR(IF((COUNTIF(B2B!A231:K231,L233)&lt;0),"---",INDEX(B2B!A:K,MATCH('B2B Pin Table'!B235,B2B!A:A,0),5)),"---")</f>
        <v>30</v>
      </c>
      <c r="H235" s="59" t="str">
        <f>IFERROR(IF(VLOOKUP($D235&amp;"-"&amp;$E235,IF($H$4="TEB2000_REV01",CALC_CONN_TEB2000_REV01!$F:$I),4,0)="--","---",IF($H$4="TEB2000_REV01",CALC_CONN_TEB2000_REV01!$G235&amp; " --&gt; " &amp;CALC_CONN_TEB2000_REV01!$I235&amp; " --&gt; ")),"---")</f>
        <v>---</v>
      </c>
      <c r="I235" s="19" t="str">
        <f>IFERROR(IF(VLOOKUP($D235&amp;"-"&amp;$E235,IF($H$4="TEB2000_REV01",CALC_CONN_TEB2000_REV01!$F:$H),3,0)="--",VLOOKUP($D235&amp;"-"&amp;$E235,IF($H$4="TEB2000_REV01",CALC_CONN_TEB2000_REV01!$F:$H),2,0),VLOOKUP($D235&amp;"-"&amp;$E235,IF($H$4="TEB2000_REV01",CALC_CONN_TEB2000_REV01!$F:$H),3,0)),"---")</f>
        <v>---</v>
      </c>
      <c r="J235" s="19" t="str">
        <f>IFERROR(VLOOKUP(I235,IF($H$4="TEB2000_REV01",RAW_c_TEB2000_REV01!$AE:$AM),9,0),"---")</f>
        <v>---</v>
      </c>
      <c r="K235" s="19" t="str">
        <f>IFERROR(VLOOKUP(D235&amp;"-"&amp;E235,IF($H$4="TEB2000_REV01",RAW_c_TEB2000_REV01!$AD:$AK,"???"),6,0),"---")</f>
        <v>---</v>
      </c>
      <c r="L235" s="19" t="str">
        <f>IFERROR(VLOOKUP(D235&amp;"-"&amp;E235,IF($H$4="TEB2000_REV01",RAW_c_TEB2000_REV01!$AD:$AL,"???"),9,0),"---")</f>
        <v>---</v>
      </c>
      <c r="M235" s="19" t="str">
        <f>IFERROR(IF(VLOOKUP($F235&amp;"-"&amp;$G235,IF($M$4="TEM0007_REV01",RAW_m_TEM0007_REV01!$F:$AU),43,0)="--","---",IF($M$4="TEM0007_REV01",RAW_m_TEM0007_REV01!$AT235&amp; " --&gt; " &amp;RAW_m_TEM0007_REV01!$AU235&amp; " --&gt; ")),"---")</f>
        <v>---</v>
      </c>
      <c r="N235" s="19" t="str">
        <f>IFERROR(VLOOKUP(F235&amp;"-"&amp;G235,IF($M$4="TEM0007_REV01",RAW_m_TEM0007_REV01!$AD:$AJ),7,0),"---")</f>
        <v>---</v>
      </c>
      <c r="O235" s="19" t="str">
        <f>IFERROR(VLOOKUP(N235,IF($M$4="TEM0007_REV01",RAW_m_TEM0007_REV01!$AJ:$AK),2,0),"---")</f>
        <v>---</v>
      </c>
      <c r="P235" s="19" t="str">
        <f>IFERROR(VLOOKUP(F235&amp;"-"&amp;G235,IF($M$4="TEM0007_REV01",RAW_m_TEM0007_REV01!$AD:$AG),3,0),"---")</f>
        <v>---</v>
      </c>
      <c r="Q235" s="19" t="str">
        <f>IFERROR(VLOOKUP(N235,IF($M$4="TEM0007_REV01",RAW_m_TEM0007_REV01!$AE:$AH),4,0),"---")</f>
        <v>---</v>
      </c>
      <c r="R235" s="19" t="str">
        <f>IFERROR(VLOOKUP(F235&amp;"-"&amp;G235,IF($M$4="TEM0007_REV01",RAW_m_TEM0007_REV01!$AD:$AG),4,0),"---")</f>
        <v>---</v>
      </c>
    </row>
    <row r="236" spans="2:18" x14ac:dyDescent="0.25">
      <c r="B236" s="78">
        <v>231</v>
      </c>
      <c r="C236" s="19" t="str">
        <f>IFERROR(INDEX(B2B!A:F,MATCH('B2B Pin Table'!B236,B2B!A:A,0),6),"---")</f>
        <v>IO</v>
      </c>
      <c r="D236" s="19" t="str">
        <f>IFERROR(IF((COUNTIF(B2B!A232:K232,H234)&lt;0),"---",INDEX(B2B!A:K,MATCH('B2B Pin Table'!B236,B2B!A:A,0),2)),"---")</f>
        <v>JB3</v>
      </c>
      <c r="E236" s="19" t="str">
        <f>IFERROR(IF((COUNTIF(B2B!A232:K232,H234)&lt;0),"---",INDEX(B2B!A:K,MATCH('B2B Pin Table'!B236,B2B!A:A,0),3)),"---")</f>
        <v>32</v>
      </c>
      <c r="F236" s="19" t="str">
        <f>IFERROR(IF((COUNTIF(B2B!A232:K232,L234)&lt;0),"---",INDEX(B2B!A:K,MATCH('B2B Pin Table'!B236,B2B!A:A,0),4)),"---")</f>
        <v>JM3</v>
      </c>
      <c r="G236" s="19" t="str">
        <f>IFERROR(IF((COUNTIF(B2B!A232:K232,L234)&lt;0),"---",INDEX(B2B!A:K,MATCH('B2B Pin Table'!B236,B2B!A:A,0),5)),"---")</f>
        <v>31</v>
      </c>
      <c r="H236" s="59" t="str">
        <f>IFERROR(IF(VLOOKUP($D236&amp;"-"&amp;$E236,IF($H$4="TEB2000_REV01",CALC_CONN_TEB2000_REV01!$F:$I),4,0)="--","---",IF($H$4="TEB2000_REV01",CALC_CONN_TEB2000_REV01!$G236&amp; " --&gt; " &amp;CALC_CONN_TEB2000_REV01!$I236&amp; " --&gt; ")),"---")</f>
        <v>---</v>
      </c>
      <c r="I236" s="19" t="str">
        <f>IFERROR(IF(VLOOKUP($D236&amp;"-"&amp;$E236,IF($H$4="TEB2000_REV01",CALC_CONN_TEB2000_REV01!$F:$H),3,0)="--",VLOOKUP($D236&amp;"-"&amp;$E236,IF($H$4="TEB2000_REV01",CALC_CONN_TEB2000_REV01!$F:$H),2,0),VLOOKUP($D236&amp;"-"&amp;$E236,IF($H$4="TEB2000_REV01",CALC_CONN_TEB2000_REV01!$F:$H),3,0)),"---")</f>
        <v>---</v>
      </c>
      <c r="J236" s="19" t="str">
        <f>IFERROR(VLOOKUP(I236,IF($H$4="TEB2000_REV01",RAW_c_TEB2000_REV01!$AE:$AM),9,0),"---")</f>
        <v>---</v>
      </c>
      <c r="K236" s="19" t="str">
        <f>IFERROR(VLOOKUP(D236&amp;"-"&amp;E236,IF($H$4="TEB2000_REV01",RAW_c_TEB2000_REV01!$AD:$AK,"???"),6,0),"---")</f>
        <v>---</v>
      </c>
      <c r="L236" s="19" t="str">
        <f>IFERROR(VLOOKUP(D236&amp;"-"&amp;E236,IF($H$4="TEB2000_REV01",RAW_c_TEB2000_REV01!$AD:$AL,"???"),9,0),"---")</f>
        <v>---</v>
      </c>
      <c r="M236" s="19" t="str">
        <f>IFERROR(IF(VLOOKUP($F236&amp;"-"&amp;$G236,IF($M$4="TEM0007_REV01",RAW_m_TEM0007_REV01!$F:$AU),43,0)="--","---",IF($M$4="TEM0007_REV01",RAW_m_TEM0007_REV01!$AT236&amp; " --&gt; " &amp;RAW_m_TEM0007_REV01!$AU236&amp; " --&gt; ")),"---")</f>
        <v>---</v>
      </c>
      <c r="N236" s="19" t="str">
        <f>IFERROR(VLOOKUP(F236&amp;"-"&amp;G236,IF($M$4="TEM0007_REV01",RAW_m_TEM0007_REV01!$AD:$AJ),7,0),"---")</f>
        <v>---</v>
      </c>
      <c r="O236" s="19" t="str">
        <f>IFERROR(VLOOKUP(N236,IF($M$4="TEM0007_REV01",RAW_m_TEM0007_REV01!$AJ:$AK),2,0),"---")</f>
        <v>---</v>
      </c>
      <c r="P236" s="19" t="str">
        <f>IFERROR(VLOOKUP(F236&amp;"-"&amp;G236,IF($M$4="TEM0007_REV01",RAW_m_TEM0007_REV01!$AD:$AG),3,0),"---")</f>
        <v>---</v>
      </c>
      <c r="Q236" s="19" t="str">
        <f>IFERROR(VLOOKUP(N236,IF($M$4="TEM0007_REV01",RAW_m_TEM0007_REV01!$AE:$AH),4,0),"---")</f>
        <v>---</v>
      </c>
      <c r="R236" s="19" t="str">
        <f>IFERROR(VLOOKUP(F236&amp;"-"&amp;G236,IF($M$4="TEM0007_REV01",RAW_m_TEM0007_REV01!$AD:$AG),4,0),"---")</f>
        <v>---</v>
      </c>
    </row>
    <row r="237" spans="2:18" x14ac:dyDescent="0.25">
      <c r="B237" s="78">
        <v>232</v>
      </c>
      <c r="C237" s="19" t="str">
        <f>IFERROR(INDEX(B2B!A:F,MATCH('B2B Pin Table'!B237,B2B!A:A,0),6),"---")</f>
        <v>IO</v>
      </c>
      <c r="D237" s="19" t="str">
        <f>IFERROR(IF((COUNTIF(B2B!A233:K233,H235)&lt;0),"---",INDEX(B2B!A:K,MATCH('B2B Pin Table'!B237,B2B!A:A,0),2)),"---")</f>
        <v>JB3</v>
      </c>
      <c r="E237" s="19" t="str">
        <f>IFERROR(IF((COUNTIF(B2B!A233:K233,H235)&lt;0),"---",INDEX(B2B!A:K,MATCH('B2B Pin Table'!B237,B2B!A:A,0),3)),"---")</f>
        <v>31</v>
      </c>
      <c r="F237" s="19" t="str">
        <f>IFERROR(IF((COUNTIF(B2B!A233:K233,L235)&lt;0),"---",INDEX(B2B!A:K,MATCH('B2B Pin Table'!B237,B2B!A:A,0),4)),"---")</f>
        <v>JM3</v>
      </c>
      <c r="G237" s="19" t="str">
        <f>IFERROR(IF((COUNTIF(B2B!A233:K233,L235)&lt;0),"---",INDEX(B2B!A:K,MATCH('B2B Pin Table'!B237,B2B!A:A,0),5)),"---")</f>
        <v>32</v>
      </c>
      <c r="H237" s="59" t="str">
        <f>IFERROR(IF(VLOOKUP($D237&amp;"-"&amp;$E237,IF($H$4="TEB2000_REV01",CALC_CONN_TEB2000_REV01!$F:$I),4,0)="--","---",IF($H$4="TEB2000_REV01",CALC_CONN_TEB2000_REV01!$G237&amp; " --&gt; " &amp;CALC_CONN_TEB2000_REV01!$I237&amp; " --&gt; ")),"---")</f>
        <v>---</v>
      </c>
      <c r="I237" s="19" t="str">
        <f>IFERROR(IF(VLOOKUP($D237&amp;"-"&amp;$E237,IF($H$4="TEB2000_REV01",CALC_CONN_TEB2000_REV01!$F:$H),3,0)="--",VLOOKUP($D237&amp;"-"&amp;$E237,IF($H$4="TEB2000_REV01",CALC_CONN_TEB2000_REV01!$F:$H),2,0),VLOOKUP($D237&amp;"-"&amp;$E237,IF($H$4="TEB2000_REV01",CALC_CONN_TEB2000_REV01!$F:$H),3,0)),"---")</f>
        <v>---</v>
      </c>
      <c r="J237" s="19" t="str">
        <f>IFERROR(VLOOKUP(I237,IF($H$4="TEB2000_REV01",RAW_c_TEB2000_REV01!$AE:$AM),9,0),"---")</f>
        <v>---</v>
      </c>
      <c r="K237" s="19" t="str">
        <f>IFERROR(VLOOKUP(D237&amp;"-"&amp;E237,IF($H$4="TEB2000_REV01",RAW_c_TEB2000_REV01!$AD:$AK,"???"),6,0),"---")</f>
        <v>---</v>
      </c>
      <c r="L237" s="19" t="str">
        <f>IFERROR(VLOOKUP(D237&amp;"-"&amp;E237,IF($H$4="TEB2000_REV01",RAW_c_TEB2000_REV01!$AD:$AL,"???"),9,0),"---")</f>
        <v>---</v>
      </c>
      <c r="M237" s="19" t="str">
        <f>IFERROR(IF(VLOOKUP($F237&amp;"-"&amp;$G237,IF($M$4="TEM0007_REV01",RAW_m_TEM0007_REV01!$F:$AU),43,0)="--","---",IF($M$4="TEM0007_REV01",RAW_m_TEM0007_REV01!$AT237&amp; " --&gt; " &amp;RAW_m_TEM0007_REV01!$AU237&amp; " --&gt; ")),"---")</f>
        <v>---</v>
      </c>
      <c r="N237" s="19" t="str">
        <f>IFERROR(VLOOKUP(F237&amp;"-"&amp;G237,IF($M$4="TEM0007_REV01",RAW_m_TEM0007_REV01!$AD:$AJ),7,0),"---")</f>
        <v>---</v>
      </c>
      <c r="O237" s="19" t="str">
        <f>IFERROR(VLOOKUP(N237,IF($M$4="TEM0007_REV01",RAW_m_TEM0007_REV01!$AJ:$AK),2,0),"---")</f>
        <v>---</v>
      </c>
      <c r="P237" s="19" t="str">
        <f>IFERROR(VLOOKUP(F237&amp;"-"&amp;G237,IF($M$4="TEM0007_REV01",RAW_m_TEM0007_REV01!$AD:$AG),3,0),"---")</f>
        <v>---</v>
      </c>
      <c r="Q237" s="19" t="str">
        <f>IFERROR(VLOOKUP(N237,IF($M$4="TEM0007_REV01",RAW_m_TEM0007_REV01!$AE:$AH),4,0),"---")</f>
        <v>---</v>
      </c>
      <c r="R237" s="19" t="str">
        <f>IFERROR(VLOOKUP(F237&amp;"-"&amp;G237,IF($M$4="TEM0007_REV01",RAW_m_TEM0007_REV01!$AD:$AG),4,0),"---")</f>
        <v>---</v>
      </c>
    </row>
    <row r="238" spans="2:18" x14ac:dyDescent="0.25">
      <c r="B238" s="78">
        <v>233</v>
      </c>
      <c r="C238" s="19" t="str">
        <f>IFERROR(INDEX(B2B!A:F,MATCH('B2B Pin Table'!B238,B2B!A:A,0),6),"---")</f>
        <v>IO</v>
      </c>
      <c r="D238" s="19" t="str">
        <f>IFERROR(IF((COUNTIF(B2B!A234:K234,H236)&lt;0),"---",INDEX(B2B!A:K,MATCH('B2B Pin Table'!B238,B2B!A:A,0),2)),"---")</f>
        <v>JB3</v>
      </c>
      <c r="E238" s="19" t="str">
        <f>IFERROR(IF((COUNTIF(B2B!A234:K234,H236)&lt;0),"---",INDEX(B2B!A:K,MATCH('B2B Pin Table'!B238,B2B!A:A,0),3)),"---")</f>
        <v>34</v>
      </c>
      <c r="F238" s="19" t="str">
        <f>IFERROR(IF((COUNTIF(B2B!A234:K234,L236)&lt;0),"---",INDEX(B2B!A:K,MATCH('B2B Pin Table'!B238,B2B!A:A,0),4)),"---")</f>
        <v>JM3</v>
      </c>
      <c r="G238" s="19" t="str">
        <f>IFERROR(IF((COUNTIF(B2B!A234:K234,L236)&lt;0),"---",INDEX(B2B!A:K,MATCH('B2B Pin Table'!B238,B2B!A:A,0),5)),"---")</f>
        <v>33</v>
      </c>
      <c r="H238" s="59" t="str">
        <f>IFERROR(IF(VLOOKUP($D238&amp;"-"&amp;$E238,IF($H$4="TEB2000_REV01",CALC_CONN_TEB2000_REV01!$F:$I),4,0)="--","---",IF($H$4="TEB2000_REV01",CALC_CONN_TEB2000_REV01!$G238&amp; " --&gt; " &amp;CALC_CONN_TEB2000_REV01!$I238&amp; " --&gt; ")),"---")</f>
        <v>---</v>
      </c>
      <c r="I238" s="19" t="str">
        <f>IFERROR(IF(VLOOKUP($D238&amp;"-"&amp;$E238,IF($H$4="TEB2000_REV01",CALC_CONN_TEB2000_REV01!$F:$H),3,0)="--",VLOOKUP($D238&amp;"-"&amp;$E238,IF($H$4="TEB2000_REV01",CALC_CONN_TEB2000_REV01!$F:$H),2,0),VLOOKUP($D238&amp;"-"&amp;$E238,IF($H$4="TEB2000_REV01",CALC_CONN_TEB2000_REV01!$F:$H),3,0)),"---")</f>
        <v>---</v>
      </c>
      <c r="J238" s="19" t="str">
        <f>IFERROR(VLOOKUP(I238,IF($H$4="TEB2000_REV01",RAW_c_TEB2000_REV01!$AE:$AM),9,0),"---")</f>
        <v>---</v>
      </c>
      <c r="K238" s="19" t="str">
        <f>IFERROR(VLOOKUP(D238&amp;"-"&amp;E238,IF($H$4="TEB2000_REV01",RAW_c_TEB2000_REV01!$AD:$AK,"???"),6,0),"---")</f>
        <v>---</v>
      </c>
      <c r="L238" s="19" t="str">
        <f>IFERROR(VLOOKUP(D238&amp;"-"&amp;E238,IF($H$4="TEB2000_REV01",RAW_c_TEB2000_REV01!$AD:$AL,"???"),9,0),"---")</f>
        <v>---</v>
      </c>
      <c r="M238" s="19" t="str">
        <f>IFERROR(IF(VLOOKUP($F238&amp;"-"&amp;$G238,IF($M$4="TEM0007_REV01",RAW_m_TEM0007_REV01!$F:$AU),43,0)="--","---",IF($M$4="TEM0007_REV01",RAW_m_TEM0007_REV01!$AT238&amp; " --&gt; " &amp;RAW_m_TEM0007_REV01!$AU238&amp; " --&gt; ")),"---")</f>
        <v>---</v>
      </c>
      <c r="N238" s="19" t="str">
        <f>IFERROR(VLOOKUP(F238&amp;"-"&amp;G238,IF($M$4="TEM0007_REV01",RAW_m_TEM0007_REV01!$AD:$AJ),7,0),"---")</f>
        <v>---</v>
      </c>
      <c r="O238" s="19" t="str">
        <f>IFERROR(VLOOKUP(N238,IF($M$4="TEM0007_REV01",RAW_m_TEM0007_REV01!$AJ:$AK),2,0),"---")</f>
        <v>---</v>
      </c>
      <c r="P238" s="19" t="str">
        <f>IFERROR(VLOOKUP(F238&amp;"-"&amp;G238,IF($M$4="TEM0007_REV01",RAW_m_TEM0007_REV01!$AD:$AG),3,0),"---")</f>
        <v>---</v>
      </c>
      <c r="Q238" s="19" t="str">
        <f>IFERROR(VLOOKUP(N238,IF($M$4="TEM0007_REV01",RAW_m_TEM0007_REV01!$AE:$AH),4,0),"---")</f>
        <v>---</v>
      </c>
      <c r="R238" s="19" t="str">
        <f>IFERROR(VLOOKUP(F238&amp;"-"&amp;G238,IF($M$4="TEM0007_REV01",RAW_m_TEM0007_REV01!$AD:$AG),4,0),"---")</f>
        <v>---</v>
      </c>
    </row>
    <row r="239" spans="2:18" x14ac:dyDescent="0.25">
      <c r="B239" s="78">
        <v>234</v>
      </c>
      <c r="C239" s="19" t="str">
        <f>IFERROR(INDEX(B2B!A:F,MATCH('B2B Pin Table'!B239,B2B!A:A,0),6),"---")</f>
        <v>IO</v>
      </c>
      <c r="D239" s="19" t="str">
        <f>IFERROR(IF((COUNTIF(B2B!A235:K235,H237)&lt;0),"---",INDEX(B2B!A:K,MATCH('B2B Pin Table'!B239,B2B!A:A,0),2)),"---")</f>
        <v>JB3</v>
      </c>
      <c r="E239" s="19" t="str">
        <f>IFERROR(IF((COUNTIF(B2B!A235:K235,H237)&lt;0),"---",INDEX(B2B!A:K,MATCH('B2B Pin Table'!B239,B2B!A:A,0),3)),"---")</f>
        <v>33</v>
      </c>
      <c r="F239" s="19" t="str">
        <f>IFERROR(IF((COUNTIF(B2B!A235:K235,L237)&lt;0),"---",INDEX(B2B!A:K,MATCH('B2B Pin Table'!B239,B2B!A:A,0),4)),"---")</f>
        <v>JM3</v>
      </c>
      <c r="G239" s="19" t="str">
        <f>IFERROR(IF((COUNTIF(B2B!A235:K235,L237)&lt;0),"---",INDEX(B2B!A:K,MATCH('B2B Pin Table'!B239,B2B!A:A,0),5)),"---")</f>
        <v>34</v>
      </c>
      <c r="H239" s="59" t="str">
        <f>IFERROR(IF(VLOOKUP($D239&amp;"-"&amp;$E239,IF($H$4="TEB2000_REV01",CALC_CONN_TEB2000_REV01!$F:$I),4,0)="--","---",IF($H$4="TEB2000_REV01",CALC_CONN_TEB2000_REV01!$G239&amp; " --&gt; " &amp;CALC_CONN_TEB2000_REV01!$I239&amp; " --&gt; ")),"---")</f>
        <v>---</v>
      </c>
      <c r="I239" s="19" t="str">
        <f>IFERROR(IF(VLOOKUP($D239&amp;"-"&amp;$E239,IF($H$4="TEB2000_REV01",CALC_CONN_TEB2000_REV01!$F:$H),3,0)="--",VLOOKUP($D239&amp;"-"&amp;$E239,IF($H$4="TEB2000_REV01",CALC_CONN_TEB2000_REV01!$F:$H),2,0),VLOOKUP($D239&amp;"-"&amp;$E239,IF($H$4="TEB2000_REV01",CALC_CONN_TEB2000_REV01!$F:$H),3,0)),"---")</f>
        <v>---</v>
      </c>
      <c r="J239" s="19" t="str">
        <f>IFERROR(VLOOKUP(I239,IF($H$4="TEB2000_REV01",RAW_c_TEB2000_REV01!$AE:$AM),9,0),"---")</f>
        <v>---</v>
      </c>
      <c r="K239" s="19" t="str">
        <f>IFERROR(VLOOKUP(D239&amp;"-"&amp;E239,IF($H$4="TEB2000_REV01",RAW_c_TEB2000_REV01!$AD:$AK,"???"),6,0),"---")</f>
        <v>---</v>
      </c>
      <c r="L239" s="19" t="str">
        <f>IFERROR(VLOOKUP(D239&amp;"-"&amp;E239,IF($H$4="TEB2000_REV01",RAW_c_TEB2000_REV01!$AD:$AL,"???"),9,0),"---")</f>
        <v>---</v>
      </c>
      <c r="M239" s="19" t="str">
        <f>IFERROR(IF(VLOOKUP($F239&amp;"-"&amp;$G239,IF($M$4="TEM0007_REV01",RAW_m_TEM0007_REV01!$F:$AU),43,0)="--","---",IF($M$4="TEM0007_REV01",RAW_m_TEM0007_REV01!$AT239&amp; " --&gt; " &amp;RAW_m_TEM0007_REV01!$AU239&amp; " --&gt; ")),"---")</f>
        <v>---</v>
      </c>
      <c r="N239" s="19" t="str">
        <f>IFERROR(VLOOKUP(F239&amp;"-"&amp;G239,IF($M$4="TEM0007_REV01",RAW_m_TEM0007_REV01!$AD:$AJ),7,0),"---")</f>
        <v>---</v>
      </c>
      <c r="O239" s="19" t="str">
        <f>IFERROR(VLOOKUP(N239,IF($M$4="TEM0007_REV01",RAW_m_TEM0007_REV01!$AJ:$AK),2,0),"---")</f>
        <v>---</v>
      </c>
      <c r="P239" s="19" t="str">
        <f>IFERROR(VLOOKUP(F239&amp;"-"&amp;G239,IF($M$4="TEM0007_REV01",RAW_m_TEM0007_REV01!$AD:$AG),3,0),"---")</f>
        <v>---</v>
      </c>
      <c r="Q239" s="19" t="str">
        <f>IFERROR(VLOOKUP(N239,IF($M$4="TEM0007_REV01",RAW_m_TEM0007_REV01!$AE:$AH),4,0),"---")</f>
        <v>---</v>
      </c>
      <c r="R239" s="19" t="str">
        <f>IFERROR(VLOOKUP(F239&amp;"-"&amp;G239,IF($M$4="TEM0007_REV01",RAW_m_TEM0007_REV01!$AD:$AG),4,0),"---")</f>
        <v>---</v>
      </c>
    </row>
    <row r="240" spans="2:18" x14ac:dyDescent="0.25">
      <c r="B240" s="78">
        <v>235</v>
      </c>
      <c r="C240" s="19" t="str">
        <f>IFERROR(INDEX(B2B!A:F,MATCH('B2B Pin Table'!B240,B2B!A:A,0),6),"---")</f>
        <v>GND</v>
      </c>
      <c r="D240" s="19" t="str">
        <f>IFERROR(IF((COUNTIF(B2B!A236:K236,H238)&lt;0),"---",INDEX(B2B!A:K,MATCH('B2B Pin Table'!B240,B2B!A:A,0),2)),"---")</f>
        <v>JB3</v>
      </c>
      <c r="E240" s="19" t="str">
        <f>IFERROR(IF((COUNTIF(B2B!A236:K236,H238)&lt;0),"---",INDEX(B2B!A:K,MATCH('B2B Pin Table'!B240,B2B!A:A,0),3)),"---")</f>
        <v>36</v>
      </c>
      <c r="F240" s="19" t="str">
        <f>IFERROR(IF((COUNTIF(B2B!A236:K236,L238)&lt;0),"---",INDEX(B2B!A:K,MATCH('B2B Pin Table'!B240,B2B!A:A,0),4)),"---")</f>
        <v>JM3</v>
      </c>
      <c r="G240" s="19" t="str">
        <f>IFERROR(IF((COUNTIF(B2B!A236:K236,L238)&lt;0),"---",INDEX(B2B!A:K,MATCH('B2B Pin Table'!B240,B2B!A:A,0),5)),"---")</f>
        <v>35</v>
      </c>
      <c r="H240" s="59" t="str">
        <f>IFERROR(IF(VLOOKUP($D240&amp;"-"&amp;$E240,IF($H$4="TEB2000_REV01",CALC_CONN_TEB2000_REV01!$F:$I),4,0)="--","---",IF($H$4="TEB2000_REV01",CALC_CONN_TEB2000_REV01!$G240&amp; " --&gt; " &amp;CALC_CONN_TEB2000_REV01!$I240&amp; " --&gt; ")),"---")</f>
        <v>---</v>
      </c>
      <c r="I240" s="19" t="str">
        <f>IFERROR(IF(VLOOKUP($D240&amp;"-"&amp;$E240,IF($H$4="TEB2000_REV01",CALC_CONN_TEB2000_REV01!$F:$H),3,0)="--",VLOOKUP($D240&amp;"-"&amp;$E240,IF($H$4="TEB2000_REV01",CALC_CONN_TEB2000_REV01!$F:$H),2,0),VLOOKUP($D240&amp;"-"&amp;$E240,IF($H$4="TEB2000_REV01",CALC_CONN_TEB2000_REV01!$F:$H),3,0)),"---")</f>
        <v>---</v>
      </c>
      <c r="J240" s="19" t="str">
        <f>IFERROR(VLOOKUP(I240,IF($H$4="TEB2000_REV01",RAW_c_TEB2000_REV01!$AE:$AM),9,0),"---")</f>
        <v>---</v>
      </c>
      <c r="K240" s="19" t="str">
        <f>IFERROR(VLOOKUP(D240&amp;"-"&amp;E240,IF($H$4="TEB2000_REV01",RAW_c_TEB2000_REV01!$AD:$AK,"???"),6,0),"---")</f>
        <v>---</v>
      </c>
      <c r="L240" s="19" t="str">
        <f>IFERROR(VLOOKUP(D240&amp;"-"&amp;E240,IF($H$4="TEB2000_REV01",RAW_c_TEB2000_REV01!$AD:$AL,"???"),9,0),"---")</f>
        <v>---</v>
      </c>
      <c r="M240" s="19" t="str">
        <f>IFERROR(IF(VLOOKUP($F240&amp;"-"&amp;$G240,IF($M$4="TEM0007_REV01",RAW_m_TEM0007_REV01!$F:$AU),43,0)="--","---",IF($M$4="TEM0007_REV01",RAW_m_TEM0007_REV01!$AT240&amp; " --&gt; " &amp;RAW_m_TEM0007_REV01!$AU240&amp; " --&gt; ")),"---")</f>
        <v>---</v>
      </c>
      <c r="N240" s="19" t="str">
        <f>IFERROR(VLOOKUP(F240&amp;"-"&amp;G240,IF($M$4="TEM0007_REV01",RAW_m_TEM0007_REV01!$AD:$AJ),7,0),"---")</f>
        <v>---</v>
      </c>
      <c r="O240" s="19" t="str">
        <f>IFERROR(VLOOKUP(N240,IF($M$4="TEM0007_REV01",RAW_m_TEM0007_REV01!$AJ:$AK),2,0),"---")</f>
        <v>---</v>
      </c>
      <c r="P240" s="19" t="str">
        <f>IFERROR(VLOOKUP(F240&amp;"-"&amp;G240,IF($M$4="TEM0007_REV01",RAW_m_TEM0007_REV01!$AD:$AG),3,0),"---")</f>
        <v>---</v>
      </c>
      <c r="Q240" s="19" t="str">
        <f>IFERROR(VLOOKUP(N240,IF($M$4="TEM0007_REV01",RAW_m_TEM0007_REV01!$AE:$AH),4,0),"---")</f>
        <v>---</v>
      </c>
      <c r="R240" s="19" t="str">
        <f>IFERROR(VLOOKUP(F240&amp;"-"&amp;G240,IF($M$4="TEM0007_REV01",RAW_m_TEM0007_REV01!$AD:$AG),4,0),"---")</f>
        <v>---</v>
      </c>
    </row>
    <row r="241" spans="2:18" x14ac:dyDescent="0.25">
      <c r="B241" s="78">
        <v>236</v>
      </c>
      <c r="C241" s="19" t="str">
        <f>IFERROR(INDEX(B2B!A:F,MATCH('B2B Pin Table'!B241,B2B!A:A,0),6),"---")</f>
        <v>GND</v>
      </c>
      <c r="D241" s="19" t="str">
        <f>IFERROR(IF((COUNTIF(B2B!A237:K237,H239)&lt;0),"---",INDEX(B2B!A:K,MATCH('B2B Pin Table'!B241,B2B!A:A,0),2)),"---")</f>
        <v>JB3</v>
      </c>
      <c r="E241" s="19" t="str">
        <f>IFERROR(IF((COUNTIF(B2B!A237:K237,H239)&lt;0),"---",INDEX(B2B!A:K,MATCH('B2B Pin Table'!B241,B2B!A:A,0),3)),"---")</f>
        <v>35</v>
      </c>
      <c r="F241" s="19" t="str">
        <f>IFERROR(IF((COUNTIF(B2B!A237:K237,L239)&lt;0),"---",INDEX(B2B!A:K,MATCH('B2B Pin Table'!B241,B2B!A:A,0),4)),"---")</f>
        <v>JM3</v>
      </c>
      <c r="G241" s="19" t="str">
        <f>IFERROR(IF((COUNTIF(B2B!A237:K237,L239)&lt;0),"---",INDEX(B2B!A:K,MATCH('B2B Pin Table'!B241,B2B!A:A,0),5)),"---")</f>
        <v>36</v>
      </c>
      <c r="H241" s="59" t="str">
        <f>IFERROR(IF(VLOOKUP($D241&amp;"-"&amp;$E241,IF($H$4="TEB2000_REV01",CALC_CONN_TEB2000_REV01!$F:$I),4,0)="--","---",IF($H$4="TEB2000_REV01",CALC_CONN_TEB2000_REV01!$G241&amp; " --&gt; " &amp;CALC_CONN_TEB2000_REV01!$I241&amp; " --&gt; ")),"---")</f>
        <v>---</v>
      </c>
      <c r="I241" s="19" t="str">
        <f>IFERROR(IF(VLOOKUP($D241&amp;"-"&amp;$E241,IF($H$4="TEB2000_REV01",CALC_CONN_TEB2000_REV01!$F:$H),3,0)="--",VLOOKUP($D241&amp;"-"&amp;$E241,IF($H$4="TEB2000_REV01",CALC_CONN_TEB2000_REV01!$F:$H),2,0),VLOOKUP($D241&amp;"-"&amp;$E241,IF($H$4="TEB2000_REV01",CALC_CONN_TEB2000_REV01!$F:$H),3,0)),"---")</f>
        <v>---</v>
      </c>
      <c r="J241" s="19" t="str">
        <f>IFERROR(VLOOKUP(I241,IF($H$4="TEB2000_REV01",RAW_c_TEB2000_REV01!$AE:$AM),9,0),"---")</f>
        <v>---</v>
      </c>
      <c r="K241" s="19" t="str">
        <f>IFERROR(VLOOKUP(D241&amp;"-"&amp;E241,IF($H$4="TEB2000_REV01",RAW_c_TEB2000_REV01!$AD:$AK,"???"),6,0),"---")</f>
        <v>---</v>
      </c>
      <c r="L241" s="19" t="str">
        <f>IFERROR(VLOOKUP(D241&amp;"-"&amp;E241,IF($H$4="TEB2000_REV01",RAW_c_TEB2000_REV01!$AD:$AL,"???"),9,0),"---")</f>
        <v>---</v>
      </c>
      <c r="M241" s="19" t="str">
        <f>IFERROR(IF(VLOOKUP($F241&amp;"-"&amp;$G241,IF($M$4="TEM0007_REV01",RAW_m_TEM0007_REV01!$F:$AU),43,0)="--","---",IF($M$4="TEM0007_REV01",RAW_m_TEM0007_REV01!$AT241&amp; " --&gt; " &amp;RAW_m_TEM0007_REV01!$AU241&amp; " --&gt; ")),"---")</f>
        <v>---</v>
      </c>
      <c r="N241" s="19" t="str">
        <f>IFERROR(VLOOKUP(F241&amp;"-"&amp;G241,IF($M$4="TEM0007_REV01",RAW_m_TEM0007_REV01!$AD:$AJ),7,0),"---")</f>
        <v>---</v>
      </c>
      <c r="O241" s="19" t="str">
        <f>IFERROR(VLOOKUP(N241,IF($M$4="TEM0007_REV01",RAW_m_TEM0007_REV01!$AJ:$AK),2,0),"---")</f>
        <v>---</v>
      </c>
      <c r="P241" s="19" t="str">
        <f>IFERROR(VLOOKUP(F241&amp;"-"&amp;G241,IF($M$4="TEM0007_REV01",RAW_m_TEM0007_REV01!$AD:$AG),3,0),"---")</f>
        <v>---</v>
      </c>
      <c r="Q241" s="19" t="str">
        <f>IFERROR(VLOOKUP(N241,IF($M$4="TEM0007_REV01",RAW_m_TEM0007_REV01!$AE:$AH),4,0),"---")</f>
        <v>---</v>
      </c>
      <c r="R241" s="19" t="str">
        <f>IFERROR(VLOOKUP(F241&amp;"-"&amp;G241,IF($M$4="TEM0007_REV01",RAW_m_TEM0007_REV01!$AD:$AG),4,0),"---")</f>
        <v>---</v>
      </c>
    </row>
    <row r="242" spans="2:18" x14ac:dyDescent="0.25">
      <c r="B242" s="78">
        <v>237</v>
      </c>
      <c r="C242" s="19" t="str">
        <f>IFERROR(INDEX(B2B!A:F,MATCH('B2B Pin Table'!B242,B2B!A:A,0),6),"---")</f>
        <v>IO</v>
      </c>
      <c r="D242" s="19" t="str">
        <f>IFERROR(IF((COUNTIF(B2B!A238:K238,H240)&lt;0),"---",INDEX(B2B!A:K,MATCH('B2B Pin Table'!B242,B2B!A:A,0),2)),"---")</f>
        <v>JB3</v>
      </c>
      <c r="E242" s="19" t="str">
        <f>IFERROR(IF((COUNTIF(B2B!A238:K238,H240)&lt;0),"---",INDEX(B2B!A:K,MATCH('B2B Pin Table'!B242,B2B!A:A,0),3)),"---")</f>
        <v>38</v>
      </c>
      <c r="F242" s="19" t="str">
        <f>IFERROR(IF((COUNTIF(B2B!A238:K238,L240)&lt;0),"---",INDEX(B2B!A:K,MATCH('B2B Pin Table'!B242,B2B!A:A,0),4)),"---")</f>
        <v>JM3</v>
      </c>
      <c r="G242" s="19" t="str">
        <f>IFERROR(IF((COUNTIF(B2B!A238:K238,L240)&lt;0),"---",INDEX(B2B!A:K,MATCH('B2B Pin Table'!B242,B2B!A:A,0),5)),"---")</f>
        <v>37</v>
      </c>
      <c r="H242" s="59" t="str">
        <f>IFERROR(IF(VLOOKUP($D242&amp;"-"&amp;$E242,IF($H$4="TEB2000_REV01",CALC_CONN_TEB2000_REV01!$F:$I),4,0)="--","---",IF($H$4="TEB2000_REV01",CALC_CONN_TEB2000_REV01!$G242&amp; " --&gt; " &amp;CALC_CONN_TEB2000_REV01!$I242&amp; " --&gt; ")),"---")</f>
        <v>---</v>
      </c>
      <c r="I242" s="19" t="str">
        <f>IFERROR(IF(VLOOKUP($D242&amp;"-"&amp;$E242,IF($H$4="TEB2000_REV01",CALC_CONN_TEB2000_REV01!$F:$H),3,0)="--",VLOOKUP($D242&amp;"-"&amp;$E242,IF($H$4="TEB2000_REV01",CALC_CONN_TEB2000_REV01!$F:$H),2,0),VLOOKUP($D242&amp;"-"&amp;$E242,IF($H$4="TEB2000_REV01",CALC_CONN_TEB2000_REV01!$F:$H),3,0)),"---")</f>
        <v>---</v>
      </c>
      <c r="J242" s="19" t="str">
        <f>IFERROR(VLOOKUP(I242,IF($H$4="TEB2000_REV01",RAW_c_TEB2000_REV01!$AE:$AM),9,0),"---")</f>
        <v>---</v>
      </c>
      <c r="K242" s="19" t="str">
        <f>IFERROR(VLOOKUP(D242&amp;"-"&amp;E242,IF($H$4="TEB2000_REV01",RAW_c_TEB2000_REV01!$AD:$AK,"???"),6,0),"---")</f>
        <v>---</v>
      </c>
      <c r="L242" s="19" t="str">
        <f>IFERROR(VLOOKUP(D242&amp;"-"&amp;E242,IF($H$4="TEB2000_REV01",RAW_c_TEB2000_REV01!$AD:$AL,"???"),9,0),"---")</f>
        <v>---</v>
      </c>
      <c r="M242" s="19" t="str">
        <f>IFERROR(IF(VLOOKUP($F242&amp;"-"&amp;$G242,IF($M$4="TEM0007_REV01",RAW_m_TEM0007_REV01!$F:$AU),43,0)="--","---",IF($M$4="TEM0007_REV01",RAW_m_TEM0007_REV01!$AT242&amp; " --&gt; " &amp;RAW_m_TEM0007_REV01!$AU242&amp; " --&gt; ")),"---")</f>
        <v>---</v>
      </c>
      <c r="N242" s="19" t="str">
        <f>IFERROR(VLOOKUP(F242&amp;"-"&amp;G242,IF($M$4="TEM0007_REV01",RAW_m_TEM0007_REV01!$AD:$AJ),7,0),"---")</f>
        <v>---</v>
      </c>
      <c r="O242" s="19" t="str">
        <f>IFERROR(VLOOKUP(N242,IF($M$4="TEM0007_REV01",RAW_m_TEM0007_REV01!$AJ:$AK),2,0),"---")</f>
        <v>---</v>
      </c>
      <c r="P242" s="19" t="str">
        <f>IFERROR(VLOOKUP(F242&amp;"-"&amp;G242,IF($M$4="TEM0007_REV01",RAW_m_TEM0007_REV01!$AD:$AG),3,0),"---")</f>
        <v>---</v>
      </c>
      <c r="Q242" s="19" t="str">
        <f>IFERROR(VLOOKUP(N242,IF($M$4="TEM0007_REV01",RAW_m_TEM0007_REV01!$AE:$AH),4,0),"---")</f>
        <v>---</v>
      </c>
      <c r="R242" s="19" t="str">
        <f>IFERROR(VLOOKUP(F242&amp;"-"&amp;G242,IF($M$4="TEM0007_REV01",RAW_m_TEM0007_REV01!$AD:$AG),4,0),"---")</f>
        <v>---</v>
      </c>
    </row>
    <row r="243" spans="2:18" x14ac:dyDescent="0.25">
      <c r="B243" s="78">
        <v>238</v>
      </c>
      <c r="C243" s="19" t="str">
        <f>IFERROR(INDEX(B2B!A:F,MATCH('B2B Pin Table'!B243,B2B!A:A,0),6),"---")</f>
        <v>IO</v>
      </c>
      <c r="D243" s="19" t="str">
        <f>IFERROR(IF((COUNTIF(B2B!A239:K239,H241)&lt;0),"---",INDEX(B2B!A:K,MATCH('B2B Pin Table'!B243,B2B!A:A,0),2)),"---")</f>
        <v>JB3</v>
      </c>
      <c r="E243" s="19" t="str">
        <f>IFERROR(IF((COUNTIF(B2B!A239:K239,H241)&lt;0),"---",INDEX(B2B!A:K,MATCH('B2B Pin Table'!B243,B2B!A:A,0),3)),"---")</f>
        <v>37</v>
      </c>
      <c r="F243" s="19" t="str">
        <f>IFERROR(IF((COUNTIF(B2B!A239:K239,L241)&lt;0),"---",INDEX(B2B!A:K,MATCH('B2B Pin Table'!B243,B2B!A:A,0),4)),"---")</f>
        <v>JM3</v>
      </c>
      <c r="G243" s="19" t="str">
        <f>IFERROR(IF((COUNTIF(B2B!A239:K239,L241)&lt;0),"---",INDEX(B2B!A:K,MATCH('B2B Pin Table'!B243,B2B!A:A,0),5)),"---")</f>
        <v>38</v>
      </c>
      <c r="H243" s="59" t="str">
        <f>IFERROR(IF(VLOOKUP($D243&amp;"-"&amp;$E243,IF($H$4="TEB2000_REV01",CALC_CONN_TEB2000_REV01!$F:$I),4,0)="--","---",IF($H$4="TEB2000_REV01",CALC_CONN_TEB2000_REV01!$G243&amp; " --&gt; " &amp;CALC_CONN_TEB2000_REV01!$I243&amp; " --&gt; ")),"---")</f>
        <v>---</v>
      </c>
      <c r="I243" s="19" t="str">
        <f>IFERROR(IF(VLOOKUP($D243&amp;"-"&amp;$E243,IF($H$4="TEB2000_REV01",CALC_CONN_TEB2000_REV01!$F:$H),3,0)="--",VLOOKUP($D243&amp;"-"&amp;$E243,IF($H$4="TEB2000_REV01",CALC_CONN_TEB2000_REV01!$F:$H),2,0),VLOOKUP($D243&amp;"-"&amp;$E243,IF($H$4="TEB2000_REV01",CALC_CONN_TEB2000_REV01!$F:$H),3,0)),"---")</f>
        <v>---</v>
      </c>
      <c r="J243" s="19" t="str">
        <f>IFERROR(VLOOKUP(I243,IF($H$4="TEB2000_REV01",RAW_c_TEB2000_REV01!$AE:$AM),9,0),"---")</f>
        <v>---</v>
      </c>
      <c r="K243" s="19" t="str">
        <f>IFERROR(VLOOKUP(D243&amp;"-"&amp;E243,IF($H$4="TEB2000_REV01",RAW_c_TEB2000_REV01!$AD:$AK,"???"),6,0),"---")</f>
        <v>---</v>
      </c>
      <c r="L243" s="19" t="str">
        <f>IFERROR(VLOOKUP(D243&amp;"-"&amp;E243,IF($H$4="TEB2000_REV01",RAW_c_TEB2000_REV01!$AD:$AL,"???"),9,0),"---")</f>
        <v>---</v>
      </c>
      <c r="M243" s="19" t="str">
        <f>IFERROR(IF(VLOOKUP($F243&amp;"-"&amp;$G243,IF($M$4="TEM0007_REV01",RAW_m_TEM0007_REV01!$F:$AU),43,0)="--","---",IF($M$4="TEM0007_REV01",RAW_m_TEM0007_REV01!$AT243&amp; " --&gt; " &amp;RAW_m_TEM0007_REV01!$AU243&amp; " --&gt; ")),"---")</f>
        <v>---</v>
      </c>
      <c r="N243" s="19" t="str">
        <f>IFERROR(VLOOKUP(F243&amp;"-"&amp;G243,IF($M$4="TEM0007_REV01",RAW_m_TEM0007_REV01!$AD:$AJ),7,0),"---")</f>
        <v>---</v>
      </c>
      <c r="O243" s="19" t="str">
        <f>IFERROR(VLOOKUP(N243,IF($M$4="TEM0007_REV01",RAW_m_TEM0007_REV01!$AJ:$AK),2,0),"---")</f>
        <v>---</v>
      </c>
      <c r="P243" s="19" t="str">
        <f>IFERROR(VLOOKUP(F243&amp;"-"&amp;G243,IF($M$4="TEM0007_REV01",RAW_m_TEM0007_REV01!$AD:$AG),3,0),"---")</f>
        <v>---</v>
      </c>
      <c r="Q243" s="19" t="str">
        <f>IFERROR(VLOOKUP(N243,IF($M$4="TEM0007_REV01",RAW_m_TEM0007_REV01!$AE:$AH),4,0),"---")</f>
        <v>---</v>
      </c>
      <c r="R243" s="19" t="str">
        <f>IFERROR(VLOOKUP(F243&amp;"-"&amp;G243,IF($M$4="TEM0007_REV01",RAW_m_TEM0007_REV01!$AD:$AG),4,0),"---")</f>
        <v>---</v>
      </c>
    </row>
    <row r="244" spans="2:18" x14ac:dyDescent="0.25">
      <c r="B244" s="78">
        <v>239</v>
      </c>
      <c r="C244" s="19" t="str">
        <f>IFERROR(INDEX(B2B!A:F,MATCH('B2B Pin Table'!B244,B2B!A:A,0),6),"---")</f>
        <v>IO</v>
      </c>
      <c r="D244" s="19" t="str">
        <f>IFERROR(IF((COUNTIF(B2B!A240:K240,H242)&lt;0),"---",INDEX(B2B!A:K,MATCH('B2B Pin Table'!B244,B2B!A:A,0),2)),"---")</f>
        <v>JB3</v>
      </c>
      <c r="E244" s="19" t="str">
        <f>IFERROR(IF((COUNTIF(B2B!A240:K240,H242)&lt;0),"---",INDEX(B2B!A:K,MATCH('B2B Pin Table'!B244,B2B!A:A,0),3)),"---")</f>
        <v>40</v>
      </c>
      <c r="F244" s="19" t="str">
        <f>IFERROR(IF((COUNTIF(B2B!A240:K240,L242)&lt;0),"---",INDEX(B2B!A:K,MATCH('B2B Pin Table'!B244,B2B!A:A,0),4)),"---")</f>
        <v>JM3</v>
      </c>
      <c r="G244" s="19" t="str">
        <f>IFERROR(IF((COUNTIF(B2B!A240:K240,L242)&lt;0),"---",INDEX(B2B!A:K,MATCH('B2B Pin Table'!B244,B2B!A:A,0),5)),"---")</f>
        <v>39</v>
      </c>
      <c r="H244" s="59" t="str">
        <f>IFERROR(IF(VLOOKUP($D244&amp;"-"&amp;$E244,IF($H$4="TEB2000_REV01",CALC_CONN_TEB2000_REV01!$F:$I),4,0)="--","---",IF($H$4="TEB2000_REV01",CALC_CONN_TEB2000_REV01!$G244&amp; " --&gt; " &amp;CALC_CONN_TEB2000_REV01!$I244&amp; " --&gt; ")),"---")</f>
        <v>---</v>
      </c>
      <c r="I244" s="19" t="str">
        <f>IFERROR(IF(VLOOKUP($D244&amp;"-"&amp;$E244,IF($H$4="TEB2000_REV01",CALC_CONN_TEB2000_REV01!$F:$H),3,0)="--",VLOOKUP($D244&amp;"-"&amp;$E244,IF($H$4="TEB2000_REV01",CALC_CONN_TEB2000_REV01!$F:$H),2,0),VLOOKUP($D244&amp;"-"&amp;$E244,IF($H$4="TEB2000_REV01",CALC_CONN_TEB2000_REV01!$F:$H),3,0)),"---")</f>
        <v>---</v>
      </c>
      <c r="J244" s="19" t="str">
        <f>IFERROR(VLOOKUP(I244,IF($H$4="TEB2000_REV01",RAW_c_TEB2000_REV01!$AE:$AM),9,0),"---")</f>
        <v>---</v>
      </c>
      <c r="K244" s="19" t="str">
        <f>IFERROR(VLOOKUP(D244&amp;"-"&amp;E244,IF($H$4="TEB2000_REV01",RAW_c_TEB2000_REV01!$AD:$AK,"???"),6,0),"---")</f>
        <v>---</v>
      </c>
      <c r="L244" s="19" t="str">
        <f>IFERROR(VLOOKUP(D244&amp;"-"&amp;E244,IF($H$4="TEB2000_REV01",RAW_c_TEB2000_REV01!$AD:$AL,"???"),9,0),"---")</f>
        <v>---</v>
      </c>
      <c r="M244" s="19" t="str">
        <f>IFERROR(IF(VLOOKUP($F244&amp;"-"&amp;$G244,IF($M$4="TEM0007_REV01",RAW_m_TEM0007_REV01!$F:$AU),43,0)="--","---",IF($M$4="TEM0007_REV01",RAW_m_TEM0007_REV01!$AT244&amp; " --&gt; " &amp;RAW_m_TEM0007_REV01!$AU244&amp; " --&gt; ")),"---")</f>
        <v>---</v>
      </c>
      <c r="N244" s="19" t="str">
        <f>IFERROR(VLOOKUP(F244&amp;"-"&amp;G244,IF($M$4="TEM0007_REV01",RAW_m_TEM0007_REV01!$AD:$AJ),7,0),"---")</f>
        <v>---</v>
      </c>
      <c r="O244" s="19" t="str">
        <f>IFERROR(VLOOKUP(N244,IF($M$4="TEM0007_REV01",RAW_m_TEM0007_REV01!$AJ:$AK),2,0),"---")</f>
        <v>---</v>
      </c>
      <c r="P244" s="19" t="str">
        <f>IFERROR(VLOOKUP(F244&amp;"-"&amp;G244,IF($M$4="TEM0007_REV01",RAW_m_TEM0007_REV01!$AD:$AG),3,0),"---")</f>
        <v>---</v>
      </c>
      <c r="Q244" s="19" t="str">
        <f>IFERROR(VLOOKUP(N244,IF($M$4="TEM0007_REV01",RAW_m_TEM0007_REV01!$AE:$AH),4,0),"---")</f>
        <v>---</v>
      </c>
      <c r="R244" s="19" t="str">
        <f>IFERROR(VLOOKUP(F244&amp;"-"&amp;G244,IF($M$4="TEM0007_REV01",RAW_m_TEM0007_REV01!$AD:$AG),4,0),"---")</f>
        <v>---</v>
      </c>
    </row>
    <row r="245" spans="2:18" x14ac:dyDescent="0.25">
      <c r="B245" s="78">
        <v>240</v>
      </c>
      <c r="C245" s="19" t="str">
        <f>IFERROR(INDEX(B2B!A:F,MATCH('B2B Pin Table'!B245,B2B!A:A,0),6),"---")</f>
        <v>IO</v>
      </c>
      <c r="D245" s="19" t="str">
        <f>IFERROR(IF((COUNTIF(B2B!A241:K241,H243)&lt;0),"---",INDEX(B2B!A:K,MATCH('B2B Pin Table'!B245,B2B!A:A,0),2)),"---")</f>
        <v>JB3</v>
      </c>
      <c r="E245" s="19" t="str">
        <f>IFERROR(IF((COUNTIF(B2B!A241:K241,H243)&lt;0),"---",INDEX(B2B!A:K,MATCH('B2B Pin Table'!B245,B2B!A:A,0),3)),"---")</f>
        <v>39</v>
      </c>
      <c r="F245" s="19" t="str">
        <f>IFERROR(IF((COUNTIF(B2B!A241:K241,L243)&lt;0),"---",INDEX(B2B!A:K,MATCH('B2B Pin Table'!B245,B2B!A:A,0),4)),"---")</f>
        <v>JM3</v>
      </c>
      <c r="G245" s="19" t="str">
        <f>IFERROR(IF((COUNTIF(B2B!A241:K241,L243)&lt;0),"---",INDEX(B2B!A:K,MATCH('B2B Pin Table'!B245,B2B!A:A,0),5)),"---")</f>
        <v>40</v>
      </c>
      <c r="H245" s="59" t="str">
        <f>IFERROR(IF(VLOOKUP($D245&amp;"-"&amp;$E245,IF($H$4="TEB2000_REV01",CALC_CONN_TEB2000_REV01!$F:$I),4,0)="--","---",IF($H$4="TEB2000_REV01",CALC_CONN_TEB2000_REV01!$G245&amp; " --&gt; " &amp;CALC_CONN_TEB2000_REV01!$I245&amp; " --&gt; ")),"---")</f>
        <v>---</v>
      </c>
      <c r="I245" s="19" t="str">
        <f>IFERROR(IF(VLOOKUP($D245&amp;"-"&amp;$E245,IF($H$4="TEB2000_REV01",CALC_CONN_TEB2000_REV01!$F:$H),3,0)="--",VLOOKUP($D245&amp;"-"&amp;$E245,IF($H$4="TEB2000_REV01",CALC_CONN_TEB2000_REV01!$F:$H),2,0),VLOOKUP($D245&amp;"-"&amp;$E245,IF($H$4="TEB2000_REV01",CALC_CONN_TEB2000_REV01!$F:$H),3,0)),"---")</f>
        <v>---</v>
      </c>
      <c r="J245" s="19" t="str">
        <f>IFERROR(VLOOKUP(I245,IF($H$4="TEB2000_REV01",RAW_c_TEB2000_REV01!$AE:$AM),9,0),"---")</f>
        <v>---</v>
      </c>
      <c r="K245" s="19" t="str">
        <f>IFERROR(VLOOKUP(D245&amp;"-"&amp;E245,IF($H$4="TEB2000_REV01",RAW_c_TEB2000_REV01!$AD:$AK,"???"),6,0),"---")</f>
        <v>---</v>
      </c>
      <c r="L245" s="19" t="str">
        <f>IFERROR(VLOOKUP(D245&amp;"-"&amp;E245,IF($H$4="TEB2000_REV01",RAW_c_TEB2000_REV01!$AD:$AL,"???"),9,0),"---")</f>
        <v>---</v>
      </c>
      <c r="M245" s="19" t="str">
        <f>IFERROR(IF(VLOOKUP($F245&amp;"-"&amp;$G245,IF($M$4="TEM0007_REV01",RAW_m_TEM0007_REV01!$F:$AU),43,0)="--","---",IF($M$4="TEM0007_REV01",RAW_m_TEM0007_REV01!$AT245&amp; " --&gt; " &amp;RAW_m_TEM0007_REV01!$AU245&amp; " --&gt; ")),"---")</f>
        <v>---</v>
      </c>
      <c r="N245" s="19" t="str">
        <f>IFERROR(VLOOKUP(F245&amp;"-"&amp;G245,IF($M$4="TEM0007_REV01",RAW_m_TEM0007_REV01!$AD:$AJ),7,0),"---")</f>
        <v>---</v>
      </c>
      <c r="O245" s="19" t="str">
        <f>IFERROR(VLOOKUP(N245,IF($M$4="TEM0007_REV01",RAW_m_TEM0007_REV01!$AJ:$AK),2,0),"---")</f>
        <v>---</v>
      </c>
      <c r="P245" s="19" t="str">
        <f>IFERROR(VLOOKUP(F245&amp;"-"&amp;G245,IF($M$4="TEM0007_REV01",RAW_m_TEM0007_REV01!$AD:$AG),3,0),"---")</f>
        <v>---</v>
      </c>
      <c r="Q245" s="19" t="str">
        <f>IFERROR(VLOOKUP(N245,IF($M$4="TEM0007_REV01",RAW_m_TEM0007_REV01!$AE:$AH),4,0),"---")</f>
        <v>---</v>
      </c>
      <c r="R245" s="19" t="str">
        <f>IFERROR(VLOOKUP(F245&amp;"-"&amp;G245,IF($M$4="TEM0007_REV01",RAW_m_TEM0007_REV01!$AD:$AG),4,0),"---")</f>
        <v>---</v>
      </c>
    </row>
    <row r="246" spans="2:18" x14ac:dyDescent="0.25">
      <c r="B246" s="78">
        <v>241</v>
      </c>
      <c r="C246" s="19" t="str">
        <f>IFERROR(INDEX(B2B!A:F,MATCH('B2B Pin Table'!B246,B2B!A:A,0),6),"---")</f>
        <v>IO</v>
      </c>
      <c r="D246" s="19" t="str">
        <f>IFERROR(IF((COUNTIF(B2B!A242:K242,H244)&lt;0),"---",INDEX(B2B!A:K,MATCH('B2B Pin Table'!B246,B2B!A:A,0),2)),"---")</f>
        <v>JB3</v>
      </c>
      <c r="E246" s="19" t="str">
        <f>IFERROR(IF((COUNTIF(B2B!A242:K242,H244)&lt;0),"---",INDEX(B2B!A:K,MATCH('B2B Pin Table'!B246,B2B!A:A,0),3)),"---")</f>
        <v>42</v>
      </c>
      <c r="F246" s="19" t="str">
        <f>IFERROR(IF((COUNTIF(B2B!A242:K242,L244)&lt;0),"---",INDEX(B2B!A:K,MATCH('B2B Pin Table'!B246,B2B!A:A,0),4)),"---")</f>
        <v>JM3</v>
      </c>
      <c r="G246" s="19" t="str">
        <f>IFERROR(IF((COUNTIF(B2B!A242:K242,L244)&lt;0),"---",INDEX(B2B!A:K,MATCH('B2B Pin Table'!B246,B2B!A:A,0),5)),"---")</f>
        <v>41</v>
      </c>
      <c r="H246" s="59" t="str">
        <f>IFERROR(IF(VLOOKUP($D246&amp;"-"&amp;$E246,IF($H$4="TEB2000_REV01",CALC_CONN_TEB2000_REV01!$F:$I),4,0)="--","---",IF($H$4="TEB2000_REV01",CALC_CONN_TEB2000_REV01!$G246&amp; " --&gt; " &amp;CALC_CONN_TEB2000_REV01!$I246&amp; " --&gt; ")),"---")</f>
        <v>---</v>
      </c>
      <c r="I246" s="19" t="str">
        <f>IFERROR(IF(VLOOKUP($D246&amp;"-"&amp;$E246,IF($H$4="TEB2000_REV01",CALC_CONN_TEB2000_REV01!$F:$H),3,0)="--",VLOOKUP($D246&amp;"-"&amp;$E246,IF($H$4="TEB2000_REV01",CALC_CONN_TEB2000_REV01!$F:$H),2,0),VLOOKUP($D246&amp;"-"&amp;$E246,IF($H$4="TEB2000_REV01",CALC_CONN_TEB2000_REV01!$F:$H),3,0)),"---")</f>
        <v>---</v>
      </c>
      <c r="J246" s="19" t="str">
        <f>IFERROR(VLOOKUP(I246,IF($H$4="TEB2000_REV01",RAW_c_TEB2000_REV01!$AE:$AM),9,0),"---")</f>
        <v>---</v>
      </c>
      <c r="K246" s="19" t="str">
        <f>IFERROR(VLOOKUP(D246&amp;"-"&amp;E246,IF($H$4="TEB2000_REV01",RAW_c_TEB2000_REV01!$AD:$AK,"???"),6,0),"---")</f>
        <v>---</v>
      </c>
      <c r="L246" s="19" t="str">
        <f>IFERROR(VLOOKUP(D246&amp;"-"&amp;E246,IF($H$4="TEB2000_REV01",RAW_c_TEB2000_REV01!$AD:$AL,"???"),9,0),"---")</f>
        <v>---</v>
      </c>
      <c r="M246" s="19" t="str">
        <f>IFERROR(IF(VLOOKUP($F246&amp;"-"&amp;$G246,IF($M$4="TEM0007_REV01",RAW_m_TEM0007_REV01!$F:$AU),43,0)="--","---",IF($M$4="TEM0007_REV01",RAW_m_TEM0007_REV01!$AT246&amp; " --&gt; " &amp;RAW_m_TEM0007_REV01!$AU246&amp; " --&gt; ")),"---")</f>
        <v>---</v>
      </c>
      <c r="N246" s="19" t="str">
        <f>IFERROR(VLOOKUP(F246&amp;"-"&amp;G246,IF($M$4="TEM0007_REV01",RAW_m_TEM0007_REV01!$AD:$AJ),7,0),"---")</f>
        <v>---</v>
      </c>
      <c r="O246" s="19" t="str">
        <f>IFERROR(VLOOKUP(N246,IF($M$4="TEM0007_REV01",RAW_m_TEM0007_REV01!$AJ:$AK),2,0),"---")</f>
        <v>---</v>
      </c>
      <c r="P246" s="19" t="str">
        <f>IFERROR(VLOOKUP(F246&amp;"-"&amp;G246,IF($M$4="TEM0007_REV01",RAW_m_TEM0007_REV01!$AD:$AG),3,0),"---")</f>
        <v>---</v>
      </c>
      <c r="Q246" s="19" t="str">
        <f>IFERROR(VLOOKUP(N246,IF($M$4="TEM0007_REV01",RAW_m_TEM0007_REV01!$AE:$AH),4,0),"---")</f>
        <v>---</v>
      </c>
      <c r="R246" s="19" t="str">
        <f>IFERROR(VLOOKUP(F246&amp;"-"&amp;G246,IF($M$4="TEM0007_REV01",RAW_m_TEM0007_REV01!$AD:$AG),4,0),"---")</f>
        <v>---</v>
      </c>
    </row>
    <row r="247" spans="2:18" x14ac:dyDescent="0.25">
      <c r="B247" s="78">
        <v>242</v>
      </c>
      <c r="C247" s="19" t="str">
        <f>IFERROR(INDEX(B2B!A:F,MATCH('B2B Pin Table'!B247,B2B!A:A,0),6),"---")</f>
        <v>IO</v>
      </c>
      <c r="D247" s="19" t="str">
        <f>IFERROR(IF((COUNTIF(B2B!A243:K243,H245)&lt;0),"---",INDEX(B2B!A:K,MATCH('B2B Pin Table'!B247,B2B!A:A,0),2)),"---")</f>
        <v>JB3</v>
      </c>
      <c r="E247" s="19" t="str">
        <f>IFERROR(IF((COUNTIF(B2B!A243:K243,H245)&lt;0),"---",INDEX(B2B!A:K,MATCH('B2B Pin Table'!B247,B2B!A:A,0),3)),"---")</f>
        <v>41</v>
      </c>
      <c r="F247" s="19" t="str">
        <f>IFERROR(IF((COUNTIF(B2B!A243:K243,L245)&lt;0),"---",INDEX(B2B!A:K,MATCH('B2B Pin Table'!B247,B2B!A:A,0),4)),"---")</f>
        <v>JM3</v>
      </c>
      <c r="G247" s="19" t="str">
        <f>IFERROR(IF((COUNTIF(B2B!A243:K243,L245)&lt;0),"---",INDEX(B2B!A:K,MATCH('B2B Pin Table'!B247,B2B!A:A,0),5)),"---")</f>
        <v>42</v>
      </c>
      <c r="H247" s="59" t="str">
        <f>IFERROR(IF(VLOOKUP($D247&amp;"-"&amp;$E247,IF($H$4="TEB2000_REV01",CALC_CONN_TEB2000_REV01!$F:$I),4,0)="--","---",IF($H$4="TEB2000_REV01",CALC_CONN_TEB2000_REV01!$G247&amp; " --&gt; " &amp;CALC_CONN_TEB2000_REV01!$I247&amp; " --&gt; ")),"---")</f>
        <v>---</v>
      </c>
      <c r="I247" s="19" t="str">
        <f>IFERROR(IF(VLOOKUP($D247&amp;"-"&amp;$E247,IF($H$4="TEB2000_REV01",CALC_CONN_TEB2000_REV01!$F:$H),3,0)="--",VLOOKUP($D247&amp;"-"&amp;$E247,IF($H$4="TEB2000_REV01",CALC_CONN_TEB2000_REV01!$F:$H),2,0),VLOOKUP($D247&amp;"-"&amp;$E247,IF($H$4="TEB2000_REV01",CALC_CONN_TEB2000_REV01!$F:$H),3,0)),"---")</f>
        <v>---</v>
      </c>
      <c r="J247" s="19" t="str">
        <f>IFERROR(VLOOKUP(I247,IF($H$4="TEB2000_REV01",RAW_c_TEB2000_REV01!$AE:$AM),9,0),"---")</f>
        <v>---</v>
      </c>
      <c r="K247" s="19" t="str">
        <f>IFERROR(VLOOKUP(D247&amp;"-"&amp;E247,IF($H$4="TEB2000_REV01",RAW_c_TEB2000_REV01!$AD:$AK,"???"),6,0),"---")</f>
        <v>---</v>
      </c>
      <c r="L247" s="19" t="str">
        <f>IFERROR(VLOOKUP(D247&amp;"-"&amp;E247,IF($H$4="TEB2000_REV01",RAW_c_TEB2000_REV01!$AD:$AL,"???"),9,0),"---")</f>
        <v>---</v>
      </c>
      <c r="M247" s="19" t="str">
        <f>IFERROR(IF(VLOOKUP($F247&amp;"-"&amp;$G247,IF($M$4="TEM0007_REV01",RAW_m_TEM0007_REV01!$F:$AU),43,0)="--","---",IF($M$4="TEM0007_REV01",RAW_m_TEM0007_REV01!$AT247&amp; " --&gt; " &amp;RAW_m_TEM0007_REV01!$AU247&amp; " --&gt; ")),"---")</f>
        <v>---</v>
      </c>
      <c r="N247" s="19" t="str">
        <f>IFERROR(VLOOKUP(F247&amp;"-"&amp;G247,IF($M$4="TEM0007_REV01",RAW_m_TEM0007_REV01!$AD:$AJ),7,0),"---")</f>
        <v>---</v>
      </c>
      <c r="O247" s="19" t="str">
        <f>IFERROR(VLOOKUP(N247,IF($M$4="TEM0007_REV01",RAW_m_TEM0007_REV01!$AJ:$AK),2,0),"---")</f>
        <v>---</v>
      </c>
      <c r="P247" s="19" t="str">
        <f>IFERROR(VLOOKUP(F247&amp;"-"&amp;G247,IF($M$4="TEM0007_REV01",RAW_m_TEM0007_REV01!$AD:$AG),3,0),"---")</f>
        <v>---</v>
      </c>
      <c r="Q247" s="19" t="str">
        <f>IFERROR(VLOOKUP(N247,IF($M$4="TEM0007_REV01",RAW_m_TEM0007_REV01!$AE:$AH),4,0),"---")</f>
        <v>---</v>
      </c>
      <c r="R247" s="19" t="str">
        <f>IFERROR(VLOOKUP(F247&amp;"-"&amp;G247,IF($M$4="TEM0007_REV01",RAW_m_TEM0007_REV01!$AD:$AG),4,0),"---")</f>
        <v>---</v>
      </c>
    </row>
    <row r="248" spans="2:18" x14ac:dyDescent="0.25">
      <c r="B248" s="78">
        <v>243</v>
      </c>
      <c r="C248" s="19" t="str">
        <f>IFERROR(INDEX(B2B!A:F,MATCH('B2B Pin Table'!B248,B2B!A:A,0),6),"---")</f>
        <v>IO</v>
      </c>
      <c r="D248" s="19" t="str">
        <f>IFERROR(IF((COUNTIF(B2B!A244:K244,H246)&lt;0),"---",INDEX(B2B!A:K,MATCH('B2B Pin Table'!B248,B2B!A:A,0),2)),"---")</f>
        <v>JB3</v>
      </c>
      <c r="E248" s="19" t="str">
        <f>IFERROR(IF((COUNTIF(B2B!A244:K244,H246)&lt;0),"---",INDEX(B2B!A:K,MATCH('B2B Pin Table'!B248,B2B!A:A,0),3)),"---")</f>
        <v>44</v>
      </c>
      <c r="F248" s="19" t="str">
        <f>IFERROR(IF((COUNTIF(B2B!A244:K244,L246)&lt;0),"---",INDEX(B2B!A:K,MATCH('B2B Pin Table'!B248,B2B!A:A,0),4)),"---")</f>
        <v>JM3</v>
      </c>
      <c r="G248" s="19" t="str">
        <f>IFERROR(IF((COUNTIF(B2B!A244:K244,L246)&lt;0),"---",INDEX(B2B!A:K,MATCH('B2B Pin Table'!B248,B2B!A:A,0),5)),"---")</f>
        <v>43</v>
      </c>
      <c r="H248" s="59" t="str">
        <f>IFERROR(IF(VLOOKUP($D248&amp;"-"&amp;$E248,IF($H$4="TEB2000_REV01",CALC_CONN_TEB2000_REV01!$F:$I),4,0)="--","---",IF($H$4="TEB2000_REV01",CALC_CONN_TEB2000_REV01!$G248&amp; " --&gt; " &amp;CALC_CONN_TEB2000_REV01!$I248&amp; " --&gt; ")),"---")</f>
        <v>---</v>
      </c>
      <c r="I248" s="19" t="str">
        <f>IFERROR(IF(VLOOKUP($D248&amp;"-"&amp;$E248,IF($H$4="TEB2000_REV01",CALC_CONN_TEB2000_REV01!$F:$H),3,0)="--",VLOOKUP($D248&amp;"-"&amp;$E248,IF($H$4="TEB2000_REV01",CALC_CONN_TEB2000_REV01!$F:$H),2,0),VLOOKUP($D248&amp;"-"&amp;$E248,IF($H$4="TEB2000_REV01",CALC_CONN_TEB2000_REV01!$F:$H),3,0)),"---")</f>
        <v>---</v>
      </c>
      <c r="J248" s="19" t="str">
        <f>IFERROR(VLOOKUP(I248,IF($H$4="TEB2000_REV01",RAW_c_TEB2000_REV01!$AE:$AM),9,0),"---")</f>
        <v>---</v>
      </c>
      <c r="K248" s="19" t="str">
        <f>IFERROR(VLOOKUP(D248&amp;"-"&amp;E248,IF($H$4="TEB2000_REV01",RAW_c_TEB2000_REV01!$AD:$AK,"???"),6,0),"---")</f>
        <v>---</v>
      </c>
      <c r="L248" s="19" t="str">
        <f>IFERROR(VLOOKUP(D248&amp;"-"&amp;E248,IF($H$4="TEB2000_REV01",RAW_c_TEB2000_REV01!$AD:$AL,"???"),9,0),"---")</f>
        <v>---</v>
      </c>
      <c r="M248" s="19" t="str">
        <f>IFERROR(IF(VLOOKUP($F248&amp;"-"&amp;$G248,IF($M$4="TEM0007_REV01",RAW_m_TEM0007_REV01!$F:$AU),43,0)="--","---",IF($M$4="TEM0007_REV01",RAW_m_TEM0007_REV01!$AT248&amp; " --&gt; " &amp;RAW_m_TEM0007_REV01!$AU248&amp; " --&gt; ")),"---")</f>
        <v>---</v>
      </c>
      <c r="N248" s="19" t="str">
        <f>IFERROR(VLOOKUP(F248&amp;"-"&amp;G248,IF($M$4="TEM0007_REV01",RAW_m_TEM0007_REV01!$AD:$AJ),7,0),"---")</f>
        <v>---</v>
      </c>
      <c r="O248" s="19" t="str">
        <f>IFERROR(VLOOKUP(N248,IF($M$4="TEM0007_REV01",RAW_m_TEM0007_REV01!$AJ:$AK),2,0),"---")</f>
        <v>---</v>
      </c>
      <c r="P248" s="19" t="str">
        <f>IFERROR(VLOOKUP(F248&amp;"-"&amp;G248,IF($M$4="TEM0007_REV01",RAW_m_TEM0007_REV01!$AD:$AG),3,0),"---")</f>
        <v>---</v>
      </c>
      <c r="Q248" s="19" t="str">
        <f>IFERROR(VLOOKUP(N248,IF($M$4="TEM0007_REV01",RAW_m_TEM0007_REV01!$AE:$AH),4,0),"---")</f>
        <v>---</v>
      </c>
      <c r="R248" s="19" t="str">
        <f>IFERROR(VLOOKUP(F248&amp;"-"&amp;G248,IF($M$4="TEM0007_REV01",RAW_m_TEM0007_REV01!$AD:$AG),4,0),"---")</f>
        <v>---</v>
      </c>
    </row>
    <row r="249" spans="2:18" x14ac:dyDescent="0.25">
      <c r="B249" s="78">
        <v>244</v>
      </c>
      <c r="C249" s="19" t="str">
        <f>IFERROR(INDEX(B2B!A:F,MATCH('B2B Pin Table'!B249,B2B!A:A,0),6),"---")</f>
        <v>IO</v>
      </c>
      <c r="D249" s="19" t="str">
        <f>IFERROR(IF((COUNTIF(B2B!A245:K245,H247)&lt;0),"---",INDEX(B2B!A:K,MATCH('B2B Pin Table'!B249,B2B!A:A,0),2)),"---")</f>
        <v>JB3</v>
      </c>
      <c r="E249" s="19" t="str">
        <f>IFERROR(IF((COUNTIF(B2B!A245:K245,H247)&lt;0),"---",INDEX(B2B!A:K,MATCH('B2B Pin Table'!B249,B2B!A:A,0),3)),"---")</f>
        <v>43</v>
      </c>
      <c r="F249" s="19" t="str">
        <f>IFERROR(IF((COUNTIF(B2B!A245:K245,L247)&lt;0),"---",INDEX(B2B!A:K,MATCH('B2B Pin Table'!B249,B2B!A:A,0),4)),"---")</f>
        <v>JM3</v>
      </c>
      <c r="G249" s="19" t="str">
        <f>IFERROR(IF((COUNTIF(B2B!A245:K245,L247)&lt;0),"---",INDEX(B2B!A:K,MATCH('B2B Pin Table'!B249,B2B!A:A,0),5)),"---")</f>
        <v>44</v>
      </c>
      <c r="H249" s="59" t="str">
        <f>IFERROR(IF(VLOOKUP($D249&amp;"-"&amp;$E249,IF($H$4="TEB2000_REV01",CALC_CONN_TEB2000_REV01!$F:$I),4,0)="--","---",IF($H$4="TEB2000_REV01",CALC_CONN_TEB2000_REV01!$G249&amp; " --&gt; " &amp;CALC_CONN_TEB2000_REV01!$I249&amp; " --&gt; ")),"---")</f>
        <v>---</v>
      </c>
      <c r="I249" s="19" t="str">
        <f>IFERROR(IF(VLOOKUP($D249&amp;"-"&amp;$E249,IF($H$4="TEB2000_REV01",CALC_CONN_TEB2000_REV01!$F:$H),3,0)="--",VLOOKUP($D249&amp;"-"&amp;$E249,IF($H$4="TEB2000_REV01",CALC_CONN_TEB2000_REV01!$F:$H),2,0),VLOOKUP($D249&amp;"-"&amp;$E249,IF($H$4="TEB2000_REV01",CALC_CONN_TEB2000_REV01!$F:$H),3,0)),"---")</f>
        <v>---</v>
      </c>
      <c r="J249" s="19" t="str">
        <f>IFERROR(VLOOKUP(I249,IF($H$4="TEB2000_REV01",RAW_c_TEB2000_REV01!$AE:$AM),9,0),"---")</f>
        <v>---</v>
      </c>
      <c r="K249" s="19" t="str">
        <f>IFERROR(VLOOKUP(D249&amp;"-"&amp;E249,IF($H$4="TEB2000_REV01",RAW_c_TEB2000_REV01!$AD:$AK,"???"),6,0),"---")</f>
        <v>---</v>
      </c>
      <c r="L249" s="19" t="str">
        <f>IFERROR(VLOOKUP(D249&amp;"-"&amp;E249,IF($H$4="TEB2000_REV01",RAW_c_TEB2000_REV01!$AD:$AL,"???"),9,0),"---")</f>
        <v>---</v>
      </c>
      <c r="M249" s="19" t="str">
        <f>IFERROR(IF(VLOOKUP($F249&amp;"-"&amp;$G249,IF($M$4="TEM0007_REV01",RAW_m_TEM0007_REV01!$F:$AU),43,0)="--","---",IF($M$4="TEM0007_REV01",RAW_m_TEM0007_REV01!$AT249&amp; " --&gt; " &amp;RAW_m_TEM0007_REV01!$AU249&amp; " --&gt; ")),"---")</f>
        <v>---</v>
      </c>
      <c r="N249" s="19" t="str">
        <f>IFERROR(VLOOKUP(F249&amp;"-"&amp;G249,IF($M$4="TEM0007_REV01",RAW_m_TEM0007_REV01!$AD:$AJ),7,0),"---")</f>
        <v>---</v>
      </c>
      <c r="O249" s="19" t="str">
        <f>IFERROR(VLOOKUP(N249,IF($M$4="TEM0007_REV01",RAW_m_TEM0007_REV01!$AJ:$AK),2,0),"---")</f>
        <v>---</v>
      </c>
      <c r="P249" s="19" t="str">
        <f>IFERROR(VLOOKUP(F249&amp;"-"&amp;G249,IF($M$4="TEM0007_REV01",RAW_m_TEM0007_REV01!$AD:$AG),3,0),"---")</f>
        <v>---</v>
      </c>
      <c r="Q249" s="19" t="str">
        <f>IFERROR(VLOOKUP(N249,IF($M$4="TEM0007_REV01",RAW_m_TEM0007_REV01!$AE:$AH),4,0),"---")</f>
        <v>---</v>
      </c>
      <c r="R249" s="19" t="str">
        <f>IFERROR(VLOOKUP(F249&amp;"-"&amp;G249,IF($M$4="TEM0007_REV01",RAW_m_TEM0007_REV01!$AD:$AG),4,0),"---")</f>
        <v>---</v>
      </c>
    </row>
    <row r="250" spans="2:18" x14ac:dyDescent="0.25">
      <c r="B250" s="78">
        <v>245</v>
      </c>
      <c r="C250" s="19" t="str">
        <f>IFERROR(INDEX(B2B!A:F,MATCH('B2B Pin Table'!B250,B2B!A:A,0),6),"---")</f>
        <v>GND</v>
      </c>
      <c r="D250" s="19" t="str">
        <f>IFERROR(IF((COUNTIF(B2B!A246:K246,H248)&lt;0),"---",INDEX(B2B!A:K,MATCH('B2B Pin Table'!B250,B2B!A:A,0),2)),"---")</f>
        <v>JB3</v>
      </c>
      <c r="E250" s="19" t="str">
        <f>IFERROR(IF((COUNTIF(B2B!A246:K246,H248)&lt;0),"---",INDEX(B2B!A:K,MATCH('B2B Pin Table'!B250,B2B!A:A,0),3)),"---")</f>
        <v>46</v>
      </c>
      <c r="F250" s="19" t="str">
        <f>IFERROR(IF((COUNTIF(B2B!A246:K246,L248)&lt;0),"---",INDEX(B2B!A:K,MATCH('B2B Pin Table'!B250,B2B!A:A,0),4)),"---")</f>
        <v>JM3</v>
      </c>
      <c r="G250" s="19" t="str">
        <f>IFERROR(IF((COUNTIF(B2B!A246:K246,L248)&lt;0),"---",INDEX(B2B!A:K,MATCH('B2B Pin Table'!B250,B2B!A:A,0),5)),"---")</f>
        <v>45</v>
      </c>
      <c r="H250" s="59" t="str">
        <f>IFERROR(IF(VLOOKUP($D250&amp;"-"&amp;$E250,IF($H$4="TEB2000_REV01",CALC_CONN_TEB2000_REV01!$F:$I),4,0)="--","---",IF($H$4="TEB2000_REV01",CALC_CONN_TEB2000_REV01!$G250&amp; " --&gt; " &amp;CALC_CONN_TEB2000_REV01!$I250&amp; " --&gt; ")),"---")</f>
        <v>---</v>
      </c>
      <c r="I250" s="19" t="str">
        <f>IFERROR(IF(VLOOKUP($D250&amp;"-"&amp;$E250,IF($H$4="TEB2000_REV01",CALC_CONN_TEB2000_REV01!$F:$H),3,0)="--",VLOOKUP($D250&amp;"-"&amp;$E250,IF($H$4="TEB2000_REV01",CALC_CONN_TEB2000_REV01!$F:$H),2,0),VLOOKUP($D250&amp;"-"&amp;$E250,IF($H$4="TEB2000_REV01",CALC_CONN_TEB2000_REV01!$F:$H),3,0)),"---")</f>
        <v>---</v>
      </c>
      <c r="J250" s="19" t="str">
        <f>IFERROR(VLOOKUP(I250,IF($H$4="TEB2000_REV01",RAW_c_TEB2000_REV01!$AE:$AM),9,0),"---")</f>
        <v>---</v>
      </c>
      <c r="K250" s="19" t="str">
        <f>IFERROR(VLOOKUP(D250&amp;"-"&amp;E250,IF($H$4="TEB2000_REV01",RAW_c_TEB2000_REV01!$AD:$AK,"???"),6,0),"---")</f>
        <v>---</v>
      </c>
      <c r="L250" s="19" t="str">
        <f>IFERROR(VLOOKUP(D250&amp;"-"&amp;E250,IF($H$4="TEB2000_REV01",RAW_c_TEB2000_REV01!$AD:$AL,"???"),9,0),"---")</f>
        <v>---</v>
      </c>
      <c r="M250" s="19" t="str">
        <f>IFERROR(IF(VLOOKUP($F250&amp;"-"&amp;$G250,IF($M$4="TEM0007_REV01",RAW_m_TEM0007_REV01!$F:$AU),43,0)="--","---",IF($M$4="TEM0007_REV01",RAW_m_TEM0007_REV01!$AT250&amp; " --&gt; " &amp;RAW_m_TEM0007_REV01!$AU250&amp; " --&gt; ")),"---")</f>
        <v>---</v>
      </c>
      <c r="N250" s="19" t="str">
        <f>IFERROR(VLOOKUP(F250&amp;"-"&amp;G250,IF($M$4="TEM0007_REV01",RAW_m_TEM0007_REV01!$AD:$AJ),7,0),"---")</f>
        <v>---</v>
      </c>
      <c r="O250" s="19" t="str">
        <f>IFERROR(VLOOKUP(N250,IF($M$4="TEM0007_REV01",RAW_m_TEM0007_REV01!$AJ:$AK),2,0),"---")</f>
        <v>---</v>
      </c>
      <c r="P250" s="19" t="str">
        <f>IFERROR(VLOOKUP(F250&amp;"-"&amp;G250,IF($M$4="TEM0007_REV01",RAW_m_TEM0007_REV01!$AD:$AG),3,0),"---")</f>
        <v>---</v>
      </c>
      <c r="Q250" s="19" t="str">
        <f>IFERROR(VLOOKUP(N250,IF($M$4="TEM0007_REV01",RAW_m_TEM0007_REV01!$AE:$AH),4,0),"---")</f>
        <v>---</v>
      </c>
      <c r="R250" s="19" t="str">
        <f>IFERROR(VLOOKUP(F250&amp;"-"&amp;G250,IF($M$4="TEM0007_REV01",RAW_m_TEM0007_REV01!$AD:$AG),4,0),"---")</f>
        <v>---</v>
      </c>
    </row>
    <row r="251" spans="2:18" x14ac:dyDescent="0.25">
      <c r="B251" s="78">
        <v>246</v>
      </c>
      <c r="C251" s="19" t="str">
        <f>IFERROR(INDEX(B2B!A:F,MATCH('B2B Pin Table'!B251,B2B!A:A,0),6),"---")</f>
        <v>GND</v>
      </c>
      <c r="D251" s="19" t="str">
        <f>IFERROR(IF((COUNTIF(B2B!A247:K247,H249)&lt;0),"---",INDEX(B2B!A:K,MATCH('B2B Pin Table'!B251,B2B!A:A,0),2)),"---")</f>
        <v>JB3</v>
      </c>
      <c r="E251" s="19" t="str">
        <f>IFERROR(IF((COUNTIF(B2B!A247:K247,H249)&lt;0),"---",INDEX(B2B!A:K,MATCH('B2B Pin Table'!B251,B2B!A:A,0),3)),"---")</f>
        <v>45</v>
      </c>
      <c r="F251" s="19" t="str">
        <f>IFERROR(IF((COUNTIF(B2B!A247:K247,L249)&lt;0),"---",INDEX(B2B!A:K,MATCH('B2B Pin Table'!B251,B2B!A:A,0),4)),"---")</f>
        <v>JM3</v>
      </c>
      <c r="G251" s="19" t="str">
        <f>IFERROR(IF((COUNTIF(B2B!A247:K247,L249)&lt;0),"---",INDEX(B2B!A:K,MATCH('B2B Pin Table'!B251,B2B!A:A,0),5)),"---")</f>
        <v>46</v>
      </c>
      <c r="H251" s="59" t="str">
        <f>IFERROR(IF(VLOOKUP($D251&amp;"-"&amp;$E251,IF($H$4="TEB2000_REV01",CALC_CONN_TEB2000_REV01!$F:$I),4,0)="--","---",IF($H$4="TEB2000_REV01",CALC_CONN_TEB2000_REV01!$G251&amp; " --&gt; " &amp;CALC_CONN_TEB2000_REV01!$I251&amp; " --&gt; ")),"---")</f>
        <v>---</v>
      </c>
      <c r="I251" s="19" t="str">
        <f>IFERROR(IF(VLOOKUP($D251&amp;"-"&amp;$E251,IF($H$4="TEB2000_REV01",CALC_CONN_TEB2000_REV01!$F:$H),3,0)="--",VLOOKUP($D251&amp;"-"&amp;$E251,IF($H$4="TEB2000_REV01",CALC_CONN_TEB2000_REV01!$F:$H),2,0),VLOOKUP($D251&amp;"-"&amp;$E251,IF($H$4="TEB2000_REV01",CALC_CONN_TEB2000_REV01!$F:$H),3,0)),"---")</f>
        <v>---</v>
      </c>
      <c r="J251" s="19" t="str">
        <f>IFERROR(VLOOKUP(I251,IF($H$4="TEB2000_REV01",RAW_c_TEB2000_REV01!$AE:$AM),9,0),"---")</f>
        <v>---</v>
      </c>
      <c r="K251" s="19" t="str">
        <f>IFERROR(VLOOKUP(D251&amp;"-"&amp;E251,IF($H$4="TEB2000_REV01",RAW_c_TEB2000_REV01!$AD:$AK,"???"),6,0),"---")</f>
        <v>---</v>
      </c>
      <c r="L251" s="19" t="str">
        <f>IFERROR(VLOOKUP(D251&amp;"-"&amp;E251,IF($H$4="TEB2000_REV01",RAW_c_TEB2000_REV01!$AD:$AL,"???"),9,0),"---")</f>
        <v>---</v>
      </c>
      <c r="M251" s="19" t="str">
        <f>IFERROR(IF(VLOOKUP($F251&amp;"-"&amp;$G251,IF($M$4="TEM0007_REV01",RAW_m_TEM0007_REV01!$F:$AU),43,0)="--","---",IF($M$4="TEM0007_REV01",RAW_m_TEM0007_REV01!$AT251&amp; " --&gt; " &amp;RAW_m_TEM0007_REV01!$AU251&amp; " --&gt; ")),"---")</f>
        <v>---</v>
      </c>
      <c r="N251" s="19" t="str">
        <f>IFERROR(VLOOKUP(F251&amp;"-"&amp;G251,IF($M$4="TEM0007_REV01",RAW_m_TEM0007_REV01!$AD:$AJ),7,0),"---")</f>
        <v>---</v>
      </c>
      <c r="O251" s="19" t="str">
        <f>IFERROR(VLOOKUP(N251,IF($M$4="TEM0007_REV01",RAW_m_TEM0007_REV01!$AJ:$AK),2,0),"---")</f>
        <v>---</v>
      </c>
      <c r="P251" s="19" t="str">
        <f>IFERROR(VLOOKUP(F251&amp;"-"&amp;G251,IF($M$4="TEM0007_REV01",RAW_m_TEM0007_REV01!$AD:$AG),3,0),"---")</f>
        <v>---</v>
      </c>
      <c r="Q251" s="19" t="str">
        <f>IFERROR(VLOOKUP(N251,IF($M$4="TEM0007_REV01",RAW_m_TEM0007_REV01!$AE:$AH),4,0),"---")</f>
        <v>---</v>
      </c>
      <c r="R251" s="19" t="str">
        <f>IFERROR(VLOOKUP(F251&amp;"-"&amp;G251,IF($M$4="TEM0007_REV01",RAW_m_TEM0007_REV01!$AD:$AG),4,0),"---")</f>
        <v>---</v>
      </c>
    </row>
    <row r="252" spans="2:18" x14ac:dyDescent="0.25">
      <c r="B252" s="78">
        <v>247</v>
      </c>
      <c r="C252" s="19" t="str">
        <f>IFERROR(INDEX(B2B!A:F,MATCH('B2B Pin Table'!B252,B2B!A:A,0),6),"---")</f>
        <v>USB-OTG-D_P</v>
      </c>
      <c r="D252" s="19" t="str">
        <f>IFERROR(IF((COUNTIF(B2B!A248:K248,H250)&lt;0),"---",INDEX(B2B!A:K,MATCH('B2B Pin Table'!B252,B2B!A:A,0),2)),"---")</f>
        <v>JB3</v>
      </c>
      <c r="E252" s="19" t="str">
        <f>IFERROR(IF((COUNTIF(B2B!A248:K248,H250)&lt;0),"---",INDEX(B2B!A:K,MATCH('B2B Pin Table'!B252,B2B!A:A,0),3)),"---")</f>
        <v>48</v>
      </c>
      <c r="F252" s="19" t="str">
        <f>IFERROR(IF((COUNTIF(B2B!A248:K248,L250)&lt;0),"---",INDEX(B2B!A:K,MATCH('B2B Pin Table'!B252,B2B!A:A,0),4)),"---")</f>
        <v>JM3</v>
      </c>
      <c r="G252" s="19" t="str">
        <f>IFERROR(IF((COUNTIF(B2B!A248:K248,L250)&lt;0),"---",INDEX(B2B!A:K,MATCH('B2B Pin Table'!B252,B2B!A:A,0),5)),"---")</f>
        <v>47</v>
      </c>
      <c r="H252" s="59" t="str">
        <f>IFERROR(IF(VLOOKUP($D252&amp;"-"&amp;$E252,IF($H$4="TEB2000_REV01",CALC_CONN_TEB2000_REV01!$F:$I),4,0)="--","---",IF($H$4="TEB2000_REV01",CALC_CONN_TEB2000_REV01!$G252&amp; " --&gt; " &amp;CALC_CONN_TEB2000_REV01!$I252&amp; " --&gt; ")),"---")</f>
        <v>---</v>
      </c>
      <c r="I252" s="19" t="str">
        <f>IFERROR(IF(VLOOKUP($D252&amp;"-"&amp;$E252,IF($H$4="TEB2000_REV01",CALC_CONN_TEB2000_REV01!$F:$H),3,0)="--",VLOOKUP($D252&amp;"-"&amp;$E252,IF($H$4="TEB2000_REV01",CALC_CONN_TEB2000_REV01!$F:$H),2,0),VLOOKUP($D252&amp;"-"&amp;$E252,IF($H$4="TEB2000_REV01",CALC_CONN_TEB2000_REV01!$F:$H),3,0)),"---")</f>
        <v>---</v>
      </c>
      <c r="J252" s="19" t="str">
        <f>IFERROR(VLOOKUP(I252,IF($H$4="TEB2000_REV01",RAW_c_TEB2000_REV01!$AE:$AM),9,0),"---")</f>
        <v>---</v>
      </c>
      <c r="K252" s="19" t="str">
        <f>IFERROR(VLOOKUP(D252&amp;"-"&amp;E252,IF($H$4="TEB2000_REV01",RAW_c_TEB2000_REV01!$AD:$AK,"???"),6,0),"---")</f>
        <v>---</v>
      </c>
      <c r="L252" s="19" t="str">
        <f>IFERROR(VLOOKUP(D252&amp;"-"&amp;E252,IF($H$4="TEB2000_REV01",RAW_c_TEB2000_REV01!$AD:$AL,"???"),9,0),"---")</f>
        <v>---</v>
      </c>
      <c r="M252" s="19" t="str">
        <f>IFERROR(IF(VLOOKUP($F252&amp;"-"&amp;$G252,IF($M$4="TEM0007_REV01",RAW_m_TEM0007_REV01!$F:$AU),43,0)="--","---",IF($M$4="TEM0007_REV01",RAW_m_TEM0007_REV01!$AT252&amp; " --&gt; " &amp;RAW_m_TEM0007_REV01!$AU252&amp; " --&gt; ")),"---")</f>
        <v>---</v>
      </c>
      <c r="N252" s="19" t="str">
        <f>IFERROR(VLOOKUP(F252&amp;"-"&amp;G252,IF($M$4="TEM0007_REV01",RAW_m_TEM0007_REV01!$AD:$AJ),7,0),"---")</f>
        <v>---</v>
      </c>
      <c r="O252" s="19" t="str">
        <f>IFERROR(VLOOKUP(N252,IF($M$4="TEM0007_REV01",RAW_m_TEM0007_REV01!$AJ:$AK),2,0),"---")</f>
        <v>---</v>
      </c>
      <c r="P252" s="19" t="str">
        <f>IFERROR(VLOOKUP(F252&amp;"-"&amp;G252,IF($M$4="TEM0007_REV01",RAW_m_TEM0007_REV01!$AD:$AG),3,0),"---")</f>
        <v>---</v>
      </c>
      <c r="Q252" s="19" t="str">
        <f>IFERROR(VLOOKUP(N252,IF($M$4="TEM0007_REV01",RAW_m_TEM0007_REV01!$AE:$AH),4,0),"---")</f>
        <v>---</v>
      </c>
      <c r="R252" s="19" t="str">
        <f>IFERROR(VLOOKUP(F252&amp;"-"&amp;G252,IF($M$4="TEM0007_REV01",RAW_m_TEM0007_REV01!$AD:$AG),4,0),"---")</f>
        <v>---</v>
      </c>
    </row>
    <row r="253" spans="2:18" x14ac:dyDescent="0.25">
      <c r="B253" s="78">
        <v>248</v>
      </c>
      <c r="C253" s="19" t="str">
        <f>IFERROR(INDEX(B2B!A:F,MATCH('B2B Pin Table'!B253,B2B!A:A,0),6),"---")</f>
        <v>IO</v>
      </c>
      <c r="D253" s="19" t="str">
        <f>IFERROR(IF((COUNTIF(B2B!A249:K249,H251)&lt;0),"---",INDEX(B2B!A:K,MATCH('B2B Pin Table'!B253,B2B!A:A,0),2)),"---")</f>
        <v>JB3</v>
      </c>
      <c r="E253" s="19" t="str">
        <f>IFERROR(IF((COUNTIF(B2B!A249:K249,H251)&lt;0),"---",INDEX(B2B!A:K,MATCH('B2B Pin Table'!B253,B2B!A:A,0),3)),"---")</f>
        <v>47</v>
      </c>
      <c r="F253" s="19" t="str">
        <f>IFERROR(IF((COUNTIF(B2B!A249:K249,L251)&lt;0),"---",INDEX(B2B!A:K,MATCH('B2B Pin Table'!B253,B2B!A:A,0),4)),"---")</f>
        <v>JM3</v>
      </c>
      <c r="G253" s="19" t="str">
        <f>IFERROR(IF((COUNTIF(B2B!A249:K249,L251)&lt;0),"---",INDEX(B2B!A:K,MATCH('B2B Pin Table'!B253,B2B!A:A,0),5)),"---")</f>
        <v>48</v>
      </c>
      <c r="H253" s="59" t="str">
        <f>IFERROR(IF(VLOOKUP($D253&amp;"-"&amp;$E253,IF($H$4="TEB2000_REV01",CALC_CONN_TEB2000_REV01!$F:$I),4,0)="--","---",IF($H$4="TEB2000_REV01",CALC_CONN_TEB2000_REV01!$G253&amp; " --&gt; " &amp;CALC_CONN_TEB2000_REV01!$I253&amp; " --&gt; ")),"---")</f>
        <v>---</v>
      </c>
      <c r="I253" s="19" t="str">
        <f>IFERROR(IF(VLOOKUP($D253&amp;"-"&amp;$E253,IF($H$4="TEB2000_REV01",CALC_CONN_TEB2000_REV01!$F:$H),3,0)="--",VLOOKUP($D253&amp;"-"&amp;$E253,IF($H$4="TEB2000_REV01",CALC_CONN_TEB2000_REV01!$F:$H),2,0),VLOOKUP($D253&amp;"-"&amp;$E253,IF($H$4="TEB2000_REV01",CALC_CONN_TEB2000_REV01!$F:$H),3,0)),"---")</f>
        <v>---</v>
      </c>
      <c r="J253" s="19" t="str">
        <f>IFERROR(VLOOKUP(I253,IF($H$4="TEB2000_REV01",RAW_c_TEB2000_REV01!$AE:$AM),9,0),"---")</f>
        <v>---</v>
      </c>
      <c r="K253" s="19" t="str">
        <f>IFERROR(VLOOKUP(D253&amp;"-"&amp;E253,IF($H$4="TEB2000_REV01",RAW_c_TEB2000_REV01!$AD:$AK,"???"),6,0),"---")</f>
        <v>---</v>
      </c>
      <c r="L253" s="19" t="str">
        <f>IFERROR(VLOOKUP(D253&amp;"-"&amp;E253,IF($H$4="TEB2000_REV01",RAW_c_TEB2000_REV01!$AD:$AL,"???"),9,0),"---")</f>
        <v>---</v>
      </c>
      <c r="M253" s="19" t="str">
        <f>IFERROR(IF(VLOOKUP($F253&amp;"-"&amp;$G253,IF($M$4="TEM0007_REV01",RAW_m_TEM0007_REV01!$F:$AU),43,0)="--","---",IF($M$4="TEM0007_REV01",RAW_m_TEM0007_REV01!$AT253&amp; " --&gt; " &amp;RAW_m_TEM0007_REV01!$AU253&amp; " --&gt; ")),"---")</f>
        <v>---</v>
      </c>
      <c r="N253" s="19" t="str">
        <f>IFERROR(VLOOKUP(F253&amp;"-"&amp;G253,IF($M$4="TEM0007_REV01",RAW_m_TEM0007_REV01!$AD:$AJ),7,0),"---")</f>
        <v>---</v>
      </c>
      <c r="O253" s="19" t="str">
        <f>IFERROR(VLOOKUP(N253,IF($M$4="TEM0007_REV01",RAW_m_TEM0007_REV01!$AJ:$AK),2,0),"---")</f>
        <v>---</v>
      </c>
      <c r="P253" s="19" t="str">
        <f>IFERROR(VLOOKUP(F253&amp;"-"&amp;G253,IF($M$4="TEM0007_REV01",RAW_m_TEM0007_REV01!$AD:$AG),3,0),"---")</f>
        <v>---</v>
      </c>
      <c r="Q253" s="19" t="str">
        <f>IFERROR(VLOOKUP(N253,IF($M$4="TEM0007_REV01",RAW_m_TEM0007_REV01!$AE:$AH),4,0),"---")</f>
        <v>---</v>
      </c>
      <c r="R253" s="19" t="str">
        <f>IFERROR(VLOOKUP(F253&amp;"-"&amp;G253,IF($M$4="TEM0007_REV01",RAW_m_TEM0007_REV01!$AD:$AG),4,0),"---")</f>
        <v>---</v>
      </c>
    </row>
    <row r="254" spans="2:18" x14ac:dyDescent="0.25">
      <c r="B254" s="78">
        <v>249</v>
      </c>
      <c r="C254" s="19" t="str">
        <f>IFERROR(INDEX(B2B!A:F,MATCH('B2B Pin Table'!B254,B2B!A:A,0),6),"---")</f>
        <v>USB-OTG-D_N</v>
      </c>
      <c r="D254" s="19" t="str">
        <f>IFERROR(IF((COUNTIF(B2B!A250:K250,H252)&lt;0),"---",INDEX(B2B!A:K,MATCH('B2B Pin Table'!B254,B2B!A:A,0),2)),"---")</f>
        <v>JB3</v>
      </c>
      <c r="E254" s="19" t="str">
        <f>IFERROR(IF((COUNTIF(B2B!A250:K250,H252)&lt;0),"---",INDEX(B2B!A:K,MATCH('B2B Pin Table'!B254,B2B!A:A,0),3)),"---")</f>
        <v>50</v>
      </c>
      <c r="F254" s="19" t="str">
        <f>IFERROR(IF((COUNTIF(B2B!A250:K250,L252)&lt;0),"---",INDEX(B2B!A:K,MATCH('B2B Pin Table'!B254,B2B!A:A,0),4)),"---")</f>
        <v>JM3</v>
      </c>
      <c r="G254" s="19" t="str">
        <f>IFERROR(IF((COUNTIF(B2B!A250:K250,L252)&lt;0),"---",INDEX(B2B!A:K,MATCH('B2B Pin Table'!B254,B2B!A:A,0),5)),"---")</f>
        <v>49</v>
      </c>
      <c r="H254" s="59" t="str">
        <f>IFERROR(IF(VLOOKUP($D254&amp;"-"&amp;$E254,IF($H$4="TEB2000_REV01",CALC_CONN_TEB2000_REV01!$F:$I),4,0)="--","---",IF($H$4="TEB2000_REV01",CALC_CONN_TEB2000_REV01!$G254&amp; " --&gt; " &amp;CALC_CONN_TEB2000_REV01!$I254&amp; " --&gt; ")),"---")</f>
        <v>---</v>
      </c>
      <c r="I254" s="19" t="str">
        <f>IFERROR(IF(VLOOKUP($D254&amp;"-"&amp;$E254,IF($H$4="TEB2000_REV01",CALC_CONN_TEB2000_REV01!$F:$H),3,0)="--",VLOOKUP($D254&amp;"-"&amp;$E254,IF($H$4="TEB2000_REV01",CALC_CONN_TEB2000_REV01!$F:$H),2,0),VLOOKUP($D254&amp;"-"&amp;$E254,IF($H$4="TEB2000_REV01",CALC_CONN_TEB2000_REV01!$F:$H),3,0)),"---")</f>
        <v>---</v>
      </c>
      <c r="J254" s="19" t="str">
        <f>IFERROR(VLOOKUP(I254,IF($H$4="TEB2000_REV01",RAW_c_TEB2000_REV01!$AE:$AM),9,0),"---")</f>
        <v>---</v>
      </c>
      <c r="K254" s="19" t="str">
        <f>IFERROR(VLOOKUP(D254&amp;"-"&amp;E254,IF($H$4="TEB2000_REV01",RAW_c_TEB2000_REV01!$AD:$AK,"???"),6,0),"---")</f>
        <v>---</v>
      </c>
      <c r="L254" s="19" t="str">
        <f>IFERROR(VLOOKUP(D254&amp;"-"&amp;E254,IF($H$4="TEB2000_REV01",RAW_c_TEB2000_REV01!$AD:$AL,"???"),9,0),"---")</f>
        <v>---</v>
      </c>
      <c r="M254" s="19" t="str">
        <f>IFERROR(IF(VLOOKUP($F254&amp;"-"&amp;$G254,IF($M$4="TEM0007_REV01",RAW_m_TEM0007_REV01!$F:$AU),43,0)="--","---",IF($M$4="TEM0007_REV01",RAW_m_TEM0007_REV01!$AT254&amp; " --&gt; " &amp;RAW_m_TEM0007_REV01!$AU254&amp; " --&gt; ")),"---")</f>
        <v>---</v>
      </c>
      <c r="N254" s="19" t="str">
        <f>IFERROR(VLOOKUP(F254&amp;"-"&amp;G254,IF($M$4="TEM0007_REV01",RAW_m_TEM0007_REV01!$AD:$AJ),7,0),"---")</f>
        <v>---</v>
      </c>
      <c r="O254" s="19" t="str">
        <f>IFERROR(VLOOKUP(N254,IF($M$4="TEM0007_REV01",RAW_m_TEM0007_REV01!$AJ:$AK),2,0),"---")</f>
        <v>---</v>
      </c>
      <c r="P254" s="19" t="str">
        <f>IFERROR(VLOOKUP(F254&amp;"-"&amp;G254,IF($M$4="TEM0007_REV01",RAW_m_TEM0007_REV01!$AD:$AG),3,0),"---")</f>
        <v>---</v>
      </c>
      <c r="Q254" s="19" t="str">
        <f>IFERROR(VLOOKUP(N254,IF($M$4="TEM0007_REV01",RAW_m_TEM0007_REV01!$AE:$AH),4,0),"---")</f>
        <v>---</v>
      </c>
      <c r="R254" s="19" t="str">
        <f>IFERROR(VLOOKUP(F254&amp;"-"&amp;G254,IF($M$4="TEM0007_REV01",RAW_m_TEM0007_REV01!$AD:$AG),4,0),"---")</f>
        <v>---</v>
      </c>
    </row>
    <row r="255" spans="2:18" x14ac:dyDescent="0.25">
      <c r="B255" s="78">
        <v>250</v>
      </c>
      <c r="C255" s="19" t="str">
        <f>IFERROR(INDEX(B2B!A:F,MATCH('B2B Pin Table'!B255,B2B!A:A,0),6),"---")</f>
        <v>IO</v>
      </c>
      <c r="D255" s="19" t="str">
        <f>IFERROR(IF((COUNTIF(B2B!A251:K251,H253)&lt;0),"---",INDEX(B2B!A:K,MATCH('B2B Pin Table'!B255,B2B!A:A,0),2)),"---")</f>
        <v>JB3</v>
      </c>
      <c r="E255" s="19" t="str">
        <f>IFERROR(IF((COUNTIF(B2B!A251:K251,H253)&lt;0),"---",INDEX(B2B!A:K,MATCH('B2B Pin Table'!B255,B2B!A:A,0),3)),"---")</f>
        <v>49</v>
      </c>
      <c r="F255" s="19" t="str">
        <f>IFERROR(IF((COUNTIF(B2B!A251:K251,L253)&lt;0),"---",INDEX(B2B!A:K,MATCH('B2B Pin Table'!B255,B2B!A:A,0),4)),"---")</f>
        <v>JM3</v>
      </c>
      <c r="G255" s="19" t="str">
        <f>IFERROR(IF((COUNTIF(B2B!A251:K251,L253)&lt;0),"---",INDEX(B2B!A:K,MATCH('B2B Pin Table'!B255,B2B!A:A,0),5)),"---")</f>
        <v>50</v>
      </c>
      <c r="H255" s="59" t="str">
        <f>IFERROR(IF(VLOOKUP($D255&amp;"-"&amp;$E255,IF($H$4="TEB2000_REV01",CALC_CONN_TEB2000_REV01!$F:$I),4,0)="--","---",IF($H$4="TEB2000_REV01",CALC_CONN_TEB2000_REV01!$G255&amp; " --&gt; " &amp;CALC_CONN_TEB2000_REV01!$I255&amp; " --&gt; ")),"---")</f>
        <v>---</v>
      </c>
      <c r="I255" s="19" t="str">
        <f>IFERROR(IF(VLOOKUP($D255&amp;"-"&amp;$E255,IF($H$4="TEB2000_REV01",CALC_CONN_TEB2000_REV01!$F:$H),3,0)="--",VLOOKUP($D255&amp;"-"&amp;$E255,IF($H$4="TEB2000_REV01",CALC_CONN_TEB2000_REV01!$F:$H),2,0),VLOOKUP($D255&amp;"-"&amp;$E255,IF($H$4="TEB2000_REV01",CALC_CONN_TEB2000_REV01!$F:$H),3,0)),"---")</f>
        <v>---</v>
      </c>
      <c r="J255" s="19" t="str">
        <f>IFERROR(VLOOKUP(I255,IF($H$4="TEB2000_REV01",RAW_c_TEB2000_REV01!$AE:$AM),9,0),"---")</f>
        <v>---</v>
      </c>
      <c r="K255" s="19" t="str">
        <f>IFERROR(VLOOKUP(D255&amp;"-"&amp;E255,IF($H$4="TEB2000_REV01",RAW_c_TEB2000_REV01!$AD:$AK,"???"),6,0),"---")</f>
        <v>---</v>
      </c>
      <c r="L255" s="19" t="str">
        <f>IFERROR(VLOOKUP(D255&amp;"-"&amp;E255,IF($H$4="TEB2000_REV01",RAW_c_TEB2000_REV01!$AD:$AL,"???"),9,0),"---")</f>
        <v>---</v>
      </c>
      <c r="M255" s="19" t="str">
        <f>IFERROR(IF(VLOOKUP($F255&amp;"-"&amp;$G255,IF($M$4="TEM0007_REV01",RAW_m_TEM0007_REV01!$F:$AU),43,0)="--","---",IF($M$4="TEM0007_REV01",RAW_m_TEM0007_REV01!$AT255&amp; " --&gt; " &amp;RAW_m_TEM0007_REV01!$AU255&amp; " --&gt; ")),"---")</f>
        <v>---</v>
      </c>
      <c r="N255" s="19" t="str">
        <f>IFERROR(VLOOKUP(F255&amp;"-"&amp;G255,IF($M$4="TEM0007_REV01",RAW_m_TEM0007_REV01!$AD:$AJ),7,0),"---")</f>
        <v>---</v>
      </c>
      <c r="O255" s="19" t="str">
        <f>IFERROR(VLOOKUP(N255,IF($M$4="TEM0007_REV01",RAW_m_TEM0007_REV01!$AJ:$AK),2,0),"---")</f>
        <v>---</v>
      </c>
      <c r="P255" s="19" t="str">
        <f>IFERROR(VLOOKUP(F255&amp;"-"&amp;G255,IF($M$4="TEM0007_REV01",RAW_m_TEM0007_REV01!$AD:$AG),3,0),"---")</f>
        <v>---</v>
      </c>
      <c r="Q255" s="19" t="str">
        <f>IFERROR(VLOOKUP(N255,IF($M$4="TEM0007_REV01",RAW_m_TEM0007_REV01!$AE:$AH),4,0),"---")</f>
        <v>---</v>
      </c>
      <c r="R255" s="19" t="str">
        <f>IFERROR(VLOOKUP(F255&amp;"-"&amp;G255,IF($M$4="TEM0007_REV01",RAW_m_TEM0007_REV01!$AD:$AG),4,0),"---")</f>
        <v>---</v>
      </c>
    </row>
    <row r="256" spans="2:18" x14ac:dyDescent="0.25">
      <c r="B256" s="78">
        <v>251</v>
      </c>
      <c r="C256" s="19" t="str">
        <f>IFERROR(INDEX(B2B!A:F,MATCH('B2B Pin Table'!B256,B2B!A:A,0),6),"---")</f>
        <v>USB-OTG-ID</v>
      </c>
      <c r="D256" s="19" t="str">
        <f>IFERROR(IF((COUNTIF(B2B!A252:K252,H254)&lt;0),"---",INDEX(B2B!A:K,MATCH('B2B Pin Table'!B256,B2B!A:A,0),2)),"---")</f>
        <v>JB3</v>
      </c>
      <c r="E256" s="19" t="str">
        <f>IFERROR(IF((COUNTIF(B2B!A252:K252,H254)&lt;0),"---",INDEX(B2B!A:K,MATCH('B2B Pin Table'!B256,B2B!A:A,0),3)),"---")</f>
        <v>52</v>
      </c>
      <c r="F256" s="19" t="str">
        <f>IFERROR(IF((COUNTIF(B2B!A252:K252,L254)&lt;0),"---",INDEX(B2B!A:K,MATCH('B2B Pin Table'!B256,B2B!A:A,0),4)),"---")</f>
        <v>JM3</v>
      </c>
      <c r="G256" s="19" t="str">
        <f>IFERROR(IF((COUNTIF(B2B!A252:K252,L254)&lt;0),"---",INDEX(B2B!A:K,MATCH('B2B Pin Table'!B256,B2B!A:A,0),5)),"---")</f>
        <v>51</v>
      </c>
      <c r="H256" s="59" t="str">
        <f>IFERROR(IF(VLOOKUP($D256&amp;"-"&amp;$E256,IF($H$4="TEB2000_REV01",CALC_CONN_TEB2000_REV01!$F:$I),4,0)="--","---",IF($H$4="TEB2000_REV01",CALC_CONN_TEB2000_REV01!$G256&amp; " --&gt; " &amp;CALC_CONN_TEB2000_REV01!$I256&amp; " --&gt; ")),"---")</f>
        <v>---</v>
      </c>
      <c r="I256" s="19" t="str">
        <f>IFERROR(IF(VLOOKUP($D256&amp;"-"&amp;$E256,IF($H$4="TEB2000_REV01",CALC_CONN_TEB2000_REV01!$F:$H),3,0)="--",VLOOKUP($D256&amp;"-"&amp;$E256,IF($H$4="TEB2000_REV01",CALC_CONN_TEB2000_REV01!$F:$H),2,0),VLOOKUP($D256&amp;"-"&amp;$E256,IF($H$4="TEB2000_REV01",CALC_CONN_TEB2000_REV01!$F:$H),3,0)),"---")</f>
        <v>---</v>
      </c>
      <c r="J256" s="19" t="str">
        <f>IFERROR(VLOOKUP(I256,IF($H$4="TEB2000_REV01",RAW_c_TEB2000_REV01!$AE:$AM),9,0),"---")</f>
        <v>---</v>
      </c>
      <c r="K256" s="19" t="str">
        <f>IFERROR(VLOOKUP(D256&amp;"-"&amp;E256,IF($H$4="TEB2000_REV01",RAW_c_TEB2000_REV01!$AD:$AK,"???"),6,0),"---")</f>
        <v>---</v>
      </c>
      <c r="L256" s="19" t="str">
        <f>IFERROR(VLOOKUP(D256&amp;"-"&amp;E256,IF($H$4="TEB2000_REV01",RAW_c_TEB2000_REV01!$AD:$AL,"???"),9,0),"---")</f>
        <v>---</v>
      </c>
      <c r="M256" s="19" t="str">
        <f>IFERROR(IF(VLOOKUP($F256&amp;"-"&amp;$G256,IF($M$4="TEM0007_REV01",RAW_m_TEM0007_REV01!$F:$AU),43,0)="--","---",IF($M$4="TEM0007_REV01",RAW_m_TEM0007_REV01!$AT256&amp; " --&gt; " &amp;RAW_m_TEM0007_REV01!$AU256&amp; " --&gt; ")),"---")</f>
        <v>---</v>
      </c>
      <c r="N256" s="19" t="str">
        <f>IFERROR(VLOOKUP(F256&amp;"-"&amp;G256,IF($M$4="TEM0007_REV01",RAW_m_TEM0007_REV01!$AD:$AJ),7,0),"---")</f>
        <v>---</v>
      </c>
      <c r="O256" s="19" t="str">
        <f>IFERROR(VLOOKUP(N256,IF($M$4="TEM0007_REV01",RAW_m_TEM0007_REV01!$AJ:$AK),2,0),"---")</f>
        <v>---</v>
      </c>
      <c r="P256" s="19" t="str">
        <f>IFERROR(VLOOKUP(F256&amp;"-"&amp;G256,IF($M$4="TEM0007_REV01",RAW_m_TEM0007_REV01!$AD:$AG),3,0),"---")</f>
        <v>---</v>
      </c>
      <c r="Q256" s="19" t="str">
        <f>IFERROR(VLOOKUP(N256,IF($M$4="TEM0007_REV01",RAW_m_TEM0007_REV01!$AE:$AH),4,0),"---")</f>
        <v>---</v>
      </c>
      <c r="R256" s="19" t="str">
        <f>IFERROR(VLOOKUP(F256&amp;"-"&amp;G256,IF($M$4="TEM0007_REV01",RAW_m_TEM0007_REV01!$AD:$AG),4,0),"---")</f>
        <v>---</v>
      </c>
    </row>
    <row r="257" spans="2:18" x14ac:dyDescent="0.25">
      <c r="B257" s="78">
        <v>252</v>
      </c>
      <c r="C257" s="19" t="str">
        <f>IFERROR(INDEX(B2B!A:F,MATCH('B2B Pin Table'!B257,B2B!A:A,0),6),"---")</f>
        <v>IO</v>
      </c>
      <c r="D257" s="19" t="str">
        <f>IFERROR(IF((COUNTIF(B2B!A253:K253,H255)&lt;0),"---",INDEX(B2B!A:K,MATCH('B2B Pin Table'!B257,B2B!A:A,0),2)),"---")</f>
        <v>JB3</v>
      </c>
      <c r="E257" s="19" t="str">
        <f>IFERROR(IF((COUNTIF(B2B!A253:K253,H255)&lt;0),"---",INDEX(B2B!A:K,MATCH('B2B Pin Table'!B257,B2B!A:A,0),3)),"---")</f>
        <v>51</v>
      </c>
      <c r="F257" s="19" t="str">
        <f>IFERROR(IF((COUNTIF(B2B!A253:K253,L255)&lt;0),"---",INDEX(B2B!A:K,MATCH('B2B Pin Table'!B257,B2B!A:A,0),4)),"---")</f>
        <v>JM3</v>
      </c>
      <c r="G257" s="19" t="str">
        <f>IFERROR(IF((COUNTIF(B2B!A253:K253,L255)&lt;0),"---",INDEX(B2B!A:K,MATCH('B2B Pin Table'!B257,B2B!A:A,0),5)),"---")</f>
        <v>52</v>
      </c>
      <c r="H257" s="59" t="str">
        <f>IFERROR(IF(VLOOKUP($D257&amp;"-"&amp;$E257,IF($H$4="TEB2000_REV01",CALC_CONN_TEB2000_REV01!$F:$I),4,0)="--","---",IF($H$4="TEB2000_REV01",CALC_CONN_TEB2000_REV01!$G257&amp; " --&gt; " &amp;CALC_CONN_TEB2000_REV01!$I257&amp; " --&gt; ")),"---")</f>
        <v>---</v>
      </c>
      <c r="I257" s="19" t="str">
        <f>IFERROR(IF(VLOOKUP($D257&amp;"-"&amp;$E257,IF($H$4="TEB2000_REV01",CALC_CONN_TEB2000_REV01!$F:$H),3,0)="--",VLOOKUP($D257&amp;"-"&amp;$E257,IF($H$4="TEB2000_REV01",CALC_CONN_TEB2000_REV01!$F:$H),2,0),VLOOKUP($D257&amp;"-"&amp;$E257,IF($H$4="TEB2000_REV01",CALC_CONN_TEB2000_REV01!$F:$H),3,0)),"---")</f>
        <v>---</v>
      </c>
      <c r="J257" s="19" t="str">
        <f>IFERROR(VLOOKUP(I257,IF($H$4="TEB2000_REV01",RAW_c_TEB2000_REV01!$AE:$AM),9,0),"---")</f>
        <v>---</v>
      </c>
      <c r="K257" s="19" t="str">
        <f>IFERROR(VLOOKUP(D257&amp;"-"&amp;E257,IF($H$4="TEB2000_REV01",RAW_c_TEB2000_REV01!$AD:$AK,"???"),6,0),"---")</f>
        <v>---</v>
      </c>
      <c r="L257" s="19" t="str">
        <f>IFERROR(VLOOKUP(D257&amp;"-"&amp;E257,IF($H$4="TEB2000_REV01",RAW_c_TEB2000_REV01!$AD:$AL,"???"),9,0),"---")</f>
        <v>---</v>
      </c>
      <c r="M257" s="19" t="str">
        <f>IFERROR(IF(VLOOKUP($F257&amp;"-"&amp;$G257,IF($M$4="TEM0007_REV01",RAW_m_TEM0007_REV01!$F:$AU),43,0)="--","---",IF($M$4="TEM0007_REV01",RAW_m_TEM0007_REV01!$AT257&amp; " --&gt; " &amp;RAW_m_TEM0007_REV01!$AU257&amp; " --&gt; ")),"---")</f>
        <v>---</v>
      </c>
      <c r="N257" s="19" t="str">
        <f>IFERROR(VLOOKUP(F257&amp;"-"&amp;G257,IF($M$4="TEM0007_REV01",RAW_m_TEM0007_REV01!$AD:$AJ),7,0),"---")</f>
        <v>---</v>
      </c>
      <c r="O257" s="19" t="str">
        <f>IFERROR(VLOOKUP(N257,IF($M$4="TEM0007_REV01",RAW_m_TEM0007_REV01!$AJ:$AK),2,0),"---")</f>
        <v>---</v>
      </c>
      <c r="P257" s="19" t="str">
        <f>IFERROR(VLOOKUP(F257&amp;"-"&amp;G257,IF($M$4="TEM0007_REV01",RAW_m_TEM0007_REV01!$AD:$AG),3,0),"---")</f>
        <v>---</v>
      </c>
      <c r="Q257" s="19" t="str">
        <f>IFERROR(VLOOKUP(N257,IF($M$4="TEM0007_REV01",RAW_m_TEM0007_REV01!$AE:$AH),4,0),"---")</f>
        <v>---</v>
      </c>
      <c r="R257" s="19" t="str">
        <f>IFERROR(VLOOKUP(F257&amp;"-"&amp;G257,IF($M$4="TEM0007_REV01",RAW_m_TEM0007_REV01!$AD:$AG),4,0),"---")</f>
        <v>---</v>
      </c>
    </row>
    <row r="258" spans="2:18" x14ac:dyDescent="0.25">
      <c r="B258" s="78">
        <v>253</v>
      </c>
      <c r="C258" s="19" t="str">
        <f>IFERROR(INDEX(B2B!A:F,MATCH('B2B Pin Table'!B258,B2B!A:A,0),6),"---")</f>
        <v>USB-VBUS_V_EN</v>
      </c>
      <c r="D258" s="19" t="str">
        <f>IFERROR(IF((COUNTIF(B2B!A254:K254,H256)&lt;0),"---",INDEX(B2B!A:K,MATCH('B2B Pin Table'!B258,B2B!A:A,0),2)),"---")</f>
        <v>JB3</v>
      </c>
      <c r="E258" s="19" t="str">
        <f>IFERROR(IF((COUNTIF(B2B!A254:K254,H256)&lt;0),"---",INDEX(B2B!A:K,MATCH('B2B Pin Table'!B258,B2B!A:A,0),3)),"---")</f>
        <v>54</v>
      </c>
      <c r="F258" s="19" t="str">
        <f>IFERROR(IF((COUNTIF(B2B!A254:K254,L256)&lt;0),"---",INDEX(B2B!A:K,MATCH('B2B Pin Table'!B258,B2B!A:A,0),4)),"---")</f>
        <v>JM3</v>
      </c>
      <c r="G258" s="19" t="str">
        <f>IFERROR(IF((COUNTIF(B2B!A254:K254,L256)&lt;0),"---",INDEX(B2B!A:K,MATCH('B2B Pin Table'!B258,B2B!A:A,0),5)),"---")</f>
        <v>53</v>
      </c>
      <c r="H258" s="59" t="str">
        <f>IFERROR(IF(VLOOKUP($D258&amp;"-"&amp;$E258,IF($H$4="TEB2000_REV01",CALC_CONN_TEB2000_REV01!$F:$I),4,0)="--","---",IF($H$4="TEB2000_REV01",CALC_CONN_TEB2000_REV01!$G258&amp; " --&gt; " &amp;CALC_CONN_TEB2000_REV01!$I258&amp; " --&gt; ")),"---")</f>
        <v>---</v>
      </c>
      <c r="I258" s="19" t="str">
        <f>IFERROR(IF(VLOOKUP($D258&amp;"-"&amp;$E258,IF($H$4="TEB2000_REV01",CALC_CONN_TEB2000_REV01!$F:$H),3,0)="--",VLOOKUP($D258&amp;"-"&amp;$E258,IF($H$4="TEB2000_REV01",CALC_CONN_TEB2000_REV01!$F:$H),2,0),VLOOKUP($D258&amp;"-"&amp;$E258,IF($H$4="TEB2000_REV01",CALC_CONN_TEB2000_REV01!$F:$H),3,0)),"---")</f>
        <v>---</v>
      </c>
      <c r="J258" s="19" t="str">
        <f>IFERROR(VLOOKUP(I258,IF($H$4="TEB2000_REV01",RAW_c_TEB2000_REV01!$AE:$AM),9,0),"---")</f>
        <v>---</v>
      </c>
      <c r="K258" s="19" t="str">
        <f>IFERROR(VLOOKUP(D258&amp;"-"&amp;E258,IF($H$4="TEB2000_REV01",RAW_c_TEB2000_REV01!$AD:$AK,"???"),6,0),"---")</f>
        <v>---</v>
      </c>
      <c r="L258" s="19" t="str">
        <f>IFERROR(VLOOKUP(D258&amp;"-"&amp;E258,IF($H$4="TEB2000_REV01",RAW_c_TEB2000_REV01!$AD:$AL,"???"),9,0),"---")</f>
        <v>---</v>
      </c>
      <c r="M258" s="19" t="str">
        <f>IFERROR(IF(VLOOKUP($F258&amp;"-"&amp;$G258,IF($M$4="TEM0007_REV01",RAW_m_TEM0007_REV01!$F:$AU),43,0)="--","---",IF($M$4="TEM0007_REV01",RAW_m_TEM0007_REV01!$AT258&amp; " --&gt; " &amp;RAW_m_TEM0007_REV01!$AU258&amp; " --&gt; ")),"---")</f>
        <v>---</v>
      </c>
      <c r="N258" s="19" t="str">
        <f>IFERROR(VLOOKUP(F258&amp;"-"&amp;G258,IF($M$4="TEM0007_REV01",RAW_m_TEM0007_REV01!$AD:$AJ),7,0),"---")</f>
        <v>---</v>
      </c>
      <c r="O258" s="19" t="str">
        <f>IFERROR(VLOOKUP(N258,IF($M$4="TEM0007_REV01",RAW_m_TEM0007_REV01!$AJ:$AK),2,0),"---")</f>
        <v>---</v>
      </c>
      <c r="P258" s="19" t="str">
        <f>IFERROR(VLOOKUP(F258&amp;"-"&amp;G258,IF($M$4="TEM0007_REV01",RAW_m_TEM0007_REV01!$AD:$AG),3,0),"---")</f>
        <v>---</v>
      </c>
      <c r="Q258" s="19" t="str">
        <f>IFERROR(VLOOKUP(N258,IF($M$4="TEM0007_REV01",RAW_m_TEM0007_REV01!$AE:$AH),4,0),"---")</f>
        <v>---</v>
      </c>
      <c r="R258" s="19" t="str">
        <f>IFERROR(VLOOKUP(F258&amp;"-"&amp;G258,IF($M$4="TEM0007_REV01",RAW_m_TEM0007_REV01!$AD:$AG),4,0),"---")</f>
        <v>---</v>
      </c>
    </row>
    <row r="259" spans="2:18" x14ac:dyDescent="0.25">
      <c r="B259" s="78">
        <v>254</v>
      </c>
      <c r="C259" s="19" t="str">
        <f>IFERROR(INDEX(B2B!A:F,MATCH('B2B Pin Table'!B259,B2B!A:A,0),6),"---")</f>
        <v>IO</v>
      </c>
      <c r="D259" s="19" t="str">
        <f>IFERROR(IF((COUNTIF(B2B!A255:K255,H257)&lt;0),"---",INDEX(B2B!A:K,MATCH('B2B Pin Table'!B259,B2B!A:A,0),2)),"---")</f>
        <v>JB3</v>
      </c>
      <c r="E259" s="19" t="str">
        <f>IFERROR(IF((COUNTIF(B2B!A255:K255,H257)&lt;0),"---",INDEX(B2B!A:K,MATCH('B2B Pin Table'!B259,B2B!A:A,0),3)),"---")</f>
        <v>53</v>
      </c>
      <c r="F259" s="19" t="str">
        <f>IFERROR(IF((COUNTIF(B2B!A255:K255,L257)&lt;0),"---",INDEX(B2B!A:K,MATCH('B2B Pin Table'!B259,B2B!A:A,0),4)),"---")</f>
        <v>JM3</v>
      </c>
      <c r="G259" s="19" t="str">
        <f>IFERROR(IF((COUNTIF(B2B!A255:K255,L257)&lt;0),"---",INDEX(B2B!A:K,MATCH('B2B Pin Table'!B259,B2B!A:A,0),5)),"---")</f>
        <v>54</v>
      </c>
      <c r="H259" s="59" t="str">
        <f>IFERROR(IF(VLOOKUP($D259&amp;"-"&amp;$E259,IF($H$4="TEB2000_REV01",CALC_CONN_TEB2000_REV01!$F:$I),4,0)="--","---",IF($H$4="TEB2000_REV01",CALC_CONN_TEB2000_REV01!$G259&amp; " --&gt; " &amp;CALC_CONN_TEB2000_REV01!$I259&amp; " --&gt; ")),"---")</f>
        <v>---</v>
      </c>
      <c r="I259" s="19" t="str">
        <f>IFERROR(IF(VLOOKUP($D259&amp;"-"&amp;$E259,IF($H$4="TEB2000_REV01",CALC_CONN_TEB2000_REV01!$F:$H),3,0)="--",VLOOKUP($D259&amp;"-"&amp;$E259,IF($H$4="TEB2000_REV01",CALC_CONN_TEB2000_REV01!$F:$H),2,0),VLOOKUP($D259&amp;"-"&amp;$E259,IF($H$4="TEB2000_REV01",CALC_CONN_TEB2000_REV01!$F:$H),3,0)),"---")</f>
        <v>---</v>
      </c>
      <c r="J259" s="19" t="str">
        <f>IFERROR(VLOOKUP(I259,IF($H$4="TEB2000_REV01",RAW_c_TEB2000_REV01!$AE:$AM),9,0),"---")</f>
        <v>---</v>
      </c>
      <c r="K259" s="19" t="str">
        <f>IFERROR(VLOOKUP(D259&amp;"-"&amp;E259,IF($H$4="TEB2000_REV01",RAW_c_TEB2000_REV01!$AD:$AK,"???"),6,0),"---")</f>
        <v>---</v>
      </c>
      <c r="L259" s="19" t="str">
        <f>IFERROR(VLOOKUP(D259&amp;"-"&amp;E259,IF($H$4="TEB2000_REV01",RAW_c_TEB2000_REV01!$AD:$AL,"???"),9,0),"---")</f>
        <v>---</v>
      </c>
      <c r="M259" s="19" t="str">
        <f>IFERROR(IF(VLOOKUP($F259&amp;"-"&amp;$G259,IF($M$4="TEM0007_REV01",RAW_m_TEM0007_REV01!$F:$AU),43,0)="--","---",IF($M$4="TEM0007_REV01",RAW_m_TEM0007_REV01!$AT259&amp; " --&gt; " &amp;RAW_m_TEM0007_REV01!$AU259&amp; " --&gt; ")),"---")</f>
        <v>---</v>
      </c>
      <c r="N259" s="19" t="str">
        <f>IFERROR(VLOOKUP(F259&amp;"-"&amp;G259,IF($M$4="TEM0007_REV01",RAW_m_TEM0007_REV01!$AD:$AJ),7,0),"---")</f>
        <v>---</v>
      </c>
      <c r="O259" s="19" t="str">
        <f>IFERROR(VLOOKUP(N259,IF($M$4="TEM0007_REV01",RAW_m_TEM0007_REV01!$AJ:$AK),2,0),"---")</f>
        <v>---</v>
      </c>
      <c r="P259" s="19" t="str">
        <f>IFERROR(VLOOKUP(F259&amp;"-"&amp;G259,IF($M$4="TEM0007_REV01",RAW_m_TEM0007_REV01!$AD:$AG),3,0),"---")</f>
        <v>---</v>
      </c>
      <c r="Q259" s="19" t="str">
        <f>IFERROR(VLOOKUP(N259,IF($M$4="TEM0007_REV01",RAW_m_TEM0007_REV01!$AE:$AH),4,0),"---")</f>
        <v>---</v>
      </c>
      <c r="R259" s="19" t="str">
        <f>IFERROR(VLOOKUP(F259&amp;"-"&amp;G259,IF($M$4="TEM0007_REV01",RAW_m_TEM0007_REV01!$AD:$AG),4,0),"---")</f>
        <v>---</v>
      </c>
    </row>
    <row r="260" spans="2:18" x14ac:dyDescent="0.25">
      <c r="B260" s="78">
        <v>255</v>
      </c>
      <c r="C260" s="19" t="str">
        <f>IFERROR(INDEX(B2B!A:F,MATCH('B2B Pin Table'!B260,B2B!A:A,0),6),"---")</f>
        <v>USB-USB-VBUS</v>
      </c>
      <c r="D260" s="19" t="str">
        <f>IFERROR(IF((COUNTIF(B2B!A256:K256,H258)&lt;0),"---",INDEX(B2B!A:K,MATCH('B2B Pin Table'!B260,B2B!A:A,0),2)),"---")</f>
        <v>JB3</v>
      </c>
      <c r="E260" s="19" t="str">
        <f>IFERROR(IF((COUNTIF(B2B!A256:K256,H258)&lt;0),"---",INDEX(B2B!A:K,MATCH('B2B Pin Table'!B260,B2B!A:A,0),3)),"---")</f>
        <v>56</v>
      </c>
      <c r="F260" s="19" t="str">
        <f>IFERROR(IF((COUNTIF(B2B!A256:K256,L258)&lt;0),"---",INDEX(B2B!A:K,MATCH('B2B Pin Table'!B260,B2B!A:A,0),4)),"---")</f>
        <v>JM3</v>
      </c>
      <c r="G260" s="19" t="str">
        <f>IFERROR(IF((COUNTIF(B2B!A256:K256,L258)&lt;0),"---",INDEX(B2B!A:K,MATCH('B2B Pin Table'!B260,B2B!A:A,0),5)),"---")</f>
        <v>55</v>
      </c>
      <c r="H260" s="59" t="str">
        <f>IFERROR(IF(VLOOKUP($D260&amp;"-"&amp;$E260,IF($H$4="TEB2000_REV01",CALC_CONN_TEB2000_REV01!$F:$I),4,0)="--","---",IF($H$4="TEB2000_REV01",CALC_CONN_TEB2000_REV01!$G260&amp; " --&gt; " &amp;CALC_CONN_TEB2000_REV01!$I260&amp; " --&gt; ")),"---")</f>
        <v>---</v>
      </c>
      <c r="I260" s="19" t="str">
        <f>IFERROR(IF(VLOOKUP($D260&amp;"-"&amp;$E260,IF($H$4="TEB2000_REV01",CALC_CONN_TEB2000_REV01!$F:$H),3,0)="--",VLOOKUP($D260&amp;"-"&amp;$E260,IF($H$4="TEB2000_REV01",CALC_CONN_TEB2000_REV01!$F:$H),2,0),VLOOKUP($D260&amp;"-"&amp;$E260,IF($H$4="TEB2000_REV01",CALC_CONN_TEB2000_REV01!$F:$H),3,0)),"---")</f>
        <v>---</v>
      </c>
      <c r="J260" s="19" t="str">
        <f>IFERROR(VLOOKUP(I260,IF($H$4="TEB2000_REV01",RAW_c_TEB2000_REV01!$AE:$AM),9,0),"---")</f>
        <v>---</v>
      </c>
      <c r="K260" s="19" t="str">
        <f>IFERROR(VLOOKUP(D260&amp;"-"&amp;E260,IF($H$4="TEB2000_REV01",RAW_c_TEB2000_REV01!$AD:$AK,"???"),6,0),"---")</f>
        <v>---</v>
      </c>
      <c r="L260" s="19" t="str">
        <f>IFERROR(VLOOKUP(D260&amp;"-"&amp;E260,IF($H$4="TEB2000_REV01",RAW_c_TEB2000_REV01!$AD:$AL,"???"),9,0),"---")</f>
        <v>---</v>
      </c>
      <c r="M260" s="19" t="str">
        <f>IFERROR(IF(VLOOKUP($F260&amp;"-"&amp;$G260,IF($M$4="TEM0007_REV01",RAW_m_TEM0007_REV01!$F:$AU),43,0)="--","---",IF($M$4="TEM0007_REV01",RAW_m_TEM0007_REV01!$AT260&amp; " --&gt; " &amp;RAW_m_TEM0007_REV01!$AU260&amp; " --&gt; ")),"---")</f>
        <v>---</v>
      </c>
      <c r="N260" s="19" t="str">
        <f>IFERROR(VLOOKUP(F260&amp;"-"&amp;G260,IF($M$4="TEM0007_REV01",RAW_m_TEM0007_REV01!$AD:$AJ),7,0),"---")</f>
        <v>---</v>
      </c>
      <c r="O260" s="19" t="str">
        <f>IFERROR(VLOOKUP(N260,IF($M$4="TEM0007_REV01",RAW_m_TEM0007_REV01!$AJ:$AK),2,0),"---")</f>
        <v>---</v>
      </c>
      <c r="P260" s="19" t="str">
        <f>IFERROR(VLOOKUP(F260&amp;"-"&amp;G260,IF($M$4="TEM0007_REV01",RAW_m_TEM0007_REV01!$AD:$AG),3,0),"---")</f>
        <v>---</v>
      </c>
      <c r="Q260" s="19" t="str">
        <f>IFERROR(VLOOKUP(N260,IF($M$4="TEM0007_REV01",RAW_m_TEM0007_REV01!$AE:$AH),4,0),"---")</f>
        <v>---</v>
      </c>
      <c r="R260" s="19" t="str">
        <f>IFERROR(VLOOKUP(F260&amp;"-"&amp;G260,IF($M$4="TEM0007_REV01",RAW_m_TEM0007_REV01!$AD:$AG),4,0),"---")</f>
        <v>---</v>
      </c>
    </row>
    <row r="261" spans="2:18" x14ac:dyDescent="0.25">
      <c r="B261" s="78">
        <v>256</v>
      </c>
      <c r="C261" s="19" t="str">
        <f>IFERROR(INDEX(B2B!A:F,MATCH('B2B Pin Table'!B261,B2B!A:A,0),6),"---")</f>
        <v>IO</v>
      </c>
      <c r="D261" s="19" t="str">
        <f>IFERROR(IF((COUNTIF(B2B!A257:K257,H259)&lt;0),"---",INDEX(B2B!A:K,MATCH('B2B Pin Table'!B261,B2B!A:A,0),2)),"---")</f>
        <v>JB3</v>
      </c>
      <c r="E261" s="19" t="str">
        <f>IFERROR(IF((COUNTIF(B2B!A257:K257,H259)&lt;0),"---",INDEX(B2B!A:K,MATCH('B2B Pin Table'!B261,B2B!A:A,0),3)),"---")</f>
        <v>55</v>
      </c>
      <c r="F261" s="19" t="str">
        <f>IFERROR(IF((COUNTIF(B2B!A257:K257,L259)&lt;0),"---",INDEX(B2B!A:K,MATCH('B2B Pin Table'!B261,B2B!A:A,0),4)),"---")</f>
        <v>JM3</v>
      </c>
      <c r="G261" s="19" t="str">
        <f>IFERROR(IF((COUNTIF(B2B!A257:K257,L259)&lt;0),"---",INDEX(B2B!A:K,MATCH('B2B Pin Table'!B261,B2B!A:A,0),5)),"---")</f>
        <v>56</v>
      </c>
      <c r="H261" s="59" t="str">
        <f>IFERROR(IF(VLOOKUP($D261&amp;"-"&amp;$E261,IF($H$4="TEB2000_REV01",CALC_CONN_TEB2000_REV01!$F:$I),4,0)="--","---",IF($H$4="TEB2000_REV01",CALC_CONN_TEB2000_REV01!$G261&amp; " --&gt; " &amp;CALC_CONN_TEB2000_REV01!$I261&amp; " --&gt; ")),"---")</f>
        <v>---</v>
      </c>
      <c r="I261" s="19" t="str">
        <f>IFERROR(IF(VLOOKUP($D261&amp;"-"&amp;$E261,IF($H$4="TEB2000_REV01",CALC_CONN_TEB2000_REV01!$F:$H),3,0)="--",VLOOKUP($D261&amp;"-"&amp;$E261,IF($H$4="TEB2000_REV01",CALC_CONN_TEB2000_REV01!$F:$H),2,0),VLOOKUP($D261&amp;"-"&amp;$E261,IF($H$4="TEB2000_REV01",CALC_CONN_TEB2000_REV01!$F:$H),3,0)),"---")</f>
        <v>---</v>
      </c>
      <c r="J261" s="19" t="str">
        <f>IFERROR(VLOOKUP(I261,IF($H$4="TEB2000_REV01",RAW_c_TEB2000_REV01!$AE:$AM),9,0),"---")</f>
        <v>---</v>
      </c>
      <c r="K261" s="19" t="str">
        <f>IFERROR(VLOOKUP(D261&amp;"-"&amp;E261,IF($H$4="TEB2000_REV01",RAW_c_TEB2000_REV01!$AD:$AK,"???"),6,0),"---")</f>
        <v>---</v>
      </c>
      <c r="L261" s="19" t="str">
        <f>IFERROR(VLOOKUP(D261&amp;"-"&amp;E261,IF($H$4="TEB2000_REV01",RAW_c_TEB2000_REV01!$AD:$AL,"???"),9,0),"---")</f>
        <v>---</v>
      </c>
      <c r="M261" s="19" t="str">
        <f>IFERROR(IF(VLOOKUP($F261&amp;"-"&amp;$G261,IF($M$4="TEM0007_REV01",RAW_m_TEM0007_REV01!$F:$AU),43,0)="--","---",IF($M$4="TEM0007_REV01",RAW_m_TEM0007_REV01!$AT261&amp; " --&gt; " &amp;RAW_m_TEM0007_REV01!$AU261&amp; " --&gt; ")),"---")</f>
        <v>---</v>
      </c>
      <c r="N261" s="19" t="str">
        <f>IFERROR(VLOOKUP(F261&amp;"-"&amp;G261,IF($M$4="TEM0007_REV01",RAW_m_TEM0007_REV01!$AD:$AJ),7,0),"---")</f>
        <v>---</v>
      </c>
      <c r="O261" s="19" t="str">
        <f>IFERROR(VLOOKUP(N261,IF($M$4="TEM0007_REV01",RAW_m_TEM0007_REV01!$AJ:$AK),2,0),"---")</f>
        <v>---</v>
      </c>
      <c r="P261" s="19" t="str">
        <f>IFERROR(VLOOKUP(F261&amp;"-"&amp;G261,IF($M$4="TEM0007_REV01",RAW_m_TEM0007_REV01!$AD:$AG),3,0),"---")</f>
        <v>---</v>
      </c>
      <c r="Q261" s="19" t="str">
        <f>IFERROR(VLOOKUP(N261,IF($M$4="TEM0007_REV01",RAW_m_TEM0007_REV01!$AE:$AH),4,0),"---")</f>
        <v>---</v>
      </c>
      <c r="R261" s="19" t="str">
        <f>IFERROR(VLOOKUP(F261&amp;"-"&amp;G261,IF($M$4="TEM0007_REV01",RAW_m_TEM0007_REV01!$AD:$AG),4,0),"---")</f>
        <v>---</v>
      </c>
    </row>
    <row r="262" spans="2:18" x14ac:dyDescent="0.25">
      <c r="B262" s="78">
        <v>257</v>
      </c>
      <c r="C262" s="19" t="str">
        <f>IFERROR(INDEX(B2B!A:F,MATCH('B2B Pin Table'!B262,B2B!A:A,0),6),"---")</f>
        <v>IO</v>
      </c>
      <c r="D262" s="19" t="str">
        <f>IFERROR(IF((COUNTIF(B2B!A258:K258,H260)&lt;0),"---",INDEX(B2B!A:K,MATCH('B2B Pin Table'!B262,B2B!A:A,0),2)),"---")</f>
        <v>JB3</v>
      </c>
      <c r="E262" s="19" t="str">
        <f>IFERROR(IF((COUNTIF(B2B!A258:K258,H260)&lt;0),"---",INDEX(B2B!A:K,MATCH('B2B Pin Table'!B262,B2B!A:A,0),3)),"---")</f>
        <v>58</v>
      </c>
      <c r="F262" s="19" t="str">
        <f>IFERROR(IF((COUNTIF(B2B!A258:K258,L260)&lt;0),"---",INDEX(B2B!A:K,MATCH('B2B Pin Table'!B262,B2B!A:A,0),4)),"---")</f>
        <v>JM3</v>
      </c>
      <c r="G262" s="19" t="str">
        <f>IFERROR(IF((COUNTIF(B2B!A258:K258,L260)&lt;0),"---",INDEX(B2B!A:K,MATCH('B2B Pin Table'!B262,B2B!A:A,0),5)),"---")</f>
        <v>57</v>
      </c>
      <c r="H262" s="59" t="str">
        <f>IFERROR(IF(VLOOKUP($D262&amp;"-"&amp;$E262,IF($H$4="TEB2000_REV01",CALC_CONN_TEB2000_REV01!$F:$I),4,0)="--","---",IF($H$4="TEB2000_REV01",CALC_CONN_TEB2000_REV01!$G262&amp; " --&gt; " &amp;CALC_CONN_TEB2000_REV01!$I262&amp; " --&gt; ")),"---")</f>
        <v>---</v>
      </c>
      <c r="I262" s="19" t="str">
        <f>IFERROR(IF(VLOOKUP($D262&amp;"-"&amp;$E262,IF($H$4="TEB2000_REV01",CALC_CONN_TEB2000_REV01!$F:$H),3,0)="--",VLOOKUP($D262&amp;"-"&amp;$E262,IF($H$4="TEB2000_REV01",CALC_CONN_TEB2000_REV01!$F:$H),2,0),VLOOKUP($D262&amp;"-"&amp;$E262,IF($H$4="TEB2000_REV01",CALC_CONN_TEB2000_REV01!$F:$H),3,0)),"---")</f>
        <v>---</v>
      </c>
      <c r="J262" s="19" t="str">
        <f>IFERROR(VLOOKUP(I262,IF($H$4="TEB2000_REV01",RAW_c_TEB2000_REV01!$AE:$AM),9,0),"---")</f>
        <v>---</v>
      </c>
      <c r="K262" s="19" t="str">
        <f>IFERROR(VLOOKUP(D262&amp;"-"&amp;E262,IF($H$4="TEB2000_REV01",RAW_c_TEB2000_REV01!$AD:$AK,"???"),6,0),"---")</f>
        <v>---</v>
      </c>
      <c r="L262" s="19" t="str">
        <f>IFERROR(VLOOKUP(D262&amp;"-"&amp;E262,IF($H$4="TEB2000_REV01",RAW_c_TEB2000_REV01!$AD:$AL,"???"),9,0),"---")</f>
        <v>---</v>
      </c>
      <c r="M262" s="19" t="str">
        <f>IFERROR(IF(VLOOKUP($F262&amp;"-"&amp;$G262,IF($M$4="TEM0007_REV01",RAW_m_TEM0007_REV01!$F:$AU),43,0)="--","---",IF($M$4="TEM0007_REV01",RAW_m_TEM0007_REV01!$AT262&amp; " --&gt; " &amp;RAW_m_TEM0007_REV01!$AU262&amp; " --&gt; ")),"---")</f>
        <v>---</v>
      </c>
      <c r="N262" s="19" t="str">
        <f>IFERROR(VLOOKUP(F262&amp;"-"&amp;G262,IF($M$4="TEM0007_REV01",RAW_m_TEM0007_REV01!$AD:$AJ),7,0),"---")</f>
        <v>---</v>
      </c>
      <c r="O262" s="19" t="str">
        <f>IFERROR(VLOOKUP(N262,IF($M$4="TEM0007_REV01",RAW_m_TEM0007_REV01!$AJ:$AK),2,0),"---")</f>
        <v>---</v>
      </c>
      <c r="P262" s="19" t="str">
        <f>IFERROR(VLOOKUP(F262&amp;"-"&amp;G262,IF($M$4="TEM0007_REV01",RAW_m_TEM0007_REV01!$AD:$AG),3,0),"---")</f>
        <v>---</v>
      </c>
      <c r="Q262" s="19" t="str">
        <f>IFERROR(VLOOKUP(N262,IF($M$4="TEM0007_REV01",RAW_m_TEM0007_REV01!$AE:$AH),4,0),"---")</f>
        <v>---</v>
      </c>
      <c r="R262" s="19" t="str">
        <f>IFERROR(VLOOKUP(F262&amp;"-"&amp;G262,IF($M$4="TEM0007_REV01",RAW_m_TEM0007_REV01!$AD:$AG),4,0),"---")</f>
        <v>---</v>
      </c>
    </row>
    <row r="263" spans="2:18" x14ac:dyDescent="0.25">
      <c r="B263" s="78">
        <v>258</v>
      </c>
      <c r="C263" s="19" t="str">
        <f>IFERROR(INDEX(B2B!A:F,MATCH('B2B Pin Table'!B263,B2B!A:A,0),6),"---")</f>
        <v>IO</v>
      </c>
      <c r="D263" s="19" t="str">
        <f>IFERROR(IF((COUNTIF(B2B!A259:K259,H261)&lt;0),"---",INDEX(B2B!A:K,MATCH('B2B Pin Table'!B263,B2B!A:A,0),2)),"---")</f>
        <v>JB3</v>
      </c>
      <c r="E263" s="19" t="str">
        <f>IFERROR(IF((COUNTIF(B2B!A259:K259,H261)&lt;0),"---",INDEX(B2B!A:K,MATCH('B2B Pin Table'!B263,B2B!A:A,0),3)),"---")</f>
        <v>57</v>
      </c>
      <c r="F263" s="19" t="str">
        <f>IFERROR(IF((COUNTIF(B2B!A259:K259,L261)&lt;0),"---",INDEX(B2B!A:K,MATCH('B2B Pin Table'!B263,B2B!A:A,0),4)),"---")</f>
        <v>JM3</v>
      </c>
      <c r="G263" s="19" t="str">
        <f>IFERROR(IF((COUNTIF(B2B!A259:K259,L261)&lt;0),"---",INDEX(B2B!A:K,MATCH('B2B Pin Table'!B263,B2B!A:A,0),5)),"---")</f>
        <v>58</v>
      </c>
      <c r="H263" s="59" t="str">
        <f>IFERROR(IF(VLOOKUP($D263&amp;"-"&amp;$E263,IF($H$4="TEB2000_REV01",CALC_CONN_TEB2000_REV01!$F:$I),4,0)="--","---",IF($H$4="TEB2000_REV01",CALC_CONN_TEB2000_REV01!$G263&amp; " --&gt; " &amp;CALC_CONN_TEB2000_REV01!$I263&amp; " --&gt; ")),"---")</f>
        <v>---</v>
      </c>
      <c r="I263" s="19" t="str">
        <f>IFERROR(IF(VLOOKUP($D263&amp;"-"&amp;$E263,IF($H$4="TEB2000_REV01",CALC_CONN_TEB2000_REV01!$F:$H),3,0)="--",VLOOKUP($D263&amp;"-"&amp;$E263,IF($H$4="TEB2000_REV01",CALC_CONN_TEB2000_REV01!$F:$H),2,0),VLOOKUP($D263&amp;"-"&amp;$E263,IF($H$4="TEB2000_REV01",CALC_CONN_TEB2000_REV01!$F:$H),3,0)),"---")</f>
        <v>---</v>
      </c>
      <c r="J263" s="19" t="str">
        <f>IFERROR(VLOOKUP(I263,IF($H$4="TEB2000_REV01",RAW_c_TEB2000_REV01!$AE:$AM),9,0),"---")</f>
        <v>---</v>
      </c>
      <c r="K263" s="19" t="str">
        <f>IFERROR(VLOOKUP(D263&amp;"-"&amp;E263,IF($H$4="TEB2000_REV01",RAW_c_TEB2000_REV01!$AD:$AK,"???"),6,0),"---")</f>
        <v>---</v>
      </c>
      <c r="L263" s="19" t="str">
        <f>IFERROR(VLOOKUP(D263&amp;"-"&amp;E263,IF($H$4="TEB2000_REV01",RAW_c_TEB2000_REV01!$AD:$AL,"???"),9,0),"---")</f>
        <v>---</v>
      </c>
      <c r="M263" s="19" t="str">
        <f>IFERROR(IF(VLOOKUP($F263&amp;"-"&amp;$G263,IF($M$4="TEM0007_REV01",RAW_m_TEM0007_REV01!$F:$AU),43,0)="--","---",IF($M$4="TEM0007_REV01",RAW_m_TEM0007_REV01!$AT263&amp; " --&gt; " &amp;RAW_m_TEM0007_REV01!$AU263&amp; " --&gt; ")),"---")</f>
        <v>---</v>
      </c>
      <c r="N263" s="19" t="str">
        <f>IFERROR(VLOOKUP(F263&amp;"-"&amp;G263,IF($M$4="TEM0007_REV01",RAW_m_TEM0007_REV01!$AD:$AJ),7,0),"---")</f>
        <v>---</v>
      </c>
      <c r="O263" s="19" t="str">
        <f>IFERROR(VLOOKUP(N263,IF($M$4="TEM0007_REV01",RAW_m_TEM0007_REV01!$AJ:$AK),2,0),"---")</f>
        <v>---</v>
      </c>
      <c r="P263" s="19" t="str">
        <f>IFERROR(VLOOKUP(F263&amp;"-"&amp;G263,IF($M$4="TEM0007_REV01",RAW_m_TEM0007_REV01!$AD:$AG),3,0),"---")</f>
        <v>---</v>
      </c>
      <c r="Q263" s="19" t="str">
        <f>IFERROR(VLOOKUP(N263,IF($M$4="TEM0007_REV01",RAW_m_TEM0007_REV01!$AE:$AH),4,0),"---")</f>
        <v>---</v>
      </c>
      <c r="R263" s="19" t="str">
        <f>IFERROR(VLOOKUP(F263&amp;"-"&amp;G263,IF($M$4="TEM0007_REV01",RAW_m_TEM0007_REV01!$AD:$AG),4,0),"---")</f>
        <v>---</v>
      </c>
    </row>
    <row r="264" spans="2:18" x14ac:dyDescent="0.25">
      <c r="B264" s="78">
        <v>259</v>
      </c>
      <c r="C264" s="19" t="str">
        <f>IFERROR(INDEX(B2B!A:F,MATCH('B2B Pin Table'!B264,B2B!A:A,0),6),"---")</f>
        <v>IO</v>
      </c>
      <c r="D264" s="19" t="str">
        <f>IFERROR(IF((COUNTIF(B2B!A260:K260,H262)&lt;0),"---",INDEX(B2B!A:K,MATCH('B2B Pin Table'!B264,B2B!A:A,0),2)),"---")</f>
        <v>JB3</v>
      </c>
      <c r="E264" s="19" t="str">
        <f>IFERROR(IF((COUNTIF(B2B!A260:K260,H262)&lt;0),"---",INDEX(B2B!A:K,MATCH('B2B Pin Table'!B264,B2B!A:A,0),3)),"---")</f>
        <v>60</v>
      </c>
      <c r="F264" s="19" t="str">
        <f>IFERROR(IF((COUNTIF(B2B!A260:K260,L262)&lt;0),"---",INDEX(B2B!A:K,MATCH('B2B Pin Table'!B264,B2B!A:A,0),4)),"---")</f>
        <v>JM3</v>
      </c>
      <c r="G264" s="19" t="str">
        <f>IFERROR(IF((COUNTIF(B2B!A260:K260,L262)&lt;0),"---",INDEX(B2B!A:K,MATCH('B2B Pin Table'!B264,B2B!A:A,0),5)),"---")</f>
        <v>59</v>
      </c>
      <c r="H264" s="59" t="str">
        <f>IFERROR(IF(VLOOKUP($D264&amp;"-"&amp;$E264,IF($H$4="TEB2000_REV01",CALC_CONN_TEB2000_REV01!$F:$I),4,0)="--","---",IF($H$4="TEB2000_REV01",CALC_CONN_TEB2000_REV01!$G264&amp; " --&gt; " &amp;CALC_CONN_TEB2000_REV01!$I264&amp; " --&gt; ")),"---")</f>
        <v>---</v>
      </c>
      <c r="I264" s="19" t="str">
        <f>IFERROR(IF(VLOOKUP($D264&amp;"-"&amp;$E264,IF($H$4="TEB2000_REV01",CALC_CONN_TEB2000_REV01!$F:$H),3,0)="--",VLOOKUP($D264&amp;"-"&amp;$E264,IF($H$4="TEB2000_REV01",CALC_CONN_TEB2000_REV01!$F:$H),2,0),VLOOKUP($D264&amp;"-"&amp;$E264,IF($H$4="TEB2000_REV01",CALC_CONN_TEB2000_REV01!$F:$H),3,0)),"---")</f>
        <v>---</v>
      </c>
      <c r="J264" s="19" t="str">
        <f>IFERROR(VLOOKUP(I264,IF($H$4="TEB2000_REV01",RAW_c_TEB2000_REV01!$AE:$AM),9,0),"---")</f>
        <v>---</v>
      </c>
      <c r="K264" s="19" t="str">
        <f>IFERROR(VLOOKUP(D264&amp;"-"&amp;E264,IF($H$4="TEB2000_REV01",RAW_c_TEB2000_REV01!$AD:$AK,"???"),6,0),"---")</f>
        <v>---</v>
      </c>
      <c r="L264" s="19" t="str">
        <f>IFERROR(VLOOKUP(D264&amp;"-"&amp;E264,IF($H$4="TEB2000_REV01",RAW_c_TEB2000_REV01!$AD:$AL,"???"),9,0),"---")</f>
        <v>---</v>
      </c>
      <c r="M264" s="19" t="str">
        <f>IFERROR(IF(VLOOKUP($F264&amp;"-"&amp;$G264,IF($M$4="TEM0007_REV01",RAW_m_TEM0007_REV01!$F:$AU),43,0)="--","---",IF($M$4="TEM0007_REV01",RAW_m_TEM0007_REV01!$AT264&amp; " --&gt; " &amp;RAW_m_TEM0007_REV01!$AU264&amp; " --&gt; ")),"---")</f>
        <v>---</v>
      </c>
      <c r="N264" s="19" t="str">
        <f>IFERROR(VLOOKUP(F264&amp;"-"&amp;G264,IF($M$4="TEM0007_REV01",RAW_m_TEM0007_REV01!$AD:$AJ),7,0),"---")</f>
        <v>---</v>
      </c>
      <c r="O264" s="19" t="str">
        <f>IFERROR(VLOOKUP(N264,IF($M$4="TEM0007_REV01",RAW_m_TEM0007_REV01!$AJ:$AK),2,0),"---")</f>
        <v>---</v>
      </c>
      <c r="P264" s="19" t="str">
        <f>IFERROR(VLOOKUP(F264&amp;"-"&amp;G264,IF($M$4="TEM0007_REV01",RAW_m_TEM0007_REV01!$AD:$AG),3,0),"---")</f>
        <v>---</v>
      </c>
      <c r="Q264" s="19" t="str">
        <f>IFERROR(VLOOKUP(N264,IF($M$4="TEM0007_REV01",RAW_m_TEM0007_REV01!$AE:$AH),4,0),"---")</f>
        <v>---</v>
      </c>
      <c r="R264" s="19" t="str">
        <f>IFERROR(VLOOKUP(F264&amp;"-"&amp;G264,IF($M$4="TEM0007_REV01",RAW_m_TEM0007_REV01!$AD:$AG),4,0),"---")</f>
        <v>---</v>
      </c>
    </row>
    <row r="265" spans="2:18" x14ac:dyDescent="0.25">
      <c r="B265" s="78">
        <v>260</v>
      </c>
      <c r="C265" s="19" t="str">
        <f>IFERROR(INDEX(B2B!A:F,MATCH('B2B Pin Table'!B265,B2B!A:A,0),6),"---")</f>
        <v>IO</v>
      </c>
      <c r="D265" s="19" t="str">
        <f>IFERROR(IF((COUNTIF(B2B!A261:K261,H263)&lt;0),"---",INDEX(B2B!A:K,MATCH('B2B Pin Table'!B265,B2B!A:A,0),2)),"---")</f>
        <v>JB3</v>
      </c>
      <c r="E265" s="19" t="str">
        <f>IFERROR(IF((COUNTIF(B2B!A261:K261,H263)&lt;0),"---",INDEX(B2B!A:K,MATCH('B2B Pin Table'!B265,B2B!A:A,0),3)),"---")</f>
        <v>59</v>
      </c>
      <c r="F265" s="19" t="str">
        <f>IFERROR(IF((COUNTIF(B2B!A261:K261,L263)&lt;0),"---",INDEX(B2B!A:K,MATCH('B2B Pin Table'!B265,B2B!A:A,0),4)),"---")</f>
        <v>JM3</v>
      </c>
      <c r="G265" s="19" t="str">
        <f>IFERROR(IF((COUNTIF(B2B!A261:K261,L263)&lt;0),"---",INDEX(B2B!A:K,MATCH('B2B Pin Table'!B265,B2B!A:A,0),5)),"---")</f>
        <v>60</v>
      </c>
      <c r="H265" s="59" t="str">
        <f>IFERROR(IF(VLOOKUP($D265&amp;"-"&amp;$E265,IF($H$4="TEB2000_REV01",CALC_CONN_TEB2000_REV01!$F:$I),4,0)="--","---",IF($H$4="TEB2000_REV01",CALC_CONN_TEB2000_REV01!$G265&amp; " --&gt; " &amp;CALC_CONN_TEB2000_REV01!$I265&amp; " --&gt; ")),"---")</f>
        <v>---</v>
      </c>
      <c r="I265" s="19" t="str">
        <f>IFERROR(IF(VLOOKUP($D265&amp;"-"&amp;$E265,IF($H$4="TEB2000_REV01",CALC_CONN_TEB2000_REV01!$F:$H),3,0)="--",VLOOKUP($D265&amp;"-"&amp;$E265,IF($H$4="TEB2000_REV01",CALC_CONN_TEB2000_REV01!$F:$H),2,0),VLOOKUP($D265&amp;"-"&amp;$E265,IF($H$4="TEB2000_REV01",CALC_CONN_TEB2000_REV01!$F:$H),3,0)),"---")</f>
        <v>---</v>
      </c>
      <c r="J265" s="19" t="str">
        <f>IFERROR(VLOOKUP(I265,IF($H$4="TEB2000_REV01",RAW_c_TEB2000_REV01!$AE:$AM),9,0),"---")</f>
        <v>---</v>
      </c>
      <c r="K265" s="19" t="str">
        <f>IFERROR(VLOOKUP(D265&amp;"-"&amp;E265,IF($H$4="TEB2000_REV01",RAW_c_TEB2000_REV01!$AD:$AK,"???"),6,0),"---")</f>
        <v>---</v>
      </c>
      <c r="L265" s="19" t="str">
        <f>IFERROR(VLOOKUP(D265&amp;"-"&amp;E265,IF($H$4="TEB2000_REV01",RAW_c_TEB2000_REV01!$AD:$AL,"???"),9,0),"---")</f>
        <v>---</v>
      </c>
      <c r="M265" s="19" t="str">
        <f>IFERROR(IF(VLOOKUP($F265&amp;"-"&amp;$G265,IF($M$4="TEM0007_REV01",RAW_m_TEM0007_REV01!$F:$AU),43,0)="--","---",IF($M$4="TEM0007_REV01",RAW_m_TEM0007_REV01!$AT265&amp; " --&gt; " &amp;RAW_m_TEM0007_REV01!$AU265&amp; " --&gt; ")),"---")</f>
        <v>---</v>
      </c>
      <c r="N265" s="19" t="str">
        <f>IFERROR(VLOOKUP(F265&amp;"-"&amp;G265,IF($M$4="TEM0007_REV01",RAW_m_TEM0007_REV01!$AD:$AJ),7,0),"---")</f>
        <v>---</v>
      </c>
      <c r="O265" s="19" t="str">
        <f>IFERROR(VLOOKUP(N265,IF($M$4="TEM0007_REV01",RAW_m_TEM0007_REV01!$AJ:$AK),2,0),"---")</f>
        <v>---</v>
      </c>
      <c r="P265" s="19" t="str">
        <f>IFERROR(VLOOKUP(F265&amp;"-"&amp;G265,IF($M$4="TEM0007_REV01",RAW_m_TEM0007_REV01!$AD:$AG),3,0),"---")</f>
        <v>---</v>
      </c>
      <c r="Q265" s="19" t="str">
        <f>IFERROR(VLOOKUP(N265,IF($M$4="TEM0007_REV01",RAW_m_TEM0007_REV01!$AE:$AH),4,0),"---")</f>
        <v>---</v>
      </c>
      <c r="R265" s="19" t="str">
        <f>IFERROR(VLOOKUP(F265&amp;"-"&amp;G265,IF($M$4="TEM0007_REV01",RAW_m_TEM0007_REV01!$AD:$AG),4,0),"---")</f>
        <v>---</v>
      </c>
    </row>
  </sheetData>
  <autoFilter ref="B5:R7" xr:uid="{00000000-0009-0000-0000-000006000000}"/>
  <mergeCells count="4">
    <mergeCell ref="B2:R3"/>
    <mergeCell ref="C4:G4"/>
    <mergeCell ref="M4:R4"/>
    <mergeCell ref="H4:L4"/>
  </mergeCells>
  <conditionalFormatting sqref="D1:D1048576">
    <cfRule type="cellIs" dxfId="16" priority="22" operator="equal">
      <formula>"J4"</formula>
    </cfRule>
    <cfRule type="cellIs" dxfId="15" priority="23" operator="equal">
      <formula>"J3"</formula>
    </cfRule>
    <cfRule type="cellIs" dxfId="14" priority="24" operator="equal">
      <formula>"J2"</formula>
    </cfRule>
    <cfRule type="cellIs" dxfId="13" priority="25" operator="equal">
      <formula>"J1"</formula>
    </cfRule>
  </conditionalFormatting>
  <conditionalFormatting sqref="E6:E265">
    <cfRule type="expression" dxfId="12" priority="8">
      <formula>ISODD(E6)</formula>
    </cfRule>
    <cfRule type="expression" dxfId="11" priority="14">
      <formula>ISEVEN(E6)</formula>
    </cfRule>
  </conditionalFormatting>
  <conditionalFormatting sqref="F1:F1048576">
    <cfRule type="cellIs" dxfId="10" priority="3" operator="equal">
      <formula>"J3"</formula>
    </cfRule>
    <cfRule type="cellIs" dxfId="9" priority="4" operator="equal">
      <formula>"J2"</formula>
    </cfRule>
    <cfRule type="cellIs" dxfId="8" priority="5" operator="equal">
      <formula>"J1"</formula>
    </cfRule>
  </conditionalFormatting>
  <conditionalFormatting sqref="F6:F265 D6:D265">
    <cfRule type="expression" dxfId="7" priority="20">
      <formula>$L6="---"</formula>
    </cfRule>
  </conditionalFormatting>
  <conditionalFormatting sqref="F6:F265">
    <cfRule type="expression" dxfId="6" priority="1" stopIfTrue="1">
      <formula>$L6="---"</formula>
    </cfRule>
  </conditionalFormatting>
  <conditionalFormatting sqref="G6:G265">
    <cfRule type="expression" dxfId="5" priority="7">
      <formula>ISODD(G6)</formula>
    </cfRule>
    <cfRule type="expression" dxfId="4" priority="15">
      <formula>ISEVEN(G6)</formula>
    </cfRule>
  </conditionalFormatting>
  <conditionalFormatting sqref="K6:K265">
    <cfRule type="expression" dxfId="3" priority="19">
      <formula>$K6&lt;&gt;"---"</formula>
    </cfRule>
  </conditionalFormatting>
  <conditionalFormatting sqref="P6:P265">
    <cfRule type="expression" dxfId="2" priority="17">
      <formula>$P6="--"</formula>
    </cfRule>
    <cfRule type="expression" dxfId="1" priority="18">
      <formula>$P6&lt;&gt;"---"</formula>
    </cfRule>
  </conditionalFormatting>
  <conditionalFormatting sqref="Q6:Q265">
    <cfRule type="expression" dxfId="0" priority="16">
      <formula>Q6&lt;&gt;"---"</formula>
    </cfRule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AE82"/>
  <sheetViews>
    <sheetView zoomScale="85" zoomScaleNormal="85" workbookViewId="0"/>
  </sheetViews>
  <sheetFormatPr baseColWidth="10" defaultColWidth="9.140625" defaultRowHeight="15" x14ac:dyDescent="0.25"/>
  <cols>
    <col min="1" max="1" width="9.140625" style="1" customWidth="1"/>
    <col min="2" max="2" width="3.85546875" style="1" customWidth="1"/>
    <col min="3" max="16" width="11.42578125" style="1" customWidth="1"/>
    <col min="17" max="17" width="36.140625" style="1" customWidth="1"/>
    <col min="18" max="19" width="9.140625" style="1" customWidth="1"/>
    <col min="20" max="31" width="9.140625" style="39"/>
    <col min="32" max="16384" width="9.140625" style="34"/>
  </cols>
  <sheetData>
    <row r="1" spans="1:29" ht="15.75" thickBot="1" x14ac:dyDescent="0.3"/>
    <row r="2" spans="1:29" ht="15.75" thickTop="1" x14ac:dyDescent="0.25">
      <c r="A2" s="27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3"/>
    </row>
    <row r="3" spans="1:29" ht="21" x14ac:dyDescent="0.35">
      <c r="A3" s="27"/>
      <c r="B3" s="42"/>
      <c r="C3" s="43" t="s">
        <v>0</v>
      </c>
      <c r="R3" s="23"/>
    </row>
    <row r="4" spans="1:29" x14ac:dyDescent="0.25">
      <c r="A4" s="27"/>
      <c r="B4" s="42"/>
      <c r="D4" s="1" t="s">
        <v>45</v>
      </c>
      <c r="R4" s="23"/>
    </row>
    <row r="5" spans="1:29" x14ac:dyDescent="0.25">
      <c r="A5" s="27"/>
      <c r="B5" s="42"/>
      <c r="E5" s="1" t="s">
        <v>68</v>
      </c>
      <c r="R5" s="23"/>
    </row>
    <row r="6" spans="1:29" x14ac:dyDescent="0.25">
      <c r="A6" s="27"/>
      <c r="B6" s="42"/>
      <c r="E6" s="1" t="s">
        <v>69</v>
      </c>
      <c r="R6" s="23"/>
    </row>
    <row r="7" spans="1:29" x14ac:dyDescent="0.25">
      <c r="A7" s="27"/>
      <c r="B7" s="42"/>
      <c r="E7" s="1" t="s">
        <v>71</v>
      </c>
      <c r="R7" s="23"/>
    </row>
    <row r="8" spans="1:29" x14ac:dyDescent="0.25">
      <c r="A8" s="27"/>
      <c r="B8" s="42"/>
      <c r="E8" s="1" t="s">
        <v>122</v>
      </c>
      <c r="R8" s="23"/>
    </row>
    <row r="9" spans="1:29" x14ac:dyDescent="0.25">
      <c r="A9" s="27"/>
      <c r="B9" s="44"/>
      <c r="R9" s="23"/>
    </row>
    <row r="10" spans="1:29" x14ac:dyDescent="0.25">
      <c r="A10" s="27"/>
      <c r="B10" s="44"/>
      <c r="R10" s="23"/>
    </row>
    <row r="11" spans="1:29" ht="21" x14ac:dyDescent="0.35">
      <c r="A11" s="27"/>
      <c r="B11" s="23"/>
      <c r="C11" s="43" t="s">
        <v>1</v>
      </c>
      <c r="R11" s="23"/>
    </row>
    <row r="12" spans="1:29" x14ac:dyDescent="0.25">
      <c r="A12" s="27"/>
      <c r="B12" s="23"/>
      <c r="R12" s="23"/>
    </row>
    <row r="13" spans="1:29" x14ac:dyDescent="0.25">
      <c r="A13" s="27"/>
      <c r="B13" s="23"/>
      <c r="D13" s="1" t="s">
        <v>67</v>
      </c>
      <c r="R13" s="23"/>
    </row>
    <row r="14" spans="1:29" x14ac:dyDescent="0.25">
      <c r="A14" s="27"/>
      <c r="B14" s="23"/>
      <c r="E14" s="1" t="s">
        <v>121</v>
      </c>
      <c r="R14" s="23"/>
      <c r="V14" s="50"/>
      <c r="W14" s="22"/>
      <c r="X14" s="22"/>
      <c r="Y14" s="22"/>
      <c r="Z14" s="22"/>
      <c r="AA14" s="22"/>
      <c r="AB14" s="22"/>
      <c r="AC14" s="22"/>
    </row>
    <row r="15" spans="1:29" x14ac:dyDescent="0.25">
      <c r="A15" s="27"/>
      <c r="B15" s="45"/>
      <c r="R15" s="23"/>
    </row>
    <row r="16" spans="1:29" x14ac:dyDescent="0.25">
      <c r="A16" s="27"/>
      <c r="B16" s="23"/>
      <c r="R16" s="23"/>
    </row>
    <row r="17" spans="1:18" x14ac:dyDescent="0.25">
      <c r="A17" s="27"/>
      <c r="B17" s="23"/>
      <c r="R17" s="23"/>
    </row>
    <row r="18" spans="1:18" x14ac:dyDescent="0.25">
      <c r="A18" s="27"/>
      <c r="B18" s="23"/>
      <c r="R18" s="23"/>
    </row>
    <row r="19" spans="1:18" x14ac:dyDescent="0.25">
      <c r="A19" s="27"/>
      <c r="B19" s="23"/>
      <c r="R19" s="23"/>
    </row>
    <row r="20" spans="1:18" x14ac:dyDescent="0.25">
      <c r="A20" s="27"/>
      <c r="B20" s="23"/>
      <c r="R20" s="23"/>
    </row>
    <row r="21" spans="1:18" x14ac:dyDescent="0.25">
      <c r="A21" s="27"/>
      <c r="B21" s="23"/>
      <c r="R21" s="23"/>
    </row>
    <row r="22" spans="1:18" x14ac:dyDescent="0.25">
      <c r="A22" s="27"/>
      <c r="B22" s="23"/>
      <c r="R22" s="23"/>
    </row>
    <row r="23" spans="1:18" x14ac:dyDescent="0.25">
      <c r="A23" s="27"/>
      <c r="B23" s="23"/>
      <c r="R23" s="23"/>
    </row>
    <row r="24" spans="1:18" x14ac:dyDescent="0.25">
      <c r="A24" s="27"/>
      <c r="B24" s="23"/>
      <c r="E24" s="1" t="s">
        <v>3</v>
      </c>
      <c r="R24" s="23"/>
    </row>
    <row r="25" spans="1:18" x14ac:dyDescent="0.25">
      <c r="A25" s="27"/>
      <c r="B25" s="23"/>
      <c r="D25" s="1" t="s">
        <v>4</v>
      </c>
      <c r="R25" s="23"/>
    </row>
    <row r="26" spans="1:18" x14ac:dyDescent="0.25">
      <c r="A26" s="27"/>
      <c r="B26" s="23"/>
      <c r="E26" s="1" t="s">
        <v>117</v>
      </c>
      <c r="R26" s="23"/>
    </row>
    <row r="27" spans="1:18" x14ac:dyDescent="0.25">
      <c r="A27" s="27"/>
      <c r="B27" s="23"/>
      <c r="F27" s="1" t="s">
        <v>60</v>
      </c>
      <c r="R27" s="23"/>
    </row>
    <row r="28" spans="1:18" x14ac:dyDescent="0.25">
      <c r="A28" s="27"/>
      <c r="B28" s="23"/>
      <c r="F28" s="1" t="s">
        <v>118</v>
      </c>
      <c r="R28" s="23"/>
    </row>
    <row r="29" spans="1:18" x14ac:dyDescent="0.25">
      <c r="A29" s="27"/>
      <c r="B29" s="23"/>
      <c r="F29" s="1" t="s">
        <v>130</v>
      </c>
      <c r="R29" s="23"/>
    </row>
    <row r="30" spans="1:18" x14ac:dyDescent="0.25">
      <c r="A30" s="27"/>
      <c r="B30" s="23"/>
      <c r="F30" s="1" t="s">
        <v>125</v>
      </c>
      <c r="R30" s="23"/>
    </row>
    <row r="31" spans="1:18" x14ac:dyDescent="0.25">
      <c r="A31" s="27"/>
      <c r="B31" s="23"/>
      <c r="F31" s="1" t="s">
        <v>126</v>
      </c>
      <c r="R31" s="23"/>
    </row>
    <row r="32" spans="1:18" x14ac:dyDescent="0.25">
      <c r="A32" s="27"/>
      <c r="F32" s="46" t="s">
        <v>127</v>
      </c>
      <c r="R32" s="23"/>
    </row>
    <row r="33" spans="1:31" x14ac:dyDescent="0.25">
      <c r="A33" s="27"/>
      <c r="F33" s="46" t="s">
        <v>128</v>
      </c>
      <c r="R33" s="23"/>
    </row>
    <row r="34" spans="1:31" x14ac:dyDescent="0.25">
      <c r="A34" s="27"/>
      <c r="B34" s="23"/>
      <c r="F34" s="46" t="s">
        <v>131</v>
      </c>
      <c r="R34" s="23"/>
    </row>
    <row r="35" spans="1:31" x14ac:dyDescent="0.25">
      <c r="A35" s="27"/>
      <c r="B35" s="23"/>
      <c r="F35" s="1" t="s">
        <v>129</v>
      </c>
      <c r="R35" s="23"/>
    </row>
    <row r="36" spans="1:31" x14ac:dyDescent="0.25">
      <c r="A36" s="27"/>
      <c r="B36" s="23"/>
      <c r="F36" s="46" t="s">
        <v>132</v>
      </c>
      <c r="R36" s="23"/>
    </row>
    <row r="37" spans="1:31" x14ac:dyDescent="0.25">
      <c r="A37" s="27"/>
      <c r="B37" s="23"/>
      <c r="R37" s="23"/>
    </row>
    <row r="38" spans="1:31" s="1" customFormat="1" x14ac:dyDescent="0.25">
      <c r="A38" s="27"/>
      <c r="B38" s="23"/>
      <c r="E38" s="1" t="s">
        <v>65</v>
      </c>
      <c r="R38" s="23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48"/>
      <c r="AE38" s="48"/>
    </row>
    <row r="39" spans="1:31" s="1" customFormat="1" x14ac:dyDescent="0.25">
      <c r="A39" s="27"/>
      <c r="B39" s="23"/>
      <c r="F39" s="47" t="s">
        <v>55</v>
      </c>
      <c r="G39" s="47"/>
      <c r="H39" s="47"/>
      <c r="I39" s="47"/>
      <c r="J39" s="47"/>
      <c r="K39" s="47"/>
      <c r="L39" s="47"/>
      <c r="R39" s="23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8"/>
      <c r="AE39" s="48"/>
    </row>
    <row r="40" spans="1:31" s="1" customFormat="1" x14ac:dyDescent="0.25">
      <c r="A40" s="27"/>
      <c r="B40" s="23"/>
      <c r="F40" s="47" t="s">
        <v>57</v>
      </c>
      <c r="G40" s="47"/>
      <c r="H40" s="47"/>
      <c r="I40" s="47"/>
      <c r="J40" s="47"/>
      <c r="K40" s="47"/>
      <c r="L40" s="47"/>
      <c r="R40" s="23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8"/>
      <c r="AE40" s="48"/>
    </row>
    <row r="41" spans="1:31" s="1" customFormat="1" x14ac:dyDescent="0.25">
      <c r="A41" s="27"/>
      <c r="B41" s="23"/>
      <c r="F41" s="47" t="s">
        <v>54</v>
      </c>
      <c r="G41" s="47"/>
      <c r="H41" s="47"/>
      <c r="I41" s="47"/>
      <c r="J41" s="47"/>
      <c r="K41" s="47"/>
      <c r="L41" s="47"/>
      <c r="R41" s="23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8"/>
      <c r="AE41" s="48"/>
    </row>
    <row r="42" spans="1:31" s="1" customFormat="1" x14ac:dyDescent="0.25">
      <c r="A42" s="27"/>
      <c r="B42" s="23"/>
      <c r="F42" s="47"/>
      <c r="G42" s="47"/>
      <c r="H42" s="47"/>
      <c r="I42" s="47"/>
      <c r="J42" s="47"/>
      <c r="K42" s="47"/>
      <c r="L42" s="47"/>
      <c r="R42" s="23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8"/>
      <c r="AE42" s="48"/>
    </row>
    <row r="43" spans="1:31" s="1" customFormat="1" x14ac:dyDescent="0.25">
      <c r="A43" s="27"/>
      <c r="B43" s="23"/>
      <c r="R43" s="23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8"/>
      <c r="AE43" s="48"/>
    </row>
    <row r="44" spans="1:31" s="1" customFormat="1" x14ac:dyDescent="0.25">
      <c r="A44" s="27"/>
      <c r="B44" s="23"/>
      <c r="R44" s="23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48"/>
      <c r="AE44" s="48"/>
    </row>
    <row r="45" spans="1:31" s="1" customFormat="1" x14ac:dyDescent="0.25">
      <c r="A45" s="27"/>
      <c r="B45" s="23"/>
      <c r="R45" s="23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8"/>
      <c r="AE45" s="48"/>
    </row>
    <row r="46" spans="1:31" s="1" customFormat="1" x14ac:dyDescent="0.25">
      <c r="A46" s="27"/>
      <c r="B46" s="23"/>
      <c r="R46" s="23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8"/>
      <c r="AE46" s="48"/>
    </row>
    <row r="47" spans="1:31" s="1" customFormat="1" x14ac:dyDescent="0.25">
      <c r="A47" s="27"/>
      <c r="B47" s="23"/>
      <c r="R47" s="23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8"/>
      <c r="AE47" s="48"/>
    </row>
    <row r="48" spans="1:31" s="1" customFormat="1" x14ac:dyDescent="0.25">
      <c r="A48" s="27"/>
      <c r="B48" s="23"/>
      <c r="R48" s="23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8"/>
      <c r="AE48" s="48"/>
    </row>
    <row r="49" spans="1:31" s="1" customFormat="1" x14ac:dyDescent="0.25">
      <c r="A49" s="27"/>
      <c r="B49" s="23"/>
      <c r="R49" s="23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8"/>
      <c r="AE49" s="48"/>
    </row>
    <row r="50" spans="1:31" s="1" customFormat="1" x14ac:dyDescent="0.25">
      <c r="A50" s="27"/>
      <c r="B50" s="23"/>
      <c r="R50" s="23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48"/>
      <c r="AE50" s="48"/>
    </row>
    <row r="51" spans="1:31" s="1" customFormat="1" x14ac:dyDescent="0.25">
      <c r="A51" s="27"/>
      <c r="B51" s="23"/>
      <c r="R51" s="23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8"/>
      <c r="AE51" s="48"/>
    </row>
    <row r="52" spans="1:31" s="1" customFormat="1" x14ac:dyDescent="0.25">
      <c r="A52" s="27"/>
      <c r="B52" s="23"/>
      <c r="D52" s="1" t="s">
        <v>75</v>
      </c>
      <c r="R52" s="23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48"/>
      <c r="AE52" s="48"/>
    </row>
    <row r="53" spans="1:31" s="1" customFormat="1" x14ac:dyDescent="0.25">
      <c r="A53" s="27"/>
      <c r="B53" s="23"/>
      <c r="E53" s="1" t="s">
        <v>113</v>
      </c>
      <c r="F53" s="34"/>
      <c r="R53" s="23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8"/>
      <c r="AE53" s="48"/>
    </row>
    <row r="54" spans="1:31" s="1" customFormat="1" x14ac:dyDescent="0.25">
      <c r="A54" s="27"/>
      <c r="B54" s="23"/>
      <c r="D54" s="48"/>
      <c r="E54" s="48" t="s">
        <v>114</v>
      </c>
      <c r="F54" s="39"/>
      <c r="R54" s="23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8"/>
      <c r="AE54" s="48"/>
    </row>
    <row r="55" spans="1:31" s="1" customFormat="1" x14ac:dyDescent="0.25">
      <c r="A55" s="27"/>
      <c r="B55" s="23"/>
      <c r="D55" s="48"/>
      <c r="E55" s="39"/>
      <c r="F55" s="48" t="s">
        <v>115</v>
      </c>
      <c r="R55" s="23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8"/>
      <c r="AE55" s="48"/>
    </row>
    <row r="56" spans="1:31" s="1" customFormat="1" x14ac:dyDescent="0.25">
      <c r="A56" s="27"/>
      <c r="B56" s="23"/>
      <c r="D56" s="48"/>
      <c r="E56" s="39"/>
      <c r="F56" s="48" t="s">
        <v>116</v>
      </c>
      <c r="R56" s="23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8"/>
      <c r="AE56" s="48"/>
    </row>
    <row r="57" spans="1:31" s="1" customFormat="1" x14ac:dyDescent="0.25">
      <c r="A57" s="27"/>
      <c r="B57" s="23"/>
      <c r="R57" s="23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48"/>
      <c r="AE57" s="48"/>
    </row>
    <row r="58" spans="1:31" s="1" customFormat="1" x14ac:dyDescent="0.25">
      <c r="A58" s="27"/>
      <c r="B58" s="23"/>
      <c r="R58" s="23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48"/>
      <c r="AE58" s="48"/>
    </row>
    <row r="59" spans="1:31" s="1" customFormat="1" x14ac:dyDescent="0.25">
      <c r="A59" s="27"/>
      <c r="B59" s="23"/>
      <c r="R59" s="23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8"/>
      <c r="AE59" s="48"/>
    </row>
    <row r="60" spans="1:31" s="1" customFormat="1" x14ac:dyDescent="0.25">
      <c r="A60" s="27"/>
      <c r="B60" s="23"/>
      <c r="R60" s="23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48"/>
      <c r="AE60" s="48"/>
    </row>
    <row r="61" spans="1:31" s="1" customFormat="1" x14ac:dyDescent="0.25">
      <c r="A61" s="27"/>
      <c r="B61" s="23"/>
      <c r="R61" s="23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48"/>
      <c r="AE61" s="48"/>
    </row>
    <row r="62" spans="1:31" s="1" customFormat="1" x14ac:dyDescent="0.25">
      <c r="A62" s="27"/>
      <c r="B62" s="23"/>
      <c r="R62" s="23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48"/>
      <c r="AE62" s="48"/>
    </row>
    <row r="63" spans="1:31" s="1" customFormat="1" x14ac:dyDescent="0.25">
      <c r="A63" s="27"/>
      <c r="B63" s="23"/>
      <c r="R63" s="23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8"/>
      <c r="AE63" s="48"/>
    </row>
    <row r="64" spans="1:31" s="1" customFormat="1" x14ac:dyDescent="0.25">
      <c r="A64" s="27"/>
      <c r="B64" s="23"/>
      <c r="R64" s="23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48"/>
      <c r="AE64" s="48"/>
    </row>
    <row r="65" spans="1:31" s="1" customFormat="1" x14ac:dyDescent="0.25">
      <c r="A65" s="27"/>
      <c r="B65" s="23"/>
      <c r="R65" s="23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8"/>
      <c r="AE65" s="48"/>
    </row>
    <row r="66" spans="1:31" s="1" customFormat="1" x14ac:dyDescent="0.25">
      <c r="A66" s="27"/>
      <c r="B66" s="23"/>
      <c r="R66" s="23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48"/>
      <c r="AE66" s="48"/>
    </row>
    <row r="67" spans="1:31" s="1" customFormat="1" x14ac:dyDescent="0.25">
      <c r="A67" s="27"/>
      <c r="B67" s="23"/>
      <c r="R67" s="23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8"/>
      <c r="AE67" s="48"/>
    </row>
    <row r="68" spans="1:31" s="1" customFormat="1" x14ac:dyDescent="0.25">
      <c r="A68" s="27"/>
      <c r="B68" s="23"/>
      <c r="R68" s="23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8"/>
      <c r="AE68" s="48"/>
    </row>
    <row r="69" spans="1:31" s="1" customFormat="1" x14ac:dyDescent="0.25">
      <c r="A69" s="27"/>
      <c r="B69" s="42"/>
      <c r="R69" s="23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8"/>
      <c r="AE69" s="48"/>
    </row>
    <row r="70" spans="1:31" s="1" customFormat="1" x14ac:dyDescent="0.25">
      <c r="A70" s="27"/>
      <c r="B70" s="44"/>
      <c r="R70" s="23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8"/>
      <c r="AE70" s="48"/>
    </row>
    <row r="71" spans="1:31" s="1" customFormat="1" x14ac:dyDescent="0.25">
      <c r="A71" s="27"/>
      <c r="B71" s="44"/>
      <c r="R71" s="23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48"/>
      <c r="AE71" s="48"/>
    </row>
    <row r="72" spans="1:31" s="1" customFormat="1" x14ac:dyDescent="0.25">
      <c r="A72" s="27"/>
      <c r="B72" s="44"/>
      <c r="D72" s="1" t="s">
        <v>76</v>
      </c>
      <c r="R72" s="23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8"/>
      <c r="AE72" s="48"/>
    </row>
    <row r="73" spans="1:31" s="1" customFormat="1" x14ac:dyDescent="0.25">
      <c r="A73" s="27"/>
      <c r="B73" s="44"/>
      <c r="E73" s="1" t="s">
        <v>6</v>
      </c>
      <c r="R73" s="23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48"/>
      <c r="AE73" s="48"/>
    </row>
    <row r="74" spans="1:31" s="1" customFormat="1" x14ac:dyDescent="0.25">
      <c r="A74" s="27"/>
      <c r="B74" s="44"/>
      <c r="R74" s="23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48"/>
      <c r="AE74" s="48"/>
    </row>
    <row r="75" spans="1:31" s="1" customFormat="1" x14ac:dyDescent="0.25">
      <c r="B75" s="23"/>
      <c r="R75" s="23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48"/>
      <c r="AE75" s="48"/>
    </row>
    <row r="76" spans="1:31" s="1" customFormat="1" x14ac:dyDescent="0.25">
      <c r="B76" s="23"/>
      <c r="R76" s="23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48"/>
      <c r="AE76" s="48"/>
    </row>
    <row r="77" spans="1:31" s="1" customFormat="1" x14ac:dyDescent="0.25">
      <c r="B77" s="23"/>
      <c r="R77" s="23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8"/>
      <c r="AE77" s="48"/>
    </row>
    <row r="78" spans="1:31" s="1" customFormat="1" x14ac:dyDescent="0.25">
      <c r="B78" s="23"/>
      <c r="R78" s="23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48"/>
      <c r="AE78" s="48"/>
    </row>
    <row r="79" spans="1:31" s="1" customFormat="1" x14ac:dyDescent="0.25">
      <c r="B79" s="23"/>
      <c r="R79" s="23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48"/>
      <c r="AE79" s="48"/>
    </row>
    <row r="80" spans="1:31" s="1" customFormat="1" x14ac:dyDescent="0.25">
      <c r="B80" s="23"/>
      <c r="R80" s="23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48"/>
      <c r="AE80" s="48"/>
    </row>
    <row r="81" spans="2:31" s="1" customFormat="1" ht="15.75" thickBot="1" x14ac:dyDescent="0.3">
      <c r="B81" s="2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3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48"/>
      <c r="AE81" s="48"/>
    </row>
    <row r="82" spans="2:31" s="1" customFormat="1" ht="15.75" thickTop="1" x14ac:dyDescent="0.25"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48"/>
      <c r="AE82" s="48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AE82"/>
  <sheetViews>
    <sheetView zoomScale="85" zoomScaleNormal="85" workbookViewId="0">
      <selection activeCell="E8" sqref="E8"/>
    </sheetView>
  </sheetViews>
  <sheetFormatPr baseColWidth="10" defaultColWidth="9.140625" defaultRowHeight="15" x14ac:dyDescent="0.25"/>
  <cols>
    <col min="1" max="1" width="9.140625" style="1" customWidth="1"/>
    <col min="2" max="2" width="3.85546875" style="1" customWidth="1"/>
    <col min="3" max="16" width="11.42578125" style="1" customWidth="1"/>
    <col min="17" max="17" width="36.140625" style="1" customWidth="1"/>
    <col min="18" max="19" width="9.140625" style="1" customWidth="1"/>
    <col min="20" max="31" width="9.140625" style="39"/>
    <col min="32" max="16384" width="9.140625" style="34"/>
  </cols>
  <sheetData>
    <row r="1" spans="1:29" ht="15.75" thickBot="1" x14ac:dyDescent="0.3"/>
    <row r="2" spans="1:29" ht="15.75" thickTop="1" x14ac:dyDescent="0.25">
      <c r="A2" s="27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3"/>
    </row>
    <row r="3" spans="1:29" ht="21" x14ac:dyDescent="0.35">
      <c r="A3" s="27"/>
      <c r="B3" s="42"/>
      <c r="C3" s="43" t="s">
        <v>0</v>
      </c>
      <c r="R3" s="23"/>
    </row>
    <row r="4" spans="1:29" x14ac:dyDescent="0.25">
      <c r="A4" s="27"/>
      <c r="B4" s="42"/>
      <c r="D4" s="1" t="s">
        <v>45</v>
      </c>
      <c r="R4" s="23"/>
    </row>
    <row r="5" spans="1:29" x14ac:dyDescent="0.25">
      <c r="A5" s="27"/>
      <c r="B5" s="42"/>
      <c r="E5" s="1" t="s">
        <v>68</v>
      </c>
      <c r="R5" s="23"/>
    </row>
    <row r="6" spans="1:29" x14ac:dyDescent="0.25">
      <c r="A6" s="27"/>
      <c r="B6" s="42"/>
      <c r="E6" s="1" t="s">
        <v>69</v>
      </c>
      <c r="R6" s="23"/>
    </row>
    <row r="7" spans="1:29" x14ac:dyDescent="0.25">
      <c r="A7" s="27"/>
      <c r="B7" s="42"/>
      <c r="E7" s="1" t="s">
        <v>71</v>
      </c>
      <c r="R7" s="23"/>
    </row>
    <row r="8" spans="1:29" x14ac:dyDescent="0.25">
      <c r="A8" s="27"/>
      <c r="B8" s="42"/>
      <c r="E8" s="1" t="s">
        <v>122</v>
      </c>
      <c r="R8" s="23"/>
    </row>
    <row r="9" spans="1:29" x14ac:dyDescent="0.25">
      <c r="A9" s="27"/>
      <c r="B9" s="44"/>
      <c r="R9" s="23"/>
    </row>
    <row r="10" spans="1:29" x14ac:dyDescent="0.25">
      <c r="A10" s="27"/>
      <c r="B10" s="44"/>
      <c r="R10" s="23"/>
    </row>
    <row r="11" spans="1:29" ht="21" x14ac:dyDescent="0.35">
      <c r="A11" s="27"/>
      <c r="B11" s="23"/>
      <c r="C11" s="43" t="s">
        <v>1</v>
      </c>
      <c r="R11" s="23"/>
    </row>
    <row r="12" spans="1:29" x14ac:dyDescent="0.25">
      <c r="A12" s="27"/>
      <c r="B12" s="23"/>
      <c r="R12" s="23"/>
    </row>
    <row r="13" spans="1:29" x14ac:dyDescent="0.25">
      <c r="A13" s="27"/>
      <c r="B13" s="23"/>
      <c r="D13" s="1" t="s">
        <v>67</v>
      </c>
      <c r="R13" s="23"/>
    </row>
    <row r="14" spans="1:29" x14ac:dyDescent="0.25">
      <c r="A14" s="27"/>
      <c r="B14" s="23"/>
      <c r="E14" s="1" t="s">
        <v>121</v>
      </c>
      <c r="R14" s="23"/>
      <c r="V14" s="50"/>
      <c r="W14" s="22"/>
      <c r="X14" s="22"/>
      <c r="Y14" s="22"/>
      <c r="Z14" s="22"/>
      <c r="AA14" s="22"/>
      <c r="AB14" s="22"/>
      <c r="AC14" s="22"/>
    </row>
    <row r="15" spans="1:29" x14ac:dyDescent="0.25">
      <c r="A15" s="27"/>
      <c r="B15" s="45"/>
      <c r="R15" s="23"/>
    </row>
    <row r="16" spans="1:29" x14ac:dyDescent="0.25">
      <c r="A16" s="27"/>
      <c r="B16" s="23"/>
      <c r="R16" s="23"/>
    </row>
    <row r="17" spans="1:18" x14ac:dyDescent="0.25">
      <c r="A17" s="27"/>
      <c r="B17" s="23"/>
      <c r="R17" s="23"/>
    </row>
    <row r="18" spans="1:18" x14ac:dyDescent="0.25">
      <c r="A18" s="27"/>
      <c r="B18" s="23"/>
      <c r="R18" s="23"/>
    </row>
    <row r="19" spans="1:18" x14ac:dyDescent="0.25">
      <c r="A19" s="27"/>
      <c r="B19" s="23"/>
      <c r="R19" s="23"/>
    </row>
    <row r="20" spans="1:18" x14ac:dyDescent="0.25">
      <c r="A20" s="27"/>
      <c r="B20" s="23"/>
      <c r="R20" s="23"/>
    </row>
    <row r="21" spans="1:18" x14ac:dyDescent="0.25">
      <c r="A21" s="27"/>
      <c r="B21" s="23"/>
      <c r="R21" s="23"/>
    </row>
    <row r="22" spans="1:18" x14ac:dyDescent="0.25">
      <c r="A22" s="27"/>
      <c r="B22" s="23"/>
      <c r="R22" s="23"/>
    </row>
    <row r="23" spans="1:18" x14ac:dyDescent="0.25">
      <c r="A23" s="27"/>
      <c r="B23" s="23"/>
      <c r="R23" s="23"/>
    </row>
    <row r="24" spans="1:18" x14ac:dyDescent="0.25">
      <c r="A24" s="27"/>
      <c r="B24" s="23"/>
      <c r="E24" s="1" t="s">
        <v>3</v>
      </c>
      <c r="R24" s="23"/>
    </row>
    <row r="25" spans="1:18" x14ac:dyDescent="0.25">
      <c r="A25" s="27"/>
      <c r="B25" s="23"/>
      <c r="D25" s="1" t="s">
        <v>4</v>
      </c>
      <c r="R25" s="23"/>
    </row>
    <row r="26" spans="1:18" x14ac:dyDescent="0.25">
      <c r="A26" s="27"/>
      <c r="B26" s="23"/>
      <c r="E26" s="1" t="s">
        <v>157</v>
      </c>
      <c r="R26" s="23"/>
    </row>
    <row r="27" spans="1:18" x14ac:dyDescent="0.25">
      <c r="A27" s="27"/>
      <c r="B27" s="23"/>
      <c r="F27" s="1" t="s">
        <v>60</v>
      </c>
      <c r="R27" s="23"/>
    </row>
    <row r="28" spans="1:18" x14ac:dyDescent="0.25">
      <c r="A28" s="27"/>
      <c r="B28" s="23"/>
      <c r="F28" s="1" t="s">
        <v>158</v>
      </c>
      <c r="R28" s="23"/>
    </row>
    <row r="29" spans="1:18" x14ac:dyDescent="0.25">
      <c r="A29" s="27"/>
      <c r="B29" s="23"/>
      <c r="F29" s="1" t="s">
        <v>159</v>
      </c>
      <c r="R29" s="23"/>
    </row>
    <row r="30" spans="1:18" x14ac:dyDescent="0.25">
      <c r="A30" s="27"/>
      <c r="B30" s="23"/>
      <c r="F30" s="1" t="s">
        <v>79</v>
      </c>
      <c r="R30" s="23"/>
    </row>
    <row r="31" spans="1:18" x14ac:dyDescent="0.25">
      <c r="A31" s="27"/>
      <c r="B31" s="23"/>
      <c r="F31" s="46" t="s">
        <v>160</v>
      </c>
      <c r="R31" s="23"/>
    </row>
    <row r="32" spans="1:18" x14ac:dyDescent="0.25">
      <c r="A32" s="27"/>
      <c r="F32" s="46" t="s">
        <v>161</v>
      </c>
      <c r="R32" s="23"/>
    </row>
    <row r="33" spans="1:31" x14ac:dyDescent="0.25">
      <c r="A33" s="27"/>
      <c r="F33" s="46" t="s">
        <v>162</v>
      </c>
      <c r="R33" s="23"/>
    </row>
    <row r="34" spans="1:31" x14ac:dyDescent="0.25">
      <c r="A34" s="27"/>
      <c r="B34" s="23"/>
      <c r="F34" s="1" t="s">
        <v>163</v>
      </c>
      <c r="R34" s="23"/>
    </row>
    <row r="35" spans="1:31" x14ac:dyDescent="0.25">
      <c r="A35" s="27"/>
      <c r="B35" s="23"/>
      <c r="F35" s="46" t="s">
        <v>164</v>
      </c>
      <c r="R35" s="23"/>
    </row>
    <row r="36" spans="1:31" x14ac:dyDescent="0.25">
      <c r="A36" s="27"/>
      <c r="B36" s="23"/>
      <c r="R36" s="23"/>
    </row>
    <row r="37" spans="1:31" x14ac:dyDescent="0.25">
      <c r="A37" s="27"/>
      <c r="B37" s="23"/>
      <c r="R37" s="23"/>
    </row>
    <row r="38" spans="1:31" s="1" customFormat="1" x14ac:dyDescent="0.25">
      <c r="A38" s="27"/>
      <c r="B38" s="23"/>
      <c r="E38" s="1" t="s">
        <v>65</v>
      </c>
      <c r="R38" s="23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48"/>
      <c r="AE38" s="48"/>
    </row>
    <row r="39" spans="1:31" s="1" customFormat="1" x14ac:dyDescent="0.25">
      <c r="A39" s="27"/>
      <c r="B39" s="23"/>
      <c r="F39" s="47" t="s">
        <v>55</v>
      </c>
      <c r="G39" s="47"/>
      <c r="H39" s="47"/>
      <c r="I39" s="47"/>
      <c r="J39" s="47"/>
      <c r="K39" s="47"/>
      <c r="L39" s="47"/>
      <c r="R39" s="23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48"/>
      <c r="AE39" s="48"/>
    </row>
    <row r="40" spans="1:31" s="1" customFormat="1" x14ac:dyDescent="0.25">
      <c r="A40" s="27"/>
      <c r="B40" s="23"/>
      <c r="F40" s="47" t="s">
        <v>57</v>
      </c>
      <c r="G40" s="47"/>
      <c r="H40" s="47"/>
      <c r="I40" s="47"/>
      <c r="J40" s="47"/>
      <c r="K40" s="47"/>
      <c r="L40" s="47"/>
      <c r="R40" s="23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48"/>
      <c r="AE40" s="48"/>
    </row>
    <row r="41" spans="1:31" s="1" customFormat="1" x14ac:dyDescent="0.25">
      <c r="A41" s="27"/>
      <c r="B41" s="23"/>
      <c r="F41" s="47" t="s">
        <v>54</v>
      </c>
      <c r="G41" s="47"/>
      <c r="H41" s="47"/>
      <c r="I41" s="47"/>
      <c r="J41" s="47"/>
      <c r="K41" s="47"/>
      <c r="L41" s="47"/>
      <c r="R41" s="23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8"/>
      <c r="AE41" s="48"/>
    </row>
    <row r="42" spans="1:31" s="1" customFormat="1" x14ac:dyDescent="0.25">
      <c r="A42" s="27"/>
      <c r="B42" s="23"/>
      <c r="F42" s="47"/>
      <c r="G42" s="47"/>
      <c r="H42" s="47"/>
      <c r="I42" s="47"/>
      <c r="J42" s="47"/>
      <c r="K42" s="47"/>
      <c r="L42" s="47"/>
      <c r="R42" s="23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8"/>
      <c r="AE42" s="48"/>
    </row>
    <row r="43" spans="1:31" s="1" customFormat="1" x14ac:dyDescent="0.25">
      <c r="A43" s="27"/>
      <c r="B43" s="23"/>
      <c r="R43" s="23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48"/>
      <c r="AE43" s="48"/>
    </row>
    <row r="44" spans="1:31" s="1" customFormat="1" x14ac:dyDescent="0.25">
      <c r="A44" s="27"/>
      <c r="B44" s="23"/>
      <c r="R44" s="23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48"/>
      <c r="AE44" s="48"/>
    </row>
    <row r="45" spans="1:31" s="1" customFormat="1" x14ac:dyDescent="0.25">
      <c r="A45" s="27"/>
      <c r="B45" s="23"/>
      <c r="R45" s="23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48"/>
      <c r="AE45" s="48"/>
    </row>
    <row r="46" spans="1:31" s="1" customFormat="1" x14ac:dyDescent="0.25">
      <c r="A46" s="27"/>
      <c r="B46" s="23"/>
      <c r="R46" s="23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48"/>
      <c r="AE46" s="48"/>
    </row>
    <row r="47" spans="1:31" s="1" customFormat="1" x14ac:dyDescent="0.25">
      <c r="A47" s="27"/>
      <c r="B47" s="23"/>
      <c r="R47" s="23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48"/>
      <c r="AE47" s="48"/>
    </row>
    <row r="48" spans="1:31" s="1" customFormat="1" x14ac:dyDescent="0.25">
      <c r="A48" s="27"/>
      <c r="B48" s="23"/>
      <c r="R48" s="23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8"/>
      <c r="AE48" s="48"/>
    </row>
    <row r="49" spans="1:31" s="1" customFormat="1" x14ac:dyDescent="0.25">
      <c r="A49" s="27"/>
      <c r="B49" s="23"/>
      <c r="R49" s="23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8"/>
      <c r="AE49" s="48"/>
    </row>
    <row r="50" spans="1:31" s="1" customFormat="1" x14ac:dyDescent="0.25">
      <c r="A50" s="27"/>
      <c r="B50" s="23"/>
      <c r="R50" s="23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48"/>
      <c r="AE50" s="48"/>
    </row>
    <row r="51" spans="1:31" s="1" customFormat="1" x14ac:dyDescent="0.25">
      <c r="A51" s="27"/>
      <c r="B51" s="23"/>
      <c r="R51" s="23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48"/>
      <c r="AE51" s="48"/>
    </row>
    <row r="52" spans="1:31" s="1" customFormat="1" x14ac:dyDescent="0.25">
      <c r="A52" s="27"/>
      <c r="B52" s="23"/>
      <c r="D52" s="1" t="s">
        <v>75</v>
      </c>
      <c r="R52" s="23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48"/>
      <c r="AE52" s="48"/>
    </row>
    <row r="53" spans="1:31" s="1" customFormat="1" x14ac:dyDescent="0.25">
      <c r="A53" s="27"/>
      <c r="B53" s="23"/>
      <c r="E53" s="1" t="s">
        <v>113</v>
      </c>
      <c r="F53" s="34"/>
      <c r="R53" s="23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8"/>
      <c r="AE53" s="48"/>
    </row>
    <row r="54" spans="1:31" s="1" customFormat="1" x14ac:dyDescent="0.25">
      <c r="A54" s="27"/>
      <c r="B54" s="23"/>
      <c r="D54" s="48"/>
      <c r="E54" s="48" t="s">
        <v>165</v>
      </c>
      <c r="F54" s="39"/>
      <c r="R54" s="23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48"/>
      <c r="AE54" s="48"/>
    </row>
    <row r="55" spans="1:31" s="1" customFormat="1" x14ac:dyDescent="0.25">
      <c r="A55" s="27"/>
      <c r="B55" s="23"/>
      <c r="D55" s="48"/>
      <c r="E55" s="39"/>
      <c r="F55" s="48" t="s">
        <v>115</v>
      </c>
      <c r="R55" s="23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48"/>
      <c r="AE55" s="48"/>
    </row>
    <row r="56" spans="1:31" s="1" customFormat="1" x14ac:dyDescent="0.25">
      <c r="A56" s="27"/>
      <c r="B56" s="23"/>
      <c r="D56" s="48"/>
      <c r="E56" s="39"/>
      <c r="F56" s="48" t="s">
        <v>116</v>
      </c>
      <c r="R56" s="23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8"/>
      <c r="AE56" s="48"/>
    </row>
    <row r="57" spans="1:31" s="1" customFormat="1" x14ac:dyDescent="0.25">
      <c r="A57" s="27"/>
      <c r="B57" s="23"/>
      <c r="R57" s="23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48"/>
      <c r="AE57" s="48"/>
    </row>
    <row r="58" spans="1:31" s="1" customFormat="1" x14ac:dyDescent="0.25">
      <c r="A58" s="27"/>
      <c r="B58" s="23"/>
      <c r="R58" s="23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48"/>
      <c r="AE58" s="48"/>
    </row>
    <row r="59" spans="1:31" s="1" customFormat="1" x14ac:dyDescent="0.25">
      <c r="A59" s="27"/>
      <c r="B59" s="23"/>
      <c r="R59" s="23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48"/>
      <c r="AE59" s="48"/>
    </row>
    <row r="60" spans="1:31" s="1" customFormat="1" x14ac:dyDescent="0.25">
      <c r="A60" s="27"/>
      <c r="B60" s="23"/>
      <c r="R60" s="23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48"/>
      <c r="AE60" s="48"/>
    </row>
    <row r="61" spans="1:31" s="1" customFormat="1" x14ac:dyDescent="0.25">
      <c r="A61" s="27"/>
      <c r="B61" s="23"/>
      <c r="R61" s="23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48"/>
      <c r="AE61" s="48"/>
    </row>
    <row r="62" spans="1:31" s="1" customFormat="1" x14ac:dyDescent="0.25">
      <c r="A62" s="27"/>
      <c r="B62" s="23"/>
      <c r="R62" s="23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48"/>
      <c r="AE62" s="48"/>
    </row>
    <row r="63" spans="1:31" s="1" customFormat="1" x14ac:dyDescent="0.25">
      <c r="A63" s="27"/>
      <c r="B63" s="23"/>
      <c r="R63" s="23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48"/>
      <c r="AE63" s="48"/>
    </row>
    <row r="64" spans="1:31" s="1" customFormat="1" x14ac:dyDescent="0.25">
      <c r="A64" s="27"/>
      <c r="B64" s="23"/>
      <c r="R64" s="23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48"/>
      <c r="AE64" s="48"/>
    </row>
    <row r="65" spans="1:31" s="1" customFormat="1" x14ac:dyDescent="0.25">
      <c r="A65" s="27"/>
      <c r="B65" s="23"/>
      <c r="R65" s="23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8"/>
      <c r="AE65" s="48"/>
    </row>
    <row r="66" spans="1:31" s="1" customFormat="1" x14ac:dyDescent="0.25">
      <c r="A66" s="27"/>
      <c r="B66" s="23"/>
      <c r="R66" s="23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48"/>
      <c r="AE66" s="48"/>
    </row>
    <row r="67" spans="1:31" s="1" customFormat="1" x14ac:dyDescent="0.25">
      <c r="A67" s="27"/>
      <c r="B67" s="23"/>
      <c r="R67" s="23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48"/>
      <c r="AE67" s="48"/>
    </row>
    <row r="68" spans="1:31" s="1" customFormat="1" x14ac:dyDescent="0.25">
      <c r="A68" s="27"/>
      <c r="B68" s="23"/>
      <c r="R68" s="23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48"/>
      <c r="AE68" s="48"/>
    </row>
    <row r="69" spans="1:31" s="1" customFormat="1" x14ac:dyDescent="0.25">
      <c r="A69" s="27"/>
      <c r="B69" s="42"/>
      <c r="R69" s="23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8"/>
      <c r="AE69" s="48"/>
    </row>
    <row r="70" spans="1:31" s="1" customFormat="1" x14ac:dyDescent="0.25">
      <c r="A70" s="27"/>
      <c r="B70" s="44"/>
      <c r="R70" s="23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48"/>
      <c r="AE70" s="48"/>
    </row>
    <row r="71" spans="1:31" s="1" customFormat="1" x14ac:dyDescent="0.25">
      <c r="A71" s="27"/>
      <c r="B71" s="44"/>
      <c r="R71" s="23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48"/>
      <c r="AE71" s="48"/>
    </row>
    <row r="72" spans="1:31" s="1" customFormat="1" x14ac:dyDescent="0.25">
      <c r="A72" s="27"/>
      <c r="B72" s="44"/>
      <c r="D72" s="1" t="s">
        <v>76</v>
      </c>
      <c r="R72" s="23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48"/>
      <c r="AE72" s="48"/>
    </row>
    <row r="73" spans="1:31" s="1" customFormat="1" x14ac:dyDescent="0.25">
      <c r="A73" s="27"/>
      <c r="B73" s="44"/>
      <c r="E73" s="1" t="s">
        <v>6</v>
      </c>
      <c r="R73" s="23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48"/>
      <c r="AE73" s="48"/>
    </row>
    <row r="74" spans="1:31" s="1" customFormat="1" x14ac:dyDescent="0.25">
      <c r="A74" s="27"/>
      <c r="B74" s="44"/>
      <c r="R74" s="23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48"/>
      <c r="AE74" s="48"/>
    </row>
    <row r="75" spans="1:31" s="1" customFormat="1" x14ac:dyDescent="0.25">
      <c r="B75" s="23"/>
      <c r="R75" s="23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48"/>
      <c r="AE75" s="48"/>
    </row>
    <row r="76" spans="1:31" s="1" customFormat="1" x14ac:dyDescent="0.25">
      <c r="B76" s="23"/>
      <c r="R76" s="23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48"/>
      <c r="AE76" s="48"/>
    </row>
    <row r="77" spans="1:31" s="1" customFormat="1" x14ac:dyDescent="0.25">
      <c r="B77" s="23"/>
      <c r="R77" s="23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48"/>
      <c r="AE77" s="48"/>
    </row>
    <row r="78" spans="1:31" s="1" customFormat="1" x14ac:dyDescent="0.25">
      <c r="B78" s="23"/>
      <c r="R78" s="23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48"/>
      <c r="AE78" s="48"/>
    </row>
    <row r="79" spans="1:31" s="1" customFormat="1" x14ac:dyDescent="0.25">
      <c r="B79" s="23"/>
      <c r="R79" s="23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48"/>
      <c r="AE79" s="48"/>
    </row>
    <row r="80" spans="1:31" s="1" customFormat="1" x14ac:dyDescent="0.25">
      <c r="B80" s="23"/>
      <c r="R80" s="23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48"/>
      <c r="AE80" s="48"/>
    </row>
    <row r="81" spans="2:31" s="1" customFormat="1" ht="15.75" thickBot="1" x14ac:dyDescent="0.3">
      <c r="B81" s="2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3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48"/>
      <c r="AE81" s="48"/>
    </row>
    <row r="82" spans="2:31" s="1" customFormat="1" ht="15.75" thickTop="1" x14ac:dyDescent="0.25"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48"/>
      <c r="AE82" s="48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3"/>
  <dimension ref="A1:AC105"/>
  <sheetViews>
    <sheetView zoomScale="85" zoomScaleNormal="85" workbookViewId="0"/>
  </sheetViews>
  <sheetFormatPr baseColWidth="10" defaultColWidth="9.140625" defaultRowHeight="15" x14ac:dyDescent="0.25"/>
  <cols>
    <col min="1" max="1" width="9.140625" style="1" customWidth="1"/>
    <col min="2" max="2" width="3.85546875" style="1" customWidth="1"/>
    <col min="3" max="16" width="11.42578125" style="1" customWidth="1"/>
    <col min="17" max="17" width="36.140625" style="1" customWidth="1"/>
    <col min="18" max="19" width="9.140625" style="1" customWidth="1"/>
    <col min="20" max="29" width="9.140625" style="54"/>
    <col min="30" max="16384" width="9.140625" style="34"/>
  </cols>
  <sheetData>
    <row r="1" spans="1:18" ht="15.75" thickBot="1" x14ac:dyDescent="0.3"/>
    <row r="2" spans="1:18" ht="15.75" thickTop="1" x14ac:dyDescent="0.25">
      <c r="A2" s="27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3"/>
    </row>
    <row r="3" spans="1:18" ht="21" x14ac:dyDescent="0.35">
      <c r="A3" s="27"/>
      <c r="B3" s="42"/>
      <c r="C3" s="43" t="s">
        <v>0</v>
      </c>
      <c r="R3" s="23"/>
    </row>
    <row r="4" spans="1:18" x14ac:dyDescent="0.25">
      <c r="A4" s="27"/>
      <c r="B4" s="42"/>
      <c r="D4" s="1" t="s">
        <v>45</v>
      </c>
      <c r="R4" s="23"/>
    </row>
    <row r="5" spans="1:18" x14ac:dyDescent="0.25">
      <c r="A5" s="27"/>
      <c r="B5" s="42"/>
      <c r="E5" s="1" t="s">
        <v>68</v>
      </c>
      <c r="R5" s="23"/>
    </row>
    <row r="6" spans="1:18" x14ac:dyDescent="0.25">
      <c r="A6" s="27"/>
      <c r="B6" s="42"/>
      <c r="E6" s="1" t="s">
        <v>69</v>
      </c>
      <c r="R6" s="23"/>
    </row>
    <row r="7" spans="1:18" x14ac:dyDescent="0.25">
      <c r="A7" s="27"/>
      <c r="B7" s="42"/>
      <c r="E7" s="1" t="s">
        <v>71</v>
      </c>
      <c r="R7" s="23"/>
    </row>
    <row r="8" spans="1:18" x14ac:dyDescent="0.25">
      <c r="A8" s="27"/>
      <c r="B8" s="42"/>
      <c r="E8" s="1" t="s">
        <v>70</v>
      </c>
      <c r="R8" s="23"/>
    </row>
    <row r="9" spans="1:18" x14ac:dyDescent="0.25">
      <c r="A9" s="27"/>
      <c r="B9" s="44"/>
      <c r="E9" s="1" t="s">
        <v>166</v>
      </c>
      <c r="R9" s="23"/>
    </row>
    <row r="10" spans="1:18" x14ac:dyDescent="0.25">
      <c r="A10" s="27"/>
      <c r="B10" s="44"/>
      <c r="R10" s="23"/>
    </row>
    <row r="11" spans="1:18" ht="21" x14ac:dyDescent="0.35">
      <c r="A11" s="27"/>
      <c r="B11" s="23"/>
      <c r="C11" s="43" t="s">
        <v>1</v>
      </c>
      <c r="R11" s="23"/>
    </row>
    <row r="12" spans="1:18" x14ac:dyDescent="0.25">
      <c r="A12" s="27"/>
      <c r="B12" s="23"/>
      <c r="R12" s="23"/>
    </row>
    <row r="13" spans="1:18" x14ac:dyDescent="0.25">
      <c r="A13" s="27"/>
      <c r="B13" s="23"/>
      <c r="D13" s="1" t="s">
        <v>67</v>
      </c>
      <c r="R13" s="23"/>
    </row>
    <row r="14" spans="1:18" x14ac:dyDescent="0.25">
      <c r="A14" s="27"/>
      <c r="B14" s="23"/>
      <c r="E14" s="1" t="s">
        <v>2</v>
      </c>
      <c r="R14" s="23"/>
    </row>
    <row r="15" spans="1:18" x14ac:dyDescent="0.25">
      <c r="A15" s="27"/>
      <c r="B15" s="45"/>
      <c r="R15" s="23"/>
    </row>
    <row r="16" spans="1:18" x14ac:dyDescent="0.25">
      <c r="A16" s="27"/>
      <c r="B16" s="23"/>
      <c r="R16" s="23"/>
    </row>
    <row r="17" spans="1:18" x14ac:dyDescent="0.25">
      <c r="A17" s="27"/>
      <c r="B17" s="23"/>
      <c r="R17" s="23"/>
    </row>
    <row r="18" spans="1:18" x14ac:dyDescent="0.25">
      <c r="A18" s="27"/>
      <c r="B18" s="23"/>
      <c r="R18" s="23"/>
    </row>
    <row r="19" spans="1:18" x14ac:dyDescent="0.25">
      <c r="A19" s="27"/>
      <c r="B19" s="23"/>
      <c r="R19" s="23"/>
    </row>
    <row r="20" spans="1:18" x14ac:dyDescent="0.25">
      <c r="A20" s="27"/>
      <c r="B20" s="23"/>
      <c r="R20" s="23"/>
    </row>
    <row r="21" spans="1:18" x14ac:dyDescent="0.25">
      <c r="A21" s="27"/>
      <c r="B21" s="23"/>
      <c r="R21" s="23"/>
    </row>
    <row r="22" spans="1:18" x14ac:dyDescent="0.25">
      <c r="A22" s="27"/>
      <c r="B22" s="23"/>
      <c r="R22" s="23"/>
    </row>
    <row r="23" spans="1:18" x14ac:dyDescent="0.25">
      <c r="A23" s="27"/>
      <c r="B23" s="23"/>
      <c r="R23" s="23"/>
    </row>
    <row r="24" spans="1:18" x14ac:dyDescent="0.25">
      <c r="A24" s="27"/>
      <c r="B24" s="23"/>
      <c r="R24" s="23"/>
    </row>
    <row r="25" spans="1:18" x14ac:dyDescent="0.25">
      <c r="A25" s="27"/>
      <c r="B25" s="23"/>
      <c r="E25" s="1" t="s">
        <v>3</v>
      </c>
      <c r="R25" s="23"/>
    </row>
    <row r="26" spans="1:18" x14ac:dyDescent="0.25">
      <c r="A26" s="27"/>
      <c r="B26" s="23"/>
      <c r="D26" s="1" t="s">
        <v>4</v>
      </c>
      <c r="R26" s="23"/>
    </row>
    <row r="27" spans="1:18" x14ac:dyDescent="0.25">
      <c r="A27" s="27"/>
      <c r="B27" s="23"/>
      <c r="E27" s="1" t="s">
        <v>58</v>
      </c>
      <c r="R27" s="23"/>
    </row>
    <row r="28" spans="1:18" x14ac:dyDescent="0.25">
      <c r="A28" s="27"/>
      <c r="B28" s="23"/>
      <c r="F28" s="1" t="s">
        <v>60</v>
      </c>
      <c r="R28" s="23"/>
    </row>
    <row r="29" spans="1:18" x14ac:dyDescent="0.25">
      <c r="A29" s="27"/>
      <c r="B29" s="23"/>
      <c r="F29" s="1" t="s">
        <v>61</v>
      </c>
      <c r="R29" s="23"/>
    </row>
    <row r="30" spans="1:18" x14ac:dyDescent="0.25">
      <c r="A30" s="27"/>
      <c r="B30" s="23"/>
      <c r="F30" s="1" t="s">
        <v>77</v>
      </c>
      <c r="R30" s="23"/>
    </row>
    <row r="31" spans="1:18" x14ac:dyDescent="0.25">
      <c r="A31" s="27"/>
      <c r="B31" s="23"/>
      <c r="F31" s="1" t="s">
        <v>78</v>
      </c>
      <c r="R31" s="23"/>
    </row>
    <row r="32" spans="1:18" x14ac:dyDescent="0.25">
      <c r="A32" s="27"/>
      <c r="F32" s="1" t="s">
        <v>79</v>
      </c>
      <c r="R32" s="23"/>
    </row>
    <row r="33" spans="1:18" x14ac:dyDescent="0.25">
      <c r="A33" s="27"/>
      <c r="F33" s="1" t="s">
        <v>80</v>
      </c>
      <c r="R33" s="23"/>
    </row>
    <row r="34" spans="1:18" x14ac:dyDescent="0.25">
      <c r="A34" s="27"/>
      <c r="B34" s="23"/>
      <c r="F34" s="1" t="s">
        <v>81</v>
      </c>
      <c r="R34" s="23"/>
    </row>
    <row r="35" spans="1:18" x14ac:dyDescent="0.25">
      <c r="A35" s="27"/>
      <c r="B35" s="23"/>
      <c r="F35" s="1" t="s">
        <v>82</v>
      </c>
      <c r="R35" s="23"/>
    </row>
    <row r="36" spans="1:18" x14ac:dyDescent="0.25">
      <c r="A36" s="27"/>
      <c r="B36" s="23"/>
      <c r="F36" s="1" t="s">
        <v>83</v>
      </c>
      <c r="R36" s="23"/>
    </row>
    <row r="37" spans="1:18" x14ac:dyDescent="0.25">
      <c r="A37" s="27"/>
      <c r="B37" s="23"/>
      <c r="F37" s="1" t="s">
        <v>84</v>
      </c>
      <c r="R37" s="23"/>
    </row>
    <row r="38" spans="1:18" x14ac:dyDescent="0.25">
      <c r="A38" s="27"/>
      <c r="B38" s="23"/>
      <c r="F38" s="1" t="s">
        <v>85</v>
      </c>
      <c r="R38" s="23"/>
    </row>
    <row r="39" spans="1:18" x14ac:dyDescent="0.25">
      <c r="A39" s="27"/>
      <c r="B39" s="23"/>
      <c r="F39" s="1" t="s">
        <v>86</v>
      </c>
      <c r="R39" s="23"/>
    </row>
    <row r="40" spans="1:18" x14ac:dyDescent="0.25">
      <c r="A40" s="27"/>
      <c r="B40" s="23"/>
      <c r="F40" s="1" t="s">
        <v>87</v>
      </c>
      <c r="R40" s="23"/>
    </row>
    <row r="41" spans="1:18" x14ac:dyDescent="0.25">
      <c r="A41" s="27"/>
      <c r="F41" s="1" t="s">
        <v>90</v>
      </c>
      <c r="R41" s="23"/>
    </row>
    <row r="42" spans="1:18" x14ac:dyDescent="0.25">
      <c r="A42" s="27"/>
      <c r="B42" s="23"/>
      <c r="F42" s="1" t="s">
        <v>89</v>
      </c>
      <c r="R42" s="23"/>
    </row>
    <row r="43" spans="1:18" x14ac:dyDescent="0.25">
      <c r="A43" s="27"/>
      <c r="B43" s="23"/>
      <c r="E43" s="1" t="s">
        <v>59</v>
      </c>
      <c r="R43" s="23"/>
    </row>
    <row r="44" spans="1:18" x14ac:dyDescent="0.25">
      <c r="A44" s="27"/>
      <c r="B44" s="23"/>
      <c r="F44" s="1" t="s">
        <v>62</v>
      </c>
      <c r="R44" s="23"/>
    </row>
    <row r="45" spans="1:18" x14ac:dyDescent="0.25">
      <c r="A45" s="27"/>
      <c r="B45" s="23"/>
      <c r="F45" s="1" t="s">
        <v>63</v>
      </c>
      <c r="R45" s="23"/>
    </row>
    <row r="46" spans="1:18" x14ac:dyDescent="0.25">
      <c r="A46" s="27"/>
      <c r="B46" s="23"/>
      <c r="F46" s="1" t="s">
        <v>64</v>
      </c>
      <c r="R46" s="23"/>
    </row>
    <row r="47" spans="1:18" x14ac:dyDescent="0.25">
      <c r="A47" s="27"/>
      <c r="B47" s="23"/>
      <c r="F47" s="1" t="s">
        <v>91</v>
      </c>
      <c r="R47" s="23"/>
    </row>
    <row r="48" spans="1:18" x14ac:dyDescent="0.25">
      <c r="A48" s="27"/>
      <c r="B48" s="23"/>
      <c r="E48" s="46"/>
      <c r="F48" s="46" t="s">
        <v>66</v>
      </c>
      <c r="G48" s="46"/>
      <c r="H48" s="46"/>
      <c r="I48" s="46"/>
      <c r="R48" s="23"/>
    </row>
    <row r="49" spans="1:18" x14ac:dyDescent="0.25">
      <c r="A49" s="27"/>
      <c r="B49" s="23"/>
      <c r="E49" s="46"/>
      <c r="F49" s="46" t="s">
        <v>92</v>
      </c>
      <c r="G49" s="46"/>
      <c r="H49" s="46"/>
      <c r="I49" s="46"/>
      <c r="R49" s="23"/>
    </row>
    <row r="50" spans="1:18" x14ac:dyDescent="0.25">
      <c r="A50" s="27"/>
      <c r="B50" s="23"/>
      <c r="E50" s="46"/>
      <c r="F50" s="46" t="s">
        <v>93</v>
      </c>
      <c r="G50" s="46"/>
      <c r="H50" s="46"/>
      <c r="I50" s="46"/>
      <c r="R50" s="23"/>
    </row>
    <row r="51" spans="1:18" x14ac:dyDescent="0.25">
      <c r="A51" s="27"/>
      <c r="F51" s="1" t="s">
        <v>94</v>
      </c>
      <c r="R51" s="23"/>
    </row>
    <row r="52" spans="1:18" x14ac:dyDescent="0.25">
      <c r="A52" s="27"/>
      <c r="F52" s="46" t="s">
        <v>95</v>
      </c>
      <c r="R52" s="23"/>
    </row>
    <row r="53" spans="1:18" x14ac:dyDescent="0.25">
      <c r="A53" s="27"/>
      <c r="B53" s="23"/>
      <c r="E53" s="46"/>
      <c r="F53" s="46" t="s">
        <v>96</v>
      </c>
      <c r="G53" s="46"/>
      <c r="H53" s="46"/>
      <c r="I53" s="46"/>
      <c r="R53" s="23"/>
    </row>
    <row r="54" spans="1:18" x14ac:dyDescent="0.25">
      <c r="A54" s="27"/>
      <c r="B54" s="23"/>
      <c r="E54" s="46"/>
      <c r="F54" s="1" t="s">
        <v>97</v>
      </c>
      <c r="G54" s="46"/>
      <c r="H54" s="46"/>
      <c r="I54" s="46"/>
      <c r="R54" s="23"/>
    </row>
    <row r="55" spans="1:18" x14ac:dyDescent="0.25">
      <c r="A55" s="27"/>
      <c r="F55" s="1" t="s">
        <v>98</v>
      </c>
      <c r="R55" s="23"/>
    </row>
    <row r="56" spans="1:18" x14ac:dyDescent="0.25">
      <c r="A56" s="27"/>
      <c r="B56" s="23"/>
      <c r="E56" s="46"/>
      <c r="F56" s="46" t="s">
        <v>99</v>
      </c>
      <c r="G56" s="46"/>
      <c r="H56" s="46"/>
      <c r="I56" s="46"/>
      <c r="R56" s="23"/>
    </row>
    <row r="57" spans="1:18" x14ac:dyDescent="0.25">
      <c r="A57" s="27"/>
      <c r="B57" s="23"/>
      <c r="E57" s="46"/>
      <c r="F57" s="46" t="s">
        <v>102</v>
      </c>
      <c r="G57" s="46"/>
      <c r="H57" s="46"/>
      <c r="I57" s="46"/>
      <c r="R57" s="23"/>
    </row>
    <row r="58" spans="1:18" x14ac:dyDescent="0.25">
      <c r="A58" s="27"/>
      <c r="B58" s="23"/>
      <c r="E58" s="46"/>
      <c r="F58" s="46" t="s">
        <v>103</v>
      </c>
      <c r="G58" s="46"/>
      <c r="H58" s="46"/>
      <c r="I58" s="46"/>
      <c r="R58" s="23"/>
    </row>
    <row r="59" spans="1:18" x14ac:dyDescent="0.25">
      <c r="A59" s="27"/>
      <c r="B59" s="23"/>
      <c r="F59" s="1" t="s">
        <v>100</v>
      </c>
      <c r="R59" s="23"/>
    </row>
    <row r="60" spans="1:18" x14ac:dyDescent="0.25">
      <c r="A60" s="27"/>
      <c r="B60" s="23"/>
      <c r="F60" s="1" t="s">
        <v>101</v>
      </c>
      <c r="R60" s="23"/>
    </row>
    <row r="61" spans="1:18" x14ac:dyDescent="0.25">
      <c r="A61" s="27"/>
      <c r="B61" s="23"/>
      <c r="E61" s="1" t="s">
        <v>65</v>
      </c>
      <c r="R61" s="23"/>
    </row>
    <row r="62" spans="1:18" x14ac:dyDescent="0.25">
      <c r="A62" s="27"/>
      <c r="B62" s="23"/>
      <c r="F62" s="47" t="s">
        <v>55</v>
      </c>
      <c r="G62" s="47"/>
      <c r="H62" s="47"/>
      <c r="I62" s="47"/>
      <c r="J62" s="47"/>
      <c r="K62" s="47"/>
      <c r="L62" s="47"/>
      <c r="R62" s="23"/>
    </row>
    <row r="63" spans="1:18" x14ac:dyDescent="0.25">
      <c r="A63" s="27"/>
      <c r="B63" s="23"/>
      <c r="F63" s="47" t="s">
        <v>57</v>
      </c>
      <c r="G63" s="47"/>
      <c r="H63" s="47"/>
      <c r="I63" s="47"/>
      <c r="J63" s="47"/>
      <c r="K63" s="47"/>
      <c r="L63" s="47"/>
      <c r="R63" s="23"/>
    </row>
    <row r="64" spans="1:18" x14ac:dyDescent="0.25">
      <c r="A64" s="27"/>
      <c r="B64" s="23"/>
      <c r="F64" s="47" t="s">
        <v>54</v>
      </c>
      <c r="G64" s="47"/>
      <c r="H64" s="47"/>
      <c r="I64" s="47"/>
      <c r="J64" s="47"/>
      <c r="K64" s="47"/>
      <c r="L64" s="47"/>
      <c r="R64" s="23"/>
    </row>
    <row r="65" spans="1:18" x14ac:dyDescent="0.25">
      <c r="A65" s="27"/>
      <c r="B65" s="23"/>
      <c r="F65" s="47" t="s">
        <v>56</v>
      </c>
      <c r="G65" s="47"/>
      <c r="H65" s="47"/>
      <c r="I65" s="47"/>
      <c r="J65" s="47"/>
      <c r="K65" s="47"/>
      <c r="L65" s="47"/>
      <c r="R65" s="23"/>
    </row>
    <row r="66" spans="1:18" x14ac:dyDescent="0.25">
      <c r="A66" s="27"/>
      <c r="B66" s="23"/>
      <c r="R66" s="23"/>
    </row>
    <row r="67" spans="1:18" x14ac:dyDescent="0.25">
      <c r="A67" s="27"/>
      <c r="B67" s="23"/>
      <c r="R67" s="23"/>
    </row>
    <row r="68" spans="1:18" x14ac:dyDescent="0.25">
      <c r="A68" s="27"/>
      <c r="B68" s="23"/>
      <c r="R68" s="23"/>
    </row>
    <row r="69" spans="1:18" x14ac:dyDescent="0.25">
      <c r="A69" s="27"/>
      <c r="B69" s="23"/>
      <c r="R69" s="23"/>
    </row>
    <row r="70" spans="1:18" x14ac:dyDescent="0.25">
      <c r="A70" s="27"/>
      <c r="B70" s="23"/>
      <c r="R70" s="23"/>
    </row>
    <row r="71" spans="1:18" x14ac:dyDescent="0.25">
      <c r="A71" s="27"/>
      <c r="B71" s="23"/>
      <c r="R71" s="23"/>
    </row>
    <row r="72" spans="1:18" x14ac:dyDescent="0.25">
      <c r="A72" s="27"/>
      <c r="B72" s="23"/>
      <c r="R72" s="23"/>
    </row>
    <row r="73" spans="1:18" x14ac:dyDescent="0.25">
      <c r="A73" s="27"/>
      <c r="B73" s="23"/>
      <c r="R73" s="23"/>
    </row>
    <row r="74" spans="1:18" x14ac:dyDescent="0.25">
      <c r="A74" s="27"/>
      <c r="B74" s="23"/>
      <c r="R74" s="23"/>
    </row>
    <row r="75" spans="1:18" x14ac:dyDescent="0.25">
      <c r="A75" s="27"/>
      <c r="B75" s="23"/>
      <c r="D75" s="1" t="s">
        <v>75</v>
      </c>
      <c r="R75" s="23"/>
    </row>
    <row r="76" spans="1:18" x14ac:dyDescent="0.25">
      <c r="A76" s="27"/>
      <c r="B76" s="23"/>
      <c r="E76" s="1" t="s">
        <v>5</v>
      </c>
      <c r="F76" s="34"/>
      <c r="R76" s="23"/>
    </row>
    <row r="77" spans="1:18" x14ac:dyDescent="0.25">
      <c r="A77" s="27"/>
      <c r="B77" s="23"/>
      <c r="D77" s="48"/>
      <c r="E77" s="48" t="s">
        <v>47</v>
      </c>
      <c r="F77" s="39"/>
      <c r="R77" s="23"/>
    </row>
    <row r="78" spans="1:18" x14ac:dyDescent="0.25">
      <c r="A78" s="27"/>
      <c r="B78" s="23"/>
      <c r="D78" s="48"/>
      <c r="E78" s="39"/>
      <c r="F78" s="48" t="s">
        <v>49</v>
      </c>
      <c r="R78" s="23"/>
    </row>
    <row r="79" spans="1:18" x14ac:dyDescent="0.25">
      <c r="A79" s="27"/>
      <c r="B79" s="23"/>
      <c r="D79" s="48"/>
      <c r="E79" s="39"/>
      <c r="F79" s="48" t="s">
        <v>72</v>
      </c>
      <c r="R79" s="23"/>
    </row>
    <row r="80" spans="1:18" x14ac:dyDescent="0.25">
      <c r="A80" s="27"/>
      <c r="B80" s="23"/>
      <c r="R80" s="23"/>
    </row>
    <row r="81" spans="1:18" x14ac:dyDescent="0.25">
      <c r="A81" s="27"/>
      <c r="B81" s="23"/>
      <c r="R81" s="23"/>
    </row>
    <row r="82" spans="1:18" x14ac:dyDescent="0.25">
      <c r="A82" s="27"/>
      <c r="B82" s="23"/>
      <c r="R82" s="23"/>
    </row>
    <row r="83" spans="1:18" x14ac:dyDescent="0.25">
      <c r="A83" s="27"/>
      <c r="B83" s="23"/>
      <c r="R83" s="23"/>
    </row>
    <row r="84" spans="1:18" x14ac:dyDescent="0.25">
      <c r="A84" s="27"/>
      <c r="B84" s="23"/>
      <c r="R84" s="23"/>
    </row>
    <row r="85" spans="1:18" x14ac:dyDescent="0.25">
      <c r="A85" s="27"/>
      <c r="B85" s="23"/>
      <c r="R85" s="23"/>
    </row>
    <row r="86" spans="1:18" x14ac:dyDescent="0.25">
      <c r="A86" s="27"/>
      <c r="B86" s="23"/>
      <c r="R86" s="23"/>
    </row>
    <row r="87" spans="1:18" x14ac:dyDescent="0.25">
      <c r="A87" s="27"/>
      <c r="B87" s="23"/>
      <c r="E87" s="1" t="s">
        <v>48</v>
      </c>
      <c r="R87" s="23"/>
    </row>
    <row r="88" spans="1:18" x14ac:dyDescent="0.25">
      <c r="A88" s="27"/>
      <c r="B88" s="23"/>
      <c r="F88" s="1" t="s">
        <v>73</v>
      </c>
      <c r="R88" s="23"/>
    </row>
    <row r="89" spans="1:18" x14ac:dyDescent="0.25">
      <c r="A89" s="27"/>
      <c r="B89" s="23"/>
      <c r="F89" s="1" t="s">
        <v>74</v>
      </c>
      <c r="R89" s="23"/>
    </row>
    <row r="90" spans="1:18" x14ac:dyDescent="0.25">
      <c r="A90" s="27"/>
      <c r="B90" s="23"/>
      <c r="R90" s="23"/>
    </row>
    <row r="91" spans="1:18" x14ac:dyDescent="0.25">
      <c r="A91" s="27"/>
      <c r="B91" s="23"/>
      <c r="R91" s="23"/>
    </row>
    <row r="92" spans="1:18" x14ac:dyDescent="0.25">
      <c r="A92" s="27"/>
      <c r="B92" s="42"/>
      <c r="R92" s="23"/>
    </row>
    <row r="93" spans="1:18" x14ac:dyDescent="0.25">
      <c r="A93" s="27"/>
      <c r="B93" s="44"/>
      <c r="R93" s="23"/>
    </row>
    <row r="94" spans="1:18" x14ac:dyDescent="0.25">
      <c r="A94" s="27"/>
      <c r="B94" s="44"/>
      <c r="R94" s="23"/>
    </row>
    <row r="95" spans="1:18" x14ac:dyDescent="0.25">
      <c r="A95" s="27"/>
      <c r="B95" s="44"/>
      <c r="D95" s="1" t="s">
        <v>76</v>
      </c>
      <c r="R95" s="23"/>
    </row>
    <row r="96" spans="1:18" x14ac:dyDescent="0.25">
      <c r="A96" s="27"/>
      <c r="B96" s="44"/>
      <c r="E96" s="1" t="s">
        <v>6</v>
      </c>
      <c r="R96" s="23"/>
    </row>
    <row r="97" spans="1:18" x14ac:dyDescent="0.25">
      <c r="A97" s="27"/>
      <c r="B97" s="44"/>
      <c r="E97" s="1" t="s">
        <v>7</v>
      </c>
      <c r="R97" s="23"/>
    </row>
    <row r="98" spans="1:18" x14ac:dyDescent="0.25">
      <c r="B98" s="23"/>
      <c r="R98" s="23"/>
    </row>
    <row r="99" spans="1:18" x14ac:dyDescent="0.25">
      <c r="B99" s="23"/>
      <c r="R99" s="23"/>
    </row>
    <row r="100" spans="1:18" x14ac:dyDescent="0.25">
      <c r="B100" s="23"/>
      <c r="R100" s="23"/>
    </row>
    <row r="101" spans="1:18" x14ac:dyDescent="0.25">
      <c r="B101" s="23"/>
      <c r="R101" s="23"/>
    </row>
    <row r="102" spans="1:18" x14ac:dyDescent="0.25">
      <c r="B102" s="23"/>
      <c r="R102" s="23"/>
    </row>
    <row r="103" spans="1:18" x14ac:dyDescent="0.25">
      <c r="B103" s="23"/>
      <c r="R103" s="23"/>
    </row>
    <row r="104" spans="1:18" ht="15.75" thickBot="1" x14ac:dyDescent="0.3">
      <c r="B104" s="26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3"/>
    </row>
    <row r="105" spans="1:18" ht="15.75" thickTop="1" x14ac:dyDescent="0.25"/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547AC-C98A-4E3C-B701-F290E7CFFAB7}">
  <dimension ref="A1:B1"/>
  <sheetViews>
    <sheetView workbookViewId="0"/>
  </sheetViews>
  <sheetFormatPr baseColWidth="10" defaultRowHeight="15" x14ac:dyDescent="0.25"/>
  <sheetData>
    <row r="1" spans="1:2" x14ac:dyDescent="0.25">
      <c r="A1" t="s">
        <v>167</v>
      </c>
      <c r="B1" t="s">
        <v>671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C037B-409B-449E-80AE-10AF06B35F24}">
  <dimension ref="A5:U538"/>
  <sheetViews>
    <sheetView workbookViewId="0">
      <selection activeCell="T6" sqref="T6"/>
    </sheetView>
  </sheetViews>
  <sheetFormatPr baseColWidth="10" defaultRowHeight="15" x14ac:dyDescent="0.25"/>
  <sheetData>
    <row r="5" spans="1:21" x14ac:dyDescent="0.25">
      <c r="A5" t="s">
        <v>9</v>
      </c>
      <c r="B5" t="s">
        <v>281</v>
      </c>
      <c r="C5" t="s">
        <v>2094</v>
      </c>
      <c r="D5" t="s">
        <v>279</v>
      </c>
      <c r="E5" t="s">
        <v>2095</v>
      </c>
      <c r="F5" t="s">
        <v>2096</v>
      </c>
      <c r="G5" t="s">
        <v>280</v>
      </c>
      <c r="H5" t="s">
        <v>2097</v>
      </c>
      <c r="I5" t="s">
        <v>88</v>
      </c>
      <c r="J5" t="s">
        <v>2098</v>
      </c>
      <c r="K5" t="s">
        <v>2099</v>
      </c>
      <c r="L5" t="s">
        <v>2096</v>
      </c>
      <c r="M5" t="s">
        <v>2100</v>
      </c>
      <c r="O5" t="s">
        <v>2051</v>
      </c>
      <c r="Q5" t="s">
        <v>2052</v>
      </c>
      <c r="T5" t="s">
        <v>104</v>
      </c>
      <c r="U5" t="s">
        <v>2101</v>
      </c>
    </row>
    <row r="6" spans="1:21" x14ac:dyDescent="0.25">
      <c r="A6" t="s">
        <v>170</v>
      </c>
      <c r="B6" t="s">
        <v>39</v>
      </c>
      <c r="C6" t="s">
        <v>2102</v>
      </c>
      <c r="D6" t="s">
        <v>273</v>
      </c>
      <c r="E6">
        <v>2</v>
      </c>
      <c r="F6" t="str">
        <f>$D6&amp;"-"&amp;$E6</f>
        <v>JB1-2</v>
      </c>
      <c r="G6" t="str">
        <f>VLOOKUP(F6,RAW_c_TEB2000_REV01!A:B,2,0)</f>
        <v>3.3V</v>
      </c>
      <c r="H6" t="str">
        <f>IF(IF(COUNTIF($Q$6:$S$150,G6)&gt;0,"---","--")="---",VLOOKUP(G6,$Q$6:$S$150,3,0),G6)</f>
        <v>3.3V</v>
      </c>
      <c r="I6" t="str">
        <f>IF(IF(COUNTIF($Q$6:$S$150,G6)&gt;0,"---","--")="---",VLOOKUP(G6,$Q$6:$S$150,2,0),"--")</f>
        <v>--</v>
      </c>
      <c r="J6" t="str">
        <f>IF(COUNTIF($O$6:$O$100,G6)&gt;0,"---","--")</f>
        <v>---</v>
      </c>
      <c r="K6" t="str">
        <f>IFERROR(IF(J6="--",IF(G6=H6,VLOOKUP(G6,RAW_c_TEB2000_REV01!L:N,3,0),SUM(VLOOKUP(H6,RAW_c_TEB2000_REV01!L:N,3,0),VLOOKUP(G6,RAW_c_TEB2000_REV01!L:N,3,0))),"---"),"---")</f>
        <v>---</v>
      </c>
      <c r="L6" t="str">
        <f>$D6&amp;"-"&amp;$E6</f>
        <v>JB1-2</v>
      </c>
      <c r="M6" t="str">
        <f>IFERROR(IF(
COUNTIF(B2B!H:H,(IF(K6&lt;&gt;"---",IF(INDEX(RAW_c_TEB2000_REV01!B:D,MATCH(H6,RAW_c_TEB2000_REV01!B:B,0),3)=L6,INDEX(
RAW_c_TEB2000_REV01!B:D,MATCH(H6,INDEX(RAW_c_TEB2000_REV01!B:B,MATCH(H6,RAW_c_TEB2000_REV01!B:B,)+1):'RAW_c_TEB2000_REV01'!B11077,)+MATCH(H6,RAW_c_TEB2000_REV01!B:B,),3),INDEX(RAW_c_TEB2000_REV01!B:D,MATCH(H6,RAW_c_TEB2000_REV01!B:B,0),3)),"---")))=1,"---",IF(K6&lt;&gt;"---",IF(INDEX(RAW_c_TEB2000_REV01!B:D,MATCH(H6,RAW_c_TEB2000_REV01!B:B,0),3)=L6,INDEX(
RAW_c_TEB2000_REV01!B:D,MATCH(H6,INDEX(RAW_c_TEB2000_REV01!B:B,MATCH(H6,RAW_c_TEB2000_REV01!B:B,)+1):'RAW_c_TEB2000_REV01'!B11077,)+MATCH(H6,RAW_c_TEB2000_REV01!B:B,),3),INDEX(RAW_c_TEB2000_REV01!B:D,MATCH(H6,RAW_c_TEB2000_REV01!B:B,0),3)),"---")),"---")</f>
        <v>---</v>
      </c>
      <c r="N6" t="str">
        <f>IFERROR(IF(AND(B6="B2B",J6="--"),L6,IF(
COUNTIF(B2B!H:H,(IF(K6&lt;&gt;"---",IF(INDEX(RAW_c_TEB2000_REV01!B:D,MATCH(H6,RAW_c_TEB2000_REV01!B:B,0),3)=L6,INDEX(
RAW_c_TEB2000_REV01!B:D,MATCH(H6,INDEX(RAW_c_TEB2000_REV01!B:B,MATCH(H6,RAW_c_TEB2000_REV01!B:B,)+1):'RAW_c_TEB2000_REV01'!B11077,)+MATCH(H6,RAW_c_TEB2000_REV01!B:B,),3),INDEX(RAW_c_TEB2000_REV01!B:D,MATCH(H6,RAW_c_TEB2000_REV01!B:B,0),3)),"---")))=0,"---",IF(K6&lt;&gt;"---",IF(INDEX(RAW_c_TEB2000_REV01!B:D,MATCH(H6,RAW_c_TEB2000_REV01!B:B,0),3)=L6,INDEX(
RAW_c_TEB2000_REV01!B:D,MATCH(H6,INDEX(RAW_c_TEB2000_REV01!B:B,MATCH(H6,RAW_c_TEB2000_REV01!B:B,)+1):'RAW_c_TEB2000_REV01'!B11077,)+MATCH(H6,RAW_c_TEB2000_REV01!B:B,),3),INDEX(RAW_c_TEB2000_REV01!B:D,MATCH(H6,RAW_c_TEB2000_REV01!B:B,0),3)),"---"))),"---")</f>
        <v>---</v>
      </c>
      <c r="O6" t="s">
        <v>291</v>
      </c>
      <c r="Q6" t="s">
        <v>1902</v>
      </c>
      <c r="R6" t="s">
        <v>753</v>
      </c>
      <c r="S6" t="s">
        <v>1901</v>
      </c>
      <c r="T6">
        <f>COUNTIF(RAW_c_TEB2000_REV01!B:B,G6)</f>
        <v>71</v>
      </c>
      <c r="U6" t="str">
        <f>$B6&amp;"-"&amp;$C6</f>
        <v>B2B-PWR_1</v>
      </c>
    </row>
    <row r="7" spans="1:21" x14ac:dyDescent="0.25">
      <c r="A7" t="s">
        <v>171</v>
      </c>
      <c r="B7" t="s">
        <v>39</v>
      </c>
      <c r="C7" t="s">
        <v>291</v>
      </c>
      <c r="D7" t="s">
        <v>273</v>
      </c>
      <c r="E7">
        <v>1</v>
      </c>
      <c r="F7" t="str">
        <f t="shared" ref="F7:F70" si="0">$D7&amp;"-"&amp;$E7</f>
        <v>JB1-1</v>
      </c>
      <c r="G7" t="str">
        <f>VLOOKUP(F7,RAW_c_TEB2000_REV01!A:B,2,0)</f>
        <v>GND</v>
      </c>
      <c r="H7" t="str">
        <f t="shared" ref="H7:H70" si="1">IF(IF(COUNTIF($Q$6:$S$150,G7)&gt;0,"---","--")="---",VLOOKUP(G7,$Q$6:$S$150,3,0),G7)</f>
        <v>GND</v>
      </c>
      <c r="I7" t="str">
        <f t="shared" ref="I7:I70" si="2">IF(IF(COUNTIF($Q$6:$S$150,G7)&gt;0,"---","--")="---",VLOOKUP(G7,$Q$6:$S$150,2,0),"--")</f>
        <v>--</v>
      </c>
      <c r="J7" t="str">
        <f t="shared" ref="J7:J70" si="3">IF(COUNTIF($O$6:$O$100,G7)&gt;0,"---","--")</f>
        <v>---</v>
      </c>
      <c r="K7" t="str">
        <f>IFERROR(IF(J7="--",IF(G7=H7,VLOOKUP(G7,RAW_c_TEB2000_REV01!L:N,3,0),SUM(VLOOKUP(H7,RAW_c_TEB2000_REV01!L:N,3,0),VLOOKUP(G7,RAW_c_TEB2000_REV01!L:N,3,0))),"---"),"---")</f>
        <v>---</v>
      </c>
      <c r="L7" t="str">
        <f t="shared" ref="L7:L70" si="4">$D7&amp;"-"&amp;$E7</f>
        <v>JB1-1</v>
      </c>
      <c r="M7" t="str">
        <f>IFERROR(IF(
COUNTIF(B2B!H:H,(IF(K7&lt;&gt;"---",IF(INDEX(RAW_c_TEB2000_REV01!B:D,MATCH(H7,RAW_c_TEB2000_REV01!B:B,0),3)=L7,INDEX(
RAW_c_TEB2000_REV01!B:D,MATCH(H7,INDEX(RAW_c_TEB2000_REV01!B:B,MATCH(H7,RAW_c_TEB2000_REV01!B:B,)+1):'RAW_c_TEB2000_REV01'!B11078,)+MATCH(H7,RAW_c_TEB2000_REV01!B:B,),3),INDEX(RAW_c_TEB2000_REV01!B:D,MATCH(H7,RAW_c_TEB2000_REV01!B:B,0),3)),"---")))=1,"---",IF(K7&lt;&gt;"---",IF(INDEX(RAW_c_TEB2000_REV01!B:D,MATCH(H7,RAW_c_TEB2000_REV01!B:B,0),3)=L7,INDEX(
RAW_c_TEB2000_REV01!B:D,MATCH(H7,INDEX(RAW_c_TEB2000_REV01!B:B,MATCH(H7,RAW_c_TEB2000_REV01!B:B,)+1):'RAW_c_TEB2000_REV01'!B11078,)+MATCH(H7,RAW_c_TEB2000_REV01!B:B,),3),INDEX(RAW_c_TEB2000_REV01!B:D,MATCH(H7,RAW_c_TEB2000_REV01!B:B,0),3)),"---")),"---")</f>
        <v>---</v>
      </c>
      <c r="N7" t="str">
        <f>IFERROR(IF(AND(B7="B2B",J7="--"),L7,IF(
COUNTIF(B2B!H:H,(IF(K7&lt;&gt;"---",IF(INDEX(RAW_c_TEB2000_REV01!B:D,MATCH(H7,RAW_c_TEB2000_REV01!B:B,0),3)=L7,INDEX(
RAW_c_TEB2000_REV01!B:D,MATCH(H7,INDEX(RAW_c_TEB2000_REV01!B:B,MATCH(H7,RAW_c_TEB2000_REV01!B:B,)+1):'RAW_c_TEB2000_REV01'!B11078,)+MATCH(H7,RAW_c_TEB2000_REV01!B:B,),3),INDEX(RAW_c_TEB2000_REV01!B:D,MATCH(H7,RAW_c_TEB2000_REV01!B:B,0),3)),"---")))=0,"---",IF(K7&lt;&gt;"---",IF(INDEX(RAW_c_TEB2000_REV01!B:D,MATCH(H7,RAW_c_TEB2000_REV01!B:B,0),3)=L7,INDEX(
RAW_c_TEB2000_REV01!B:D,MATCH(H7,INDEX(RAW_c_TEB2000_REV01!B:B,MATCH(H7,RAW_c_TEB2000_REV01!B:B,)+1):'RAW_c_TEB2000_REV01'!B11078,)+MATCH(H7,RAW_c_TEB2000_REV01!B:B,),3),INDEX(RAW_c_TEB2000_REV01!B:D,MATCH(H7,RAW_c_TEB2000_REV01!B:B,0),3)),"---"))),"---")</f>
        <v>---</v>
      </c>
      <c r="O7" t="s">
        <v>2053</v>
      </c>
      <c r="Q7" t="s">
        <v>1830</v>
      </c>
      <c r="R7" t="s">
        <v>1532</v>
      </c>
      <c r="S7" t="s">
        <v>1832</v>
      </c>
      <c r="T7">
        <f>COUNTIF(RAW_c_TEB2000_REV01!B:B,G7)</f>
        <v>224</v>
      </c>
      <c r="U7" t="str">
        <f t="shared" ref="U7:U70" si="5">$B7&amp;"-"&amp;$C7</f>
        <v>B2B-GND</v>
      </c>
    </row>
    <row r="8" spans="1:21" x14ac:dyDescent="0.25">
      <c r="A8" t="s">
        <v>172</v>
      </c>
      <c r="B8" t="s">
        <v>39</v>
      </c>
      <c r="C8" t="s">
        <v>2102</v>
      </c>
      <c r="D8" t="s">
        <v>273</v>
      </c>
      <c r="E8">
        <v>4</v>
      </c>
      <c r="F8" t="str">
        <f t="shared" si="0"/>
        <v>JB1-4</v>
      </c>
      <c r="G8" t="str">
        <f>VLOOKUP(F8,RAW_c_TEB2000_REV01!A:B,2,0)</f>
        <v>3.3V</v>
      </c>
      <c r="H8" t="str">
        <f t="shared" si="1"/>
        <v>3.3V</v>
      </c>
      <c r="I8" t="str">
        <f t="shared" si="2"/>
        <v>--</v>
      </c>
      <c r="J8" t="str">
        <f t="shared" si="3"/>
        <v>---</v>
      </c>
      <c r="K8" t="str">
        <f>IFERROR(IF(J8="--",IF(G8=H8,VLOOKUP(G8,RAW_c_TEB2000_REV01!L:N,3,0),SUM(VLOOKUP(H8,RAW_c_TEB2000_REV01!L:N,3,0),VLOOKUP(G8,RAW_c_TEB2000_REV01!L:N,3,0))),"---"),"---")</f>
        <v>---</v>
      </c>
      <c r="L8" t="str">
        <f t="shared" si="4"/>
        <v>JB1-4</v>
      </c>
      <c r="M8" t="str">
        <f>IFERROR(IF(
COUNTIF(B2B!H:H,(IF(K8&lt;&gt;"---",IF(INDEX(RAW_c_TEB2000_REV01!B:D,MATCH(H8,RAW_c_TEB2000_REV01!B:B,0),3)=L8,INDEX(
RAW_c_TEB2000_REV01!B:D,MATCH(H8,INDEX(RAW_c_TEB2000_REV01!B:B,MATCH(H8,RAW_c_TEB2000_REV01!B:B,)+1):'RAW_c_TEB2000_REV01'!B11079,)+MATCH(H8,RAW_c_TEB2000_REV01!B:B,),3),INDEX(RAW_c_TEB2000_REV01!B:D,MATCH(H8,RAW_c_TEB2000_REV01!B:B,0),3)),"---")))=1,"---",IF(K8&lt;&gt;"---",IF(INDEX(RAW_c_TEB2000_REV01!B:D,MATCH(H8,RAW_c_TEB2000_REV01!B:B,0),3)=L8,INDEX(
RAW_c_TEB2000_REV01!B:D,MATCH(H8,INDEX(RAW_c_TEB2000_REV01!B:B,MATCH(H8,RAW_c_TEB2000_REV01!B:B,)+1):'RAW_c_TEB2000_REV01'!B11079,)+MATCH(H8,RAW_c_TEB2000_REV01!B:B,),3),INDEX(RAW_c_TEB2000_REV01!B:D,MATCH(H8,RAW_c_TEB2000_REV01!B:B,0),3)),"---")),"---")</f>
        <v>---</v>
      </c>
      <c r="N8" t="str">
        <f>IFERROR(IF(AND(B8="B2B",J8="--"),L8,IF(
COUNTIF(B2B!H:H,(IF(K8&lt;&gt;"---",IF(INDEX(RAW_c_TEB2000_REV01!B:D,MATCH(H8,RAW_c_TEB2000_REV01!B:B,0),3)=L8,INDEX(
RAW_c_TEB2000_REV01!B:D,MATCH(H8,INDEX(RAW_c_TEB2000_REV01!B:B,MATCH(H8,RAW_c_TEB2000_REV01!B:B,)+1):'RAW_c_TEB2000_REV01'!B11079,)+MATCH(H8,RAW_c_TEB2000_REV01!B:B,),3),INDEX(RAW_c_TEB2000_REV01!B:D,MATCH(H8,RAW_c_TEB2000_REV01!B:B,0),3)),"---")))=0,"---",IF(K8&lt;&gt;"---",IF(INDEX(RAW_c_TEB2000_REV01!B:D,MATCH(H8,RAW_c_TEB2000_REV01!B:B,0),3)=L8,INDEX(
RAW_c_TEB2000_REV01!B:D,MATCH(H8,INDEX(RAW_c_TEB2000_REV01!B:B,MATCH(H8,RAW_c_TEB2000_REV01!B:B,)+1):'RAW_c_TEB2000_REV01'!B11079,)+MATCH(H8,RAW_c_TEB2000_REV01!B:B,),3),INDEX(RAW_c_TEB2000_REV01!B:D,MATCH(H8,RAW_c_TEB2000_REV01!B:B,0),3)),"---"))),"---")</f>
        <v>---</v>
      </c>
      <c r="O8" t="s">
        <v>2054</v>
      </c>
      <c r="Q8" t="s">
        <v>1831</v>
      </c>
      <c r="R8" t="s">
        <v>1535</v>
      </c>
      <c r="S8" t="s">
        <v>1833</v>
      </c>
      <c r="T8">
        <f>COUNTIF(RAW_c_TEB2000_REV01!B:B,G8)</f>
        <v>71</v>
      </c>
      <c r="U8" t="str">
        <f t="shared" si="5"/>
        <v>B2B-PWR_1</v>
      </c>
    </row>
    <row r="9" spans="1:21" x14ac:dyDescent="0.25">
      <c r="A9" t="s">
        <v>173</v>
      </c>
      <c r="B9" t="s">
        <v>39</v>
      </c>
      <c r="C9" t="s">
        <v>2103</v>
      </c>
      <c r="D9" t="s">
        <v>273</v>
      </c>
      <c r="E9">
        <v>3</v>
      </c>
      <c r="F9" t="str">
        <f t="shared" si="0"/>
        <v>JB1-3</v>
      </c>
      <c r="G9" t="str">
        <f>VLOOKUP(F9,RAW_c_TEB2000_REV01!A:B,2,0)</f>
        <v>PHY_MDI0_P</v>
      </c>
      <c r="H9" t="str">
        <f t="shared" si="1"/>
        <v>PHY_MDI0_P</v>
      </c>
      <c r="I9" t="str">
        <f t="shared" si="2"/>
        <v>--</v>
      </c>
      <c r="J9" t="str">
        <f t="shared" si="3"/>
        <v>--</v>
      </c>
      <c r="K9">
        <f>IFERROR(IF(J9="--",IF(G9=H9,VLOOKUP(G9,RAW_c_TEB2000_REV01!L:N,3,0),SUM(VLOOKUP(H9,RAW_c_TEB2000_REV01!L:N,3,0),VLOOKUP(G9,RAW_c_TEB2000_REV01!L:N,3,0))),"---"),"---")</f>
        <v>40.395400000000002</v>
      </c>
      <c r="L9" t="str">
        <f t="shared" si="4"/>
        <v>JB1-3</v>
      </c>
      <c r="M9" t="str">
        <f>IFERROR(IF(
COUNTIF(B2B!H:H,(IF(K9&lt;&gt;"---",IF(INDEX(RAW_c_TEB2000_REV01!B:D,MATCH(H9,RAW_c_TEB2000_REV01!B:B,0),3)=L9,INDEX(
RAW_c_TEB2000_REV01!B:D,MATCH(H9,INDEX(RAW_c_TEB2000_REV01!B:B,MATCH(H9,RAW_c_TEB2000_REV01!B:B,)+1):'RAW_c_TEB2000_REV01'!B11080,)+MATCH(H9,RAW_c_TEB2000_REV01!B:B,),3),INDEX(RAW_c_TEB2000_REV01!B:D,MATCH(H9,RAW_c_TEB2000_REV01!B:B,0),3)),"---")))=1,"---",IF(K9&lt;&gt;"---",IF(INDEX(RAW_c_TEB2000_REV01!B:D,MATCH(H9,RAW_c_TEB2000_REV01!B:B,0),3)=L9,INDEX(
RAW_c_TEB2000_REV01!B:D,MATCH(H9,INDEX(RAW_c_TEB2000_REV01!B:B,MATCH(H9,RAW_c_TEB2000_REV01!B:B,)+1):'RAW_c_TEB2000_REV01'!B11080,)+MATCH(H9,RAW_c_TEB2000_REV01!B:B,),3),INDEX(RAW_c_TEB2000_REV01!B:D,MATCH(H9,RAW_c_TEB2000_REV01!B:B,0),3)),"---")),"---")</f>
        <v>J14-2</v>
      </c>
      <c r="N9" t="str">
        <f>IFERROR(IF(AND(B9="B2B",J9="--"),L9,IF(
COUNTIF(B2B!H:H,(IF(K9&lt;&gt;"---",IF(INDEX(RAW_c_TEB2000_REV01!B:D,MATCH(H9,RAW_c_TEB2000_REV01!B:B,0),3)=L9,INDEX(
RAW_c_TEB2000_REV01!B:D,MATCH(H9,INDEX(RAW_c_TEB2000_REV01!B:B,MATCH(H9,RAW_c_TEB2000_REV01!B:B,)+1):'RAW_c_TEB2000_REV01'!B11080,)+MATCH(H9,RAW_c_TEB2000_REV01!B:B,),3),INDEX(RAW_c_TEB2000_REV01!B:D,MATCH(H9,RAW_c_TEB2000_REV01!B:B,0),3)),"---")))=0,"---",IF(K9&lt;&gt;"---",IF(INDEX(RAW_c_TEB2000_REV01!B:D,MATCH(H9,RAW_c_TEB2000_REV01!B:B,0),3)=L9,INDEX(
RAW_c_TEB2000_REV01!B:D,MATCH(H9,INDEX(RAW_c_TEB2000_REV01!B:B,MATCH(H9,RAW_c_TEB2000_REV01!B:B,)+1):'RAW_c_TEB2000_REV01'!B11080,)+MATCH(H9,RAW_c_TEB2000_REV01!B:B,),3),INDEX(RAW_c_TEB2000_REV01!B:D,MATCH(H9,RAW_c_TEB2000_REV01!B:B,0),3)),"---"))),"---")</f>
        <v>JB1-3</v>
      </c>
      <c r="O9" t="s">
        <v>2055</v>
      </c>
      <c r="Q9" t="s">
        <v>714</v>
      </c>
      <c r="R9" t="s">
        <v>748</v>
      </c>
      <c r="S9" t="s">
        <v>1910</v>
      </c>
      <c r="T9">
        <f>COUNTIF(RAW_c_TEB2000_REV01!B:B,G9)</f>
        <v>2</v>
      </c>
      <c r="U9" t="str">
        <f t="shared" si="5"/>
        <v>B2B-IO-G7_ETH-MDIO0_MGT-TX</v>
      </c>
    </row>
    <row r="10" spans="1:21" x14ac:dyDescent="0.25">
      <c r="A10" t="s">
        <v>174</v>
      </c>
      <c r="B10" t="s">
        <v>39</v>
      </c>
      <c r="C10" t="s">
        <v>2102</v>
      </c>
      <c r="D10" t="s">
        <v>273</v>
      </c>
      <c r="E10">
        <v>6</v>
      </c>
      <c r="F10" t="str">
        <f t="shared" si="0"/>
        <v>JB1-6</v>
      </c>
      <c r="G10" t="str">
        <f>VLOOKUP(F10,RAW_c_TEB2000_REV01!A:B,2,0)</f>
        <v>3.3V</v>
      </c>
      <c r="H10" t="str">
        <f t="shared" si="1"/>
        <v>3.3V</v>
      </c>
      <c r="I10" t="str">
        <f t="shared" si="2"/>
        <v>--</v>
      </c>
      <c r="J10" t="str">
        <f t="shared" si="3"/>
        <v>---</v>
      </c>
      <c r="K10" t="str">
        <f>IFERROR(IF(J10="--",IF(G10=H10,VLOOKUP(G10,RAW_c_TEB2000_REV01!L:N,3,0),SUM(VLOOKUP(H10,RAW_c_TEB2000_REV01!L:N,3,0),VLOOKUP(G10,RAW_c_TEB2000_REV01!L:N,3,0))),"---"),"---")</f>
        <v>---</v>
      </c>
      <c r="L10" t="str">
        <f t="shared" si="4"/>
        <v>JB1-6</v>
      </c>
      <c r="M10" t="str">
        <f>IFERROR(IF(
COUNTIF(B2B!H:H,(IF(K10&lt;&gt;"---",IF(INDEX(RAW_c_TEB2000_REV01!B:D,MATCH(H10,RAW_c_TEB2000_REV01!B:B,0),3)=L10,INDEX(
RAW_c_TEB2000_REV01!B:D,MATCH(H10,INDEX(RAW_c_TEB2000_REV01!B:B,MATCH(H10,RAW_c_TEB2000_REV01!B:B,)+1):'RAW_c_TEB2000_REV01'!B11081,)+MATCH(H10,RAW_c_TEB2000_REV01!B:B,),3),INDEX(RAW_c_TEB2000_REV01!B:D,MATCH(H10,RAW_c_TEB2000_REV01!B:B,0),3)),"---")))=1,"---",IF(K10&lt;&gt;"---",IF(INDEX(RAW_c_TEB2000_REV01!B:D,MATCH(H10,RAW_c_TEB2000_REV01!B:B,0),3)=L10,INDEX(
RAW_c_TEB2000_REV01!B:D,MATCH(H10,INDEX(RAW_c_TEB2000_REV01!B:B,MATCH(H10,RAW_c_TEB2000_REV01!B:B,)+1):'RAW_c_TEB2000_REV01'!B11081,)+MATCH(H10,RAW_c_TEB2000_REV01!B:B,),3),INDEX(RAW_c_TEB2000_REV01!B:D,MATCH(H10,RAW_c_TEB2000_REV01!B:B,0),3)),"---")),"---")</f>
        <v>---</v>
      </c>
      <c r="N10" t="str">
        <f>IFERROR(IF(AND(B10="B2B",J10="--"),L10,IF(
COUNTIF(B2B!H:H,(IF(K10&lt;&gt;"---",IF(INDEX(RAW_c_TEB2000_REV01!B:D,MATCH(H10,RAW_c_TEB2000_REV01!B:B,0),3)=L10,INDEX(
RAW_c_TEB2000_REV01!B:D,MATCH(H10,INDEX(RAW_c_TEB2000_REV01!B:B,MATCH(H10,RAW_c_TEB2000_REV01!B:B,)+1):'RAW_c_TEB2000_REV01'!B11081,)+MATCH(H10,RAW_c_TEB2000_REV01!B:B,),3),INDEX(RAW_c_TEB2000_REV01!B:D,MATCH(H10,RAW_c_TEB2000_REV01!B:B,0),3)),"---")))=0,"---",IF(K10&lt;&gt;"---",IF(INDEX(RAW_c_TEB2000_REV01!B:D,MATCH(H10,RAW_c_TEB2000_REV01!B:B,0),3)=L10,INDEX(
RAW_c_TEB2000_REV01!B:D,MATCH(H10,INDEX(RAW_c_TEB2000_REV01!B:B,MATCH(H10,RAW_c_TEB2000_REV01!B:B,)+1):'RAW_c_TEB2000_REV01'!B11081,)+MATCH(H10,RAW_c_TEB2000_REV01!B:B,),3),INDEX(RAW_c_TEB2000_REV01!B:D,MATCH(H10,RAW_c_TEB2000_REV01!B:B,0),3)),"---"))),"---")</f>
        <v>---</v>
      </c>
      <c r="O10" t="s">
        <v>2056</v>
      </c>
      <c r="Q10" t="s">
        <v>710</v>
      </c>
      <c r="R10" t="s">
        <v>748</v>
      </c>
      <c r="S10" t="s">
        <v>1907</v>
      </c>
      <c r="T10">
        <f>COUNTIF(RAW_c_TEB2000_REV01!B:B,G10)</f>
        <v>71</v>
      </c>
      <c r="U10" t="str">
        <f t="shared" si="5"/>
        <v>B2B-PWR_1</v>
      </c>
    </row>
    <row r="11" spans="1:21" x14ac:dyDescent="0.25">
      <c r="A11" t="s">
        <v>175</v>
      </c>
      <c r="B11" t="s">
        <v>39</v>
      </c>
      <c r="C11" t="s">
        <v>2103</v>
      </c>
      <c r="D11" t="s">
        <v>273</v>
      </c>
      <c r="E11">
        <v>5</v>
      </c>
      <c r="F11" t="str">
        <f t="shared" si="0"/>
        <v>JB1-5</v>
      </c>
      <c r="G11" t="str">
        <f>VLOOKUP(F11,RAW_c_TEB2000_REV01!A:B,2,0)</f>
        <v>PHY_MDI0_N</v>
      </c>
      <c r="H11" t="str">
        <f t="shared" si="1"/>
        <v>PHY_MDI0_N</v>
      </c>
      <c r="I11" t="str">
        <f t="shared" si="2"/>
        <v>--</v>
      </c>
      <c r="J11" t="str">
        <f t="shared" si="3"/>
        <v>--</v>
      </c>
      <c r="K11">
        <f>IFERROR(IF(J11="--",IF(G11=H11,VLOOKUP(G11,RAW_c_TEB2000_REV01!L:N,3,0),SUM(VLOOKUP(H11,RAW_c_TEB2000_REV01!L:N,3,0),VLOOKUP(G11,RAW_c_TEB2000_REV01!L:N,3,0))),"---"),"---")</f>
        <v>40.381799999999998</v>
      </c>
      <c r="L11" t="str">
        <f t="shared" si="4"/>
        <v>JB1-5</v>
      </c>
      <c r="M11" t="str">
        <f>IFERROR(IF(
COUNTIF(B2B!H:H,(IF(K11&lt;&gt;"---",IF(INDEX(RAW_c_TEB2000_REV01!B:D,MATCH(H11,RAW_c_TEB2000_REV01!B:B,0),3)=L11,INDEX(
RAW_c_TEB2000_REV01!B:D,MATCH(H11,INDEX(RAW_c_TEB2000_REV01!B:B,MATCH(H11,RAW_c_TEB2000_REV01!B:B,)+1):'RAW_c_TEB2000_REV01'!B11082,)+MATCH(H11,RAW_c_TEB2000_REV01!B:B,),3),INDEX(RAW_c_TEB2000_REV01!B:D,MATCH(H11,RAW_c_TEB2000_REV01!B:B,0),3)),"---")))=1,"---",IF(K11&lt;&gt;"---",IF(INDEX(RAW_c_TEB2000_REV01!B:D,MATCH(H11,RAW_c_TEB2000_REV01!B:B,0),3)=L11,INDEX(
RAW_c_TEB2000_REV01!B:D,MATCH(H11,INDEX(RAW_c_TEB2000_REV01!B:B,MATCH(H11,RAW_c_TEB2000_REV01!B:B,)+1):'RAW_c_TEB2000_REV01'!B11082,)+MATCH(H11,RAW_c_TEB2000_REV01!B:B,),3),INDEX(RAW_c_TEB2000_REV01!B:D,MATCH(H11,RAW_c_TEB2000_REV01!B:B,0),3)),"---")),"---")</f>
        <v>J14-3</v>
      </c>
      <c r="N11" t="str">
        <f>IFERROR(IF(AND(B11="B2B",J11="--"),L11,IF(
COUNTIF(B2B!H:H,(IF(K11&lt;&gt;"---",IF(INDEX(RAW_c_TEB2000_REV01!B:D,MATCH(H11,RAW_c_TEB2000_REV01!B:B,0),3)=L11,INDEX(
RAW_c_TEB2000_REV01!B:D,MATCH(H11,INDEX(RAW_c_TEB2000_REV01!B:B,MATCH(H11,RAW_c_TEB2000_REV01!B:B,)+1):'RAW_c_TEB2000_REV01'!B11082,)+MATCH(H11,RAW_c_TEB2000_REV01!B:B,),3),INDEX(RAW_c_TEB2000_REV01!B:D,MATCH(H11,RAW_c_TEB2000_REV01!B:B,0),3)),"---")))=0,"---",IF(K11&lt;&gt;"---",IF(INDEX(RAW_c_TEB2000_REV01!B:D,MATCH(H11,RAW_c_TEB2000_REV01!B:B,0),3)=L11,INDEX(
RAW_c_TEB2000_REV01!B:D,MATCH(H11,INDEX(RAW_c_TEB2000_REV01!B:B,MATCH(H11,RAW_c_TEB2000_REV01!B:B,)+1):'RAW_c_TEB2000_REV01'!B11082,)+MATCH(H11,RAW_c_TEB2000_REV01!B:B,),3),INDEX(RAW_c_TEB2000_REV01!B:D,MATCH(H11,RAW_c_TEB2000_REV01!B:B,0),3)),"---"))),"---")</f>
        <v>JB1-5</v>
      </c>
      <c r="O11" t="s">
        <v>2057</v>
      </c>
      <c r="Q11" t="s">
        <v>1903</v>
      </c>
      <c r="R11" t="s">
        <v>983</v>
      </c>
      <c r="S11" t="s">
        <v>1875</v>
      </c>
      <c r="T11">
        <f>COUNTIF(RAW_c_TEB2000_REV01!B:B,G11)</f>
        <v>2</v>
      </c>
      <c r="U11" t="str">
        <f t="shared" si="5"/>
        <v>B2B-IO-G7_ETH-MDIO0_MGT-TX</v>
      </c>
    </row>
    <row r="12" spans="1:21" x14ac:dyDescent="0.25">
      <c r="A12" t="s">
        <v>176</v>
      </c>
      <c r="B12" t="s">
        <v>39</v>
      </c>
      <c r="C12" t="s">
        <v>299</v>
      </c>
      <c r="D12" t="s">
        <v>273</v>
      </c>
      <c r="E12">
        <v>8</v>
      </c>
      <c r="F12" t="str">
        <f t="shared" si="0"/>
        <v>JB1-8</v>
      </c>
      <c r="G12" t="str">
        <f>VLOOKUP(F12,RAW_c_TEB2000_REV01!A:B,2,0)</f>
        <v>NOSEQ</v>
      </c>
      <c r="H12" t="str">
        <f t="shared" si="1"/>
        <v>NOSEQ</v>
      </c>
      <c r="I12" t="str">
        <f t="shared" si="2"/>
        <v>--</v>
      </c>
      <c r="J12" t="str">
        <f t="shared" si="3"/>
        <v>--</v>
      </c>
      <c r="K12">
        <f>IFERROR(IF(J12="--",IF(G12=H12,VLOOKUP(G12,RAW_c_TEB2000_REV01!L:N,3,0),SUM(VLOOKUP(H12,RAW_c_TEB2000_REV01!L:N,3,0),VLOOKUP(G12,RAW_c_TEB2000_REV01!L:N,3,0))),"---"),"---")</f>
        <v>17.524999999999999</v>
      </c>
      <c r="L12" t="str">
        <f t="shared" si="4"/>
        <v>JB1-8</v>
      </c>
      <c r="M12" t="str">
        <f>IFERROR(IF(
COUNTIF(B2B!H:H,(IF(K12&lt;&gt;"---",IF(INDEX(RAW_c_TEB2000_REV01!B:D,MATCH(H12,RAW_c_TEB2000_REV01!B:B,0),3)=L12,INDEX(
RAW_c_TEB2000_REV01!B:D,MATCH(H12,INDEX(RAW_c_TEB2000_REV01!B:B,MATCH(H12,RAW_c_TEB2000_REV01!B:B,)+1):'RAW_c_TEB2000_REV01'!B11083,)+MATCH(H12,RAW_c_TEB2000_REV01!B:B,),3),INDEX(RAW_c_TEB2000_REV01!B:D,MATCH(H12,RAW_c_TEB2000_REV01!B:B,0),3)),"---")))=1,"---",IF(K12&lt;&gt;"---",IF(INDEX(RAW_c_TEB2000_REV01!B:D,MATCH(H12,RAW_c_TEB2000_REV01!B:B,0),3)=L12,INDEX(
RAW_c_TEB2000_REV01!B:D,MATCH(H12,INDEX(RAW_c_TEB2000_REV01!B:B,MATCH(H12,RAW_c_TEB2000_REV01!B:B,)+1):'RAW_c_TEB2000_REV01'!B11083,)+MATCH(H12,RAW_c_TEB2000_REV01!B:B,),3),INDEX(RAW_c_TEB2000_REV01!B:D,MATCH(H12,RAW_c_TEB2000_REV01!B:B,0),3)),"---")),"---")</f>
        <v>U5-78</v>
      </c>
      <c r="N12" t="str">
        <f>IFERROR(IF(AND(B12="B2B",J12="--"),L12,IF(
COUNTIF(B2B!H:H,(IF(K12&lt;&gt;"---",IF(INDEX(RAW_c_TEB2000_REV01!B:D,MATCH(H12,RAW_c_TEB2000_REV01!B:B,0),3)=L12,INDEX(
RAW_c_TEB2000_REV01!B:D,MATCH(H12,INDEX(RAW_c_TEB2000_REV01!B:B,MATCH(H12,RAW_c_TEB2000_REV01!B:B,)+1):'RAW_c_TEB2000_REV01'!B11083,)+MATCH(H12,RAW_c_TEB2000_REV01!B:B,),3),INDEX(RAW_c_TEB2000_REV01!B:D,MATCH(H12,RAW_c_TEB2000_REV01!B:B,0),3)),"---")))=0,"---",IF(K12&lt;&gt;"---",IF(INDEX(RAW_c_TEB2000_REV01!B:D,MATCH(H12,RAW_c_TEB2000_REV01!B:B,0),3)=L12,INDEX(
RAW_c_TEB2000_REV01!B:D,MATCH(H12,INDEX(RAW_c_TEB2000_REV01!B:B,MATCH(H12,RAW_c_TEB2000_REV01!B:B,)+1):'RAW_c_TEB2000_REV01'!B11083,)+MATCH(H12,RAW_c_TEB2000_REV01!B:B,),3),INDEX(RAW_c_TEB2000_REV01!B:D,MATCH(H12,RAW_c_TEB2000_REV01!B:B,0),3)),"---"))),"---")</f>
        <v>JB1-8</v>
      </c>
      <c r="O12" t="s">
        <v>2058</v>
      </c>
      <c r="Q12" t="s">
        <v>1901</v>
      </c>
      <c r="R12" t="s">
        <v>753</v>
      </c>
      <c r="S12" t="s">
        <v>1902</v>
      </c>
      <c r="T12">
        <f>COUNTIF(RAW_c_TEB2000_REV01!B:B,G12)</f>
        <v>2</v>
      </c>
      <c r="U12" t="str">
        <f t="shared" si="5"/>
        <v>B2B-NOSEQ</v>
      </c>
    </row>
    <row r="13" spans="1:21" x14ac:dyDescent="0.25">
      <c r="A13" t="s">
        <v>177</v>
      </c>
      <c r="B13" t="s">
        <v>39</v>
      </c>
      <c r="C13" t="s">
        <v>291</v>
      </c>
      <c r="D13" t="s">
        <v>273</v>
      </c>
      <c r="E13">
        <v>7</v>
      </c>
      <c r="F13" t="str">
        <f t="shared" si="0"/>
        <v>JB1-7</v>
      </c>
      <c r="G13" t="str">
        <f>VLOOKUP(F13,RAW_c_TEB2000_REV01!A:B,2,0)</f>
        <v>GND</v>
      </c>
      <c r="H13" t="str">
        <f t="shared" si="1"/>
        <v>GND</v>
      </c>
      <c r="I13" t="str">
        <f t="shared" si="2"/>
        <v>--</v>
      </c>
      <c r="J13" t="str">
        <f t="shared" si="3"/>
        <v>---</v>
      </c>
      <c r="K13" t="str">
        <f>IFERROR(IF(J13="--",IF(G13=H13,VLOOKUP(G13,RAW_c_TEB2000_REV01!L:N,3,0),SUM(VLOOKUP(H13,RAW_c_TEB2000_REV01!L:N,3,0),VLOOKUP(G13,RAW_c_TEB2000_REV01!L:N,3,0))),"---"),"---")</f>
        <v>---</v>
      </c>
      <c r="L13" t="str">
        <f t="shared" si="4"/>
        <v>JB1-7</v>
      </c>
      <c r="M13" t="str">
        <f>IFERROR(IF(
COUNTIF(B2B!H:H,(IF(K13&lt;&gt;"---",IF(INDEX(RAW_c_TEB2000_REV01!B:D,MATCH(H13,RAW_c_TEB2000_REV01!B:B,0),3)=L13,INDEX(
RAW_c_TEB2000_REV01!B:D,MATCH(H13,INDEX(RAW_c_TEB2000_REV01!B:B,MATCH(H13,RAW_c_TEB2000_REV01!B:B,)+1):'RAW_c_TEB2000_REV01'!B11084,)+MATCH(H13,RAW_c_TEB2000_REV01!B:B,),3),INDEX(RAW_c_TEB2000_REV01!B:D,MATCH(H13,RAW_c_TEB2000_REV01!B:B,0),3)),"---")))=1,"---",IF(K13&lt;&gt;"---",IF(INDEX(RAW_c_TEB2000_REV01!B:D,MATCH(H13,RAW_c_TEB2000_REV01!B:B,0),3)=L13,INDEX(
RAW_c_TEB2000_REV01!B:D,MATCH(H13,INDEX(RAW_c_TEB2000_REV01!B:B,MATCH(H13,RAW_c_TEB2000_REV01!B:B,)+1):'RAW_c_TEB2000_REV01'!B11084,)+MATCH(H13,RAW_c_TEB2000_REV01!B:B,),3),INDEX(RAW_c_TEB2000_REV01!B:D,MATCH(H13,RAW_c_TEB2000_REV01!B:B,0),3)),"---")),"---")</f>
        <v>---</v>
      </c>
      <c r="N13" t="str">
        <f>IFERROR(IF(AND(B13="B2B",J13="--"),L13,IF(
COUNTIF(B2B!H:H,(IF(K13&lt;&gt;"---",IF(INDEX(RAW_c_TEB2000_REV01!B:D,MATCH(H13,RAW_c_TEB2000_REV01!B:B,0),3)=L13,INDEX(
RAW_c_TEB2000_REV01!B:D,MATCH(H13,INDEX(RAW_c_TEB2000_REV01!B:B,MATCH(H13,RAW_c_TEB2000_REV01!B:B,)+1):'RAW_c_TEB2000_REV01'!B11084,)+MATCH(H13,RAW_c_TEB2000_REV01!B:B,),3),INDEX(RAW_c_TEB2000_REV01!B:D,MATCH(H13,RAW_c_TEB2000_REV01!B:B,0),3)),"---")))=0,"---",IF(K13&lt;&gt;"---",IF(INDEX(RAW_c_TEB2000_REV01!B:D,MATCH(H13,RAW_c_TEB2000_REV01!B:B,0),3)=L13,INDEX(
RAW_c_TEB2000_REV01!B:D,MATCH(H13,INDEX(RAW_c_TEB2000_REV01!B:B,MATCH(H13,RAW_c_TEB2000_REV01!B:B,)+1):'RAW_c_TEB2000_REV01'!B11084,)+MATCH(H13,RAW_c_TEB2000_REV01!B:B,),3),INDEX(RAW_c_TEB2000_REV01!B:D,MATCH(H13,RAW_c_TEB2000_REV01!B:B,0),3)),"---"))),"---")</f>
        <v>---</v>
      </c>
      <c r="O13" t="s">
        <v>2059</v>
      </c>
      <c r="Q13" t="s">
        <v>1832</v>
      </c>
      <c r="R13" t="s">
        <v>1532</v>
      </c>
      <c r="S13" t="s">
        <v>1830</v>
      </c>
      <c r="T13">
        <f>COUNTIF(RAW_c_TEB2000_REV01!B:B,G13)</f>
        <v>224</v>
      </c>
      <c r="U13" t="str">
        <f t="shared" si="5"/>
        <v>B2B-GND</v>
      </c>
    </row>
    <row r="14" spans="1:21" x14ac:dyDescent="0.25">
      <c r="A14" t="s">
        <v>178</v>
      </c>
      <c r="B14" t="s">
        <v>39</v>
      </c>
      <c r="C14" t="s">
        <v>1669</v>
      </c>
      <c r="D14" t="s">
        <v>273</v>
      </c>
      <c r="E14">
        <v>10</v>
      </c>
      <c r="F14" t="str">
        <f t="shared" si="0"/>
        <v>JB1-10</v>
      </c>
      <c r="G14" t="str">
        <f>VLOOKUP(F14,RAW_c_TEB2000_REV01!A:B,2,0)</f>
        <v>VCCIOA</v>
      </c>
      <c r="H14" t="str">
        <f t="shared" si="1"/>
        <v>VCCIOA</v>
      </c>
      <c r="I14" t="str">
        <f t="shared" si="2"/>
        <v>--</v>
      </c>
      <c r="J14" t="str">
        <f t="shared" si="3"/>
        <v>---</v>
      </c>
      <c r="K14" t="str">
        <f>IFERROR(IF(J14="--",IF(G14=H14,VLOOKUP(G14,RAW_c_TEB2000_REV01!L:N,3,0),SUM(VLOOKUP(H14,RAW_c_TEB2000_REV01!L:N,3,0),VLOOKUP(G14,RAW_c_TEB2000_REV01!L:N,3,0))),"---"),"---")</f>
        <v>---</v>
      </c>
      <c r="L14" t="str">
        <f t="shared" si="4"/>
        <v>JB1-10</v>
      </c>
      <c r="M14" t="str">
        <f>IFERROR(IF(
COUNTIF(B2B!H:H,(IF(K14&lt;&gt;"---",IF(INDEX(RAW_c_TEB2000_REV01!B:D,MATCH(H14,RAW_c_TEB2000_REV01!B:B,0),3)=L14,INDEX(
RAW_c_TEB2000_REV01!B:D,MATCH(H14,INDEX(RAW_c_TEB2000_REV01!B:B,MATCH(H14,RAW_c_TEB2000_REV01!B:B,)+1):'RAW_c_TEB2000_REV01'!B11085,)+MATCH(H14,RAW_c_TEB2000_REV01!B:B,),3),INDEX(RAW_c_TEB2000_REV01!B:D,MATCH(H14,RAW_c_TEB2000_REV01!B:B,0),3)),"---")))=1,"---",IF(K14&lt;&gt;"---",IF(INDEX(RAW_c_TEB2000_REV01!B:D,MATCH(H14,RAW_c_TEB2000_REV01!B:B,0),3)=L14,INDEX(
RAW_c_TEB2000_REV01!B:D,MATCH(H14,INDEX(RAW_c_TEB2000_REV01!B:B,MATCH(H14,RAW_c_TEB2000_REV01!B:B,)+1):'RAW_c_TEB2000_REV01'!B11085,)+MATCH(H14,RAW_c_TEB2000_REV01!B:B,),3),INDEX(RAW_c_TEB2000_REV01!B:D,MATCH(H14,RAW_c_TEB2000_REV01!B:B,0),3)),"---")),"---")</f>
        <v>---</v>
      </c>
      <c r="N14" t="str">
        <f>IFERROR(IF(AND(B14="B2B",J14="--"),L14,IF(
COUNTIF(B2B!H:H,(IF(K14&lt;&gt;"---",IF(INDEX(RAW_c_TEB2000_REV01!B:D,MATCH(H14,RAW_c_TEB2000_REV01!B:B,0),3)=L14,INDEX(
RAW_c_TEB2000_REV01!B:D,MATCH(H14,INDEX(RAW_c_TEB2000_REV01!B:B,MATCH(H14,RAW_c_TEB2000_REV01!B:B,)+1):'RAW_c_TEB2000_REV01'!B11085,)+MATCH(H14,RAW_c_TEB2000_REV01!B:B,),3),INDEX(RAW_c_TEB2000_REV01!B:D,MATCH(H14,RAW_c_TEB2000_REV01!B:B,0),3)),"---")))=0,"---",IF(K14&lt;&gt;"---",IF(INDEX(RAW_c_TEB2000_REV01!B:D,MATCH(H14,RAW_c_TEB2000_REV01!B:B,0),3)=L14,INDEX(
RAW_c_TEB2000_REV01!B:D,MATCH(H14,INDEX(RAW_c_TEB2000_REV01!B:B,MATCH(H14,RAW_c_TEB2000_REV01!B:B,)+1):'RAW_c_TEB2000_REV01'!B11085,)+MATCH(H14,RAW_c_TEB2000_REV01!B:B,),3),INDEX(RAW_c_TEB2000_REV01!B:D,MATCH(H14,RAW_c_TEB2000_REV01!B:B,0),3)),"---"))),"---")</f>
        <v>---</v>
      </c>
      <c r="O14" t="s">
        <v>2060</v>
      </c>
      <c r="Q14" t="s">
        <v>1833</v>
      </c>
      <c r="R14" t="s">
        <v>1535</v>
      </c>
      <c r="S14" t="s">
        <v>1831</v>
      </c>
      <c r="T14">
        <f>COUNTIF(RAW_c_TEB2000_REV01!B:B,G14)</f>
        <v>7</v>
      </c>
      <c r="U14" t="str">
        <f t="shared" si="5"/>
        <v>B2B-VCCIOA</v>
      </c>
    </row>
    <row r="15" spans="1:21" x14ac:dyDescent="0.25">
      <c r="A15" t="s">
        <v>179</v>
      </c>
      <c r="B15" t="s">
        <v>39</v>
      </c>
      <c r="C15" t="s">
        <v>2104</v>
      </c>
      <c r="D15" t="s">
        <v>273</v>
      </c>
      <c r="E15">
        <v>9</v>
      </c>
      <c r="F15" t="str">
        <f t="shared" si="0"/>
        <v>JB1-9</v>
      </c>
      <c r="G15" t="str">
        <f>VLOOKUP(F15,RAW_c_TEB2000_REV01!A:B,2,0)</f>
        <v>PHY_MDI1_P</v>
      </c>
      <c r="H15" t="str">
        <f t="shared" si="1"/>
        <v>PHY_MDI1_P</v>
      </c>
      <c r="I15" t="str">
        <f t="shared" si="2"/>
        <v>--</v>
      </c>
      <c r="J15" t="str">
        <f t="shared" si="3"/>
        <v>--</v>
      </c>
      <c r="K15">
        <f>IFERROR(IF(J15="--",IF(G15=H15,VLOOKUP(G15,RAW_c_TEB2000_REV01!L:N,3,0),SUM(VLOOKUP(H15,RAW_c_TEB2000_REV01!L:N,3,0),VLOOKUP(G15,RAW_c_TEB2000_REV01!L:N,3,0))),"---"),"---")</f>
        <v>42.358699999999999</v>
      </c>
      <c r="L15" t="str">
        <f t="shared" si="4"/>
        <v>JB1-9</v>
      </c>
      <c r="M15" t="str">
        <f>IFERROR(IF(
COUNTIF(B2B!H:H,(IF(K15&lt;&gt;"---",IF(INDEX(RAW_c_TEB2000_REV01!B:D,MATCH(H15,RAW_c_TEB2000_REV01!B:B,0),3)=L15,INDEX(
RAW_c_TEB2000_REV01!B:D,MATCH(H15,INDEX(RAW_c_TEB2000_REV01!B:B,MATCH(H15,RAW_c_TEB2000_REV01!B:B,)+1):'RAW_c_TEB2000_REV01'!B11086,)+MATCH(H15,RAW_c_TEB2000_REV01!B:B,),3),INDEX(RAW_c_TEB2000_REV01!B:D,MATCH(H15,RAW_c_TEB2000_REV01!B:B,0),3)),"---")))=1,"---",IF(K15&lt;&gt;"---",IF(INDEX(RAW_c_TEB2000_REV01!B:D,MATCH(H15,RAW_c_TEB2000_REV01!B:B,0),3)=L15,INDEX(
RAW_c_TEB2000_REV01!B:D,MATCH(H15,INDEX(RAW_c_TEB2000_REV01!B:B,MATCH(H15,RAW_c_TEB2000_REV01!B:B,)+1):'RAW_c_TEB2000_REV01'!B11086,)+MATCH(H15,RAW_c_TEB2000_REV01!B:B,),3),INDEX(RAW_c_TEB2000_REV01!B:D,MATCH(H15,RAW_c_TEB2000_REV01!B:B,0),3)),"---")),"---")</f>
        <v>J14-4</v>
      </c>
      <c r="N15" t="str">
        <f>IFERROR(IF(AND(B15="B2B",J15="--"),L15,IF(
COUNTIF(B2B!H:H,(IF(K15&lt;&gt;"---",IF(INDEX(RAW_c_TEB2000_REV01!B:D,MATCH(H15,RAW_c_TEB2000_REV01!B:B,0),3)=L15,INDEX(
RAW_c_TEB2000_REV01!B:D,MATCH(H15,INDEX(RAW_c_TEB2000_REV01!B:B,MATCH(H15,RAW_c_TEB2000_REV01!B:B,)+1):'RAW_c_TEB2000_REV01'!B11086,)+MATCH(H15,RAW_c_TEB2000_REV01!B:B,),3),INDEX(RAW_c_TEB2000_REV01!B:D,MATCH(H15,RAW_c_TEB2000_REV01!B:B,0),3)),"---")))=0,"---",IF(K15&lt;&gt;"---",IF(INDEX(RAW_c_TEB2000_REV01!B:D,MATCH(H15,RAW_c_TEB2000_REV01!B:B,0),3)=L15,INDEX(
RAW_c_TEB2000_REV01!B:D,MATCH(H15,INDEX(RAW_c_TEB2000_REV01!B:B,MATCH(H15,RAW_c_TEB2000_REV01!B:B,)+1):'RAW_c_TEB2000_REV01'!B11086,)+MATCH(H15,RAW_c_TEB2000_REV01!B:B,),3),INDEX(RAW_c_TEB2000_REV01!B:D,MATCH(H15,RAW_c_TEB2000_REV01!B:B,0),3)),"---"))),"---")</f>
        <v>JB1-9</v>
      </c>
      <c r="O15" t="s">
        <v>2061</v>
      </c>
      <c r="Q15" t="s">
        <v>1910</v>
      </c>
      <c r="R15" t="s">
        <v>748</v>
      </c>
      <c r="S15" t="s">
        <v>714</v>
      </c>
      <c r="T15">
        <f>COUNTIF(RAW_c_TEB2000_REV01!B:B,G15)</f>
        <v>2</v>
      </c>
      <c r="U15" t="str">
        <f t="shared" si="5"/>
        <v>B2B-IO-G7_ETH-MDIO1_MGT-RX</v>
      </c>
    </row>
    <row r="16" spans="1:21" x14ac:dyDescent="0.25">
      <c r="A16" t="s">
        <v>180</v>
      </c>
      <c r="B16" t="s">
        <v>39</v>
      </c>
      <c r="C16" t="s">
        <v>1669</v>
      </c>
      <c r="D16" t="s">
        <v>273</v>
      </c>
      <c r="E16">
        <v>12</v>
      </c>
      <c r="F16" t="str">
        <f t="shared" si="0"/>
        <v>JB1-12</v>
      </c>
      <c r="G16" t="str">
        <f>VLOOKUP(F16,RAW_c_TEB2000_REV01!A:B,2,0)</f>
        <v>VCCIOA</v>
      </c>
      <c r="H16" t="str">
        <f t="shared" si="1"/>
        <v>VCCIOA</v>
      </c>
      <c r="I16" t="str">
        <f t="shared" si="2"/>
        <v>--</v>
      </c>
      <c r="J16" t="str">
        <f t="shared" si="3"/>
        <v>---</v>
      </c>
      <c r="K16" t="str">
        <f>IFERROR(IF(J16="--",IF(G16=H16,VLOOKUP(G16,RAW_c_TEB2000_REV01!L:N,3,0),SUM(VLOOKUP(H16,RAW_c_TEB2000_REV01!L:N,3,0),VLOOKUP(G16,RAW_c_TEB2000_REV01!L:N,3,0))),"---"),"---")</f>
        <v>---</v>
      </c>
      <c r="L16" t="str">
        <f t="shared" si="4"/>
        <v>JB1-12</v>
      </c>
      <c r="M16" t="str">
        <f>IFERROR(IF(
COUNTIF(B2B!H:H,(IF(K16&lt;&gt;"---",IF(INDEX(RAW_c_TEB2000_REV01!B:D,MATCH(H16,RAW_c_TEB2000_REV01!B:B,0),3)=L16,INDEX(
RAW_c_TEB2000_REV01!B:D,MATCH(H16,INDEX(RAW_c_TEB2000_REV01!B:B,MATCH(H16,RAW_c_TEB2000_REV01!B:B,)+1):'RAW_c_TEB2000_REV01'!B11087,)+MATCH(H16,RAW_c_TEB2000_REV01!B:B,),3),INDEX(RAW_c_TEB2000_REV01!B:D,MATCH(H16,RAW_c_TEB2000_REV01!B:B,0),3)),"---")))=1,"---",IF(K16&lt;&gt;"---",IF(INDEX(RAW_c_TEB2000_REV01!B:D,MATCH(H16,RAW_c_TEB2000_REV01!B:B,0),3)=L16,INDEX(
RAW_c_TEB2000_REV01!B:D,MATCH(H16,INDEX(RAW_c_TEB2000_REV01!B:B,MATCH(H16,RAW_c_TEB2000_REV01!B:B,)+1):'RAW_c_TEB2000_REV01'!B11087,)+MATCH(H16,RAW_c_TEB2000_REV01!B:B,),3),INDEX(RAW_c_TEB2000_REV01!B:D,MATCH(H16,RAW_c_TEB2000_REV01!B:B,0),3)),"---")),"---")</f>
        <v>---</v>
      </c>
      <c r="N16" t="str">
        <f>IFERROR(IF(AND(B16="B2B",J16="--"),L16,IF(
COUNTIF(B2B!H:H,(IF(K16&lt;&gt;"---",IF(INDEX(RAW_c_TEB2000_REV01!B:D,MATCH(H16,RAW_c_TEB2000_REV01!B:B,0),3)=L16,INDEX(
RAW_c_TEB2000_REV01!B:D,MATCH(H16,INDEX(RAW_c_TEB2000_REV01!B:B,MATCH(H16,RAW_c_TEB2000_REV01!B:B,)+1):'RAW_c_TEB2000_REV01'!B11087,)+MATCH(H16,RAW_c_TEB2000_REV01!B:B,),3),INDEX(RAW_c_TEB2000_REV01!B:D,MATCH(H16,RAW_c_TEB2000_REV01!B:B,0),3)),"---")))=0,"---",IF(K16&lt;&gt;"---",IF(INDEX(RAW_c_TEB2000_REV01!B:D,MATCH(H16,RAW_c_TEB2000_REV01!B:B,0),3)=L16,INDEX(
RAW_c_TEB2000_REV01!B:D,MATCH(H16,INDEX(RAW_c_TEB2000_REV01!B:B,MATCH(H16,RAW_c_TEB2000_REV01!B:B,)+1):'RAW_c_TEB2000_REV01'!B11087,)+MATCH(H16,RAW_c_TEB2000_REV01!B:B,),3),INDEX(RAW_c_TEB2000_REV01!B:D,MATCH(H16,RAW_c_TEB2000_REV01!B:B,0),3)),"---"))),"---")</f>
        <v>---</v>
      </c>
      <c r="O16" t="s">
        <v>2062</v>
      </c>
      <c r="Q16" t="s">
        <v>1907</v>
      </c>
      <c r="R16" t="s">
        <v>748</v>
      </c>
      <c r="S16" t="s">
        <v>710</v>
      </c>
      <c r="T16">
        <f>COUNTIF(RAW_c_TEB2000_REV01!B:B,G16)</f>
        <v>7</v>
      </c>
      <c r="U16" t="str">
        <f t="shared" si="5"/>
        <v>B2B-VCCIOA</v>
      </c>
    </row>
    <row r="17" spans="1:21" x14ac:dyDescent="0.25">
      <c r="A17" t="s">
        <v>181</v>
      </c>
      <c r="B17" t="s">
        <v>39</v>
      </c>
      <c r="C17" t="s">
        <v>2104</v>
      </c>
      <c r="D17" t="s">
        <v>273</v>
      </c>
      <c r="E17">
        <v>11</v>
      </c>
      <c r="F17" t="str">
        <f t="shared" si="0"/>
        <v>JB1-11</v>
      </c>
      <c r="G17" t="str">
        <f>VLOOKUP(F17,RAW_c_TEB2000_REV01!A:B,2,0)</f>
        <v>PHY_MDI1_N</v>
      </c>
      <c r="H17" t="str">
        <f t="shared" si="1"/>
        <v>PHY_MDI1_N</v>
      </c>
      <c r="I17" t="str">
        <f t="shared" si="2"/>
        <v>--</v>
      </c>
      <c r="J17" t="str">
        <f t="shared" si="3"/>
        <v>--</v>
      </c>
      <c r="K17">
        <f>IFERROR(IF(J17="--",IF(G17=H17,VLOOKUP(G17,RAW_c_TEB2000_REV01!L:N,3,0),SUM(VLOOKUP(H17,RAW_c_TEB2000_REV01!L:N,3,0),VLOOKUP(G17,RAW_c_TEB2000_REV01!L:N,3,0))),"---"),"---")</f>
        <v>42.3461</v>
      </c>
      <c r="L17" t="str">
        <f t="shared" si="4"/>
        <v>JB1-11</v>
      </c>
      <c r="M17" t="str">
        <f>IFERROR(IF(
COUNTIF(B2B!H:H,(IF(K17&lt;&gt;"---",IF(INDEX(RAW_c_TEB2000_REV01!B:D,MATCH(H17,RAW_c_TEB2000_REV01!B:B,0),3)=L17,INDEX(
RAW_c_TEB2000_REV01!B:D,MATCH(H17,INDEX(RAW_c_TEB2000_REV01!B:B,MATCH(H17,RAW_c_TEB2000_REV01!B:B,)+1):'RAW_c_TEB2000_REV01'!B11088,)+MATCH(H17,RAW_c_TEB2000_REV01!B:B,),3),INDEX(RAW_c_TEB2000_REV01!B:D,MATCH(H17,RAW_c_TEB2000_REV01!B:B,0),3)),"---")))=1,"---",IF(K17&lt;&gt;"---",IF(INDEX(RAW_c_TEB2000_REV01!B:D,MATCH(H17,RAW_c_TEB2000_REV01!B:B,0),3)=L17,INDEX(
RAW_c_TEB2000_REV01!B:D,MATCH(H17,INDEX(RAW_c_TEB2000_REV01!B:B,MATCH(H17,RAW_c_TEB2000_REV01!B:B,)+1):'RAW_c_TEB2000_REV01'!B11088,)+MATCH(H17,RAW_c_TEB2000_REV01!B:B,),3),INDEX(RAW_c_TEB2000_REV01!B:D,MATCH(H17,RAW_c_TEB2000_REV01!B:B,0),3)),"---")),"---")</f>
        <v>J14-5</v>
      </c>
      <c r="N17" t="str">
        <f>IFERROR(IF(AND(B17="B2B",J17="--"),L17,IF(
COUNTIF(B2B!H:H,(IF(K17&lt;&gt;"---",IF(INDEX(RAW_c_TEB2000_REV01!B:D,MATCH(H17,RAW_c_TEB2000_REV01!B:B,0),3)=L17,INDEX(
RAW_c_TEB2000_REV01!B:D,MATCH(H17,INDEX(RAW_c_TEB2000_REV01!B:B,MATCH(H17,RAW_c_TEB2000_REV01!B:B,)+1):'RAW_c_TEB2000_REV01'!B11088,)+MATCH(H17,RAW_c_TEB2000_REV01!B:B,),3),INDEX(RAW_c_TEB2000_REV01!B:D,MATCH(H17,RAW_c_TEB2000_REV01!B:B,0),3)),"---")))=0,"---",IF(K17&lt;&gt;"---",IF(INDEX(RAW_c_TEB2000_REV01!B:D,MATCH(H17,RAW_c_TEB2000_REV01!B:B,0),3)=L17,INDEX(
RAW_c_TEB2000_REV01!B:D,MATCH(H17,INDEX(RAW_c_TEB2000_REV01!B:B,MATCH(H17,RAW_c_TEB2000_REV01!B:B,)+1):'RAW_c_TEB2000_REV01'!B11088,)+MATCH(H17,RAW_c_TEB2000_REV01!B:B,),3),INDEX(RAW_c_TEB2000_REV01!B:D,MATCH(H17,RAW_c_TEB2000_REV01!B:B,0),3)),"---"))),"---")</f>
        <v>JB1-11</v>
      </c>
      <c r="O17" t="s">
        <v>2063</v>
      </c>
      <c r="Q17" t="s">
        <v>1875</v>
      </c>
      <c r="R17" t="s">
        <v>983</v>
      </c>
      <c r="S17" t="s">
        <v>1903</v>
      </c>
      <c r="T17">
        <f>COUNTIF(RAW_c_TEB2000_REV01!B:B,G17)</f>
        <v>2</v>
      </c>
      <c r="U17" t="str">
        <f t="shared" si="5"/>
        <v>B2B-IO-G7_ETH-MDIO1_MGT-RX</v>
      </c>
    </row>
    <row r="18" spans="1:21" x14ac:dyDescent="0.25">
      <c r="A18" t="s">
        <v>182</v>
      </c>
      <c r="B18" t="s">
        <v>39</v>
      </c>
      <c r="C18" t="s">
        <v>2105</v>
      </c>
      <c r="D18" t="s">
        <v>273</v>
      </c>
      <c r="E18">
        <v>14</v>
      </c>
      <c r="F18" t="str">
        <f t="shared" si="0"/>
        <v>JB1-14</v>
      </c>
      <c r="G18" t="str">
        <f>VLOOKUP(F18,RAW_c_TEB2000_REV01!A:B,2,0)</f>
        <v>3.3V</v>
      </c>
      <c r="H18" t="str">
        <f t="shared" si="1"/>
        <v>3.3V</v>
      </c>
      <c r="I18" t="str">
        <f t="shared" si="2"/>
        <v>--</v>
      </c>
      <c r="J18" t="str">
        <f t="shared" si="3"/>
        <v>---</v>
      </c>
      <c r="K18" t="str">
        <f>IFERROR(IF(J18="--",IF(G18=H18,VLOOKUP(G18,RAW_c_TEB2000_REV01!L:N,3,0),SUM(VLOOKUP(H18,RAW_c_TEB2000_REV01!L:N,3,0),VLOOKUP(G18,RAW_c_TEB2000_REV01!L:N,3,0))),"---"),"---")</f>
        <v>---</v>
      </c>
      <c r="L18" t="str">
        <f t="shared" si="4"/>
        <v>JB1-14</v>
      </c>
      <c r="M18" t="str">
        <f>IFERROR(IF(
COUNTIF(B2B!H:H,(IF(K18&lt;&gt;"---",IF(INDEX(RAW_c_TEB2000_REV01!B:D,MATCH(H18,RAW_c_TEB2000_REV01!B:B,0),3)=L18,INDEX(
RAW_c_TEB2000_REV01!B:D,MATCH(H18,INDEX(RAW_c_TEB2000_REV01!B:B,MATCH(H18,RAW_c_TEB2000_REV01!B:B,)+1):'RAW_c_TEB2000_REV01'!B11089,)+MATCH(H18,RAW_c_TEB2000_REV01!B:B,),3),INDEX(RAW_c_TEB2000_REV01!B:D,MATCH(H18,RAW_c_TEB2000_REV01!B:B,0),3)),"---")))=1,"---",IF(K18&lt;&gt;"---",IF(INDEX(RAW_c_TEB2000_REV01!B:D,MATCH(H18,RAW_c_TEB2000_REV01!B:B,0),3)=L18,INDEX(
RAW_c_TEB2000_REV01!B:D,MATCH(H18,INDEX(RAW_c_TEB2000_REV01!B:B,MATCH(H18,RAW_c_TEB2000_REV01!B:B,)+1):'RAW_c_TEB2000_REV01'!B11089,)+MATCH(H18,RAW_c_TEB2000_REV01!B:B,),3),INDEX(RAW_c_TEB2000_REV01!B:D,MATCH(H18,RAW_c_TEB2000_REV01!B:B,0),3)),"---")),"---")</f>
        <v>---</v>
      </c>
      <c r="N18" t="str">
        <f>IFERROR(IF(AND(B18="B2B",J18="--"),L18,IF(
COUNTIF(B2B!H:H,(IF(K18&lt;&gt;"---",IF(INDEX(RAW_c_TEB2000_REV01!B:D,MATCH(H18,RAW_c_TEB2000_REV01!B:B,0),3)=L18,INDEX(
RAW_c_TEB2000_REV01!B:D,MATCH(H18,INDEX(RAW_c_TEB2000_REV01!B:B,MATCH(H18,RAW_c_TEB2000_REV01!B:B,)+1):'RAW_c_TEB2000_REV01'!B11089,)+MATCH(H18,RAW_c_TEB2000_REV01!B:B,),3),INDEX(RAW_c_TEB2000_REV01!B:D,MATCH(H18,RAW_c_TEB2000_REV01!B:B,0),3)),"---")))=0,"---",IF(K18&lt;&gt;"---",IF(INDEX(RAW_c_TEB2000_REV01!B:D,MATCH(H18,RAW_c_TEB2000_REV01!B:B,0),3)=L18,INDEX(
RAW_c_TEB2000_REV01!B:D,MATCH(H18,INDEX(RAW_c_TEB2000_REV01!B:B,MATCH(H18,RAW_c_TEB2000_REV01!B:B,)+1):'RAW_c_TEB2000_REV01'!B11089,)+MATCH(H18,RAW_c_TEB2000_REV01!B:B,),3),INDEX(RAW_c_TEB2000_REV01!B:D,MATCH(H18,RAW_c_TEB2000_REV01!B:B,0),3)),"---"))),"---")</f>
        <v>---</v>
      </c>
      <c r="O18" t="s">
        <v>2064</v>
      </c>
      <c r="T18">
        <f>COUNTIF(RAW_c_TEB2000_REV01!B:B,G18)</f>
        <v>71</v>
      </c>
      <c r="U18" t="str">
        <f t="shared" si="5"/>
        <v>B2B-PWR_2</v>
      </c>
    </row>
    <row r="19" spans="1:21" x14ac:dyDescent="0.25">
      <c r="A19" t="s">
        <v>183</v>
      </c>
      <c r="B19" t="s">
        <v>39</v>
      </c>
      <c r="C19" t="s">
        <v>2106</v>
      </c>
      <c r="D19" t="s">
        <v>273</v>
      </c>
      <c r="E19">
        <v>13</v>
      </c>
      <c r="F19" t="str">
        <f t="shared" si="0"/>
        <v>JB1-13</v>
      </c>
      <c r="G19" t="str">
        <f>VLOOKUP(F19,RAW_c_TEB2000_REV01!A:B,2,0)</f>
        <v>ETH-VCC</v>
      </c>
      <c r="H19" t="str">
        <f t="shared" si="1"/>
        <v>ETH-VCC</v>
      </c>
      <c r="I19" t="str">
        <f t="shared" si="2"/>
        <v>--</v>
      </c>
      <c r="J19" t="str">
        <f t="shared" si="3"/>
        <v>--</v>
      </c>
      <c r="K19">
        <f>IFERROR(IF(J19="--",IF(G19=H19,VLOOKUP(G19,RAW_c_TEB2000_REV01!L:N,3,0),SUM(VLOOKUP(H19,RAW_c_TEB2000_REV01!L:N,3,0),VLOOKUP(G19,RAW_c_TEB2000_REV01!L:N,3,0))),"---"),"---")</f>
        <v>46.247100000000003</v>
      </c>
      <c r="L19" t="str">
        <f t="shared" si="4"/>
        <v>JB1-13</v>
      </c>
      <c r="M19" t="str">
        <f>IFERROR(IF(
COUNTIF(B2B!H:H,(IF(K19&lt;&gt;"---",IF(INDEX(RAW_c_TEB2000_REV01!B:D,MATCH(H19,RAW_c_TEB2000_REV01!B:B,0),3)=L19,INDEX(
RAW_c_TEB2000_REV01!B:D,MATCH(H19,INDEX(RAW_c_TEB2000_REV01!B:B,MATCH(H19,RAW_c_TEB2000_REV01!B:B,)+1):'RAW_c_TEB2000_REV01'!B11090,)+MATCH(H19,RAW_c_TEB2000_REV01!B:B,),3),INDEX(RAW_c_TEB2000_REV01!B:D,MATCH(H19,RAW_c_TEB2000_REV01!B:B,0),3)),"---")))=1,"---",IF(K19&lt;&gt;"---",IF(INDEX(RAW_c_TEB2000_REV01!B:D,MATCH(H19,RAW_c_TEB2000_REV01!B:B,0),3)=L19,INDEX(
RAW_c_TEB2000_REV01!B:D,MATCH(H19,INDEX(RAW_c_TEB2000_REV01!B:B,MATCH(H19,RAW_c_TEB2000_REV01!B:B,)+1):'RAW_c_TEB2000_REV01'!B11090,)+MATCH(H19,RAW_c_TEB2000_REV01!B:B,),3),INDEX(RAW_c_TEB2000_REV01!B:D,MATCH(H19,RAW_c_TEB2000_REV01!B:B,0),3)),"---")),"---")</f>
        <v>J14-1</v>
      </c>
      <c r="N19" t="str">
        <f>IFERROR(IF(AND(B19="B2B",J19="--"),L19,IF(
COUNTIF(B2B!H:H,(IF(K19&lt;&gt;"---",IF(INDEX(RAW_c_TEB2000_REV01!B:D,MATCH(H19,RAW_c_TEB2000_REV01!B:B,0),3)=L19,INDEX(
RAW_c_TEB2000_REV01!B:D,MATCH(H19,INDEX(RAW_c_TEB2000_REV01!B:B,MATCH(H19,RAW_c_TEB2000_REV01!B:B,)+1):'RAW_c_TEB2000_REV01'!B11090,)+MATCH(H19,RAW_c_TEB2000_REV01!B:B,),3),INDEX(RAW_c_TEB2000_REV01!B:D,MATCH(H19,RAW_c_TEB2000_REV01!B:B,0),3)),"---")))=0,"---",IF(K19&lt;&gt;"---",IF(INDEX(RAW_c_TEB2000_REV01!B:D,MATCH(H19,RAW_c_TEB2000_REV01!B:B,0),3)=L19,INDEX(
RAW_c_TEB2000_REV01!B:D,MATCH(H19,INDEX(RAW_c_TEB2000_REV01!B:B,MATCH(H19,RAW_c_TEB2000_REV01!B:B,)+1):'RAW_c_TEB2000_REV01'!B11090,)+MATCH(H19,RAW_c_TEB2000_REV01!B:B,),3),INDEX(RAW_c_TEB2000_REV01!B:D,MATCH(H19,RAW_c_TEB2000_REV01!B:B,0),3)),"---"))),"---")</f>
        <v>JB1-13</v>
      </c>
      <c r="O19" t="s">
        <v>2065</v>
      </c>
      <c r="T19">
        <f>COUNTIF(RAW_c_TEB2000_REV01!B:B,G19)</f>
        <v>5</v>
      </c>
      <c r="U19" t="str">
        <f t="shared" si="5"/>
        <v>B2B-ETH_VCC</v>
      </c>
    </row>
    <row r="20" spans="1:21" x14ac:dyDescent="0.25">
      <c r="A20" t="s">
        <v>184</v>
      </c>
      <c r="B20" t="s">
        <v>39</v>
      </c>
      <c r="C20" t="s">
        <v>2105</v>
      </c>
      <c r="D20" t="s">
        <v>273</v>
      </c>
      <c r="E20">
        <v>16</v>
      </c>
      <c r="F20" t="str">
        <f t="shared" si="0"/>
        <v>JB1-16</v>
      </c>
      <c r="G20" t="str">
        <f>VLOOKUP(F20,RAW_c_TEB2000_REV01!A:B,2,0)</f>
        <v>3.3V</v>
      </c>
      <c r="H20" t="str">
        <f t="shared" si="1"/>
        <v>3.3V</v>
      </c>
      <c r="I20" t="str">
        <f t="shared" si="2"/>
        <v>--</v>
      </c>
      <c r="J20" t="str">
        <f t="shared" si="3"/>
        <v>---</v>
      </c>
      <c r="K20" t="str">
        <f>IFERROR(IF(J20="--",IF(G20=H20,VLOOKUP(G20,RAW_c_TEB2000_REV01!L:N,3,0),SUM(VLOOKUP(H20,RAW_c_TEB2000_REV01!L:N,3,0),VLOOKUP(G20,RAW_c_TEB2000_REV01!L:N,3,0))),"---"),"---")</f>
        <v>---</v>
      </c>
      <c r="L20" t="str">
        <f t="shared" si="4"/>
        <v>JB1-16</v>
      </c>
      <c r="M20" t="str">
        <f>IFERROR(IF(
COUNTIF(B2B!H:H,(IF(K20&lt;&gt;"---",IF(INDEX(RAW_c_TEB2000_REV01!B:D,MATCH(H20,RAW_c_TEB2000_REV01!B:B,0),3)=L20,INDEX(
RAW_c_TEB2000_REV01!B:D,MATCH(H20,INDEX(RAW_c_TEB2000_REV01!B:B,MATCH(H20,RAW_c_TEB2000_REV01!B:B,)+1):'RAW_c_TEB2000_REV01'!B11091,)+MATCH(H20,RAW_c_TEB2000_REV01!B:B,),3),INDEX(RAW_c_TEB2000_REV01!B:D,MATCH(H20,RAW_c_TEB2000_REV01!B:B,0),3)),"---")))=1,"---",IF(K20&lt;&gt;"---",IF(INDEX(RAW_c_TEB2000_REV01!B:D,MATCH(H20,RAW_c_TEB2000_REV01!B:B,0),3)=L20,INDEX(
RAW_c_TEB2000_REV01!B:D,MATCH(H20,INDEX(RAW_c_TEB2000_REV01!B:B,MATCH(H20,RAW_c_TEB2000_REV01!B:B,)+1):'RAW_c_TEB2000_REV01'!B11091,)+MATCH(H20,RAW_c_TEB2000_REV01!B:B,),3),INDEX(RAW_c_TEB2000_REV01!B:D,MATCH(H20,RAW_c_TEB2000_REV01!B:B,0),3)),"---")),"---")</f>
        <v>---</v>
      </c>
      <c r="N20" t="str">
        <f>IFERROR(IF(AND(B20="B2B",J20="--"),L20,IF(
COUNTIF(B2B!H:H,(IF(K20&lt;&gt;"---",IF(INDEX(RAW_c_TEB2000_REV01!B:D,MATCH(H20,RAW_c_TEB2000_REV01!B:B,0),3)=L20,INDEX(
RAW_c_TEB2000_REV01!B:D,MATCH(H20,INDEX(RAW_c_TEB2000_REV01!B:B,MATCH(H20,RAW_c_TEB2000_REV01!B:B,)+1):'RAW_c_TEB2000_REV01'!B11091,)+MATCH(H20,RAW_c_TEB2000_REV01!B:B,),3),INDEX(RAW_c_TEB2000_REV01!B:D,MATCH(H20,RAW_c_TEB2000_REV01!B:B,0),3)),"---")))=0,"---",IF(K20&lt;&gt;"---",IF(INDEX(RAW_c_TEB2000_REV01!B:D,MATCH(H20,RAW_c_TEB2000_REV01!B:B,0),3)=L20,INDEX(
RAW_c_TEB2000_REV01!B:D,MATCH(H20,INDEX(RAW_c_TEB2000_REV01!B:B,MATCH(H20,RAW_c_TEB2000_REV01!B:B,)+1):'RAW_c_TEB2000_REV01'!B11091,)+MATCH(H20,RAW_c_TEB2000_REV01!B:B,),3),INDEX(RAW_c_TEB2000_REV01!B:D,MATCH(H20,RAW_c_TEB2000_REV01!B:B,0),3)),"---"))),"---")</f>
        <v>---</v>
      </c>
      <c r="O20" t="s">
        <v>1829</v>
      </c>
      <c r="T20">
        <f>COUNTIF(RAW_c_TEB2000_REV01!B:B,G20)</f>
        <v>71</v>
      </c>
      <c r="U20" t="str">
        <f t="shared" si="5"/>
        <v>B2B-PWR_2</v>
      </c>
    </row>
    <row r="21" spans="1:21" x14ac:dyDescent="0.25">
      <c r="A21" t="s">
        <v>185</v>
      </c>
      <c r="B21" t="s">
        <v>39</v>
      </c>
      <c r="C21" t="s">
        <v>2107</v>
      </c>
      <c r="D21" t="s">
        <v>273</v>
      </c>
      <c r="E21">
        <v>15</v>
      </c>
      <c r="F21" t="str">
        <f t="shared" si="0"/>
        <v>JB1-15</v>
      </c>
      <c r="G21" t="str">
        <f>VLOOKUP(F21,RAW_c_TEB2000_REV01!A:B,2,0)</f>
        <v>PHY_MDI2_P</v>
      </c>
      <c r="H21" t="str">
        <f t="shared" si="1"/>
        <v>PHY_MDI2_P</v>
      </c>
      <c r="I21" t="str">
        <f t="shared" si="2"/>
        <v>--</v>
      </c>
      <c r="J21" t="str">
        <f t="shared" si="3"/>
        <v>--</v>
      </c>
      <c r="K21">
        <f>IFERROR(IF(J21="--",IF(G21=H21,VLOOKUP(G21,RAW_c_TEB2000_REV01!L:N,3,0),SUM(VLOOKUP(H21,RAW_c_TEB2000_REV01!L:N,3,0),VLOOKUP(G21,RAW_c_TEB2000_REV01!L:N,3,0))),"---"),"---")</f>
        <v>43.363300000000002</v>
      </c>
      <c r="L21" t="str">
        <f t="shared" si="4"/>
        <v>JB1-15</v>
      </c>
      <c r="M21" t="str">
        <f>IFERROR(IF(
COUNTIF(B2B!H:H,(IF(K21&lt;&gt;"---",IF(INDEX(RAW_c_TEB2000_REV01!B:D,MATCH(H21,RAW_c_TEB2000_REV01!B:B,0),3)=L21,INDEX(
RAW_c_TEB2000_REV01!B:D,MATCH(H21,INDEX(RAW_c_TEB2000_REV01!B:B,MATCH(H21,RAW_c_TEB2000_REV01!B:B,)+1):'RAW_c_TEB2000_REV01'!B11092,)+MATCH(H21,RAW_c_TEB2000_REV01!B:B,),3),INDEX(RAW_c_TEB2000_REV01!B:D,MATCH(H21,RAW_c_TEB2000_REV01!B:B,0),3)),"---")))=1,"---",IF(K21&lt;&gt;"---",IF(INDEX(RAW_c_TEB2000_REV01!B:D,MATCH(H21,RAW_c_TEB2000_REV01!B:B,0),3)=L21,INDEX(
RAW_c_TEB2000_REV01!B:D,MATCH(H21,INDEX(RAW_c_TEB2000_REV01!B:B,MATCH(H21,RAW_c_TEB2000_REV01!B:B,)+1):'RAW_c_TEB2000_REV01'!B11092,)+MATCH(H21,RAW_c_TEB2000_REV01!B:B,),3),INDEX(RAW_c_TEB2000_REV01!B:D,MATCH(H21,RAW_c_TEB2000_REV01!B:B,0),3)),"---")),"---")</f>
        <v>J14-6</v>
      </c>
      <c r="N21" t="str">
        <f>IFERROR(IF(AND(B21="B2B",J21="--"),L21,IF(
COUNTIF(B2B!H:H,(IF(K21&lt;&gt;"---",IF(INDEX(RAW_c_TEB2000_REV01!B:D,MATCH(H21,RAW_c_TEB2000_REV01!B:B,0),3)=L21,INDEX(
RAW_c_TEB2000_REV01!B:D,MATCH(H21,INDEX(RAW_c_TEB2000_REV01!B:B,MATCH(H21,RAW_c_TEB2000_REV01!B:B,)+1):'RAW_c_TEB2000_REV01'!B11092,)+MATCH(H21,RAW_c_TEB2000_REV01!B:B,),3),INDEX(RAW_c_TEB2000_REV01!B:D,MATCH(H21,RAW_c_TEB2000_REV01!B:B,0),3)),"---")))=0,"---",IF(K21&lt;&gt;"---",IF(INDEX(RAW_c_TEB2000_REV01!B:D,MATCH(H21,RAW_c_TEB2000_REV01!B:B,0),3)=L21,INDEX(
RAW_c_TEB2000_REV01!B:D,MATCH(H21,INDEX(RAW_c_TEB2000_REV01!B:B,MATCH(H21,RAW_c_TEB2000_REV01!B:B,)+1):'RAW_c_TEB2000_REV01'!B11092,)+MATCH(H21,RAW_c_TEB2000_REV01!B:B,),3),INDEX(RAW_c_TEB2000_REV01!B:D,MATCH(H21,RAW_c_TEB2000_REV01!B:B,0),3)),"---"))),"---")</f>
        <v>JB1-15</v>
      </c>
      <c r="O21" t="s">
        <v>2066</v>
      </c>
      <c r="T21">
        <f>COUNTIF(RAW_c_TEB2000_REV01!B:B,G21)</f>
        <v>2</v>
      </c>
      <c r="U21" t="str">
        <f t="shared" si="5"/>
        <v>B2B-IO-G7_ETH-MDIO2_MGT-TX</v>
      </c>
    </row>
    <row r="22" spans="1:21" x14ac:dyDescent="0.25">
      <c r="A22" t="s">
        <v>186</v>
      </c>
      <c r="B22" t="s">
        <v>39</v>
      </c>
      <c r="C22" t="s">
        <v>2108</v>
      </c>
      <c r="D22" t="s">
        <v>273</v>
      </c>
      <c r="E22">
        <v>18</v>
      </c>
      <c r="F22" t="str">
        <f t="shared" si="0"/>
        <v>JB1-18</v>
      </c>
      <c r="G22" t="str">
        <f>VLOOKUP(F22,RAW_c_TEB2000_REV01!A:B,2,0)</f>
        <v>SD_DAT3</v>
      </c>
      <c r="H22" t="str">
        <f t="shared" si="1"/>
        <v>SD_DAT3</v>
      </c>
      <c r="I22" t="str">
        <f t="shared" si="2"/>
        <v>--</v>
      </c>
      <c r="J22" t="str">
        <f t="shared" si="3"/>
        <v>--</v>
      </c>
      <c r="K22">
        <f>IFERROR(IF(J22="--",IF(G22=H22,VLOOKUP(G22,RAW_c_TEB2000_REV01!L:N,3,0),SUM(VLOOKUP(H22,RAW_c_TEB2000_REV01!L:N,3,0),VLOOKUP(G22,RAW_c_TEB2000_REV01!L:N,3,0))),"---"),"---")</f>
        <v>41.240299999999998</v>
      </c>
      <c r="L22" t="str">
        <f t="shared" si="4"/>
        <v>JB1-18</v>
      </c>
      <c r="M22" t="str">
        <f>IFERROR(IF(
COUNTIF(B2B!H:H,(IF(K22&lt;&gt;"---",IF(INDEX(RAW_c_TEB2000_REV01!B:D,MATCH(H22,RAW_c_TEB2000_REV01!B:B,0),3)=L22,INDEX(
RAW_c_TEB2000_REV01!B:D,MATCH(H22,INDEX(RAW_c_TEB2000_REV01!B:B,MATCH(H22,RAW_c_TEB2000_REV01!B:B,)+1):'RAW_c_TEB2000_REV01'!B11093,)+MATCH(H22,RAW_c_TEB2000_REV01!B:B,),3),INDEX(RAW_c_TEB2000_REV01!B:D,MATCH(H22,RAW_c_TEB2000_REV01!B:B,0),3)),"---")))=1,"---",IF(K22&lt;&gt;"---",IF(INDEX(RAW_c_TEB2000_REV01!B:D,MATCH(H22,RAW_c_TEB2000_REV01!B:B,0),3)=L22,INDEX(
RAW_c_TEB2000_REV01!B:D,MATCH(H22,INDEX(RAW_c_TEB2000_REV01!B:B,MATCH(H22,RAW_c_TEB2000_REV01!B:B,)+1):'RAW_c_TEB2000_REV01'!B11093,)+MATCH(H22,RAW_c_TEB2000_REV01!B:B,),3),INDEX(RAW_c_TEB2000_REV01!B:D,MATCH(H22,RAW_c_TEB2000_REV01!B:B,0),3)),"---")),"---")</f>
        <v>U2-3</v>
      </c>
      <c r="N22" t="str">
        <f>IFERROR(IF(AND(B22="B2B",J22="--"),L22,IF(
COUNTIF(B2B!H:H,(IF(K22&lt;&gt;"---",IF(INDEX(RAW_c_TEB2000_REV01!B:D,MATCH(H22,RAW_c_TEB2000_REV01!B:B,0),3)=L22,INDEX(
RAW_c_TEB2000_REV01!B:D,MATCH(H22,INDEX(RAW_c_TEB2000_REV01!B:B,MATCH(H22,RAW_c_TEB2000_REV01!B:B,)+1):'RAW_c_TEB2000_REV01'!B11093,)+MATCH(H22,RAW_c_TEB2000_REV01!B:B,),3),INDEX(RAW_c_TEB2000_REV01!B:D,MATCH(H22,RAW_c_TEB2000_REV01!B:B,0),3)),"---")))=0,"---",IF(K22&lt;&gt;"---",IF(INDEX(RAW_c_TEB2000_REV01!B:D,MATCH(H22,RAW_c_TEB2000_REV01!B:B,0),3)=L22,INDEX(
RAW_c_TEB2000_REV01!B:D,MATCH(H22,INDEX(RAW_c_TEB2000_REV01!B:B,MATCH(H22,RAW_c_TEB2000_REV01!B:B,)+1):'RAW_c_TEB2000_REV01'!B11093,)+MATCH(H22,RAW_c_TEB2000_REV01!B:B,),3),INDEX(RAW_c_TEB2000_REV01!B:D,MATCH(H22,RAW_c_TEB2000_REV01!B:B,0),3)),"---"))),"---")</f>
        <v>JB1-18</v>
      </c>
      <c r="O22" t="s">
        <v>2067</v>
      </c>
      <c r="T22">
        <f>COUNTIF(RAW_c_TEB2000_REV01!B:B,G22)</f>
        <v>2</v>
      </c>
      <c r="U22" t="str">
        <f t="shared" si="5"/>
        <v>B2B-IO-G5_MIO_SD-D3_MGT-TX</v>
      </c>
    </row>
    <row r="23" spans="1:21" x14ac:dyDescent="0.25">
      <c r="A23" t="s">
        <v>187</v>
      </c>
      <c r="B23" t="s">
        <v>39</v>
      </c>
      <c r="C23" t="s">
        <v>2107</v>
      </c>
      <c r="D23" t="s">
        <v>273</v>
      </c>
      <c r="E23">
        <v>17</v>
      </c>
      <c r="F23" t="str">
        <f t="shared" si="0"/>
        <v>JB1-17</v>
      </c>
      <c r="G23" t="str">
        <f>VLOOKUP(F23,RAW_c_TEB2000_REV01!A:B,2,0)</f>
        <v>PHY_MDI2_N</v>
      </c>
      <c r="H23" t="str">
        <f t="shared" si="1"/>
        <v>PHY_MDI2_N</v>
      </c>
      <c r="I23" t="str">
        <f t="shared" si="2"/>
        <v>--</v>
      </c>
      <c r="J23" t="str">
        <f t="shared" si="3"/>
        <v>--</v>
      </c>
      <c r="K23">
        <f>IFERROR(IF(J23="--",IF(G23=H23,VLOOKUP(G23,RAW_c_TEB2000_REV01!L:N,3,0),SUM(VLOOKUP(H23,RAW_c_TEB2000_REV01!L:N,3,0),VLOOKUP(G23,RAW_c_TEB2000_REV01!L:N,3,0))),"---"),"---")</f>
        <v>43.350200000000001</v>
      </c>
      <c r="L23" t="str">
        <f t="shared" si="4"/>
        <v>JB1-17</v>
      </c>
      <c r="M23" t="str">
        <f>IFERROR(IF(
COUNTIF(B2B!H:H,(IF(K23&lt;&gt;"---",IF(INDEX(RAW_c_TEB2000_REV01!B:D,MATCH(H23,RAW_c_TEB2000_REV01!B:B,0),3)=L23,INDEX(
RAW_c_TEB2000_REV01!B:D,MATCH(H23,INDEX(RAW_c_TEB2000_REV01!B:B,MATCH(H23,RAW_c_TEB2000_REV01!B:B,)+1):'RAW_c_TEB2000_REV01'!B11094,)+MATCH(H23,RAW_c_TEB2000_REV01!B:B,),3),INDEX(RAW_c_TEB2000_REV01!B:D,MATCH(H23,RAW_c_TEB2000_REV01!B:B,0),3)),"---")))=1,"---",IF(K23&lt;&gt;"---",IF(INDEX(RAW_c_TEB2000_REV01!B:D,MATCH(H23,RAW_c_TEB2000_REV01!B:B,0),3)=L23,INDEX(
RAW_c_TEB2000_REV01!B:D,MATCH(H23,INDEX(RAW_c_TEB2000_REV01!B:B,MATCH(H23,RAW_c_TEB2000_REV01!B:B,)+1):'RAW_c_TEB2000_REV01'!B11094,)+MATCH(H23,RAW_c_TEB2000_REV01!B:B,),3),INDEX(RAW_c_TEB2000_REV01!B:D,MATCH(H23,RAW_c_TEB2000_REV01!B:B,0),3)),"---")),"---")</f>
        <v>J14-7</v>
      </c>
      <c r="N23" t="str">
        <f>IFERROR(IF(AND(B23="B2B",J23="--"),L23,IF(
COUNTIF(B2B!H:H,(IF(K23&lt;&gt;"---",IF(INDEX(RAW_c_TEB2000_REV01!B:D,MATCH(H23,RAW_c_TEB2000_REV01!B:B,0),3)=L23,INDEX(
RAW_c_TEB2000_REV01!B:D,MATCH(H23,INDEX(RAW_c_TEB2000_REV01!B:B,MATCH(H23,RAW_c_TEB2000_REV01!B:B,)+1):'RAW_c_TEB2000_REV01'!B11094,)+MATCH(H23,RAW_c_TEB2000_REV01!B:B,),3),INDEX(RAW_c_TEB2000_REV01!B:D,MATCH(H23,RAW_c_TEB2000_REV01!B:B,0),3)),"---")))=0,"---",IF(K23&lt;&gt;"---",IF(INDEX(RAW_c_TEB2000_REV01!B:D,MATCH(H23,RAW_c_TEB2000_REV01!B:B,0),3)=L23,INDEX(
RAW_c_TEB2000_REV01!B:D,MATCH(H23,INDEX(RAW_c_TEB2000_REV01!B:B,MATCH(H23,RAW_c_TEB2000_REV01!B:B,)+1):'RAW_c_TEB2000_REV01'!B11094,)+MATCH(H23,RAW_c_TEB2000_REV01!B:B,),3),INDEX(RAW_c_TEB2000_REV01!B:D,MATCH(H23,RAW_c_TEB2000_REV01!B:B,0),3)),"---"))),"---")</f>
        <v>JB1-17</v>
      </c>
      <c r="O23" t="s">
        <v>2068</v>
      </c>
      <c r="T23">
        <f>COUNTIF(RAW_c_TEB2000_REV01!B:B,G23)</f>
        <v>2</v>
      </c>
      <c r="U23" t="str">
        <f t="shared" si="5"/>
        <v>B2B-IO-G7_ETH-MDIO2_MGT-TX</v>
      </c>
    </row>
    <row r="24" spans="1:21" x14ac:dyDescent="0.25">
      <c r="A24" t="s">
        <v>188</v>
      </c>
      <c r="B24" t="s">
        <v>39</v>
      </c>
      <c r="C24" t="s">
        <v>2109</v>
      </c>
      <c r="D24" t="s">
        <v>273</v>
      </c>
      <c r="E24">
        <v>20</v>
      </c>
      <c r="F24" t="str">
        <f t="shared" si="0"/>
        <v>JB1-20</v>
      </c>
      <c r="G24" t="str">
        <f>VLOOKUP(F24,RAW_c_TEB2000_REV01!A:B,2,0)</f>
        <v>SD_DAT2</v>
      </c>
      <c r="H24" t="str">
        <f t="shared" si="1"/>
        <v>SD_DAT2</v>
      </c>
      <c r="I24" t="str">
        <f t="shared" si="2"/>
        <v>--</v>
      </c>
      <c r="J24" t="str">
        <f t="shared" si="3"/>
        <v>--</v>
      </c>
      <c r="K24">
        <f>IFERROR(IF(J24="--",IF(G24=H24,VLOOKUP(G24,RAW_c_TEB2000_REV01!L:N,3,0),SUM(VLOOKUP(H24,RAW_c_TEB2000_REV01!L:N,3,0),VLOOKUP(G24,RAW_c_TEB2000_REV01!L:N,3,0))),"---"),"---")</f>
        <v>39.219900000000003</v>
      </c>
      <c r="L24" t="str">
        <f t="shared" si="4"/>
        <v>JB1-20</v>
      </c>
      <c r="M24" t="str">
        <f>IFERROR(IF(
COUNTIF(B2B!H:H,(IF(K24&lt;&gt;"---",IF(INDEX(RAW_c_TEB2000_REV01!B:D,MATCH(H24,RAW_c_TEB2000_REV01!B:B,0),3)=L24,INDEX(
RAW_c_TEB2000_REV01!B:D,MATCH(H24,INDEX(RAW_c_TEB2000_REV01!B:B,MATCH(H24,RAW_c_TEB2000_REV01!B:B,)+1):'RAW_c_TEB2000_REV01'!B11095,)+MATCH(H24,RAW_c_TEB2000_REV01!B:B,),3),INDEX(RAW_c_TEB2000_REV01!B:D,MATCH(H24,RAW_c_TEB2000_REV01!B:B,0),3)),"---")))=1,"---",IF(K24&lt;&gt;"---",IF(INDEX(RAW_c_TEB2000_REV01!B:D,MATCH(H24,RAW_c_TEB2000_REV01!B:B,0),3)=L24,INDEX(
RAW_c_TEB2000_REV01!B:D,MATCH(H24,INDEX(RAW_c_TEB2000_REV01!B:B,MATCH(H24,RAW_c_TEB2000_REV01!B:B,)+1):'RAW_c_TEB2000_REV01'!B11095,)+MATCH(H24,RAW_c_TEB2000_REV01!B:B,),3),INDEX(RAW_c_TEB2000_REV01!B:D,MATCH(H24,RAW_c_TEB2000_REV01!B:B,0),3)),"---")),"---")</f>
        <v>U2-1</v>
      </c>
      <c r="N24" t="str">
        <f>IFERROR(IF(AND(B24="B2B",J24="--"),L24,IF(
COUNTIF(B2B!H:H,(IF(K24&lt;&gt;"---",IF(INDEX(RAW_c_TEB2000_REV01!B:D,MATCH(H24,RAW_c_TEB2000_REV01!B:B,0),3)=L24,INDEX(
RAW_c_TEB2000_REV01!B:D,MATCH(H24,INDEX(RAW_c_TEB2000_REV01!B:B,MATCH(H24,RAW_c_TEB2000_REV01!B:B,)+1):'RAW_c_TEB2000_REV01'!B11095,)+MATCH(H24,RAW_c_TEB2000_REV01!B:B,),3),INDEX(RAW_c_TEB2000_REV01!B:D,MATCH(H24,RAW_c_TEB2000_REV01!B:B,0),3)),"---")))=0,"---",IF(K24&lt;&gt;"---",IF(INDEX(RAW_c_TEB2000_REV01!B:D,MATCH(H24,RAW_c_TEB2000_REV01!B:B,0),3)=L24,INDEX(
RAW_c_TEB2000_REV01!B:D,MATCH(H24,INDEX(RAW_c_TEB2000_REV01!B:B,MATCH(H24,RAW_c_TEB2000_REV01!B:B,)+1):'RAW_c_TEB2000_REV01'!B11095,)+MATCH(H24,RAW_c_TEB2000_REV01!B:B,),3),INDEX(RAW_c_TEB2000_REV01!B:D,MATCH(H24,RAW_c_TEB2000_REV01!B:B,0),3)),"---"))),"---")</f>
        <v>JB1-20</v>
      </c>
      <c r="O24" t="s">
        <v>2069</v>
      </c>
      <c r="T24">
        <f>COUNTIF(RAW_c_TEB2000_REV01!B:B,G24)</f>
        <v>2</v>
      </c>
      <c r="U24" t="str">
        <f t="shared" si="5"/>
        <v>B2B-IO-G5_MIO_SD-D2_MGT-TX</v>
      </c>
    </row>
    <row r="25" spans="1:21" x14ac:dyDescent="0.25">
      <c r="A25" t="s">
        <v>189</v>
      </c>
      <c r="B25" t="s">
        <v>39</v>
      </c>
      <c r="C25" t="s">
        <v>291</v>
      </c>
      <c r="D25" t="s">
        <v>273</v>
      </c>
      <c r="E25">
        <v>19</v>
      </c>
      <c r="F25" t="str">
        <f t="shared" si="0"/>
        <v>JB1-19</v>
      </c>
      <c r="G25" t="str">
        <f>VLOOKUP(F25,RAW_c_TEB2000_REV01!A:B,2,0)</f>
        <v>GND</v>
      </c>
      <c r="H25" t="str">
        <f t="shared" si="1"/>
        <v>GND</v>
      </c>
      <c r="I25" t="str">
        <f t="shared" si="2"/>
        <v>--</v>
      </c>
      <c r="J25" t="str">
        <f t="shared" si="3"/>
        <v>---</v>
      </c>
      <c r="K25" t="str">
        <f>IFERROR(IF(J25="--",IF(G25=H25,VLOOKUP(G25,RAW_c_TEB2000_REV01!L:N,3,0),SUM(VLOOKUP(H25,RAW_c_TEB2000_REV01!L:N,3,0),VLOOKUP(G25,RAW_c_TEB2000_REV01!L:N,3,0))),"---"),"---")</f>
        <v>---</v>
      </c>
      <c r="L25" t="str">
        <f t="shared" si="4"/>
        <v>JB1-19</v>
      </c>
      <c r="M25" t="str">
        <f>IFERROR(IF(
COUNTIF(B2B!H:H,(IF(K25&lt;&gt;"---",IF(INDEX(RAW_c_TEB2000_REV01!B:D,MATCH(H25,RAW_c_TEB2000_REV01!B:B,0),3)=L25,INDEX(
RAW_c_TEB2000_REV01!B:D,MATCH(H25,INDEX(RAW_c_TEB2000_REV01!B:B,MATCH(H25,RAW_c_TEB2000_REV01!B:B,)+1):'RAW_c_TEB2000_REV01'!B11096,)+MATCH(H25,RAW_c_TEB2000_REV01!B:B,),3),INDEX(RAW_c_TEB2000_REV01!B:D,MATCH(H25,RAW_c_TEB2000_REV01!B:B,0),3)),"---")))=1,"---",IF(K25&lt;&gt;"---",IF(INDEX(RAW_c_TEB2000_REV01!B:D,MATCH(H25,RAW_c_TEB2000_REV01!B:B,0),3)=L25,INDEX(
RAW_c_TEB2000_REV01!B:D,MATCH(H25,INDEX(RAW_c_TEB2000_REV01!B:B,MATCH(H25,RAW_c_TEB2000_REV01!B:B,)+1):'RAW_c_TEB2000_REV01'!B11096,)+MATCH(H25,RAW_c_TEB2000_REV01!B:B,),3),INDEX(RAW_c_TEB2000_REV01!B:D,MATCH(H25,RAW_c_TEB2000_REV01!B:B,0),3)),"---")),"---")</f>
        <v>---</v>
      </c>
      <c r="N25" t="str">
        <f>IFERROR(IF(AND(B25="B2B",J25="--"),L25,IF(
COUNTIF(B2B!H:H,(IF(K25&lt;&gt;"---",IF(INDEX(RAW_c_TEB2000_REV01!B:D,MATCH(H25,RAW_c_TEB2000_REV01!B:B,0),3)=L25,INDEX(
RAW_c_TEB2000_REV01!B:D,MATCH(H25,INDEX(RAW_c_TEB2000_REV01!B:B,MATCH(H25,RAW_c_TEB2000_REV01!B:B,)+1):'RAW_c_TEB2000_REV01'!B11096,)+MATCH(H25,RAW_c_TEB2000_REV01!B:B,),3),INDEX(RAW_c_TEB2000_REV01!B:D,MATCH(H25,RAW_c_TEB2000_REV01!B:B,0),3)),"---")))=0,"---",IF(K25&lt;&gt;"---",IF(INDEX(RAW_c_TEB2000_REV01!B:D,MATCH(H25,RAW_c_TEB2000_REV01!B:B,0),3)=L25,INDEX(
RAW_c_TEB2000_REV01!B:D,MATCH(H25,INDEX(RAW_c_TEB2000_REV01!B:B,MATCH(H25,RAW_c_TEB2000_REV01!B:B,)+1):'RAW_c_TEB2000_REV01'!B11096,)+MATCH(H25,RAW_c_TEB2000_REV01!B:B,),3),INDEX(RAW_c_TEB2000_REV01!B:D,MATCH(H25,RAW_c_TEB2000_REV01!B:B,0),3)),"---"))),"---")</f>
        <v>---</v>
      </c>
      <c r="O25" t="s">
        <v>2070</v>
      </c>
      <c r="T25">
        <f>COUNTIF(RAW_c_TEB2000_REV01!B:B,G25)</f>
        <v>224</v>
      </c>
      <c r="U25" t="str">
        <f t="shared" si="5"/>
        <v>B2B-GND</v>
      </c>
    </row>
    <row r="26" spans="1:21" x14ac:dyDescent="0.25">
      <c r="A26" t="s">
        <v>190</v>
      </c>
      <c r="B26" t="s">
        <v>39</v>
      </c>
      <c r="C26" t="s">
        <v>2110</v>
      </c>
      <c r="D26" t="s">
        <v>273</v>
      </c>
      <c r="E26">
        <v>22</v>
      </c>
      <c r="F26" t="str">
        <f t="shared" si="0"/>
        <v>JB1-22</v>
      </c>
      <c r="G26" t="str">
        <f>VLOOKUP(F26,RAW_c_TEB2000_REV01!A:B,2,0)</f>
        <v>SD_DAT1</v>
      </c>
      <c r="H26" t="str">
        <f t="shared" si="1"/>
        <v>SD_DAT1</v>
      </c>
      <c r="I26" t="str">
        <f t="shared" si="2"/>
        <v>--</v>
      </c>
      <c r="J26" t="str">
        <f t="shared" si="3"/>
        <v>--</v>
      </c>
      <c r="K26">
        <f>IFERROR(IF(J26="--",IF(G26=H26,VLOOKUP(G26,RAW_c_TEB2000_REV01!L:N,3,0),SUM(VLOOKUP(H26,RAW_c_TEB2000_REV01!L:N,3,0),VLOOKUP(G26,RAW_c_TEB2000_REV01!L:N,3,0))),"---"),"---")</f>
        <v>35.445</v>
      </c>
      <c r="L26" t="str">
        <f t="shared" si="4"/>
        <v>JB1-22</v>
      </c>
      <c r="M26" t="str">
        <f>IFERROR(IF(
COUNTIF(B2B!H:H,(IF(K26&lt;&gt;"---",IF(INDEX(RAW_c_TEB2000_REV01!B:D,MATCH(H26,RAW_c_TEB2000_REV01!B:B,0),3)=L26,INDEX(
RAW_c_TEB2000_REV01!B:D,MATCH(H26,INDEX(RAW_c_TEB2000_REV01!B:B,MATCH(H26,RAW_c_TEB2000_REV01!B:B,)+1):'RAW_c_TEB2000_REV01'!B11097,)+MATCH(H26,RAW_c_TEB2000_REV01!B:B,),3),INDEX(RAW_c_TEB2000_REV01!B:D,MATCH(H26,RAW_c_TEB2000_REV01!B:B,0),3)),"---")))=1,"---",IF(K26&lt;&gt;"---",IF(INDEX(RAW_c_TEB2000_REV01!B:D,MATCH(H26,RAW_c_TEB2000_REV01!B:B,0),3)=L26,INDEX(
RAW_c_TEB2000_REV01!B:D,MATCH(H26,INDEX(RAW_c_TEB2000_REV01!B:B,MATCH(H26,RAW_c_TEB2000_REV01!B:B,)+1):'RAW_c_TEB2000_REV01'!B11097,)+MATCH(H26,RAW_c_TEB2000_REV01!B:B,),3),INDEX(RAW_c_TEB2000_REV01!B:D,MATCH(H26,RAW_c_TEB2000_REV01!B:B,0),3)),"---")),"---")</f>
        <v>U2-7</v>
      </c>
      <c r="N26" t="str">
        <f>IFERROR(IF(AND(B26="B2B",J26="--"),L26,IF(
COUNTIF(B2B!H:H,(IF(K26&lt;&gt;"---",IF(INDEX(RAW_c_TEB2000_REV01!B:D,MATCH(H26,RAW_c_TEB2000_REV01!B:B,0),3)=L26,INDEX(
RAW_c_TEB2000_REV01!B:D,MATCH(H26,INDEX(RAW_c_TEB2000_REV01!B:B,MATCH(H26,RAW_c_TEB2000_REV01!B:B,)+1):'RAW_c_TEB2000_REV01'!B11097,)+MATCH(H26,RAW_c_TEB2000_REV01!B:B,),3),INDEX(RAW_c_TEB2000_REV01!B:D,MATCH(H26,RAW_c_TEB2000_REV01!B:B,0),3)),"---")))=0,"---",IF(K26&lt;&gt;"---",IF(INDEX(RAW_c_TEB2000_REV01!B:D,MATCH(H26,RAW_c_TEB2000_REV01!B:B,0),3)=L26,INDEX(
RAW_c_TEB2000_REV01!B:D,MATCH(H26,INDEX(RAW_c_TEB2000_REV01!B:B,MATCH(H26,RAW_c_TEB2000_REV01!B:B,)+1):'RAW_c_TEB2000_REV01'!B11097,)+MATCH(H26,RAW_c_TEB2000_REV01!B:B,),3),INDEX(RAW_c_TEB2000_REV01!B:D,MATCH(H26,RAW_c_TEB2000_REV01!B:B,0),3)),"---"))),"---")</f>
        <v>JB1-22</v>
      </c>
      <c r="O26" t="s">
        <v>2071</v>
      </c>
      <c r="T26">
        <f>COUNTIF(RAW_c_TEB2000_REV01!B:B,G26)</f>
        <v>2</v>
      </c>
      <c r="U26" t="str">
        <f t="shared" si="5"/>
        <v>B2B-IO-G5_MIO_SD-D1_GND</v>
      </c>
    </row>
    <row r="27" spans="1:21" x14ac:dyDescent="0.25">
      <c r="A27" t="s">
        <v>191</v>
      </c>
      <c r="B27" t="s">
        <v>39</v>
      </c>
      <c r="C27" t="s">
        <v>2111</v>
      </c>
      <c r="D27" t="s">
        <v>273</v>
      </c>
      <c r="E27">
        <v>21</v>
      </c>
      <c r="F27" t="str">
        <f t="shared" si="0"/>
        <v>JB1-21</v>
      </c>
      <c r="G27" t="str">
        <f>VLOOKUP(F27,RAW_c_TEB2000_REV01!A:B,2,0)</f>
        <v>PHY_MDI3_P</v>
      </c>
      <c r="H27" t="str">
        <f t="shared" si="1"/>
        <v>PHY_MDI3_P</v>
      </c>
      <c r="I27" t="str">
        <f t="shared" si="2"/>
        <v>--</v>
      </c>
      <c r="J27" t="str">
        <f t="shared" si="3"/>
        <v>--</v>
      </c>
      <c r="K27">
        <f>IFERROR(IF(J27="--",IF(G27=H27,VLOOKUP(G27,RAW_c_TEB2000_REV01!L:N,3,0),SUM(VLOOKUP(H27,RAW_c_TEB2000_REV01!L:N,3,0),VLOOKUP(G27,RAW_c_TEB2000_REV01!L:N,3,0))),"---"),"---")</f>
        <v>43.503700000000002</v>
      </c>
      <c r="L27" t="str">
        <f t="shared" si="4"/>
        <v>JB1-21</v>
      </c>
      <c r="M27" t="str">
        <f>IFERROR(IF(
COUNTIF(B2B!H:H,(IF(K27&lt;&gt;"---",IF(INDEX(RAW_c_TEB2000_REV01!B:D,MATCH(H27,RAW_c_TEB2000_REV01!B:B,0),3)=L27,INDEX(
RAW_c_TEB2000_REV01!B:D,MATCH(H27,INDEX(RAW_c_TEB2000_REV01!B:B,MATCH(H27,RAW_c_TEB2000_REV01!B:B,)+1):'RAW_c_TEB2000_REV01'!B11098,)+MATCH(H27,RAW_c_TEB2000_REV01!B:B,),3),INDEX(RAW_c_TEB2000_REV01!B:D,MATCH(H27,RAW_c_TEB2000_REV01!B:B,0),3)),"---")))=1,"---",IF(K27&lt;&gt;"---",IF(INDEX(RAW_c_TEB2000_REV01!B:D,MATCH(H27,RAW_c_TEB2000_REV01!B:B,0),3)=L27,INDEX(
RAW_c_TEB2000_REV01!B:D,MATCH(H27,INDEX(RAW_c_TEB2000_REV01!B:B,MATCH(H27,RAW_c_TEB2000_REV01!B:B,)+1):'RAW_c_TEB2000_REV01'!B11098,)+MATCH(H27,RAW_c_TEB2000_REV01!B:B,),3),INDEX(RAW_c_TEB2000_REV01!B:D,MATCH(H27,RAW_c_TEB2000_REV01!B:B,0),3)),"---")),"---")</f>
        <v>J14-8</v>
      </c>
      <c r="N27" t="str">
        <f>IFERROR(IF(AND(B27="B2B",J27="--"),L27,IF(
COUNTIF(B2B!H:H,(IF(K27&lt;&gt;"---",IF(INDEX(RAW_c_TEB2000_REV01!B:D,MATCH(H27,RAW_c_TEB2000_REV01!B:B,0),3)=L27,INDEX(
RAW_c_TEB2000_REV01!B:D,MATCH(H27,INDEX(RAW_c_TEB2000_REV01!B:B,MATCH(H27,RAW_c_TEB2000_REV01!B:B,)+1):'RAW_c_TEB2000_REV01'!B11098,)+MATCH(H27,RAW_c_TEB2000_REV01!B:B,),3),INDEX(RAW_c_TEB2000_REV01!B:D,MATCH(H27,RAW_c_TEB2000_REV01!B:B,0),3)),"---")))=0,"---",IF(K27&lt;&gt;"---",IF(INDEX(RAW_c_TEB2000_REV01!B:D,MATCH(H27,RAW_c_TEB2000_REV01!B:B,0),3)=L27,INDEX(
RAW_c_TEB2000_REV01!B:D,MATCH(H27,INDEX(RAW_c_TEB2000_REV01!B:B,MATCH(H27,RAW_c_TEB2000_REV01!B:B,)+1):'RAW_c_TEB2000_REV01'!B11098,)+MATCH(H27,RAW_c_TEB2000_REV01!B:B,),3),INDEX(RAW_c_TEB2000_REV01!B:D,MATCH(H27,RAW_c_TEB2000_REV01!B:B,0),3)),"---"))),"---")</f>
        <v>JB1-21</v>
      </c>
      <c r="O27" t="s">
        <v>2072</v>
      </c>
      <c r="T27">
        <f>COUNTIF(RAW_c_TEB2000_REV01!B:B,G27)</f>
        <v>2</v>
      </c>
      <c r="U27" t="str">
        <f t="shared" si="5"/>
        <v>B2B-IO-G7_ETH-MDIO3_MGT-RX</v>
      </c>
    </row>
    <row r="28" spans="1:21" x14ac:dyDescent="0.25">
      <c r="A28" t="s">
        <v>192</v>
      </c>
      <c r="B28" t="s">
        <v>39</v>
      </c>
      <c r="C28" t="s">
        <v>2112</v>
      </c>
      <c r="D28" t="s">
        <v>273</v>
      </c>
      <c r="E28">
        <v>24</v>
      </c>
      <c r="F28" t="str">
        <f t="shared" si="0"/>
        <v>JB1-24</v>
      </c>
      <c r="G28" t="str">
        <f>VLOOKUP(F28,RAW_c_TEB2000_REV01!A:B,2,0)</f>
        <v>SD_DAT0</v>
      </c>
      <c r="H28" t="str">
        <f t="shared" si="1"/>
        <v>SD_DAT0</v>
      </c>
      <c r="I28" t="str">
        <f t="shared" si="2"/>
        <v>--</v>
      </c>
      <c r="J28" t="str">
        <f t="shared" si="3"/>
        <v>--</v>
      </c>
      <c r="K28">
        <f>IFERROR(IF(J28="--",IF(G28=H28,VLOOKUP(G28,RAW_c_TEB2000_REV01!L:N,3,0),SUM(VLOOKUP(H28,RAW_c_TEB2000_REV01!L:N,3,0),VLOOKUP(G28,RAW_c_TEB2000_REV01!L:N,3,0))),"---"),"---")</f>
        <v>36.048000000000002</v>
      </c>
      <c r="L28" t="str">
        <f t="shared" si="4"/>
        <v>JB1-24</v>
      </c>
      <c r="M28" t="str">
        <f>IFERROR(IF(
COUNTIF(B2B!H:H,(IF(K28&lt;&gt;"---",IF(INDEX(RAW_c_TEB2000_REV01!B:D,MATCH(H28,RAW_c_TEB2000_REV01!B:B,0),3)=L28,INDEX(
RAW_c_TEB2000_REV01!B:D,MATCH(H28,INDEX(RAW_c_TEB2000_REV01!B:B,MATCH(H28,RAW_c_TEB2000_REV01!B:B,)+1):'RAW_c_TEB2000_REV01'!B11099,)+MATCH(H28,RAW_c_TEB2000_REV01!B:B,),3),INDEX(RAW_c_TEB2000_REV01!B:D,MATCH(H28,RAW_c_TEB2000_REV01!B:B,0),3)),"---")))=1,"---",IF(K28&lt;&gt;"---",IF(INDEX(RAW_c_TEB2000_REV01!B:D,MATCH(H28,RAW_c_TEB2000_REV01!B:B,0),3)=L28,INDEX(
RAW_c_TEB2000_REV01!B:D,MATCH(H28,INDEX(RAW_c_TEB2000_REV01!B:B,MATCH(H28,RAW_c_TEB2000_REV01!B:B,)+1):'RAW_c_TEB2000_REV01'!B11099,)+MATCH(H28,RAW_c_TEB2000_REV01!B:B,),3),INDEX(RAW_c_TEB2000_REV01!B:D,MATCH(H28,RAW_c_TEB2000_REV01!B:B,0),3)),"---")),"---")</f>
        <v>U2-6</v>
      </c>
      <c r="N28" t="str">
        <f>IFERROR(IF(AND(B28="B2B",J28="--"),L28,IF(
COUNTIF(B2B!H:H,(IF(K28&lt;&gt;"---",IF(INDEX(RAW_c_TEB2000_REV01!B:D,MATCH(H28,RAW_c_TEB2000_REV01!B:B,0),3)=L28,INDEX(
RAW_c_TEB2000_REV01!B:D,MATCH(H28,INDEX(RAW_c_TEB2000_REV01!B:B,MATCH(H28,RAW_c_TEB2000_REV01!B:B,)+1):'RAW_c_TEB2000_REV01'!B11099,)+MATCH(H28,RAW_c_TEB2000_REV01!B:B,),3),INDEX(RAW_c_TEB2000_REV01!B:D,MATCH(H28,RAW_c_TEB2000_REV01!B:B,0),3)),"---")))=0,"---",IF(K28&lt;&gt;"---",IF(INDEX(RAW_c_TEB2000_REV01!B:D,MATCH(H28,RAW_c_TEB2000_REV01!B:B,0),3)=L28,INDEX(
RAW_c_TEB2000_REV01!B:D,MATCH(H28,INDEX(RAW_c_TEB2000_REV01!B:B,MATCH(H28,RAW_c_TEB2000_REV01!B:B,)+1):'RAW_c_TEB2000_REV01'!B11099,)+MATCH(H28,RAW_c_TEB2000_REV01!B:B,),3),INDEX(RAW_c_TEB2000_REV01!B:D,MATCH(H28,RAW_c_TEB2000_REV01!B:B,0),3)),"---"))),"---")</f>
        <v>JB1-24</v>
      </c>
      <c r="O28" t="s">
        <v>2073</v>
      </c>
      <c r="T28">
        <f>COUNTIF(RAW_c_TEB2000_REV01!B:B,G28)</f>
        <v>2</v>
      </c>
      <c r="U28" t="str">
        <f t="shared" si="5"/>
        <v>B2B-IO-G5_MIO_SD-D0_GND</v>
      </c>
    </row>
    <row r="29" spans="1:21" x14ac:dyDescent="0.25">
      <c r="A29" t="s">
        <v>193</v>
      </c>
      <c r="B29" t="s">
        <v>39</v>
      </c>
      <c r="C29" t="s">
        <v>2111</v>
      </c>
      <c r="D29" t="s">
        <v>273</v>
      </c>
      <c r="E29">
        <v>23</v>
      </c>
      <c r="F29" t="str">
        <f t="shared" si="0"/>
        <v>JB1-23</v>
      </c>
      <c r="G29" t="str">
        <f>VLOOKUP(F29,RAW_c_TEB2000_REV01!A:B,2,0)</f>
        <v>PHY_MDI3_N</v>
      </c>
      <c r="H29" t="str">
        <f t="shared" si="1"/>
        <v>PHY_MDI3_N</v>
      </c>
      <c r="I29" t="str">
        <f t="shared" si="2"/>
        <v>--</v>
      </c>
      <c r="J29" t="str">
        <f t="shared" si="3"/>
        <v>--</v>
      </c>
      <c r="K29">
        <f>IFERROR(IF(J29="--",IF(G29=H29,VLOOKUP(G29,RAW_c_TEB2000_REV01!L:N,3,0),SUM(VLOOKUP(H29,RAW_c_TEB2000_REV01!L:N,3,0),VLOOKUP(G29,RAW_c_TEB2000_REV01!L:N,3,0))),"---"),"---")</f>
        <v>43.490900000000003</v>
      </c>
      <c r="L29" t="str">
        <f t="shared" si="4"/>
        <v>JB1-23</v>
      </c>
      <c r="M29" t="str">
        <f>IFERROR(IF(
COUNTIF(B2B!H:H,(IF(K29&lt;&gt;"---",IF(INDEX(RAW_c_TEB2000_REV01!B:D,MATCH(H29,RAW_c_TEB2000_REV01!B:B,0),3)=L29,INDEX(
RAW_c_TEB2000_REV01!B:D,MATCH(H29,INDEX(RAW_c_TEB2000_REV01!B:B,MATCH(H29,RAW_c_TEB2000_REV01!B:B,)+1):'RAW_c_TEB2000_REV01'!B11100,)+MATCH(H29,RAW_c_TEB2000_REV01!B:B,),3),INDEX(RAW_c_TEB2000_REV01!B:D,MATCH(H29,RAW_c_TEB2000_REV01!B:B,0),3)),"---")))=1,"---",IF(K29&lt;&gt;"---",IF(INDEX(RAW_c_TEB2000_REV01!B:D,MATCH(H29,RAW_c_TEB2000_REV01!B:B,0),3)=L29,INDEX(
RAW_c_TEB2000_REV01!B:D,MATCH(H29,INDEX(RAW_c_TEB2000_REV01!B:B,MATCH(H29,RAW_c_TEB2000_REV01!B:B,)+1):'RAW_c_TEB2000_REV01'!B11100,)+MATCH(H29,RAW_c_TEB2000_REV01!B:B,),3),INDEX(RAW_c_TEB2000_REV01!B:D,MATCH(H29,RAW_c_TEB2000_REV01!B:B,0),3)),"---")),"---")</f>
        <v>J14-9</v>
      </c>
      <c r="N29" t="str">
        <f>IFERROR(IF(AND(B29="B2B",J29="--"),L29,IF(
COUNTIF(B2B!H:H,(IF(K29&lt;&gt;"---",IF(INDEX(RAW_c_TEB2000_REV01!B:D,MATCH(H29,RAW_c_TEB2000_REV01!B:B,0),3)=L29,INDEX(
RAW_c_TEB2000_REV01!B:D,MATCH(H29,INDEX(RAW_c_TEB2000_REV01!B:B,MATCH(H29,RAW_c_TEB2000_REV01!B:B,)+1):'RAW_c_TEB2000_REV01'!B11100,)+MATCH(H29,RAW_c_TEB2000_REV01!B:B,),3),INDEX(RAW_c_TEB2000_REV01!B:D,MATCH(H29,RAW_c_TEB2000_REV01!B:B,0),3)),"---")))=0,"---",IF(K29&lt;&gt;"---",IF(INDEX(RAW_c_TEB2000_REV01!B:D,MATCH(H29,RAW_c_TEB2000_REV01!B:B,0),3)=L29,INDEX(
RAW_c_TEB2000_REV01!B:D,MATCH(H29,INDEX(RAW_c_TEB2000_REV01!B:B,MATCH(H29,RAW_c_TEB2000_REV01!B:B,)+1):'RAW_c_TEB2000_REV01'!B11100,)+MATCH(H29,RAW_c_TEB2000_REV01!B:B,),3),INDEX(RAW_c_TEB2000_REV01!B:D,MATCH(H29,RAW_c_TEB2000_REV01!B:B,0),3)),"---"))),"---")</f>
        <v>JB1-23</v>
      </c>
      <c r="O29" t="s">
        <v>2074</v>
      </c>
      <c r="T29">
        <f>COUNTIF(RAW_c_TEB2000_REV01!B:B,G29)</f>
        <v>2</v>
      </c>
      <c r="U29" t="str">
        <f t="shared" si="5"/>
        <v>B2B-IO-G7_ETH-MDIO3_MGT-RX</v>
      </c>
    </row>
    <row r="30" spans="1:21" x14ac:dyDescent="0.25">
      <c r="A30" t="s">
        <v>194</v>
      </c>
      <c r="B30" t="s">
        <v>39</v>
      </c>
      <c r="C30" t="s">
        <v>2113</v>
      </c>
      <c r="D30" t="s">
        <v>273</v>
      </c>
      <c r="E30">
        <v>26</v>
      </c>
      <c r="F30" t="str">
        <f t="shared" si="0"/>
        <v>JB1-26</v>
      </c>
      <c r="G30" t="str">
        <f>VLOOKUP(F30,RAW_c_TEB2000_REV01!A:B,2,0)</f>
        <v>SD_CMD</v>
      </c>
      <c r="H30" t="str">
        <f t="shared" si="1"/>
        <v>SD_CMD</v>
      </c>
      <c r="I30" t="str">
        <f t="shared" si="2"/>
        <v>--</v>
      </c>
      <c r="J30" t="str">
        <f t="shared" si="3"/>
        <v>--</v>
      </c>
      <c r="K30">
        <f>IFERROR(IF(J30="--",IF(G30=H30,VLOOKUP(G30,RAW_c_TEB2000_REV01!L:N,3,0),SUM(VLOOKUP(H30,RAW_c_TEB2000_REV01!L:N,3,0),VLOOKUP(G30,RAW_c_TEB2000_REV01!L:N,3,0))),"---"),"---")</f>
        <v>35.613900000000001</v>
      </c>
      <c r="L30" t="str">
        <f t="shared" si="4"/>
        <v>JB1-26</v>
      </c>
      <c r="M30" t="str">
        <f>IFERROR(IF(
COUNTIF(B2B!H:H,(IF(K30&lt;&gt;"---",IF(INDEX(RAW_c_TEB2000_REV01!B:D,MATCH(H30,RAW_c_TEB2000_REV01!B:B,0),3)=L30,INDEX(
RAW_c_TEB2000_REV01!B:D,MATCH(H30,INDEX(RAW_c_TEB2000_REV01!B:B,MATCH(H30,RAW_c_TEB2000_REV01!B:B,)+1):'RAW_c_TEB2000_REV01'!B11101,)+MATCH(H30,RAW_c_TEB2000_REV01!B:B,),3),INDEX(RAW_c_TEB2000_REV01!B:D,MATCH(H30,RAW_c_TEB2000_REV01!B:B,0),3)),"---")))=1,"---",IF(K30&lt;&gt;"---",IF(INDEX(RAW_c_TEB2000_REV01!B:D,MATCH(H30,RAW_c_TEB2000_REV01!B:B,0),3)=L30,INDEX(
RAW_c_TEB2000_REV01!B:D,MATCH(H30,INDEX(RAW_c_TEB2000_REV01!B:B,MATCH(H30,RAW_c_TEB2000_REV01!B:B,)+1):'RAW_c_TEB2000_REV01'!B11101,)+MATCH(H30,RAW_c_TEB2000_REV01!B:B,),3),INDEX(RAW_c_TEB2000_REV01!B:D,MATCH(H30,RAW_c_TEB2000_REV01!B:B,0),3)),"---")),"---")</f>
        <v>U2-4</v>
      </c>
      <c r="N30" t="str">
        <f>IFERROR(IF(AND(B30="B2B",J30="--"),L30,IF(
COUNTIF(B2B!H:H,(IF(K30&lt;&gt;"---",IF(INDEX(RAW_c_TEB2000_REV01!B:D,MATCH(H30,RAW_c_TEB2000_REV01!B:B,0),3)=L30,INDEX(
RAW_c_TEB2000_REV01!B:D,MATCH(H30,INDEX(RAW_c_TEB2000_REV01!B:B,MATCH(H30,RAW_c_TEB2000_REV01!B:B,)+1):'RAW_c_TEB2000_REV01'!B11101,)+MATCH(H30,RAW_c_TEB2000_REV01!B:B,),3),INDEX(RAW_c_TEB2000_REV01!B:D,MATCH(H30,RAW_c_TEB2000_REV01!B:B,0),3)),"---")))=0,"---",IF(K30&lt;&gt;"---",IF(INDEX(RAW_c_TEB2000_REV01!B:D,MATCH(H30,RAW_c_TEB2000_REV01!B:B,0),3)=L30,INDEX(
RAW_c_TEB2000_REV01!B:D,MATCH(H30,INDEX(RAW_c_TEB2000_REV01!B:B,MATCH(H30,RAW_c_TEB2000_REV01!B:B,)+1):'RAW_c_TEB2000_REV01'!B11101,)+MATCH(H30,RAW_c_TEB2000_REV01!B:B,),3),INDEX(RAW_c_TEB2000_REV01!B:D,MATCH(H30,RAW_c_TEB2000_REV01!B:B,0),3)),"---"))),"---")</f>
        <v>JB1-26</v>
      </c>
      <c r="O30" t="s">
        <v>2075</v>
      </c>
      <c r="T30">
        <f>COUNTIF(RAW_c_TEB2000_REV01!B:B,G30)</f>
        <v>2</v>
      </c>
      <c r="U30" t="str">
        <f t="shared" si="5"/>
        <v>B2B-IO-G5_MIO_SD-CMD_MGT-RX</v>
      </c>
    </row>
    <row r="31" spans="1:21" x14ac:dyDescent="0.25">
      <c r="A31" t="s">
        <v>195</v>
      </c>
      <c r="B31" t="s">
        <v>39</v>
      </c>
      <c r="C31" t="s">
        <v>291</v>
      </c>
      <c r="D31" t="s">
        <v>273</v>
      </c>
      <c r="E31">
        <v>25</v>
      </c>
      <c r="F31" t="str">
        <f t="shared" si="0"/>
        <v>JB1-25</v>
      </c>
      <c r="G31" t="str">
        <f>VLOOKUP(F31,RAW_c_TEB2000_REV01!A:B,2,0)</f>
        <v>GND</v>
      </c>
      <c r="H31" t="str">
        <f t="shared" si="1"/>
        <v>GND</v>
      </c>
      <c r="I31" t="str">
        <f t="shared" si="2"/>
        <v>--</v>
      </c>
      <c r="J31" t="str">
        <f t="shared" si="3"/>
        <v>---</v>
      </c>
      <c r="K31" t="str">
        <f>IFERROR(IF(J31="--",IF(G31=H31,VLOOKUP(G31,RAW_c_TEB2000_REV01!L:N,3,0),SUM(VLOOKUP(H31,RAW_c_TEB2000_REV01!L:N,3,0),VLOOKUP(G31,RAW_c_TEB2000_REV01!L:N,3,0))),"---"),"---")</f>
        <v>---</v>
      </c>
      <c r="L31" t="str">
        <f t="shared" si="4"/>
        <v>JB1-25</v>
      </c>
      <c r="M31" t="str">
        <f>IFERROR(IF(
COUNTIF(B2B!H:H,(IF(K31&lt;&gt;"---",IF(INDEX(RAW_c_TEB2000_REV01!B:D,MATCH(H31,RAW_c_TEB2000_REV01!B:B,0),3)=L31,INDEX(
RAW_c_TEB2000_REV01!B:D,MATCH(H31,INDEX(RAW_c_TEB2000_REV01!B:B,MATCH(H31,RAW_c_TEB2000_REV01!B:B,)+1):'RAW_c_TEB2000_REV01'!B11102,)+MATCH(H31,RAW_c_TEB2000_REV01!B:B,),3),INDEX(RAW_c_TEB2000_REV01!B:D,MATCH(H31,RAW_c_TEB2000_REV01!B:B,0),3)),"---")))=1,"---",IF(K31&lt;&gt;"---",IF(INDEX(RAW_c_TEB2000_REV01!B:D,MATCH(H31,RAW_c_TEB2000_REV01!B:B,0),3)=L31,INDEX(
RAW_c_TEB2000_REV01!B:D,MATCH(H31,INDEX(RAW_c_TEB2000_REV01!B:B,MATCH(H31,RAW_c_TEB2000_REV01!B:B,)+1):'RAW_c_TEB2000_REV01'!B11102,)+MATCH(H31,RAW_c_TEB2000_REV01!B:B,),3),INDEX(RAW_c_TEB2000_REV01!B:D,MATCH(H31,RAW_c_TEB2000_REV01!B:B,0),3)),"---")),"---")</f>
        <v>---</v>
      </c>
      <c r="N31" t="str">
        <f>IFERROR(IF(AND(B31="B2B",J31="--"),L31,IF(
COUNTIF(B2B!H:H,(IF(K31&lt;&gt;"---",IF(INDEX(RAW_c_TEB2000_REV01!B:D,MATCH(H31,RAW_c_TEB2000_REV01!B:B,0),3)=L31,INDEX(
RAW_c_TEB2000_REV01!B:D,MATCH(H31,INDEX(RAW_c_TEB2000_REV01!B:B,MATCH(H31,RAW_c_TEB2000_REV01!B:B,)+1):'RAW_c_TEB2000_REV01'!B11102,)+MATCH(H31,RAW_c_TEB2000_REV01!B:B,),3),INDEX(RAW_c_TEB2000_REV01!B:D,MATCH(H31,RAW_c_TEB2000_REV01!B:B,0),3)),"---")))=0,"---",IF(K31&lt;&gt;"---",IF(INDEX(RAW_c_TEB2000_REV01!B:D,MATCH(H31,RAW_c_TEB2000_REV01!B:B,0),3)=L31,INDEX(
RAW_c_TEB2000_REV01!B:D,MATCH(H31,INDEX(RAW_c_TEB2000_REV01!B:B,MATCH(H31,RAW_c_TEB2000_REV01!B:B,)+1):'RAW_c_TEB2000_REV01'!B11102,)+MATCH(H31,RAW_c_TEB2000_REV01!B:B,),3),INDEX(RAW_c_TEB2000_REV01!B:D,MATCH(H31,RAW_c_TEB2000_REV01!B:B,0),3)),"---"))),"---")</f>
        <v>---</v>
      </c>
      <c r="O31" t="s">
        <v>2076</v>
      </c>
      <c r="T31">
        <f>COUNTIF(RAW_c_TEB2000_REV01!B:B,G31)</f>
        <v>224</v>
      </c>
      <c r="U31" t="str">
        <f t="shared" si="5"/>
        <v>B2B-GND</v>
      </c>
    </row>
    <row r="32" spans="1:21" x14ac:dyDescent="0.25">
      <c r="A32" t="s">
        <v>196</v>
      </c>
      <c r="B32" t="s">
        <v>39</v>
      </c>
      <c r="C32" t="s">
        <v>2114</v>
      </c>
      <c r="D32" t="s">
        <v>273</v>
      </c>
      <c r="E32">
        <v>28</v>
      </c>
      <c r="F32" t="str">
        <f t="shared" si="0"/>
        <v>JB1-28</v>
      </c>
      <c r="G32" t="str">
        <f>VLOOKUP(F32,RAW_c_TEB2000_REV01!A:B,2,0)</f>
        <v>SD_CLK</v>
      </c>
      <c r="H32" t="str">
        <f t="shared" si="1"/>
        <v>SD_CLK</v>
      </c>
      <c r="I32" t="str">
        <f t="shared" si="2"/>
        <v>--</v>
      </c>
      <c r="J32" t="str">
        <f t="shared" si="3"/>
        <v>--</v>
      </c>
      <c r="K32">
        <f>IFERROR(IF(J32="--",IF(G32=H32,VLOOKUP(G32,RAW_c_TEB2000_REV01!L:N,3,0),SUM(VLOOKUP(H32,RAW_c_TEB2000_REV01!L:N,3,0),VLOOKUP(G32,RAW_c_TEB2000_REV01!L:N,3,0))),"---"),"---")</f>
        <v>34.339599999999997</v>
      </c>
      <c r="L32" t="str">
        <f t="shared" si="4"/>
        <v>JB1-28</v>
      </c>
      <c r="M32" t="str">
        <f>IFERROR(IF(
COUNTIF(B2B!H:H,(IF(K32&lt;&gt;"---",IF(INDEX(RAW_c_TEB2000_REV01!B:D,MATCH(H32,RAW_c_TEB2000_REV01!B:B,0),3)=L32,INDEX(
RAW_c_TEB2000_REV01!B:D,MATCH(H32,INDEX(RAW_c_TEB2000_REV01!B:B,MATCH(H32,RAW_c_TEB2000_REV01!B:B,)+1):'RAW_c_TEB2000_REV01'!B11103,)+MATCH(H32,RAW_c_TEB2000_REV01!B:B,),3),INDEX(RAW_c_TEB2000_REV01!B:D,MATCH(H32,RAW_c_TEB2000_REV01!B:B,0),3)),"---")))=1,"---",IF(K32&lt;&gt;"---",IF(INDEX(RAW_c_TEB2000_REV01!B:D,MATCH(H32,RAW_c_TEB2000_REV01!B:B,0),3)=L32,INDEX(
RAW_c_TEB2000_REV01!B:D,MATCH(H32,INDEX(RAW_c_TEB2000_REV01!B:B,MATCH(H32,RAW_c_TEB2000_REV01!B:B,)+1):'RAW_c_TEB2000_REV01'!B11103,)+MATCH(H32,RAW_c_TEB2000_REV01!B:B,),3),INDEX(RAW_c_TEB2000_REV01!B:D,MATCH(H32,RAW_c_TEB2000_REV01!B:B,0),3)),"---")),"---")</f>
        <v>U2-9</v>
      </c>
      <c r="N32" t="str">
        <f>IFERROR(IF(AND(B32="B2B",J32="--"),L32,IF(
COUNTIF(B2B!H:H,(IF(K32&lt;&gt;"---",IF(INDEX(RAW_c_TEB2000_REV01!B:D,MATCH(H32,RAW_c_TEB2000_REV01!B:B,0),3)=L32,INDEX(
RAW_c_TEB2000_REV01!B:D,MATCH(H32,INDEX(RAW_c_TEB2000_REV01!B:B,MATCH(H32,RAW_c_TEB2000_REV01!B:B,)+1):'RAW_c_TEB2000_REV01'!B11103,)+MATCH(H32,RAW_c_TEB2000_REV01!B:B,),3),INDEX(RAW_c_TEB2000_REV01!B:D,MATCH(H32,RAW_c_TEB2000_REV01!B:B,0),3)),"---")))=0,"---",IF(K32&lt;&gt;"---",IF(INDEX(RAW_c_TEB2000_REV01!B:D,MATCH(H32,RAW_c_TEB2000_REV01!B:B,0),3)=L32,INDEX(
RAW_c_TEB2000_REV01!B:D,MATCH(H32,INDEX(RAW_c_TEB2000_REV01!B:B,MATCH(H32,RAW_c_TEB2000_REV01!B:B,)+1):'RAW_c_TEB2000_REV01'!B11103,)+MATCH(H32,RAW_c_TEB2000_REV01!B:B,),3),INDEX(RAW_c_TEB2000_REV01!B:D,MATCH(H32,RAW_c_TEB2000_REV01!B:B,0),3)),"---"))),"---")</f>
        <v>JB1-28</v>
      </c>
      <c r="O32" t="s">
        <v>1936</v>
      </c>
      <c r="T32">
        <f>COUNTIF(RAW_c_TEB2000_REV01!B:B,G32)</f>
        <v>2</v>
      </c>
      <c r="U32" t="str">
        <f t="shared" si="5"/>
        <v>B2B-IO-G5_MIO_SD-CLK_MGT-RX</v>
      </c>
    </row>
    <row r="33" spans="1:21" x14ac:dyDescent="0.25">
      <c r="A33" t="s">
        <v>197</v>
      </c>
      <c r="B33" t="s">
        <v>39</v>
      </c>
      <c r="C33" t="s">
        <v>336</v>
      </c>
      <c r="D33" t="s">
        <v>273</v>
      </c>
      <c r="E33">
        <v>27</v>
      </c>
      <c r="F33" t="str">
        <f t="shared" si="0"/>
        <v>JB1-27</v>
      </c>
      <c r="G33" t="str">
        <f>VLOOKUP(F33,RAW_c_TEB2000_REV01!A:B,2,0)</f>
        <v>EN1</v>
      </c>
      <c r="H33" t="str">
        <f t="shared" si="1"/>
        <v>EN1</v>
      </c>
      <c r="I33" t="str">
        <f t="shared" si="2"/>
        <v>--</v>
      </c>
      <c r="J33" t="str">
        <f t="shared" si="3"/>
        <v>--</v>
      </c>
      <c r="K33">
        <f>IFERROR(IF(J33="--",IF(G33=H33,VLOOKUP(G33,RAW_c_TEB2000_REV01!L:N,3,0),SUM(VLOOKUP(H33,RAW_c_TEB2000_REV01!L:N,3,0),VLOOKUP(G33,RAW_c_TEB2000_REV01!L:N,3,0))),"---"),"---")</f>
        <v>3.6595</v>
      </c>
      <c r="L33" t="str">
        <f t="shared" si="4"/>
        <v>JB1-27</v>
      </c>
      <c r="M33" t="str">
        <f>IFERROR(IF(
COUNTIF(B2B!H:H,(IF(K33&lt;&gt;"---",IF(INDEX(RAW_c_TEB2000_REV01!B:D,MATCH(H33,RAW_c_TEB2000_REV01!B:B,0),3)=L33,INDEX(
RAW_c_TEB2000_REV01!B:D,MATCH(H33,INDEX(RAW_c_TEB2000_REV01!B:B,MATCH(H33,RAW_c_TEB2000_REV01!B:B,)+1):'RAW_c_TEB2000_REV01'!B11104,)+MATCH(H33,RAW_c_TEB2000_REV01!B:B,),3),INDEX(RAW_c_TEB2000_REV01!B:D,MATCH(H33,RAW_c_TEB2000_REV01!B:B,0),3)),"---")))=1,"---",IF(K33&lt;&gt;"---",IF(INDEX(RAW_c_TEB2000_REV01!B:D,MATCH(H33,RAW_c_TEB2000_REV01!B:B,0),3)=L33,INDEX(
RAW_c_TEB2000_REV01!B:D,MATCH(H33,INDEX(RAW_c_TEB2000_REV01!B:B,MATCH(H33,RAW_c_TEB2000_REV01!B:B,)+1):'RAW_c_TEB2000_REV01'!B11104,)+MATCH(H33,RAW_c_TEB2000_REV01!B:B,),3),INDEX(RAW_c_TEB2000_REV01!B:D,MATCH(H33,RAW_c_TEB2000_REV01!B:B,0),3)),"---")),"---")</f>
        <v>U5-81</v>
      </c>
      <c r="N33" t="str">
        <f>IFERROR(IF(AND(B33="B2B",J33="--"),L33,IF(
COUNTIF(B2B!H:H,(IF(K33&lt;&gt;"---",IF(INDEX(RAW_c_TEB2000_REV01!B:D,MATCH(H33,RAW_c_TEB2000_REV01!B:B,0),3)=L33,INDEX(
RAW_c_TEB2000_REV01!B:D,MATCH(H33,INDEX(RAW_c_TEB2000_REV01!B:B,MATCH(H33,RAW_c_TEB2000_REV01!B:B,)+1):'RAW_c_TEB2000_REV01'!B11104,)+MATCH(H33,RAW_c_TEB2000_REV01!B:B,),3),INDEX(RAW_c_TEB2000_REV01!B:D,MATCH(H33,RAW_c_TEB2000_REV01!B:B,0),3)),"---")))=0,"---",IF(K33&lt;&gt;"---",IF(INDEX(RAW_c_TEB2000_REV01!B:D,MATCH(H33,RAW_c_TEB2000_REV01!B:B,0),3)=L33,INDEX(
RAW_c_TEB2000_REV01!B:D,MATCH(H33,INDEX(RAW_c_TEB2000_REV01!B:B,MATCH(H33,RAW_c_TEB2000_REV01!B:B,)+1):'RAW_c_TEB2000_REV01'!B11104,)+MATCH(H33,RAW_c_TEB2000_REV01!B:B,),3),INDEX(RAW_c_TEB2000_REV01!B:D,MATCH(H33,RAW_c_TEB2000_REV01!B:B,0),3)),"---"))),"---")</f>
        <v>JB1-27</v>
      </c>
      <c r="O33" t="s">
        <v>2077</v>
      </c>
      <c r="T33">
        <f>COUNTIF(RAW_c_TEB2000_REV01!B:B,G33)</f>
        <v>2</v>
      </c>
      <c r="U33" t="str">
        <f t="shared" si="5"/>
        <v>B2B-SC_EN1</v>
      </c>
    </row>
    <row r="34" spans="1:21" x14ac:dyDescent="0.25">
      <c r="A34" t="s">
        <v>198</v>
      </c>
      <c r="B34" t="s">
        <v>39</v>
      </c>
      <c r="C34" t="s">
        <v>291</v>
      </c>
      <c r="D34" t="s">
        <v>273</v>
      </c>
      <c r="E34">
        <v>30</v>
      </c>
      <c r="F34" t="str">
        <f t="shared" si="0"/>
        <v>JB1-30</v>
      </c>
      <c r="G34" t="str">
        <f>VLOOKUP(F34,RAW_c_TEB2000_REV01!A:B,2,0)</f>
        <v>GND</v>
      </c>
      <c r="H34" t="str">
        <f t="shared" si="1"/>
        <v>GND</v>
      </c>
      <c r="I34" t="str">
        <f t="shared" si="2"/>
        <v>--</v>
      </c>
      <c r="J34" t="str">
        <f t="shared" si="3"/>
        <v>---</v>
      </c>
      <c r="K34" t="str">
        <f>IFERROR(IF(J34="--",IF(G34=H34,VLOOKUP(G34,RAW_c_TEB2000_REV01!L:N,3,0),SUM(VLOOKUP(H34,RAW_c_TEB2000_REV01!L:N,3,0),VLOOKUP(G34,RAW_c_TEB2000_REV01!L:N,3,0))),"---"),"---")</f>
        <v>---</v>
      </c>
      <c r="L34" t="str">
        <f t="shared" si="4"/>
        <v>JB1-30</v>
      </c>
      <c r="M34" t="str">
        <f>IFERROR(IF(
COUNTIF(B2B!H:H,(IF(K34&lt;&gt;"---",IF(INDEX(RAW_c_TEB2000_REV01!B:D,MATCH(H34,RAW_c_TEB2000_REV01!B:B,0),3)=L34,INDEX(
RAW_c_TEB2000_REV01!B:D,MATCH(H34,INDEX(RAW_c_TEB2000_REV01!B:B,MATCH(H34,RAW_c_TEB2000_REV01!B:B,)+1):'RAW_c_TEB2000_REV01'!B11105,)+MATCH(H34,RAW_c_TEB2000_REV01!B:B,),3),INDEX(RAW_c_TEB2000_REV01!B:D,MATCH(H34,RAW_c_TEB2000_REV01!B:B,0),3)),"---")))=1,"---",IF(K34&lt;&gt;"---",IF(INDEX(RAW_c_TEB2000_REV01!B:D,MATCH(H34,RAW_c_TEB2000_REV01!B:B,0),3)=L34,INDEX(
RAW_c_TEB2000_REV01!B:D,MATCH(H34,INDEX(RAW_c_TEB2000_REV01!B:B,MATCH(H34,RAW_c_TEB2000_REV01!B:B,)+1):'RAW_c_TEB2000_REV01'!B11105,)+MATCH(H34,RAW_c_TEB2000_REV01!B:B,),3),INDEX(RAW_c_TEB2000_REV01!B:D,MATCH(H34,RAW_c_TEB2000_REV01!B:B,0),3)),"---")),"---")</f>
        <v>---</v>
      </c>
      <c r="N34" t="str">
        <f>IFERROR(IF(AND(B34="B2B",J34="--"),L34,IF(
COUNTIF(B2B!H:H,(IF(K34&lt;&gt;"---",IF(INDEX(RAW_c_TEB2000_REV01!B:D,MATCH(H34,RAW_c_TEB2000_REV01!B:B,0),3)=L34,INDEX(
RAW_c_TEB2000_REV01!B:D,MATCH(H34,INDEX(RAW_c_TEB2000_REV01!B:B,MATCH(H34,RAW_c_TEB2000_REV01!B:B,)+1):'RAW_c_TEB2000_REV01'!B11105,)+MATCH(H34,RAW_c_TEB2000_REV01!B:B,),3),INDEX(RAW_c_TEB2000_REV01!B:D,MATCH(H34,RAW_c_TEB2000_REV01!B:B,0),3)),"---")))=0,"---",IF(K34&lt;&gt;"---",IF(INDEX(RAW_c_TEB2000_REV01!B:D,MATCH(H34,RAW_c_TEB2000_REV01!B:B,0),3)=L34,INDEX(
RAW_c_TEB2000_REV01!B:D,MATCH(H34,INDEX(RAW_c_TEB2000_REV01!B:B,MATCH(H34,RAW_c_TEB2000_REV01!B:B,)+1):'RAW_c_TEB2000_REV01'!B11105,)+MATCH(H34,RAW_c_TEB2000_REV01!B:B,),3),INDEX(RAW_c_TEB2000_REV01!B:D,MATCH(H34,RAW_c_TEB2000_REV01!B:B,0),3)),"---"))),"---")</f>
        <v>---</v>
      </c>
      <c r="O34" t="s">
        <v>2078</v>
      </c>
      <c r="T34">
        <f>COUNTIF(RAW_c_TEB2000_REV01!B:B,G34)</f>
        <v>224</v>
      </c>
      <c r="U34" t="str">
        <f t="shared" si="5"/>
        <v>B2B-GND</v>
      </c>
    </row>
    <row r="35" spans="1:21" x14ac:dyDescent="0.25">
      <c r="A35" t="s">
        <v>199</v>
      </c>
      <c r="B35" t="s">
        <v>39</v>
      </c>
      <c r="C35" t="s">
        <v>339</v>
      </c>
      <c r="D35" t="s">
        <v>273</v>
      </c>
      <c r="E35">
        <v>29</v>
      </c>
      <c r="F35" t="str">
        <f t="shared" si="0"/>
        <v>JB1-29</v>
      </c>
      <c r="G35" t="str">
        <f>VLOOKUP(F35,RAW_c_TEB2000_REV01!A:B,2,0)</f>
        <v>PGOOD</v>
      </c>
      <c r="H35" t="str">
        <f t="shared" si="1"/>
        <v>PGOOD</v>
      </c>
      <c r="I35" t="str">
        <f t="shared" si="2"/>
        <v>--</v>
      </c>
      <c r="J35" t="str">
        <f t="shared" si="3"/>
        <v>--</v>
      </c>
      <c r="K35">
        <f>IFERROR(IF(J35="--",IF(G35=H35,VLOOKUP(G35,RAW_c_TEB2000_REV01!L:N,3,0),SUM(VLOOKUP(H35,RAW_c_TEB2000_REV01!L:N,3,0),VLOOKUP(G35,RAW_c_TEB2000_REV01!L:N,3,0))),"---"),"---")</f>
        <v>3.6595</v>
      </c>
      <c r="L35" t="str">
        <f t="shared" si="4"/>
        <v>JB1-29</v>
      </c>
      <c r="M35" t="str">
        <f>IFERROR(IF(
COUNTIF(B2B!H:H,(IF(K35&lt;&gt;"---",IF(INDEX(RAW_c_TEB2000_REV01!B:D,MATCH(H35,RAW_c_TEB2000_REV01!B:B,0),3)=L35,INDEX(
RAW_c_TEB2000_REV01!B:D,MATCH(H35,INDEX(RAW_c_TEB2000_REV01!B:B,MATCH(H35,RAW_c_TEB2000_REV01!B:B,)+1):'RAW_c_TEB2000_REV01'!B11106,)+MATCH(H35,RAW_c_TEB2000_REV01!B:B,),3),INDEX(RAW_c_TEB2000_REV01!B:D,MATCH(H35,RAW_c_TEB2000_REV01!B:B,0),3)),"---")))=1,"---",IF(K35&lt;&gt;"---",IF(INDEX(RAW_c_TEB2000_REV01!B:D,MATCH(H35,RAW_c_TEB2000_REV01!B:B,0),3)=L35,INDEX(
RAW_c_TEB2000_REV01!B:D,MATCH(H35,INDEX(RAW_c_TEB2000_REV01!B:B,MATCH(H35,RAW_c_TEB2000_REV01!B:B,)+1):'RAW_c_TEB2000_REV01'!B11106,)+MATCH(H35,RAW_c_TEB2000_REV01!B:B,),3),INDEX(RAW_c_TEB2000_REV01!B:D,MATCH(H35,RAW_c_TEB2000_REV01!B:B,0),3)),"---")),"---")</f>
        <v>U5-82</v>
      </c>
      <c r="N35" t="str">
        <f>IFERROR(IF(AND(B35="B2B",J35="--"),L35,IF(
COUNTIF(B2B!H:H,(IF(K35&lt;&gt;"---",IF(INDEX(RAW_c_TEB2000_REV01!B:D,MATCH(H35,RAW_c_TEB2000_REV01!B:B,0),3)=L35,INDEX(
RAW_c_TEB2000_REV01!B:D,MATCH(H35,INDEX(RAW_c_TEB2000_REV01!B:B,MATCH(H35,RAW_c_TEB2000_REV01!B:B,)+1):'RAW_c_TEB2000_REV01'!B11106,)+MATCH(H35,RAW_c_TEB2000_REV01!B:B,),3),INDEX(RAW_c_TEB2000_REV01!B:D,MATCH(H35,RAW_c_TEB2000_REV01!B:B,0),3)),"---")))=0,"---",IF(K35&lt;&gt;"---",IF(INDEX(RAW_c_TEB2000_REV01!B:D,MATCH(H35,RAW_c_TEB2000_REV01!B:B,0),3)=L35,INDEX(
RAW_c_TEB2000_REV01!B:D,MATCH(H35,INDEX(RAW_c_TEB2000_REV01!B:B,MATCH(H35,RAW_c_TEB2000_REV01!B:B,)+1):'RAW_c_TEB2000_REV01'!B11106,)+MATCH(H35,RAW_c_TEB2000_REV01!B:B,),3),INDEX(RAW_c_TEB2000_REV01!B:D,MATCH(H35,RAW_c_TEB2000_REV01!B:B,0),3)),"---"))),"---")</f>
        <v>JB1-29</v>
      </c>
      <c r="O35" t="s">
        <v>1598</v>
      </c>
      <c r="T35">
        <f>COUNTIF(RAW_c_TEB2000_REV01!B:B,G35)</f>
        <v>2</v>
      </c>
      <c r="U35" t="str">
        <f t="shared" si="5"/>
        <v>B2B-SC_PGOOD</v>
      </c>
    </row>
    <row r="36" spans="1:21" x14ac:dyDescent="0.25">
      <c r="A36" t="s">
        <v>200</v>
      </c>
      <c r="B36" t="s">
        <v>39</v>
      </c>
      <c r="C36" t="s">
        <v>2115</v>
      </c>
      <c r="D36" t="s">
        <v>273</v>
      </c>
      <c r="E36">
        <v>32</v>
      </c>
      <c r="F36" t="str">
        <f t="shared" si="0"/>
        <v>JB1-32</v>
      </c>
      <c r="G36" t="str">
        <f>VLOOKUP(F36,RAW_c_TEB2000_REV01!A:B,2,0)</f>
        <v>B35_L16_N</v>
      </c>
      <c r="H36" t="str">
        <f t="shared" si="1"/>
        <v>B35_L16_N</v>
      </c>
      <c r="I36" t="str">
        <f t="shared" si="2"/>
        <v>--</v>
      </c>
      <c r="J36" t="str">
        <f t="shared" si="3"/>
        <v>--</v>
      </c>
      <c r="K36">
        <f>IFERROR(IF(J36="--",IF(G36=H36,VLOOKUP(G36,RAW_c_TEB2000_REV01!L:N,3,0),SUM(VLOOKUP(H36,RAW_c_TEB2000_REV01!L:N,3,0),VLOOKUP(G36,RAW_c_TEB2000_REV01!L:N,3,0))),"---"),"---")</f>
        <v>16.523900000000001</v>
      </c>
      <c r="L36" t="str">
        <f t="shared" si="4"/>
        <v>JB1-32</v>
      </c>
      <c r="M36" t="str">
        <f>IFERROR(IF(
COUNTIF(B2B!H:H,(IF(K36&lt;&gt;"---",IF(INDEX(RAW_c_TEB2000_REV01!B:D,MATCH(H36,RAW_c_TEB2000_REV01!B:B,0),3)=L36,INDEX(
RAW_c_TEB2000_REV01!B:D,MATCH(H36,INDEX(RAW_c_TEB2000_REV01!B:B,MATCH(H36,RAW_c_TEB2000_REV01!B:B,)+1):'RAW_c_TEB2000_REV01'!B11107,)+MATCH(H36,RAW_c_TEB2000_REV01!B:B,),3),INDEX(RAW_c_TEB2000_REV01!B:D,MATCH(H36,RAW_c_TEB2000_REV01!B:B,0),3)),"---")))=1,"---",IF(K36&lt;&gt;"---",IF(INDEX(RAW_c_TEB2000_REV01!B:D,MATCH(H36,RAW_c_TEB2000_REV01!B:B,0),3)=L36,INDEX(
RAW_c_TEB2000_REV01!B:D,MATCH(H36,INDEX(RAW_c_TEB2000_REV01!B:B,MATCH(H36,RAW_c_TEB2000_REV01!B:B,)+1):'RAW_c_TEB2000_REV01'!B11107,)+MATCH(H36,RAW_c_TEB2000_REV01!B:B,),3),INDEX(RAW_c_TEB2000_REV01!B:D,MATCH(H36,RAW_c_TEB2000_REV01!B:B,0),3)),"---")),"---")</f>
        <v>J1-A19</v>
      </c>
      <c r="N36" t="str">
        <f>IFERROR(IF(AND(B36="B2B",J36="--"),L36,IF(
COUNTIF(B2B!H:H,(IF(K36&lt;&gt;"---",IF(INDEX(RAW_c_TEB2000_REV01!B:D,MATCH(H36,RAW_c_TEB2000_REV01!B:B,0),3)=L36,INDEX(
RAW_c_TEB2000_REV01!B:D,MATCH(H36,INDEX(RAW_c_TEB2000_REV01!B:B,MATCH(H36,RAW_c_TEB2000_REV01!B:B,)+1):'RAW_c_TEB2000_REV01'!B11107,)+MATCH(H36,RAW_c_TEB2000_REV01!B:B,),3),INDEX(RAW_c_TEB2000_REV01!B:D,MATCH(H36,RAW_c_TEB2000_REV01!B:B,0),3)),"---")))=0,"---",IF(K36&lt;&gt;"---",IF(INDEX(RAW_c_TEB2000_REV01!B:D,MATCH(H36,RAW_c_TEB2000_REV01!B:B,0),3)=L36,INDEX(
RAW_c_TEB2000_REV01!B:D,MATCH(H36,INDEX(RAW_c_TEB2000_REV01!B:B,MATCH(H36,RAW_c_TEB2000_REV01!B:B,)+1):'RAW_c_TEB2000_REV01'!B11107,)+MATCH(H36,RAW_c_TEB2000_REV01!B:B,),3),INDEX(RAW_c_TEB2000_REV01!B:D,MATCH(H36,RAW_c_TEB2000_REV01!B:B,0),3)),"---"))),"---")</f>
        <v>JB1-32</v>
      </c>
      <c r="O36" t="s">
        <v>1669</v>
      </c>
      <c r="T36">
        <f>COUNTIF(RAW_c_TEB2000_REV01!B:B,G36)</f>
        <v>2</v>
      </c>
      <c r="U36" t="str">
        <f t="shared" si="5"/>
        <v>B2B-IO-G1</v>
      </c>
    </row>
    <row r="37" spans="1:21" x14ac:dyDescent="0.25">
      <c r="A37" t="s">
        <v>201</v>
      </c>
      <c r="B37" t="s">
        <v>39</v>
      </c>
      <c r="C37" t="s">
        <v>343</v>
      </c>
      <c r="D37" t="s">
        <v>273</v>
      </c>
      <c r="E37">
        <v>31</v>
      </c>
      <c r="F37" t="str">
        <f t="shared" si="0"/>
        <v>JB1-31</v>
      </c>
      <c r="G37" t="str">
        <f>VLOOKUP(F37,RAW_c_TEB2000_REV01!A:B,2,0)</f>
        <v>MODE</v>
      </c>
      <c r="H37" t="str">
        <f t="shared" si="1"/>
        <v>MODE</v>
      </c>
      <c r="I37" t="str">
        <f t="shared" si="2"/>
        <v>--</v>
      </c>
      <c r="J37" t="str">
        <f t="shared" si="3"/>
        <v>--</v>
      </c>
      <c r="K37">
        <f>IFERROR(IF(J37="--",IF(G37=H37,VLOOKUP(G37,RAW_c_TEB2000_REV01!L:N,3,0),SUM(VLOOKUP(H37,RAW_c_TEB2000_REV01!L:N,3,0),VLOOKUP(G37,RAW_c_TEB2000_REV01!L:N,3,0))),"---"),"---")</f>
        <v>3.6595</v>
      </c>
      <c r="L37" t="str">
        <f t="shared" si="4"/>
        <v>JB1-31</v>
      </c>
      <c r="M37" t="str">
        <f>IFERROR(IF(
COUNTIF(B2B!H:H,(IF(K37&lt;&gt;"---",IF(INDEX(RAW_c_TEB2000_REV01!B:D,MATCH(H37,RAW_c_TEB2000_REV01!B:B,0),3)=L37,INDEX(
RAW_c_TEB2000_REV01!B:D,MATCH(H37,INDEX(RAW_c_TEB2000_REV01!B:B,MATCH(H37,RAW_c_TEB2000_REV01!B:B,)+1):'RAW_c_TEB2000_REV01'!B11108,)+MATCH(H37,RAW_c_TEB2000_REV01!B:B,),3),INDEX(RAW_c_TEB2000_REV01!B:D,MATCH(H37,RAW_c_TEB2000_REV01!B:B,0),3)),"---")))=1,"---",IF(K37&lt;&gt;"---",IF(INDEX(RAW_c_TEB2000_REV01!B:D,MATCH(H37,RAW_c_TEB2000_REV01!B:B,0),3)=L37,INDEX(
RAW_c_TEB2000_REV01!B:D,MATCH(H37,INDEX(RAW_c_TEB2000_REV01!B:B,MATCH(H37,RAW_c_TEB2000_REV01!B:B,)+1):'RAW_c_TEB2000_REV01'!B11108,)+MATCH(H37,RAW_c_TEB2000_REV01!B:B,),3),INDEX(RAW_c_TEB2000_REV01!B:D,MATCH(H37,RAW_c_TEB2000_REV01!B:B,0),3)),"---")),"---")</f>
        <v>U5-83</v>
      </c>
      <c r="N37" t="str">
        <f>IFERROR(IF(AND(B37="B2B",J37="--"),L37,IF(
COUNTIF(B2B!H:H,(IF(K37&lt;&gt;"---",IF(INDEX(RAW_c_TEB2000_REV01!B:D,MATCH(H37,RAW_c_TEB2000_REV01!B:B,0),3)=L37,INDEX(
RAW_c_TEB2000_REV01!B:D,MATCH(H37,INDEX(RAW_c_TEB2000_REV01!B:B,MATCH(H37,RAW_c_TEB2000_REV01!B:B,)+1):'RAW_c_TEB2000_REV01'!B11108,)+MATCH(H37,RAW_c_TEB2000_REV01!B:B,),3),INDEX(RAW_c_TEB2000_REV01!B:D,MATCH(H37,RAW_c_TEB2000_REV01!B:B,0),3)),"---")))=0,"---",IF(K37&lt;&gt;"---",IF(INDEX(RAW_c_TEB2000_REV01!B:D,MATCH(H37,RAW_c_TEB2000_REV01!B:B,0),3)=L37,INDEX(
RAW_c_TEB2000_REV01!B:D,MATCH(H37,INDEX(RAW_c_TEB2000_REV01!B:B,MATCH(H37,RAW_c_TEB2000_REV01!B:B,)+1):'RAW_c_TEB2000_REV01'!B11108,)+MATCH(H37,RAW_c_TEB2000_REV01!B:B,),3),INDEX(RAW_c_TEB2000_REV01!B:D,MATCH(H37,RAW_c_TEB2000_REV01!B:B,0),3)),"---"))),"---")</f>
        <v>JB1-31</v>
      </c>
      <c r="O37" t="s">
        <v>1838</v>
      </c>
      <c r="T37">
        <f>COUNTIF(RAW_c_TEB2000_REV01!B:B,G37)</f>
        <v>2</v>
      </c>
      <c r="U37" t="str">
        <f t="shared" si="5"/>
        <v>B2B-SC_BOOTMODE</v>
      </c>
    </row>
    <row r="38" spans="1:21" x14ac:dyDescent="0.25">
      <c r="A38" t="s">
        <v>202</v>
      </c>
      <c r="B38" t="s">
        <v>39</v>
      </c>
      <c r="C38" t="s">
        <v>2115</v>
      </c>
      <c r="D38" t="s">
        <v>273</v>
      </c>
      <c r="E38">
        <v>34</v>
      </c>
      <c r="F38" t="str">
        <f t="shared" si="0"/>
        <v>JB1-34</v>
      </c>
      <c r="G38" t="str">
        <f>VLOOKUP(F38,RAW_c_TEB2000_REV01!A:B,2,0)</f>
        <v>B35_L16_P</v>
      </c>
      <c r="H38" t="str">
        <f t="shared" si="1"/>
        <v>B35_L16_P</v>
      </c>
      <c r="I38" t="str">
        <f t="shared" si="2"/>
        <v>--</v>
      </c>
      <c r="J38" t="str">
        <f t="shared" si="3"/>
        <v>--</v>
      </c>
      <c r="K38">
        <f>IFERROR(IF(J38="--",IF(G38=H38,VLOOKUP(G38,RAW_c_TEB2000_REV01!L:N,3,0),SUM(VLOOKUP(H38,RAW_c_TEB2000_REV01!L:N,3,0),VLOOKUP(G38,RAW_c_TEB2000_REV01!L:N,3,0))),"---"),"---")</f>
        <v>16.5839</v>
      </c>
      <c r="L38" t="str">
        <f t="shared" si="4"/>
        <v>JB1-34</v>
      </c>
      <c r="M38" t="str">
        <f>IFERROR(IF(
COUNTIF(B2B!H:H,(IF(K38&lt;&gt;"---",IF(INDEX(RAW_c_TEB2000_REV01!B:D,MATCH(H38,RAW_c_TEB2000_REV01!B:B,0),3)=L38,INDEX(
RAW_c_TEB2000_REV01!B:D,MATCH(H38,INDEX(RAW_c_TEB2000_REV01!B:B,MATCH(H38,RAW_c_TEB2000_REV01!B:B,)+1):'RAW_c_TEB2000_REV01'!B11109,)+MATCH(H38,RAW_c_TEB2000_REV01!B:B,),3),INDEX(RAW_c_TEB2000_REV01!B:D,MATCH(H38,RAW_c_TEB2000_REV01!B:B,0),3)),"---")))=1,"---",IF(K38&lt;&gt;"---",IF(INDEX(RAW_c_TEB2000_REV01!B:D,MATCH(H38,RAW_c_TEB2000_REV01!B:B,0),3)=L38,INDEX(
RAW_c_TEB2000_REV01!B:D,MATCH(H38,INDEX(RAW_c_TEB2000_REV01!B:B,MATCH(H38,RAW_c_TEB2000_REV01!B:B,)+1):'RAW_c_TEB2000_REV01'!B11109,)+MATCH(H38,RAW_c_TEB2000_REV01!B:B,),3),INDEX(RAW_c_TEB2000_REV01!B:D,MATCH(H38,RAW_c_TEB2000_REV01!B:B,0),3)),"---")),"---")</f>
        <v>J1-A18</v>
      </c>
      <c r="N38" t="str">
        <f>IFERROR(IF(AND(B38="B2B",J38="--"),L38,IF(
COUNTIF(B2B!H:H,(IF(K38&lt;&gt;"---",IF(INDEX(RAW_c_TEB2000_REV01!B:D,MATCH(H38,RAW_c_TEB2000_REV01!B:B,0),3)=L38,INDEX(
RAW_c_TEB2000_REV01!B:D,MATCH(H38,INDEX(RAW_c_TEB2000_REV01!B:B,MATCH(H38,RAW_c_TEB2000_REV01!B:B,)+1):'RAW_c_TEB2000_REV01'!B11109,)+MATCH(H38,RAW_c_TEB2000_REV01!B:B,),3),INDEX(RAW_c_TEB2000_REV01!B:D,MATCH(H38,RAW_c_TEB2000_REV01!B:B,0),3)),"---")))=0,"---",IF(K38&lt;&gt;"---",IF(INDEX(RAW_c_TEB2000_REV01!B:D,MATCH(H38,RAW_c_TEB2000_REV01!B:B,0),3)=L38,INDEX(
RAW_c_TEB2000_REV01!B:D,MATCH(H38,INDEX(RAW_c_TEB2000_REV01!B:B,MATCH(H38,RAW_c_TEB2000_REV01!B:B,)+1):'RAW_c_TEB2000_REV01'!B11109,)+MATCH(H38,RAW_c_TEB2000_REV01!B:B,),3),INDEX(RAW_c_TEB2000_REV01!B:D,MATCH(H38,RAW_c_TEB2000_REV01!B:B,0),3)),"---"))),"---")</f>
        <v>JB1-34</v>
      </c>
      <c r="O38" t="s">
        <v>449</v>
      </c>
      <c r="T38">
        <f>COUNTIF(RAW_c_TEB2000_REV01!B:B,G38)</f>
        <v>2</v>
      </c>
      <c r="U38" t="str">
        <f t="shared" si="5"/>
        <v>B2B-IO-G1</v>
      </c>
    </row>
    <row r="39" spans="1:21" x14ac:dyDescent="0.25">
      <c r="A39" t="s">
        <v>203</v>
      </c>
      <c r="B39" t="s">
        <v>39</v>
      </c>
      <c r="C39" t="s">
        <v>291</v>
      </c>
      <c r="D39" t="s">
        <v>273</v>
      </c>
      <c r="E39">
        <v>33</v>
      </c>
      <c r="F39" t="str">
        <f t="shared" si="0"/>
        <v>JB1-33</v>
      </c>
      <c r="G39" t="str">
        <f>VLOOKUP(F39,RAW_c_TEB2000_REV01!A:B,2,0)</f>
        <v>GND</v>
      </c>
      <c r="H39" t="str">
        <f t="shared" si="1"/>
        <v>GND</v>
      </c>
      <c r="I39" t="str">
        <f t="shared" si="2"/>
        <v>--</v>
      </c>
      <c r="J39" t="str">
        <f t="shared" si="3"/>
        <v>---</v>
      </c>
      <c r="K39" t="str">
        <f>IFERROR(IF(J39="--",IF(G39=H39,VLOOKUP(G39,RAW_c_TEB2000_REV01!L:N,3,0),SUM(VLOOKUP(H39,RAW_c_TEB2000_REV01!L:N,3,0),VLOOKUP(G39,RAW_c_TEB2000_REV01!L:N,3,0))),"---"),"---")</f>
        <v>---</v>
      </c>
      <c r="L39" t="str">
        <f t="shared" si="4"/>
        <v>JB1-33</v>
      </c>
      <c r="M39" t="str">
        <f>IFERROR(IF(
COUNTIF(B2B!H:H,(IF(K39&lt;&gt;"---",IF(INDEX(RAW_c_TEB2000_REV01!B:D,MATCH(H39,RAW_c_TEB2000_REV01!B:B,0),3)=L39,INDEX(
RAW_c_TEB2000_REV01!B:D,MATCH(H39,INDEX(RAW_c_TEB2000_REV01!B:B,MATCH(H39,RAW_c_TEB2000_REV01!B:B,)+1):'RAW_c_TEB2000_REV01'!B11110,)+MATCH(H39,RAW_c_TEB2000_REV01!B:B,),3),INDEX(RAW_c_TEB2000_REV01!B:D,MATCH(H39,RAW_c_TEB2000_REV01!B:B,0),3)),"---")))=1,"---",IF(K39&lt;&gt;"---",IF(INDEX(RAW_c_TEB2000_REV01!B:D,MATCH(H39,RAW_c_TEB2000_REV01!B:B,0),3)=L39,INDEX(
RAW_c_TEB2000_REV01!B:D,MATCH(H39,INDEX(RAW_c_TEB2000_REV01!B:B,MATCH(H39,RAW_c_TEB2000_REV01!B:B,)+1):'RAW_c_TEB2000_REV01'!B11110,)+MATCH(H39,RAW_c_TEB2000_REV01!B:B,),3),INDEX(RAW_c_TEB2000_REV01!B:D,MATCH(H39,RAW_c_TEB2000_REV01!B:B,0),3)),"---")),"---")</f>
        <v>---</v>
      </c>
      <c r="N39" t="str">
        <f>IFERROR(IF(AND(B39="B2B",J39="--"),L39,IF(
COUNTIF(B2B!H:H,(IF(K39&lt;&gt;"---",IF(INDEX(RAW_c_TEB2000_REV01!B:D,MATCH(H39,RAW_c_TEB2000_REV01!B:B,0),3)=L39,INDEX(
RAW_c_TEB2000_REV01!B:D,MATCH(H39,INDEX(RAW_c_TEB2000_REV01!B:B,MATCH(H39,RAW_c_TEB2000_REV01!B:B,)+1):'RAW_c_TEB2000_REV01'!B11110,)+MATCH(H39,RAW_c_TEB2000_REV01!B:B,),3),INDEX(RAW_c_TEB2000_REV01!B:D,MATCH(H39,RAW_c_TEB2000_REV01!B:B,0),3)),"---")))=0,"---",IF(K39&lt;&gt;"---",IF(INDEX(RAW_c_TEB2000_REV01!B:D,MATCH(H39,RAW_c_TEB2000_REV01!B:B,0),3)=L39,INDEX(
RAW_c_TEB2000_REV01!B:D,MATCH(H39,INDEX(RAW_c_TEB2000_REV01!B:B,MATCH(H39,RAW_c_TEB2000_REV01!B:B,)+1):'RAW_c_TEB2000_REV01'!B11110,)+MATCH(H39,RAW_c_TEB2000_REV01!B:B,),3),INDEX(RAW_c_TEB2000_REV01!B:D,MATCH(H39,RAW_c_TEB2000_REV01!B:B,0),3)),"---"))),"---")</f>
        <v>---</v>
      </c>
      <c r="O39" t="s">
        <v>1792</v>
      </c>
      <c r="T39">
        <f>COUNTIF(RAW_c_TEB2000_REV01!B:B,G39)</f>
        <v>224</v>
      </c>
      <c r="U39" t="str">
        <f t="shared" si="5"/>
        <v>B2B-GND</v>
      </c>
    </row>
    <row r="40" spans="1:21" x14ac:dyDescent="0.25">
      <c r="A40" t="s">
        <v>204</v>
      </c>
      <c r="B40" t="s">
        <v>39</v>
      </c>
      <c r="C40" t="s">
        <v>2115</v>
      </c>
      <c r="D40" t="s">
        <v>273</v>
      </c>
      <c r="E40">
        <v>36</v>
      </c>
      <c r="F40" t="str">
        <f t="shared" si="0"/>
        <v>JB1-36</v>
      </c>
      <c r="G40" t="str">
        <f>VLOOKUP(F40,RAW_c_TEB2000_REV01!A:B,2,0)</f>
        <v>B35_L24_N</v>
      </c>
      <c r="H40" t="str">
        <f t="shared" si="1"/>
        <v>B35_L24_N</v>
      </c>
      <c r="I40" t="str">
        <f t="shared" si="2"/>
        <v>--</v>
      </c>
      <c r="J40" t="str">
        <f t="shared" si="3"/>
        <v>--</v>
      </c>
      <c r="K40">
        <f>IFERROR(IF(J40="--",IF(G40=H40,VLOOKUP(G40,RAW_c_TEB2000_REV01!L:N,3,0),SUM(VLOOKUP(H40,RAW_c_TEB2000_REV01!L:N,3,0),VLOOKUP(G40,RAW_c_TEB2000_REV01!L:N,3,0))),"---"),"---")</f>
        <v>8.0569000000000006</v>
      </c>
      <c r="L40" t="str">
        <f t="shared" si="4"/>
        <v>JB1-36</v>
      </c>
      <c r="M40" t="str">
        <f>IFERROR(IF(
COUNTIF(B2B!H:H,(IF(K40&lt;&gt;"---",IF(INDEX(RAW_c_TEB2000_REV01!B:D,MATCH(H40,RAW_c_TEB2000_REV01!B:B,0),3)=L40,INDEX(
RAW_c_TEB2000_REV01!B:D,MATCH(H40,INDEX(RAW_c_TEB2000_REV01!B:B,MATCH(H40,RAW_c_TEB2000_REV01!B:B,)+1):'RAW_c_TEB2000_REV01'!B11111,)+MATCH(H40,RAW_c_TEB2000_REV01!B:B,),3),INDEX(RAW_c_TEB2000_REV01!B:D,MATCH(H40,RAW_c_TEB2000_REV01!B:B,0),3)),"---")))=1,"---",IF(K40&lt;&gt;"---",IF(INDEX(RAW_c_TEB2000_REV01!B:D,MATCH(H40,RAW_c_TEB2000_REV01!B:B,0),3)=L40,INDEX(
RAW_c_TEB2000_REV01!B:D,MATCH(H40,INDEX(RAW_c_TEB2000_REV01!B:B,MATCH(H40,RAW_c_TEB2000_REV01!B:B,)+1):'RAW_c_TEB2000_REV01'!B11111,)+MATCH(H40,RAW_c_TEB2000_REV01!B:B,),3),INDEX(RAW_c_TEB2000_REV01!B:D,MATCH(H40,RAW_c_TEB2000_REV01!B:B,0),3)),"---")),"---")</f>
        <v>J1-C17</v>
      </c>
      <c r="N40" t="str">
        <f>IFERROR(IF(AND(B40="B2B",J40="--"),L40,IF(
COUNTIF(B2B!H:H,(IF(K40&lt;&gt;"---",IF(INDEX(RAW_c_TEB2000_REV01!B:D,MATCH(H40,RAW_c_TEB2000_REV01!B:B,0),3)=L40,INDEX(
RAW_c_TEB2000_REV01!B:D,MATCH(H40,INDEX(RAW_c_TEB2000_REV01!B:B,MATCH(H40,RAW_c_TEB2000_REV01!B:B,)+1):'RAW_c_TEB2000_REV01'!B11111,)+MATCH(H40,RAW_c_TEB2000_REV01!B:B,),3),INDEX(RAW_c_TEB2000_REV01!B:D,MATCH(H40,RAW_c_TEB2000_REV01!B:B,0),3)),"---")))=0,"---",IF(K40&lt;&gt;"---",IF(INDEX(RAW_c_TEB2000_REV01!B:D,MATCH(H40,RAW_c_TEB2000_REV01!B:B,0),3)=L40,INDEX(
RAW_c_TEB2000_REV01!B:D,MATCH(H40,INDEX(RAW_c_TEB2000_REV01!B:B,MATCH(H40,RAW_c_TEB2000_REV01!B:B,)+1):'RAW_c_TEB2000_REV01'!B11111,)+MATCH(H40,RAW_c_TEB2000_REV01!B:B,),3),INDEX(RAW_c_TEB2000_REV01!B:D,MATCH(H40,RAW_c_TEB2000_REV01!B:B,0),3)),"---"))),"---")</f>
        <v>JB1-36</v>
      </c>
      <c r="O40" t="s">
        <v>451</v>
      </c>
      <c r="T40">
        <f>COUNTIF(RAW_c_TEB2000_REV01!B:B,G40)</f>
        <v>2</v>
      </c>
      <c r="U40" t="str">
        <f t="shared" si="5"/>
        <v>B2B-IO-G1</v>
      </c>
    </row>
    <row r="41" spans="1:21" x14ac:dyDescent="0.25">
      <c r="A41" t="s">
        <v>205</v>
      </c>
      <c r="B41" t="s">
        <v>39</v>
      </c>
      <c r="C41" t="s">
        <v>2115</v>
      </c>
      <c r="D41" t="s">
        <v>273</v>
      </c>
      <c r="E41">
        <v>35</v>
      </c>
      <c r="F41" t="str">
        <f t="shared" si="0"/>
        <v>JB1-35</v>
      </c>
      <c r="G41" t="str">
        <f>VLOOKUP(F41,RAW_c_TEB2000_REV01!A:B,2,0)</f>
        <v>B35_L10_N</v>
      </c>
      <c r="H41" t="str">
        <f t="shared" si="1"/>
        <v>B35_L10_N</v>
      </c>
      <c r="I41" t="str">
        <f t="shared" si="2"/>
        <v>--</v>
      </c>
      <c r="J41" t="str">
        <f t="shared" si="3"/>
        <v>--</v>
      </c>
      <c r="K41">
        <f>IFERROR(IF(J41="--",IF(G41=H41,VLOOKUP(G41,RAW_c_TEB2000_REV01!L:N,3,0),SUM(VLOOKUP(H41,RAW_c_TEB2000_REV01!L:N,3,0),VLOOKUP(G41,RAW_c_TEB2000_REV01!L:N,3,0))),"---"),"---")</f>
        <v>16.747299999999999</v>
      </c>
      <c r="L41" t="str">
        <f t="shared" si="4"/>
        <v>JB1-35</v>
      </c>
      <c r="M41" t="str">
        <f>IFERROR(IF(
COUNTIF(B2B!H:H,(IF(K41&lt;&gt;"---",IF(INDEX(RAW_c_TEB2000_REV01!B:D,MATCH(H41,RAW_c_TEB2000_REV01!B:B,0),3)=L41,INDEX(
RAW_c_TEB2000_REV01!B:D,MATCH(H41,INDEX(RAW_c_TEB2000_REV01!B:B,MATCH(H41,RAW_c_TEB2000_REV01!B:B,)+1):'RAW_c_TEB2000_REV01'!B11112,)+MATCH(H41,RAW_c_TEB2000_REV01!B:B,),3),INDEX(RAW_c_TEB2000_REV01!B:D,MATCH(H41,RAW_c_TEB2000_REV01!B:B,0),3)),"---")))=1,"---",IF(K41&lt;&gt;"---",IF(INDEX(RAW_c_TEB2000_REV01!B:D,MATCH(H41,RAW_c_TEB2000_REV01!B:B,0),3)=L41,INDEX(
RAW_c_TEB2000_REV01!B:D,MATCH(H41,INDEX(RAW_c_TEB2000_REV01!B:B,MATCH(H41,RAW_c_TEB2000_REV01!B:B,)+1):'RAW_c_TEB2000_REV01'!B11112,)+MATCH(H41,RAW_c_TEB2000_REV01!B:B,),3),INDEX(RAW_c_TEB2000_REV01!B:D,MATCH(H41,RAW_c_TEB2000_REV01!B:B,0),3)),"---")),"---")</f>
        <v>J1-B18</v>
      </c>
      <c r="N41" t="str">
        <f>IFERROR(IF(AND(B41="B2B",J41="--"),L41,IF(
COUNTIF(B2B!H:H,(IF(K41&lt;&gt;"---",IF(INDEX(RAW_c_TEB2000_REV01!B:D,MATCH(H41,RAW_c_TEB2000_REV01!B:B,0),3)=L41,INDEX(
RAW_c_TEB2000_REV01!B:D,MATCH(H41,INDEX(RAW_c_TEB2000_REV01!B:B,MATCH(H41,RAW_c_TEB2000_REV01!B:B,)+1):'RAW_c_TEB2000_REV01'!B11112,)+MATCH(H41,RAW_c_TEB2000_REV01!B:B,),3),INDEX(RAW_c_TEB2000_REV01!B:D,MATCH(H41,RAW_c_TEB2000_REV01!B:B,0),3)),"---")))=0,"---",IF(K41&lt;&gt;"---",IF(INDEX(RAW_c_TEB2000_REV01!B:D,MATCH(H41,RAW_c_TEB2000_REV01!B:B,0),3)=L41,INDEX(
RAW_c_TEB2000_REV01!B:D,MATCH(H41,INDEX(RAW_c_TEB2000_REV01!B:B,MATCH(H41,RAW_c_TEB2000_REV01!B:B,)+1):'RAW_c_TEB2000_REV01'!B11112,)+MATCH(H41,RAW_c_TEB2000_REV01!B:B,),3),INDEX(RAW_c_TEB2000_REV01!B:D,MATCH(H41,RAW_c_TEB2000_REV01!B:B,0),3)),"---"))),"---")</f>
        <v>JB1-35</v>
      </c>
      <c r="O41" t="s">
        <v>1778</v>
      </c>
      <c r="T41">
        <f>COUNTIF(RAW_c_TEB2000_REV01!B:B,G41)</f>
        <v>2</v>
      </c>
      <c r="U41" t="str">
        <f t="shared" si="5"/>
        <v>B2B-IO-G1</v>
      </c>
    </row>
    <row r="42" spans="1:21" x14ac:dyDescent="0.25">
      <c r="A42" t="s">
        <v>206</v>
      </c>
      <c r="B42" t="s">
        <v>39</v>
      </c>
      <c r="C42" t="s">
        <v>2115</v>
      </c>
      <c r="D42" t="s">
        <v>273</v>
      </c>
      <c r="E42">
        <v>38</v>
      </c>
      <c r="F42" t="str">
        <f t="shared" si="0"/>
        <v>JB1-38</v>
      </c>
      <c r="G42" t="str">
        <f>VLOOKUP(F42,RAW_c_TEB2000_REV01!A:B,2,0)</f>
        <v>B35_L24_P</v>
      </c>
      <c r="H42" t="str">
        <f t="shared" si="1"/>
        <v>B35_L24_P</v>
      </c>
      <c r="I42" t="str">
        <f t="shared" si="2"/>
        <v>--</v>
      </c>
      <c r="J42" t="str">
        <f t="shared" si="3"/>
        <v>--</v>
      </c>
      <c r="K42">
        <f>IFERROR(IF(J42="--",IF(G42=H42,VLOOKUP(G42,RAW_c_TEB2000_REV01!L:N,3,0),SUM(VLOOKUP(H42,RAW_c_TEB2000_REV01!L:N,3,0),VLOOKUP(G42,RAW_c_TEB2000_REV01!L:N,3,0))),"---"),"---")</f>
        <v>8.0569000000000006</v>
      </c>
      <c r="L42" t="str">
        <f t="shared" si="4"/>
        <v>JB1-38</v>
      </c>
      <c r="M42" t="str">
        <f>IFERROR(IF(
COUNTIF(B2B!H:H,(IF(K42&lt;&gt;"---",IF(INDEX(RAW_c_TEB2000_REV01!B:D,MATCH(H42,RAW_c_TEB2000_REV01!B:B,0),3)=L42,INDEX(
RAW_c_TEB2000_REV01!B:D,MATCH(H42,INDEX(RAW_c_TEB2000_REV01!B:B,MATCH(H42,RAW_c_TEB2000_REV01!B:B,)+1):'RAW_c_TEB2000_REV01'!B11113,)+MATCH(H42,RAW_c_TEB2000_REV01!B:B,),3),INDEX(RAW_c_TEB2000_REV01!B:D,MATCH(H42,RAW_c_TEB2000_REV01!B:B,0),3)),"---")))=1,"---",IF(K42&lt;&gt;"---",IF(INDEX(RAW_c_TEB2000_REV01!B:D,MATCH(H42,RAW_c_TEB2000_REV01!B:B,0),3)=L42,INDEX(
RAW_c_TEB2000_REV01!B:D,MATCH(H42,INDEX(RAW_c_TEB2000_REV01!B:B,MATCH(H42,RAW_c_TEB2000_REV01!B:B,)+1):'RAW_c_TEB2000_REV01'!B11113,)+MATCH(H42,RAW_c_TEB2000_REV01!B:B,),3),INDEX(RAW_c_TEB2000_REV01!B:D,MATCH(H42,RAW_c_TEB2000_REV01!B:B,0),3)),"---")),"---")</f>
        <v>J1-C16</v>
      </c>
      <c r="N42" t="str">
        <f>IFERROR(IF(AND(B42="B2B",J42="--"),L42,IF(
COUNTIF(B2B!H:H,(IF(K42&lt;&gt;"---",IF(INDEX(RAW_c_TEB2000_REV01!B:D,MATCH(H42,RAW_c_TEB2000_REV01!B:B,0),3)=L42,INDEX(
RAW_c_TEB2000_REV01!B:D,MATCH(H42,INDEX(RAW_c_TEB2000_REV01!B:B,MATCH(H42,RAW_c_TEB2000_REV01!B:B,)+1):'RAW_c_TEB2000_REV01'!B11113,)+MATCH(H42,RAW_c_TEB2000_REV01!B:B,),3),INDEX(RAW_c_TEB2000_REV01!B:D,MATCH(H42,RAW_c_TEB2000_REV01!B:B,0),3)),"---")))=0,"---",IF(K42&lt;&gt;"---",IF(INDEX(RAW_c_TEB2000_REV01!B:D,MATCH(H42,RAW_c_TEB2000_REV01!B:B,0),3)=L42,INDEX(
RAW_c_TEB2000_REV01!B:D,MATCH(H42,INDEX(RAW_c_TEB2000_REV01!B:B,MATCH(H42,RAW_c_TEB2000_REV01!B:B,)+1):'RAW_c_TEB2000_REV01'!B11113,)+MATCH(H42,RAW_c_TEB2000_REV01!B:B,),3),INDEX(RAW_c_TEB2000_REV01!B:D,MATCH(H42,RAW_c_TEB2000_REV01!B:B,0),3)),"---"))),"---")</f>
        <v>JB1-38</v>
      </c>
      <c r="O42" t="s">
        <v>1603</v>
      </c>
      <c r="T42">
        <f>COUNTIF(RAW_c_TEB2000_REV01!B:B,G42)</f>
        <v>2</v>
      </c>
      <c r="U42" t="str">
        <f t="shared" si="5"/>
        <v>B2B-IO-G1</v>
      </c>
    </row>
    <row r="43" spans="1:21" x14ac:dyDescent="0.25">
      <c r="A43" t="s">
        <v>207</v>
      </c>
      <c r="B43" t="s">
        <v>39</v>
      </c>
      <c r="C43" t="s">
        <v>2115</v>
      </c>
      <c r="D43" t="s">
        <v>273</v>
      </c>
      <c r="E43">
        <v>37</v>
      </c>
      <c r="F43" t="str">
        <f t="shared" si="0"/>
        <v>JB1-37</v>
      </c>
      <c r="G43" t="str">
        <f>VLOOKUP(F43,RAW_c_TEB2000_REV01!A:B,2,0)</f>
        <v>B35_L10_P</v>
      </c>
      <c r="H43" t="str">
        <f t="shared" si="1"/>
        <v>B35_L10_P</v>
      </c>
      <c r="I43" t="str">
        <f t="shared" si="2"/>
        <v>--</v>
      </c>
      <c r="J43" t="str">
        <f t="shared" si="3"/>
        <v>--</v>
      </c>
      <c r="K43">
        <f>IFERROR(IF(J43="--",IF(G43=H43,VLOOKUP(G43,RAW_c_TEB2000_REV01!L:N,3,0),SUM(VLOOKUP(H43,RAW_c_TEB2000_REV01!L:N,3,0),VLOOKUP(G43,RAW_c_TEB2000_REV01!L:N,3,0))),"---"),"---")</f>
        <v>16.747299999999999</v>
      </c>
      <c r="L43" t="str">
        <f t="shared" si="4"/>
        <v>JB1-37</v>
      </c>
      <c r="M43" t="str">
        <f>IFERROR(IF(
COUNTIF(B2B!H:H,(IF(K43&lt;&gt;"---",IF(INDEX(RAW_c_TEB2000_REV01!B:D,MATCH(H43,RAW_c_TEB2000_REV01!B:B,0),3)=L43,INDEX(
RAW_c_TEB2000_REV01!B:D,MATCH(H43,INDEX(RAW_c_TEB2000_REV01!B:B,MATCH(H43,RAW_c_TEB2000_REV01!B:B,)+1):'RAW_c_TEB2000_REV01'!B11114,)+MATCH(H43,RAW_c_TEB2000_REV01!B:B,),3),INDEX(RAW_c_TEB2000_REV01!B:D,MATCH(H43,RAW_c_TEB2000_REV01!B:B,0),3)),"---")))=1,"---",IF(K43&lt;&gt;"---",IF(INDEX(RAW_c_TEB2000_REV01!B:D,MATCH(H43,RAW_c_TEB2000_REV01!B:B,0),3)=L43,INDEX(
RAW_c_TEB2000_REV01!B:D,MATCH(H43,INDEX(RAW_c_TEB2000_REV01!B:B,MATCH(H43,RAW_c_TEB2000_REV01!B:B,)+1):'RAW_c_TEB2000_REV01'!B11114,)+MATCH(H43,RAW_c_TEB2000_REV01!B:B,),3),INDEX(RAW_c_TEB2000_REV01!B:D,MATCH(H43,RAW_c_TEB2000_REV01!B:B,0),3)),"---")),"---")</f>
        <v>J1-B17</v>
      </c>
      <c r="N43" t="str">
        <f>IFERROR(IF(AND(B43="B2B",J43="--"),L43,IF(
COUNTIF(B2B!H:H,(IF(K43&lt;&gt;"---",IF(INDEX(RAW_c_TEB2000_REV01!B:D,MATCH(H43,RAW_c_TEB2000_REV01!B:B,0),3)=L43,INDEX(
RAW_c_TEB2000_REV01!B:D,MATCH(H43,INDEX(RAW_c_TEB2000_REV01!B:B,MATCH(H43,RAW_c_TEB2000_REV01!B:B,)+1):'RAW_c_TEB2000_REV01'!B11114,)+MATCH(H43,RAW_c_TEB2000_REV01!B:B,),3),INDEX(RAW_c_TEB2000_REV01!B:D,MATCH(H43,RAW_c_TEB2000_REV01!B:B,0),3)),"---")))=0,"---",IF(K43&lt;&gt;"---",IF(INDEX(RAW_c_TEB2000_REV01!B:D,MATCH(H43,RAW_c_TEB2000_REV01!B:B,0),3)=L43,INDEX(
RAW_c_TEB2000_REV01!B:D,MATCH(H43,INDEX(RAW_c_TEB2000_REV01!B:B,MATCH(H43,RAW_c_TEB2000_REV01!B:B,)+1):'RAW_c_TEB2000_REV01'!B11114,)+MATCH(H43,RAW_c_TEB2000_REV01!B:B,),3),INDEX(RAW_c_TEB2000_REV01!B:D,MATCH(H43,RAW_c_TEB2000_REV01!B:B,0),3)),"---"))),"---")</f>
        <v>JB1-37</v>
      </c>
      <c r="O43" t="s">
        <v>1600</v>
      </c>
      <c r="T43">
        <f>COUNTIF(RAW_c_TEB2000_REV01!B:B,G43)</f>
        <v>2</v>
      </c>
      <c r="U43" t="str">
        <f t="shared" si="5"/>
        <v>B2B-IO-G1</v>
      </c>
    </row>
    <row r="44" spans="1:21" x14ac:dyDescent="0.25">
      <c r="A44" t="s">
        <v>208</v>
      </c>
      <c r="B44" t="s">
        <v>39</v>
      </c>
      <c r="C44" t="s">
        <v>2116</v>
      </c>
      <c r="D44" t="s">
        <v>273</v>
      </c>
      <c r="E44">
        <v>40</v>
      </c>
      <c r="F44" t="str">
        <f t="shared" si="0"/>
        <v>JB1-40</v>
      </c>
      <c r="G44" t="str">
        <f>VLOOKUP(F44,RAW_c_TEB2000_REV01!A:B,2,0)</f>
        <v>M1.8VOUT</v>
      </c>
      <c r="H44" t="str">
        <f t="shared" si="1"/>
        <v>M1.8VOUT</v>
      </c>
      <c r="I44" t="str">
        <f t="shared" si="2"/>
        <v>--</v>
      </c>
      <c r="J44" t="str">
        <f t="shared" si="3"/>
        <v>---</v>
      </c>
      <c r="K44" t="str">
        <f>IFERROR(IF(J44="--",IF(G44=H44,VLOOKUP(G44,RAW_c_TEB2000_REV01!L:N,3,0),SUM(VLOOKUP(H44,RAW_c_TEB2000_REV01!L:N,3,0),VLOOKUP(G44,RAW_c_TEB2000_REV01!L:N,3,0))),"---"),"---")</f>
        <v>---</v>
      </c>
      <c r="L44" t="str">
        <f t="shared" si="4"/>
        <v>JB1-40</v>
      </c>
      <c r="M44" t="str">
        <f>IFERROR(IF(
COUNTIF(B2B!H:H,(IF(K44&lt;&gt;"---",IF(INDEX(RAW_c_TEB2000_REV01!B:D,MATCH(H44,RAW_c_TEB2000_REV01!B:B,0),3)=L44,INDEX(
RAW_c_TEB2000_REV01!B:D,MATCH(H44,INDEX(RAW_c_TEB2000_REV01!B:B,MATCH(H44,RAW_c_TEB2000_REV01!B:B,)+1):'RAW_c_TEB2000_REV01'!B11115,)+MATCH(H44,RAW_c_TEB2000_REV01!B:B,),3),INDEX(RAW_c_TEB2000_REV01!B:D,MATCH(H44,RAW_c_TEB2000_REV01!B:B,0),3)),"---")))=1,"---",IF(K44&lt;&gt;"---",IF(INDEX(RAW_c_TEB2000_REV01!B:D,MATCH(H44,RAW_c_TEB2000_REV01!B:B,0),3)=L44,INDEX(
RAW_c_TEB2000_REV01!B:D,MATCH(H44,INDEX(RAW_c_TEB2000_REV01!B:B,MATCH(H44,RAW_c_TEB2000_REV01!B:B,)+1):'RAW_c_TEB2000_REV01'!B11115,)+MATCH(H44,RAW_c_TEB2000_REV01!B:B,),3),INDEX(RAW_c_TEB2000_REV01!B:D,MATCH(H44,RAW_c_TEB2000_REV01!B:B,0),3)),"---")),"---")</f>
        <v>---</v>
      </c>
      <c r="N44" t="str">
        <f>IFERROR(IF(AND(B44="B2B",J44="--"),L44,IF(
COUNTIF(B2B!H:H,(IF(K44&lt;&gt;"---",IF(INDEX(RAW_c_TEB2000_REV01!B:D,MATCH(H44,RAW_c_TEB2000_REV01!B:B,0),3)=L44,INDEX(
RAW_c_TEB2000_REV01!B:D,MATCH(H44,INDEX(RAW_c_TEB2000_REV01!B:B,MATCH(H44,RAW_c_TEB2000_REV01!B:B,)+1):'RAW_c_TEB2000_REV01'!B11115,)+MATCH(H44,RAW_c_TEB2000_REV01!B:B,),3),INDEX(RAW_c_TEB2000_REV01!B:D,MATCH(H44,RAW_c_TEB2000_REV01!B:B,0),3)),"---")))=0,"---",IF(K44&lt;&gt;"---",IF(INDEX(RAW_c_TEB2000_REV01!B:D,MATCH(H44,RAW_c_TEB2000_REV01!B:B,0),3)=L44,INDEX(
RAW_c_TEB2000_REV01!B:D,MATCH(H44,INDEX(RAW_c_TEB2000_REV01!B:B,MATCH(H44,RAW_c_TEB2000_REV01!B:B,)+1):'RAW_c_TEB2000_REV01'!B11115,)+MATCH(H44,RAW_c_TEB2000_REV01!B:B,),3),INDEX(RAW_c_TEB2000_REV01!B:D,MATCH(H44,RAW_c_TEB2000_REV01!B:B,0),3)),"---"))),"---")</f>
        <v>---</v>
      </c>
      <c r="O44" t="s">
        <v>2079</v>
      </c>
      <c r="T44">
        <f>COUNTIF(RAW_c_TEB2000_REV01!B:B,G44)</f>
        <v>7</v>
      </c>
      <c r="U44" t="str">
        <f t="shared" si="5"/>
        <v>B2B-PWR_M2</v>
      </c>
    </row>
    <row r="45" spans="1:21" x14ac:dyDescent="0.25">
      <c r="A45" t="s">
        <v>209</v>
      </c>
      <c r="B45" t="s">
        <v>39</v>
      </c>
      <c r="C45" t="s">
        <v>2115</v>
      </c>
      <c r="D45" t="s">
        <v>273</v>
      </c>
      <c r="E45">
        <v>39</v>
      </c>
      <c r="F45" t="str">
        <f t="shared" si="0"/>
        <v>JB1-39</v>
      </c>
      <c r="G45" t="str">
        <f>VLOOKUP(F45,RAW_c_TEB2000_REV01!A:B,2,0)</f>
        <v>B35_L9_N</v>
      </c>
      <c r="H45" t="str">
        <f t="shared" si="1"/>
        <v>B35_L9_N</v>
      </c>
      <c r="I45" t="str">
        <f t="shared" si="2"/>
        <v>--</v>
      </c>
      <c r="J45" t="str">
        <f t="shared" si="3"/>
        <v>--</v>
      </c>
      <c r="K45">
        <f>IFERROR(IF(J45="--",IF(G45=H45,VLOOKUP(G45,RAW_c_TEB2000_REV01!L:N,3,0),SUM(VLOOKUP(H45,RAW_c_TEB2000_REV01!L:N,3,0),VLOOKUP(G45,RAW_c_TEB2000_REV01!L:N,3,0))),"---"),"---")</f>
        <v>21.6099</v>
      </c>
      <c r="L45" t="str">
        <f t="shared" si="4"/>
        <v>JB1-39</v>
      </c>
      <c r="M45" t="str">
        <f>IFERROR(IF(
COUNTIF(B2B!H:H,(IF(K45&lt;&gt;"---",IF(INDEX(RAW_c_TEB2000_REV01!B:D,MATCH(H45,RAW_c_TEB2000_REV01!B:B,0),3)=L45,INDEX(
RAW_c_TEB2000_REV01!B:D,MATCH(H45,INDEX(RAW_c_TEB2000_REV01!B:B,MATCH(H45,RAW_c_TEB2000_REV01!B:B,)+1):'RAW_c_TEB2000_REV01'!B11116,)+MATCH(H45,RAW_c_TEB2000_REV01!B:B,),3),INDEX(RAW_c_TEB2000_REV01!B:D,MATCH(H45,RAW_c_TEB2000_REV01!B:B,0),3)),"---")))=1,"---",IF(K45&lt;&gt;"---",IF(INDEX(RAW_c_TEB2000_REV01!B:D,MATCH(H45,RAW_c_TEB2000_REV01!B:B,0),3)=L45,INDEX(
RAW_c_TEB2000_REV01!B:D,MATCH(H45,INDEX(RAW_c_TEB2000_REV01!B:B,MATCH(H45,RAW_c_TEB2000_REV01!B:B,)+1):'RAW_c_TEB2000_REV01'!B11116,)+MATCH(H45,RAW_c_TEB2000_REV01!B:B,),3),INDEX(RAW_c_TEB2000_REV01!B:D,MATCH(H45,RAW_c_TEB2000_REV01!B:B,0),3)),"---")),"---")</f>
        <v>J1-A17</v>
      </c>
      <c r="N45" t="str">
        <f>IFERROR(IF(AND(B45="B2B",J45="--"),L45,IF(
COUNTIF(B2B!H:H,(IF(K45&lt;&gt;"---",IF(INDEX(RAW_c_TEB2000_REV01!B:D,MATCH(H45,RAW_c_TEB2000_REV01!B:B,0),3)=L45,INDEX(
RAW_c_TEB2000_REV01!B:D,MATCH(H45,INDEX(RAW_c_TEB2000_REV01!B:B,MATCH(H45,RAW_c_TEB2000_REV01!B:B,)+1):'RAW_c_TEB2000_REV01'!B11116,)+MATCH(H45,RAW_c_TEB2000_REV01!B:B,),3),INDEX(RAW_c_TEB2000_REV01!B:D,MATCH(H45,RAW_c_TEB2000_REV01!B:B,0),3)),"---")))=0,"---",IF(K45&lt;&gt;"---",IF(INDEX(RAW_c_TEB2000_REV01!B:D,MATCH(H45,RAW_c_TEB2000_REV01!B:B,0),3)=L45,INDEX(
RAW_c_TEB2000_REV01!B:D,MATCH(H45,INDEX(RAW_c_TEB2000_REV01!B:B,MATCH(H45,RAW_c_TEB2000_REV01!B:B,)+1):'RAW_c_TEB2000_REV01'!B11116,)+MATCH(H45,RAW_c_TEB2000_REV01!B:B,),3),INDEX(RAW_c_TEB2000_REV01!B:D,MATCH(H45,RAW_c_TEB2000_REV01!B:B,0),3)),"---"))),"---")</f>
        <v>JB1-39</v>
      </c>
      <c r="O45" t="s">
        <v>2080</v>
      </c>
      <c r="T45">
        <f>COUNTIF(RAW_c_TEB2000_REV01!B:B,G45)</f>
        <v>2</v>
      </c>
      <c r="U45" t="str">
        <f t="shared" si="5"/>
        <v>B2B-IO-G1</v>
      </c>
    </row>
    <row r="46" spans="1:21" x14ac:dyDescent="0.25">
      <c r="A46" t="s">
        <v>210</v>
      </c>
      <c r="B46" t="s">
        <v>39</v>
      </c>
      <c r="C46" t="s">
        <v>2115</v>
      </c>
      <c r="D46" t="s">
        <v>273</v>
      </c>
      <c r="E46">
        <v>42</v>
      </c>
      <c r="F46" t="str">
        <f t="shared" si="0"/>
        <v>JB1-42</v>
      </c>
      <c r="G46" t="str">
        <f>VLOOKUP(F46,RAW_c_TEB2000_REV01!A:B,2,0)</f>
        <v>B35_L18_N</v>
      </c>
      <c r="H46" t="str">
        <f t="shared" si="1"/>
        <v>B35_L18_N</v>
      </c>
      <c r="I46" t="str">
        <f t="shared" si="2"/>
        <v>--</v>
      </c>
      <c r="J46" t="str">
        <f t="shared" si="3"/>
        <v>--</v>
      </c>
      <c r="K46">
        <f>IFERROR(IF(J46="--",IF(G46=H46,VLOOKUP(G46,RAW_c_TEB2000_REV01!L:N,3,0),SUM(VLOOKUP(H46,RAW_c_TEB2000_REV01!L:N,3,0),VLOOKUP(G46,RAW_c_TEB2000_REV01!L:N,3,0))),"---"),"---")</f>
        <v>10.1251</v>
      </c>
      <c r="L46" t="str">
        <f t="shared" si="4"/>
        <v>JB1-42</v>
      </c>
      <c r="M46" t="str">
        <f>IFERROR(IF(
COUNTIF(B2B!H:H,(IF(K46&lt;&gt;"---",IF(INDEX(RAW_c_TEB2000_REV01!B:D,MATCH(H46,RAW_c_TEB2000_REV01!B:B,0),3)=L46,INDEX(
RAW_c_TEB2000_REV01!B:D,MATCH(H46,INDEX(RAW_c_TEB2000_REV01!B:B,MATCH(H46,RAW_c_TEB2000_REV01!B:B,)+1):'RAW_c_TEB2000_REV01'!B11117,)+MATCH(H46,RAW_c_TEB2000_REV01!B:B,),3),INDEX(RAW_c_TEB2000_REV01!B:D,MATCH(H46,RAW_c_TEB2000_REV01!B:B,0),3)),"---")))=1,"---",IF(K46&lt;&gt;"---",IF(INDEX(RAW_c_TEB2000_REV01!B:D,MATCH(H46,RAW_c_TEB2000_REV01!B:B,0),3)=L46,INDEX(
RAW_c_TEB2000_REV01!B:D,MATCH(H46,INDEX(RAW_c_TEB2000_REV01!B:B,MATCH(H46,RAW_c_TEB2000_REV01!B:B,)+1):'RAW_c_TEB2000_REV01'!B11117,)+MATCH(H46,RAW_c_TEB2000_REV01!B:B,),3),INDEX(RAW_c_TEB2000_REV01!B:D,MATCH(H46,RAW_c_TEB2000_REV01!B:B,0),3)),"---")),"---")</f>
        <v>J1-B16</v>
      </c>
      <c r="N46" t="str">
        <f>IFERROR(IF(AND(B46="B2B",J46="--"),L46,IF(
COUNTIF(B2B!H:H,(IF(K46&lt;&gt;"---",IF(INDEX(RAW_c_TEB2000_REV01!B:D,MATCH(H46,RAW_c_TEB2000_REV01!B:B,0),3)=L46,INDEX(
RAW_c_TEB2000_REV01!B:D,MATCH(H46,INDEX(RAW_c_TEB2000_REV01!B:B,MATCH(H46,RAW_c_TEB2000_REV01!B:B,)+1):'RAW_c_TEB2000_REV01'!B11117,)+MATCH(H46,RAW_c_TEB2000_REV01!B:B,),3),INDEX(RAW_c_TEB2000_REV01!B:D,MATCH(H46,RAW_c_TEB2000_REV01!B:B,0),3)),"---")))=0,"---",IF(K46&lt;&gt;"---",IF(INDEX(RAW_c_TEB2000_REV01!B:D,MATCH(H46,RAW_c_TEB2000_REV01!B:B,0),3)=L46,INDEX(
RAW_c_TEB2000_REV01!B:D,MATCH(H46,INDEX(RAW_c_TEB2000_REV01!B:B,MATCH(H46,RAW_c_TEB2000_REV01!B:B,)+1):'RAW_c_TEB2000_REV01'!B11117,)+MATCH(H46,RAW_c_TEB2000_REV01!B:B,),3),INDEX(RAW_c_TEB2000_REV01!B:D,MATCH(H46,RAW_c_TEB2000_REV01!B:B,0),3)),"---"))),"---")</f>
        <v>JB1-42</v>
      </c>
      <c r="O46" t="s">
        <v>2081</v>
      </c>
      <c r="T46">
        <f>COUNTIF(RAW_c_TEB2000_REV01!B:B,G46)</f>
        <v>2</v>
      </c>
      <c r="U46" t="str">
        <f t="shared" si="5"/>
        <v>B2B-IO-G1</v>
      </c>
    </row>
    <row r="47" spans="1:21" x14ac:dyDescent="0.25">
      <c r="A47" t="s">
        <v>211</v>
      </c>
      <c r="B47" t="s">
        <v>39</v>
      </c>
      <c r="C47" t="s">
        <v>2115</v>
      </c>
      <c r="D47" t="s">
        <v>273</v>
      </c>
      <c r="E47">
        <v>41</v>
      </c>
      <c r="F47" t="str">
        <f t="shared" si="0"/>
        <v>JB1-41</v>
      </c>
      <c r="G47" t="str">
        <f>VLOOKUP(F47,RAW_c_TEB2000_REV01!A:B,2,0)</f>
        <v>B35_L9_P</v>
      </c>
      <c r="H47" t="str">
        <f t="shared" si="1"/>
        <v>B35_L9_P</v>
      </c>
      <c r="I47" t="str">
        <f t="shared" si="2"/>
        <v>--</v>
      </c>
      <c r="J47" t="str">
        <f t="shared" si="3"/>
        <v>--</v>
      </c>
      <c r="K47">
        <f>IFERROR(IF(J47="--",IF(G47=H47,VLOOKUP(G47,RAW_c_TEB2000_REV01!L:N,3,0),SUM(VLOOKUP(H47,RAW_c_TEB2000_REV01!L:N,3,0),VLOOKUP(G47,RAW_c_TEB2000_REV01!L:N,3,0))),"---"),"---")</f>
        <v>21.6099</v>
      </c>
      <c r="L47" t="str">
        <f t="shared" si="4"/>
        <v>JB1-41</v>
      </c>
      <c r="M47" t="str">
        <f>IFERROR(IF(
COUNTIF(B2B!H:H,(IF(K47&lt;&gt;"---",IF(INDEX(RAW_c_TEB2000_REV01!B:D,MATCH(H47,RAW_c_TEB2000_REV01!B:B,0),3)=L47,INDEX(
RAW_c_TEB2000_REV01!B:D,MATCH(H47,INDEX(RAW_c_TEB2000_REV01!B:B,MATCH(H47,RAW_c_TEB2000_REV01!B:B,)+1):'RAW_c_TEB2000_REV01'!B11118,)+MATCH(H47,RAW_c_TEB2000_REV01!B:B,),3),INDEX(RAW_c_TEB2000_REV01!B:D,MATCH(H47,RAW_c_TEB2000_REV01!B:B,0),3)),"---")))=1,"---",IF(K47&lt;&gt;"---",IF(INDEX(RAW_c_TEB2000_REV01!B:D,MATCH(H47,RAW_c_TEB2000_REV01!B:B,0),3)=L47,INDEX(
RAW_c_TEB2000_REV01!B:D,MATCH(H47,INDEX(RAW_c_TEB2000_REV01!B:B,MATCH(H47,RAW_c_TEB2000_REV01!B:B,)+1):'RAW_c_TEB2000_REV01'!B11118,)+MATCH(H47,RAW_c_TEB2000_REV01!B:B,),3),INDEX(RAW_c_TEB2000_REV01!B:D,MATCH(H47,RAW_c_TEB2000_REV01!B:B,0),3)),"---")),"---")</f>
        <v>J1-A16</v>
      </c>
      <c r="N47" t="str">
        <f>IFERROR(IF(AND(B47="B2B",J47="--"),L47,IF(
COUNTIF(B2B!H:H,(IF(K47&lt;&gt;"---",IF(INDEX(RAW_c_TEB2000_REV01!B:D,MATCH(H47,RAW_c_TEB2000_REV01!B:B,0),3)=L47,INDEX(
RAW_c_TEB2000_REV01!B:D,MATCH(H47,INDEX(RAW_c_TEB2000_REV01!B:B,MATCH(H47,RAW_c_TEB2000_REV01!B:B,)+1):'RAW_c_TEB2000_REV01'!B11118,)+MATCH(H47,RAW_c_TEB2000_REV01!B:B,),3),INDEX(RAW_c_TEB2000_REV01!B:D,MATCH(H47,RAW_c_TEB2000_REV01!B:B,0),3)),"---")))=0,"---",IF(K47&lt;&gt;"---",IF(INDEX(RAW_c_TEB2000_REV01!B:D,MATCH(H47,RAW_c_TEB2000_REV01!B:B,0),3)=L47,INDEX(
RAW_c_TEB2000_REV01!B:D,MATCH(H47,INDEX(RAW_c_TEB2000_REV01!B:B,MATCH(H47,RAW_c_TEB2000_REV01!B:B,)+1):'RAW_c_TEB2000_REV01'!B11118,)+MATCH(H47,RAW_c_TEB2000_REV01!B:B,),3),INDEX(RAW_c_TEB2000_REV01!B:D,MATCH(H47,RAW_c_TEB2000_REV01!B:B,0),3)),"---"))),"---")</f>
        <v>JB1-41</v>
      </c>
      <c r="O47" t="s">
        <v>2082</v>
      </c>
      <c r="T47">
        <f>COUNTIF(RAW_c_TEB2000_REV01!B:B,G47)</f>
        <v>2</v>
      </c>
      <c r="U47" t="str">
        <f t="shared" si="5"/>
        <v>B2B-IO-G1</v>
      </c>
    </row>
    <row r="48" spans="1:21" x14ac:dyDescent="0.25">
      <c r="A48" t="s">
        <v>212</v>
      </c>
      <c r="B48" t="s">
        <v>39</v>
      </c>
      <c r="C48" t="s">
        <v>2115</v>
      </c>
      <c r="D48" t="s">
        <v>273</v>
      </c>
      <c r="E48">
        <v>44</v>
      </c>
      <c r="F48" t="str">
        <f t="shared" si="0"/>
        <v>JB1-44</v>
      </c>
      <c r="G48" t="str">
        <f>VLOOKUP(F48,RAW_c_TEB2000_REV01!A:B,2,0)</f>
        <v>B35_L18_P</v>
      </c>
      <c r="H48" t="str">
        <f t="shared" si="1"/>
        <v>B35_L18_P</v>
      </c>
      <c r="I48" t="str">
        <f t="shared" si="2"/>
        <v>--</v>
      </c>
      <c r="J48" t="str">
        <f t="shared" si="3"/>
        <v>--</v>
      </c>
      <c r="K48">
        <f>IFERROR(IF(J48="--",IF(G48=H48,VLOOKUP(G48,RAW_c_TEB2000_REV01!L:N,3,0),SUM(VLOOKUP(H48,RAW_c_TEB2000_REV01!L:N,3,0),VLOOKUP(G48,RAW_c_TEB2000_REV01!L:N,3,0))),"---"),"---")</f>
        <v>10.147</v>
      </c>
      <c r="L48" t="str">
        <f t="shared" si="4"/>
        <v>JB1-44</v>
      </c>
      <c r="M48" t="str">
        <f>IFERROR(IF(
COUNTIF(B2B!H:H,(IF(K48&lt;&gt;"---",IF(INDEX(RAW_c_TEB2000_REV01!B:D,MATCH(H48,RAW_c_TEB2000_REV01!B:B,0),3)=L48,INDEX(
RAW_c_TEB2000_REV01!B:D,MATCH(H48,INDEX(RAW_c_TEB2000_REV01!B:B,MATCH(H48,RAW_c_TEB2000_REV01!B:B,)+1):'RAW_c_TEB2000_REV01'!B11119,)+MATCH(H48,RAW_c_TEB2000_REV01!B:B,),3),INDEX(RAW_c_TEB2000_REV01!B:D,MATCH(H48,RAW_c_TEB2000_REV01!B:B,0),3)),"---")))=1,"---",IF(K48&lt;&gt;"---",IF(INDEX(RAW_c_TEB2000_REV01!B:D,MATCH(H48,RAW_c_TEB2000_REV01!B:B,0),3)=L48,INDEX(
RAW_c_TEB2000_REV01!B:D,MATCH(H48,INDEX(RAW_c_TEB2000_REV01!B:B,MATCH(H48,RAW_c_TEB2000_REV01!B:B,)+1):'RAW_c_TEB2000_REV01'!B11119,)+MATCH(H48,RAW_c_TEB2000_REV01!B:B,),3),INDEX(RAW_c_TEB2000_REV01!B:D,MATCH(H48,RAW_c_TEB2000_REV01!B:B,0),3)),"---")),"---")</f>
        <v>J1-B15</v>
      </c>
      <c r="N48" t="str">
        <f>IFERROR(IF(AND(B48="B2B",J48="--"),L48,IF(
COUNTIF(B2B!H:H,(IF(K48&lt;&gt;"---",IF(INDEX(RAW_c_TEB2000_REV01!B:D,MATCH(H48,RAW_c_TEB2000_REV01!B:B,0),3)=L48,INDEX(
RAW_c_TEB2000_REV01!B:D,MATCH(H48,INDEX(RAW_c_TEB2000_REV01!B:B,MATCH(H48,RAW_c_TEB2000_REV01!B:B,)+1):'RAW_c_TEB2000_REV01'!B11119,)+MATCH(H48,RAW_c_TEB2000_REV01!B:B,),3),INDEX(RAW_c_TEB2000_REV01!B:D,MATCH(H48,RAW_c_TEB2000_REV01!B:B,0),3)),"---")))=0,"---",IF(K48&lt;&gt;"---",IF(INDEX(RAW_c_TEB2000_REV01!B:D,MATCH(H48,RAW_c_TEB2000_REV01!B:B,0),3)=L48,INDEX(
RAW_c_TEB2000_REV01!B:D,MATCH(H48,INDEX(RAW_c_TEB2000_REV01!B:B,MATCH(H48,RAW_c_TEB2000_REV01!B:B,)+1):'RAW_c_TEB2000_REV01'!B11119,)+MATCH(H48,RAW_c_TEB2000_REV01!B:B,),3),INDEX(RAW_c_TEB2000_REV01!B:D,MATCH(H48,RAW_c_TEB2000_REV01!B:B,0),3)),"---"))),"---")</f>
        <v>JB1-44</v>
      </c>
      <c r="O48" t="s">
        <v>2083</v>
      </c>
      <c r="T48">
        <f>COUNTIF(RAW_c_TEB2000_REV01!B:B,G48)</f>
        <v>2</v>
      </c>
      <c r="U48" t="str">
        <f t="shared" si="5"/>
        <v>B2B-IO-G1</v>
      </c>
    </row>
    <row r="49" spans="1:21" x14ac:dyDescent="0.25">
      <c r="A49" t="s">
        <v>213</v>
      </c>
      <c r="B49" t="s">
        <v>39</v>
      </c>
      <c r="C49" t="s">
        <v>291</v>
      </c>
      <c r="D49" t="s">
        <v>273</v>
      </c>
      <c r="E49">
        <v>43</v>
      </c>
      <c r="F49" t="str">
        <f t="shared" si="0"/>
        <v>JB1-43</v>
      </c>
      <c r="G49" t="str">
        <f>VLOOKUP(F49,RAW_c_TEB2000_REV01!A:B,2,0)</f>
        <v>GND</v>
      </c>
      <c r="H49" t="str">
        <f t="shared" si="1"/>
        <v>GND</v>
      </c>
      <c r="I49" t="str">
        <f t="shared" si="2"/>
        <v>--</v>
      </c>
      <c r="J49" t="str">
        <f t="shared" si="3"/>
        <v>---</v>
      </c>
      <c r="K49" t="str">
        <f>IFERROR(IF(J49="--",IF(G49=H49,VLOOKUP(G49,RAW_c_TEB2000_REV01!L:N,3,0),SUM(VLOOKUP(H49,RAW_c_TEB2000_REV01!L:N,3,0),VLOOKUP(G49,RAW_c_TEB2000_REV01!L:N,3,0))),"---"),"---")</f>
        <v>---</v>
      </c>
      <c r="L49" t="str">
        <f t="shared" si="4"/>
        <v>JB1-43</v>
      </c>
      <c r="M49" t="str">
        <f>IFERROR(IF(
COUNTIF(B2B!H:H,(IF(K49&lt;&gt;"---",IF(INDEX(RAW_c_TEB2000_REV01!B:D,MATCH(H49,RAW_c_TEB2000_REV01!B:B,0),3)=L49,INDEX(
RAW_c_TEB2000_REV01!B:D,MATCH(H49,INDEX(RAW_c_TEB2000_REV01!B:B,MATCH(H49,RAW_c_TEB2000_REV01!B:B,)+1):'RAW_c_TEB2000_REV01'!B11120,)+MATCH(H49,RAW_c_TEB2000_REV01!B:B,),3),INDEX(RAW_c_TEB2000_REV01!B:D,MATCH(H49,RAW_c_TEB2000_REV01!B:B,0),3)),"---")))=1,"---",IF(K49&lt;&gt;"---",IF(INDEX(RAW_c_TEB2000_REV01!B:D,MATCH(H49,RAW_c_TEB2000_REV01!B:B,0),3)=L49,INDEX(
RAW_c_TEB2000_REV01!B:D,MATCH(H49,INDEX(RAW_c_TEB2000_REV01!B:B,MATCH(H49,RAW_c_TEB2000_REV01!B:B,)+1):'RAW_c_TEB2000_REV01'!B11120,)+MATCH(H49,RAW_c_TEB2000_REV01!B:B,),3),INDEX(RAW_c_TEB2000_REV01!B:D,MATCH(H49,RAW_c_TEB2000_REV01!B:B,0),3)),"---")),"---")</f>
        <v>---</v>
      </c>
      <c r="N49" t="str">
        <f>IFERROR(IF(AND(B49="B2B",J49="--"),L49,IF(
COUNTIF(B2B!H:H,(IF(K49&lt;&gt;"---",IF(INDEX(RAW_c_TEB2000_REV01!B:D,MATCH(H49,RAW_c_TEB2000_REV01!B:B,0),3)=L49,INDEX(
RAW_c_TEB2000_REV01!B:D,MATCH(H49,INDEX(RAW_c_TEB2000_REV01!B:B,MATCH(H49,RAW_c_TEB2000_REV01!B:B,)+1):'RAW_c_TEB2000_REV01'!B11120,)+MATCH(H49,RAW_c_TEB2000_REV01!B:B,),3),INDEX(RAW_c_TEB2000_REV01!B:D,MATCH(H49,RAW_c_TEB2000_REV01!B:B,0),3)),"---")))=0,"---",IF(K49&lt;&gt;"---",IF(INDEX(RAW_c_TEB2000_REV01!B:D,MATCH(H49,RAW_c_TEB2000_REV01!B:B,0),3)=L49,INDEX(
RAW_c_TEB2000_REV01!B:D,MATCH(H49,INDEX(RAW_c_TEB2000_REV01!B:B,MATCH(H49,RAW_c_TEB2000_REV01!B:B,)+1):'RAW_c_TEB2000_REV01'!B11120,)+MATCH(H49,RAW_c_TEB2000_REV01!B:B,),3),INDEX(RAW_c_TEB2000_REV01!B:D,MATCH(H49,RAW_c_TEB2000_REV01!B:B,0),3)),"---"))),"---")</f>
        <v>---</v>
      </c>
      <c r="O49" t="s">
        <v>2084</v>
      </c>
      <c r="T49">
        <f>COUNTIF(RAW_c_TEB2000_REV01!B:B,G49)</f>
        <v>224</v>
      </c>
      <c r="U49" t="str">
        <f t="shared" si="5"/>
        <v>B2B-GND</v>
      </c>
    </row>
    <row r="50" spans="1:21" x14ac:dyDescent="0.25">
      <c r="A50" t="s">
        <v>214</v>
      </c>
      <c r="B50" t="s">
        <v>39</v>
      </c>
      <c r="C50" t="s">
        <v>2115</v>
      </c>
      <c r="D50" t="s">
        <v>273</v>
      </c>
      <c r="E50">
        <v>46</v>
      </c>
      <c r="F50" t="str">
        <f t="shared" si="0"/>
        <v>JB1-46</v>
      </c>
      <c r="G50" t="str">
        <f>VLOOKUP(F50,RAW_c_TEB2000_REV01!A:B,2,0)</f>
        <v>B35_L15_N</v>
      </c>
      <c r="H50" t="str">
        <f t="shared" si="1"/>
        <v>B35_L15_N</v>
      </c>
      <c r="I50" t="str">
        <f t="shared" si="2"/>
        <v>--</v>
      </c>
      <c r="J50" t="str">
        <f t="shared" si="3"/>
        <v>--</v>
      </c>
      <c r="K50">
        <f>IFERROR(IF(J50="--",IF(G50=H50,VLOOKUP(G50,RAW_c_TEB2000_REV01!L:N,3,0),SUM(VLOOKUP(H50,RAW_c_TEB2000_REV01!L:N,3,0),VLOOKUP(G50,RAW_c_TEB2000_REV01!L:N,3,0))),"---"),"---")</f>
        <v>7.7808000000000002</v>
      </c>
      <c r="L50" t="str">
        <f t="shared" si="4"/>
        <v>JB1-46</v>
      </c>
      <c r="M50" t="str">
        <f>IFERROR(IF(
COUNTIF(B2B!H:H,(IF(K50&lt;&gt;"---",IF(INDEX(RAW_c_TEB2000_REV01!B:D,MATCH(H50,RAW_c_TEB2000_REV01!B:B,0),3)=L50,INDEX(
RAW_c_TEB2000_REV01!B:D,MATCH(H50,INDEX(RAW_c_TEB2000_REV01!B:B,MATCH(H50,RAW_c_TEB2000_REV01!B:B,)+1):'RAW_c_TEB2000_REV01'!B11121,)+MATCH(H50,RAW_c_TEB2000_REV01!B:B,),3),INDEX(RAW_c_TEB2000_REV01!B:D,MATCH(H50,RAW_c_TEB2000_REV01!B:B,0),3)),"---")))=1,"---",IF(K50&lt;&gt;"---",IF(INDEX(RAW_c_TEB2000_REV01!B:D,MATCH(H50,RAW_c_TEB2000_REV01!B:B,0),3)=L50,INDEX(
RAW_c_TEB2000_REV01!B:D,MATCH(H50,INDEX(RAW_c_TEB2000_REV01!B:B,MATCH(H50,RAW_c_TEB2000_REV01!B:B,)+1):'RAW_c_TEB2000_REV01'!B11121,)+MATCH(H50,RAW_c_TEB2000_REV01!B:B,),3),INDEX(RAW_c_TEB2000_REV01!B:D,MATCH(H50,RAW_c_TEB2000_REV01!B:B,0),3)),"---")),"---")</f>
        <v>J1-C15</v>
      </c>
      <c r="N50" t="str">
        <f>IFERROR(IF(AND(B50="B2B",J50="--"),L50,IF(
COUNTIF(B2B!H:H,(IF(K50&lt;&gt;"---",IF(INDEX(RAW_c_TEB2000_REV01!B:D,MATCH(H50,RAW_c_TEB2000_REV01!B:B,0),3)=L50,INDEX(
RAW_c_TEB2000_REV01!B:D,MATCH(H50,INDEX(RAW_c_TEB2000_REV01!B:B,MATCH(H50,RAW_c_TEB2000_REV01!B:B,)+1):'RAW_c_TEB2000_REV01'!B11121,)+MATCH(H50,RAW_c_TEB2000_REV01!B:B,),3),INDEX(RAW_c_TEB2000_REV01!B:D,MATCH(H50,RAW_c_TEB2000_REV01!B:B,0),3)),"---")))=0,"---",IF(K50&lt;&gt;"---",IF(INDEX(RAW_c_TEB2000_REV01!B:D,MATCH(H50,RAW_c_TEB2000_REV01!B:B,0),3)=L50,INDEX(
RAW_c_TEB2000_REV01!B:D,MATCH(H50,INDEX(RAW_c_TEB2000_REV01!B:B,MATCH(H50,RAW_c_TEB2000_REV01!B:B,)+1):'RAW_c_TEB2000_REV01'!B11121,)+MATCH(H50,RAW_c_TEB2000_REV01!B:B,),3),INDEX(RAW_c_TEB2000_REV01!B:D,MATCH(H50,RAW_c_TEB2000_REV01!B:B,0),3)),"---"))),"---")</f>
        <v>JB1-46</v>
      </c>
      <c r="O50" t="s">
        <v>2085</v>
      </c>
      <c r="T50">
        <f>COUNTIF(RAW_c_TEB2000_REV01!B:B,G50)</f>
        <v>2</v>
      </c>
      <c r="U50" t="str">
        <f t="shared" si="5"/>
        <v>B2B-IO-G1</v>
      </c>
    </row>
    <row r="51" spans="1:21" x14ac:dyDescent="0.25">
      <c r="A51" t="s">
        <v>215</v>
      </c>
      <c r="B51" t="s">
        <v>39</v>
      </c>
      <c r="C51" t="s">
        <v>2115</v>
      </c>
      <c r="D51" t="s">
        <v>273</v>
      </c>
      <c r="E51">
        <v>45</v>
      </c>
      <c r="F51" t="str">
        <f t="shared" si="0"/>
        <v>JB1-45</v>
      </c>
      <c r="G51" t="str">
        <f>VLOOKUP(F51,RAW_c_TEB2000_REV01!A:B,2,0)</f>
        <v>B35_L7_N</v>
      </c>
      <c r="H51" t="str">
        <f t="shared" si="1"/>
        <v>B35_L7_N</v>
      </c>
      <c r="I51" t="str">
        <f t="shared" si="2"/>
        <v>--</v>
      </c>
      <c r="J51" t="str">
        <f t="shared" si="3"/>
        <v>--</v>
      </c>
      <c r="K51">
        <f>IFERROR(IF(J51="--",IF(G51=H51,VLOOKUP(G51,RAW_c_TEB2000_REV01!L:N,3,0),SUM(VLOOKUP(H51,RAW_c_TEB2000_REV01!L:N,3,0),VLOOKUP(G51,RAW_c_TEB2000_REV01!L:N,3,0))),"---"),"---")</f>
        <v>17.936699999999998</v>
      </c>
      <c r="L51" t="str">
        <f t="shared" si="4"/>
        <v>JB1-45</v>
      </c>
      <c r="M51" t="str">
        <f>IFERROR(IF(
COUNTIF(B2B!H:H,(IF(K51&lt;&gt;"---",IF(INDEX(RAW_c_TEB2000_REV01!B:D,MATCH(H51,RAW_c_TEB2000_REV01!B:B,0),3)=L51,INDEX(
RAW_c_TEB2000_REV01!B:D,MATCH(H51,INDEX(RAW_c_TEB2000_REV01!B:B,MATCH(H51,RAW_c_TEB2000_REV01!B:B,)+1):'RAW_c_TEB2000_REV01'!B11122,)+MATCH(H51,RAW_c_TEB2000_REV01!B:B,),3),INDEX(RAW_c_TEB2000_REV01!B:D,MATCH(H51,RAW_c_TEB2000_REV01!B:B,0),3)),"---")))=1,"---",IF(K51&lt;&gt;"---",IF(INDEX(RAW_c_TEB2000_REV01!B:D,MATCH(H51,RAW_c_TEB2000_REV01!B:B,0),3)=L51,INDEX(
RAW_c_TEB2000_REV01!B:D,MATCH(H51,INDEX(RAW_c_TEB2000_REV01!B:B,MATCH(H51,RAW_c_TEB2000_REV01!B:B,)+1):'RAW_c_TEB2000_REV01'!B11122,)+MATCH(H51,RAW_c_TEB2000_REV01!B:B,),3),INDEX(RAW_c_TEB2000_REV01!B:D,MATCH(H51,RAW_c_TEB2000_REV01!B:B,0),3)),"---")),"---")</f>
        <v>J1-A15</v>
      </c>
      <c r="N51" t="str">
        <f>IFERROR(IF(AND(B51="B2B",J51="--"),L51,IF(
COUNTIF(B2B!H:H,(IF(K51&lt;&gt;"---",IF(INDEX(RAW_c_TEB2000_REV01!B:D,MATCH(H51,RAW_c_TEB2000_REV01!B:B,0),3)=L51,INDEX(
RAW_c_TEB2000_REV01!B:D,MATCH(H51,INDEX(RAW_c_TEB2000_REV01!B:B,MATCH(H51,RAW_c_TEB2000_REV01!B:B,)+1):'RAW_c_TEB2000_REV01'!B11122,)+MATCH(H51,RAW_c_TEB2000_REV01!B:B,),3),INDEX(RAW_c_TEB2000_REV01!B:D,MATCH(H51,RAW_c_TEB2000_REV01!B:B,0),3)),"---")))=0,"---",IF(K51&lt;&gt;"---",IF(INDEX(RAW_c_TEB2000_REV01!B:D,MATCH(H51,RAW_c_TEB2000_REV01!B:B,0),3)=L51,INDEX(
RAW_c_TEB2000_REV01!B:D,MATCH(H51,INDEX(RAW_c_TEB2000_REV01!B:B,MATCH(H51,RAW_c_TEB2000_REV01!B:B,)+1):'RAW_c_TEB2000_REV01'!B11122,)+MATCH(H51,RAW_c_TEB2000_REV01!B:B,),3),INDEX(RAW_c_TEB2000_REV01!B:D,MATCH(H51,RAW_c_TEB2000_REV01!B:B,0),3)),"---"))),"---")</f>
        <v>JB1-45</v>
      </c>
      <c r="O51" t="s">
        <v>2086</v>
      </c>
      <c r="T51">
        <f>COUNTIF(RAW_c_TEB2000_REV01!B:B,G51)</f>
        <v>2</v>
      </c>
      <c r="U51" t="str">
        <f t="shared" si="5"/>
        <v>B2B-IO-G1</v>
      </c>
    </row>
    <row r="52" spans="1:21" x14ac:dyDescent="0.25">
      <c r="A52" t="s">
        <v>216</v>
      </c>
      <c r="B52" t="s">
        <v>39</v>
      </c>
      <c r="C52" t="s">
        <v>2115</v>
      </c>
      <c r="D52" t="s">
        <v>273</v>
      </c>
      <c r="E52">
        <v>48</v>
      </c>
      <c r="F52" t="str">
        <f t="shared" si="0"/>
        <v>JB1-48</v>
      </c>
      <c r="G52" t="str">
        <f>VLOOKUP(F52,RAW_c_TEB2000_REV01!A:B,2,0)</f>
        <v>B35_L15_P</v>
      </c>
      <c r="H52" t="str">
        <f t="shared" si="1"/>
        <v>B35_L15_P</v>
      </c>
      <c r="I52" t="str">
        <f t="shared" si="2"/>
        <v>--</v>
      </c>
      <c r="J52" t="str">
        <f t="shared" si="3"/>
        <v>--</v>
      </c>
      <c r="K52">
        <f>IFERROR(IF(J52="--",IF(G52=H52,VLOOKUP(G52,RAW_c_TEB2000_REV01!L:N,3,0),SUM(VLOOKUP(H52,RAW_c_TEB2000_REV01!L:N,3,0),VLOOKUP(G52,RAW_c_TEB2000_REV01!L:N,3,0))),"---"),"---")</f>
        <v>7.7408000000000001</v>
      </c>
      <c r="L52" t="str">
        <f t="shared" si="4"/>
        <v>JB1-48</v>
      </c>
      <c r="M52" t="str">
        <f>IFERROR(IF(
COUNTIF(B2B!H:H,(IF(K52&lt;&gt;"---",IF(INDEX(RAW_c_TEB2000_REV01!B:D,MATCH(H52,RAW_c_TEB2000_REV01!B:B,0),3)=L52,INDEX(
RAW_c_TEB2000_REV01!B:D,MATCH(H52,INDEX(RAW_c_TEB2000_REV01!B:B,MATCH(H52,RAW_c_TEB2000_REV01!B:B,)+1):'RAW_c_TEB2000_REV01'!B11123,)+MATCH(H52,RAW_c_TEB2000_REV01!B:B,),3),INDEX(RAW_c_TEB2000_REV01!B:D,MATCH(H52,RAW_c_TEB2000_REV01!B:B,0),3)),"---")))=1,"---",IF(K52&lt;&gt;"---",IF(INDEX(RAW_c_TEB2000_REV01!B:D,MATCH(H52,RAW_c_TEB2000_REV01!B:B,0),3)=L52,INDEX(
RAW_c_TEB2000_REV01!B:D,MATCH(H52,INDEX(RAW_c_TEB2000_REV01!B:B,MATCH(H52,RAW_c_TEB2000_REV01!B:B,)+1):'RAW_c_TEB2000_REV01'!B11123,)+MATCH(H52,RAW_c_TEB2000_REV01!B:B,),3),INDEX(RAW_c_TEB2000_REV01!B:D,MATCH(H52,RAW_c_TEB2000_REV01!B:B,0),3)),"---")),"---")</f>
        <v>J1-C14</v>
      </c>
      <c r="N52" t="str">
        <f>IFERROR(IF(AND(B52="B2B",J52="--"),L52,IF(
COUNTIF(B2B!H:H,(IF(K52&lt;&gt;"---",IF(INDEX(RAW_c_TEB2000_REV01!B:D,MATCH(H52,RAW_c_TEB2000_REV01!B:B,0),3)=L52,INDEX(
RAW_c_TEB2000_REV01!B:D,MATCH(H52,INDEX(RAW_c_TEB2000_REV01!B:B,MATCH(H52,RAW_c_TEB2000_REV01!B:B,)+1):'RAW_c_TEB2000_REV01'!B11123,)+MATCH(H52,RAW_c_TEB2000_REV01!B:B,),3),INDEX(RAW_c_TEB2000_REV01!B:D,MATCH(H52,RAW_c_TEB2000_REV01!B:B,0),3)),"---")))=0,"---",IF(K52&lt;&gt;"---",IF(INDEX(RAW_c_TEB2000_REV01!B:D,MATCH(H52,RAW_c_TEB2000_REV01!B:B,0),3)=L52,INDEX(
RAW_c_TEB2000_REV01!B:D,MATCH(H52,INDEX(RAW_c_TEB2000_REV01!B:B,MATCH(H52,RAW_c_TEB2000_REV01!B:B,)+1):'RAW_c_TEB2000_REV01'!B11123,)+MATCH(H52,RAW_c_TEB2000_REV01!B:B,),3),INDEX(RAW_c_TEB2000_REV01!B:D,MATCH(H52,RAW_c_TEB2000_REV01!B:B,0),3)),"---"))),"---")</f>
        <v>JB1-48</v>
      </c>
      <c r="O52" t="s">
        <v>2087</v>
      </c>
      <c r="T52">
        <f>COUNTIF(RAW_c_TEB2000_REV01!B:B,G52)</f>
        <v>2</v>
      </c>
      <c r="U52" t="str">
        <f t="shared" si="5"/>
        <v>B2B-IO-G1</v>
      </c>
    </row>
    <row r="53" spans="1:21" x14ac:dyDescent="0.25">
      <c r="A53" t="s">
        <v>217</v>
      </c>
      <c r="B53" t="s">
        <v>39</v>
      </c>
      <c r="C53" t="s">
        <v>2115</v>
      </c>
      <c r="D53" t="s">
        <v>273</v>
      </c>
      <c r="E53">
        <v>47</v>
      </c>
      <c r="F53" t="str">
        <f t="shared" si="0"/>
        <v>JB1-47</v>
      </c>
      <c r="G53" t="str">
        <f>VLOOKUP(F53,RAW_c_TEB2000_REV01!A:B,2,0)</f>
        <v>B35_L7_P</v>
      </c>
      <c r="H53" t="str">
        <f t="shared" si="1"/>
        <v>B35_L7_P</v>
      </c>
      <c r="I53" t="str">
        <f t="shared" si="2"/>
        <v>--</v>
      </c>
      <c r="J53" t="str">
        <f t="shared" si="3"/>
        <v>--</v>
      </c>
      <c r="K53">
        <f>IFERROR(IF(J53="--",IF(G53=H53,VLOOKUP(G53,RAW_c_TEB2000_REV01!L:N,3,0),SUM(VLOOKUP(H53,RAW_c_TEB2000_REV01!L:N,3,0),VLOOKUP(G53,RAW_c_TEB2000_REV01!L:N,3,0))),"---"),"---")</f>
        <v>17.936699999999998</v>
      </c>
      <c r="L53" t="str">
        <f t="shared" si="4"/>
        <v>JB1-47</v>
      </c>
      <c r="M53" t="str">
        <f>IFERROR(IF(
COUNTIF(B2B!H:H,(IF(K53&lt;&gt;"---",IF(INDEX(RAW_c_TEB2000_REV01!B:D,MATCH(H53,RAW_c_TEB2000_REV01!B:B,0),3)=L53,INDEX(
RAW_c_TEB2000_REV01!B:D,MATCH(H53,INDEX(RAW_c_TEB2000_REV01!B:B,MATCH(H53,RAW_c_TEB2000_REV01!B:B,)+1):'RAW_c_TEB2000_REV01'!B11124,)+MATCH(H53,RAW_c_TEB2000_REV01!B:B,),3),INDEX(RAW_c_TEB2000_REV01!B:D,MATCH(H53,RAW_c_TEB2000_REV01!B:B,0),3)),"---")))=1,"---",IF(K53&lt;&gt;"---",IF(INDEX(RAW_c_TEB2000_REV01!B:D,MATCH(H53,RAW_c_TEB2000_REV01!B:B,0),3)=L53,INDEX(
RAW_c_TEB2000_REV01!B:D,MATCH(H53,INDEX(RAW_c_TEB2000_REV01!B:B,MATCH(H53,RAW_c_TEB2000_REV01!B:B,)+1):'RAW_c_TEB2000_REV01'!B11124,)+MATCH(H53,RAW_c_TEB2000_REV01!B:B,),3),INDEX(RAW_c_TEB2000_REV01!B:D,MATCH(H53,RAW_c_TEB2000_REV01!B:B,0),3)),"---")),"---")</f>
        <v>J1-A14</v>
      </c>
      <c r="N53" t="str">
        <f>IFERROR(IF(AND(B53="B2B",J53="--"),L53,IF(
COUNTIF(B2B!H:H,(IF(K53&lt;&gt;"---",IF(INDEX(RAW_c_TEB2000_REV01!B:D,MATCH(H53,RAW_c_TEB2000_REV01!B:B,0),3)=L53,INDEX(
RAW_c_TEB2000_REV01!B:D,MATCH(H53,INDEX(RAW_c_TEB2000_REV01!B:B,MATCH(H53,RAW_c_TEB2000_REV01!B:B,)+1):'RAW_c_TEB2000_REV01'!B11124,)+MATCH(H53,RAW_c_TEB2000_REV01!B:B,),3),INDEX(RAW_c_TEB2000_REV01!B:D,MATCH(H53,RAW_c_TEB2000_REV01!B:B,0),3)),"---")))=0,"---",IF(K53&lt;&gt;"---",IF(INDEX(RAW_c_TEB2000_REV01!B:D,MATCH(H53,RAW_c_TEB2000_REV01!B:B,0),3)=L53,INDEX(
RAW_c_TEB2000_REV01!B:D,MATCH(H53,INDEX(RAW_c_TEB2000_REV01!B:B,MATCH(H53,RAW_c_TEB2000_REV01!B:B,)+1):'RAW_c_TEB2000_REV01'!B11124,)+MATCH(H53,RAW_c_TEB2000_REV01!B:B,),3),INDEX(RAW_c_TEB2000_REV01!B:D,MATCH(H53,RAW_c_TEB2000_REV01!B:B,0),3)),"---"))),"---")</f>
        <v>JB1-47</v>
      </c>
      <c r="O53" t="s">
        <v>2088</v>
      </c>
      <c r="T53">
        <f>COUNTIF(RAW_c_TEB2000_REV01!B:B,G53)</f>
        <v>2</v>
      </c>
      <c r="U53" t="str">
        <f t="shared" si="5"/>
        <v>B2B-IO-G1</v>
      </c>
    </row>
    <row r="54" spans="1:21" x14ac:dyDescent="0.25">
      <c r="A54" t="s">
        <v>218</v>
      </c>
      <c r="B54" t="s">
        <v>39</v>
      </c>
      <c r="C54" t="s">
        <v>2115</v>
      </c>
      <c r="D54" t="s">
        <v>273</v>
      </c>
      <c r="E54">
        <v>50</v>
      </c>
      <c r="F54" t="str">
        <f t="shared" si="0"/>
        <v>JB1-50</v>
      </c>
      <c r="G54" t="str">
        <f>VLOOKUP(F54,RAW_c_TEB2000_REV01!A:B,2,0)</f>
        <v>B35_L22_N</v>
      </c>
      <c r="H54" t="str">
        <f t="shared" si="1"/>
        <v>B35_L22_N</v>
      </c>
      <c r="I54" t="str">
        <f t="shared" si="2"/>
        <v>--</v>
      </c>
      <c r="J54" t="str">
        <f t="shared" si="3"/>
        <v>--</v>
      </c>
      <c r="K54">
        <f>IFERROR(IF(J54="--",IF(G54=H54,VLOOKUP(G54,RAW_c_TEB2000_REV01!L:N,3,0),SUM(VLOOKUP(H54,RAW_c_TEB2000_REV01!L:N,3,0),VLOOKUP(G54,RAW_c_TEB2000_REV01!L:N,3,0))),"---"),"---")</f>
        <v>10.884499999999999</v>
      </c>
      <c r="L54" t="str">
        <f t="shared" si="4"/>
        <v>JB1-50</v>
      </c>
      <c r="M54" t="str">
        <f>IFERROR(IF(
COUNTIF(B2B!H:H,(IF(K54&lt;&gt;"---",IF(INDEX(RAW_c_TEB2000_REV01!B:D,MATCH(H54,RAW_c_TEB2000_REV01!B:B,0),3)=L54,INDEX(
RAW_c_TEB2000_REV01!B:D,MATCH(H54,INDEX(RAW_c_TEB2000_REV01!B:B,MATCH(H54,RAW_c_TEB2000_REV01!B:B,)+1):'RAW_c_TEB2000_REV01'!B11125,)+MATCH(H54,RAW_c_TEB2000_REV01!B:B,),3),INDEX(RAW_c_TEB2000_REV01!B:D,MATCH(H54,RAW_c_TEB2000_REV01!B:B,0),3)),"---")))=1,"---",IF(K54&lt;&gt;"---",IF(INDEX(RAW_c_TEB2000_REV01!B:D,MATCH(H54,RAW_c_TEB2000_REV01!B:B,0),3)=L54,INDEX(
RAW_c_TEB2000_REV01!B:D,MATCH(H54,INDEX(RAW_c_TEB2000_REV01!B:B,MATCH(H54,RAW_c_TEB2000_REV01!B:B,)+1):'RAW_c_TEB2000_REV01'!B11125,)+MATCH(H54,RAW_c_TEB2000_REV01!B:B,),3),INDEX(RAW_c_TEB2000_REV01!B:D,MATCH(H54,RAW_c_TEB2000_REV01!B:B,0),3)),"---")),"---")</f>
        <v>J1-B14</v>
      </c>
      <c r="N54" t="str">
        <f>IFERROR(IF(AND(B54="B2B",J54="--"),L54,IF(
COUNTIF(B2B!H:H,(IF(K54&lt;&gt;"---",IF(INDEX(RAW_c_TEB2000_REV01!B:D,MATCH(H54,RAW_c_TEB2000_REV01!B:B,0),3)=L54,INDEX(
RAW_c_TEB2000_REV01!B:D,MATCH(H54,INDEX(RAW_c_TEB2000_REV01!B:B,MATCH(H54,RAW_c_TEB2000_REV01!B:B,)+1):'RAW_c_TEB2000_REV01'!B11125,)+MATCH(H54,RAW_c_TEB2000_REV01!B:B,),3),INDEX(RAW_c_TEB2000_REV01!B:D,MATCH(H54,RAW_c_TEB2000_REV01!B:B,0),3)),"---")))=0,"---",IF(K54&lt;&gt;"---",IF(INDEX(RAW_c_TEB2000_REV01!B:D,MATCH(H54,RAW_c_TEB2000_REV01!B:B,0),3)=L54,INDEX(
RAW_c_TEB2000_REV01!B:D,MATCH(H54,INDEX(RAW_c_TEB2000_REV01!B:B,MATCH(H54,RAW_c_TEB2000_REV01!B:B,)+1):'RAW_c_TEB2000_REV01'!B11125,)+MATCH(H54,RAW_c_TEB2000_REV01!B:B,),3),INDEX(RAW_c_TEB2000_REV01!B:D,MATCH(H54,RAW_c_TEB2000_REV01!B:B,0),3)),"---"))),"---")</f>
        <v>JB1-50</v>
      </c>
      <c r="O54" t="s">
        <v>2089</v>
      </c>
      <c r="T54">
        <f>COUNTIF(RAW_c_TEB2000_REV01!B:B,G54)</f>
        <v>2</v>
      </c>
      <c r="U54" t="str">
        <f t="shared" si="5"/>
        <v>B2B-IO-G1</v>
      </c>
    </row>
    <row r="55" spans="1:21" x14ac:dyDescent="0.25">
      <c r="A55" t="s">
        <v>219</v>
      </c>
      <c r="B55" t="s">
        <v>39</v>
      </c>
      <c r="C55" t="s">
        <v>2115</v>
      </c>
      <c r="D55" t="s">
        <v>273</v>
      </c>
      <c r="E55">
        <v>49</v>
      </c>
      <c r="F55" t="str">
        <f t="shared" si="0"/>
        <v>JB1-49</v>
      </c>
      <c r="G55" t="str">
        <f>VLOOKUP(F55,RAW_c_TEB2000_REV01!A:B,2,0)</f>
        <v>B35_L2_N</v>
      </c>
      <c r="H55" t="str">
        <f t="shared" si="1"/>
        <v>B35_L2_N</v>
      </c>
      <c r="I55" t="str">
        <f t="shared" si="2"/>
        <v>--</v>
      </c>
      <c r="J55" t="str">
        <f t="shared" si="3"/>
        <v>--</v>
      </c>
      <c r="K55">
        <f>IFERROR(IF(J55="--",IF(G55=H55,VLOOKUP(G55,RAW_c_TEB2000_REV01!L:N,3,0),SUM(VLOOKUP(H55,RAW_c_TEB2000_REV01!L:N,3,0),VLOOKUP(G55,RAW_c_TEB2000_REV01!L:N,3,0))),"---"),"---")</f>
        <v>17.337399999999999</v>
      </c>
      <c r="L55" t="str">
        <f t="shared" si="4"/>
        <v>JB1-49</v>
      </c>
      <c r="M55" t="str">
        <f>IFERROR(IF(
COUNTIF(B2B!H:H,(IF(K55&lt;&gt;"---",IF(INDEX(RAW_c_TEB2000_REV01!B:D,MATCH(H55,RAW_c_TEB2000_REV01!B:B,0),3)=L55,INDEX(
RAW_c_TEB2000_REV01!B:D,MATCH(H55,INDEX(RAW_c_TEB2000_REV01!B:B,MATCH(H55,RAW_c_TEB2000_REV01!B:B,)+1):'RAW_c_TEB2000_REV01'!B11126,)+MATCH(H55,RAW_c_TEB2000_REV01!B:B,),3),INDEX(RAW_c_TEB2000_REV01!B:D,MATCH(H55,RAW_c_TEB2000_REV01!B:B,0),3)),"---")))=1,"---",IF(K55&lt;&gt;"---",IF(INDEX(RAW_c_TEB2000_REV01!B:D,MATCH(H55,RAW_c_TEB2000_REV01!B:B,0),3)=L55,INDEX(
RAW_c_TEB2000_REV01!B:D,MATCH(H55,INDEX(RAW_c_TEB2000_REV01!B:B,MATCH(H55,RAW_c_TEB2000_REV01!B:B,)+1):'RAW_c_TEB2000_REV01'!B11126,)+MATCH(H55,RAW_c_TEB2000_REV01!B:B,),3),INDEX(RAW_c_TEB2000_REV01!B:D,MATCH(H55,RAW_c_TEB2000_REV01!B:B,0),3)),"---")),"---")</f>
        <v>J1-C13</v>
      </c>
      <c r="N55" t="str">
        <f>IFERROR(IF(AND(B55="B2B",J55="--"),L55,IF(
COUNTIF(B2B!H:H,(IF(K55&lt;&gt;"---",IF(INDEX(RAW_c_TEB2000_REV01!B:D,MATCH(H55,RAW_c_TEB2000_REV01!B:B,0),3)=L55,INDEX(
RAW_c_TEB2000_REV01!B:D,MATCH(H55,INDEX(RAW_c_TEB2000_REV01!B:B,MATCH(H55,RAW_c_TEB2000_REV01!B:B,)+1):'RAW_c_TEB2000_REV01'!B11126,)+MATCH(H55,RAW_c_TEB2000_REV01!B:B,),3),INDEX(RAW_c_TEB2000_REV01!B:D,MATCH(H55,RAW_c_TEB2000_REV01!B:B,0),3)),"---")))=0,"---",IF(K55&lt;&gt;"---",IF(INDEX(RAW_c_TEB2000_REV01!B:D,MATCH(H55,RAW_c_TEB2000_REV01!B:B,0),3)=L55,INDEX(
RAW_c_TEB2000_REV01!B:D,MATCH(H55,INDEX(RAW_c_TEB2000_REV01!B:B,MATCH(H55,RAW_c_TEB2000_REV01!B:B,)+1):'RAW_c_TEB2000_REV01'!B11126,)+MATCH(H55,RAW_c_TEB2000_REV01!B:B,),3),INDEX(RAW_c_TEB2000_REV01!B:D,MATCH(H55,RAW_c_TEB2000_REV01!B:B,0),3)),"---"))),"---")</f>
        <v>JB1-49</v>
      </c>
      <c r="O55" t="s">
        <v>2090</v>
      </c>
      <c r="T55">
        <f>COUNTIF(RAW_c_TEB2000_REV01!B:B,G55)</f>
        <v>2</v>
      </c>
      <c r="U55" t="str">
        <f t="shared" si="5"/>
        <v>B2B-IO-G1</v>
      </c>
    </row>
    <row r="56" spans="1:21" x14ac:dyDescent="0.25">
      <c r="A56" t="s">
        <v>220</v>
      </c>
      <c r="B56" t="s">
        <v>39</v>
      </c>
      <c r="C56" t="s">
        <v>2115</v>
      </c>
      <c r="D56" t="s">
        <v>273</v>
      </c>
      <c r="E56">
        <v>52</v>
      </c>
      <c r="F56" t="str">
        <f t="shared" si="0"/>
        <v>JB1-52</v>
      </c>
      <c r="G56" t="str">
        <f>VLOOKUP(F56,RAW_c_TEB2000_REV01!A:B,2,0)</f>
        <v>B35_L22_P</v>
      </c>
      <c r="H56" t="str">
        <f t="shared" si="1"/>
        <v>B35_L22_P</v>
      </c>
      <c r="I56" t="str">
        <f t="shared" si="2"/>
        <v>--</v>
      </c>
      <c r="J56" t="str">
        <f t="shared" si="3"/>
        <v>--</v>
      </c>
      <c r="K56">
        <f>IFERROR(IF(J56="--",IF(G56=H56,VLOOKUP(G56,RAW_c_TEB2000_REV01!L:N,3,0),SUM(VLOOKUP(H56,RAW_c_TEB2000_REV01!L:N,3,0),VLOOKUP(G56,RAW_c_TEB2000_REV01!L:N,3,0))),"---"),"---")</f>
        <v>10.9245</v>
      </c>
      <c r="L56" t="str">
        <f t="shared" si="4"/>
        <v>JB1-52</v>
      </c>
      <c r="M56" t="str">
        <f>IFERROR(IF(
COUNTIF(B2B!H:H,(IF(K56&lt;&gt;"---",IF(INDEX(RAW_c_TEB2000_REV01!B:D,MATCH(H56,RAW_c_TEB2000_REV01!B:B,0),3)=L56,INDEX(
RAW_c_TEB2000_REV01!B:D,MATCH(H56,INDEX(RAW_c_TEB2000_REV01!B:B,MATCH(H56,RAW_c_TEB2000_REV01!B:B,)+1):'RAW_c_TEB2000_REV01'!B11127,)+MATCH(H56,RAW_c_TEB2000_REV01!B:B,),3),INDEX(RAW_c_TEB2000_REV01!B:D,MATCH(H56,RAW_c_TEB2000_REV01!B:B,0),3)),"---")))=1,"---",IF(K56&lt;&gt;"---",IF(INDEX(RAW_c_TEB2000_REV01!B:D,MATCH(H56,RAW_c_TEB2000_REV01!B:B,0),3)=L56,INDEX(
RAW_c_TEB2000_REV01!B:D,MATCH(H56,INDEX(RAW_c_TEB2000_REV01!B:B,MATCH(H56,RAW_c_TEB2000_REV01!B:B,)+1):'RAW_c_TEB2000_REV01'!B11127,)+MATCH(H56,RAW_c_TEB2000_REV01!B:B,),3),INDEX(RAW_c_TEB2000_REV01!B:D,MATCH(H56,RAW_c_TEB2000_REV01!B:B,0),3)),"---")),"---")</f>
        <v>J1-B13</v>
      </c>
      <c r="N56" t="str">
        <f>IFERROR(IF(AND(B56="B2B",J56="--"),L56,IF(
COUNTIF(B2B!H:H,(IF(K56&lt;&gt;"---",IF(INDEX(RAW_c_TEB2000_REV01!B:D,MATCH(H56,RAW_c_TEB2000_REV01!B:B,0),3)=L56,INDEX(
RAW_c_TEB2000_REV01!B:D,MATCH(H56,INDEX(RAW_c_TEB2000_REV01!B:B,MATCH(H56,RAW_c_TEB2000_REV01!B:B,)+1):'RAW_c_TEB2000_REV01'!B11127,)+MATCH(H56,RAW_c_TEB2000_REV01!B:B,),3),INDEX(RAW_c_TEB2000_REV01!B:D,MATCH(H56,RAW_c_TEB2000_REV01!B:B,0),3)),"---")))=0,"---",IF(K56&lt;&gt;"---",IF(INDEX(RAW_c_TEB2000_REV01!B:D,MATCH(H56,RAW_c_TEB2000_REV01!B:B,0),3)=L56,INDEX(
RAW_c_TEB2000_REV01!B:D,MATCH(H56,INDEX(RAW_c_TEB2000_REV01!B:B,MATCH(H56,RAW_c_TEB2000_REV01!B:B,)+1):'RAW_c_TEB2000_REV01'!B11127,)+MATCH(H56,RAW_c_TEB2000_REV01!B:B,),3),INDEX(RAW_c_TEB2000_REV01!B:D,MATCH(H56,RAW_c_TEB2000_REV01!B:B,0),3)),"---"))),"---")</f>
        <v>JB1-52</v>
      </c>
      <c r="O56" t="s">
        <v>2091</v>
      </c>
      <c r="T56">
        <f>COUNTIF(RAW_c_TEB2000_REV01!B:B,G56)</f>
        <v>2</v>
      </c>
      <c r="U56" t="str">
        <f t="shared" si="5"/>
        <v>B2B-IO-G1</v>
      </c>
    </row>
    <row r="57" spans="1:21" x14ac:dyDescent="0.25">
      <c r="A57" t="s">
        <v>221</v>
      </c>
      <c r="B57" t="s">
        <v>39</v>
      </c>
      <c r="C57" t="s">
        <v>2115</v>
      </c>
      <c r="D57" t="s">
        <v>273</v>
      </c>
      <c r="E57">
        <v>51</v>
      </c>
      <c r="F57" t="str">
        <f t="shared" si="0"/>
        <v>JB1-51</v>
      </c>
      <c r="G57" t="str">
        <f>VLOOKUP(F57,RAW_c_TEB2000_REV01!A:B,2,0)</f>
        <v>B35_L2_P</v>
      </c>
      <c r="H57" t="str">
        <f t="shared" si="1"/>
        <v>B35_L2_P</v>
      </c>
      <c r="I57" t="str">
        <f t="shared" si="2"/>
        <v>--</v>
      </c>
      <c r="J57" t="str">
        <f t="shared" si="3"/>
        <v>--</v>
      </c>
      <c r="K57">
        <f>IFERROR(IF(J57="--",IF(G57=H57,VLOOKUP(G57,RAW_c_TEB2000_REV01!L:N,3,0),SUM(VLOOKUP(H57,RAW_c_TEB2000_REV01!L:N,3,0),VLOOKUP(G57,RAW_c_TEB2000_REV01!L:N,3,0))),"---"),"---")</f>
        <v>17.337399999999999</v>
      </c>
      <c r="L57" t="str">
        <f t="shared" si="4"/>
        <v>JB1-51</v>
      </c>
      <c r="M57" t="str">
        <f>IFERROR(IF(
COUNTIF(B2B!H:H,(IF(K57&lt;&gt;"---",IF(INDEX(RAW_c_TEB2000_REV01!B:D,MATCH(H57,RAW_c_TEB2000_REV01!B:B,0),3)=L57,INDEX(
RAW_c_TEB2000_REV01!B:D,MATCH(H57,INDEX(RAW_c_TEB2000_REV01!B:B,MATCH(H57,RAW_c_TEB2000_REV01!B:B,)+1):'RAW_c_TEB2000_REV01'!B11128,)+MATCH(H57,RAW_c_TEB2000_REV01!B:B,),3),INDEX(RAW_c_TEB2000_REV01!B:D,MATCH(H57,RAW_c_TEB2000_REV01!B:B,0),3)),"---")))=1,"---",IF(K57&lt;&gt;"---",IF(INDEX(RAW_c_TEB2000_REV01!B:D,MATCH(H57,RAW_c_TEB2000_REV01!B:B,0),3)=L57,INDEX(
RAW_c_TEB2000_REV01!B:D,MATCH(H57,INDEX(RAW_c_TEB2000_REV01!B:B,MATCH(H57,RAW_c_TEB2000_REV01!B:B,)+1):'RAW_c_TEB2000_REV01'!B11128,)+MATCH(H57,RAW_c_TEB2000_REV01!B:B,),3),INDEX(RAW_c_TEB2000_REV01!B:D,MATCH(H57,RAW_c_TEB2000_REV01!B:B,0),3)),"---")),"---")</f>
        <v>J1-C12</v>
      </c>
      <c r="N57" t="str">
        <f>IFERROR(IF(AND(B57="B2B",J57="--"),L57,IF(
COUNTIF(B2B!H:H,(IF(K57&lt;&gt;"---",IF(INDEX(RAW_c_TEB2000_REV01!B:D,MATCH(H57,RAW_c_TEB2000_REV01!B:B,0),3)=L57,INDEX(
RAW_c_TEB2000_REV01!B:D,MATCH(H57,INDEX(RAW_c_TEB2000_REV01!B:B,MATCH(H57,RAW_c_TEB2000_REV01!B:B,)+1):'RAW_c_TEB2000_REV01'!B11128,)+MATCH(H57,RAW_c_TEB2000_REV01!B:B,),3),INDEX(RAW_c_TEB2000_REV01!B:D,MATCH(H57,RAW_c_TEB2000_REV01!B:B,0),3)),"---")))=0,"---",IF(K57&lt;&gt;"---",IF(INDEX(RAW_c_TEB2000_REV01!B:D,MATCH(H57,RAW_c_TEB2000_REV01!B:B,0),3)=L57,INDEX(
RAW_c_TEB2000_REV01!B:D,MATCH(H57,INDEX(RAW_c_TEB2000_REV01!B:B,MATCH(H57,RAW_c_TEB2000_REV01!B:B,)+1):'RAW_c_TEB2000_REV01'!B11128,)+MATCH(H57,RAW_c_TEB2000_REV01!B:B,),3),INDEX(RAW_c_TEB2000_REV01!B:D,MATCH(H57,RAW_c_TEB2000_REV01!B:B,0),3)),"---"))),"---")</f>
        <v>JB1-51</v>
      </c>
      <c r="O57" t="s">
        <v>2092</v>
      </c>
      <c r="T57">
        <f>COUNTIF(RAW_c_TEB2000_REV01!B:B,G57)</f>
        <v>2</v>
      </c>
      <c r="U57" t="str">
        <f t="shared" si="5"/>
        <v>B2B-IO-G1</v>
      </c>
    </row>
    <row r="58" spans="1:21" x14ac:dyDescent="0.25">
      <c r="A58" t="s">
        <v>222</v>
      </c>
      <c r="B58" t="s">
        <v>39</v>
      </c>
      <c r="C58" t="s">
        <v>291</v>
      </c>
      <c r="D58" t="s">
        <v>273</v>
      </c>
      <c r="E58">
        <v>54</v>
      </c>
      <c r="F58" t="str">
        <f t="shared" si="0"/>
        <v>JB1-54</v>
      </c>
      <c r="G58" t="str">
        <f>VLOOKUP(F58,RAW_c_TEB2000_REV01!A:B,2,0)</f>
        <v>GND</v>
      </c>
      <c r="H58" t="str">
        <f t="shared" si="1"/>
        <v>GND</v>
      </c>
      <c r="I58" t="str">
        <f t="shared" si="2"/>
        <v>--</v>
      </c>
      <c r="J58" t="str">
        <f t="shared" si="3"/>
        <v>---</v>
      </c>
      <c r="K58" t="str">
        <f>IFERROR(IF(J58="--",IF(G58=H58,VLOOKUP(G58,RAW_c_TEB2000_REV01!L:N,3,0),SUM(VLOOKUP(H58,RAW_c_TEB2000_REV01!L:N,3,0),VLOOKUP(G58,RAW_c_TEB2000_REV01!L:N,3,0))),"---"),"---")</f>
        <v>---</v>
      </c>
      <c r="L58" t="str">
        <f t="shared" si="4"/>
        <v>JB1-54</v>
      </c>
      <c r="M58" t="str">
        <f>IFERROR(IF(
COUNTIF(B2B!H:H,(IF(K58&lt;&gt;"---",IF(INDEX(RAW_c_TEB2000_REV01!B:D,MATCH(H58,RAW_c_TEB2000_REV01!B:B,0),3)=L58,INDEX(
RAW_c_TEB2000_REV01!B:D,MATCH(H58,INDEX(RAW_c_TEB2000_REV01!B:B,MATCH(H58,RAW_c_TEB2000_REV01!B:B,)+1):'RAW_c_TEB2000_REV01'!B11129,)+MATCH(H58,RAW_c_TEB2000_REV01!B:B,),3),INDEX(RAW_c_TEB2000_REV01!B:D,MATCH(H58,RAW_c_TEB2000_REV01!B:B,0),3)),"---")))=1,"---",IF(K58&lt;&gt;"---",IF(INDEX(RAW_c_TEB2000_REV01!B:D,MATCH(H58,RAW_c_TEB2000_REV01!B:B,0),3)=L58,INDEX(
RAW_c_TEB2000_REV01!B:D,MATCH(H58,INDEX(RAW_c_TEB2000_REV01!B:B,MATCH(H58,RAW_c_TEB2000_REV01!B:B,)+1):'RAW_c_TEB2000_REV01'!B11129,)+MATCH(H58,RAW_c_TEB2000_REV01!B:B,),3),INDEX(RAW_c_TEB2000_REV01!B:D,MATCH(H58,RAW_c_TEB2000_REV01!B:B,0),3)),"---")),"---")</f>
        <v>---</v>
      </c>
      <c r="N58" t="str">
        <f>IFERROR(IF(AND(B58="B2B",J58="--"),L58,IF(
COUNTIF(B2B!H:H,(IF(K58&lt;&gt;"---",IF(INDEX(RAW_c_TEB2000_REV01!B:D,MATCH(H58,RAW_c_TEB2000_REV01!B:B,0),3)=L58,INDEX(
RAW_c_TEB2000_REV01!B:D,MATCH(H58,INDEX(RAW_c_TEB2000_REV01!B:B,MATCH(H58,RAW_c_TEB2000_REV01!B:B,)+1):'RAW_c_TEB2000_REV01'!B11129,)+MATCH(H58,RAW_c_TEB2000_REV01!B:B,),3),INDEX(RAW_c_TEB2000_REV01!B:D,MATCH(H58,RAW_c_TEB2000_REV01!B:B,0),3)),"---")))=0,"---",IF(K58&lt;&gt;"---",IF(INDEX(RAW_c_TEB2000_REV01!B:D,MATCH(H58,RAW_c_TEB2000_REV01!B:B,0),3)=L58,INDEX(
RAW_c_TEB2000_REV01!B:D,MATCH(H58,INDEX(RAW_c_TEB2000_REV01!B:B,MATCH(H58,RAW_c_TEB2000_REV01!B:B,)+1):'RAW_c_TEB2000_REV01'!B11129,)+MATCH(H58,RAW_c_TEB2000_REV01!B:B,),3),INDEX(RAW_c_TEB2000_REV01!B:D,MATCH(H58,RAW_c_TEB2000_REV01!B:B,0),3)),"---"))),"---")</f>
        <v>---</v>
      </c>
      <c r="O58" t="s">
        <v>2093</v>
      </c>
      <c r="T58">
        <f>COUNTIF(RAW_c_TEB2000_REV01!B:B,G58)</f>
        <v>224</v>
      </c>
      <c r="U58" t="str">
        <f t="shared" si="5"/>
        <v>B2B-GND</v>
      </c>
    </row>
    <row r="59" spans="1:21" x14ac:dyDescent="0.25">
      <c r="A59" t="s">
        <v>223</v>
      </c>
      <c r="B59" t="s">
        <v>39</v>
      </c>
      <c r="C59" t="s">
        <v>291</v>
      </c>
      <c r="D59" t="s">
        <v>273</v>
      </c>
      <c r="E59">
        <v>53</v>
      </c>
      <c r="F59" t="str">
        <f t="shared" si="0"/>
        <v>JB1-53</v>
      </c>
      <c r="G59" t="str">
        <f>VLOOKUP(F59,RAW_c_TEB2000_REV01!A:B,2,0)</f>
        <v>GND</v>
      </c>
      <c r="H59" t="str">
        <f t="shared" si="1"/>
        <v>GND</v>
      </c>
      <c r="I59" t="str">
        <f t="shared" si="2"/>
        <v>--</v>
      </c>
      <c r="J59" t="str">
        <f t="shared" si="3"/>
        <v>---</v>
      </c>
      <c r="K59" t="str">
        <f>IFERROR(IF(J59="--",IF(G59=H59,VLOOKUP(G59,RAW_c_TEB2000_REV01!L:N,3,0),SUM(VLOOKUP(H59,RAW_c_TEB2000_REV01!L:N,3,0),VLOOKUP(G59,RAW_c_TEB2000_REV01!L:N,3,0))),"---"),"---")</f>
        <v>---</v>
      </c>
      <c r="L59" t="str">
        <f t="shared" si="4"/>
        <v>JB1-53</v>
      </c>
      <c r="M59" t="str">
        <f>IFERROR(IF(
COUNTIF(B2B!H:H,(IF(K59&lt;&gt;"---",IF(INDEX(RAW_c_TEB2000_REV01!B:D,MATCH(H59,RAW_c_TEB2000_REV01!B:B,0),3)=L59,INDEX(
RAW_c_TEB2000_REV01!B:D,MATCH(H59,INDEX(RAW_c_TEB2000_REV01!B:B,MATCH(H59,RAW_c_TEB2000_REV01!B:B,)+1):'RAW_c_TEB2000_REV01'!B11130,)+MATCH(H59,RAW_c_TEB2000_REV01!B:B,),3),INDEX(RAW_c_TEB2000_REV01!B:D,MATCH(H59,RAW_c_TEB2000_REV01!B:B,0),3)),"---")))=1,"---",IF(K59&lt;&gt;"---",IF(INDEX(RAW_c_TEB2000_REV01!B:D,MATCH(H59,RAW_c_TEB2000_REV01!B:B,0),3)=L59,INDEX(
RAW_c_TEB2000_REV01!B:D,MATCH(H59,INDEX(RAW_c_TEB2000_REV01!B:B,MATCH(H59,RAW_c_TEB2000_REV01!B:B,)+1):'RAW_c_TEB2000_REV01'!B11130,)+MATCH(H59,RAW_c_TEB2000_REV01!B:B,),3),INDEX(RAW_c_TEB2000_REV01!B:D,MATCH(H59,RAW_c_TEB2000_REV01!B:B,0),3)),"---")),"---")</f>
        <v>---</v>
      </c>
      <c r="N59" t="str">
        <f>IFERROR(IF(AND(B59="B2B",J59="--"),L59,IF(
COUNTIF(B2B!H:H,(IF(K59&lt;&gt;"---",IF(INDEX(RAW_c_TEB2000_REV01!B:D,MATCH(H59,RAW_c_TEB2000_REV01!B:B,0),3)=L59,INDEX(
RAW_c_TEB2000_REV01!B:D,MATCH(H59,INDEX(RAW_c_TEB2000_REV01!B:B,MATCH(H59,RAW_c_TEB2000_REV01!B:B,)+1):'RAW_c_TEB2000_REV01'!B11130,)+MATCH(H59,RAW_c_TEB2000_REV01!B:B,),3),INDEX(RAW_c_TEB2000_REV01!B:D,MATCH(H59,RAW_c_TEB2000_REV01!B:B,0),3)),"---")))=0,"---",IF(K59&lt;&gt;"---",IF(INDEX(RAW_c_TEB2000_REV01!B:D,MATCH(H59,RAW_c_TEB2000_REV01!B:B,0),3)=L59,INDEX(
RAW_c_TEB2000_REV01!B:D,MATCH(H59,INDEX(RAW_c_TEB2000_REV01!B:B,MATCH(H59,RAW_c_TEB2000_REV01!B:B,)+1):'RAW_c_TEB2000_REV01'!B11130,)+MATCH(H59,RAW_c_TEB2000_REV01!B:B,),3),INDEX(RAW_c_TEB2000_REV01!B:D,MATCH(H59,RAW_c_TEB2000_REV01!B:B,0),3)),"---"))),"---")</f>
        <v>---</v>
      </c>
      <c r="T59">
        <f>COUNTIF(RAW_c_TEB2000_REV01!B:B,G59)</f>
        <v>224</v>
      </c>
      <c r="U59" t="str">
        <f t="shared" si="5"/>
        <v>B2B-GND</v>
      </c>
    </row>
    <row r="60" spans="1:21" x14ac:dyDescent="0.25">
      <c r="A60" t="s">
        <v>224</v>
      </c>
      <c r="B60" t="s">
        <v>39</v>
      </c>
      <c r="C60" t="s">
        <v>2115</v>
      </c>
      <c r="D60" t="s">
        <v>273</v>
      </c>
      <c r="E60">
        <v>56</v>
      </c>
      <c r="F60" t="str">
        <f t="shared" si="0"/>
        <v>JB1-56</v>
      </c>
      <c r="G60" t="str">
        <f>VLOOKUP(F60,RAW_c_TEB2000_REV01!A:B,2,0)</f>
        <v>B35_L17_N</v>
      </c>
      <c r="H60" t="str">
        <f t="shared" si="1"/>
        <v>B35_L17_N</v>
      </c>
      <c r="I60" t="str">
        <f t="shared" si="2"/>
        <v>--</v>
      </c>
      <c r="J60" t="str">
        <f t="shared" si="3"/>
        <v>--</v>
      </c>
      <c r="K60">
        <f>IFERROR(IF(J60="--",IF(G60=H60,VLOOKUP(G60,RAW_c_TEB2000_REV01!L:N,3,0),SUM(VLOOKUP(H60,RAW_c_TEB2000_REV01!L:N,3,0),VLOOKUP(G60,RAW_c_TEB2000_REV01!L:N,3,0))),"---"),"---")</f>
        <v>13.8553</v>
      </c>
      <c r="L60" t="str">
        <f t="shared" si="4"/>
        <v>JB1-56</v>
      </c>
      <c r="M60" t="str">
        <f>IFERROR(IF(
COUNTIF(B2B!H:H,(IF(K60&lt;&gt;"---",IF(INDEX(RAW_c_TEB2000_REV01!B:D,MATCH(H60,RAW_c_TEB2000_REV01!B:B,0),3)=L60,INDEX(
RAW_c_TEB2000_REV01!B:D,MATCH(H60,INDEX(RAW_c_TEB2000_REV01!B:B,MATCH(H60,RAW_c_TEB2000_REV01!B:B,)+1):'RAW_c_TEB2000_REV01'!B11131,)+MATCH(H60,RAW_c_TEB2000_REV01!B:B,),3),INDEX(RAW_c_TEB2000_REV01!B:D,MATCH(H60,RAW_c_TEB2000_REV01!B:B,0),3)),"---")))=1,"---",IF(K60&lt;&gt;"---",IF(INDEX(RAW_c_TEB2000_REV01!B:D,MATCH(H60,RAW_c_TEB2000_REV01!B:B,0),3)=L60,INDEX(
RAW_c_TEB2000_REV01!B:D,MATCH(H60,INDEX(RAW_c_TEB2000_REV01!B:B,MATCH(H60,RAW_c_TEB2000_REV01!B:B,)+1):'RAW_c_TEB2000_REV01'!B11131,)+MATCH(H60,RAW_c_TEB2000_REV01!B:B,),3),INDEX(RAW_c_TEB2000_REV01!B:D,MATCH(H60,RAW_c_TEB2000_REV01!B:B,0),3)),"---")),"---")</f>
        <v>J1-A13</v>
      </c>
      <c r="N60" t="str">
        <f>IFERROR(IF(AND(B60="B2B",J60="--"),L60,IF(
COUNTIF(B2B!H:H,(IF(K60&lt;&gt;"---",IF(INDEX(RAW_c_TEB2000_REV01!B:D,MATCH(H60,RAW_c_TEB2000_REV01!B:B,0),3)=L60,INDEX(
RAW_c_TEB2000_REV01!B:D,MATCH(H60,INDEX(RAW_c_TEB2000_REV01!B:B,MATCH(H60,RAW_c_TEB2000_REV01!B:B,)+1):'RAW_c_TEB2000_REV01'!B11131,)+MATCH(H60,RAW_c_TEB2000_REV01!B:B,),3),INDEX(RAW_c_TEB2000_REV01!B:D,MATCH(H60,RAW_c_TEB2000_REV01!B:B,0),3)),"---")))=0,"---",IF(K60&lt;&gt;"---",IF(INDEX(RAW_c_TEB2000_REV01!B:D,MATCH(H60,RAW_c_TEB2000_REV01!B:B,0),3)=L60,INDEX(
RAW_c_TEB2000_REV01!B:D,MATCH(H60,INDEX(RAW_c_TEB2000_REV01!B:B,MATCH(H60,RAW_c_TEB2000_REV01!B:B,)+1):'RAW_c_TEB2000_REV01'!B11131,)+MATCH(H60,RAW_c_TEB2000_REV01!B:B,),3),INDEX(RAW_c_TEB2000_REV01!B:D,MATCH(H60,RAW_c_TEB2000_REV01!B:B,0),3)),"---"))),"---")</f>
        <v>JB1-56</v>
      </c>
      <c r="T60">
        <f>COUNTIF(RAW_c_TEB2000_REV01!B:B,G60)</f>
        <v>2</v>
      </c>
      <c r="U60" t="str">
        <f t="shared" si="5"/>
        <v>B2B-IO-G1</v>
      </c>
    </row>
    <row r="61" spans="1:21" x14ac:dyDescent="0.25">
      <c r="A61" t="s">
        <v>225</v>
      </c>
      <c r="B61" t="s">
        <v>39</v>
      </c>
      <c r="C61" t="s">
        <v>2115</v>
      </c>
      <c r="D61" t="s">
        <v>273</v>
      </c>
      <c r="E61">
        <v>55</v>
      </c>
      <c r="F61" t="str">
        <f t="shared" si="0"/>
        <v>JB1-55</v>
      </c>
      <c r="G61" t="str">
        <f>VLOOKUP(F61,RAW_c_TEB2000_REV01!A:B,2,0)</f>
        <v>B35_L8_N</v>
      </c>
      <c r="H61" t="str">
        <f t="shared" si="1"/>
        <v>B35_L8_N</v>
      </c>
      <c r="I61" t="str">
        <f t="shared" si="2"/>
        <v>--</v>
      </c>
      <c r="J61" t="str">
        <f t="shared" si="3"/>
        <v>--</v>
      </c>
      <c r="K61">
        <f>IFERROR(IF(J61="--",IF(G61=H61,VLOOKUP(G61,RAW_c_TEB2000_REV01!L:N,3,0),SUM(VLOOKUP(H61,RAW_c_TEB2000_REV01!L:N,3,0),VLOOKUP(G61,RAW_c_TEB2000_REV01!L:N,3,0))),"---"),"---")</f>
        <v>20.326899999999998</v>
      </c>
      <c r="L61" t="str">
        <f t="shared" si="4"/>
        <v>JB1-55</v>
      </c>
      <c r="M61" t="str">
        <f>IFERROR(IF(
COUNTIF(B2B!H:H,(IF(K61&lt;&gt;"---",IF(INDEX(RAW_c_TEB2000_REV01!B:D,MATCH(H61,RAW_c_TEB2000_REV01!B:B,0),3)=L61,INDEX(
RAW_c_TEB2000_REV01!B:D,MATCH(H61,INDEX(RAW_c_TEB2000_REV01!B:B,MATCH(H61,RAW_c_TEB2000_REV01!B:B,)+1):'RAW_c_TEB2000_REV01'!B11132,)+MATCH(H61,RAW_c_TEB2000_REV01!B:B,),3),INDEX(RAW_c_TEB2000_REV01!B:D,MATCH(H61,RAW_c_TEB2000_REV01!B:B,0),3)),"---")))=1,"---",IF(K61&lt;&gt;"---",IF(INDEX(RAW_c_TEB2000_REV01!B:D,MATCH(H61,RAW_c_TEB2000_REV01!B:B,0),3)=L61,INDEX(
RAW_c_TEB2000_REV01!B:D,MATCH(H61,INDEX(RAW_c_TEB2000_REV01!B:B,MATCH(H61,RAW_c_TEB2000_REV01!B:B,)+1):'RAW_c_TEB2000_REV01'!B11132,)+MATCH(H61,RAW_c_TEB2000_REV01!B:B,),3),INDEX(RAW_c_TEB2000_REV01!B:D,MATCH(H61,RAW_c_TEB2000_REV01!B:B,0),3)),"---")),"---")</f>
        <v>J1-B12</v>
      </c>
      <c r="N61" t="str">
        <f>IFERROR(IF(AND(B61="B2B",J61="--"),L61,IF(
COUNTIF(B2B!H:H,(IF(K61&lt;&gt;"---",IF(INDEX(RAW_c_TEB2000_REV01!B:D,MATCH(H61,RAW_c_TEB2000_REV01!B:B,0),3)=L61,INDEX(
RAW_c_TEB2000_REV01!B:D,MATCH(H61,INDEX(RAW_c_TEB2000_REV01!B:B,MATCH(H61,RAW_c_TEB2000_REV01!B:B,)+1):'RAW_c_TEB2000_REV01'!B11132,)+MATCH(H61,RAW_c_TEB2000_REV01!B:B,),3),INDEX(RAW_c_TEB2000_REV01!B:D,MATCH(H61,RAW_c_TEB2000_REV01!B:B,0),3)),"---")))=0,"---",IF(K61&lt;&gt;"---",IF(INDEX(RAW_c_TEB2000_REV01!B:D,MATCH(H61,RAW_c_TEB2000_REV01!B:B,0),3)=L61,INDEX(
RAW_c_TEB2000_REV01!B:D,MATCH(H61,INDEX(RAW_c_TEB2000_REV01!B:B,MATCH(H61,RAW_c_TEB2000_REV01!B:B,)+1):'RAW_c_TEB2000_REV01'!B11132,)+MATCH(H61,RAW_c_TEB2000_REV01!B:B,),3),INDEX(RAW_c_TEB2000_REV01!B:D,MATCH(H61,RAW_c_TEB2000_REV01!B:B,0),3)),"---"))),"---")</f>
        <v>JB1-55</v>
      </c>
      <c r="T61">
        <f>COUNTIF(RAW_c_TEB2000_REV01!B:B,G61)</f>
        <v>2</v>
      </c>
      <c r="U61" t="str">
        <f t="shared" si="5"/>
        <v>B2B-IO-G1</v>
      </c>
    </row>
    <row r="62" spans="1:21" x14ac:dyDescent="0.25">
      <c r="A62" t="s">
        <v>226</v>
      </c>
      <c r="B62" t="s">
        <v>39</v>
      </c>
      <c r="C62" t="s">
        <v>2115</v>
      </c>
      <c r="D62" t="s">
        <v>273</v>
      </c>
      <c r="E62">
        <v>58</v>
      </c>
      <c r="F62" t="str">
        <f t="shared" si="0"/>
        <v>JB1-58</v>
      </c>
      <c r="G62" t="str">
        <f>VLOOKUP(F62,RAW_c_TEB2000_REV01!A:B,2,0)</f>
        <v>B35_L17_P</v>
      </c>
      <c r="H62" t="str">
        <f t="shared" si="1"/>
        <v>B35_L17_P</v>
      </c>
      <c r="I62" t="str">
        <f t="shared" si="2"/>
        <v>--</v>
      </c>
      <c r="J62" t="str">
        <f t="shared" si="3"/>
        <v>--</v>
      </c>
      <c r="K62">
        <f>IFERROR(IF(J62="--",IF(G62=H62,VLOOKUP(G62,RAW_c_TEB2000_REV01!L:N,3,0),SUM(VLOOKUP(H62,RAW_c_TEB2000_REV01!L:N,3,0),VLOOKUP(G62,RAW_c_TEB2000_REV01!L:N,3,0))),"---"),"---")</f>
        <v>13.877700000000001</v>
      </c>
      <c r="L62" t="str">
        <f t="shared" si="4"/>
        <v>JB1-58</v>
      </c>
      <c r="M62" t="str">
        <f>IFERROR(IF(
COUNTIF(B2B!H:H,(IF(K62&lt;&gt;"---",IF(INDEX(RAW_c_TEB2000_REV01!B:D,MATCH(H62,RAW_c_TEB2000_REV01!B:B,0),3)=L62,INDEX(
RAW_c_TEB2000_REV01!B:D,MATCH(H62,INDEX(RAW_c_TEB2000_REV01!B:B,MATCH(H62,RAW_c_TEB2000_REV01!B:B,)+1):'RAW_c_TEB2000_REV01'!B11133,)+MATCH(H62,RAW_c_TEB2000_REV01!B:B,),3),INDEX(RAW_c_TEB2000_REV01!B:D,MATCH(H62,RAW_c_TEB2000_REV01!B:B,0),3)),"---")))=1,"---",IF(K62&lt;&gt;"---",IF(INDEX(RAW_c_TEB2000_REV01!B:D,MATCH(H62,RAW_c_TEB2000_REV01!B:B,0),3)=L62,INDEX(
RAW_c_TEB2000_REV01!B:D,MATCH(H62,INDEX(RAW_c_TEB2000_REV01!B:B,MATCH(H62,RAW_c_TEB2000_REV01!B:B,)+1):'RAW_c_TEB2000_REV01'!B11133,)+MATCH(H62,RAW_c_TEB2000_REV01!B:B,),3),INDEX(RAW_c_TEB2000_REV01!B:D,MATCH(H62,RAW_c_TEB2000_REV01!B:B,0),3)),"---")),"---")</f>
        <v>J1-A12</v>
      </c>
      <c r="N62" t="str">
        <f>IFERROR(IF(AND(B62="B2B",J62="--"),L62,IF(
COUNTIF(B2B!H:H,(IF(K62&lt;&gt;"---",IF(INDEX(RAW_c_TEB2000_REV01!B:D,MATCH(H62,RAW_c_TEB2000_REV01!B:B,0),3)=L62,INDEX(
RAW_c_TEB2000_REV01!B:D,MATCH(H62,INDEX(RAW_c_TEB2000_REV01!B:B,MATCH(H62,RAW_c_TEB2000_REV01!B:B,)+1):'RAW_c_TEB2000_REV01'!B11133,)+MATCH(H62,RAW_c_TEB2000_REV01!B:B,),3),INDEX(RAW_c_TEB2000_REV01!B:D,MATCH(H62,RAW_c_TEB2000_REV01!B:B,0),3)),"---")))=0,"---",IF(K62&lt;&gt;"---",IF(INDEX(RAW_c_TEB2000_REV01!B:D,MATCH(H62,RAW_c_TEB2000_REV01!B:B,0),3)=L62,INDEX(
RAW_c_TEB2000_REV01!B:D,MATCH(H62,INDEX(RAW_c_TEB2000_REV01!B:B,MATCH(H62,RAW_c_TEB2000_REV01!B:B,)+1):'RAW_c_TEB2000_REV01'!B11133,)+MATCH(H62,RAW_c_TEB2000_REV01!B:B,),3),INDEX(RAW_c_TEB2000_REV01!B:D,MATCH(H62,RAW_c_TEB2000_REV01!B:B,0),3)),"---"))),"---")</f>
        <v>JB1-58</v>
      </c>
      <c r="T62">
        <f>COUNTIF(RAW_c_TEB2000_REV01!B:B,G62)</f>
        <v>2</v>
      </c>
      <c r="U62" t="str">
        <f t="shared" si="5"/>
        <v>B2B-IO-G1</v>
      </c>
    </row>
    <row r="63" spans="1:21" x14ac:dyDescent="0.25">
      <c r="A63" t="s">
        <v>227</v>
      </c>
      <c r="B63" t="s">
        <v>39</v>
      </c>
      <c r="C63" t="s">
        <v>2115</v>
      </c>
      <c r="D63" t="s">
        <v>273</v>
      </c>
      <c r="E63">
        <v>57</v>
      </c>
      <c r="F63" t="str">
        <f t="shared" si="0"/>
        <v>JB1-57</v>
      </c>
      <c r="G63" t="str">
        <f>VLOOKUP(F63,RAW_c_TEB2000_REV01!A:B,2,0)</f>
        <v>B35_L8_P</v>
      </c>
      <c r="H63" t="str">
        <f t="shared" si="1"/>
        <v>B35_L8_P</v>
      </c>
      <c r="I63" t="str">
        <f t="shared" si="2"/>
        <v>--</v>
      </c>
      <c r="J63" t="str">
        <f t="shared" si="3"/>
        <v>--</v>
      </c>
      <c r="K63">
        <f>IFERROR(IF(J63="--",IF(G63=H63,VLOOKUP(G63,RAW_c_TEB2000_REV01!L:N,3,0),SUM(VLOOKUP(H63,RAW_c_TEB2000_REV01!L:N,3,0),VLOOKUP(G63,RAW_c_TEB2000_REV01!L:N,3,0))),"---"),"---")</f>
        <v>20.326899999999998</v>
      </c>
      <c r="L63" t="str">
        <f t="shared" si="4"/>
        <v>JB1-57</v>
      </c>
      <c r="M63" t="str">
        <f>IFERROR(IF(
COUNTIF(B2B!H:H,(IF(K63&lt;&gt;"---",IF(INDEX(RAW_c_TEB2000_REV01!B:D,MATCH(H63,RAW_c_TEB2000_REV01!B:B,0),3)=L63,INDEX(
RAW_c_TEB2000_REV01!B:D,MATCH(H63,INDEX(RAW_c_TEB2000_REV01!B:B,MATCH(H63,RAW_c_TEB2000_REV01!B:B,)+1):'RAW_c_TEB2000_REV01'!B11134,)+MATCH(H63,RAW_c_TEB2000_REV01!B:B,),3),INDEX(RAW_c_TEB2000_REV01!B:D,MATCH(H63,RAW_c_TEB2000_REV01!B:B,0),3)),"---")))=1,"---",IF(K63&lt;&gt;"---",IF(INDEX(RAW_c_TEB2000_REV01!B:D,MATCH(H63,RAW_c_TEB2000_REV01!B:B,0),3)=L63,INDEX(
RAW_c_TEB2000_REV01!B:D,MATCH(H63,INDEX(RAW_c_TEB2000_REV01!B:B,MATCH(H63,RAW_c_TEB2000_REV01!B:B,)+1):'RAW_c_TEB2000_REV01'!B11134,)+MATCH(H63,RAW_c_TEB2000_REV01!B:B,),3),INDEX(RAW_c_TEB2000_REV01!B:D,MATCH(H63,RAW_c_TEB2000_REV01!B:B,0),3)),"---")),"---")</f>
        <v>J1-B11</v>
      </c>
      <c r="N63" t="str">
        <f>IFERROR(IF(AND(B63="B2B",J63="--"),L63,IF(
COUNTIF(B2B!H:H,(IF(K63&lt;&gt;"---",IF(INDEX(RAW_c_TEB2000_REV01!B:D,MATCH(H63,RAW_c_TEB2000_REV01!B:B,0),3)=L63,INDEX(
RAW_c_TEB2000_REV01!B:D,MATCH(H63,INDEX(RAW_c_TEB2000_REV01!B:B,MATCH(H63,RAW_c_TEB2000_REV01!B:B,)+1):'RAW_c_TEB2000_REV01'!B11134,)+MATCH(H63,RAW_c_TEB2000_REV01!B:B,),3),INDEX(RAW_c_TEB2000_REV01!B:D,MATCH(H63,RAW_c_TEB2000_REV01!B:B,0),3)),"---")))=0,"---",IF(K63&lt;&gt;"---",IF(INDEX(RAW_c_TEB2000_REV01!B:D,MATCH(H63,RAW_c_TEB2000_REV01!B:B,0),3)=L63,INDEX(
RAW_c_TEB2000_REV01!B:D,MATCH(H63,INDEX(RAW_c_TEB2000_REV01!B:B,MATCH(H63,RAW_c_TEB2000_REV01!B:B,)+1):'RAW_c_TEB2000_REV01'!B11134,)+MATCH(H63,RAW_c_TEB2000_REV01!B:B,),3),INDEX(RAW_c_TEB2000_REV01!B:D,MATCH(H63,RAW_c_TEB2000_REV01!B:B,0),3)),"---"))),"---")</f>
        <v>JB1-57</v>
      </c>
      <c r="T63">
        <f>COUNTIF(RAW_c_TEB2000_REV01!B:B,G63)</f>
        <v>2</v>
      </c>
      <c r="U63" t="str">
        <f t="shared" si="5"/>
        <v>B2B-IO-G1</v>
      </c>
    </row>
    <row r="64" spans="1:21" x14ac:dyDescent="0.25">
      <c r="A64" t="s">
        <v>228</v>
      </c>
      <c r="B64" t="s">
        <v>39</v>
      </c>
      <c r="C64" t="s">
        <v>2115</v>
      </c>
      <c r="D64" t="s">
        <v>273</v>
      </c>
      <c r="E64">
        <v>60</v>
      </c>
      <c r="F64" t="str">
        <f t="shared" si="0"/>
        <v>JB1-60</v>
      </c>
      <c r="G64" t="str">
        <f>VLOOKUP(F64,RAW_c_TEB2000_REV01!A:B,2,0)</f>
        <v>B35_L13_N</v>
      </c>
      <c r="H64" t="str">
        <f t="shared" si="1"/>
        <v>B35_L13_N</v>
      </c>
      <c r="I64" t="str">
        <f t="shared" si="2"/>
        <v>--</v>
      </c>
      <c r="J64" t="str">
        <f t="shared" si="3"/>
        <v>--</v>
      </c>
      <c r="K64">
        <f>IFERROR(IF(J64="--",IF(G64=H64,VLOOKUP(G64,RAW_c_TEB2000_REV01!L:N,3,0),SUM(VLOOKUP(H64,RAW_c_TEB2000_REV01!L:N,3,0),VLOOKUP(G64,RAW_c_TEB2000_REV01!L:N,3,0))),"---"),"---")</f>
        <v>17.138000000000002</v>
      </c>
      <c r="L64" t="str">
        <f t="shared" si="4"/>
        <v>JB1-60</v>
      </c>
      <c r="M64" t="str">
        <f>IFERROR(IF(
COUNTIF(B2B!H:H,(IF(K64&lt;&gt;"---",IF(INDEX(RAW_c_TEB2000_REV01!B:D,MATCH(H64,RAW_c_TEB2000_REV01!B:B,0),3)=L64,INDEX(
RAW_c_TEB2000_REV01!B:D,MATCH(H64,INDEX(RAW_c_TEB2000_REV01!B:B,MATCH(H64,RAW_c_TEB2000_REV01!B:B,)+1):'RAW_c_TEB2000_REV01'!B11135,)+MATCH(H64,RAW_c_TEB2000_REV01!B:B,),3),INDEX(RAW_c_TEB2000_REV01!B:D,MATCH(H64,RAW_c_TEB2000_REV01!B:B,0),3)),"---")))=1,"---",IF(K64&lt;&gt;"---",IF(INDEX(RAW_c_TEB2000_REV01!B:D,MATCH(H64,RAW_c_TEB2000_REV01!B:B,0),3)=L64,INDEX(
RAW_c_TEB2000_REV01!B:D,MATCH(H64,INDEX(RAW_c_TEB2000_REV01!B:B,MATCH(H64,RAW_c_TEB2000_REV01!B:B,)+1):'RAW_c_TEB2000_REV01'!B11135,)+MATCH(H64,RAW_c_TEB2000_REV01!B:B,),3),INDEX(RAW_c_TEB2000_REV01!B:D,MATCH(H64,RAW_c_TEB2000_REV01!B:B,0),3)),"---")),"---")</f>
        <v>J1-A11</v>
      </c>
      <c r="N64" t="str">
        <f>IFERROR(IF(AND(B64="B2B",J64="--"),L64,IF(
COUNTIF(B2B!H:H,(IF(K64&lt;&gt;"---",IF(INDEX(RAW_c_TEB2000_REV01!B:D,MATCH(H64,RAW_c_TEB2000_REV01!B:B,0),3)=L64,INDEX(
RAW_c_TEB2000_REV01!B:D,MATCH(H64,INDEX(RAW_c_TEB2000_REV01!B:B,MATCH(H64,RAW_c_TEB2000_REV01!B:B,)+1):'RAW_c_TEB2000_REV01'!B11135,)+MATCH(H64,RAW_c_TEB2000_REV01!B:B,),3),INDEX(RAW_c_TEB2000_REV01!B:D,MATCH(H64,RAW_c_TEB2000_REV01!B:B,0),3)),"---")))=0,"---",IF(K64&lt;&gt;"---",IF(INDEX(RAW_c_TEB2000_REV01!B:D,MATCH(H64,RAW_c_TEB2000_REV01!B:B,0),3)=L64,INDEX(
RAW_c_TEB2000_REV01!B:D,MATCH(H64,INDEX(RAW_c_TEB2000_REV01!B:B,MATCH(H64,RAW_c_TEB2000_REV01!B:B,)+1):'RAW_c_TEB2000_REV01'!B11135,)+MATCH(H64,RAW_c_TEB2000_REV01!B:B,),3),INDEX(RAW_c_TEB2000_REV01!B:D,MATCH(H64,RAW_c_TEB2000_REV01!B:B,0),3)),"---"))),"---")</f>
        <v>JB1-60</v>
      </c>
      <c r="T64">
        <f>COUNTIF(RAW_c_TEB2000_REV01!B:B,G64)</f>
        <v>2</v>
      </c>
      <c r="U64" t="str">
        <f t="shared" si="5"/>
        <v>B2B-IO-G1</v>
      </c>
    </row>
    <row r="65" spans="1:21" x14ac:dyDescent="0.25">
      <c r="A65" t="s">
        <v>229</v>
      </c>
      <c r="B65" t="s">
        <v>39</v>
      </c>
      <c r="C65" t="s">
        <v>2115</v>
      </c>
      <c r="D65" t="s">
        <v>273</v>
      </c>
      <c r="E65">
        <v>59</v>
      </c>
      <c r="F65" t="str">
        <f t="shared" si="0"/>
        <v>JB1-59</v>
      </c>
      <c r="G65" t="str">
        <f>VLOOKUP(F65,RAW_c_TEB2000_REV01!A:B,2,0)</f>
        <v>B35_L21_N</v>
      </c>
      <c r="H65" t="str">
        <f t="shared" si="1"/>
        <v>B35_L21_N</v>
      </c>
      <c r="I65" t="str">
        <f t="shared" si="2"/>
        <v>--</v>
      </c>
      <c r="J65" t="str">
        <f t="shared" si="3"/>
        <v>--</v>
      </c>
      <c r="K65">
        <f>IFERROR(IF(J65="--",IF(G65=H65,VLOOKUP(G65,RAW_c_TEB2000_REV01!L:N,3,0),SUM(VLOOKUP(H65,RAW_c_TEB2000_REV01!L:N,3,0),VLOOKUP(G65,RAW_c_TEB2000_REV01!L:N,3,0))),"---"),"---")</f>
        <v>16.224499999999999</v>
      </c>
      <c r="L65" t="str">
        <f t="shared" si="4"/>
        <v>JB1-59</v>
      </c>
      <c r="M65" t="str">
        <f>IFERROR(IF(
COUNTIF(B2B!H:H,(IF(K65&lt;&gt;"---",IF(INDEX(RAW_c_TEB2000_REV01!B:D,MATCH(H65,RAW_c_TEB2000_REV01!B:B,0),3)=L65,INDEX(
RAW_c_TEB2000_REV01!B:D,MATCH(H65,INDEX(RAW_c_TEB2000_REV01!B:B,MATCH(H65,RAW_c_TEB2000_REV01!B:B,)+1):'RAW_c_TEB2000_REV01'!B11136,)+MATCH(H65,RAW_c_TEB2000_REV01!B:B,),3),INDEX(RAW_c_TEB2000_REV01!B:D,MATCH(H65,RAW_c_TEB2000_REV01!B:B,0),3)),"---")))=1,"---",IF(K65&lt;&gt;"---",IF(INDEX(RAW_c_TEB2000_REV01!B:D,MATCH(H65,RAW_c_TEB2000_REV01!B:B,0),3)=L65,INDEX(
RAW_c_TEB2000_REV01!B:D,MATCH(H65,INDEX(RAW_c_TEB2000_REV01!B:B,MATCH(H65,RAW_c_TEB2000_REV01!B:B,)+1):'RAW_c_TEB2000_REV01'!B11136,)+MATCH(H65,RAW_c_TEB2000_REV01!B:B,),3),INDEX(RAW_c_TEB2000_REV01!B:D,MATCH(H65,RAW_c_TEB2000_REV01!B:B,0),3)),"---")),"---")</f>
        <v>J1-C11</v>
      </c>
      <c r="N65" t="str">
        <f>IFERROR(IF(AND(B65="B2B",J65="--"),L65,IF(
COUNTIF(B2B!H:H,(IF(K65&lt;&gt;"---",IF(INDEX(RAW_c_TEB2000_REV01!B:D,MATCH(H65,RAW_c_TEB2000_REV01!B:B,0),3)=L65,INDEX(
RAW_c_TEB2000_REV01!B:D,MATCH(H65,INDEX(RAW_c_TEB2000_REV01!B:B,MATCH(H65,RAW_c_TEB2000_REV01!B:B,)+1):'RAW_c_TEB2000_REV01'!B11136,)+MATCH(H65,RAW_c_TEB2000_REV01!B:B,),3),INDEX(RAW_c_TEB2000_REV01!B:D,MATCH(H65,RAW_c_TEB2000_REV01!B:B,0),3)),"---")))=0,"---",IF(K65&lt;&gt;"---",IF(INDEX(RAW_c_TEB2000_REV01!B:D,MATCH(H65,RAW_c_TEB2000_REV01!B:B,0),3)=L65,INDEX(
RAW_c_TEB2000_REV01!B:D,MATCH(H65,INDEX(RAW_c_TEB2000_REV01!B:B,MATCH(H65,RAW_c_TEB2000_REV01!B:B,)+1):'RAW_c_TEB2000_REV01'!B11136,)+MATCH(H65,RAW_c_TEB2000_REV01!B:B,),3),INDEX(RAW_c_TEB2000_REV01!B:D,MATCH(H65,RAW_c_TEB2000_REV01!B:B,0),3)),"---"))),"---")</f>
        <v>JB1-59</v>
      </c>
      <c r="T65">
        <f>COUNTIF(RAW_c_TEB2000_REV01!B:B,G65)</f>
        <v>2</v>
      </c>
      <c r="U65" t="str">
        <f t="shared" si="5"/>
        <v>B2B-IO-G1</v>
      </c>
    </row>
    <row r="66" spans="1:21" x14ac:dyDescent="0.25">
      <c r="A66" t="s">
        <v>230</v>
      </c>
      <c r="B66" t="s">
        <v>39</v>
      </c>
      <c r="C66" t="s">
        <v>2115</v>
      </c>
      <c r="D66" t="s">
        <v>273</v>
      </c>
      <c r="E66">
        <v>62</v>
      </c>
      <c r="F66" t="str">
        <f t="shared" si="0"/>
        <v>JB1-62</v>
      </c>
      <c r="G66" t="str">
        <f>VLOOKUP(F66,RAW_c_TEB2000_REV01!A:B,2,0)</f>
        <v>B35_L13_P</v>
      </c>
      <c r="H66" t="str">
        <f t="shared" si="1"/>
        <v>B35_L13_P</v>
      </c>
      <c r="I66" t="str">
        <f t="shared" si="2"/>
        <v>--</v>
      </c>
      <c r="J66" t="str">
        <f t="shared" si="3"/>
        <v>--</v>
      </c>
      <c r="K66">
        <f>IFERROR(IF(J66="--",IF(G66=H66,VLOOKUP(G66,RAW_c_TEB2000_REV01!L:N,3,0),SUM(VLOOKUP(H66,RAW_c_TEB2000_REV01!L:N,3,0),VLOOKUP(G66,RAW_c_TEB2000_REV01!L:N,3,0))),"---"),"---")</f>
        <v>17.117999999999999</v>
      </c>
      <c r="L66" t="str">
        <f t="shared" si="4"/>
        <v>JB1-62</v>
      </c>
      <c r="M66" t="str">
        <f>IFERROR(IF(
COUNTIF(B2B!H:H,(IF(K66&lt;&gt;"---",IF(INDEX(RAW_c_TEB2000_REV01!B:D,MATCH(H66,RAW_c_TEB2000_REV01!B:B,0),3)=L66,INDEX(
RAW_c_TEB2000_REV01!B:D,MATCH(H66,INDEX(RAW_c_TEB2000_REV01!B:B,MATCH(H66,RAW_c_TEB2000_REV01!B:B,)+1):'RAW_c_TEB2000_REV01'!B11137,)+MATCH(H66,RAW_c_TEB2000_REV01!B:B,),3),INDEX(RAW_c_TEB2000_REV01!B:D,MATCH(H66,RAW_c_TEB2000_REV01!B:B,0),3)),"---")))=1,"---",IF(K66&lt;&gt;"---",IF(INDEX(RAW_c_TEB2000_REV01!B:D,MATCH(H66,RAW_c_TEB2000_REV01!B:B,0),3)=L66,INDEX(
RAW_c_TEB2000_REV01!B:D,MATCH(H66,INDEX(RAW_c_TEB2000_REV01!B:B,MATCH(H66,RAW_c_TEB2000_REV01!B:B,)+1):'RAW_c_TEB2000_REV01'!B11137,)+MATCH(H66,RAW_c_TEB2000_REV01!B:B,),3),INDEX(RAW_c_TEB2000_REV01!B:D,MATCH(H66,RAW_c_TEB2000_REV01!B:B,0),3)),"---")),"---")</f>
        <v>J1-A10</v>
      </c>
      <c r="N66" t="str">
        <f>IFERROR(IF(AND(B66="B2B",J66="--"),L66,IF(
COUNTIF(B2B!H:H,(IF(K66&lt;&gt;"---",IF(INDEX(RAW_c_TEB2000_REV01!B:D,MATCH(H66,RAW_c_TEB2000_REV01!B:B,0),3)=L66,INDEX(
RAW_c_TEB2000_REV01!B:D,MATCH(H66,INDEX(RAW_c_TEB2000_REV01!B:B,MATCH(H66,RAW_c_TEB2000_REV01!B:B,)+1):'RAW_c_TEB2000_REV01'!B11137,)+MATCH(H66,RAW_c_TEB2000_REV01!B:B,),3),INDEX(RAW_c_TEB2000_REV01!B:D,MATCH(H66,RAW_c_TEB2000_REV01!B:B,0),3)),"---")))=0,"---",IF(K66&lt;&gt;"---",IF(INDEX(RAW_c_TEB2000_REV01!B:D,MATCH(H66,RAW_c_TEB2000_REV01!B:B,0),3)=L66,INDEX(
RAW_c_TEB2000_REV01!B:D,MATCH(H66,INDEX(RAW_c_TEB2000_REV01!B:B,MATCH(H66,RAW_c_TEB2000_REV01!B:B,)+1):'RAW_c_TEB2000_REV01'!B11137,)+MATCH(H66,RAW_c_TEB2000_REV01!B:B,),3),INDEX(RAW_c_TEB2000_REV01!B:D,MATCH(H66,RAW_c_TEB2000_REV01!B:B,0),3)),"---"))),"---")</f>
        <v>JB1-62</v>
      </c>
      <c r="T66">
        <f>COUNTIF(RAW_c_TEB2000_REV01!B:B,G66)</f>
        <v>2</v>
      </c>
      <c r="U66" t="str">
        <f t="shared" si="5"/>
        <v>B2B-IO-G1</v>
      </c>
    </row>
    <row r="67" spans="1:21" x14ac:dyDescent="0.25">
      <c r="A67" t="s">
        <v>231</v>
      </c>
      <c r="B67" t="s">
        <v>39</v>
      </c>
      <c r="C67" t="s">
        <v>2115</v>
      </c>
      <c r="D67" t="s">
        <v>273</v>
      </c>
      <c r="E67">
        <v>61</v>
      </c>
      <c r="F67" t="str">
        <f t="shared" si="0"/>
        <v>JB1-61</v>
      </c>
      <c r="G67" t="str">
        <f>VLOOKUP(F67,RAW_c_TEB2000_REV01!A:B,2,0)</f>
        <v>B35_L21_P</v>
      </c>
      <c r="H67" t="str">
        <f t="shared" si="1"/>
        <v>B35_L21_P</v>
      </c>
      <c r="I67" t="str">
        <f t="shared" si="2"/>
        <v>--</v>
      </c>
      <c r="J67" t="str">
        <f t="shared" si="3"/>
        <v>--</v>
      </c>
      <c r="K67">
        <f>IFERROR(IF(J67="--",IF(G67=H67,VLOOKUP(G67,RAW_c_TEB2000_REV01!L:N,3,0),SUM(VLOOKUP(H67,RAW_c_TEB2000_REV01!L:N,3,0),VLOOKUP(G67,RAW_c_TEB2000_REV01!L:N,3,0))),"---"),"---")</f>
        <v>16.224499999999999</v>
      </c>
      <c r="L67" t="str">
        <f t="shared" si="4"/>
        <v>JB1-61</v>
      </c>
      <c r="M67" t="str">
        <f>IFERROR(IF(
COUNTIF(B2B!H:H,(IF(K67&lt;&gt;"---",IF(INDEX(RAW_c_TEB2000_REV01!B:D,MATCH(H67,RAW_c_TEB2000_REV01!B:B,0),3)=L67,INDEX(
RAW_c_TEB2000_REV01!B:D,MATCH(H67,INDEX(RAW_c_TEB2000_REV01!B:B,MATCH(H67,RAW_c_TEB2000_REV01!B:B,)+1):'RAW_c_TEB2000_REV01'!B11138,)+MATCH(H67,RAW_c_TEB2000_REV01!B:B,),3),INDEX(RAW_c_TEB2000_REV01!B:D,MATCH(H67,RAW_c_TEB2000_REV01!B:B,0),3)),"---")))=1,"---",IF(K67&lt;&gt;"---",IF(INDEX(RAW_c_TEB2000_REV01!B:D,MATCH(H67,RAW_c_TEB2000_REV01!B:B,0),3)=L67,INDEX(
RAW_c_TEB2000_REV01!B:D,MATCH(H67,INDEX(RAW_c_TEB2000_REV01!B:B,MATCH(H67,RAW_c_TEB2000_REV01!B:B,)+1):'RAW_c_TEB2000_REV01'!B11138,)+MATCH(H67,RAW_c_TEB2000_REV01!B:B,),3),INDEX(RAW_c_TEB2000_REV01!B:D,MATCH(H67,RAW_c_TEB2000_REV01!B:B,0),3)),"---")),"---")</f>
        <v>J1-C10</v>
      </c>
      <c r="N67" t="str">
        <f>IFERROR(IF(AND(B67="B2B",J67="--"),L67,IF(
COUNTIF(B2B!H:H,(IF(K67&lt;&gt;"---",IF(INDEX(RAW_c_TEB2000_REV01!B:D,MATCH(H67,RAW_c_TEB2000_REV01!B:B,0),3)=L67,INDEX(
RAW_c_TEB2000_REV01!B:D,MATCH(H67,INDEX(RAW_c_TEB2000_REV01!B:B,MATCH(H67,RAW_c_TEB2000_REV01!B:B,)+1):'RAW_c_TEB2000_REV01'!B11138,)+MATCH(H67,RAW_c_TEB2000_REV01!B:B,),3),INDEX(RAW_c_TEB2000_REV01!B:D,MATCH(H67,RAW_c_TEB2000_REV01!B:B,0),3)),"---")))=0,"---",IF(K67&lt;&gt;"---",IF(INDEX(RAW_c_TEB2000_REV01!B:D,MATCH(H67,RAW_c_TEB2000_REV01!B:B,0),3)=L67,INDEX(
RAW_c_TEB2000_REV01!B:D,MATCH(H67,INDEX(RAW_c_TEB2000_REV01!B:B,MATCH(H67,RAW_c_TEB2000_REV01!B:B,)+1):'RAW_c_TEB2000_REV01'!B11138,)+MATCH(H67,RAW_c_TEB2000_REV01!B:B,),3),INDEX(RAW_c_TEB2000_REV01!B:D,MATCH(H67,RAW_c_TEB2000_REV01!B:B,0),3)),"---"))),"---")</f>
        <v>JB1-61</v>
      </c>
      <c r="T67">
        <f>COUNTIF(RAW_c_TEB2000_REV01!B:B,G67)</f>
        <v>2</v>
      </c>
      <c r="U67" t="str">
        <f t="shared" si="5"/>
        <v>B2B-IO-G1</v>
      </c>
    </row>
    <row r="68" spans="1:21" x14ac:dyDescent="0.25">
      <c r="A68" t="s">
        <v>232</v>
      </c>
      <c r="B68" t="s">
        <v>39</v>
      </c>
      <c r="C68" t="s">
        <v>291</v>
      </c>
      <c r="D68" t="s">
        <v>273</v>
      </c>
      <c r="E68">
        <v>64</v>
      </c>
      <c r="F68" t="str">
        <f t="shared" si="0"/>
        <v>JB1-64</v>
      </c>
      <c r="G68" t="str">
        <f>VLOOKUP(F68,RAW_c_TEB2000_REV01!A:B,2,0)</f>
        <v>GND</v>
      </c>
      <c r="H68" t="str">
        <f t="shared" si="1"/>
        <v>GND</v>
      </c>
      <c r="I68" t="str">
        <f t="shared" si="2"/>
        <v>--</v>
      </c>
      <c r="J68" t="str">
        <f t="shared" si="3"/>
        <v>---</v>
      </c>
      <c r="K68" t="str">
        <f>IFERROR(IF(J68="--",IF(G68=H68,VLOOKUP(G68,RAW_c_TEB2000_REV01!L:N,3,0),SUM(VLOOKUP(H68,RAW_c_TEB2000_REV01!L:N,3,0),VLOOKUP(G68,RAW_c_TEB2000_REV01!L:N,3,0))),"---"),"---")</f>
        <v>---</v>
      </c>
      <c r="L68" t="str">
        <f t="shared" si="4"/>
        <v>JB1-64</v>
      </c>
      <c r="M68" t="str">
        <f>IFERROR(IF(
COUNTIF(B2B!H:H,(IF(K68&lt;&gt;"---",IF(INDEX(RAW_c_TEB2000_REV01!B:D,MATCH(H68,RAW_c_TEB2000_REV01!B:B,0),3)=L68,INDEX(
RAW_c_TEB2000_REV01!B:D,MATCH(H68,INDEX(RAW_c_TEB2000_REV01!B:B,MATCH(H68,RAW_c_TEB2000_REV01!B:B,)+1):'RAW_c_TEB2000_REV01'!B11139,)+MATCH(H68,RAW_c_TEB2000_REV01!B:B,),3),INDEX(RAW_c_TEB2000_REV01!B:D,MATCH(H68,RAW_c_TEB2000_REV01!B:B,0),3)),"---")))=1,"---",IF(K68&lt;&gt;"---",IF(INDEX(RAW_c_TEB2000_REV01!B:D,MATCH(H68,RAW_c_TEB2000_REV01!B:B,0),3)=L68,INDEX(
RAW_c_TEB2000_REV01!B:D,MATCH(H68,INDEX(RAW_c_TEB2000_REV01!B:B,MATCH(H68,RAW_c_TEB2000_REV01!B:B,)+1):'RAW_c_TEB2000_REV01'!B11139,)+MATCH(H68,RAW_c_TEB2000_REV01!B:B,),3),INDEX(RAW_c_TEB2000_REV01!B:D,MATCH(H68,RAW_c_TEB2000_REV01!B:B,0),3)),"---")),"---")</f>
        <v>---</v>
      </c>
      <c r="N68" t="str">
        <f>IFERROR(IF(AND(B68="B2B",J68="--"),L68,IF(
COUNTIF(B2B!H:H,(IF(K68&lt;&gt;"---",IF(INDEX(RAW_c_TEB2000_REV01!B:D,MATCH(H68,RAW_c_TEB2000_REV01!B:B,0),3)=L68,INDEX(
RAW_c_TEB2000_REV01!B:D,MATCH(H68,INDEX(RAW_c_TEB2000_REV01!B:B,MATCH(H68,RAW_c_TEB2000_REV01!B:B,)+1):'RAW_c_TEB2000_REV01'!B11139,)+MATCH(H68,RAW_c_TEB2000_REV01!B:B,),3),INDEX(RAW_c_TEB2000_REV01!B:D,MATCH(H68,RAW_c_TEB2000_REV01!B:B,0),3)),"---")))=0,"---",IF(K68&lt;&gt;"---",IF(INDEX(RAW_c_TEB2000_REV01!B:D,MATCH(H68,RAW_c_TEB2000_REV01!B:B,0),3)=L68,INDEX(
RAW_c_TEB2000_REV01!B:D,MATCH(H68,INDEX(RAW_c_TEB2000_REV01!B:B,MATCH(H68,RAW_c_TEB2000_REV01!B:B,)+1):'RAW_c_TEB2000_REV01'!B11139,)+MATCH(H68,RAW_c_TEB2000_REV01!B:B,),3),INDEX(RAW_c_TEB2000_REV01!B:D,MATCH(H68,RAW_c_TEB2000_REV01!B:B,0),3)),"---"))),"---")</f>
        <v>---</v>
      </c>
      <c r="T68">
        <f>COUNTIF(RAW_c_TEB2000_REV01!B:B,G68)</f>
        <v>224</v>
      </c>
      <c r="U68" t="str">
        <f t="shared" si="5"/>
        <v>B2B-GND</v>
      </c>
    </row>
    <row r="69" spans="1:21" x14ac:dyDescent="0.25">
      <c r="A69" t="s">
        <v>233</v>
      </c>
      <c r="B69" t="s">
        <v>39</v>
      </c>
      <c r="C69" t="s">
        <v>291</v>
      </c>
      <c r="D69" t="s">
        <v>273</v>
      </c>
      <c r="E69">
        <v>63</v>
      </c>
      <c r="F69" t="str">
        <f t="shared" si="0"/>
        <v>JB1-63</v>
      </c>
      <c r="G69" t="str">
        <f>VLOOKUP(F69,RAW_c_TEB2000_REV01!A:B,2,0)</f>
        <v>GND</v>
      </c>
      <c r="H69" t="str">
        <f t="shared" si="1"/>
        <v>GND</v>
      </c>
      <c r="I69" t="str">
        <f t="shared" si="2"/>
        <v>--</v>
      </c>
      <c r="J69" t="str">
        <f t="shared" si="3"/>
        <v>---</v>
      </c>
      <c r="K69" t="str">
        <f>IFERROR(IF(J69="--",IF(G69=H69,VLOOKUP(G69,RAW_c_TEB2000_REV01!L:N,3,0),SUM(VLOOKUP(H69,RAW_c_TEB2000_REV01!L:N,3,0),VLOOKUP(G69,RAW_c_TEB2000_REV01!L:N,3,0))),"---"),"---")</f>
        <v>---</v>
      </c>
      <c r="L69" t="str">
        <f t="shared" si="4"/>
        <v>JB1-63</v>
      </c>
      <c r="M69" t="str">
        <f>IFERROR(IF(
COUNTIF(B2B!H:H,(IF(K69&lt;&gt;"---",IF(INDEX(RAW_c_TEB2000_REV01!B:D,MATCH(H69,RAW_c_TEB2000_REV01!B:B,0),3)=L69,INDEX(
RAW_c_TEB2000_REV01!B:D,MATCH(H69,INDEX(RAW_c_TEB2000_REV01!B:B,MATCH(H69,RAW_c_TEB2000_REV01!B:B,)+1):'RAW_c_TEB2000_REV01'!B11140,)+MATCH(H69,RAW_c_TEB2000_REV01!B:B,),3),INDEX(RAW_c_TEB2000_REV01!B:D,MATCH(H69,RAW_c_TEB2000_REV01!B:B,0),3)),"---")))=1,"---",IF(K69&lt;&gt;"---",IF(INDEX(RAW_c_TEB2000_REV01!B:D,MATCH(H69,RAW_c_TEB2000_REV01!B:B,0),3)=L69,INDEX(
RAW_c_TEB2000_REV01!B:D,MATCH(H69,INDEX(RAW_c_TEB2000_REV01!B:B,MATCH(H69,RAW_c_TEB2000_REV01!B:B,)+1):'RAW_c_TEB2000_REV01'!B11140,)+MATCH(H69,RAW_c_TEB2000_REV01!B:B,),3),INDEX(RAW_c_TEB2000_REV01!B:D,MATCH(H69,RAW_c_TEB2000_REV01!B:B,0),3)),"---")),"---")</f>
        <v>---</v>
      </c>
      <c r="N69" t="str">
        <f>IFERROR(IF(AND(B69="B2B",J69="--"),L69,IF(
COUNTIF(B2B!H:H,(IF(K69&lt;&gt;"---",IF(INDEX(RAW_c_TEB2000_REV01!B:D,MATCH(H69,RAW_c_TEB2000_REV01!B:B,0),3)=L69,INDEX(
RAW_c_TEB2000_REV01!B:D,MATCH(H69,INDEX(RAW_c_TEB2000_REV01!B:B,MATCH(H69,RAW_c_TEB2000_REV01!B:B,)+1):'RAW_c_TEB2000_REV01'!B11140,)+MATCH(H69,RAW_c_TEB2000_REV01!B:B,),3),INDEX(RAW_c_TEB2000_REV01!B:D,MATCH(H69,RAW_c_TEB2000_REV01!B:B,0),3)),"---")))=0,"---",IF(K69&lt;&gt;"---",IF(INDEX(RAW_c_TEB2000_REV01!B:D,MATCH(H69,RAW_c_TEB2000_REV01!B:B,0),3)=L69,INDEX(
RAW_c_TEB2000_REV01!B:D,MATCH(H69,INDEX(RAW_c_TEB2000_REV01!B:B,MATCH(H69,RAW_c_TEB2000_REV01!B:B,)+1):'RAW_c_TEB2000_REV01'!B11140,)+MATCH(H69,RAW_c_TEB2000_REV01!B:B,),3),INDEX(RAW_c_TEB2000_REV01!B:D,MATCH(H69,RAW_c_TEB2000_REV01!B:B,0),3)),"---"))),"---")</f>
        <v>---</v>
      </c>
      <c r="T69">
        <f>COUNTIF(RAW_c_TEB2000_REV01!B:B,G69)</f>
        <v>224</v>
      </c>
      <c r="U69" t="str">
        <f t="shared" si="5"/>
        <v>B2B-GND</v>
      </c>
    </row>
    <row r="70" spans="1:21" x14ac:dyDescent="0.25">
      <c r="A70" t="s">
        <v>234</v>
      </c>
      <c r="B70" t="s">
        <v>39</v>
      </c>
      <c r="C70" t="s">
        <v>2115</v>
      </c>
      <c r="D70" t="s">
        <v>273</v>
      </c>
      <c r="E70">
        <v>66</v>
      </c>
      <c r="F70" t="str">
        <f t="shared" si="0"/>
        <v>JB1-66</v>
      </c>
      <c r="G70" t="str">
        <f>VLOOKUP(F70,RAW_c_TEB2000_REV01!A:B,2,0)</f>
        <v>B35_L14_N</v>
      </c>
      <c r="H70" t="str">
        <f t="shared" si="1"/>
        <v>B35_L14_N</v>
      </c>
      <c r="I70" t="str">
        <f t="shared" si="2"/>
        <v>--</v>
      </c>
      <c r="J70" t="str">
        <f t="shared" si="3"/>
        <v>--</v>
      </c>
      <c r="K70">
        <f>IFERROR(IF(J70="--",IF(G70=H70,VLOOKUP(G70,RAW_c_TEB2000_REV01!L:N,3,0),SUM(VLOOKUP(H70,RAW_c_TEB2000_REV01!L:N,3,0),VLOOKUP(G70,RAW_c_TEB2000_REV01!L:N,3,0))),"---"),"---")</f>
        <v>21.047000000000001</v>
      </c>
      <c r="L70" t="str">
        <f t="shared" si="4"/>
        <v>JB1-66</v>
      </c>
      <c r="M70" t="str">
        <f>IFERROR(IF(
COUNTIF(B2B!H:H,(IF(K70&lt;&gt;"---",IF(INDEX(RAW_c_TEB2000_REV01!B:D,MATCH(H70,RAW_c_TEB2000_REV01!B:B,0),3)=L70,INDEX(
RAW_c_TEB2000_REV01!B:D,MATCH(H70,INDEX(RAW_c_TEB2000_REV01!B:B,MATCH(H70,RAW_c_TEB2000_REV01!B:B,)+1):'RAW_c_TEB2000_REV01'!B11141,)+MATCH(H70,RAW_c_TEB2000_REV01!B:B,),3),INDEX(RAW_c_TEB2000_REV01!B:D,MATCH(H70,RAW_c_TEB2000_REV01!B:B,0),3)),"---")))=1,"---",IF(K70&lt;&gt;"---",IF(INDEX(RAW_c_TEB2000_REV01!B:D,MATCH(H70,RAW_c_TEB2000_REV01!B:B,0),3)=L70,INDEX(
RAW_c_TEB2000_REV01!B:D,MATCH(H70,INDEX(RAW_c_TEB2000_REV01!B:B,MATCH(H70,RAW_c_TEB2000_REV01!B:B,)+1):'RAW_c_TEB2000_REV01'!B11141,)+MATCH(H70,RAW_c_TEB2000_REV01!B:B,),3),INDEX(RAW_c_TEB2000_REV01!B:D,MATCH(H70,RAW_c_TEB2000_REV01!B:B,0),3)),"---")),"---")</f>
        <v>J1-A9</v>
      </c>
      <c r="N70" t="str">
        <f>IFERROR(IF(AND(B70="B2B",J70="--"),L70,IF(
COUNTIF(B2B!H:H,(IF(K70&lt;&gt;"---",IF(INDEX(RAW_c_TEB2000_REV01!B:D,MATCH(H70,RAW_c_TEB2000_REV01!B:B,0),3)=L70,INDEX(
RAW_c_TEB2000_REV01!B:D,MATCH(H70,INDEX(RAW_c_TEB2000_REV01!B:B,MATCH(H70,RAW_c_TEB2000_REV01!B:B,)+1):'RAW_c_TEB2000_REV01'!B11141,)+MATCH(H70,RAW_c_TEB2000_REV01!B:B,),3),INDEX(RAW_c_TEB2000_REV01!B:D,MATCH(H70,RAW_c_TEB2000_REV01!B:B,0),3)),"---")))=0,"---",IF(K70&lt;&gt;"---",IF(INDEX(RAW_c_TEB2000_REV01!B:D,MATCH(H70,RAW_c_TEB2000_REV01!B:B,0),3)=L70,INDEX(
RAW_c_TEB2000_REV01!B:D,MATCH(H70,INDEX(RAW_c_TEB2000_REV01!B:B,MATCH(H70,RAW_c_TEB2000_REV01!B:B,)+1):'RAW_c_TEB2000_REV01'!B11141,)+MATCH(H70,RAW_c_TEB2000_REV01!B:B,),3),INDEX(RAW_c_TEB2000_REV01!B:D,MATCH(H70,RAW_c_TEB2000_REV01!B:B,0),3)),"---"))),"---")</f>
        <v>JB1-66</v>
      </c>
      <c r="T70">
        <f>COUNTIF(RAW_c_TEB2000_REV01!B:B,G70)</f>
        <v>2</v>
      </c>
      <c r="U70" t="str">
        <f t="shared" si="5"/>
        <v>B2B-IO-G1</v>
      </c>
    </row>
    <row r="71" spans="1:21" x14ac:dyDescent="0.25">
      <c r="A71" t="s">
        <v>235</v>
      </c>
      <c r="B71" t="s">
        <v>39</v>
      </c>
      <c r="C71" t="s">
        <v>2115</v>
      </c>
      <c r="D71" t="s">
        <v>273</v>
      </c>
      <c r="E71">
        <v>65</v>
      </c>
      <c r="F71" t="str">
        <f t="shared" ref="F71:F134" si="6">$D71&amp;"-"&amp;$E71</f>
        <v>JB1-65</v>
      </c>
      <c r="G71" t="str">
        <f>VLOOKUP(F71,RAW_c_TEB2000_REV01!A:B,2,0)</f>
        <v>B35_L11_N</v>
      </c>
      <c r="H71" t="str">
        <f t="shared" ref="H71:H134" si="7">IF(IF(COUNTIF($Q$6:$S$150,G71)&gt;0,"---","--")="---",VLOOKUP(G71,$Q$6:$S$150,3,0),G71)</f>
        <v>B35_L11_N</v>
      </c>
      <c r="I71" t="str">
        <f t="shared" ref="I71:I134" si="8">IF(IF(COUNTIF($Q$6:$S$150,G71)&gt;0,"---","--")="---",VLOOKUP(G71,$Q$6:$S$150,2,0),"--")</f>
        <v>--</v>
      </c>
      <c r="J71" t="str">
        <f t="shared" ref="J71:J134" si="9">IF(COUNTIF($O$6:$O$100,G71)&gt;0,"---","--")</f>
        <v>--</v>
      </c>
      <c r="K71">
        <f>IFERROR(IF(J71="--",IF(G71=H71,VLOOKUP(G71,RAW_c_TEB2000_REV01!L:N,3,0),SUM(VLOOKUP(H71,RAW_c_TEB2000_REV01!L:N,3,0),VLOOKUP(G71,RAW_c_TEB2000_REV01!L:N,3,0))),"---"),"---")</f>
        <v>22.474</v>
      </c>
      <c r="L71" t="str">
        <f t="shared" ref="L71:L134" si="10">$D71&amp;"-"&amp;$E71</f>
        <v>JB1-65</v>
      </c>
      <c r="M71" t="str">
        <f>IFERROR(IF(
COUNTIF(B2B!H:H,(IF(K71&lt;&gt;"---",IF(INDEX(RAW_c_TEB2000_REV01!B:D,MATCH(H71,RAW_c_TEB2000_REV01!B:B,0),3)=L71,INDEX(
RAW_c_TEB2000_REV01!B:D,MATCH(H71,INDEX(RAW_c_TEB2000_REV01!B:B,MATCH(H71,RAW_c_TEB2000_REV01!B:B,)+1):'RAW_c_TEB2000_REV01'!B11142,)+MATCH(H71,RAW_c_TEB2000_REV01!B:B,),3),INDEX(RAW_c_TEB2000_REV01!B:D,MATCH(H71,RAW_c_TEB2000_REV01!B:B,0),3)),"---")))=1,"---",IF(K71&lt;&gt;"---",IF(INDEX(RAW_c_TEB2000_REV01!B:D,MATCH(H71,RAW_c_TEB2000_REV01!B:B,0),3)=L71,INDEX(
RAW_c_TEB2000_REV01!B:D,MATCH(H71,INDEX(RAW_c_TEB2000_REV01!B:B,MATCH(H71,RAW_c_TEB2000_REV01!B:B,)+1):'RAW_c_TEB2000_REV01'!B11142,)+MATCH(H71,RAW_c_TEB2000_REV01!B:B,),3),INDEX(RAW_c_TEB2000_REV01!B:D,MATCH(H71,RAW_c_TEB2000_REV01!B:B,0),3)),"---")),"---")</f>
        <v>J1-B10</v>
      </c>
      <c r="N71" t="str">
        <f>IFERROR(IF(AND(B71="B2B",J71="--"),L71,IF(
COUNTIF(B2B!H:H,(IF(K71&lt;&gt;"---",IF(INDEX(RAW_c_TEB2000_REV01!B:D,MATCH(H71,RAW_c_TEB2000_REV01!B:B,0),3)=L71,INDEX(
RAW_c_TEB2000_REV01!B:D,MATCH(H71,INDEX(RAW_c_TEB2000_REV01!B:B,MATCH(H71,RAW_c_TEB2000_REV01!B:B,)+1):'RAW_c_TEB2000_REV01'!B11142,)+MATCH(H71,RAW_c_TEB2000_REV01!B:B,),3),INDEX(RAW_c_TEB2000_REV01!B:D,MATCH(H71,RAW_c_TEB2000_REV01!B:B,0),3)),"---")))=0,"---",IF(K71&lt;&gt;"---",IF(INDEX(RAW_c_TEB2000_REV01!B:D,MATCH(H71,RAW_c_TEB2000_REV01!B:B,0),3)=L71,INDEX(
RAW_c_TEB2000_REV01!B:D,MATCH(H71,INDEX(RAW_c_TEB2000_REV01!B:B,MATCH(H71,RAW_c_TEB2000_REV01!B:B,)+1):'RAW_c_TEB2000_REV01'!B11142,)+MATCH(H71,RAW_c_TEB2000_REV01!B:B,),3),INDEX(RAW_c_TEB2000_REV01!B:D,MATCH(H71,RAW_c_TEB2000_REV01!B:B,0),3)),"---"))),"---")</f>
        <v>JB1-65</v>
      </c>
      <c r="T71">
        <f>COUNTIF(RAW_c_TEB2000_REV01!B:B,G71)</f>
        <v>2</v>
      </c>
      <c r="U71" t="str">
        <f t="shared" ref="U71:U134" si="11">$B71&amp;"-"&amp;$C71</f>
        <v>B2B-IO-G1</v>
      </c>
    </row>
    <row r="72" spans="1:21" x14ac:dyDescent="0.25">
      <c r="A72" t="s">
        <v>236</v>
      </c>
      <c r="B72" t="s">
        <v>39</v>
      </c>
      <c r="C72" t="s">
        <v>2115</v>
      </c>
      <c r="D72" t="s">
        <v>273</v>
      </c>
      <c r="E72">
        <v>68</v>
      </c>
      <c r="F72" t="str">
        <f t="shared" si="6"/>
        <v>JB1-68</v>
      </c>
      <c r="G72" t="str">
        <f>VLOOKUP(F72,RAW_c_TEB2000_REV01!A:B,2,0)</f>
        <v>B35_L14_P</v>
      </c>
      <c r="H72" t="str">
        <f t="shared" si="7"/>
        <v>B35_L14_P</v>
      </c>
      <c r="I72" t="str">
        <f t="shared" si="8"/>
        <v>--</v>
      </c>
      <c r="J72" t="str">
        <f t="shared" si="9"/>
        <v>--</v>
      </c>
      <c r="K72">
        <f>IFERROR(IF(J72="--",IF(G72=H72,VLOOKUP(G72,RAW_c_TEB2000_REV01!L:N,3,0),SUM(VLOOKUP(H72,RAW_c_TEB2000_REV01!L:N,3,0),VLOOKUP(G72,RAW_c_TEB2000_REV01!L:N,3,0))),"---"),"---")</f>
        <v>21.007000000000001</v>
      </c>
      <c r="L72" t="str">
        <f t="shared" si="10"/>
        <v>JB1-68</v>
      </c>
      <c r="M72" t="str">
        <f>IFERROR(IF(
COUNTIF(B2B!H:H,(IF(K72&lt;&gt;"---",IF(INDEX(RAW_c_TEB2000_REV01!B:D,MATCH(H72,RAW_c_TEB2000_REV01!B:B,0),3)=L72,INDEX(
RAW_c_TEB2000_REV01!B:D,MATCH(H72,INDEX(RAW_c_TEB2000_REV01!B:B,MATCH(H72,RAW_c_TEB2000_REV01!B:B,)+1):'RAW_c_TEB2000_REV01'!B11143,)+MATCH(H72,RAW_c_TEB2000_REV01!B:B,),3),INDEX(RAW_c_TEB2000_REV01!B:D,MATCH(H72,RAW_c_TEB2000_REV01!B:B,0),3)),"---")))=1,"---",IF(K72&lt;&gt;"---",IF(INDEX(RAW_c_TEB2000_REV01!B:D,MATCH(H72,RAW_c_TEB2000_REV01!B:B,0),3)=L72,INDEX(
RAW_c_TEB2000_REV01!B:D,MATCH(H72,INDEX(RAW_c_TEB2000_REV01!B:B,MATCH(H72,RAW_c_TEB2000_REV01!B:B,)+1):'RAW_c_TEB2000_REV01'!B11143,)+MATCH(H72,RAW_c_TEB2000_REV01!B:B,),3),INDEX(RAW_c_TEB2000_REV01!B:D,MATCH(H72,RAW_c_TEB2000_REV01!B:B,0),3)),"---")),"---")</f>
        <v>J1-A8</v>
      </c>
      <c r="N72" t="str">
        <f>IFERROR(IF(AND(B72="B2B",J72="--"),L72,IF(
COUNTIF(B2B!H:H,(IF(K72&lt;&gt;"---",IF(INDEX(RAW_c_TEB2000_REV01!B:D,MATCH(H72,RAW_c_TEB2000_REV01!B:B,0),3)=L72,INDEX(
RAW_c_TEB2000_REV01!B:D,MATCH(H72,INDEX(RAW_c_TEB2000_REV01!B:B,MATCH(H72,RAW_c_TEB2000_REV01!B:B,)+1):'RAW_c_TEB2000_REV01'!B11143,)+MATCH(H72,RAW_c_TEB2000_REV01!B:B,),3),INDEX(RAW_c_TEB2000_REV01!B:D,MATCH(H72,RAW_c_TEB2000_REV01!B:B,0),3)),"---")))=0,"---",IF(K72&lt;&gt;"---",IF(INDEX(RAW_c_TEB2000_REV01!B:D,MATCH(H72,RAW_c_TEB2000_REV01!B:B,0),3)=L72,INDEX(
RAW_c_TEB2000_REV01!B:D,MATCH(H72,INDEX(RAW_c_TEB2000_REV01!B:B,MATCH(H72,RAW_c_TEB2000_REV01!B:B,)+1):'RAW_c_TEB2000_REV01'!B11143,)+MATCH(H72,RAW_c_TEB2000_REV01!B:B,),3),INDEX(RAW_c_TEB2000_REV01!B:D,MATCH(H72,RAW_c_TEB2000_REV01!B:B,0),3)),"---"))),"---")</f>
        <v>JB1-68</v>
      </c>
      <c r="T72">
        <f>COUNTIF(RAW_c_TEB2000_REV01!B:B,G72)</f>
        <v>2</v>
      </c>
      <c r="U72" t="str">
        <f t="shared" si="11"/>
        <v>B2B-IO-G1</v>
      </c>
    </row>
    <row r="73" spans="1:21" x14ac:dyDescent="0.25">
      <c r="A73" t="s">
        <v>237</v>
      </c>
      <c r="B73" t="s">
        <v>39</v>
      </c>
      <c r="C73" t="s">
        <v>2115</v>
      </c>
      <c r="D73" t="s">
        <v>273</v>
      </c>
      <c r="E73">
        <v>67</v>
      </c>
      <c r="F73" t="str">
        <f t="shared" si="6"/>
        <v>JB1-67</v>
      </c>
      <c r="G73" t="str">
        <f>VLOOKUP(F73,RAW_c_TEB2000_REV01!A:B,2,0)</f>
        <v>B35_L11_P</v>
      </c>
      <c r="H73" t="str">
        <f t="shared" si="7"/>
        <v>B35_L11_P</v>
      </c>
      <c r="I73" t="str">
        <f t="shared" si="8"/>
        <v>--</v>
      </c>
      <c r="J73" t="str">
        <f t="shared" si="9"/>
        <v>--</v>
      </c>
      <c r="K73">
        <f>IFERROR(IF(J73="--",IF(G73=H73,VLOOKUP(G73,RAW_c_TEB2000_REV01!L:N,3,0),SUM(VLOOKUP(H73,RAW_c_TEB2000_REV01!L:N,3,0),VLOOKUP(G73,RAW_c_TEB2000_REV01!L:N,3,0))),"---"),"---")</f>
        <v>22.077200000000001</v>
      </c>
      <c r="L73" t="str">
        <f t="shared" si="10"/>
        <v>JB1-67</v>
      </c>
      <c r="M73" t="str">
        <f>IFERROR(IF(
COUNTIF(B2B!H:H,(IF(K73&lt;&gt;"---",IF(INDEX(RAW_c_TEB2000_REV01!B:D,MATCH(H73,RAW_c_TEB2000_REV01!B:B,0),3)=L73,INDEX(
RAW_c_TEB2000_REV01!B:D,MATCH(H73,INDEX(RAW_c_TEB2000_REV01!B:B,MATCH(H73,RAW_c_TEB2000_REV01!B:B,)+1):'RAW_c_TEB2000_REV01'!B11144,)+MATCH(H73,RAW_c_TEB2000_REV01!B:B,),3),INDEX(RAW_c_TEB2000_REV01!B:D,MATCH(H73,RAW_c_TEB2000_REV01!B:B,0),3)),"---")))=1,"---",IF(K73&lt;&gt;"---",IF(INDEX(RAW_c_TEB2000_REV01!B:D,MATCH(H73,RAW_c_TEB2000_REV01!B:B,0),3)=L73,INDEX(
RAW_c_TEB2000_REV01!B:D,MATCH(H73,INDEX(RAW_c_TEB2000_REV01!B:B,MATCH(H73,RAW_c_TEB2000_REV01!B:B,)+1):'RAW_c_TEB2000_REV01'!B11144,)+MATCH(H73,RAW_c_TEB2000_REV01!B:B,),3),INDEX(RAW_c_TEB2000_REV01!B:D,MATCH(H73,RAW_c_TEB2000_REV01!B:B,0),3)),"---")),"---")</f>
        <v>J1-B9</v>
      </c>
      <c r="N73" t="str">
        <f>IFERROR(IF(AND(B73="B2B",J73="--"),L73,IF(
COUNTIF(B2B!H:H,(IF(K73&lt;&gt;"---",IF(INDEX(RAW_c_TEB2000_REV01!B:D,MATCH(H73,RAW_c_TEB2000_REV01!B:B,0),3)=L73,INDEX(
RAW_c_TEB2000_REV01!B:D,MATCH(H73,INDEX(RAW_c_TEB2000_REV01!B:B,MATCH(H73,RAW_c_TEB2000_REV01!B:B,)+1):'RAW_c_TEB2000_REV01'!B11144,)+MATCH(H73,RAW_c_TEB2000_REV01!B:B,),3),INDEX(RAW_c_TEB2000_REV01!B:D,MATCH(H73,RAW_c_TEB2000_REV01!B:B,0),3)),"---")))=0,"---",IF(K73&lt;&gt;"---",IF(INDEX(RAW_c_TEB2000_REV01!B:D,MATCH(H73,RAW_c_TEB2000_REV01!B:B,0),3)=L73,INDEX(
RAW_c_TEB2000_REV01!B:D,MATCH(H73,INDEX(RAW_c_TEB2000_REV01!B:B,MATCH(H73,RAW_c_TEB2000_REV01!B:B,)+1):'RAW_c_TEB2000_REV01'!B11144,)+MATCH(H73,RAW_c_TEB2000_REV01!B:B,),3),INDEX(RAW_c_TEB2000_REV01!B:D,MATCH(H73,RAW_c_TEB2000_REV01!B:B,0),3)),"---"))),"---")</f>
        <v>JB1-67</v>
      </c>
      <c r="T73">
        <f>COUNTIF(RAW_c_TEB2000_REV01!B:B,G73)</f>
        <v>2</v>
      </c>
      <c r="U73" t="str">
        <f t="shared" si="11"/>
        <v>B2B-IO-G1</v>
      </c>
    </row>
    <row r="74" spans="1:21" x14ac:dyDescent="0.25">
      <c r="A74" t="s">
        <v>238</v>
      </c>
      <c r="B74" t="s">
        <v>39</v>
      </c>
      <c r="C74" t="s">
        <v>2115</v>
      </c>
      <c r="D74" t="s">
        <v>273</v>
      </c>
      <c r="E74">
        <v>70</v>
      </c>
      <c r="F74" t="str">
        <f t="shared" si="6"/>
        <v>JB1-70</v>
      </c>
      <c r="G74" t="str">
        <f>VLOOKUP(F74,RAW_c_TEB2000_REV01!A:B,2,0)</f>
        <v>B35_L4_N</v>
      </c>
      <c r="H74" t="str">
        <f t="shared" si="7"/>
        <v>B35_L4_N</v>
      </c>
      <c r="I74" t="str">
        <f t="shared" si="8"/>
        <v>--</v>
      </c>
      <c r="J74" t="str">
        <f t="shared" si="9"/>
        <v>--</v>
      </c>
      <c r="K74">
        <f>IFERROR(IF(J74="--",IF(G74=H74,VLOOKUP(G74,RAW_c_TEB2000_REV01!L:N,3,0),SUM(VLOOKUP(H74,RAW_c_TEB2000_REV01!L:N,3,0),VLOOKUP(G74,RAW_c_TEB2000_REV01!L:N,3,0))),"---"),"---")</f>
        <v>15.5335</v>
      </c>
      <c r="L74" t="str">
        <f t="shared" si="10"/>
        <v>JB1-70</v>
      </c>
      <c r="M74" t="str">
        <f>IFERROR(IF(
COUNTIF(B2B!H:H,(IF(K74&lt;&gt;"---",IF(INDEX(RAW_c_TEB2000_REV01!B:D,MATCH(H74,RAW_c_TEB2000_REV01!B:B,0),3)=L74,INDEX(
RAW_c_TEB2000_REV01!B:D,MATCH(H74,INDEX(RAW_c_TEB2000_REV01!B:B,MATCH(H74,RAW_c_TEB2000_REV01!B:B,)+1):'RAW_c_TEB2000_REV01'!B11145,)+MATCH(H74,RAW_c_TEB2000_REV01!B:B,),3),INDEX(RAW_c_TEB2000_REV01!B:D,MATCH(H74,RAW_c_TEB2000_REV01!B:B,0),3)),"---")))=1,"---",IF(K74&lt;&gt;"---",IF(INDEX(RAW_c_TEB2000_REV01!B:D,MATCH(H74,RAW_c_TEB2000_REV01!B:B,0),3)=L74,INDEX(
RAW_c_TEB2000_REV01!B:D,MATCH(H74,INDEX(RAW_c_TEB2000_REV01!B:B,MATCH(H74,RAW_c_TEB2000_REV01!B:B,)+1):'RAW_c_TEB2000_REV01'!B11145,)+MATCH(H74,RAW_c_TEB2000_REV01!B:B,),3),INDEX(RAW_c_TEB2000_REV01!B:D,MATCH(H74,RAW_c_TEB2000_REV01!B:B,0),3)),"---")),"---")</f>
        <v>J1-C9</v>
      </c>
      <c r="N74" t="str">
        <f>IFERROR(IF(AND(B74="B2B",J74="--"),L74,IF(
COUNTIF(B2B!H:H,(IF(K74&lt;&gt;"---",IF(INDEX(RAW_c_TEB2000_REV01!B:D,MATCH(H74,RAW_c_TEB2000_REV01!B:B,0),3)=L74,INDEX(
RAW_c_TEB2000_REV01!B:D,MATCH(H74,INDEX(RAW_c_TEB2000_REV01!B:B,MATCH(H74,RAW_c_TEB2000_REV01!B:B,)+1):'RAW_c_TEB2000_REV01'!B11145,)+MATCH(H74,RAW_c_TEB2000_REV01!B:B,),3),INDEX(RAW_c_TEB2000_REV01!B:D,MATCH(H74,RAW_c_TEB2000_REV01!B:B,0),3)),"---")))=0,"---",IF(K74&lt;&gt;"---",IF(INDEX(RAW_c_TEB2000_REV01!B:D,MATCH(H74,RAW_c_TEB2000_REV01!B:B,0),3)=L74,INDEX(
RAW_c_TEB2000_REV01!B:D,MATCH(H74,INDEX(RAW_c_TEB2000_REV01!B:B,MATCH(H74,RAW_c_TEB2000_REV01!B:B,)+1):'RAW_c_TEB2000_REV01'!B11145,)+MATCH(H74,RAW_c_TEB2000_REV01!B:B,),3),INDEX(RAW_c_TEB2000_REV01!B:D,MATCH(H74,RAW_c_TEB2000_REV01!B:B,0),3)),"---"))),"---")</f>
        <v>JB1-70</v>
      </c>
      <c r="T74">
        <f>COUNTIF(RAW_c_TEB2000_REV01!B:B,G74)</f>
        <v>2</v>
      </c>
      <c r="U74" t="str">
        <f t="shared" si="11"/>
        <v>B2B-IO-G1</v>
      </c>
    </row>
    <row r="75" spans="1:21" x14ac:dyDescent="0.25">
      <c r="A75" t="s">
        <v>239</v>
      </c>
      <c r="B75" t="s">
        <v>39</v>
      </c>
      <c r="C75" t="s">
        <v>2115</v>
      </c>
      <c r="D75" t="s">
        <v>273</v>
      </c>
      <c r="E75">
        <v>69</v>
      </c>
      <c r="F75" t="str">
        <f t="shared" si="6"/>
        <v>JB1-69</v>
      </c>
      <c r="G75" t="str">
        <f>VLOOKUP(F75,RAW_c_TEB2000_REV01!A:B,2,0)</f>
        <v>B35_L23_N</v>
      </c>
      <c r="H75" t="str">
        <f t="shared" si="7"/>
        <v>B35_L23_N</v>
      </c>
      <c r="I75" t="str">
        <f t="shared" si="8"/>
        <v>--</v>
      </c>
      <c r="J75" t="str">
        <f t="shared" si="9"/>
        <v>--</v>
      </c>
      <c r="K75">
        <f>IFERROR(IF(J75="--",IF(G75=H75,VLOOKUP(G75,RAW_c_TEB2000_REV01!L:N,3,0),SUM(VLOOKUP(H75,RAW_c_TEB2000_REV01!L:N,3,0),VLOOKUP(G75,RAW_c_TEB2000_REV01!L:N,3,0))),"---"),"---")</f>
        <v>23.235499999999998</v>
      </c>
      <c r="L75" t="str">
        <f t="shared" si="10"/>
        <v>JB1-69</v>
      </c>
      <c r="M75" t="str">
        <f>IFERROR(IF(
COUNTIF(B2B!H:H,(IF(K75&lt;&gt;"---",IF(INDEX(RAW_c_TEB2000_REV01!B:D,MATCH(H75,RAW_c_TEB2000_REV01!B:B,0),3)=L75,INDEX(
RAW_c_TEB2000_REV01!B:D,MATCH(H75,INDEX(RAW_c_TEB2000_REV01!B:B,MATCH(H75,RAW_c_TEB2000_REV01!B:B,)+1):'RAW_c_TEB2000_REV01'!B11146,)+MATCH(H75,RAW_c_TEB2000_REV01!B:B,),3),INDEX(RAW_c_TEB2000_REV01!B:D,MATCH(H75,RAW_c_TEB2000_REV01!B:B,0),3)),"---")))=1,"---",IF(K75&lt;&gt;"---",IF(INDEX(RAW_c_TEB2000_REV01!B:D,MATCH(H75,RAW_c_TEB2000_REV01!B:B,0),3)=L75,INDEX(
RAW_c_TEB2000_REV01!B:D,MATCH(H75,INDEX(RAW_c_TEB2000_REV01!B:B,MATCH(H75,RAW_c_TEB2000_REV01!B:B,)+1):'RAW_c_TEB2000_REV01'!B11146,)+MATCH(H75,RAW_c_TEB2000_REV01!B:B,),3),INDEX(RAW_c_TEB2000_REV01!B:D,MATCH(H75,RAW_c_TEB2000_REV01!B:B,0),3)),"---")),"---")</f>
        <v>J1-B8</v>
      </c>
      <c r="N75" t="str">
        <f>IFERROR(IF(AND(B75="B2B",J75="--"),L75,IF(
COUNTIF(B2B!H:H,(IF(K75&lt;&gt;"---",IF(INDEX(RAW_c_TEB2000_REV01!B:D,MATCH(H75,RAW_c_TEB2000_REV01!B:B,0),3)=L75,INDEX(
RAW_c_TEB2000_REV01!B:D,MATCH(H75,INDEX(RAW_c_TEB2000_REV01!B:B,MATCH(H75,RAW_c_TEB2000_REV01!B:B,)+1):'RAW_c_TEB2000_REV01'!B11146,)+MATCH(H75,RAW_c_TEB2000_REV01!B:B,),3),INDEX(RAW_c_TEB2000_REV01!B:D,MATCH(H75,RAW_c_TEB2000_REV01!B:B,0),3)),"---")))=0,"---",IF(K75&lt;&gt;"---",IF(INDEX(RAW_c_TEB2000_REV01!B:D,MATCH(H75,RAW_c_TEB2000_REV01!B:B,0),3)=L75,INDEX(
RAW_c_TEB2000_REV01!B:D,MATCH(H75,INDEX(RAW_c_TEB2000_REV01!B:B,MATCH(H75,RAW_c_TEB2000_REV01!B:B,)+1):'RAW_c_TEB2000_REV01'!B11146,)+MATCH(H75,RAW_c_TEB2000_REV01!B:B,),3),INDEX(RAW_c_TEB2000_REV01!B:D,MATCH(H75,RAW_c_TEB2000_REV01!B:B,0),3)),"---"))),"---")</f>
        <v>JB1-69</v>
      </c>
      <c r="T75">
        <f>COUNTIF(RAW_c_TEB2000_REV01!B:B,G75)</f>
        <v>2</v>
      </c>
      <c r="U75" t="str">
        <f t="shared" si="11"/>
        <v>B2B-IO-G1</v>
      </c>
    </row>
    <row r="76" spans="1:21" x14ac:dyDescent="0.25">
      <c r="A76" t="s">
        <v>240</v>
      </c>
      <c r="B76" t="s">
        <v>39</v>
      </c>
      <c r="C76" t="s">
        <v>2115</v>
      </c>
      <c r="D76" t="s">
        <v>273</v>
      </c>
      <c r="E76">
        <v>72</v>
      </c>
      <c r="F76" t="str">
        <f t="shared" si="6"/>
        <v>JB1-72</v>
      </c>
      <c r="G76" t="str">
        <f>VLOOKUP(F76,RAW_c_TEB2000_REV01!A:B,2,0)</f>
        <v>B35_L4_P</v>
      </c>
      <c r="H76" t="str">
        <f t="shared" si="7"/>
        <v>B35_L4_P</v>
      </c>
      <c r="I76" t="str">
        <f t="shared" si="8"/>
        <v>--</v>
      </c>
      <c r="J76" t="str">
        <f t="shared" si="9"/>
        <v>--</v>
      </c>
      <c r="K76">
        <f>IFERROR(IF(J76="--",IF(G76=H76,VLOOKUP(G76,RAW_c_TEB2000_REV01!L:N,3,0),SUM(VLOOKUP(H76,RAW_c_TEB2000_REV01!L:N,3,0),VLOOKUP(G76,RAW_c_TEB2000_REV01!L:N,3,0))),"---"),"---")</f>
        <v>15.4735</v>
      </c>
      <c r="L76" t="str">
        <f t="shared" si="10"/>
        <v>JB1-72</v>
      </c>
      <c r="M76" t="str">
        <f>IFERROR(IF(
COUNTIF(B2B!H:H,(IF(K76&lt;&gt;"---",IF(INDEX(RAW_c_TEB2000_REV01!B:D,MATCH(H76,RAW_c_TEB2000_REV01!B:B,0),3)=L76,INDEX(
RAW_c_TEB2000_REV01!B:D,MATCH(H76,INDEX(RAW_c_TEB2000_REV01!B:B,MATCH(H76,RAW_c_TEB2000_REV01!B:B,)+1):'RAW_c_TEB2000_REV01'!B11147,)+MATCH(H76,RAW_c_TEB2000_REV01!B:B,),3),INDEX(RAW_c_TEB2000_REV01!B:D,MATCH(H76,RAW_c_TEB2000_REV01!B:B,0),3)),"---")))=1,"---",IF(K76&lt;&gt;"---",IF(INDEX(RAW_c_TEB2000_REV01!B:D,MATCH(H76,RAW_c_TEB2000_REV01!B:B,0),3)=L76,INDEX(
RAW_c_TEB2000_REV01!B:D,MATCH(H76,INDEX(RAW_c_TEB2000_REV01!B:B,MATCH(H76,RAW_c_TEB2000_REV01!B:B,)+1):'RAW_c_TEB2000_REV01'!B11147,)+MATCH(H76,RAW_c_TEB2000_REV01!B:B,),3),INDEX(RAW_c_TEB2000_REV01!B:D,MATCH(H76,RAW_c_TEB2000_REV01!B:B,0),3)),"---")),"---")</f>
        <v>J1-C8</v>
      </c>
      <c r="N76" t="str">
        <f>IFERROR(IF(AND(B76="B2B",J76="--"),L76,IF(
COUNTIF(B2B!H:H,(IF(K76&lt;&gt;"---",IF(INDEX(RAW_c_TEB2000_REV01!B:D,MATCH(H76,RAW_c_TEB2000_REV01!B:B,0),3)=L76,INDEX(
RAW_c_TEB2000_REV01!B:D,MATCH(H76,INDEX(RAW_c_TEB2000_REV01!B:B,MATCH(H76,RAW_c_TEB2000_REV01!B:B,)+1):'RAW_c_TEB2000_REV01'!B11147,)+MATCH(H76,RAW_c_TEB2000_REV01!B:B,),3),INDEX(RAW_c_TEB2000_REV01!B:D,MATCH(H76,RAW_c_TEB2000_REV01!B:B,0),3)),"---")))=0,"---",IF(K76&lt;&gt;"---",IF(INDEX(RAW_c_TEB2000_REV01!B:D,MATCH(H76,RAW_c_TEB2000_REV01!B:B,0),3)=L76,INDEX(
RAW_c_TEB2000_REV01!B:D,MATCH(H76,INDEX(RAW_c_TEB2000_REV01!B:B,MATCH(H76,RAW_c_TEB2000_REV01!B:B,)+1):'RAW_c_TEB2000_REV01'!B11147,)+MATCH(H76,RAW_c_TEB2000_REV01!B:B,),3),INDEX(RAW_c_TEB2000_REV01!B:D,MATCH(H76,RAW_c_TEB2000_REV01!B:B,0),3)),"---"))),"---")</f>
        <v>JB1-72</v>
      </c>
      <c r="T76">
        <f>COUNTIF(RAW_c_TEB2000_REV01!B:B,G76)</f>
        <v>2</v>
      </c>
      <c r="U76" t="str">
        <f t="shared" si="11"/>
        <v>B2B-IO-G1</v>
      </c>
    </row>
    <row r="77" spans="1:21" x14ac:dyDescent="0.25">
      <c r="A77" t="s">
        <v>241</v>
      </c>
      <c r="B77" t="s">
        <v>39</v>
      </c>
      <c r="C77" t="s">
        <v>2115</v>
      </c>
      <c r="D77" t="s">
        <v>273</v>
      </c>
      <c r="E77">
        <v>71</v>
      </c>
      <c r="F77" t="str">
        <f t="shared" si="6"/>
        <v>JB1-71</v>
      </c>
      <c r="G77" t="str">
        <f>VLOOKUP(F77,RAW_c_TEB2000_REV01!A:B,2,0)</f>
        <v>B35_L23_P</v>
      </c>
      <c r="H77" t="str">
        <f t="shared" si="7"/>
        <v>B35_L23_P</v>
      </c>
      <c r="I77" t="str">
        <f t="shared" si="8"/>
        <v>--</v>
      </c>
      <c r="J77" t="str">
        <f t="shared" si="9"/>
        <v>--</v>
      </c>
      <c r="K77">
        <f>IFERROR(IF(J77="--",IF(G77=H77,VLOOKUP(G77,RAW_c_TEB2000_REV01!L:N,3,0),SUM(VLOOKUP(H77,RAW_c_TEB2000_REV01!L:N,3,0),VLOOKUP(G77,RAW_c_TEB2000_REV01!L:N,3,0))),"---"),"---")</f>
        <v>23.235499999999998</v>
      </c>
      <c r="L77" t="str">
        <f t="shared" si="10"/>
        <v>JB1-71</v>
      </c>
      <c r="M77" t="str">
        <f>IFERROR(IF(
COUNTIF(B2B!H:H,(IF(K77&lt;&gt;"---",IF(INDEX(RAW_c_TEB2000_REV01!B:D,MATCH(H77,RAW_c_TEB2000_REV01!B:B,0),3)=L77,INDEX(
RAW_c_TEB2000_REV01!B:D,MATCH(H77,INDEX(RAW_c_TEB2000_REV01!B:B,MATCH(H77,RAW_c_TEB2000_REV01!B:B,)+1):'RAW_c_TEB2000_REV01'!B11148,)+MATCH(H77,RAW_c_TEB2000_REV01!B:B,),3),INDEX(RAW_c_TEB2000_REV01!B:D,MATCH(H77,RAW_c_TEB2000_REV01!B:B,0),3)),"---")))=1,"---",IF(K77&lt;&gt;"---",IF(INDEX(RAW_c_TEB2000_REV01!B:D,MATCH(H77,RAW_c_TEB2000_REV01!B:B,0),3)=L77,INDEX(
RAW_c_TEB2000_REV01!B:D,MATCH(H77,INDEX(RAW_c_TEB2000_REV01!B:B,MATCH(H77,RAW_c_TEB2000_REV01!B:B,)+1):'RAW_c_TEB2000_REV01'!B11148,)+MATCH(H77,RAW_c_TEB2000_REV01!B:B,),3),INDEX(RAW_c_TEB2000_REV01!B:D,MATCH(H77,RAW_c_TEB2000_REV01!B:B,0),3)),"---")),"---")</f>
        <v>J1-B7</v>
      </c>
      <c r="N77" t="str">
        <f>IFERROR(IF(AND(B77="B2B",J77="--"),L77,IF(
COUNTIF(B2B!H:H,(IF(K77&lt;&gt;"---",IF(INDEX(RAW_c_TEB2000_REV01!B:D,MATCH(H77,RAW_c_TEB2000_REV01!B:B,0),3)=L77,INDEX(
RAW_c_TEB2000_REV01!B:D,MATCH(H77,INDEX(RAW_c_TEB2000_REV01!B:B,MATCH(H77,RAW_c_TEB2000_REV01!B:B,)+1):'RAW_c_TEB2000_REV01'!B11148,)+MATCH(H77,RAW_c_TEB2000_REV01!B:B,),3),INDEX(RAW_c_TEB2000_REV01!B:D,MATCH(H77,RAW_c_TEB2000_REV01!B:B,0),3)),"---")))=0,"---",IF(K77&lt;&gt;"---",IF(INDEX(RAW_c_TEB2000_REV01!B:D,MATCH(H77,RAW_c_TEB2000_REV01!B:B,0),3)=L77,INDEX(
RAW_c_TEB2000_REV01!B:D,MATCH(H77,INDEX(RAW_c_TEB2000_REV01!B:B,MATCH(H77,RAW_c_TEB2000_REV01!B:B,)+1):'RAW_c_TEB2000_REV01'!B11148,)+MATCH(H77,RAW_c_TEB2000_REV01!B:B,),3),INDEX(RAW_c_TEB2000_REV01!B:D,MATCH(H77,RAW_c_TEB2000_REV01!B:B,0),3)),"---"))),"---")</f>
        <v>JB1-71</v>
      </c>
      <c r="T77">
        <f>COUNTIF(RAW_c_TEB2000_REV01!B:B,G77)</f>
        <v>2</v>
      </c>
      <c r="U77" t="str">
        <f t="shared" si="11"/>
        <v>B2B-IO-G1</v>
      </c>
    </row>
    <row r="78" spans="1:21" x14ac:dyDescent="0.25">
      <c r="A78" t="s">
        <v>242</v>
      </c>
      <c r="B78" t="s">
        <v>39</v>
      </c>
      <c r="C78" t="s">
        <v>291</v>
      </c>
      <c r="D78" t="s">
        <v>273</v>
      </c>
      <c r="E78">
        <v>74</v>
      </c>
      <c r="F78" t="str">
        <f t="shared" si="6"/>
        <v>JB1-74</v>
      </c>
      <c r="G78" t="str">
        <f>VLOOKUP(F78,RAW_c_TEB2000_REV01!A:B,2,0)</f>
        <v>GND</v>
      </c>
      <c r="H78" t="str">
        <f t="shared" si="7"/>
        <v>GND</v>
      </c>
      <c r="I78" t="str">
        <f t="shared" si="8"/>
        <v>--</v>
      </c>
      <c r="J78" t="str">
        <f t="shared" si="9"/>
        <v>---</v>
      </c>
      <c r="K78" t="str">
        <f>IFERROR(IF(J78="--",IF(G78=H78,VLOOKUP(G78,RAW_c_TEB2000_REV01!L:N,3,0),SUM(VLOOKUP(H78,RAW_c_TEB2000_REV01!L:N,3,0),VLOOKUP(G78,RAW_c_TEB2000_REV01!L:N,3,0))),"---"),"---")</f>
        <v>---</v>
      </c>
      <c r="L78" t="str">
        <f t="shared" si="10"/>
        <v>JB1-74</v>
      </c>
      <c r="M78" t="str">
        <f>IFERROR(IF(
COUNTIF(B2B!H:H,(IF(K78&lt;&gt;"---",IF(INDEX(RAW_c_TEB2000_REV01!B:D,MATCH(H78,RAW_c_TEB2000_REV01!B:B,0),3)=L78,INDEX(
RAW_c_TEB2000_REV01!B:D,MATCH(H78,INDEX(RAW_c_TEB2000_REV01!B:B,MATCH(H78,RAW_c_TEB2000_REV01!B:B,)+1):'RAW_c_TEB2000_REV01'!B11149,)+MATCH(H78,RAW_c_TEB2000_REV01!B:B,),3),INDEX(RAW_c_TEB2000_REV01!B:D,MATCH(H78,RAW_c_TEB2000_REV01!B:B,0),3)),"---")))=1,"---",IF(K78&lt;&gt;"---",IF(INDEX(RAW_c_TEB2000_REV01!B:D,MATCH(H78,RAW_c_TEB2000_REV01!B:B,0),3)=L78,INDEX(
RAW_c_TEB2000_REV01!B:D,MATCH(H78,INDEX(RAW_c_TEB2000_REV01!B:B,MATCH(H78,RAW_c_TEB2000_REV01!B:B,)+1):'RAW_c_TEB2000_REV01'!B11149,)+MATCH(H78,RAW_c_TEB2000_REV01!B:B,),3),INDEX(RAW_c_TEB2000_REV01!B:D,MATCH(H78,RAW_c_TEB2000_REV01!B:B,0),3)),"---")),"---")</f>
        <v>---</v>
      </c>
      <c r="N78" t="str">
        <f>IFERROR(IF(AND(B78="B2B",J78="--"),L78,IF(
COUNTIF(B2B!H:H,(IF(K78&lt;&gt;"---",IF(INDEX(RAW_c_TEB2000_REV01!B:D,MATCH(H78,RAW_c_TEB2000_REV01!B:B,0),3)=L78,INDEX(
RAW_c_TEB2000_REV01!B:D,MATCH(H78,INDEX(RAW_c_TEB2000_REV01!B:B,MATCH(H78,RAW_c_TEB2000_REV01!B:B,)+1):'RAW_c_TEB2000_REV01'!B11149,)+MATCH(H78,RAW_c_TEB2000_REV01!B:B,),3),INDEX(RAW_c_TEB2000_REV01!B:D,MATCH(H78,RAW_c_TEB2000_REV01!B:B,0),3)),"---")))=0,"---",IF(K78&lt;&gt;"---",IF(INDEX(RAW_c_TEB2000_REV01!B:D,MATCH(H78,RAW_c_TEB2000_REV01!B:B,0),3)=L78,INDEX(
RAW_c_TEB2000_REV01!B:D,MATCH(H78,INDEX(RAW_c_TEB2000_REV01!B:B,MATCH(H78,RAW_c_TEB2000_REV01!B:B,)+1):'RAW_c_TEB2000_REV01'!B11149,)+MATCH(H78,RAW_c_TEB2000_REV01!B:B,),3),INDEX(RAW_c_TEB2000_REV01!B:D,MATCH(H78,RAW_c_TEB2000_REV01!B:B,0),3)),"---"))),"---")</f>
        <v>---</v>
      </c>
      <c r="T78">
        <f>COUNTIF(RAW_c_TEB2000_REV01!B:B,G78)</f>
        <v>224</v>
      </c>
      <c r="U78" t="str">
        <f t="shared" si="11"/>
        <v>B2B-GND</v>
      </c>
    </row>
    <row r="79" spans="1:21" x14ac:dyDescent="0.25">
      <c r="A79" t="s">
        <v>243</v>
      </c>
      <c r="B79" t="s">
        <v>39</v>
      </c>
      <c r="C79" t="s">
        <v>291</v>
      </c>
      <c r="D79" t="s">
        <v>273</v>
      </c>
      <c r="E79">
        <v>73</v>
      </c>
      <c r="F79" t="str">
        <f t="shared" si="6"/>
        <v>JB1-73</v>
      </c>
      <c r="G79" t="str">
        <f>VLOOKUP(F79,RAW_c_TEB2000_REV01!A:B,2,0)</f>
        <v>GND</v>
      </c>
      <c r="H79" t="str">
        <f t="shared" si="7"/>
        <v>GND</v>
      </c>
      <c r="I79" t="str">
        <f t="shared" si="8"/>
        <v>--</v>
      </c>
      <c r="J79" t="str">
        <f t="shared" si="9"/>
        <v>---</v>
      </c>
      <c r="K79" t="str">
        <f>IFERROR(IF(J79="--",IF(G79=H79,VLOOKUP(G79,RAW_c_TEB2000_REV01!L:N,3,0),SUM(VLOOKUP(H79,RAW_c_TEB2000_REV01!L:N,3,0),VLOOKUP(G79,RAW_c_TEB2000_REV01!L:N,3,0))),"---"),"---")</f>
        <v>---</v>
      </c>
      <c r="L79" t="str">
        <f t="shared" si="10"/>
        <v>JB1-73</v>
      </c>
      <c r="M79" t="str">
        <f>IFERROR(IF(
COUNTIF(B2B!H:H,(IF(K79&lt;&gt;"---",IF(INDEX(RAW_c_TEB2000_REV01!B:D,MATCH(H79,RAW_c_TEB2000_REV01!B:B,0),3)=L79,INDEX(
RAW_c_TEB2000_REV01!B:D,MATCH(H79,INDEX(RAW_c_TEB2000_REV01!B:B,MATCH(H79,RAW_c_TEB2000_REV01!B:B,)+1):'RAW_c_TEB2000_REV01'!B11150,)+MATCH(H79,RAW_c_TEB2000_REV01!B:B,),3),INDEX(RAW_c_TEB2000_REV01!B:D,MATCH(H79,RAW_c_TEB2000_REV01!B:B,0),3)),"---")))=1,"---",IF(K79&lt;&gt;"---",IF(INDEX(RAW_c_TEB2000_REV01!B:D,MATCH(H79,RAW_c_TEB2000_REV01!B:B,0),3)=L79,INDEX(
RAW_c_TEB2000_REV01!B:D,MATCH(H79,INDEX(RAW_c_TEB2000_REV01!B:B,MATCH(H79,RAW_c_TEB2000_REV01!B:B,)+1):'RAW_c_TEB2000_REV01'!B11150,)+MATCH(H79,RAW_c_TEB2000_REV01!B:B,),3),INDEX(RAW_c_TEB2000_REV01!B:D,MATCH(H79,RAW_c_TEB2000_REV01!B:B,0),3)),"---")),"---")</f>
        <v>---</v>
      </c>
      <c r="N79" t="str">
        <f>IFERROR(IF(AND(B79="B2B",J79="--"),L79,IF(
COUNTIF(B2B!H:H,(IF(K79&lt;&gt;"---",IF(INDEX(RAW_c_TEB2000_REV01!B:D,MATCH(H79,RAW_c_TEB2000_REV01!B:B,0),3)=L79,INDEX(
RAW_c_TEB2000_REV01!B:D,MATCH(H79,INDEX(RAW_c_TEB2000_REV01!B:B,MATCH(H79,RAW_c_TEB2000_REV01!B:B,)+1):'RAW_c_TEB2000_REV01'!B11150,)+MATCH(H79,RAW_c_TEB2000_REV01!B:B,),3),INDEX(RAW_c_TEB2000_REV01!B:D,MATCH(H79,RAW_c_TEB2000_REV01!B:B,0),3)),"---")))=0,"---",IF(K79&lt;&gt;"---",IF(INDEX(RAW_c_TEB2000_REV01!B:D,MATCH(H79,RAW_c_TEB2000_REV01!B:B,0),3)=L79,INDEX(
RAW_c_TEB2000_REV01!B:D,MATCH(H79,INDEX(RAW_c_TEB2000_REV01!B:B,MATCH(H79,RAW_c_TEB2000_REV01!B:B,)+1):'RAW_c_TEB2000_REV01'!B11150,)+MATCH(H79,RAW_c_TEB2000_REV01!B:B,),3),INDEX(RAW_c_TEB2000_REV01!B:D,MATCH(H79,RAW_c_TEB2000_REV01!B:B,0),3)),"---"))),"---")</f>
        <v>---</v>
      </c>
      <c r="T79">
        <f>COUNTIF(RAW_c_TEB2000_REV01!B:B,G79)</f>
        <v>224</v>
      </c>
      <c r="U79" t="str">
        <f t="shared" si="11"/>
        <v>B2B-GND</v>
      </c>
    </row>
    <row r="80" spans="1:21" x14ac:dyDescent="0.25">
      <c r="A80" t="s">
        <v>244</v>
      </c>
      <c r="B80" t="s">
        <v>39</v>
      </c>
      <c r="C80" t="s">
        <v>2115</v>
      </c>
      <c r="D80" t="s">
        <v>273</v>
      </c>
      <c r="E80">
        <v>76</v>
      </c>
      <c r="F80" t="str">
        <f t="shared" si="6"/>
        <v>JB1-76</v>
      </c>
      <c r="G80" t="str">
        <f>VLOOKUP(F80,RAW_c_TEB2000_REV01!A:B,2,0)</f>
        <v>B35_L12_N</v>
      </c>
      <c r="H80" t="str">
        <f t="shared" si="7"/>
        <v>B35_L12_N</v>
      </c>
      <c r="I80" t="str">
        <f t="shared" si="8"/>
        <v>--</v>
      </c>
      <c r="J80" t="str">
        <f t="shared" si="9"/>
        <v>--</v>
      </c>
      <c r="K80">
        <f>IFERROR(IF(J80="--",IF(G80=H80,VLOOKUP(G80,RAW_c_TEB2000_REV01!L:N,3,0),SUM(VLOOKUP(H80,RAW_c_TEB2000_REV01!L:N,3,0),VLOOKUP(G80,RAW_c_TEB2000_REV01!L:N,3,0))),"---"),"---")</f>
        <v>23.068100000000001</v>
      </c>
      <c r="L80" t="str">
        <f t="shared" si="10"/>
        <v>JB1-76</v>
      </c>
      <c r="M80" t="str">
        <f>IFERROR(IF(
COUNTIF(B2B!H:H,(IF(K80&lt;&gt;"---",IF(INDEX(RAW_c_TEB2000_REV01!B:D,MATCH(H80,RAW_c_TEB2000_REV01!B:B,0),3)=L80,INDEX(
RAW_c_TEB2000_REV01!B:D,MATCH(H80,INDEX(RAW_c_TEB2000_REV01!B:B,MATCH(H80,RAW_c_TEB2000_REV01!B:B,)+1):'RAW_c_TEB2000_REV01'!B11151,)+MATCH(H80,RAW_c_TEB2000_REV01!B:B,),3),INDEX(RAW_c_TEB2000_REV01!B:D,MATCH(H80,RAW_c_TEB2000_REV01!B:B,0),3)),"---")))=1,"---",IF(K80&lt;&gt;"---",IF(INDEX(RAW_c_TEB2000_REV01!B:D,MATCH(H80,RAW_c_TEB2000_REV01!B:B,0),3)=L80,INDEX(
RAW_c_TEB2000_REV01!B:D,MATCH(H80,INDEX(RAW_c_TEB2000_REV01!B:B,MATCH(H80,RAW_c_TEB2000_REV01!B:B,)+1):'RAW_c_TEB2000_REV01'!B11151,)+MATCH(H80,RAW_c_TEB2000_REV01!B:B,),3),INDEX(RAW_c_TEB2000_REV01!B:D,MATCH(H80,RAW_c_TEB2000_REV01!B:B,0),3)),"---")),"---")</f>
        <v>J1-A7</v>
      </c>
      <c r="N80" t="str">
        <f>IFERROR(IF(AND(B80="B2B",J80="--"),L80,IF(
COUNTIF(B2B!H:H,(IF(K80&lt;&gt;"---",IF(INDEX(RAW_c_TEB2000_REV01!B:D,MATCH(H80,RAW_c_TEB2000_REV01!B:B,0),3)=L80,INDEX(
RAW_c_TEB2000_REV01!B:D,MATCH(H80,INDEX(RAW_c_TEB2000_REV01!B:B,MATCH(H80,RAW_c_TEB2000_REV01!B:B,)+1):'RAW_c_TEB2000_REV01'!B11151,)+MATCH(H80,RAW_c_TEB2000_REV01!B:B,),3),INDEX(RAW_c_TEB2000_REV01!B:D,MATCH(H80,RAW_c_TEB2000_REV01!B:B,0),3)),"---")))=0,"---",IF(K80&lt;&gt;"---",IF(INDEX(RAW_c_TEB2000_REV01!B:D,MATCH(H80,RAW_c_TEB2000_REV01!B:B,0),3)=L80,INDEX(
RAW_c_TEB2000_REV01!B:D,MATCH(H80,INDEX(RAW_c_TEB2000_REV01!B:B,MATCH(H80,RAW_c_TEB2000_REV01!B:B,)+1):'RAW_c_TEB2000_REV01'!B11151,)+MATCH(H80,RAW_c_TEB2000_REV01!B:B,),3),INDEX(RAW_c_TEB2000_REV01!B:D,MATCH(H80,RAW_c_TEB2000_REV01!B:B,0),3)),"---"))),"---")</f>
        <v>JB1-76</v>
      </c>
      <c r="T80">
        <f>COUNTIF(RAW_c_TEB2000_REV01!B:B,G80)</f>
        <v>2</v>
      </c>
      <c r="U80" t="str">
        <f t="shared" si="11"/>
        <v>B2B-IO-G1</v>
      </c>
    </row>
    <row r="81" spans="1:21" x14ac:dyDescent="0.25">
      <c r="A81" t="s">
        <v>245</v>
      </c>
      <c r="B81" t="s">
        <v>39</v>
      </c>
      <c r="C81" t="s">
        <v>2115</v>
      </c>
      <c r="D81" t="s">
        <v>273</v>
      </c>
      <c r="E81">
        <v>75</v>
      </c>
      <c r="F81" t="str">
        <f t="shared" si="6"/>
        <v>JB1-75</v>
      </c>
      <c r="G81" t="str">
        <f>VLOOKUP(F81,RAW_c_TEB2000_REV01!A:B,2,0)</f>
        <v>B35_L5_N</v>
      </c>
      <c r="H81" t="str">
        <f t="shared" si="7"/>
        <v>B35_L5_N</v>
      </c>
      <c r="I81" t="str">
        <f t="shared" si="8"/>
        <v>--</v>
      </c>
      <c r="J81" t="str">
        <f t="shared" si="9"/>
        <v>--</v>
      </c>
      <c r="K81">
        <f>IFERROR(IF(J81="--",IF(G81=H81,VLOOKUP(G81,RAW_c_TEB2000_REV01!L:N,3,0),SUM(VLOOKUP(H81,RAW_c_TEB2000_REV01!L:N,3,0),VLOOKUP(G81,RAW_c_TEB2000_REV01!L:N,3,0))),"---"),"---")</f>
        <v>26.9666</v>
      </c>
      <c r="L81" t="str">
        <f t="shared" si="10"/>
        <v>JB1-75</v>
      </c>
      <c r="M81" t="str">
        <f>IFERROR(IF(
COUNTIF(B2B!H:H,(IF(K81&lt;&gt;"---",IF(INDEX(RAW_c_TEB2000_REV01!B:D,MATCH(H81,RAW_c_TEB2000_REV01!B:B,0),3)=L81,INDEX(
RAW_c_TEB2000_REV01!B:D,MATCH(H81,INDEX(RAW_c_TEB2000_REV01!B:B,MATCH(H81,RAW_c_TEB2000_REV01!B:B,)+1):'RAW_c_TEB2000_REV01'!B11152,)+MATCH(H81,RAW_c_TEB2000_REV01!B:B,),3),INDEX(RAW_c_TEB2000_REV01!B:D,MATCH(H81,RAW_c_TEB2000_REV01!B:B,0),3)),"---")))=1,"---",IF(K81&lt;&gt;"---",IF(INDEX(RAW_c_TEB2000_REV01!B:D,MATCH(H81,RAW_c_TEB2000_REV01!B:B,0),3)=L81,INDEX(
RAW_c_TEB2000_REV01!B:D,MATCH(H81,INDEX(RAW_c_TEB2000_REV01!B:B,MATCH(H81,RAW_c_TEB2000_REV01!B:B,)+1):'RAW_c_TEB2000_REV01'!B11152,)+MATCH(H81,RAW_c_TEB2000_REV01!B:B,),3),INDEX(RAW_c_TEB2000_REV01!B:D,MATCH(H81,RAW_c_TEB2000_REV01!B:B,0),3)),"---")),"---")</f>
        <v>J1-B6</v>
      </c>
      <c r="N81" t="str">
        <f>IFERROR(IF(AND(B81="B2B",J81="--"),L81,IF(
COUNTIF(B2B!H:H,(IF(K81&lt;&gt;"---",IF(INDEX(RAW_c_TEB2000_REV01!B:D,MATCH(H81,RAW_c_TEB2000_REV01!B:B,0),3)=L81,INDEX(
RAW_c_TEB2000_REV01!B:D,MATCH(H81,INDEX(RAW_c_TEB2000_REV01!B:B,MATCH(H81,RAW_c_TEB2000_REV01!B:B,)+1):'RAW_c_TEB2000_REV01'!B11152,)+MATCH(H81,RAW_c_TEB2000_REV01!B:B,),3),INDEX(RAW_c_TEB2000_REV01!B:D,MATCH(H81,RAW_c_TEB2000_REV01!B:B,0),3)),"---")))=0,"---",IF(K81&lt;&gt;"---",IF(INDEX(RAW_c_TEB2000_REV01!B:D,MATCH(H81,RAW_c_TEB2000_REV01!B:B,0),3)=L81,INDEX(
RAW_c_TEB2000_REV01!B:D,MATCH(H81,INDEX(RAW_c_TEB2000_REV01!B:B,MATCH(H81,RAW_c_TEB2000_REV01!B:B,)+1):'RAW_c_TEB2000_REV01'!B11152,)+MATCH(H81,RAW_c_TEB2000_REV01!B:B,),3),INDEX(RAW_c_TEB2000_REV01!B:D,MATCH(H81,RAW_c_TEB2000_REV01!B:B,0),3)),"---"))),"---")</f>
        <v>JB1-75</v>
      </c>
      <c r="T81">
        <f>COUNTIF(RAW_c_TEB2000_REV01!B:B,G81)</f>
        <v>2</v>
      </c>
      <c r="U81" t="str">
        <f t="shared" si="11"/>
        <v>B2B-IO-G1</v>
      </c>
    </row>
    <row r="82" spans="1:21" x14ac:dyDescent="0.25">
      <c r="A82" t="s">
        <v>246</v>
      </c>
      <c r="B82" t="s">
        <v>39</v>
      </c>
      <c r="C82" t="s">
        <v>2115</v>
      </c>
      <c r="D82" t="s">
        <v>273</v>
      </c>
      <c r="E82">
        <v>78</v>
      </c>
      <c r="F82" t="str">
        <f t="shared" si="6"/>
        <v>JB1-78</v>
      </c>
      <c r="G82" t="str">
        <f>VLOOKUP(F82,RAW_c_TEB2000_REV01!A:B,2,0)</f>
        <v>B35_L12_P</v>
      </c>
      <c r="H82" t="str">
        <f t="shared" si="7"/>
        <v>B35_L12_P</v>
      </c>
      <c r="I82" t="str">
        <f t="shared" si="8"/>
        <v>--</v>
      </c>
      <c r="J82" t="str">
        <f t="shared" si="9"/>
        <v>--</v>
      </c>
      <c r="K82">
        <f>IFERROR(IF(J82="--",IF(G82=H82,VLOOKUP(G82,RAW_c_TEB2000_REV01!L:N,3,0),SUM(VLOOKUP(H82,RAW_c_TEB2000_REV01!L:N,3,0),VLOOKUP(G82,RAW_c_TEB2000_REV01!L:N,3,0))),"---"),"---")</f>
        <v>23.047999999999998</v>
      </c>
      <c r="L82" t="str">
        <f t="shared" si="10"/>
        <v>JB1-78</v>
      </c>
      <c r="M82" t="str">
        <f>IFERROR(IF(
COUNTIF(B2B!H:H,(IF(K82&lt;&gt;"---",IF(INDEX(RAW_c_TEB2000_REV01!B:D,MATCH(H82,RAW_c_TEB2000_REV01!B:B,0),3)=L82,INDEX(
RAW_c_TEB2000_REV01!B:D,MATCH(H82,INDEX(RAW_c_TEB2000_REV01!B:B,MATCH(H82,RAW_c_TEB2000_REV01!B:B,)+1):'RAW_c_TEB2000_REV01'!B11153,)+MATCH(H82,RAW_c_TEB2000_REV01!B:B,),3),INDEX(RAW_c_TEB2000_REV01!B:D,MATCH(H82,RAW_c_TEB2000_REV01!B:B,0),3)),"---")))=1,"---",IF(K82&lt;&gt;"---",IF(INDEX(RAW_c_TEB2000_REV01!B:D,MATCH(H82,RAW_c_TEB2000_REV01!B:B,0),3)=L82,INDEX(
RAW_c_TEB2000_REV01!B:D,MATCH(H82,INDEX(RAW_c_TEB2000_REV01!B:B,MATCH(H82,RAW_c_TEB2000_REV01!B:B,)+1):'RAW_c_TEB2000_REV01'!B11153,)+MATCH(H82,RAW_c_TEB2000_REV01!B:B,),3),INDEX(RAW_c_TEB2000_REV01!B:D,MATCH(H82,RAW_c_TEB2000_REV01!B:B,0),3)),"---")),"---")</f>
        <v>J1-A6</v>
      </c>
      <c r="N82" t="str">
        <f>IFERROR(IF(AND(B82="B2B",J82="--"),L82,IF(
COUNTIF(B2B!H:H,(IF(K82&lt;&gt;"---",IF(INDEX(RAW_c_TEB2000_REV01!B:D,MATCH(H82,RAW_c_TEB2000_REV01!B:B,0),3)=L82,INDEX(
RAW_c_TEB2000_REV01!B:D,MATCH(H82,INDEX(RAW_c_TEB2000_REV01!B:B,MATCH(H82,RAW_c_TEB2000_REV01!B:B,)+1):'RAW_c_TEB2000_REV01'!B11153,)+MATCH(H82,RAW_c_TEB2000_REV01!B:B,),3),INDEX(RAW_c_TEB2000_REV01!B:D,MATCH(H82,RAW_c_TEB2000_REV01!B:B,0),3)),"---")))=0,"---",IF(K82&lt;&gt;"---",IF(INDEX(RAW_c_TEB2000_REV01!B:D,MATCH(H82,RAW_c_TEB2000_REV01!B:B,0),3)=L82,INDEX(
RAW_c_TEB2000_REV01!B:D,MATCH(H82,INDEX(RAW_c_TEB2000_REV01!B:B,MATCH(H82,RAW_c_TEB2000_REV01!B:B,)+1):'RAW_c_TEB2000_REV01'!B11153,)+MATCH(H82,RAW_c_TEB2000_REV01!B:B,),3),INDEX(RAW_c_TEB2000_REV01!B:D,MATCH(H82,RAW_c_TEB2000_REV01!B:B,0),3)),"---"))),"---")</f>
        <v>JB1-78</v>
      </c>
      <c r="T82">
        <f>COUNTIF(RAW_c_TEB2000_REV01!B:B,G82)</f>
        <v>2</v>
      </c>
      <c r="U82" t="str">
        <f t="shared" si="11"/>
        <v>B2B-IO-G1</v>
      </c>
    </row>
    <row r="83" spans="1:21" x14ac:dyDescent="0.25">
      <c r="A83" t="s">
        <v>247</v>
      </c>
      <c r="B83" t="s">
        <v>39</v>
      </c>
      <c r="C83" t="s">
        <v>2115</v>
      </c>
      <c r="D83" t="s">
        <v>273</v>
      </c>
      <c r="E83">
        <v>77</v>
      </c>
      <c r="F83" t="str">
        <f t="shared" si="6"/>
        <v>JB1-77</v>
      </c>
      <c r="G83" t="str">
        <f>VLOOKUP(F83,RAW_c_TEB2000_REV01!A:B,2,0)</f>
        <v>B35_L5_P</v>
      </c>
      <c r="H83" t="str">
        <f t="shared" si="7"/>
        <v>B35_L5_P</v>
      </c>
      <c r="I83" t="str">
        <f t="shared" si="8"/>
        <v>--</v>
      </c>
      <c r="J83" t="str">
        <f t="shared" si="9"/>
        <v>--</v>
      </c>
      <c r="K83">
        <f>IFERROR(IF(J83="--",IF(G83=H83,VLOOKUP(G83,RAW_c_TEB2000_REV01!L:N,3,0),SUM(VLOOKUP(H83,RAW_c_TEB2000_REV01!L:N,3,0),VLOOKUP(G83,RAW_c_TEB2000_REV01!L:N,3,0))),"---"),"---")</f>
        <v>26.9666</v>
      </c>
      <c r="L83" t="str">
        <f t="shared" si="10"/>
        <v>JB1-77</v>
      </c>
      <c r="M83" t="str">
        <f>IFERROR(IF(
COUNTIF(B2B!H:H,(IF(K83&lt;&gt;"---",IF(INDEX(RAW_c_TEB2000_REV01!B:D,MATCH(H83,RAW_c_TEB2000_REV01!B:B,0),3)=L83,INDEX(
RAW_c_TEB2000_REV01!B:D,MATCH(H83,INDEX(RAW_c_TEB2000_REV01!B:B,MATCH(H83,RAW_c_TEB2000_REV01!B:B,)+1):'RAW_c_TEB2000_REV01'!B11154,)+MATCH(H83,RAW_c_TEB2000_REV01!B:B,),3),INDEX(RAW_c_TEB2000_REV01!B:D,MATCH(H83,RAW_c_TEB2000_REV01!B:B,0),3)),"---")))=1,"---",IF(K83&lt;&gt;"---",IF(INDEX(RAW_c_TEB2000_REV01!B:D,MATCH(H83,RAW_c_TEB2000_REV01!B:B,0),3)=L83,INDEX(
RAW_c_TEB2000_REV01!B:D,MATCH(H83,INDEX(RAW_c_TEB2000_REV01!B:B,MATCH(H83,RAW_c_TEB2000_REV01!B:B,)+1):'RAW_c_TEB2000_REV01'!B11154,)+MATCH(H83,RAW_c_TEB2000_REV01!B:B,),3),INDEX(RAW_c_TEB2000_REV01!B:D,MATCH(H83,RAW_c_TEB2000_REV01!B:B,0),3)),"---")),"---")</f>
        <v>J1-B5</v>
      </c>
      <c r="N83" t="str">
        <f>IFERROR(IF(AND(B83="B2B",J83="--"),L83,IF(
COUNTIF(B2B!H:H,(IF(K83&lt;&gt;"---",IF(INDEX(RAW_c_TEB2000_REV01!B:D,MATCH(H83,RAW_c_TEB2000_REV01!B:B,0),3)=L83,INDEX(
RAW_c_TEB2000_REV01!B:D,MATCH(H83,INDEX(RAW_c_TEB2000_REV01!B:B,MATCH(H83,RAW_c_TEB2000_REV01!B:B,)+1):'RAW_c_TEB2000_REV01'!B11154,)+MATCH(H83,RAW_c_TEB2000_REV01!B:B,),3),INDEX(RAW_c_TEB2000_REV01!B:D,MATCH(H83,RAW_c_TEB2000_REV01!B:B,0),3)),"---")))=0,"---",IF(K83&lt;&gt;"---",IF(INDEX(RAW_c_TEB2000_REV01!B:D,MATCH(H83,RAW_c_TEB2000_REV01!B:B,0),3)=L83,INDEX(
RAW_c_TEB2000_REV01!B:D,MATCH(H83,INDEX(RAW_c_TEB2000_REV01!B:B,MATCH(H83,RAW_c_TEB2000_REV01!B:B,)+1):'RAW_c_TEB2000_REV01'!B11154,)+MATCH(H83,RAW_c_TEB2000_REV01!B:B,),3),INDEX(RAW_c_TEB2000_REV01!B:D,MATCH(H83,RAW_c_TEB2000_REV01!B:B,0),3)),"---"))),"---")</f>
        <v>JB1-77</v>
      </c>
      <c r="T83">
        <f>COUNTIF(RAW_c_TEB2000_REV01!B:B,G83)</f>
        <v>2</v>
      </c>
      <c r="U83" t="str">
        <f t="shared" si="11"/>
        <v>B2B-IO-G1</v>
      </c>
    </row>
    <row r="84" spans="1:21" x14ac:dyDescent="0.25">
      <c r="A84" t="s">
        <v>248</v>
      </c>
      <c r="B84" t="s">
        <v>39</v>
      </c>
      <c r="C84" t="s">
        <v>423</v>
      </c>
      <c r="D84" t="s">
        <v>273</v>
      </c>
      <c r="E84">
        <v>80</v>
      </c>
      <c r="F84" t="str">
        <f t="shared" si="6"/>
        <v>JB1-80</v>
      </c>
      <c r="G84" t="str">
        <f>VLOOKUP(F84,RAW_c_TEB2000_REV01!A:B,2,0)</f>
        <v>NetJB1_80</v>
      </c>
      <c r="H84" t="str">
        <f t="shared" si="7"/>
        <v>NetJB1_80</v>
      </c>
      <c r="I84" t="str">
        <f t="shared" si="8"/>
        <v>--</v>
      </c>
      <c r="J84" t="str">
        <f t="shared" si="9"/>
        <v>--</v>
      </c>
      <c r="K84" t="str">
        <f>IFERROR(IF(J84="--",IF(G84=H84,VLOOKUP(G84,RAW_c_TEB2000_REV01!L:N,3,0),SUM(VLOOKUP(H84,RAW_c_TEB2000_REV01!L:N,3,0),VLOOKUP(G84,RAW_c_TEB2000_REV01!L:N,3,0))),"---"),"---")</f>
        <v>---</v>
      </c>
      <c r="L84" t="str">
        <f t="shared" si="10"/>
        <v>JB1-80</v>
      </c>
      <c r="M84" t="str">
        <f>IFERROR(IF(
COUNTIF(B2B!H:H,(IF(K84&lt;&gt;"---",IF(INDEX(RAW_c_TEB2000_REV01!B:D,MATCH(H84,RAW_c_TEB2000_REV01!B:B,0),3)=L84,INDEX(
RAW_c_TEB2000_REV01!B:D,MATCH(H84,INDEX(RAW_c_TEB2000_REV01!B:B,MATCH(H84,RAW_c_TEB2000_REV01!B:B,)+1):'RAW_c_TEB2000_REV01'!B11155,)+MATCH(H84,RAW_c_TEB2000_REV01!B:B,),3),INDEX(RAW_c_TEB2000_REV01!B:D,MATCH(H84,RAW_c_TEB2000_REV01!B:B,0),3)),"---")))=1,"---",IF(K84&lt;&gt;"---",IF(INDEX(RAW_c_TEB2000_REV01!B:D,MATCH(H84,RAW_c_TEB2000_REV01!B:B,0),3)=L84,INDEX(
RAW_c_TEB2000_REV01!B:D,MATCH(H84,INDEX(RAW_c_TEB2000_REV01!B:B,MATCH(H84,RAW_c_TEB2000_REV01!B:B,)+1):'RAW_c_TEB2000_REV01'!B11155,)+MATCH(H84,RAW_c_TEB2000_REV01!B:B,),3),INDEX(RAW_c_TEB2000_REV01!B:D,MATCH(H84,RAW_c_TEB2000_REV01!B:B,0),3)),"---")),"---")</f>
        <v>---</v>
      </c>
      <c r="N84" t="str">
        <f>IFERROR(IF(AND(B84="B2B",J84="--"),L84,IF(
COUNTIF(B2B!H:H,(IF(K84&lt;&gt;"---",IF(INDEX(RAW_c_TEB2000_REV01!B:D,MATCH(H84,RAW_c_TEB2000_REV01!B:B,0),3)=L84,INDEX(
RAW_c_TEB2000_REV01!B:D,MATCH(H84,INDEX(RAW_c_TEB2000_REV01!B:B,MATCH(H84,RAW_c_TEB2000_REV01!B:B,)+1):'RAW_c_TEB2000_REV01'!B11155,)+MATCH(H84,RAW_c_TEB2000_REV01!B:B,),3),INDEX(RAW_c_TEB2000_REV01!B:D,MATCH(H84,RAW_c_TEB2000_REV01!B:B,0),3)),"---")))=0,"---",IF(K84&lt;&gt;"---",IF(INDEX(RAW_c_TEB2000_REV01!B:D,MATCH(H84,RAW_c_TEB2000_REV01!B:B,0),3)=L84,INDEX(
RAW_c_TEB2000_REV01!B:D,MATCH(H84,INDEX(RAW_c_TEB2000_REV01!B:B,MATCH(H84,RAW_c_TEB2000_REV01!B:B,)+1):'RAW_c_TEB2000_REV01'!B11155,)+MATCH(H84,RAW_c_TEB2000_REV01!B:B,),3),INDEX(RAW_c_TEB2000_REV01!B:D,MATCH(H84,RAW_c_TEB2000_REV01!B:B,0),3)),"---"))),"---")</f>
        <v>JB1-80</v>
      </c>
      <c r="T84">
        <f>COUNTIF(RAW_c_TEB2000_REV01!B:B,G84)</f>
        <v>1</v>
      </c>
      <c r="U84" t="str">
        <f t="shared" si="11"/>
        <v>B2B-PWR_VBAT</v>
      </c>
    </row>
    <row r="85" spans="1:21" x14ac:dyDescent="0.25">
      <c r="A85" t="s">
        <v>249</v>
      </c>
      <c r="B85" t="s">
        <v>39</v>
      </c>
      <c r="C85" t="s">
        <v>2115</v>
      </c>
      <c r="D85" t="s">
        <v>273</v>
      </c>
      <c r="E85">
        <v>79</v>
      </c>
      <c r="F85" t="str">
        <f t="shared" si="6"/>
        <v>JB1-79</v>
      </c>
      <c r="G85" t="str">
        <f>VLOOKUP(F85,RAW_c_TEB2000_REV01!A:B,2,0)</f>
        <v>B35_L3_N</v>
      </c>
      <c r="H85" t="str">
        <f t="shared" si="7"/>
        <v>B35_L3_N</v>
      </c>
      <c r="I85" t="str">
        <f t="shared" si="8"/>
        <v>--</v>
      </c>
      <c r="J85" t="str">
        <f t="shared" si="9"/>
        <v>--</v>
      </c>
      <c r="K85">
        <f>IFERROR(IF(J85="--",IF(G85=H85,VLOOKUP(G85,RAW_c_TEB2000_REV01!L:N,3,0),SUM(VLOOKUP(H85,RAW_c_TEB2000_REV01!L:N,3,0),VLOOKUP(G85,RAW_c_TEB2000_REV01!L:N,3,0))),"---"),"---")</f>
        <v>28.204899999999999</v>
      </c>
      <c r="L85" t="str">
        <f t="shared" si="10"/>
        <v>JB1-79</v>
      </c>
      <c r="M85" t="str">
        <f>IFERROR(IF(
COUNTIF(B2B!H:H,(IF(K85&lt;&gt;"---",IF(INDEX(RAW_c_TEB2000_REV01!B:D,MATCH(H85,RAW_c_TEB2000_REV01!B:B,0),3)=L85,INDEX(
RAW_c_TEB2000_REV01!B:D,MATCH(H85,INDEX(RAW_c_TEB2000_REV01!B:B,MATCH(H85,RAW_c_TEB2000_REV01!B:B,)+1):'RAW_c_TEB2000_REV01'!B11156,)+MATCH(H85,RAW_c_TEB2000_REV01!B:B,),3),INDEX(RAW_c_TEB2000_REV01!B:D,MATCH(H85,RAW_c_TEB2000_REV01!B:B,0),3)),"---")))=1,"---",IF(K85&lt;&gt;"---",IF(INDEX(RAW_c_TEB2000_REV01!B:D,MATCH(H85,RAW_c_TEB2000_REV01!B:B,0),3)=L85,INDEX(
RAW_c_TEB2000_REV01!B:D,MATCH(H85,INDEX(RAW_c_TEB2000_REV01!B:B,MATCH(H85,RAW_c_TEB2000_REV01!B:B,)+1):'RAW_c_TEB2000_REV01'!B11156,)+MATCH(H85,RAW_c_TEB2000_REV01!B:B,),3),INDEX(RAW_c_TEB2000_REV01!B:D,MATCH(H85,RAW_c_TEB2000_REV01!B:B,0),3)),"---")),"---")</f>
        <v>J1-C5</v>
      </c>
      <c r="N85" t="str">
        <f>IFERROR(IF(AND(B85="B2B",J85="--"),L85,IF(
COUNTIF(B2B!H:H,(IF(K85&lt;&gt;"---",IF(INDEX(RAW_c_TEB2000_REV01!B:D,MATCH(H85,RAW_c_TEB2000_REV01!B:B,0),3)=L85,INDEX(
RAW_c_TEB2000_REV01!B:D,MATCH(H85,INDEX(RAW_c_TEB2000_REV01!B:B,MATCH(H85,RAW_c_TEB2000_REV01!B:B,)+1):'RAW_c_TEB2000_REV01'!B11156,)+MATCH(H85,RAW_c_TEB2000_REV01!B:B,),3),INDEX(RAW_c_TEB2000_REV01!B:D,MATCH(H85,RAW_c_TEB2000_REV01!B:B,0),3)),"---")))=0,"---",IF(K85&lt;&gt;"---",IF(INDEX(RAW_c_TEB2000_REV01!B:D,MATCH(H85,RAW_c_TEB2000_REV01!B:B,0),3)=L85,INDEX(
RAW_c_TEB2000_REV01!B:D,MATCH(H85,INDEX(RAW_c_TEB2000_REV01!B:B,MATCH(H85,RAW_c_TEB2000_REV01!B:B,)+1):'RAW_c_TEB2000_REV01'!B11156,)+MATCH(H85,RAW_c_TEB2000_REV01!B:B,),3),INDEX(RAW_c_TEB2000_REV01!B:D,MATCH(H85,RAW_c_TEB2000_REV01!B:B,0),3)),"---"))),"---")</f>
        <v>JB1-79</v>
      </c>
      <c r="T85">
        <f>COUNTIF(RAW_c_TEB2000_REV01!B:B,G85)</f>
        <v>2</v>
      </c>
      <c r="U85" t="str">
        <f t="shared" si="11"/>
        <v>B2B-IO-G1</v>
      </c>
    </row>
    <row r="86" spans="1:21" x14ac:dyDescent="0.25">
      <c r="A86" t="s">
        <v>250</v>
      </c>
      <c r="B86" t="s">
        <v>39</v>
      </c>
      <c r="C86" t="s">
        <v>2115</v>
      </c>
      <c r="D86" t="s">
        <v>273</v>
      </c>
      <c r="E86">
        <v>82</v>
      </c>
      <c r="F86" t="str">
        <f t="shared" si="6"/>
        <v>JB1-82</v>
      </c>
      <c r="G86" t="str">
        <f>VLOOKUP(F86,RAW_c_TEB2000_REV01!A:B,2,0)</f>
        <v>B35_L20_N</v>
      </c>
      <c r="H86" t="str">
        <f t="shared" si="7"/>
        <v>B35_L20_N</v>
      </c>
      <c r="I86" t="str">
        <f t="shared" si="8"/>
        <v>--</v>
      </c>
      <c r="J86" t="str">
        <f t="shared" si="9"/>
        <v>--</v>
      </c>
      <c r="K86">
        <f>IFERROR(IF(J86="--",IF(G86=H86,VLOOKUP(G86,RAW_c_TEB2000_REV01!L:N,3,0),SUM(VLOOKUP(H86,RAW_c_TEB2000_REV01!L:N,3,0),VLOOKUP(G86,RAW_c_TEB2000_REV01!L:N,3,0))),"---"),"---")</f>
        <v>17.5594</v>
      </c>
      <c r="L86" t="str">
        <f t="shared" si="10"/>
        <v>JB1-82</v>
      </c>
      <c r="M86" t="str">
        <f>IFERROR(IF(
COUNTIF(B2B!H:H,(IF(K86&lt;&gt;"---",IF(INDEX(RAW_c_TEB2000_REV01!B:D,MATCH(H86,RAW_c_TEB2000_REV01!B:B,0),3)=L86,INDEX(
RAW_c_TEB2000_REV01!B:D,MATCH(H86,INDEX(RAW_c_TEB2000_REV01!B:B,MATCH(H86,RAW_c_TEB2000_REV01!B:B,)+1):'RAW_c_TEB2000_REV01'!B11157,)+MATCH(H86,RAW_c_TEB2000_REV01!B:B,),3),INDEX(RAW_c_TEB2000_REV01!B:D,MATCH(H86,RAW_c_TEB2000_REV01!B:B,0),3)),"---")))=1,"---",IF(K86&lt;&gt;"---",IF(INDEX(RAW_c_TEB2000_REV01!B:D,MATCH(H86,RAW_c_TEB2000_REV01!B:B,0),3)=L86,INDEX(
RAW_c_TEB2000_REV01!B:D,MATCH(H86,INDEX(RAW_c_TEB2000_REV01!B:B,MATCH(H86,RAW_c_TEB2000_REV01!B:B,)+1):'RAW_c_TEB2000_REV01'!B11157,)+MATCH(H86,RAW_c_TEB2000_REV01!B:B,),3),INDEX(RAW_c_TEB2000_REV01!B:D,MATCH(H86,RAW_c_TEB2000_REV01!B:B,0),3)),"---")),"---")</f>
        <v>J1-C7</v>
      </c>
      <c r="N86" t="str">
        <f>IFERROR(IF(AND(B86="B2B",J86="--"),L86,IF(
COUNTIF(B2B!H:H,(IF(K86&lt;&gt;"---",IF(INDEX(RAW_c_TEB2000_REV01!B:D,MATCH(H86,RAW_c_TEB2000_REV01!B:B,0),3)=L86,INDEX(
RAW_c_TEB2000_REV01!B:D,MATCH(H86,INDEX(RAW_c_TEB2000_REV01!B:B,MATCH(H86,RAW_c_TEB2000_REV01!B:B,)+1):'RAW_c_TEB2000_REV01'!B11157,)+MATCH(H86,RAW_c_TEB2000_REV01!B:B,),3),INDEX(RAW_c_TEB2000_REV01!B:D,MATCH(H86,RAW_c_TEB2000_REV01!B:B,0),3)),"---")))=0,"---",IF(K86&lt;&gt;"---",IF(INDEX(RAW_c_TEB2000_REV01!B:D,MATCH(H86,RAW_c_TEB2000_REV01!B:B,0),3)=L86,INDEX(
RAW_c_TEB2000_REV01!B:D,MATCH(H86,INDEX(RAW_c_TEB2000_REV01!B:B,MATCH(H86,RAW_c_TEB2000_REV01!B:B,)+1):'RAW_c_TEB2000_REV01'!B11157,)+MATCH(H86,RAW_c_TEB2000_REV01!B:B,),3),INDEX(RAW_c_TEB2000_REV01!B:D,MATCH(H86,RAW_c_TEB2000_REV01!B:B,0),3)),"---"))),"---")</f>
        <v>JB1-82</v>
      </c>
      <c r="T86">
        <f>COUNTIF(RAW_c_TEB2000_REV01!B:B,G86)</f>
        <v>2</v>
      </c>
      <c r="U86" t="str">
        <f t="shared" si="11"/>
        <v>B2B-IO-G1</v>
      </c>
    </row>
    <row r="87" spans="1:21" x14ac:dyDescent="0.25">
      <c r="A87" t="s">
        <v>251</v>
      </c>
      <c r="B87" t="s">
        <v>39</v>
      </c>
      <c r="C87" t="s">
        <v>2115</v>
      </c>
      <c r="D87" t="s">
        <v>273</v>
      </c>
      <c r="E87">
        <v>81</v>
      </c>
      <c r="F87" t="str">
        <f t="shared" si="6"/>
        <v>JB1-81</v>
      </c>
      <c r="G87" t="str">
        <f>VLOOKUP(F87,RAW_c_TEB2000_REV01!A:B,2,0)</f>
        <v>B35_L3_P</v>
      </c>
      <c r="H87" t="str">
        <f t="shared" si="7"/>
        <v>B35_L3_P</v>
      </c>
      <c r="I87" t="str">
        <f t="shared" si="8"/>
        <v>--</v>
      </c>
      <c r="J87" t="str">
        <f t="shared" si="9"/>
        <v>--</v>
      </c>
      <c r="K87">
        <f>IFERROR(IF(J87="--",IF(G87=H87,VLOOKUP(G87,RAW_c_TEB2000_REV01!L:N,3,0),SUM(VLOOKUP(H87,RAW_c_TEB2000_REV01!L:N,3,0),VLOOKUP(G87,RAW_c_TEB2000_REV01!L:N,3,0))),"---"),"---")</f>
        <v>28.204899999999999</v>
      </c>
      <c r="L87" t="str">
        <f t="shared" si="10"/>
        <v>JB1-81</v>
      </c>
      <c r="M87" t="str">
        <f>IFERROR(IF(
COUNTIF(B2B!H:H,(IF(K87&lt;&gt;"---",IF(INDEX(RAW_c_TEB2000_REV01!B:D,MATCH(H87,RAW_c_TEB2000_REV01!B:B,0),3)=L87,INDEX(
RAW_c_TEB2000_REV01!B:D,MATCH(H87,INDEX(RAW_c_TEB2000_REV01!B:B,MATCH(H87,RAW_c_TEB2000_REV01!B:B,)+1):'RAW_c_TEB2000_REV01'!B11158,)+MATCH(H87,RAW_c_TEB2000_REV01!B:B,),3),INDEX(RAW_c_TEB2000_REV01!B:D,MATCH(H87,RAW_c_TEB2000_REV01!B:B,0),3)),"---")))=1,"---",IF(K87&lt;&gt;"---",IF(INDEX(RAW_c_TEB2000_REV01!B:D,MATCH(H87,RAW_c_TEB2000_REV01!B:B,0),3)=L87,INDEX(
RAW_c_TEB2000_REV01!B:D,MATCH(H87,INDEX(RAW_c_TEB2000_REV01!B:B,MATCH(H87,RAW_c_TEB2000_REV01!B:B,)+1):'RAW_c_TEB2000_REV01'!B11158,)+MATCH(H87,RAW_c_TEB2000_REV01!B:B,),3),INDEX(RAW_c_TEB2000_REV01!B:D,MATCH(H87,RAW_c_TEB2000_REV01!B:B,0),3)),"---")),"---")</f>
        <v>J1-C4</v>
      </c>
      <c r="N87" t="str">
        <f>IFERROR(IF(AND(B87="B2B",J87="--"),L87,IF(
COUNTIF(B2B!H:H,(IF(K87&lt;&gt;"---",IF(INDEX(RAW_c_TEB2000_REV01!B:D,MATCH(H87,RAW_c_TEB2000_REV01!B:B,0),3)=L87,INDEX(
RAW_c_TEB2000_REV01!B:D,MATCH(H87,INDEX(RAW_c_TEB2000_REV01!B:B,MATCH(H87,RAW_c_TEB2000_REV01!B:B,)+1):'RAW_c_TEB2000_REV01'!B11158,)+MATCH(H87,RAW_c_TEB2000_REV01!B:B,),3),INDEX(RAW_c_TEB2000_REV01!B:D,MATCH(H87,RAW_c_TEB2000_REV01!B:B,0),3)),"---")))=0,"---",IF(K87&lt;&gt;"---",IF(INDEX(RAW_c_TEB2000_REV01!B:D,MATCH(H87,RAW_c_TEB2000_REV01!B:B,0),3)=L87,INDEX(
RAW_c_TEB2000_REV01!B:D,MATCH(H87,INDEX(RAW_c_TEB2000_REV01!B:B,MATCH(H87,RAW_c_TEB2000_REV01!B:B,)+1):'RAW_c_TEB2000_REV01'!B11158,)+MATCH(H87,RAW_c_TEB2000_REV01!B:B,),3),INDEX(RAW_c_TEB2000_REV01!B:D,MATCH(H87,RAW_c_TEB2000_REV01!B:B,0),3)),"---"))),"---")</f>
        <v>JB1-81</v>
      </c>
      <c r="T87">
        <f>COUNTIF(RAW_c_TEB2000_REV01!B:B,G87)</f>
        <v>2</v>
      </c>
      <c r="U87" t="str">
        <f t="shared" si="11"/>
        <v>B2B-IO-G1</v>
      </c>
    </row>
    <row r="88" spans="1:21" x14ac:dyDescent="0.25">
      <c r="A88" t="s">
        <v>252</v>
      </c>
      <c r="B88" t="s">
        <v>39</v>
      </c>
      <c r="C88" t="s">
        <v>2115</v>
      </c>
      <c r="D88" t="s">
        <v>273</v>
      </c>
      <c r="E88">
        <v>84</v>
      </c>
      <c r="F88" t="str">
        <f t="shared" si="6"/>
        <v>JB1-84</v>
      </c>
      <c r="G88" t="str">
        <f>VLOOKUP(F88,RAW_c_TEB2000_REV01!A:B,2,0)</f>
        <v>B35_L20_P</v>
      </c>
      <c r="H88" t="str">
        <f t="shared" si="7"/>
        <v>B35_L20_P</v>
      </c>
      <c r="I88" t="str">
        <f t="shared" si="8"/>
        <v>--</v>
      </c>
      <c r="J88" t="str">
        <f t="shared" si="9"/>
        <v>--</v>
      </c>
      <c r="K88">
        <f>IFERROR(IF(J88="--",IF(G88=H88,VLOOKUP(G88,RAW_c_TEB2000_REV01!L:N,3,0),SUM(VLOOKUP(H88,RAW_c_TEB2000_REV01!L:N,3,0),VLOOKUP(G88,RAW_c_TEB2000_REV01!L:N,3,0))),"---"),"---")</f>
        <v>17.5594</v>
      </c>
      <c r="L88" t="str">
        <f t="shared" si="10"/>
        <v>JB1-84</v>
      </c>
      <c r="M88" t="str">
        <f>IFERROR(IF(
COUNTIF(B2B!H:H,(IF(K88&lt;&gt;"---",IF(INDEX(RAW_c_TEB2000_REV01!B:D,MATCH(H88,RAW_c_TEB2000_REV01!B:B,0),3)=L88,INDEX(
RAW_c_TEB2000_REV01!B:D,MATCH(H88,INDEX(RAW_c_TEB2000_REV01!B:B,MATCH(H88,RAW_c_TEB2000_REV01!B:B,)+1):'RAW_c_TEB2000_REV01'!B11159,)+MATCH(H88,RAW_c_TEB2000_REV01!B:B,),3),INDEX(RAW_c_TEB2000_REV01!B:D,MATCH(H88,RAW_c_TEB2000_REV01!B:B,0),3)),"---")))=1,"---",IF(K88&lt;&gt;"---",IF(INDEX(RAW_c_TEB2000_REV01!B:D,MATCH(H88,RAW_c_TEB2000_REV01!B:B,0),3)=L88,INDEX(
RAW_c_TEB2000_REV01!B:D,MATCH(H88,INDEX(RAW_c_TEB2000_REV01!B:B,MATCH(H88,RAW_c_TEB2000_REV01!B:B,)+1):'RAW_c_TEB2000_REV01'!B11159,)+MATCH(H88,RAW_c_TEB2000_REV01!B:B,),3),INDEX(RAW_c_TEB2000_REV01!B:D,MATCH(H88,RAW_c_TEB2000_REV01!B:B,0),3)),"---")),"---")</f>
        <v>J1-C6</v>
      </c>
      <c r="N88" t="str">
        <f>IFERROR(IF(AND(B88="B2B",J88="--"),L88,IF(
COUNTIF(B2B!H:H,(IF(K88&lt;&gt;"---",IF(INDEX(RAW_c_TEB2000_REV01!B:D,MATCH(H88,RAW_c_TEB2000_REV01!B:B,0),3)=L88,INDEX(
RAW_c_TEB2000_REV01!B:D,MATCH(H88,INDEX(RAW_c_TEB2000_REV01!B:B,MATCH(H88,RAW_c_TEB2000_REV01!B:B,)+1):'RAW_c_TEB2000_REV01'!B11159,)+MATCH(H88,RAW_c_TEB2000_REV01!B:B,),3),INDEX(RAW_c_TEB2000_REV01!B:D,MATCH(H88,RAW_c_TEB2000_REV01!B:B,0),3)),"---")))=0,"---",IF(K88&lt;&gt;"---",IF(INDEX(RAW_c_TEB2000_REV01!B:D,MATCH(H88,RAW_c_TEB2000_REV01!B:B,0),3)=L88,INDEX(
RAW_c_TEB2000_REV01!B:D,MATCH(H88,INDEX(RAW_c_TEB2000_REV01!B:B,MATCH(H88,RAW_c_TEB2000_REV01!B:B,)+1):'RAW_c_TEB2000_REV01'!B11159,)+MATCH(H88,RAW_c_TEB2000_REV01!B:B,),3),INDEX(RAW_c_TEB2000_REV01!B:D,MATCH(H88,RAW_c_TEB2000_REV01!B:B,0),3)),"---"))),"---")</f>
        <v>JB1-84</v>
      </c>
      <c r="T88">
        <f>COUNTIF(RAW_c_TEB2000_REV01!B:B,G88)</f>
        <v>2</v>
      </c>
      <c r="U88" t="str">
        <f t="shared" si="11"/>
        <v>B2B-IO-G1</v>
      </c>
    </row>
    <row r="89" spans="1:21" x14ac:dyDescent="0.25">
      <c r="A89" t="s">
        <v>253</v>
      </c>
      <c r="B89" t="s">
        <v>39</v>
      </c>
      <c r="C89" t="s">
        <v>291</v>
      </c>
      <c r="D89" t="s">
        <v>273</v>
      </c>
      <c r="E89">
        <v>83</v>
      </c>
      <c r="F89" t="str">
        <f t="shared" si="6"/>
        <v>JB1-83</v>
      </c>
      <c r="G89" t="str">
        <f>VLOOKUP(F89,RAW_c_TEB2000_REV01!A:B,2,0)</f>
        <v>GND</v>
      </c>
      <c r="H89" t="str">
        <f t="shared" si="7"/>
        <v>GND</v>
      </c>
      <c r="I89" t="str">
        <f t="shared" si="8"/>
        <v>--</v>
      </c>
      <c r="J89" t="str">
        <f t="shared" si="9"/>
        <v>---</v>
      </c>
      <c r="K89" t="str">
        <f>IFERROR(IF(J89="--",IF(G89=H89,VLOOKUP(G89,RAW_c_TEB2000_REV01!L:N,3,0),SUM(VLOOKUP(H89,RAW_c_TEB2000_REV01!L:N,3,0),VLOOKUP(G89,RAW_c_TEB2000_REV01!L:N,3,0))),"---"),"---")</f>
        <v>---</v>
      </c>
      <c r="L89" t="str">
        <f t="shared" si="10"/>
        <v>JB1-83</v>
      </c>
      <c r="M89" t="str">
        <f>IFERROR(IF(
COUNTIF(B2B!H:H,(IF(K89&lt;&gt;"---",IF(INDEX(RAW_c_TEB2000_REV01!B:D,MATCH(H89,RAW_c_TEB2000_REV01!B:B,0),3)=L89,INDEX(
RAW_c_TEB2000_REV01!B:D,MATCH(H89,INDEX(RAW_c_TEB2000_REV01!B:B,MATCH(H89,RAW_c_TEB2000_REV01!B:B,)+1):'RAW_c_TEB2000_REV01'!B11160,)+MATCH(H89,RAW_c_TEB2000_REV01!B:B,),3),INDEX(RAW_c_TEB2000_REV01!B:D,MATCH(H89,RAW_c_TEB2000_REV01!B:B,0),3)),"---")))=1,"---",IF(K89&lt;&gt;"---",IF(INDEX(RAW_c_TEB2000_REV01!B:D,MATCH(H89,RAW_c_TEB2000_REV01!B:B,0),3)=L89,INDEX(
RAW_c_TEB2000_REV01!B:D,MATCH(H89,INDEX(RAW_c_TEB2000_REV01!B:B,MATCH(H89,RAW_c_TEB2000_REV01!B:B,)+1):'RAW_c_TEB2000_REV01'!B11160,)+MATCH(H89,RAW_c_TEB2000_REV01!B:B,),3),INDEX(RAW_c_TEB2000_REV01!B:D,MATCH(H89,RAW_c_TEB2000_REV01!B:B,0),3)),"---")),"---")</f>
        <v>---</v>
      </c>
      <c r="N89" t="str">
        <f>IFERROR(IF(AND(B89="B2B",J89="--"),L89,IF(
COUNTIF(B2B!H:H,(IF(K89&lt;&gt;"---",IF(INDEX(RAW_c_TEB2000_REV01!B:D,MATCH(H89,RAW_c_TEB2000_REV01!B:B,0),3)=L89,INDEX(
RAW_c_TEB2000_REV01!B:D,MATCH(H89,INDEX(RAW_c_TEB2000_REV01!B:B,MATCH(H89,RAW_c_TEB2000_REV01!B:B,)+1):'RAW_c_TEB2000_REV01'!B11160,)+MATCH(H89,RAW_c_TEB2000_REV01!B:B,),3),INDEX(RAW_c_TEB2000_REV01!B:D,MATCH(H89,RAW_c_TEB2000_REV01!B:B,0),3)),"---")))=0,"---",IF(K89&lt;&gt;"---",IF(INDEX(RAW_c_TEB2000_REV01!B:D,MATCH(H89,RAW_c_TEB2000_REV01!B:B,0),3)=L89,INDEX(
RAW_c_TEB2000_REV01!B:D,MATCH(H89,INDEX(RAW_c_TEB2000_REV01!B:B,MATCH(H89,RAW_c_TEB2000_REV01!B:B,)+1):'RAW_c_TEB2000_REV01'!B11160,)+MATCH(H89,RAW_c_TEB2000_REV01!B:B,),3),INDEX(RAW_c_TEB2000_REV01!B:D,MATCH(H89,RAW_c_TEB2000_REV01!B:B,0),3)),"---"))),"---")</f>
        <v>---</v>
      </c>
      <c r="T89">
        <f>COUNTIF(RAW_c_TEB2000_REV01!B:B,G89)</f>
        <v>224</v>
      </c>
      <c r="U89" t="str">
        <f t="shared" si="11"/>
        <v>B2B-GND</v>
      </c>
    </row>
    <row r="90" spans="1:21" x14ac:dyDescent="0.25">
      <c r="A90" t="s">
        <v>254</v>
      </c>
      <c r="B90" t="s">
        <v>39</v>
      </c>
      <c r="C90" t="s">
        <v>2117</v>
      </c>
      <c r="D90" t="s">
        <v>273</v>
      </c>
      <c r="E90">
        <v>86</v>
      </c>
      <c r="F90" t="str">
        <f t="shared" si="6"/>
        <v>JB1-86</v>
      </c>
      <c r="G90" t="str">
        <f>VLOOKUP(F90,RAW_c_TEB2000_REV01!A:B,2,0)</f>
        <v>MIO15</v>
      </c>
      <c r="H90" t="str">
        <f t="shared" si="7"/>
        <v>MIO15</v>
      </c>
      <c r="I90" t="str">
        <f t="shared" si="8"/>
        <v>--</v>
      </c>
      <c r="J90" t="str">
        <f t="shared" si="9"/>
        <v>--</v>
      </c>
      <c r="K90">
        <f>IFERROR(IF(J90="--",IF(G90=H90,VLOOKUP(G90,RAW_c_TEB2000_REV01!L:N,3,0),SUM(VLOOKUP(H90,RAW_c_TEB2000_REV01!L:N,3,0),VLOOKUP(G90,RAW_c_TEB2000_REV01!L:N,3,0))),"---"),"---")</f>
        <v>12.719900000000001</v>
      </c>
      <c r="L90" t="str">
        <f t="shared" si="10"/>
        <v>JB1-86</v>
      </c>
      <c r="M90" t="str">
        <f>IFERROR(IF(
COUNTIF(B2B!H:H,(IF(K90&lt;&gt;"---",IF(INDEX(RAW_c_TEB2000_REV01!B:D,MATCH(H90,RAW_c_TEB2000_REV01!B:B,0),3)=L90,INDEX(
RAW_c_TEB2000_REV01!B:D,MATCH(H90,INDEX(RAW_c_TEB2000_REV01!B:B,MATCH(H90,RAW_c_TEB2000_REV01!B:B,)+1):'RAW_c_TEB2000_REV01'!B11161,)+MATCH(H90,RAW_c_TEB2000_REV01!B:B,),3),INDEX(RAW_c_TEB2000_REV01!B:D,MATCH(H90,RAW_c_TEB2000_REV01!B:B,0),3)),"---")))=1,"---",IF(K90&lt;&gt;"---",IF(INDEX(RAW_c_TEB2000_REV01!B:D,MATCH(H90,RAW_c_TEB2000_REV01!B:B,0),3)=L90,INDEX(
RAW_c_TEB2000_REV01!B:D,MATCH(H90,INDEX(RAW_c_TEB2000_REV01!B:B,MATCH(H90,RAW_c_TEB2000_REV01!B:B,)+1):'RAW_c_TEB2000_REV01'!B11161,)+MATCH(H90,RAW_c_TEB2000_REV01!B:B,),3),INDEX(RAW_c_TEB2000_REV01!B:D,MATCH(H90,RAW_c_TEB2000_REV01!B:B,0),3)),"---")),"---")</f>
        <v>U5-95</v>
      </c>
      <c r="N90" t="str">
        <f>IFERROR(IF(AND(B90="B2B",J90="--"),L90,IF(
COUNTIF(B2B!H:H,(IF(K90&lt;&gt;"---",IF(INDEX(RAW_c_TEB2000_REV01!B:D,MATCH(H90,RAW_c_TEB2000_REV01!B:B,0),3)=L90,INDEX(
RAW_c_TEB2000_REV01!B:D,MATCH(H90,INDEX(RAW_c_TEB2000_REV01!B:B,MATCH(H90,RAW_c_TEB2000_REV01!B:B,)+1):'RAW_c_TEB2000_REV01'!B11161,)+MATCH(H90,RAW_c_TEB2000_REV01!B:B,),3),INDEX(RAW_c_TEB2000_REV01!B:D,MATCH(H90,RAW_c_TEB2000_REV01!B:B,0),3)),"---")))=0,"---",IF(K90&lt;&gt;"---",IF(INDEX(RAW_c_TEB2000_REV01!B:D,MATCH(H90,RAW_c_TEB2000_REV01!B:B,0),3)=L90,INDEX(
RAW_c_TEB2000_REV01!B:D,MATCH(H90,INDEX(RAW_c_TEB2000_REV01!B:B,MATCH(H90,RAW_c_TEB2000_REV01!B:B,)+1):'RAW_c_TEB2000_REV01'!B11161,)+MATCH(H90,RAW_c_TEB2000_REV01!B:B,),3),INDEX(RAW_c_TEB2000_REV01!B:D,MATCH(H90,RAW_c_TEB2000_REV01!B:B,0),3)),"---"))),"---")</f>
        <v>JB1-86</v>
      </c>
      <c r="T90">
        <f>COUNTIF(RAW_c_TEB2000_REV01!B:B,G90)</f>
        <v>2</v>
      </c>
      <c r="U90" t="str">
        <f t="shared" si="11"/>
        <v>B2B-IO-G6_MIO_UART-TX</v>
      </c>
    </row>
    <row r="91" spans="1:21" x14ac:dyDescent="0.25">
      <c r="A91" t="s">
        <v>255</v>
      </c>
      <c r="B91" t="s">
        <v>39</v>
      </c>
      <c r="C91" t="s">
        <v>2115</v>
      </c>
      <c r="D91" t="s">
        <v>273</v>
      </c>
      <c r="E91">
        <v>85</v>
      </c>
      <c r="F91" t="str">
        <f t="shared" si="6"/>
        <v>JB1-85</v>
      </c>
      <c r="G91" t="str">
        <f>VLOOKUP(F91,RAW_c_TEB2000_REV01!A:B,2,0)</f>
        <v>B35_L6_N</v>
      </c>
      <c r="H91" t="str">
        <f t="shared" si="7"/>
        <v>B35_L6_N</v>
      </c>
      <c r="I91" t="str">
        <f t="shared" si="8"/>
        <v>--</v>
      </c>
      <c r="J91" t="str">
        <f t="shared" si="9"/>
        <v>--</v>
      </c>
      <c r="K91">
        <f>IFERROR(IF(J91="--",IF(G91=H91,VLOOKUP(G91,RAW_c_TEB2000_REV01!L:N,3,0),SUM(VLOOKUP(H91,RAW_c_TEB2000_REV01!L:N,3,0),VLOOKUP(G91,RAW_c_TEB2000_REV01!L:N,3,0))),"---"),"---")</f>
        <v>35.808100000000003</v>
      </c>
      <c r="L91" t="str">
        <f t="shared" si="10"/>
        <v>JB1-85</v>
      </c>
      <c r="M91" t="str">
        <f>IFERROR(IF(
COUNTIF(B2B!H:H,(IF(K91&lt;&gt;"---",IF(INDEX(RAW_c_TEB2000_REV01!B:D,MATCH(H91,RAW_c_TEB2000_REV01!B:B,0),3)=L91,INDEX(
RAW_c_TEB2000_REV01!B:D,MATCH(H91,INDEX(RAW_c_TEB2000_REV01!B:B,MATCH(H91,RAW_c_TEB2000_REV01!B:B,)+1):'RAW_c_TEB2000_REV01'!B11162,)+MATCH(H91,RAW_c_TEB2000_REV01!B:B,),3),INDEX(RAW_c_TEB2000_REV01!B:D,MATCH(H91,RAW_c_TEB2000_REV01!B:B,0),3)),"---")))=1,"---",IF(K91&lt;&gt;"---",IF(INDEX(RAW_c_TEB2000_REV01!B:D,MATCH(H91,RAW_c_TEB2000_REV01!B:B,0),3)=L91,INDEX(
RAW_c_TEB2000_REV01!B:D,MATCH(H91,INDEX(RAW_c_TEB2000_REV01!B:B,MATCH(H91,RAW_c_TEB2000_REV01!B:B,)+1):'RAW_c_TEB2000_REV01'!B11162,)+MATCH(H91,RAW_c_TEB2000_REV01!B:B,),3),INDEX(RAW_c_TEB2000_REV01!B:D,MATCH(H91,RAW_c_TEB2000_REV01!B:B,0),3)),"---")),"---")</f>
        <v>J1-B4</v>
      </c>
      <c r="N91" t="str">
        <f>IFERROR(IF(AND(B91="B2B",J91="--"),L91,IF(
COUNTIF(B2B!H:H,(IF(K91&lt;&gt;"---",IF(INDEX(RAW_c_TEB2000_REV01!B:D,MATCH(H91,RAW_c_TEB2000_REV01!B:B,0),3)=L91,INDEX(
RAW_c_TEB2000_REV01!B:D,MATCH(H91,INDEX(RAW_c_TEB2000_REV01!B:B,MATCH(H91,RAW_c_TEB2000_REV01!B:B,)+1):'RAW_c_TEB2000_REV01'!B11162,)+MATCH(H91,RAW_c_TEB2000_REV01!B:B,),3),INDEX(RAW_c_TEB2000_REV01!B:D,MATCH(H91,RAW_c_TEB2000_REV01!B:B,0),3)),"---")))=0,"---",IF(K91&lt;&gt;"---",IF(INDEX(RAW_c_TEB2000_REV01!B:D,MATCH(H91,RAW_c_TEB2000_REV01!B:B,0),3)=L91,INDEX(
RAW_c_TEB2000_REV01!B:D,MATCH(H91,INDEX(RAW_c_TEB2000_REV01!B:B,MATCH(H91,RAW_c_TEB2000_REV01!B:B,)+1):'RAW_c_TEB2000_REV01'!B11162,)+MATCH(H91,RAW_c_TEB2000_REV01!B:B,),3),INDEX(RAW_c_TEB2000_REV01!B:D,MATCH(H91,RAW_c_TEB2000_REV01!B:B,0),3)),"---"))),"---")</f>
        <v>JB1-85</v>
      </c>
      <c r="T91">
        <f>COUNTIF(RAW_c_TEB2000_REV01!B:B,G91)</f>
        <v>2</v>
      </c>
      <c r="U91" t="str">
        <f t="shared" si="11"/>
        <v>B2B-IO-G1</v>
      </c>
    </row>
    <row r="92" spans="1:21" x14ac:dyDescent="0.25">
      <c r="A92" t="s">
        <v>256</v>
      </c>
      <c r="B92" t="s">
        <v>39</v>
      </c>
      <c r="C92" t="s">
        <v>2118</v>
      </c>
      <c r="D92" t="s">
        <v>273</v>
      </c>
      <c r="E92">
        <v>88</v>
      </c>
      <c r="F92" t="str">
        <f t="shared" si="6"/>
        <v>JB1-88</v>
      </c>
      <c r="G92" t="str">
        <f>VLOOKUP(F92,RAW_c_TEB2000_REV01!A:B,2,0)</f>
        <v>MIO0</v>
      </c>
      <c r="H92" t="str">
        <f t="shared" si="7"/>
        <v>MIO0</v>
      </c>
      <c r="I92" t="str">
        <f t="shared" si="8"/>
        <v>--</v>
      </c>
      <c r="J92" t="str">
        <f t="shared" si="9"/>
        <v>--</v>
      </c>
      <c r="K92">
        <f>IFERROR(IF(J92="--",IF(G92=H92,VLOOKUP(G92,RAW_c_TEB2000_REV01!L:N,3,0),SUM(VLOOKUP(H92,RAW_c_TEB2000_REV01!L:N,3,0),VLOOKUP(G92,RAW_c_TEB2000_REV01!L:N,3,0))),"---"),"---")</f>
        <v>68.77</v>
      </c>
      <c r="L92" t="str">
        <f t="shared" si="10"/>
        <v>JB1-88</v>
      </c>
      <c r="M92" t="str">
        <f>IFERROR(IF(
COUNTIF(B2B!H:H,(IF(K92&lt;&gt;"---",IF(INDEX(RAW_c_TEB2000_REV01!B:D,MATCH(H92,RAW_c_TEB2000_REV01!B:B,0),3)=L92,INDEX(
RAW_c_TEB2000_REV01!B:D,MATCH(H92,INDEX(RAW_c_TEB2000_REV01!B:B,MATCH(H92,RAW_c_TEB2000_REV01!B:B,)+1):'RAW_c_TEB2000_REV01'!B11163,)+MATCH(H92,RAW_c_TEB2000_REV01!B:B,),3),INDEX(RAW_c_TEB2000_REV01!B:D,MATCH(H92,RAW_c_TEB2000_REV01!B:B,0),3)),"---")))=1,"---",IF(K92&lt;&gt;"---",IF(INDEX(RAW_c_TEB2000_REV01!B:D,MATCH(H92,RAW_c_TEB2000_REV01!B:B,0),3)=L92,INDEX(
RAW_c_TEB2000_REV01!B:D,MATCH(H92,INDEX(RAW_c_TEB2000_REV01!B:B,MATCH(H92,RAW_c_TEB2000_REV01!B:B,)+1):'RAW_c_TEB2000_REV01'!B11163,)+MATCH(H92,RAW_c_TEB2000_REV01!B:B,),3),INDEX(RAW_c_TEB2000_REV01!B:D,MATCH(H92,RAW_c_TEB2000_REV01!B:B,0),3)),"---")),"---")</f>
        <v>U5-94</v>
      </c>
      <c r="N92" t="str">
        <f>IFERROR(IF(AND(B92="B2B",J92="--"),L92,IF(
COUNTIF(B2B!H:H,(IF(K92&lt;&gt;"---",IF(INDEX(RAW_c_TEB2000_REV01!B:D,MATCH(H92,RAW_c_TEB2000_REV01!B:B,0),3)=L92,INDEX(
RAW_c_TEB2000_REV01!B:D,MATCH(H92,INDEX(RAW_c_TEB2000_REV01!B:B,MATCH(H92,RAW_c_TEB2000_REV01!B:B,)+1):'RAW_c_TEB2000_REV01'!B11163,)+MATCH(H92,RAW_c_TEB2000_REV01!B:B,),3),INDEX(RAW_c_TEB2000_REV01!B:D,MATCH(H92,RAW_c_TEB2000_REV01!B:B,0),3)),"---")))=0,"---",IF(K92&lt;&gt;"---",IF(INDEX(RAW_c_TEB2000_REV01!B:D,MATCH(H92,RAW_c_TEB2000_REV01!B:B,0),3)=L92,INDEX(
RAW_c_TEB2000_REV01!B:D,MATCH(H92,INDEX(RAW_c_TEB2000_REV01!B:B,MATCH(H92,RAW_c_TEB2000_REV01!B:B,)+1):'RAW_c_TEB2000_REV01'!B11163,)+MATCH(H92,RAW_c_TEB2000_REV01!B:B,),3),INDEX(RAW_c_TEB2000_REV01!B:D,MATCH(H92,RAW_c_TEB2000_REV01!B:B,0),3)),"---"))),"---")</f>
        <v>JB1-88</v>
      </c>
      <c r="T92">
        <f>COUNTIF(RAW_c_TEB2000_REV01!B:B,G92)</f>
        <v>4</v>
      </c>
      <c r="U92" t="str">
        <f t="shared" si="11"/>
        <v>B2B-IO-G6_MIO</v>
      </c>
    </row>
    <row r="93" spans="1:21" x14ac:dyDescent="0.25">
      <c r="A93" t="s">
        <v>257</v>
      </c>
      <c r="B93" t="s">
        <v>39</v>
      </c>
      <c r="C93" t="s">
        <v>2115</v>
      </c>
      <c r="D93" t="s">
        <v>273</v>
      </c>
      <c r="E93">
        <v>87</v>
      </c>
      <c r="F93" t="str">
        <f t="shared" si="6"/>
        <v>JB1-87</v>
      </c>
      <c r="G93" t="str">
        <f>VLOOKUP(F93,RAW_c_TEB2000_REV01!A:B,2,0)</f>
        <v>B35_L6_P</v>
      </c>
      <c r="H93" t="str">
        <f t="shared" si="7"/>
        <v>B35_L6_P</v>
      </c>
      <c r="I93" t="str">
        <f t="shared" si="8"/>
        <v>--</v>
      </c>
      <c r="J93" t="str">
        <f t="shared" si="9"/>
        <v>--</v>
      </c>
      <c r="K93">
        <f>IFERROR(IF(J93="--",IF(G93=H93,VLOOKUP(G93,RAW_c_TEB2000_REV01!L:N,3,0),SUM(VLOOKUP(H93,RAW_c_TEB2000_REV01!L:N,3,0),VLOOKUP(G93,RAW_c_TEB2000_REV01!L:N,3,0))),"---"),"---")</f>
        <v>35.808100000000003</v>
      </c>
      <c r="L93" t="str">
        <f t="shared" si="10"/>
        <v>JB1-87</v>
      </c>
      <c r="M93" t="str">
        <f>IFERROR(IF(
COUNTIF(B2B!H:H,(IF(K93&lt;&gt;"---",IF(INDEX(RAW_c_TEB2000_REV01!B:D,MATCH(H93,RAW_c_TEB2000_REV01!B:B,0),3)=L93,INDEX(
RAW_c_TEB2000_REV01!B:D,MATCH(H93,INDEX(RAW_c_TEB2000_REV01!B:B,MATCH(H93,RAW_c_TEB2000_REV01!B:B,)+1):'RAW_c_TEB2000_REV01'!B11164,)+MATCH(H93,RAW_c_TEB2000_REV01!B:B,),3),INDEX(RAW_c_TEB2000_REV01!B:D,MATCH(H93,RAW_c_TEB2000_REV01!B:B,0),3)),"---")))=1,"---",IF(K93&lt;&gt;"---",IF(INDEX(RAW_c_TEB2000_REV01!B:D,MATCH(H93,RAW_c_TEB2000_REV01!B:B,0),3)=L93,INDEX(
RAW_c_TEB2000_REV01!B:D,MATCH(H93,INDEX(RAW_c_TEB2000_REV01!B:B,MATCH(H93,RAW_c_TEB2000_REV01!B:B,)+1):'RAW_c_TEB2000_REV01'!B11164,)+MATCH(H93,RAW_c_TEB2000_REV01!B:B,),3),INDEX(RAW_c_TEB2000_REV01!B:D,MATCH(H93,RAW_c_TEB2000_REV01!B:B,0),3)),"---")),"---")</f>
        <v>J1-B3</v>
      </c>
      <c r="N93" t="str">
        <f>IFERROR(IF(AND(B93="B2B",J93="--"),L93,IF(
COUNTIF(B2B!H:H,(IF(K93&lt;&gt;"---",IF(INDEX(RAW_c_TEB2000_REV01!B:D,MATCH(H93,RAW_c_TEB2000_REV01!B:B,0),3)=L93,INDEX(
RAW_c_TEB2000_REV01!B:D,MATCH(H93,INDEX(RAW_c_TEB2000_REV01!B:B,MATCH(H93,RAW_c_TEB2000_REV01!B:B,)+1):'RAW_c_TEB2000_REV01'!B11164,)+MATCH(H93,RAW_c_TEB2000_REV01!B:B,),3),INDEX(RAW_c_TEB2000_REV01!B:D,MATCH(H93,RAW_c_TEB2000_REV01!B:B,0),3)),"---")))=0,"---",IF(K93&lt;&gt;"---",IF(INDEX(RAW_c_TEB2000_REV01!B:D,MATCH(H93,RAW_c_TEB2000_REV01!B:B,0),3)=L93,INDEX(
RAW_c_TEB2000_REV01!B:D,MATCH(H93,INDEX(RAW_c_TEB2000_REV01!B:B,MATCH(H93,RAW_c_TEB2000_REV01!B:B,)+1):'RAW_c_TEB2000_REV01'!B11164,)+MATCH(H93,RAW_c_TEB2000_REV01!B:B,),3),INDEX(RAW_c_TEB2000_REV01!B:D,MATCH(H93,RAW_c_TEB2000_REV01!B:B,0),3)),"---"))),"---")</f>
        <v>JB1-87</v>
      </c>
      <c r="T93">
        <f>COUNTIF(RAW_c_TEB2000_REV01!B:B,G93)</f>
        <v>2</v>
      </c>
      <c r="U93" t="str">
        <f t="shared" si="11"/>
        <v>B2B-IO-G1</v>
      </c>
    </row>
    <row r="94" spans="1:21" x14ac:dyDescent="0.25">
      <c r="A94" t="s">
        <v>258</v>
      </c>
      <c r="B94" t="s">
        <v>39</v>
      </c>
      <c r="C94" t="s">
        <v>435</v>
      </c>
      <c r="D94" t="s">
        <v>273</v>
      </c>
      <c r="E94">
        <v>90</v>
      </c>
      <c r="F94" t="str">
        <f t="shared" si="6"/>
        <v>JB1-90</v>
      </c>
      <c r="G94" t="str">
        <f>VLOOKUP(F94,RAW_c_TEB2000_REV01!A:B,2,0)</f>
        <v>PROGMODE</v>
      </c>
      <c r="H94" t="str">
        <f t="shared" si="7"/>
        <v>PROGMODE</v>
      </c>
      <c r="I94" t="str">
        <f t="shared" si="8"/>
        <v>--</v>
      </c>
      <c r="J94" t="str">
        <f t="shared" si="9"/>
        <v>--</v>
      </c>
      <c r="K94">
        <f>IFERROR(IF(J94="--",IF(G94=H94,VLOOKUP(G94,RAW_c_TEB2000_REV01!L:N,3,0),SUM(VLOOKUP(H94,RAW_c_TEB2000_REV01!L:N,3,0),VLOOKUP(G94,RAW_c_TEB2000_REV01!L:N,3,0))),"---"),"---")</f>
        <v>11.1707</v>
      </c>
      <c r="L94" t="str">
        <f t="shared" si="10"/>
        <v>JB1-90</v>
      </c>
      <c r="M94" t="str">
        <f>IFERROR(IF(
COUNTIF(B2B!H:H,(IF(K94&lt;&gt;"---",IF(INDEX(RAW_c_TEB2000_REV01!B:D,MATCH(H94,RAW_c_TEB2000_REV01!B:B,0),3)=L94,INDEX(
RAW_c_TEB2000_REV01!B:D,MATCH(H94,INDEX(RAW_c_TEB2000_REV01!B:B,MATCH(H94,RAW_c_TEB2000_REV01!B:B,)+1):'RAW_c_TEB2000_REV01'!B11165,)+MATCH(H94,RAW_c_TEB2000_REV01!B:B,),3),INDEX(RAW_c_TEB2000_REV01!B:D,MATCH(H94,RAW_c_TEB2000_REV01!B:B,0),3)),"---")))=1,"---",IF(K94&lt;&gt;"---",IF(INDEX(RAW_c_TEB2000_REV01!B:D,MATCH(H94,RAW_c_TEB2000_REV01!B:B,0),3)=L94,INDEX(
RAW_c_TEB2000_REV01!B:D,MATCH(H94,INDEX(RAW_c_TEB2000_REV01!B:B,MATCH(H94,RAW_c_TEB2000_REV01!B:B,)+1):'RAW_c_TEB2000_REV01'!B11165,)+MATCH(H94,RAW_c_TEB2000_REV01!B:B,),3),INDEX(RAW_c_TEB2000_REV01!B:D,MATCH(H94,RAW_c_TEB2000_REV01!B:B,0),3)),"---")),"---")</f>
        <v>U5-104</v>
      </c>
      <c r="N94" t="str">
        <f>IFERROR(IF(AND(B94="B2B",J94="--"),L94,IF(
COUNTIF(B2B!H:H,(IF(K94&lt;&gt;"---",IF(INDEX(RAW_c_TEB2000_REV01!B:D,MATCH(H94,RAW_c_TEB2000_REV01!B:B,0),3)=L94,INDEX(
RAW_c_TEB2000_REV01!B:D,MATCH(H94,INDEX(RAW_c_TEB2000_REV01!B:B,MATCH(H94,RAW_c_TEB2000_REV01!B:B,)+1):'RAW_c_TEB2000_REV01'!B11165,)+MATCH(H94,RAW_c_TEB2000_REV01!B:B,),3),INDEX(RAW_c_TEB2000_REV01!B:D,MATCH(H94,RAW_c_TEB2000_REV01!B:B,0),3)),"---")))=0,"---",IF(K94&lt;&gt;"---",IF(INDEX(RAW_c_TEB2000_REV01!B:D,MATCH(H94,RAW_c_TEB2000_REV01!B:B,0),3)=L94,INDEX(
RAW_c_TEB2000_REV01!B:D,MATCH(H94,INDEX(RAW_c_TEB2000_REV01!B:B,MATCH(H94,RAW_c_TEB2000_REV01!B:B,)+1):'RAW_c_TEB2000_REV01'!B11165,)+MATCH(H94,RAW_c_TEB2000_REV01!B:B,),3),INDEX(RAW_c_TEB2000_REV01!B:D,MATCH(H94,RAW_c_TEB2000_REV01!B:B,0),3)),"---"))),"---")</f>
        <v>JB1-90</v>
      </c>
      <c r="T94">
        <f>COUNTIF(RAW_c_TEB2000_REV01!B:B,G94)</f>
        <v>2</v>
      </c>
      <c r="U94" t="str">
        <f t="shared" si="11"/>
        <v>B2B-JTAGSEL</v>
      </c>
    </row>
    <row r="95" spans="1:21" x14ac:dyDescent="0.25">
      <c r="A95" t="s">
        <v>259</v>
      </c>
      <c r="B95" t="s">
        <v>39</v>
      </c>
      <c r="C95" t="s">
        <v>291</v>
      </c>
      <c r="D95" t="s">
        <v>273</v>
      </c>
      <c r="E95">
        <v>89</v>
      </c>
      <c r="F95" t="str">
        <f t="shared" si="6"/>
        <v>JB1-89</v>
      </c>
      <c r="G95" t="str">
        <f>VLOOKUP(F95,RAW_c_TEB2000_REV01!A:B,2,0)</f>
        <v>GND</v>
      </c>
      <c r="H95" t="str">
        <f t="shared" si="7"/>
        <v>GND</v>
      </c>
      <c r="I95" t="str">
        <f t="shared" si="8"/>
        <v>--</v>
      </c>
      <c r="J95" t="str">
        <f t="shared" si="9"/>
        <v>---</v>
      </c>
      <c r="K95" t="str">
        <f>IFERROR(IF(J95="--",IF(G95=H95,VLOOKUP(G95,RAW_c_TEB2000_REV01!L:N,3,0),SUM(VLOOKUP(H95,RAW_c_TEB2000_REV01!L:N,3,0),VLOOKUP(G95,RAW_c_TEB2000_REV01!L:N,3,0))),"---"),"---")</f>
        <v>---</v>
      </c>
      <c r="L95" t="str">
        <f t="shared" si="10"/>
        <v>JB1-89</v>
      </c>
      <c r="M95" t="str">
        <f>IFERROR(IF(
COUNTIF(B2B!H:H,(IF(K95&lt;&gt;"---",IF(INDEX(RAW_c_TEB2000_REV01!B:D,MATCH(H95,RAW_c_TEB2000_REV01!B:B,0),3)=L95,INDEX(
RAW_c_TEB2000_REV01!B:D,MATCH(H95,INDEX(RAW_c_TEB2000_REV01!B:B,MATCH(H95,RAW_c_TEB2000_REV01!B:B,)+1):'RAW_c_TEB2000_REV01'!B11166,)+MATCH(H95,RAW_c_TEB2000_REV01!B:B,),3),INDEX(RAW_c_TEB2000_REV01!B:D,MATCH(H95,RAW_c_TEB2000_REV01!B:B,0),3)),"---")))=1,"---",IF(K95&lt;&gt;"---",IF(INDEX(RAW_c_TEB2000_REV01!B:D,MATCH(H95,RAW_c_TEB2000_REV01!B:B,0),3)=L95,INDEX(
RAW_c_TEB2000_REV01!B:D,MATCH(H95,INDEX(RAW_c_TEB2000_REV01!B:B,MATCH(H95,RAW_c_TEB2000_REV01!B:B,)+1):'RAW_c_TEB2000_REV01'!B11166,)+MATCH(H95,RAW_c_TEB2000_REV01!B:B,),3),INDEX(RAW_c_TEB2000_REV01!B:D,MATCH(H95,RAW_c_TEB2000_REV01!B:B,0),3)),"---")),"---")</f>
        <v>---</v>
      </c>
      <c r="N95" t="str">
        <f>IFERROR(IF(AND(B95="B2B",J95="--"),L95,IF(
COUNTIF(B2B!H:H,(IF(K95&lt;&gt;"---",IF(INDEX(RAW_c_TEB2000_REV01!B:D,MATCH(H95,RAW_c_TEB2000_REV01!B:B,0),3)=L95,INDEX(
RAW_c_TEB2000_REV01!B:D,MATCH(H95,INDEX(RAW_c_TEB2000_REV01!B:B,MATCH(H95,RAW_c_TEB2000_REV01!B:B,)+1):'RAW_c_TEB2000_REV01'!B11166,)+MATCH(H95,RAW_c_TEB2000_REV01!B:B,),3),INDEX(RAW_c_TEB2000_REV01!B:D,MATCH(H95,RAW_c_TEB2000_REV01!B:B,0),3)),"---")))=0,"---",IF(K95&lt;&gt;"---",IF(INDEX(RAW_c_TEB2000_REV01!B:D,MATCH(H95,RAW_c_TEB2000_REV01!B:B,0),3)=L95,INDEX(
RAW_c_TEB2000_REV01!B:D,MATCH(H95,INDEX(RAW_c_TEB2000_REV01!B:B,MATCH(H95,RAW_c_TEB2000_REV01!B:B,)+1):'RAW_c_TEB2000_REV01'!B11166,)+MATCH(H95,RAW_c_TEB2000_REV01!B:B,),3),INDEX(RAW_c_TEB2000_REV01!B:D,MATCH(H95,RAW_c_TEB2000_REV01!B:B,0),3)),"---"))),"---")</f>
        <v>---</v>
      </c>
      <c r="T95">
        <f>COUNTIF(RAW_c_TEB2000_REV01!B:B,G95)</f>
        <v>224</v>
      </c>
      <c r="U95" t="str">
        <f t="shared" si="11"/>
        <v>B2B-GND</v>
      </c>
    </row>
    <row r="96" spans="1:21" x14ac:dyDescent="0.25">
      <c r="A96" t="s">
        <v>260</v>
      </c>
      <c r="B96" t="s">
        <v>39</v>
      </c>
      <c r="C96" t="s">
        <v>2118</v>
      </c>
      <c r="D96" t="s">
        <v>273</v>
      </c>
      <c r="E96">
        <v>92</v>
      </c>
      <c r="F96" t="str">
        <f t="shared" si="6"/>
        <v>JB1-92</v>
      </c>
      <c r="G96" t="str">
        <f>VLOOKUP(F96,RAW_c_TEB2000_REV01!A:B,2,0)</f>
        <v>MIO9</v>
      </c>
      <c r="H96" t="str">
        <f t="shared" si="7"/>
        <v>MIO9</v>
      </c>
      <c r="I96" t="str">
        <f t="shared" si="8"/>
        <v>--</v>
      </c>
      <c r="J96" t="str">
        <f t="shared" si="9"/>
        <v>--</v>
      </c>
      <c r="K96">
        <f>IFERROR(IF(J96="--",IF(G96=H96,VLOOKUP(G96,RAW_c_TEB2000_REV01!L:N,3,0),SUM(VLOOKUP(H96,RAW_c_TEB2000_REV01!L:N,3,0),VLOOKUP(G96,RAW_c_TEB2000_REV01!L:N,3,0))),"---"),"---")</f>
        <v>18.8996</v>
      </c>
      <c r="L96" t="str">
        <f t="shared" si="10"/>
        <v>JB1-92</v>
      </c>
      <c r="M96" t="str">
        <f>IFERROR(IF(
COUNTIF(B2B!H:H,(IF(K96&lt;&gt;"---",IF(INDEX(RAW_c_TEB2000_REV01!B:D,MATCH(H96,RAW_c_TEB2000_REV01!B:B,0),3)=L96,INDEX(
RAW_c_TEB2000_REV01!B:D,MATCH(H96,INDEX(RAW_c_TEB2000_REV01!B:B,MATCH(H96,RAW_c_TEB2000_REV01!B:B,)+1):'RAW_c_TEB2000_REV01'!B11167,)+MATCH(H96,RAW_c_TEB2000_REV01!B:B,),3),INDEX(RAW_c_TEB2000_REV01!B:D,MATCH(H96,RAW_c_TEB2000_REV01!B:B,0),3)),"---")))=1,"---",IF(K96&lt;&gt;"---",IF(INDEX(RAW_c_TEB2000_REV01!B:D,MATCH(H96,RAW_c_TEB2000_REV01!B:B,0),3)=L96,INDEX(
RAW_c_TEB2000_REV01!B:D,MATCH(H96,INDEX(RAW_c_TEB2000_REV01!B:B,MATCH(H96,RAW_c_TEB2000_REV01!B:B,)+1):'RAW_c_TEB2000_REV01'!B11167,)+MATCH(H96,RAW_c_TEB2000_REV01!B:B,),3),INDEX(RAW_c_TEB2000_REV01!B:D,MATCH(H96,RAW_c_TEB2000_REV01!B:B,0),3)),"---")),"---")</f>
        <v>U5-96</v>
      </c>
      <c r="N96" t="str">
        <f>IFERROR(IF(AND(B96="B2B",J96="--"),L96,IF(
COUNTIF(B2B!H:H,(IF(K96&lt;&gt;"---",IF(INDEX(RAW_c_TEB2000_REV01!B:D,MATCH(H96,RAW_c_TEB2000_REV01!B:B,0),3)=L96,INDEX(
RAW_c_TEB2000_REV01!B:D,MATCH(H96,INDEX(RAW_c_TEB2000_REV01!B:B,MATCH(H96,RAW_c_TEB2000_REV01!B:B,)+1):'RAW_c_TEB2000_REV01'!B11167,)+MATCH(H96,RAW_c_TEB2000_REV01!B:B,),3),INDEX(RAW_c_TEB2000_REV01!B:D,MATCH(H96,RAW_c_TEB2000_REV01!B:B,0),3)),"---")))=0,"---",IF(K96&lt;&gt;"---",IF(INDEX(RAW_c_TEB2000_REV01!B:D,MATCH(H96,RAW_c_TEB2000_REV01!B:B,0),3)=L96,INDEX(
RAW_c_TEB2000_REV01!B:D,MATCH(H96,INDEX(RAW_c_TEB2000_REV01!B:B,MATCH(H96,RAW_c_TEB2000_REV01!B:B,)+1):'RAW_c_TEB2000_REV01'!B11167,)+MATCH(H96,RAW_c_TEB2000_REV01!B:B,),3),INDEX(RAW_c_TEB2000_REV01!B:D,MATCH(H96,RAW_c_TEB2000_REV01!B:B,0),3)),"---"))),"---")</f>
        <v>JB1-92</v>
      </c>
      <c r="T96">
        <f>COUNTIF(RAW_c_TEB2000_REV01!B:B,G96)</f>
        <v>2</v>
      </c>
      <c r="U96" t="str">
        <f t="shared" si="11"/>
        <v>B2B-IO-G6_MIO</v>
      </c>
    </row>
    <row r="97" spans="1:21" x14ac:dyDescent="0.25">
      <c r="A97" t="s">
        <v>261</v>
      </c>
      <c r="B97" t="s">
        <v>39</v>
      </c>
      <c r="C97" t="s">
        <v>2119</v>
      </c>
      <c r="D97" t="s">
        <v>273</v>
      </c>
      <c r="E97">
        <v>91</v>
      </c>
      <c r="F97" t="str">
        <f t="shared" si="6"/>
        <v>JB1-91</v>
      </c>
      <c r="G97" t="str">
        <f>VLOOKUP(F97,RAW_c_TEB2000_REV01!A:B,2,0)</f>
        <v>MIO14</v>
      </c>
      <c r="H97" t="str">
        <f t="shared" si="7"/>
        <v>MIO14</v>
      </c>
      <c r="I97" t="str">
        <f t="shared" si="8"/>
        <v>--</v>
      </c>
      <c r="J97" t="str">
        <f t="shared" si="9"/>
        <v>--</v>
      </c>
      <c r="K97">
        <f>IFERROR(IF(J97="--",IF(G97=H97,VLOOKUP(G97,RAW_c_TEB2000_REV01!L:N,3,0),SUM(VLOOKUP(H97,RAW_c_TEB2000_REV01!L:N,3,0),VLOOKUP(G97,RAW_c_TEB2000_REV01!L:N,3,0))),"---"),"---")</f>
        <v>5.8982999999999999</v>
      </c>
      <c r="L97" t="str">
        <f t="shared" si="10"/>
        <v>JB1-91</v>
      </c>
      <c r="M97" t="str">
        <f>IFERROR(IF(
COUNTIF(B2B!H:H,(IF(K97&lt;&gt;"---",IF(INDEX(RAW_c_TEB2000_REV01!B:D,MATCH(H97,RAW_c_TEB2000_REV01!B:B,0),3)=L97,INDEX(
RAW_c_TEB2000_REV01!B:D,MATCH(H97,INDEX(RAW_c_TEB2000_REV01!B:B,MATCH(H97,RAW_c_TEB2000_REV01!B:B,)+1):'RAW_c_TEB2000_REV01'!B11168,)+MATCH(H97,RAW_c_TEB2000_REV01!B:B,),3),INDEX(RAW_c_TEB2000_REV01!B:D,MATCH(H97,RAW_c_TEB2000_REV01!B:B,0),3)),"---")))=1,"---",IF(K97&lt;&gt;"---",IF(INDEX(RAW_c_TEB2000_REV01!B:D,MATCH(H97,RAW_c_TEB2000_REV01!B:B,0),3)=L97,INDEX(
RAW_c_TEB2000_REV01!B:D,MATCH(H97,INDEX(RAW_c_TEB2000_REV01!B:B,MATCH(H97,RAW_c_TEB2000_REV01!B:B,)+1):'RAW_c_TEB2000_REV01'!B11168,)+MATCH(H97,RAW_c_TEB2000_REV01!B:B,),3),INDEX(RAW_c_TEB2000_REV01!B:D,MATCH(H97,RAW_c_TEB2000_REV01!B:B,0),3)),"---")),"---")</f>
        <v>U5-105</v>
      </c>
      <c r="N97" t="str">
        <f>IFERROR(IF(AND(B97="B2B",J97="--"),L97,IF(
COUNTIF(B2B!H:H,(IF(K97&lt;&gt;"---",IF(INDEX(RAW_c_TEB2000_REV01!B:D,MATCH(H97,RAW_c_TEB2000_REV01!B:B,0),3)=L97,INDEX(
RAW_c_TEB2000_REV01!B:D,MATCH(H97,INDEX(RAW_c_TEB2000_REV01!B:B,MATCH(H97,RAW_c_TEB2000_REV01!B:B,)+1):'RAW_c_TEB2000_REV01'!B11168,)+MATCH(H97,RAW_c_TEB2000_REV01!B:B,),3),INDEX(RAW_c_TEB2000_REV01!B:D,MATCH(H97,RAW_c_TEB2000_REV01!B:B,0),3)),"---")))=0,"---",IF(K97&lt;&gt;"---",IF(INDEX(RAW_c_TEB2000_REV01!B:D,MATCH(H97,RAW_c_TEB2000_REV01!B:B,0),3)=L97,INDEX(
RAW_c_TEB2000_REV01!B:D,MATCH(H97,INDEX(RAW_c_TEB2000_REV01!B:B,MATCH(H97,RAW_c_TEB2000_REV01!B:B,)+1):'RAW_c_TEB2000_REV01'!B11168,)+MATCH(H97,RAW_c_TEB2000_REV01!B:B,),3),INDEX(RAW_c_TEB2000_REV01!B:D,MATCH(H97,RAW_c_TEB2000_REV01!B:B,0),3)),"---"))),"---")</f>
        <v>JB1-91</v>
      </c>
      <c r="T97">
        <f>COUNTIF(RAW_c_TEB2000_REV01!B:B,G97)</f>
        <v>2</v>
      </c>
      <c r="U97" t="str">
        <f t="shared" si="11"/>
        <v>B2B-IO-G6_MIO_UART-RX</v>
      </c>
    </row>
    <row r="98" spans="1:21" x14ac:dyDescent="0.25">
      <c r="A98" t="s">
        <v>262</v>
      </c>
      <c r="B98" t="s">
        <v>39</v>
      </c>
      <c r="C98" t="s">
        <v>2118</v>
      </c>
      <c r="D98" t="s">
        <v>273</v>
      </c>
      <c r="E98">
        <v>94</v>
      </c>
      <c r="F98" t="str">
        <f t="shared" si="6"/>
        <v>JB1-94</v>
      </c>
      <c r="G98" t="str">
        <f>VLOOKUP(F98,RAW_c_TEB2000_REV01!A:B,2,0)</f>
        <v>MIO11</v>
      </c>
      <c r="H98" t="str">
        <f t="shared" si="7"/>
        <v>MIO11</v>
      </c>
      <c r="I98" t="str">
        <f t="shared" si="8"/>
        <v>--</v>
      </c>
      <c r="J98" t="str">
        <f t="shared" si="9"/>
        <v>--</v>
      </c>
      <c r="K98">
        <f>IFERROR(IF(J98="--",IF(G98=H98,VLOOKUP(G98,RAW_c_TEB2000_REV01!L:N,3,0),SUM(VLOOKUP(H98,RAW_c_TEB2000_REV01!L:N,3,0),VLOOKUP(G98,RAW_c_TEB2000_REV01!L:N,3,0))),"---"),"---")</f>
        <v>27.437899999999999</v>
      </c>
      <c r="L98" t="str">
        <f t="shared" si="10"/>
        <v>JB1-94</v>
      </c>
      <c r="M98" t="str">
        <f>IFERROR(IF(
COUNTIF(B2B!H:H,(IF(K98&lt;&gt;"---",IF(INDEX(RAW_c_TEB2000_REV01!B:D,MATCH(H98,RAW_c_TEB2000_REV01!B:B,0),3)=L98,INDEX(
RAW_c_TEB2000_REV01!B:D,MATCH(H98,INDEX(RAW_c_TEB2000_REV01!B:B,MATCH(H98,RAW_c_TEB2000_REV01!B:B,)+1):'RAW_c_TEB2000_REV01'!B11169,)+MATCH(H98,RAW_c_TEB2000_REV01!B:B,),3),INDEX(RAW_c_TEB2000_REV01!B:D,MATCH(H98,RAW_c_TEB2000_REV01!B:B,0),3)),"---")))=1,"---",IF(K98&lt;&gt;"---",IF(INDEX(RAW_c_TEB2000_REV01!B:D,MATCH(H98,RAW_c_TEB2000_REV01!B:B,0),3)=L98,INDEX(
RAW_c_TEB2000_REV01!B:D,MATCH(H98,INDEX(RAW_c_TEB2000_REV01!B:B,MATCH(H98,RAW_c_TEB2000_REV01!B:B,)+1):'RAW_c_TEB2000_REV01'!B11169,)+MATCH(H98,RAW_c_TEB2000_REV01!B:B,),3),INDEX(RAW_c_TEB2000_REV01!B:D,MATCH(H98,RAW_c_TEB2000_REV01!B:B,0),3)),"---")),"---")</f>
        <v>U5-97</v>
      </c>
      <c r="N98" t="str">
        <f>IFERROR(IF(AND(B98="B2B",J98="--"),L98,IF(
COUNTIF(B2B!H:H,(IF(K98&lt;&gt;"---",IF(INDEX(RAW_c_TEB2000_REV01!B:D,MATCH(H98,RAW_c_TEB2000_REV01!B:B,0),3)=L98,INDEX(
RAW_c_TEB2000_REV01!B:D,MATCH(H98,INDEX(RAW_c_TEB2000_REV01!B:B,MATCH(H98,RAW_c_TEB2000_REV01!B:B,)+1):'RAW_c_TEB2000_REV01'!B11169,)+MATCH(H98,RAW_c_TEB2000_REV01!B:B,),3),INDEX(RAW_c_TEB2000_REV01!B:D,MATCH(H98,RAW_c_TEB2000_REV01!B:B,0),3)),"---")))=0,"---",IF(K98&lt;&gt;"---",IF(INDEX(RAW_c_TEB2000_REV01!B:D,MATCH(H98,RAW_c_TEB2000_REV01!B:B,0),3)=L98,INDEX(
RAW_c_TEB2000_REV01!B:D,MATCH(H98,INDEX(RAW_c_TEB2000_REV01!B:B,MATCH(H98,RAW_c_TEB2000_REV01!B:B,)+1):'RAW_c_TEB2000_REV01'!B11169,)+MATCH(H98,RAW_c_TEB2000_REV01!B:B,),3),INDEX(RAW_c_TEB2000_REV01!B:D,MATCH(H98,RAW_c_TEB2000_REV01!B:B,0),3)),"---"))),"---")</f>
        <v>JB1-94</v>
      </c>
      <c r="T98">
        <f>COUNTIF(RAW_c_TEB2000_REV01!B:B,G98)</f>
        <v>4</v>
      </c>
      <c r="U98" t="str">
        <f t="shared" si="11"/>
        <v>B2B-IO-G6_MIO</v>
      </c>
    </row>
    <row r="99" spans="1:21" x14ac:dyDescent="0.25">
      <c r="A99" t="s">
        <v>263</v>
      </c>
      <c r="B99" t="s">
        <v>39</v>
      </c>
      <c r="C99" t="s">
        <v>2115</v>
      </c>
      <c r="D99" t="s">
        <v>273</v>
      </c>
      <c r="E99">
        <v>93</v>
      </c>
      <c r="F99" t="str">
        <f t="shared" si="6"/>
        <v>JB1-93</v>
      </c>
      <c r="G99" t="str">
        <f>VLOOKUP(F99,RAW_c_TEB2000_REV01!A:B,2,0)</f>
        <v>B35_L1_N</v>
      </c>
      <c r="H99" t="str">
        <f t="shared" si="7"/>
        <v>B35_L1_N</v>
      </c>
      <c r="I99" t="str">
        <f t="shared" si="8"/>
        <v>--</v>
      </c>
      <c r="J99" t="str">
        <f t="shared" si="9"/>
        <v>--</v>
      </c>
      <c r="K99">
        <f>IFERROR(IF(J99="--",IF(G99=H99,VLOOKUP(G99,RAW_c_TEB2000_REV01!L:N,3,0),SUM(VLOOKUP(H99,RAW_c_TEB2000_REV01!L:N,3,0),VLOOKUP(G99,RAW_c_TEB2000_REV01!L:N,3,0))),"---"),"---")</f>
        <v>33.500300000000003</v>
      </c>
      <c r="L99" t="str">
        <f t="shared" si="10"/>
        <v>JB1-93</v>
      </c>
      <c r="M99" t="str">
        <f>IFERROR(IF(
COUNTIF(B2B!H:H,(IF(K99&lt;&gt;"---",IF(INDEX(RAW_c_TEB2000_REV01!B:D,MATCH(H99,RAW_c_TEB2000_REV01!B:B,0),3)=L99,INDEX(
RAW_c_TEB2000_REV01!B:D,MATCH(H99,INDEX(RAW_c_TEB2000_REV01!B:B,MATCH(H99,RAW_c_TEB2000_REV01!B:B,)+1):'RAW_c_TEB2000_REV01'!B11170,)+MATCH(H99,RAW_c_TEB2000_REV01!B:B,),3),INDEX(RAW_c_TEB2000_REV01!B:D,MATCH(H99,RAW_c_TEB2000_REV01!B:B,0),3)),"---")))=1,"---",IF(K99&lt;&gt;"---",IF(INDEX(RAW_c_TEB2000_REV01!B:D,MATCH(H99,RAW_c_TEB2000_REV01!B:B,0),3)=L99,INDEX(
RAW_c_TEB2000_REV01!B:D,MATCH(H99,INDEX(RAW_c_TEB2000_REV01!B:B,MATCH(H99,RAW_c_TEB2000_REV01!B:B,)+1):'RAW_c_TEB2000_REV01'!B11170,)+MATCH(H99,RAW_c_TEB2000_REV01!B:B,),3),INDEX(RAW_c_TEB2000_REV01!B:D,MATCH(H99,RAW_c_TEB2000_REV01!B:B,0),3)),"---")),"---")</f>
        <v>J1-C3</v>
      </c>
      <c r="N99" t="str">
        <f>IFERROR(IF(AND(B99="B2B",J99="--"),L99,IF(
COUNTIF(B2B!H:H,(IF(K99&lt;&gt;"---",IF(INDEX(RAW_c_TEB2000_REV01!B:D,MATCH(H99,RAW_c_TEB2000_REV01!B:B,0),3)=L99,INDEX(
RAW_c_TEB2000_REV01!B:D,MATCH(H99,INDEX(RAW_c_TEB2000_REV01!B:B,MATCH(H99,RAW_c_TEB2000_REV01!B:B,)+1):'RAW_c_TEB2000_REV01'!B11170,)+MATCH(H99,RAW_c_TEB2000_REV01!B:B,),3),INDEX(RAW_c_TEB2000_REV01!B:D,MATCH(H99,RAW_c_TEB2000_REV01!B:B,0),3)),"---")))=0,"---",IF(K99&lt;&gt;"---",IF(INDEX(RAW_c_TEB2000_REV01!B:D,MATCH(H99,RAW_c_TEB2000_REV01!B:B,0),3)=L99,INDEX(
RAW_c_TEB2000_REV01!B:D,MATCH(H99,INDEX(RAW_c_TEB2000_REV01!B:B,MATCH(H99,RAW_c_TEB2000_REV01!B:B,)+1):'RAW_c_TEB2000_REV01'!B11170,)+MATCH(H99,RAW_c_TEB2000_REV01!B:B,),3),INDEX(RAW_c_TEB2000_REV01!B:D,MATCH(H99,RAW_c_TEB2000_REV01!B:B,0),3)),"---"))),"---")</f>
        <v>JB1-93</v>
      </c>
      <c r="T99">
        <f>COUNTIF(RAW_c_TEB2000_REV01!B:B,G99)</f>
        <v>2</v>
      </c>
      <c r="U99" t="str">
        <f t="shared" si="11"/>
        <v>B2B-IO-G1</v>
      </c>
    </row>
    <row r="100" spans="1:21" x14ac:dyDescent="0.25">
      <c r="A100" t="s">
        <v>264</v>
      </c>
      <c r="B100" t="s">
        <v>39</v>
      </c>
      <c r="C100" t="s">
        <v>2118</v>
      </c>
      <c r="D100" t="s">
        <v>273</v>
      </c>
      <c r="E100">
        <v>96</v>
      </c>
      <c r="F100" t="str">
        <f t="shared" si="6"/>
        <v>JB1-96</v>
      </c>
      <c r="G100" t="str">
        <f>VLOOKUP(F100,RAW_c_TEB2000_REV01!A:B,2,0)</f>
        <v>MIO10</v>
      </c>
      <c r="H100" t="str">
        <f t="shared" si="7"/>
        <v>MIO10</v>
      </c>
      <c r="I100" t="str">
        <f t="shared" si="8"/>
        <v>--</v>
      </c>
      <c r="J100" t="str">
        <f t="shared" si="9"/>
        <v>--</v>
      </c>
      <c r="K100">
        <f>IFERROR(IF(J100="--",IF(G100=H100,VLOOKUP(G100,RAW_c_TEB2000_REV01!L:N,3,0),SUM(VLOOKUP(H100,RAW_c_TEB2000_REV01!L:N,3,0),VLOOKUP(G100,RAW_c_TEB2000_REV01!L:N,3,0))),"---"),"---")</f>
        <v>26.844200000000001</v>
      </c>
      <c r="L100" t="str">
        <f t="shared" si="10"/>
        <v>JB1-96</v>
      </c>
      <c r="M100" t="str">
        <f>IFERROR(IF(
COUNTIF(B2B!H:H,(IF(K100&lt;&gt;"---",IF(INDEX(RAW_c_TEB2000_REV01!B:D,MATCH(H100,RAW_c_TEB2000_REV01!B:B,0),3)=L100,INDEX(
RAW_c_TEB2000_REV01!B:D,MATCH(H100,INDEX(RAW_c_TEB2000_REV01!B:B,MATCH(H100,RAW_c_TEB2000_REV01!B:B,)+1):'RAW_c_TEB2000_REV01'!B11171,)+MATCH(H100,RAW_c_TEB2000_REV01!B:B,),3),INDEX(RAW_c_TEB2000_REV01!B:D,MATCH(H100,RAW_c_TEB2000_REV01!B:B,0),3)),"---")))=1,"---",IF(K100&lt;&gt;"---",IF(INDEX(RAW_c_TEB2000_REV01!B:D,MATCH(H100,RAW_c_TEB2000_REV01!B:B,0),3)=L100,INDEX(
RAW_c_TEB2000_REV01!B:D,MATCH(H100,INDEX(RAW_c_TEB2000_REV01!B:B,MATCH(H100,RAW_c_TEB2000_REV01!B:B,)+1):'RAW_c_TEB2000_REV01'!B11171,)+MATCH(H100,RAW_c_TEB2000_REV01!B:B,),3),INDEX(RAW_c_TEB2000_REV01!B:D,MATCH(H100,RAW_c_TEB2000_REV01!B:B,0),3)),"---")),"---")</f>
        <v>U5-98</v>
      </c>
      <c r="N100" t="str">
        <f>IFERROR(IF(AND(B100="B2B",J100="--"),L100,IF(
COUNTIF(B2B!H:H,(IF(K100&lt;&gt;"---",IF(INDEX(RAW_c_TEB2000_REV01!B:D,MATCH(H100,RAW_c_TEB2000_REV01!B:B,0),3)=L100,INDEX(
RAW_c_TEB2000_REV01!B:D,MATCH(H100,INDEX(RAW_c_TEB2000_REV01!B:B,MATCH(H100,RAW_c_TEB2000_REV01!B:B,)+1):'RAW_c_TEB2000_REV01'!B11171,)+MATCH(H100,RAW_c_TEB2000_REV01!B:B,),3),INDEX(RAW_c_TEB2000_REV01!B:D,MATCH(H100,RAW_c_TEB2000_REV01!B:B,0),3)),"---")))=0,"---",IF(K100&lt;&gt;"---",IF(INDEX(RAW_c_TEB2000_REV01!B:D,MATCH(H100,RAW_c_TEB2000_REV01!B:B,0),3)=L100,INDEX(
RAW_c_TEB2000_REV01!B:D,MATCH(H100,INDEX(RAW_c_TEB2000_REV01!B:B,MATCH(H100,RAW_c_TEB2000_REV01!B:B,)+1):'RAW_c_TEB2000_REV01'!B11171,)+MATCH(H100,RAW_c_TEB2000_REV01!B:B,),3),INDEX(RAW_c_TEB2000_REV01!B:D,MATCH(H100,RAW_c_TEB2000_REV01!B:B,0),3)),"---"))),"---")</f>
        <v>JB1-96</v>
      </c>
      <c r="T100">
        <f>COUNTIF(RAW_c_TEB2000_REV01!B:B,G100)</f>
        <v>4</v>
      </c>
      <c r="U100" t="str">
        <f t="shared" si="11"/>
        <v>B2B-IO-G6_MIO</v>
      </c>
    </row>
    <row r="101" spans="1:21" x14ac:dyDescent="0.25">
      <c r="A101" t="s">
        <v>265</v>
      </c>
      <c r="B101" t="s">
        <v>39</v>
      </c>
      <c r="C101" t="s">
        <v>2115</v>
      </c>
      <c r="D101" t="s">
        <v>273</v>
      </c>
      <c r="E101">
        <v>95</v>
      </c>
      <c r="F101" t="str">
        <f t="shared" si="6"/>
        <v>JB1-95</v>
      </c>
      <c r="G101" t="str">
        <f>VLOOKUP(F101,RAW_c_TEB2000_REV01!A:B,2,0)</f>
        <v>B35_L1_P</v>
      </c>
      <c r="H101" t="str">
        <f t="shared" si="7"/>
        <v>B35_L1_P</v>
      </c>
      <c r="I101" t="str">
        <f t="shared" si="8"/>
        <v>--</v>
      </c>
      <c r="J101" t="str">
        <f t="shared" si="9"/>
        <v>--</v>
      </c>
      <c r="K101">
        <f>IFERROR(IF(J101="--",IF(G101=H101,VLOOKUP(G101,RAW_c_TEB2000_REV01!L:N,3,0),SUM(VLOOKUP(H101,RAW_c_TEB2000_REV01!L:N,3,0),VLOOKUP(G101,RAW_c_TEB2000_REV01!L:N,3,0))),"---"),"---")</f>
        <v>33.425699999999999</v>
      </c>
      <c r="L101" t="str">
        <f t="shared" si="10"/>
        <v>JB1-95</v>
      </c>
      <c r="M101" t="str">
        <f>IFERROR(IF(
COUNTIF(B2B!H:H,(IF(K101&lt;&gt;"---",IF(INDEX(RAW_c_TEB2000_REV01!B:D,MATCH(H101,RAW_c_TEB2000_REV01!B:B,0),3)=L101,INDEX(
RAW_c_TEB2000_REV01!B:D,MATCH(H101,INDEX(RAW_c_TEB2000_REV01!B:B,MATCH(H101,RAW_c_TEB2000_REV01!B:B,)+1):'RAW_c_TEB2000_REV01'!B11172,)+MATCH(H101,RAW_c_TEB2000_REV01!B:B,),3),INDEX(RAW_c_TEB2000_REV01!B:D,MATCH(H101,RAW_c_TEB2000_REV01!B:B,0),3)),"---")))=1,"---",IF(K101&lt;&gt;"---",IF(INDEX(RAW_c_TEB2000_REV01!B:D,MATCH(H101,RAW_c_TEB2000_REV01!B:B,0),3)=L101,INDEX(
RAW_c_TEB2000_REV01!B:D,MATCH(H101,INDEX(RAW_c_TEB2000_REV01!B:B,MATCH(H101,RAW_c_TEB2000_REV01!B:B,)+1):'RAW_c_TEB2000_REV01'!B11172,)+MATCH(H101,RAW_c_TEB2000_REV01!B:B,),3),INDEX(RAW_c_TEB2000_REV01!B:D,MATCH(H101,RAW_c_TEB2000_REV01!B:B,0),3)),"---")),"---")</f>
        <v>J1-C2</v>
      </c>
      <c r="N101" t="str">
        <f>IFERROR(IF(AND(B101="B2B",J101="--"),L101,IF(
COUNTIF(B2B!H:H,(IF(K101&lt;&gt;"---",IF(INDEX(RAW_c_TEB2000_REV01!B:D,MATCH(H101,RAW_c_TEB2000_REV01!B:B,0),3)=L101,INDEX(
RAW_c_TEB2000_REV01!B:D,MATCH(H101,INDEX(RAW_c_TEB2000_REV01!B:B,MATCH(H101,RAW_c_TEB2000_REV01!B:B,)+1):'RAW_c_TEB2000_REV01'!B11172,)+MATCH(H101,RAW_c_TEB2000_REV01!B:B,),3),INDEX(RAW_c_TEB2000_REV01!B:D,MATCH(H101,RAW_c_TEB2000_REV01!B:B,0),3)),"---")))=0,"---",IF(K101&lt;&gt;"---",IF(INDEX(RAW_c_TEB2000_REV01!B:D,MATCH(H101,RAW_c_TEB2000_REV01!B:B,0),3)=L101,INDEX(
RAW_c_TEB2000_REV01!B:D,MATCH(H101,INDEX(RAW_c_TEB2000_REV01!B:B,MATCH(H101,RAW_c_TEB2000_REV01!B:B,)+1):'RAW_c_TEB2000_REV01'!B11172,)+MATCH(H101,RAW_c_TEB2000_REV01!B:B,),3),INDEX(RAW_c_TEB2000_REV01!B:D,MATCH(H101,RAW_c_TEB2000_REV01!B:B,0),3)),"---"))),"---")</f>
        <v>JB1-95</v>
      </c>
      <c r="T101">
        <f>COUNTIF(RAW_c_TEB2000_REV01!B:B,G101)</f>
        <v>2</v>
      </c>
      <c r="U101" t="str">
        <f t="shared" si="11"/>
        <v>B2B-IO-G1</v>
      </c>
    </row>
    <row r="102" spans="1:21" x14ac:dyDescent="0.25">
      <c r="A102" t="s">
        <v>266</v>
      </c>
      <c r="B102" t="s">
        <v>39</v>
      </c>
      <c r="C102" t="s">
        <v>2597</v>
      </c>
      <c r="D102" t="s">
        <v>273</v>
      </c>
      <c r="E102">
        <v>98</v>
      </c>
      <c r="F102" t="str">
        <f t="shared" si="6"/>
        <v>JB1-98</v>
      </c>
      <c r="G102" t="str">
        <f>VLOOKUP(F102,RAW_c_TEB2000_REV01!A:B,2,0)</f>
        <v>MIO13</v>
      </c>
      <c r="H102" t="str">
        <f t="shared" si="7"/>
        <v>MIO13</v>
      </c>
      <c r="I102" t="str">
        <f t="shared" si="8"/>
        <v>--</v>
      </c>
      <c r="J102" t="str">
        <f t="shared" si="9"/>
        <v>--</v>
      </c>
      <c r="K102">
        <f>IFERROR(IF(J102="--",IF(G102=H102,VLOOKUP(G102,RAW_c_TEB2000_REV01!L:N,3,0),SUM(VLOOKUP(H102,RAW_c_TEB2000_REV01!L:N,3,0),VLOOKUP(G102,RAW_c_TEB2000_REV01!L:N,3,0))),"---"),"---")</f>
        <v>18.6799</v>
      </c>
      <c r="L102" t="str">
        <f t="shared" si="10"/>
        <v>JB1-98</v>
      </c>
      <c r="M102" t="str">
        <f>IFERROR(IF(
COUNTIF(B2B!H:H,(IF(K102&lt;&gt;"---",IF(INDEX(RAW_c_TEB2000_REV01!B:D,MATCH(H102,RAW_c_TEB2000_REV01!B:B,0),3)=L102,INDEX(
RAW_c_TEB2000_REV01!B:D,MATCH(H102,INDEX(RAW_c_TEB2000_REV01!B:B,MATCH(H102,RAW_c_TEB2000_REV01!B:B,)+1):'RAW_c_TEB2000_REV01'!B11173,)+MATCH(H102,RAW_c_TEB2000_REV01!B:B,),3),INDEX(RAW_c_TEB2000_REV01!B:D,MATCH(H102,RAW_c_TEB2000_REV01!B:B,0),3)),"---")))=1,"---",IF(K102&lt;&gt;"---",IF(INDEX(RAW_c_TEB2000_REV01!B:D,MATCH(H102,RAW_c_TEB2000_REV01!B:B,0),3)=L102,INDEX(
RAW_c_TEB2000_REV01!B:D,MATCH(H102,INDEX(RAW_c_TEB2000_REV01!B:B,MATCH(H102,RAW_c_TEB2000_REV01!B:B,)+1):'RAW_c_TEB2000_REV01'!B11173,)+MATCH(H102,RAW_c_TEB2000_REV01!B:B,),3),INDEX(RAW_c_TEB2000_REV01!B:D,MATCH(H102,RAW_c_TEB2000_REV01!B:B,0),3)),"---")),"---")</f>
        <v>U5-99</v>
      </c>
      <c r="N102" t="str">
        <f>IFERROR(IF(AND(B102="B2B",J102="--"),L102,IF(
COUNTIF(B2B!H:H,(IF(K102&lt;&gt;"---",IF(INDEX(RAW_c_TEB2000_REV01!B:D,MATCH(H102,RAW_c_TEB2000_REV01!B:B,0),3)=L102,INDEX(
RAW_c_TEB2000_REV01!B:D,MATCH(H102,INDEX(RAW_c_TEB2000_REV01!B:B,MATCH(H102,RAW_c_TEB2000_REV01!B:B,)+1):'RAW_c_TEB2000_REV01'!B11173,)+MATCH(H102,RAW_c_TEB2000_REV01!B:B,),3),INDEX(RAW_c_TEB2000_REV01!B:D,MATCH(H102,RAW_c_TEB2000_REV01!B:B,0),3)),"---")))=0,"---",IF(K102&lt;&gt;"---",IF(INDEX(RAW_c_TEB2000_REV01!B:D,MATCH(H102,RAW_c_TEB2000_REV01!B:B,0),3)=L102,INDEX(
RAW_c_TEB2000_REV01!B:D,MATCH(H102,INDEX(RAW_c_TEB2000_REV01!B:B,MATCH(H102,RAW_c_TEB2000_REV01!B:B,)+1):'RAW_c_TEB2000_REV01'!B11173,)+MATCH(H102,RAW_c_TEB2000_REV01!B:B,),3),INDEX(RAW_c_TEB2000_REV01!B:D,MATCH(H102,RAW_c_TEB2000_REV01!B:B,0),3)),"---"))),"---")</f>
        <v>JB1-98</v>
      </c>
      <c r="T102">
        <f>COUNTIF(RAW_c_TEB2000_REV01!B:B,G102)</f>
        <v>2</v>
      </c>
      <c r="U102" t="str">
        <f t="shared" si="11"/>
        <v>B2B-IO-G6_MIO_UART_HSS_RX</v>
      </c>
    </row>
    <row r="103" spans="1:21" x14ac:dyDescent="0.25">
      <c r="A103" t="s">
        <v>267</v>
      </c>
      <c r="B103" t="s">
        <v>39</v>
      </c>
      <c r="C103" t="s">
        <v>2115</v>
      </c>
      <c r="D103" t="s">
        <v>273</v>
      </c>
      <c r="E103">
        <v>97</v>
      </c>
      <c r="F103" t="str">
        <f t="shared" si="6"/>
        <v>JB1-97</v>
      </c>
      <c r="G103" t="str">
        <f>VLOOKUP(F103,RAW_c_TEB2000_REV01!A:B,2,0)</f>
        <v>B35_L19_N</v>
      </c>
      <c r="H103" t="str">
        <f t="shared" si="7"/>
        <v>B35_L19_N</v>
      </c>
      <c r="I103" t="str">
        <f t="shared" si="8"/>
        <v>--</v>
      </c>
      <c r="J103" t="str">
        <f t="shared" si="9"/>
        <v>--</v>
      </c>
      <c r="K103">
        <f>IFERROR(IF(J103="--",IF(G103=H103,VLOOKUP(G103,RAW_c_TEB2000_REV01!L:N,3,0),SUM(VLOOKUP(H103,RAW_c_TEB2000_REV01!L:N,3,0),VLOOKUP(G103,RAW_c_TEB2000_REV01!L:N,3,0))),"---"),"---")</f>
        <v>25.698799999999999</v>
      </c>
      <c r="L103" t="str">
        <f t="shared" si="10"/>
        <v>JB1-97</v>
      </c>
      <c r="M103" t="str">
        <f>IFERROR(IF(
COUNTIF(B2B!H:H,(IF(K103&lt;&gt;"---",IF(INDEX(RAW_c_TEB2000_REV01!B:D,MATCH(H103,RAW_c_TEB2000_REV01!B:B,0),3)=L103,INDEX(
RAW_c_TEB2000_REV01!B:D,MATCH(H103,INDEX(RAW_c_TEB2000_REV01!B:B,MATCH(H103,RAW_c_TEB2000_REV01!B:B,)+1):'RAW_c_TEB2000_REV01'!B11174,)+MATCH(H103,RAW_c_TEB2000_REV01!B:B,),3),INDEX(RAW_c_TEB2000_REV01!B:D,MATCH(H103,RAW_c_TEB2000_REV01!B:B,0),3)),"---")))=1,"---",IF(K103&lt;&gt;"---",IF(INDEX(RAW_c_TEB2000_REV01!B:D,MATCH(H103,RAW_c_TEB2000_REV01!B:B,0),3)=L103,INDEX(
RAW_c_TEB2000_REV01!B:D,MATCH(H103,INDEX(RAW_c_TEB2000_REV01!B:B,MATCH(H103,RAW_c_TEB2000_REV01!B:B,)+1):'RAW_c_TEB2000_REV01'!B11174,)+MATCH(H103,RAW_c_TEB2000_REV01!B:B,),3),INDEX(RAW_c_TEB2000_REV01!B:D,MATCH(H103,RAW_c_TEB2000_REV01!B:B,0),3)),"---")),"---")</f>
        <v>J1-A5</v>
      </c>
      <c r="N103" t="str">
        <f>IFERROR(IF(AND(B103="B2B",J103="--"),L103,IF(
COUNTIF(B2B!H:H,(IF(K103&lt;&gt;"---",IF(INDEX(RAW_c_TEB2000_REV01!B:D,MATCH(H103,RAW_c_TEB2000_REV01!B:B,0),3)=L103,INDEX(
RAW_c_TEB2000_REV01!B:D,MATCH(H103,INDEX(RAW_c_TEB2000_REV01!B:B,MATCH(H103,RAW_c_TEB2000_REV01!B:B,)+1):'RAW_c_TEB2000_REV01'!B11174,)+MATCH(H103,RAW_c_TEB2000_REV01!B:B,),3),INDEX(RAW_c_TEB2000_REV01!B:D,MATCH(H103,RAW_c_TEB2000_REV01!B:B,0),3)),"---")))=0,"---",IF(K103&lt;&gt;"---",IF(INDEX(RAW_c_TEB2000_REV01!B:D,MATCH(H103,RAW_c_TEB2000_REV01!B:B,0),3)=L103,INDEX(
RAW_c_TEB2000_REV01!B:D,MATCH(H103,INDEX(RAW_c_TEB2000_REV01!B:B,MATCH(H103,RAW_c_TEB2000_REV01!B:B,)+1):'RAW_c_TEB2000_REV01'!B11174,)+MATCH(H103,RAW_c_TEB2000_REV01!B:B,),3),INDEX(RAW_c_TEB2000_REV01!B:D,MATCH(H103,RAW_c_TEB2000_REV01!B:B,0),3)),"---"))),"---")</f>
        <v>JB1-97</v>
      </c>
      <c r="T103">
        <f>COUNTIF(RAW_c_TEB2000_REV01!B:B,G103)</f>
        <v>2</v>
      </c>
      <c r="U103" t="str">
        <f t="shared" si="11"/>
        <v>B2B-IO-G1</v>
      </c>
    </row>
    <row r="104" spans="1:21" x14ac:dyDescent="0.25">
      <c r="A104" t="s">
        <v>268</v>
      </c>
      <c r="B104" t="s">
        <v>39</v>
      </c>
      <c r="C104" t="s">
        <v>2598</v>
      </c>
      <c r="D104" t="s">
        <v>273</v>
      </c>
      <c r="E104">
        <v>100</v>
      </c>
      <c r="F104" t="str">
        <f t="shared" si="6"/>
        <v>JB1-100</v>
      </c>
      <c r="G104" t="str">
        <f>VLOOKUP(F104,RAW_c_TEB2000_REV01!A:B,2,0)</f>
        <v>MIO12</v>
      </c>
      <c r="H104" t="str">
        <f t="shared" si="7"/>
        <v>MIO12</v>
      </c>
      <c r="I104" t="str">
        <f t="shared" si="8"/>
        <v>--</v>
      </c>
      <c r="J104" t="str">
        <f t="shared" si="9"/>
        <v>--</v>
      </c>
      <c r="K104">
        <f>IFERROR(IF(J104="--",IF(G104=H104,VLOOKUP(G104,RAW_c_TEB2000_REV01!L:N,3,0),SUM(VLOOKUP(H104,RAW_c_TEB2000_REV01!L:N,3,0),VLOOKUP(G104,RAW_c_TEB2000_REV01!L:N,3,0))),"---"),"---")</f>
        <v>20.288</v>
      </c>
      <c r="L104" t="str">
        <f t="shared" si="10"/>
        <v>JB1-100</v>
      </c>
      <c r="M104" t="str">
        <f>IFERROR(IF(
COUNTIF(B2B!H:H,(IF(K104&lt;&gt;"---",IF(INDEX(RAW_c_TEB2000_REV01!B:D,MATCH(H104,RAW_c_TEB2000_REV01!B:B,0),3)=L104,INDEX(
RAW_c_TEB2000_REV01!B:D,MATCH(H104,INDEX(RAW_c_TEB2000_REV01!B:B,MATCH(H104,RAW_c_TEB2000_REV01!B:B,)+1):'RAW_c_TEB2000_REV01'!B11175,)+MATCH(H104,RAW_c_TEB2000_REV01!B:B,),3),INDEX(RAW_c_TEB2000_REV01!B:D,MATCH(H104,RAW_c_TEB2000_REV01!B:B,0),3)),"---")))=1,"---",IF(K104&lt;&gt;"---",IF(INDEX(RAW_c_TEB2000_REV01!B:D,MATCH(H104,RAW_c_TEB2000_REV01!B:B,0),3)=L104,INDEX(
RAW_c_TEB2000_REV01!B:D,MATCH(H104,INDEX(RAW_c_TEB2000_REV01!B:B,MATCH(H104,RAW_c_TEB2000_REV01!B:B,)+1):'RAW_c_TEB2000_REV01'!B11175,)+MATCH(H104,RAW_c_TEB2000_REV01!B:B,),3),INDEX(RAW_c_TEB2000_REV01!B:D,MATCH(H104,RAW_c_TEB2000_REV01!B:B,0),3)),"---")),"---")</f>
        <v>U5-100</v>
      </c>
      <c r="N104" t="str">
        <f>IFERROR(IF(AND(B104="B2B",J104="--"),L104,IF(
COUNTIF(B2B!H:H,(IF(K104&lt;&gt;"---",IF(INDEX(RAW_c_TEB2000_REV01!B:D,MATCH(H104,RAW_c_TEB2000_REV01!B:B,0),3)=L104,INDEX(
RAW_c_TEB2000_REV01!B:D,MATCH(H104,INDEX(RAW_c_TEB2000_REV01!B:B,MATCH(H104,RAW_c_TEB2000_REV01!B:B,)+1):'RAW_c_TEB2000_REV01'!B11175,)+MATCH(H104,RAW_c_TEB2000_REV01!B:B,),3),INDEX(RAW_c_TEB2000_REV01!B:D,MATCH(H104,RAW_c_TEB2000_REV01!B:B,0),3)),"---")))=0,"---",IF(K104&lt;&gt;"---",IF(INDEX(RAW_c_TEB2000_REV01!B:D,MATCH(H104,RAW_c_TEB2000_REV01!B:B,0),3)=L104,INDEX(
RAW_c_TEB2000_REV01!B:D,MATCH(H104,INDEX(RAW_c_TEB2000_REV01!B:B,MATCH(H104,RAW_c_TEB2000_REV01!B:B,)+1):'RAW_c_TEB2000_REV01'!B11175,)+MATCH(H104,RAW_c_TEB2000_REV01!B:B,),3),INDEX(RAW_c_TEB2000_REV01!B:D,MATCH(H104,RAW_c_TEB2000_REV01!B:B,0),3)),"---"))),"---")</f>
        <v>JB1-100</v>
      </c>
      <c r="T104">
        <f>COUNTIF(RAW_c_TEB2000_REV01!B:B,G104)</f>
        <v>2</v>
      </c>
      <c r="U104" t="str">
        <f t="shared" si="11"/>
        <v>B2B-IO-G6_MIO_UART_HSS_TX</v>
      </c>
    </row>
    <row r="105" spans="1:21" x14ac:dyDescent="0.25">
      <c r="A105" t="s">
        <v>269</v>
      </c>
      <c r="B105" t="s">
        <v>39</v>
      </c>
      <c r="C105" t="s">
        <v>2115</v>
      </c>
      <c r="D105" t="s">
        <v>273</v>
      </c>
      <c r="E105">
        <v>99</v>
      </c>
      <c r="F105" t="str">
        <f t="shared" si="6"/>
        <v>JB1-99</v>
      </c>
      <c r="G105" t="str">
        <f>VLOOKUP(F105,RAW_c_TEB2000_REV01!A:B,2,0)</f>
        <v>B35_L19_P</v>
      </c>
      <c r="H105" t="str">
        <f t="shared" si="7"/>
        <v>B35_L19_P</v>
      </c>
      <c r="I105" t="str">
        <f t="shared" si="8"/>
        <v>--</v>
      </c>
      <c r="J105" t="str">
        <f t="shared" si="9"/>
        <v>--</v>
      </c>
      <c r="K105">
        <f>IFERROR(IF(J105="--",IF(G105=H105,VLOOKUP(G105,RAW_c_TEB2000_REV01!L:N,3,0),SUM(VLOOKUP(H105,RAW_c_TEB2000_REV01!L:N,3,0),VLOOKUP(G105,RAW_c_TEB2000_REV01!L:N,3,0))),"---"),"---")</f>
        <v>25.738800000000001</v>
      </c>
      <c r="L105" t="str">
        <f t="shared" si="10"/>
        <v>JB1-99</v>
      </c>
      <c r="M105" t="str">
        <f>IFERROR(IF(
COUNTIF(B2B!H:H,(IF(K105&lt;&gt;"---",IF(INDEX(RAW_c_TEB2000_REV01!B:D,MATCH(H105,RAW_c_TEB2000_REV01!B:B,0),3)=L105,INDEX(
RAW_c_TEB2000_REV01!B:D,MATCH(H105,INDEX(RAW_c_TEB2000_REV01!B:B,MATCH(H105,RAW_c_TEB2000_REV01!B:B,)+1):'RAW_c_TEB2000_REV01'!B11176,)+MATCH(H105,RAW_c_TEB2000_REV01!B:B,),3),INDEX(RAW_c_TEB2000_REV01!B:D,MATCH(H105,RAW_c_TEB2000_REV01!B:B,0),3)),"---")))=1,"---",IF(K105&lt;&gt;"---",IF(INDEX(RAW_c_TEB2000_REV01!B:D,MATCH(H105,RAW_c_TEB2000_REV01!B:B,0),3)=L105,INDEX(
RAW_c_TEB2000_REV01!B:D,MATCH(H105,INDEX(RAW_c_TEB2000_REV01!B:B,MATCH(H105,RAW_c_TEB2000_REV01!B:B,)+1):'RAW_c_TEB2000_REV01'!B11176,)+MATCH(H105,RAW_c_TEB2000_REV01!B:B,),3),INDEX(RAW_c_TEB2000_REV01!B:D,MATCH(H105,RAW_c_TEB2000_REV01!B:B,0),3)),"---")),"---")</f>
        <v>J1-A4</v>
      </c>
      <c r="N105" t="str">
        <f>IFERROR(IF(AND(B105="B2B",J105="--"),L105,IF(
COUNTIF(B2B!H:H,(IF(K105&lt;&gt;"---",IF(INDEX(RAW_c_TEB2000_REV01!B:D,MATCH(H105,RAW_c_TEB2000_REV01!B:B,0),3)=L105,INDEX(
RAW_c_TEB2000_REV01!B:D,MATCH(H105,INDEX(RAW_c_TEB2000_REV01!B:B,MATCH(H105,RAW_c_TEB2000_REV01!B:B,)+1):'RAW_c_TEB2000_REV01'!B11176,)+MATCH(H105,RAW_c_TEB2000_REV01!B:B,),3),INDEX(RAW_c_TEB2000_REV01!B:D,MATCH(H105,RAW_c_TEB2000_REV01!B:B,0),3)),"---")))=0,"---",IF(K105&lt;&gt;"---",IF(INDEX(RAW_c_TEB2000_REV01!B:D,MATCH(H105,RAW_c_TEB2000_REV01!B:B,0),3)=L105,INDEX(
RAW_c_TEB2000_REV01!B:D,MATCH(H105,INDEX(RAW_c_TEB2000_REV01!B:B,MATCH(H105,RAW_c_TEB2000_REV01!B:B,)+1):'RAW_c_TEB2000_REV01'!B11176,)+MATCH(H105,RAW_c_TEB2000_REV01!B:B,),3),INDEX(RAW_c_TEB2000_REV01!B:D,MATCH(H105,RAW_c_TEB2000_REV01!B:B,0),3)),"---"))),"---")</f>
        <v>JB1-99</v>
      </c>
      <c r="T105">
        <f>COUNTIF(RAW_c_TEB2000_REV01!B:B,G105)</f>
        <v>2</v>
      </c>
      <c r="U105" t="str">
        <f t="shared" si="11"/>
        <v>B2B-IO-G1</v>
      </c>
    </row>
    <row r="106" spans="1:21" x14ac:dyDescent="0.25">
      <c r="A106" t="s">
        <v>2120</v>
      </c>
      <c r="B106" t="s">
        <v>39</v>
      </c>
      <c r="C106" t="s">
        <v>449</v>
      </c>
      <c r="D106" t="s">
        <v>274</v>
      </c>
      <c r="E106">
        <v>2</v>
      </c>
      <c r="F106" t="str">
        <f t="shared" si="6"/>
        <v>JB2-2</v>
      </c>
      <c r="G106" t="str">
        <f>VLOOKUP(F106,RAW_c_TEB2000_REV01!A:B,2,0)</f>
        <v>VCCIOB</v>
      </c>
      <c r="H106" t="str">
        <f t="shared" si="7"/>
        <v>VCCIOB</v>
      </c>
      <c r="I106" t="str">
        <f t="shared" si="8"/>
        <v>--</v>
      </c>
      <c r="J106" t="str">
        <f t="shared" si="9"/>
        <v>---</v>
      </c>
      <c r="K106" t="str">
        <f>IFERROR(IF(J106="--",IF(G106=H106,VLOOKUP(G106,RAW_c_TEB2000_REV01!L:N,3,0),SUM(VLOOKUP(H106,RAW_c_TEB2000_REV01!L:N,3,0),VLOOKUP(G106,RAW_c_TEB2000_REV01!L:N,3,0))),"---"),"---")</f>
        <v>---</v>
      </c>
      <c r="L106" t="str">
        <f t="shared" si="10"/>
        <v>JB2-2</v>
      </c>
      <c r="M106" t="str">
        <f>IFERROR(IF(
COUNTIF(B2B!H:H,(IF(K106&lt;&gt;"---",IF(INDEX(RAW_c_TEB2000_REV01!B:D,MATCH(H106,RAW_c_TEB2000_REV01!B:B,0),3)=L106,INDEX(
RAW_c_TEB2000_REV01!B:D,MATCH(H106,INDEX(RAW_c_TEB2000_REV01!B:B,MATCH(H106,RAW_c_TEB2000_REV01!B:B,)+1):'RAW_c_TEB2000_REV01'!B11177,)+MATCH(H106,RAW_c_TEB2000_REV01!B:B,),3),INDEX(RAW_c_TEB2000_REV01!B:D,MATCH(H106,RAW_c_TEB2000_REV01!B:B,0),3)),"---")))=1,"---",IF(K106&lt;&gt;"---",IF(INDEX(RAW_c_TEB2000_REV01!B:D,MATCH(H106,RAW_c_TEB2000_REV01!B:B,0),3)=L106,INDEX(
RAW_c_TEB2000_REV01!B:D,MATCH(H106,INDEX(RAW_c_TEB2000_REV01!B:B,MATCH(H106,RAW_c_TEB2000_REV01!B:B,)+1):'RAW_c_TEB2000_REV01'!B11177,)+MATCH(H106,RAW_c_TEB2000_REV01!B:B,),3),INDEX(RAW_c_TEB2000_REV01!B:D,MATCH(H106,RAW_c_TEB2000_REV01!B:B,0),3)),"---")),"---")</f>
        <v>---</v>
      </c>
      <c r="N106" t="str">
        <f>IFERROR(IF(AND(B106="B2B",J106="--"),L106,IF(
COUNTIF(B2B!H:H,(IF(K106&lt;&gt;"---",IF(INDEX(RAW_c_TEB2000_REV01!B:D,MATCH(H106,RAW_c_TEB2000_REV01!B:B,0),3)=L106,INDEX(
RAW_c_TEB2000_REV01!B:D,MATCH(H106,INDEX(RAW_c_TEB2000_REV01!B:B,MATCH(H106,RAW_c_TEB2000_REV01!B:B,)+1):'RAW_c_TEB2000_REV01'!B11177,)+MATCH(H106,RAW_c_TEB2000_REV01!B:B,),3),INDEX(RAW_c_TEB2000_REV01!B:D,MATCH(H106,RAW_c_TEB2000_REV01!B:B,0),3)),"---")))=0,"---",IF(K106&lt;&gt;"---",IF(INDEX(RAW_c_TEB2000_REV01!B:D,MATCH(H106,RAW_c_TEB2000_REV01!B:B,0),3)=L106,INDEX(
RAW_c_TEB2000_REV01!B:D,MATCH(H106,INDEX(RAW_c_TEB2000_REV01!B:B,MATCH(H106,RAW_c_TEB2000_REV01!B:B,)+1):'RAW_c_TEB2000_REV01'!B11177,)+MATCH(H106,RAW_c_TEB2000_REV01!B:B,),3),INDEX(RAW_c_TEB2000_REV01!B:D,MATCH(H106,RAW_c_TEB2000_REV01!B:B,0),3)),"---"))),"---")</f>
        <v>---</v>
      </c>
      <c r="T106">
        <f>COUNTIF(RAW_c_TEB2000_REV01!B:B,G106)</f>
        <v>6</v>
      </c>
      <c r="U106" t="str">
        <f t="shared" si="11"/>
        <v>B2B-VCCIOB</v>
      </c>
    </row>
    <row r="107" spans="1:21" x14ac:dyDescent="0.25">
      <c r="A107" t="s">
        <v>2121</v>
      </c>
      <c r="B107" t="s">
        <v>39</v>
      </c>
      <c r="C107" t="s">
        <v>2102</v>
      </c>
      <c r="D107" t="s">
        <v>274</v>
      </c>
      <c r="E107">
        <v>1</v>
      </c>
      <c r="F107" t="str">
        <f t="shared" si="6"/>
        <v>JB2-1</v>
      </c>
      <c r="G107" t="str">
        <f>VLOOKUP(F107,RAW_c_TEB2000_REV01!A:B,2,0)</f>
        <v>3.3V</v>
      </c>
      <c r="H107" t="str">
        <f t="shared" si="7"/>
        <v>3.3V</v>
      </c>
      <c r="I107" t="str">
        <f t="shared" si="8"/>
        <v>--</v>
      </c>
      <c r="J107" t="str">
        <f t="shared" si="9"/>
        <v>---</v>
      </c>
      <c r="K107" t="str">
        <f>IFERROR(IF(J107="--",IF(G107=H107,VLOOKUP(G107,RAW_c_TEB2000_REV01!L:N,3,0),SUM(VLOOKUP(H107,RAW_c_TEB2000_REV01!L:N,3,0),VLOOKUP(G107,RAW_c_TEB2000_REV01!L:N,3,0))),"---"),"---")</f>
        <v>---</v>
      </c>
      <c r="L107" t="str">
        <f t="shared" si="10"/>
        <v>JB2-1</v>
      </c>
      <c r="M107" t="str">
        <f>IFERROR(IF(
COUNTIF(B2B!H:H,(IF(K107&lt;&gt;"---",IF(INDEX(RAW_c_TEB2000_REV01!B:D,MATCH(H107,RAW_c_TEB2000_REV01!B:B,0),3)=L107,INDEX(
RAW_c_TEB2000_REV01!B:D,MATCH(H107,INDEX(RAW_c_TEB2000_REV01!B:B,MATCH(H107,RAW_c_TEB2000_REV01!B:B,)+1):'RAW_c_TEB2000_REV01'!B11178,)+MATCH(H107,RAW_c_TEB2000_REV01!B:B,),3),INDEX(RAW_c_TEB2000_REV01!B:D,MATCH(H107,RAW_c_TEB2000_REV01!B:B,0),3)),"---")))=1,"---",IF(K107&lt;&gt;"---",IF(INDEX(RAW_c_TEB2000_REV01!B:D,MATCH(H107,RAW_c_TEB2000_REV01!B:B,0),3)=L107,INDEX(
RAW_c_TEB2000_REV01!B:D,MATCH(H107,INDEX(RAW_c_TEB2000_REV01!B:B,MATCH(H107,RAW_c_TEB2000_REV01!B:B,)+1):'RAW_c_TEB2000_REV01'!B11178,)+MATCH(H107,RAW_c_TEB2000_REV01!B:B,),3),INDEX(RAW_c_TEB2000_REV01!B:D,MATCH(H107,RAW_c_TEB2000_REV01!B:B,0),3)),"---")),"---")</f>
        <v>---</v>
      </c>
      <c r="N107" t="str">
        <f>IFERROR(IF(AND(B107="B2B",J107="--"),L107,IF(
COUNTIF(B2B!H:H,(IF(K107&lt;&gt;"---",IF(INDEX(RAW_c_TEB2000_REV01!B:D,MATCH(H107,RAW_c_TEB2000_REV01!B:B,0),3)=L107,INDEX(
RAW_c_TEB2000_REV01!B:D,MATCH(H107,INDEX(RAW_c_TEB2000_REV01!B:B,MATCH(H107,RAW_c_TEB2000_REV01!B:B,)+1):'RAW_c_TEB2000_REV01'!B11178,)+MATCH(H107,RAW_c_TEB2000_REV01!B:B,),3),INDEX(RAW_c_TEB2000_REV01!B:D,MATCH(H107,RAW_c_TEB2000_REV01!B:B,0),3)),"---")))=0,"---",IF(K107&lt;&gt;"---",IF(INDEX(RAW_c_TEB2000_REV01!B:D,MATCH(H107,RAW_c_TEB2000_REV01!B:B,0),3)=L107,INDEX(
RAW_c_TEB2000_REV01!B:D,MATCH(H107,INDEX(RAW_c_TEB2000_REV01!B:B,MATCH(H107,RAW_c_TEB2000_REV01!B:B,)+1):'RAW_c_TEB2000_REV01'!B11178,)+MATCH(H107,RAW_c_TEB2000_REV01!B:B,),3),INDEX(RAW_c_TEB2000_REV01!B:D,MATCH(H107,RAW_c_TEB2000_REV01!B:B,0),3)),"---"))),"---")</f>
        <v>---</v>
      </c>
      <c r="T107">
        <f>COUNTIF(RAW_c_TEB2000_REV01!B:B,G107)</f>
        <v>71</v>
      </c>
      <c r="U107" t="str">
        <f t="shared" si="11"/>
        <v>B2B-PWR_1</v>
      </c>
    </row>
    <row r="108" spans="1:21" x14ac:dyDescent="0.25">
      <c r="A108" t="s">
        <v>2122</v>
      </c>
      <c r="B108" t="s">
        <v>39</v>
      </c>
      <c r="C108" t="s">
        <v>449</v>
      </c>
      <c r="D108" t="s">
        <v>274</v>
      </c>
      <c r="E108">
        <v>4</v>
      </c>
      <c r="F108" t="str">
        <f t="shared" si="6"/>
        <v>JB2-4</v>
      </c>
      <c r="G108" t="str">
        <f>VLOOKUP(F108,RAW_c_TEB2000_REV01!A:B,2,0)</f>
        <v>VCCIOB</v>
      </c>
      <c r="H108" t="str">
        <f t="shared" si="7"/>
        <v>VCCIOB</v>
      </c>
      <c r="I108" t="str">
        <f t="shared" si="8"/>
        <v>--</v>
      </c>
      <c r="J108" t="str">
        <f t="shared" si="9"/>
        <v>---</v>
      </c>
      <c r="K108" t="str">
        <f>IFERROR(IF(J108="--",IF(G108=H108,VLOOKUP(G108,RAW_c_TEB2000_REV01!L:N,3,0),SUM(VLOOKUP(H108,RAW_c_TEB2000_REV01!L:N,3,0),VLOOKUP(G108,RAW_c_TEB2000_REV01!L:N,3,0))),"---"),"---")</f>
        <v>---</v>
      </c>
      <c r="L108" t="str">
        <f t="shared" si="10"/>
        <v>JB2-4</v>
      </c>
      <c r="M108" t="str">
        <f>IFERROR(IF(
COUNTIF(B2B!H:H,(IF(K108&lt;&gt;"---",IF(INDEX(RAW_c_TEB2000_REV01!B:D,MATCH(H108,RAW_c_TEB2000_REV01!B:B,0),3)=L108,INDEX(
RAW_c_TEB2000_REV01!B:D,MATCH(H108,INDEX(RAW_c_TEB2000_REV01!B:B,MATCH(H108,RAW_c_TEB2000_REV01!B:B,)+1):'RAW_c_TEB2000_REV01'!B11179,)+MATCH(H108,RAW_c_TEB2000_REV01!B:B,),3),INDEX(RAW_c_TEB2000_REV01!B:D,MATCH(H108,RAW_c_TEB2000_REV01!B:B,0),3)),"---")))=1,"---",IF(K108&lt;&gt;"---",IF(INDEX(RAW_c_TEB2000_REV01!B:D,MATCH(H108,RAW_c_TEB2000_REV01!B:B,0),3)=L108,INDEX(
RAW_c_TEB2000_REV01!B:D,MATCH(H108,INDEX(RAW_c_TEB2000_REV01!B:B,MATCH(H108,RAW_c_TEB2000_REV01!B:B,)+1):'RAW_c_TEB2000_REV01'!B11179,)+MATCH(H108,RAW_c_TEB2000_REV01!B:B,),3),INDEX(RAW_c_TEB2000_REV01!B:D,MATCH(H108,RAW_c_TEB2000_REV01!B:B,0),3)),"---")),"---")</f>
        <v>---</v>
      </c>
      <c r="N108" t="str">
        <f>IFERROR(IF(AND(B108="B2B",J108="--"),L108,IF(
COUNTIF(B2B!H:H,(IF(K108&lt;&gt;"---",IF(INDEX(RAW_c_TEB2000_REV01!B:D,MATCH(H108,RAW_c_TEB2000_REV01!B:B,0),3)=L108,INDEX(
RAW_c_TEB2000_REV01!B:D,MATCH(H108,INDEX(RAW_c_TEB2000_REV01!B:B,MATCH(H108,RAW_c_TEB2000_REV01!B:B,)+1):'RAW_c_TEB2000_REV01'!B11179,)+MATCH(H108,RAW_c_TEB2000_REV01!B:B,),3),INDEX(RAW_c_TEB2000_REV01!B:D,MATCH(H108,RAW_c_TEB2000_REV01!B:B,0),3)),"---")))=0,"---",IF(K108&lt;&gt;"---",IF(INDEX(RAW_c_TEB2000_REV01!B:D,MATCH(H108,RAW_c_TEB2000_REV01!B:B,0),3)=L108,INDEX(
RAW_c_TEB2000_REV01!B:D,MATCH(H108,INDEX(RAW_c_TEB2000_REV01!B:B,MATCH(H108,RAW_c_TEB2000_REV01!B:B,)+1):'RAW_c_TEB2000_REV01'!B11179,)+MATCH(H108,RAW_c_TEB2000_REV01!B:B,),3),INDEX(RAW_c_TEB2000_REV01!B:D,MATCH(H108,RAW_c_TEB2000_REV01!B:B,0),3)),"---"))),"---")</f>
        <v>---</v>
      </c>
      <c r="T108">
        <f>COUNTIF(RAW_c_TEB2000_REV01!B:B,G108)</f>
        <v>6</v>
      </c>
      <c r="U108" t="str">
        <f t="shared" si="11"/>
        <v>B2B-VCCIOB</v>
      </c>
    </row>
    <row r="109" spans="1:21" x14ac:dyDescent="0.25">
      <c r="A109" t="s">
        <v>2123</v>
      </c>
      <c r="B109" t="s">
        <v>39</v>
      </c>
      <c r="C109" t="s">
        <v>2102</v>
      </c>
      <c r="D109" t="s">
        <v>274</v>
      </c>
      <c r="E109">
        <v>3</v>
      </c>
      <c r="F109" t="str">
        <f t="shared" si="6"/>
        <v>JB2-3</v>
      </c>
      <c r="G109" t="str">
        <f>VLOOKUP(F109,RAW_c_TEB2000_REV01!A:B,2,0)</f>
        <v>3.3V</v>
      </c>
      <c r="H109" t="str">
        <f t="shared" si="7"/>
        <v>3.3V</v>
      </c>
      <c r="I109" t="str">
        <f t="shared" si="8"/>
        <v>--</v>
      </c>
      <c r="J109" t="str">
        <f t="shared" si="9"/>
        <v>---</v>
      </c>
      <c r="K109" t="str">
        <f>IFERROR(IF(J109="--",IF(G109=H109,VLOOKUP(G109,RAW_c_TEB2000_REV01!L:N,3,0),SUM(VLOOKUP(H109,RAW_c_TEB2000_REV01!L:N,3,0),VLOOKUP(G109,RAW_c_TEB2000_REV01!L:N,3,0))),"---"),"---")</f>
        <v>---</v>
      </c>
      <c r="L109" t="str">
        <f t="shared" si="10"/>
        <v>JB2-3</v>
      </c>
      <c r="M109" t="str">
        <f>IFERROR(IF(
COUNTIF(B2B!H:H,(IF(K109&lt;&gt;"---",IF(INDEX(RAW_c_TEB2000_REV01!B:D,MATCH(H109,RAW_c_TEB2000_REV01!B:B,0),3)=L109,INDEX(
RAW_c_TEB2000_REV01!B:D,MATCH(H109,INDEX(RAW_c_TEB2000_REV01!B:B,MATCH(H109,RAW_c_TEB2000_REV01!B:B,)+1):'RAW_c_TEB2000_REV01'!B11180,)+MATCH(H109,RAW_c_TEB2000_REV01!B:B,),3),INDEX(RAW_c_TEB2000_REV01!B:D,MATCH(H109,RAW_c_TEB2000_REV01!B:B,0),3)),"---")))=1,"---",IF(K109&lt;&gt;"---",IF(INDEX(RAW_c_TEB2000_REV01!B:D,MATCH(H109,RAW_c_TEB2000_REV01!B:B,0),3)=L109,INDEX(
RAW_c_TEB2000_REV01!B:D,MATCH(H109,INDEX(RAW_c_TEB2000_REV01!B:B,MATCH(H109,RAW_c_TEB2000_REV01!B:B,)+1):'RAW_c_TEB2000_REV01'!B11180,)+MATCH(H109,RAW_c_TEB2000_REV01!B:B,),3),INDEX(RAW_c_TEB2000_REV01!B:D,MATCH(H109,RAW_c_TEB2000_REV01!B:B,0),3)),"---")),"---")</f>
        <v>---</v>
      </c>
      <c r="N109" t="str">
        <f>IFERROR(IF(AND(B109="B2B",J109="--"),L109,IF(
COUNTIF(B2B!H:H,(IF(K109&lt;&gt;"---",IF(INDEX(RAW_c_TEB2000_REV01!B:D,MATCH(H109,RAW_c_TEB2000_REV01!B:B,0),3)=L109,INDEX(
RAW_c_TEB2000_REV01!B:D,MATCH(H109,INDEX(RAW_c_TEB2000_REV01!B:B,MATCH(H109,RAW_c_TEB2000_REV01!B:B,)+1):'RAW_c_TEB2000_REV01'!B11180,)+MATCH(H109,RAW_c_TEB2000_REV01!B:B,),3),INDEX(RAW_c_TEB2000_REV01!B:D,MATCH(H109,RAW_c_TEB2000_REV01!B:B,0),3)),"---")))=0,"---",IF(K109&lt;&gt;"---",IF(INDEX(RAW_c_TEB2000_REV01!B:D,MATCH(H109,RAW_c_TEB2000_REV01!B:B,0),3)=L109,INDEX(
RAW_c_TEB2000_REV01!B:D,MATCH(H109,INDEX(RAW_c_TEB2000_REV01!B:B,MATCH(H109,RAW_c_TEB2000_REV01!B:B,)+1):'RAW_c_TEB2000_REV01'!B11180,)+MATCH(H109,RAW_c_TEB2000_REV01!B:B,),3),INDEX(RAW_c_TEB2000_REV01!B:D,MATCH(H109,RAW_c_TEB2000_REV01!B:B,0),3)),"---"))),"---")</f>
        <v>---</v>
      </c>
      <c r="T109">
        <f>COUNTIF(RAW_c_TEB2000_REV01!B:B,G109)</f>
        <v>71</v>
      </c>
      <c r="U109" t="str">
        <f t="shared" si="11"/>
        <v>B2B-PWR_1</v>
      </c>
    </row>
    <row r="110" spans="1:21" x14ac:dyDescent="0.25">
      <c r="A110" t="s">
        <v>2124</v>
      </c>
      <c r="B110" t="s">
        <v>39</v>
      </c>
      <c r="C110" t="s">
        <v>1792</v>
      </c>
      <c r="D110" t="s">
        <v>274</v>
      </c>
      <c r="E110">
        <v>6</v>
      </c>
      <c r="F110" t="str">
        <f t="shared" si="6"/>
        <v>JB2-6</v>
      </c>
      <c r="G110" t="str">
        <f>VLOOKUP(F110,RAW_c_TEB2000_REV01!A:B,2,0)</f>
        <v>VCCIOC</v>
      </c>
      <c r="H110" t="str">
        <f t="shared" si="7"/>
        <v>VCCIOC</v>
      </c>
      <c r="I110" t="str">
        <f t="shared" si="8"/>
        <v>--</v>
      </c>
      <c r="J110" t="str">
        <f t="shared" si="9"/>
        <v>---</v>
      </c>
      <c r="K110" t="str">
        <f>IFERROR(IF(J110="--",IF(G110=H110,VLOOKUP(G110,RAW_c_TEB2000_REV01!L:N,3,0),SUM(VLOOKUP(H110,RAW_c_TEB2000_REV01!L:N,3,0),VLOOKUP(G110,RAW_c_TEB2000_REV01!L:N,3,0))),"---"),"---")</f>
        <v>---</v>
      </c>
      <c r="L110" t="str">
        <f t="shared" si="10"/>
        <v>JB2-6</v>
      </c>
      <c r="M110" t="str">
        <f>IFERROR(IF(
COUNTIF(B2B!H:H,(IF(K110&lt;&gt;"---",IF(INDEX(RAW_c_TEB2000_REV01!B:D,MATCH(H110,RAW_c_TEB2000_REV01!B:B,0),3)=L110,INDEX(
RAW_c_TEB2000_REV01!B:D,MATCH(H110,INDEX(RAW_c_TEB2000_REV01!B:B,MATCH(H110,RAW_c_TEB2000_REV01!B:B,)+1):'RAW_c_TEB2000_REV01'!B11181,)+MATCH(H110,RAW_c_TEB2000_REV01!B:B,),3),INDEX(RAW_c_TEB2000_REV01!B:D,MATCH(H110,RAW_c_TEB2000_REV01!B:B,0),3)),"---")))=1,"---",IF(K110&lt;&gt;"---",IF(INDEX(RAW_c_TEB2000_REV01!B:D,MATCH(H110,RAW_c_TEB2000_REV01!B:B,0),3)=L110,INDEX(
RAW_c_TEB2000_REV01!B:D,MATCH(H110,INDEX(RAW_c_TEB2000_REV01!B:B,MATCH(H110,RAW_c_TEB2000_REV01!B:B,)+1):'RAW_c_TEB2000_REV01'!B11181,)+MATCH(H110,RAW_c_TEB2000_REV01!B:B,),3),INDEX(RAW_c_TEB2000_REV01!B:D,MATCH(H110,RAW_c_TEB2000_REV01!B:B,0),3)),"---")),"---")</f>
        <v>---</v>
      </c>
      <c r="N110" t="str">
        <f>IFERROR(IF(AND(B110="B2B",J110="--"),L110,IF(
COUNTIF(B2B!H:H,(IF(K110&lt;&gt;"---",IF(INDEX(RAW_c_TEB2000_REV01!B:D,MATCH(H110,RAW_c_TEB2000_REV01!B:B,0),3)=L110,INDEX(
RAW_c_TEB2000_REV01!B:D,MATCH(H110,INDEX(RAW_c_TEB2000_REV01!B:B,MATCH(H110,RAW_c_TEB2000_REV01!B:B,)+1):'RAW_c_TEB2000_REV01'!B11181,)+MATCH(H110,RAW_c_TEB2000_REV01!B:B,),3),INDEX(RAW_c_TEB2000_REV01!B:D,MATCH(H110,RAW_c_TEB2000_REV01!B:B,0),3)),"---")))=0,"---",IF(K110&lt;&gt;"---",IF(INDEX(RAW_c_TEB2000_REV01!B:D,MATCH(H110,RAW_c_TEB2000_REV01!B:B,0),3)=L110,INDEX(
RAW_c_TEB2000_REV01!B:D,MATCH(H110,INDEX(RAW_c_TEB2000_REV01!B:B,MATCH(H110,RAW_c_TEB2000_REV01!B:B,)+1):'RAW_c_TEB2000_REV01'!B11181,)+MATCH(H110,RAW_c_TEB2000_REV01!B:B,),3),INDEX(RAW_c_TEB2000_REV01!B:D,MATCH(H110,RAW_c_TEB2000_REV01!B:B,0),3)),"---"))),"---")</f>
        <v>---</v>
      </c>
      <c r="T110">
        <f>COUNTIF(RAW_c_TEB2000_REV01!B:B,G110)</f>
        <v>13</v>
      </c>
      <c r="U110" t="str">
        <f t="shared" si="11"/>
        <v>B2B-VCCIOC</v>
      </c>
    </row>
    <row r="111" spans="1:21" x14ac:dyDescent="0.25">
      <c r="A111" t="s">
        <v>2125</v>
      </c>
      <c r="B111" t="s">
        <v>39</v>
      </c>
      <c r="C111" t="s">
        <v>2102</v>
      </c>
      <c r="D111" t="s">
        <v>274</v>
      </c>
      <c r="E111">
        <v>5</v>
      </c>
      <c r="F111" t="str">
        <f t="shared" si="6"/>
        <v>JB2-5</v>
      </c>
      <c r="G111" t="str">
        <f>VLOOKUP(F111,RAW_c_TEB2000_REV01!A:B,2,0)</f>
        <v>3.3V</v>
      </c>
      <c r="H111" t="str">
        <f t="shared" si="7"/>
        <v>3.3V</v>
      </c>
      <c r="I111" t="str">
        <f t="shared" si="8"/>
        <v>--</v>
      </c>
      <c r="J111" t="str">
        <f t="shared" si="9"/>
        <v>---</v>
      </c>
      <c r="K111" t="str">
        <f>IFERROR(IF(J111="--",IF(G111=H111,VLOOKUP(G111,RAW_c_TEB2000_REV01!L:N,3,0),SUM(VLOOKUP(H111,RAW_c_TEB2000_REV01!L:N,3,0),VLOOKUP(G111,RAW_c_TEB2000_REV01!L:N,3,0))),"---"),"---")</f>
        <v>---</v>
      </c>
      <c r="L111" t="str">
        <f t="shared" si="10"/>
        <v>JB2-5</v>
      </c>
      <c r="M111" t="str">
        <f>IFERROR(IF(
COUNTIF(B2B!H:H,(IF(K111&lt;&gt;"---",IF(INDEX(RAW_c_TEB2000_REV01!B:D,MATCH(H111,RAW_c_TEB2000_REV01!B:B,0),3)=L111,INDEX(
RAW_c_TEB2000_REV01!B:D,MATCH(H111,INDEX(RAW_c_TEB2000_REV01!B:B,MATCH(H111,RAW_c_TEB2000_REV01!B:B,)+1):'RAW_c_TEB2000_REV01'!B11182,)+MATCH(H111,RAW_c_TEB2000_REV01!B:B,),3),INDEX(RAW_c_TEB2000_REV01!B:D,MATCH(H111,RAW_c_TEB2000_REV01!B:B,0),3)),"---")))=1,"---",IF(K111&lt;&gt;"---",IF(INDEX(RAW_c_TEB2000_REV01!B:D,MATCH(H111,RAW_c_TEB2000_REV01!B:B,0),3)=L111,INDEX(
RAW_c_TEB2000_REV01!B:D,MATCH(H111,INDEX(RAW_c_TEB2000_REV01!B:B,MATCH(H111,RAW_c_TEB2000_REV01!B:B,)+1):'RAW_c_TEB2000_REV01'!B11182,)+MATCH(H111,RAW_c_TEB2000_REV01!B:B,),3),INDEX(RAW_c_TEB2000_REV01!B:D,MATCH(H111,RAW_c_TEB2000_REV01!B:B,0),3)),"---")),"---")</f>
        <v>---</v>
      </c>
      <c r="N111" t="str">
        <f>IFERROR(IF(AND(B111="B2B",J111="--"),L111,IF(
COUNTIF(B2B!H:H,(IF(K111&lt;&gt;"---",IF(INDEX(RAW_c_TEB2000_REV01!B:D,MATCH(H111,RAW_c_TEB2000_REV01!B:B,0),3)=L111,INDEX(
RAW_c_TEB2000_REV01!B:D,MATCH(H111,INDEX(RAW_c_TEB2000_REV01!B:B,MATCH(H111,RAW_c_TEB2000_REV01!B:B,)+1):'RAW_c_TEB2000_REV01'!B11182,)+MATCH(H111,RAW_c_TEB2000_REV01!B:B,),3),INDEX(RAW_c_TEB2000_REV01!B:D,MATCH(H111,RAW_c_TEB2000_REV01!B:B,0),3)),"---")))=0,"---",IF(K111&lt;&gt;"---",IF(INDEX(RAW_c_TEB2000_REV01!B:D,MATCH(H111,RAW_c_TEB2000_REV01!B:B,0),3)=L111,INDEX(
RAW_c_TEB2000_REV01!B:D,MATCH(H111,INDEX(RAW_c_TEB2000_REV01!B:B,MATCH(H111,RAW_c_TEB2000_REV01!B:B,)+1):'RAW_c_TEB2000_REV01'!B11182,)+MATCH(H111,RAW_c_TEB2000_REV01!B:B,),3),INDEX(RAW_c_TEB2000_REV01!B:D,MATCH(H111,RAW_c_TEB2000_REV01!B:B,0),3)),"---"))),"---")</f>
        <v>---</v>
      </c>
      <c r="T111">
        <f>COUNTIF(RAW_c_TEB2000_REV01!B:B,G111)</f>
        <v>71</v>
      </c>
      <c r="U111" t="str">
        <f t="shared" si="11"/>
        <v>B2B-PWR_1</v>
      </c>
    </row>
    <row r="112" spans="1:21" x14ac:dyDescent="0.25">
      <c r="A112" t="s">
        <v>2126</v>
      </c>
      <c r="B112" t="s">
        <v>39</v>
      </c>
      <c r="C112" t="s">
        <v>451</v>
      </c>
      <c r="D112" t="s">
        <v>274</v>
      </c>
      <c r="E112">
        <v>8</v>
      </c>
      <c r="F112" t="str">
        <f t="shared" si="6"/>
        <v>JB2-8</v>
      </c>
      <c r="G112" t="str">
        <f>VLOOKUP(F112,RAW_c_TEB2000_REV01!A:B,2,0)</f>
        <v>VCCIOD</v>
      </c>
      <c r="H112" t="str">
        <f t="shared" si="7"/>
        <v>VCCIOD</v>
      </c>
      <c r="I112" t="str">
        <f t="shared" si="8"/>
        <v>--</v>
      </c>
      <c r="J112" t="str">
        <f t="shared" si="9"/>
        <v>---</v>
      </c>
      <c r="K112" t="str">
        <f>IFERROR(IF(J112="--",IF(G112=H112,VLOOKUP(G112,RAW_c_TEB2000_REV01!L:N,3,0),SUM(VLOOKUP(H112,RAW_c_TEB2000_REV01!L:N,3,0),VLOOKUP(G112,RAW_c_TEB2000_REV01!L:N,3,0))),"---"),"---")</f>
        <v>---</v>
      </c>
      <c r="L112" t="str">
        <f t="shared" si="10"/>
        <v>JB2-8</v>
      </c>
      <c r="M112" t="str">
        <f>IFERROR(IF(
COUNTIF(B2B!H:H,(IF(K112&lt;&gt;"---",IF(INDEX(RAW_c_TEB2000_REV01!B:D,MATCH(H112,RAW_c_TEB2000_REV01!B:B,0),3)=L112,INDEX(
RAW_c_TEB2000_REV01!B:D,MATCH(H112,INDEX(RAW_c_TEB2000_REV01!B:B,MATCH(H112,RAW_c_TEB2000_REV01!B:B,)+1):'RAW_c_TEB2000_REV01'!B11183,)+MATCH(H112,RAW_c_TEB2000_REV01!B:B,),3),INDEX(RAW_c_TEB2000_REV01!B:D,MATCH(H112,RAW_c_TEB2000_REV01!B:B,0),3)),"---")))=1,"---",IF(K112&lt;&gt;"---",IF(INDEX(RAW_c_TEB2000_REV01!B:D,MATCH(H112,RAW_c_TEB2000_REV01!B:B,0),3)=L112,INDEX(
RAW_c_TEB2000_REV01!B:D,MATCH(H112,INDEX(RAW_c_TEB2000_REV01!B:B,MATCH(H112,RAW_c_TEB2000_REV01!B:B,)+1):'RAW_c_TEB2000_REV01'!B11183,)+MATCH(H112,RAW_c_TEB2000_REV01!B:B,),3),INDEX(RAW_c_TEB2000_REV01!B:D,MATCH(H112,RAW_c_TEB2000_REV01!B:B,0),3)),"---")),"---")</f>
        <v>---</v>
      </c>
      <c r="N112" t="str">
        <f>IFERROR(IF(AND(B112="B2B",J112="--"),L112,IF(
COUNTIF(B2B!H:H,(IF(K112&lt;&gt;"---",IF(INDEX(RAW_c_TEB2000_REV01!B:D,MATCH(H112,RAW_c_TEB2000_REV01!B:B,0),3)=L112,INDEX(
RAW_c_TEB2000_REV01!B:D,MATCH(H112,INDEX(RAW_c_TEB2000_REV01!B:B,MATCH(H112,RAW_c_TEB2000_REV01!B:B,)+1):'RAW_c_TEB2000_REV01'!B11183,)+MATCH(H112,RAW_c_TEB2000_REV01!B:B,),3),INDEX(RAW_c_TEB2000_REV01!B:D,MATCH(H112,RAW_c_TEB2000_REV01!B:B,0),3)),"---")))=0,"---",IF(K112&lt;&gt;"---",IF(INDEX(RAW_c_TEB2000_REV01!B:D,MATCH(H112,RAW_c_TEB2000_REV01!B:B,0),3)=L112,INDEX(
RAW_c_TEB2000_REV01!B:D,MATCH(H112,INDEX(RAW_c_TEB2000_REV01!B:B,MATCH(H112,RAW_c_TEB2000_REV01!B:B,)+1):'RAW_c_TEB2000_REV01'!B11183,)+MATCH(H112,RAW_c_TEB2000_REV01!B:B,),3),INDEX(RAW_c_TEB2000_REV01!B:D,MATCH(H112,RAW_c_TEB2000_REV01!B:B,0),3)),"---"))),"---")</f>
        <v>---</v>
      </c>
      <c r="T112">
        <f>COUNTIF(RAW_c_TEB2000_REV01!B:B,G112)</f>
        <v>8</v>
      </c>
      <c r="U112" t="str">
        <f t="shared" si="11"/>
        <v>B2B-VCCIOD</v>
      </c>
    </row>
    <row r="113" spans="1:21" x14ac:dyDescent="0.25">
      <c r="A113" t="s">
        <v>2127</v>
      </c>
      <c r="B113" t="s">
        <v>39</v>
      </c>
      <c r="C113" t="s">
        <v>2102</v>
      </c>
      <c r="D113" t="s">
        <v>274</v>
      </c>
      <c r="E113">
        <v>7</v>
      </c>
      <c r="F113" t="str">
        <f t="shared" si="6"/>
        <v>JB2-7</v>
      </c>
      <c r="G113" t="str">
        <f>VLOOKUP(F113,RAW_c_TEB2000_REV01!A:B,2,0)</f>
        <v>3.3V</v>
      </c>
      <c r="H113" t="str">
        <f t="shared" si="7"/>
        <v>3.3V</v>
      </c>
      <c r="I113" t="str">
        <f t="shared" si="8"/>
        <v>--</v>
      </c>
      <c r="J113" t="str">
        <f t="shared" si="9"/>
        <v>---</v>
      </c>
      <c r="K113" t="str">
        <f>IFERROR(IF(J113="--",IF(G113=H113,VLOOKUP(G113,RAW_c_TEB2000_REV01!L:N,3,0),SUM(VLOOKUP(H113,RAW_c_TEB2000_REV01!L:N,3,0),VLOOKUP(G113,RAW_c_TEB2000_REV01!L:N,3,0))),"---"),"---")</f>
        <v>---</v>
      </c>
      <c r="L113" t="str">
        <f t="shared" si="10"/>
        <v>JB2-7</v>
      </c>
      <c r="M113" t="str">
        <f>IFERROR(IF(
COUNTIF(B2B!H:H,(IF(K113&lt;&gt;"---",IF(INDEX(RAW_c_TEB2000_REV01!B:D,MATCH(H113,RAW_c_TEB2000_REV01!B:B,0),3)=L113,INDEX(
RAW_c_TEB2000_REV01!B:D,MATCH(H113,INDEX(RAW_c_TEB2000_REV01!B:B,MATCH(H113,RAW_c_TEB2000_REV01!B:B,)+1):'RAW_c_TEB2000_REV01'!B11184,)+MATCH(H113,RAW_c_TEB2000_REV01!B:B,),3),INDEX(RAW_c_TEB2000_REV01!B:D,MATCH(H113,RAW_c_TEB2000_REV01!B:B,0),3)),"---")))=1,"---",IF(K113&lt;&gt;"---",IF(INDEX(RAW_c_TEB2000_REV01!B:D,MATCH(H113,RAW_c_TEB2000_REV01!B:B,0),3)=L113,INDEX(
RAW_c_TEB2000_REV01!B:D,MATCH(H113,INDEX(RAW_c_TEB2000_REV01!B:B,MATCH(H113,RAW_c_TEB2000_REV01!B:B,)+1):'RAW_c_TEB2000_REV01'!B11184,)+MATCH(H113,RAW_c_TEB2000_REV01!B:B,),3),INDEX(RAW_c_TEB2000_REV01!B:D,MATCH(H113,RAW_c_TEB2000_REV01!B:B,0),3)),"---")),"---")</f>
        <v>---</v>
      </c>
      <c r="N113" t="str">
        <f>IFERROR(IF(AND(B113="B2B",J113="--"),L113,IF(
COUNTIF(B2B!H:H,(IF(K113&lt;&gt;"---",IF(INDEX(RAW_c_TEB2000_REV01!B:D,MATCH(H113,RAW_c_TEB2000_REV01!B:B,0),3)=L113,INDEX(
RAW_c_TEB2000_REV01!B:D,MATCH(H113,INDEX(RAW_c_TEB2000_REV01!B:B,MATCH(H113,RAW_c_TEB2000_REV01!B:B,)+1):'RAW_c_TEB2000_REV01'!B11184,)+MATCH(H113,RAW_c_TEB2000_REV01!B:B,),3),INDEX(RAW_c_TEB2000_REV01!B:D,MATCH(H113,RAW_c_TEB2000_REV01!B:B,0),3)),"---")))=0,"---",IF(K113&lt;&gt;"---",IF(INDEX(RAW_c_TEB2000_REV01!B:D,MATCH(H113,RAW_c_TEB2000_REV01!B:B,0),3)=L113,INDEX(
RAW_c_TEB2000_REV01!B:D,MATCH(H113,INDEX(RAW_c_TEB2000_REV01!B:B,MATCH(H113,RAW_c_TEB2000_REV01!B:B,)+1):'RAW_c_TEB2000_REV01'!B11184,)+MATCH(H113,RAW_c_TEB2000_REV01!B:B,),3),INDEX(RAW_c_TEB2000_REV01!B:D,MATCH(H113,RAW_c_TEB2000_REV01!B:B,0),3)),"---"))),"---")</f>
        <v>---</v>
      </c>
      <c r="T113">
        <f>COUNTIF(RAW_c_TEB2000_REV01!B:B,G113)</f>
        <v>71</v>
      </c>
      <c r="U113" t="str">
        <f t="shared" si="11"/>
        <v>B2B-PWR_1</v>
      </c>
    </row>
    <row r="114" spans="1:21" x14ac:dyDescent="0.25">
      <c r="A114" t="s">
        <v>2128</v>
      </c>
      <c r="B114" t="s">
        <v>39</v>
      </c>
      <c r="C114" t="s">
        <v>451</v>
      </c>
      <c r="D114" t="s">
        <v>274</v>
      </c>
      <c r="E114">
        <v>10</v>
      </c>
      <c r="F114" t="str">
        <f t="shared" si="6"/>
        <v>JB2-10</v>
      </c>
      <c r="G114" t="str">
        <f>VLOOKUP(F114,RAW_c_TEB2000_REV01!A:B,2,0)</f>
        <v>VCCIOD</v>
      </c>
      <c r="H114" t="str">
        <f t="shared" si="7"/>
        <v>VCCIOD</v>
      </c>
      <c r="I114" t="str">
        <f t="shared" si="8"/>
        <v>--</v>
      </c>
      <c r="J114" t="str">
        <f t="shared" si="9"/>
        <v>---</v>
      </c>
      <c r="K114" t="str">
        <f>IFERROR(IF(J114="--",IF(G114=H114,VLOOKUP(G114,RAW_c_TEB2000_REV01!L:N,3,0),SUM(VLOOKUP(H114,RAW_c_TEB2000_REV01!L:N,3,0),VLOOKUP(G114,RAW_c_TEB2000_REV01!L:N,3,0))),"---"),"---")</f>
        <v>---</v>
      </c>
      <c r="L114" t="str">
        <f t="shared" si="10"/>
        <v>JB2-10</v>
      </c>
      <c r="M114" t="str">
        <f>IFERROR(IF(
COUNTIF(B2B!H:H,(IF(K114&lt;&gt;"---",IF(INDEX(RAW_c_TEB2000_REV01!B:D,MATCH(H114,RAW_c_TEB2000_REV01!B:B,0),3)=L114,INDEX(
RAW_c_TEB2000_REV01!B:D,MATCH(H114,INDEX(RAW_c_TEB2000_REV01!B:B,MATCH(H114,RAW_c_TEB2000_REV01!B:B,)+1):'RAW_c_TEB2000_REV01'!B11185,)+MATCH(H114,RAW_c_TEB2000_REV01!B:B,),3),INDEX(RAW_c_TEB2000_REV01!B:D,MATCH(H114,RAW_c_TEB2000_REV01!B:B,0),3)),"---")))=1,"---",IF(K114&lt;&gt;"---",IF(INDEX(RAW_c_TEB2000_REV01!B:D,MATCH(H114,RAW_c_TEB2000_REV01!B:B,0),3)=L114,INDEX(
RAW_c_TEB2000_REV01!B:D,MATCH(H114,INDEX(RAW_c_TEB2000_REV01!B:B,MATCH(H114,RAW_c_TEB2000_REV01!B:B,)+1):'RAW_c_TEB2000_REV01'!B11185,)+MATCH(H114,RAW_c_TEB2000_REV01!B:B,),3),INDEX(RAW_c_TEB2000_REV01!B:D,MATCH(H114,RAW_c_TEB2000_REV01!B:B,0),3)),"---")),"---")</f>
        <v>---</v>
      </c>
      <c r="N114" t="str">
        <f>IFERROR(IF(AND(B114="B2B",J114="--"),L114,IF(
COUNTIF(B2B!H:H,(IF(K114&lt;&gt;"---",IF(INDEX(RAW_c_TEB2000_REV01!B:D,MATCH(H114,RAW_c_TEB2000_REV01!B:B,0),3)=L114,INDEX(
RAW_c_TEB2000_REV01!B:D,MATCH(H114,INDEX(RAW_c_TEB2000_REV01!B:B,MATCH(H114,RAW_c_TEB2000_REV01!B:B,)+1):'RAW_c_TEB2000_REV01'!B11185,)+MATCH(H114,RAW_c_TEB2000_REV01!B:B,),3),INDEX(RAW_c_TEB2000_REV01!B:D,MATCH(H114,RAW_c_TEB2000_REV01!B:B,0),3)),"---")))=0,"---",IF(K114&lt;&gt;"---",IF(INDEX(RAW_c_TEB2000_REV01!B:D,MATCH(H114,RAW_c_TEB2000_REV01!B:B,0),3)=L114,INDEX(
RAW_c_TEB2000_REV01!B:D,MATCH(H114,INDEX(RAW_c_TEB2000_REV01!B:B,MATCH(H114,RAW_c_TEB2000_REV01!B:B,)+1):'RAW_c_TEB2000_REV01'!B11185,)+MATCH(H114,RAW_c_TEB2000_REV01!B:B,),3),INDEX(RAW_c_TEB2000_REV01!B:D,MATCH(H114,RAW_c_TEB2000_REV01!B:B,0),3)),"---"))),"---")</f>
        <v>---</v>
      </c>
      <c r="T114">
        <f>COUNTIF(RAW_c_TEB2000_REV01!B:B,G114)</f>
        <v>8</v>
      </c>
      <c r="U114" t="str">
        <f t="shared" si="11"/>
        <v>B2B-VCCIOD</v>
      </c>
    </row>
    <row r="115" spans="1:21" x14ac:dyDescent="0.25">
      <c r="A115" t="s">
        <v>2129</v>
      </c>
      <c r="B115" t="s">
        <v>39</v>
      </c>
      <c r="C115" t="s">
        <v>2130</v>
      </c>
      <c r="D115" t="s">
        <v>274</v>
      </c>
      <c r="E115">
        <v>9</v>
      </c>
      <c r="F115" t="str">
        <f t="shared" si="6"/>
        <v>JB2-9</v>
      </c>
      <c r="G115" t="str">
        <f>VLOOKUP(F115,RAW_c_TEB2000_REV01!A:B,2,0)</f>
        <v>M3.3VOUT</v>
      </c>
      <c r="H115" t="str">
        <f t="shared" si="7"/>
        <v>M3.3VOUT</v>
      </c>
      <c r="I115" t="str">
        <f t="shared" si="8"/>
        <v>--</v>
      </c>
      <c r="J115" t="str">
        <f t="shared" si="9"/>
        <v>---</v>
      </c>
      <c r="K115" t="str">
        <f>IFERROR(IF(J115="--",IF(G115=H115,VLOOKUP(G115,RAW_c_TEB2000_REV01!L:N,3,0),SUM(VLOOKUP(H115,RAW_c_TEB2000_REV01!L:N,3,0),VLOOKUP(G115,RAW_c_TEB2000_REV01!L:N,3,0))),"---"),"---")</f>
        <v>---</v>
      </c>
      <c r="L115" t="str">
        <f t="shared" si="10"/>
        <v>JB2-9</v>
      </c>
      <c r="M115" t="str">
        <f>IFERROR(IF(
COUNTIF(B2B!H:H,(IF(K115&lt;&gt;"---",IF(INDEX(RAW_c_TEB2000_REV01!B:D,MATCH(H115,RAW_c_TEB2000_REV01!B:B,0),3)=L115,INDEX(
RAW_c_TEB2000_REV01!B:D,MATCH(H115,INDEX(RAW_c_TEB2000_REV01!B:B,MATCH(H115,RAW_c_TEB2000_REV01!B:B,)+1):'RAW_c_TEB2000_REV01'!B11186,)+MATCH(H115,RAW_c_TEB2000_REV01!B:B,),3),INDEX(RAW_c_TEB2000_REV01!B:D,MATCH(H115,RAW_c_TEB2000_REV01!B:B,0),3)),"---")))=1,"---",IF(K115&lt;&gt;"---",IF(INDEX(RAW_c_TEB2000_REV01!B:D,MATCH(H115,RAW_c_TEB2000_REV01!B:B,0),3)=L115,INDEX(
RAW_c_TEB2000_REV01!B:D,MATCH(H115,INDEX(RAW_c_TEB2000_REV01!B:B,MATCH(H115,RAW_c_TEB2000_REV01!B:B,)+1):'RAW_c_TEB2000_REV01'!B11186,)+MATCH(H115,RAW_c_TEB2000_REV01!B:B,),3),INDEX(RAW_c_TEB2000_REV01!B:D,MATCH(H115,RAW_c_TEB2000_REV01!B:B,0),3)),"---")),"---")</f>
        <v>---</v>
      </c>
      <c r="N115" t="str">
        <f>IFERROR(IF(AND(B115="B2B",J115="--"),L115,IF(
COUNTIF(B2B!H:H,(IF(K115&lt;&gt;"---",IF(INDEX(RAW_c_TEB2000_REV01!B:D,MATCH(H115,RAW_c_TEB2000_REV01!B:B,0),3)=L115,INDEX(
RAW_c_TEB2000_REV01!B:D,MATCH(H115,INDEX(RAW_c_TEB2000_REV01!B:B,MATCH(H115,RAW_c_TEB2000_REV01!B:B,)+1):'RAW_c_TEB2000_REV01'!B11186,)+MATCH(H115,RAW_c_TEB2000_REV01!B:B,),3),INDEX(RAW_c_TEB2000_REV01!B:D,MATCH(H115,RAW_c_TEB2000_REV01!B:B,0),3)),"---")))=0,"---",IF(K115&lt;&gt;"---",IF(INDEX(RAW_c_TEB2000_REV01!B:D,MATCH(H115,RAW_c_TEB2000_REV01!B:B,0),3)=L115,INDEX(
RAW_c_TEB2000_REV01!B:D,MATCH(H115,INDEX(RAW_c_TEB2000_REV01!B:B,MATCH(H115,RAW_c_TEB2000_REV01!B:B,)+1):'RAW_c_TEB2000_REV01'!B11186,)+MATCH(H115,RAW_c_TEB2000_REV01!B:B,),3),INDEX(RAW_c_TEB2000_REV01!B:D,MATCH(H115,RAW_c_TEB2000_REV01!B:B,0),3)),"---"))),"---")</f>
        <v>---</v>
      </c>
      <c r="T115">
        <f>COUNTIF(RAW_c_TEB2000_REV01!B:B,G115)</f>
        <v>30</v>
      </c>
      <c r="U115" t="str">
        <f t="shared" si="11"/>
        <v>B2B-PWR_M1</v>
      </c>
    </row>
    <row r="116" spans="1:21" x14ac:dyDescent="0.25">
      <c r="A116" t="s">
        <v>2131</v>
      </c>
      <c r="B116" t="s">
        <v>39</v>
      </c>
      <c r="C116" t="s">
        <v>2132</v>
      </c>
      <c r="D116" t="s">
        <v>274</v>
      </c>
      <c r="E116">
        <v>12</v>
      </c>
      <c r="F116" t="str">
        <f t="shared" si="6"/>
        <v>JB2-12</v>
      </c>
      <c r="G116" t="str">
        <f>VLOOKUP(F116,RAW_c_TEB2000_REV01!A:B,2,0)</f>
        <v>B33_L7_P</v>
      </c>
      <c r="H116" t="str">
        <f t="shared" si="7"/>
        <v>B33_L7_P</v>
      </c>
      <c r="I116" t="str">
        <f t="shared" si="8"/>
        <v>--</v>
      </c>
      <c r="J116" t="str">
        <f t="shared" si="9"/>
        <v>--</v>
      </c>
      <c r="K116">
        <f>IFERROR(IF(J116="--",IF(G116=H116,VLOOKUP(G116,RAW_c_TEB2000_REV01!L:N,3,0),SUM(VLOOKUP(H116,RAW_c_TEB2000_REV01!L:N,3,0),VLOOKUP(G116,RAW_c_TEB2000_REV01!L:N,3,0))),"---"),"---")</f>
        <v>28.767099999999999</v>
      </c>
      <c r="L116" t="str">
        <f t="shared" si="10"/>
        <v>JB2-12</v>
      </c>
      <c r="M116" t="str">
        <f>IFERROR(IF(
COUNTIF(B2B!H:H,(IF(K116&lt;&gt;"---",IF(INDEX(RAW_c_TEB2000_REV01!B:D,MATCH(H116,RAW_c_TEB2000_REV01!B:B,0),3)=L116,INDEX(
RAW_c_TEB2000_REV01!B:D,MATCH(H116,INDEX(RAW_c_TEB2000_REV01!B:B,MATCH(H116,RAW_c_TEB2000_REV01!B:B,)+1):'RAW_c_TEB2000_REV01'!B11187,)+MATCH(H116,RAW_c_TEB2000_REV01!B:B,),3),INDEX(RAW_c_TEB2000_REV01!B:D,MATCH(H116,RAW_c_TEB2000_REV01!B:B,0),3)),"---")))=1,"---",IF(K116&lt;&gt;"---",IF(INDEX(RAW_c_TEB2000_REV01!B:D,MATCH(H116,RAW_c_TEB2000_REV01!B:B,0),3)=L116,INDEX(
RAW_c_TEB2000_REV01!B:D,MATCH(H116,INDEX(RAW_c_TEB2000_REV01!B:B,MATCH(H116,RAW_c_TEB2000_REV01!B:B,)+1):'RAW_c_TEB2000_REV01'!B11187,)+MATCH(H116,RAW_c_TEB2000_REV01!B:B,),3),INDEX(RAW_c_TEB2000_REV01!B:D,MATCH(H116,RAW_c_TEB2000_REV01!B:B,0),3)),"---")),"---")</f>
        <v>J2-A25</v>
      </c>
      <c r="N116" t="str">
        <f>IFERROR(IF(AND(B116="B2B",J116="--"),L116,IF(
COUNTIF(B2B!H:H,(IF(K116&lt;&gt;"---",IF(INDEX(RAW_c_TEB2000_REV01!B:D,MATCH(H116,RAW_c_TEB2000_REV01!B:B,0),3)=L116,INDEX(
RAW_c_TEB2000_REV01!B:D,MATCH(H116,INDEX(RAW_c_TEB2000_REV01!B:B,MATCH(H116,RAW_c_TEB2000_REV01!B:B,)+1):'RAW_c_TEB2000_REV01'!B11187,)+MATCH(H116,RAW_c_TEB2000_REV01!B:B,),3),INDEX(RAW_c_TEB2000_REV01!B:D,MATCH(H116,RAW_c_TEB2000_REV01!B:B,0),3)),"---")))=0,"---",IF(K116&lt;&gt;"---",IF(INDEX(RAW_c_TEB2000_REV01!B:D,MATCH(H116,RAW_c_TEB2000_REV01!B:B,0),3)=L116,INDEX(
RAW_c_TEB2000_REV01!B:D,MATCH(H116,INDEX(RAW_c_TEB2000_REV01!B:B,MATCH(H116,RAW_c_TEB2000_REV01!B:B,)+1):'RAW_c_TEB2000_REV01'!B11187,)+MATCH(H116,RAW_c_TEB2000_REV01!B:B,),3),INDEX(RAW_c_TEB2000_REV01!B:D,MATCH(H116,RAW_c_TEB2000_REV01!B:B,0),3)),"---"))),"---")</f>
        <v>JB2-12</v>
      </c>
      <c r="T116">
        <f>COUNTIF(RAW_c_TEB2000_REV01!B:B,G116)</f>
        <v>2</v>
      </c>
      <c r="U116" t="str">
        <f t="shared" si="11"/>
        <v>B2B-IO-G3</v>
      </c>
    </row>
    <row r="117" spans="1:21" x14ac:dyDescent="0.25">
      <c r="A117" t="s">
        <v>2133</v>
      </c>
      <c r="B117" t="s">
        <v>39</v>
      </c>
      <c r="C117" t="s">
        <v>2130</v>
      </c>
      <c r="D117" t="s">
        <v>274</v>
      </c>
      <c r="E117">
        <v>11</v>
      </c>
      <c r="F117" t="str">
        <f t="shared" si="6"/>
        <v>JB2-11</v>
      </c>
      <c r="G117" t="str">
        <f>VLOOKUP(F117,RAW_c_TEB2000_REV01!A:B,2,0)</f>
        <v>M3.3VOUT</v>
      </c>
      <c r="H117" t="str">
        <f t="shared" si="7"/>
        <v>M3.3VOUT</v>
      </c>
      <c r="I117" t="str">
        <f t="shared" si="8"/>
        <v>--</v>
      </c>
      <c r="J117" t="str">
        <f t="shared" si="9"/>
        <v>---</v>
      </c>
      <c r="K117" t="str">
        <f>IFERROR(IF(J117="--",IF(G117=H117,VLOOKUP(G117,RAW_c_TEB2000_REV01!L:N,3,0),SUM(VLOOKUP(H117,RAW_c_TEB2000_REV01!L:N,3,0),VLOOKUP(G117,RAW_c_TEB2000_REV01!L:N,3,0))),"---"),"---")</f>
        <v>---</v>
      </c>
      <c r="L117" t="str">
        <f t="shared" si="10"/>
        <v>JB2-11</v>
      </c>
      <c r="M117" t="str">
        <f>IFERROR(IF(
COUNTIF(B2B!H:H,(IF(K117&lt;&gt;"---",IF(INDEX(RAW_c_TEB2000_REV01!B:D,MATCH(H117,RAW_c_TEB2000_REV01!B:B,0),3)=L117,INDEX(
RAW_c_TEB2000_REV01!B:D,MATCH(H117,INDEX(RAW_c_TEB2000_REV01!B:B,MATCH(H117,RAW_c_TEB2000_REV01!B:B,)+1):'RAW_c_TEB2000_REV01'!B11188,)+MATCH(H117,RAW_c_TEB2000_REV01!B:B,),3),INDEX(RAW_c_TEB2000_REV01!B:D,MATCH(H117,RAW_c_TEB2000_REV01!B:B,0),3)),"---")))=1,"---",IF(K117&lt;&gt;"---",IF(INDEX(RAW_c_TEB2000_REV01!B:D,MATCH(H117,RAW_c_TEB2000_REV01!B:B,0),3)=L117,INDEX(
RAW_c_TEB2000_REV01!B:D,MATCH(H117,INDEX(RAW_c_TEB2000_REV01!B:B,MATCH(H117,RAW_c_TEB2000_REV01!B:B,)+1):'RAW_c_TEB2000_REV01'!B11188,)+MATCH(H117,RAW_c_TEB2000_REV01!B:B,),3),INDEX(RAW_c_TEB2000_REV01!B:D,MATCH(H117,RAW_c_TEB2000_REV01!B:B,0),3)),"---")),"---")</f>
        <v>---</v>
      </c>
      <c r="N117" t="str">
        <f>IFERROR(IF(AND(B117="B2B",J117="--"),L117,IF(
COUNTIF(B2B!H:H,(IF(K117&lt;&gt;"---",IF(INDEX(RAW_c_TEB2000_REV01!B:D,MATCH(H117,RAW_c_TEB2000_REV01!B:B,0),3)=L117,INDEX(
RAW_c_TEB2000_REV01!B:D,MATCH(H117,INDEX(RAW_c_TEB2000_REV01!B:B,MATCH(H117,RAW_c_TEB2000_REV01!B:B,)+1):'RAW_c_TEB2000_REV01'!B11188,)+MATCH(H117,RAW_c_TEB2000_REV01!B:B,),3),INDEX(RAW_c_TEB2000_REV01!B:D,MATCH(H117,RAW_c_TEB2000_REV01!B:B,0),3)),"---")))=0,"---",IF(K117&lt;&gt;"---",IF(INDEX(RAW_c_TEB2000_REV01!B:D,MATCH(H117,RAW_c_TEB2000_REV01!B:B,0),3)=L117,INDEX(
RAW_c_TEB2000_REV01!B:D,MATCH(H117,INDEX(RAW_c_TEB2000_REV01!B:B,MATCH(H117,RAW_c_TEB2000_REV01!B:B,)+1):'RAW_c_TEB2000_REV01'!B11188,)+MATCH(H117,RAW_c_TEB2000_REV01!B:B,),3),INDEX(RAW_c_TEB2000_REV01!B:D,MATCH(H117,RAW_c_TEB2000_REV01!B:B,0),3)),"---"))),"---")</f>
        <v>---</v>
      </c>
      <c r="T117">
        <f>COUNTIF(RAW_c_TEB2000_REV01!B:B,G117)</f>
        <v>30</v>
      </c>
      <c r="U117" t="str">
        <f t="shared" si="11"/>
        <v>B2B-PWR_M1</v>
      </c>
    </row>
    <row r="118" spans="1:21" x14ac:dyDescent="0.25">
      <c r="A118" t="s">
        <v>2134</v>
      </c>
      <c r="B118" t="s">
        <v>39</v>
      </c>
      <c r="C118" t="s">
        <v>2132</v>
      </c>
      <c r="D118" t="s">
        <v>274</v>
      </c>
      <c r="E118">
        <v>14</v>
      </c>
      <c r="F118" t="str">
        <f t="shared" si="6"/>
        <v>JB2-14</v>
      </c>
      <c r="G118" t="str">
        <f>VLOOKUP(F118,RAW_c_TEB2000_REV01!A:B,2,0)</f>
        <v>B33_L7_N</v>
      </c>
      <c r="H118" t="str">
        <f t="shared" si="7"/>
        <v>B33_L7_N</v>
      </c>
      <c r="I118" t="str">
        <f t="shared" si="8"/>
        <v>--</v>
      </c>
      <c r="J118" t="str">
        <f t="shared" si="9"/>
        <v>--</v>
      </c>
      <c r="K118">
        <f>IFERROR(IF(J118="--",IF(G118=H118,VLOOKUP(G118,RAW_c_TEB2000_REV01!L:N,3,0),SUM(VLOOKUP(H118,RAW_c_TEB2000_REV01!L:N,3,0),VLOOKUP(G118,RAW_c_TEB2000_REV01!L:N,3,0))),"---"),"---")</f>
        <v>28.8096</v>
      </c>
      <c r="L118" t="str">
        <f t="shared" si="10"/>
        <v>JB2-14</v>
      </c>
      <c r="M118" t="str">
        <f>IFERROR(IF(
COUNTIF(B2B!H:H,(IF(K118&lt;&gt;"---",IF(INDEX(RAW_c_TEB2000_REV01!B:D,MATCH(H118,RAW_c_TEB2000_REV01!B:B,0),3)=L118,INDEX(
RAW_c_TEB2000_REV01!B:D,MATCH(H118,INDEX(RAW_c_TEB2000_REV01!B:B,MATCH(H118,RAW_c_TEB2000_REV01!B:B,)+1):'RAW_c_TEB2000_REV01'!B11189,)+MATCH(H118,RAW_c_TEB2000_REV01!B:B,),3),INDEX(RAW_c_TEB2000_REV01!B:D,MATCH(H118,RAW_c_TEB2000_REV01!B:B,0),3)),"---")))=1,"---",IF(K118&lt;&gt;"---",IF(INDEX(RAW_c_TEB2000_REV01!B:D,MATCH(H118,RAW_c_TEB2000_REV01!B:B,0),3)=L118,INDEX(
RAW_c_TEB2000_REV01!B:D,MATCH(H118,INDEX(RAW_c_TEB2000_REV01!B:B,MATCH(H118,RAW_c_TEB2000_REV01!B:B,)+1):'RAW_c_TEB2000_REV01'!B11189,)+MATCH(H118,RAW_c_TEB2000_REV01!B:B,),3),INDEX(RAW_c_TEB2000_REV01!B:D,MATCH(H118,RAW_c_TEB2000_REV01!B:B,0),3)),"---")),"---")</f>
        <v>J2-A24</v>
      </c>
      <c r="N118" t="str">
        <f>IFERROR(IF(AND(B118="B2B",J118="--"),L118,IF(
COUNTIF(B2B!H:H,(IF(K118&lt;&gt;"---",IF(INDEX(RAW_c_TEB2000_REV01!B:D,MATCH(H118,RAW_c_TEB2000_REV01!B:B,0),3)=L118,INDEX(
RAW_c_TEB2000_REV01!B:D,MATCH(H118,INDEX(RAW_c_TEB2000_REV01!B:B,MATCH(H118,RAW_c_TEB2000_REV01!B:B,)+1):'RAW_c_TEB2000_REV01'!B11189,)+MATCH(H118,RAW_c_TEB2000_REV01!B:B,),3),INDEX(RAW_c_TEB2000_REV01!B:D,MATCH(H118,RAW_c_TEB2000_REV01!B:B,0),3)),"---")))=0,"---",IF(K118&lt;&gt;"---",IF(INDEX(RAW_c_TEB2000_REV01!B:D,MATCH(H118,RAW_c_TEB2000_REV01!B:B,0),3)=L118,INDEX(
RAW_c_TEB2000_REV01!B:D,MATCH(H118,INDEX(RAW_c_TEB2000_REV01!B:B,MATCH(H118,RAW_c_TEB2000_REV01!B:B,)+1):'RAW_c_TEB2000_REV01'!B11189,)+MATCH(H118,RAW_c_TEB2000_REV01!B:B,),3),INDEX(RAW_c_TEB2000_REV01!B:D,MATCH(H118,RAW_c_TEB2000_REV01!B:B,0),3)),"---"))),"---")</f>
        <v>JB2-14</v>
      </c>
      <c r="T118">
        <f>COUNTIF(RAW_c_TEB2000_REV01!B:B,G118)</f>
        <v>2</v>
      </c>
      <c r="U118" t="str">
        <f t="shared" si="11"/>
        <v>B2B-IO-G3</v>
      </c>
    </row>
    <row r="119" spans="1:21" x14ac:dyDescent="0.25">
      <c r="A119" t="s">
        <v>2135</v>
      </c>
      <c r="B119" t="s">
        <v>39</v>
      </c>
      <c r="C119" t="s">
        <v>2132</v>
      </c>
      <c r="D119" t="s">
        <v>274</v>
      </c>
      <c r="E119">
        <v>13</v>
      </c>
      <c r="F119" t="str">
        <f t="shared" si="6"/>
        <v>JB2-13</v>
      </c>
      <c r="G119" t="str">
        <f>VLOOKUP(F119,RAW_c_TEB2000_REV01!A:B,2,0)</f>
        <v>B33_L4_P</v>
      </c>
      <c r="H119" t="str">
        <f t="shared" si="7"/>
        <v>B33_L4_P</v>
      </c>
      <c r="I119" t="str">
        <f t="shared" si="8"/>
        <v>--</v>
      </c>
      <c r="J119" t="str">
        <f t="shared" si="9"/>
        <v>--</v>
      </c>
      <c r="K119">
        <f>IFERROR(IF(J119="--",IF(G119=H119,VLOOKUP(G119,RAW_c_TEB2000_REV01!L:N,3,0),SUM(VLOOKUP(H119,RAW_c_TEB2000_REV01!L:N,3,0),VLOOKUP(G119,RAW_c_TEB2000_REV01!L:N,3,0))),"---"),"---")</f>
        <v>16.136700000000001</v>
      </c>
      <c r="L119" t="str">
        <f t="shared" si="10"/>
        <v>JB2-13</v>
      </c>
      <c r="M119" t="str">
        <f>IFERROR(IF(
COUNTIF(B2B!H:H,(IF(K119&lt;&gt;"---",IF(INDEX(RAW_c_TEB2000_REV01!B:D,MATCH(H119,RAW_c_TEB2000_REV01!B:B,0),3)=L119,INDEX(
RAW_c_TEB2000_REV01!B:D,MATCH(H119,INDEX(RAW_c_TEB2000_REV01!B:B,MATCH(H119,RAW_c_TEB2000_REV01!B:B,)+1):'RAW_c_TEB2000_REV01'!B11190,)+MATCH(H119,RAW_c_TEB2000_REV01!B:B,),3),INDEX(RAW_c_TEB2000_REV01!B:D,MATCH(H119,RAW_c_TEB2000_REV01!B:B,0),3)),"---")))=1,"---",IF(K119&lt;&gt;"---",IF(INDEX(RAW_c_TEB2000_REV01!B:D,MATCH(H119,RAW_c_TEB2000_REV01!B:B,0),3)=L119,INDEX(
RAW_c_TEB2000_REV01!B:D,MATCH(H119,INDEX(RAW_c_TEB2000_REV01!B:B,MATCH(H119,RAW_c_TEB2000_REV01!B:B,)+1):'RAW_c_TEB2000_REV01'!B11190,)+MATCH(H119,RAW_c_TEB2000_REV01!B:B,),3),INDEX(RAW_c_TEB2000_REV01!B:D,MATCH(H119,RAW_c_TEB2000_REV01!B:B,0),3)),"---")),"---")</f>
        <v>J2-B22</v>
      </c>
      <c r="N119" t="str">
        <f>IFERROR(IF(AND(B119="B2B",J119="--"),L119,IF(
COUNTIF(B2B!H:H,(IF(K119&lt;&gt;"---",IF(INDEX(RAW_c_TEB2000_REV01!B:D,MATCH(H119,RAW_c_TEB2000_REV01!B:B,0),3)=L119,INDEX(
RAW_c_TEB2000_REV01!B:D,MATCH(H119,INDEX(RAW_c_TEB2000_REV01!B:B,MATCH(H119,RAW_c_TEB2000_REV01!B:B,)+1):'RAW_c_TEB2000_REV01'!B11190,)+MATCH(H119,RAW_c_TEB2000_REV01!B:B,),3),INDEX(RAW_c_TEB2000_REV01!B:D,MATCH(H119,RAW_c_TEB2000_REV01!B:B,0),3)),"---")))=0,"---",IF(K119&lt;&gt;"---",IF(INDEX(RAW_c_TEB2000_REV01!B:D,MATCH(H119,RAW_c_TEB2000_REV01!B:B,0),3)=L119,INDEX(
RAW_c_TEB2000_REV01!B:D,MATCH(H119,INDEX(RAW_c_TEB2000_REV01!B:B,MATCH(H119,RAW_c_TEB2000_REV01!B:B,)+1):'RAW_c_TEB2000_REV01'!B11190,)+MATCH(H119,RAW_c_TEB2000_REV01!B:B,),3),INDEX(RAW_c_TEB2000_REV01!B:D,MATCH(H119,RAW_c_TEB2000_REV01!B:B,0),3)),"---"))),"---")</f>
        <v>JB2-13</v>
      </c>
      <c r="T119">
        <f>COUNTIF(RAW_c_TEB2000_REV01!B:B,G119)</f>
        <v>2</v>
      </c>
      <c r="U119" t="str">
        <f t="shared" si="11"/>
        <v>B2B-IO-G3</v>
      </c>
    </row>
    <row r="120" spans="1:21" x14ac:dyDescent="0.25">
      <c r="A120" t="s">
        <v>2136</v>
      </c>
      <c r="B120" t="s">
        <v>39</v>
      </c>
      <c r="C120" t="s">
        <v>2132</v>
      </c>
      <c r="D120" t="s">
        <v>274</v>
      </c>
      <c r="E120">
        <v>16</v>
      </c>
      <c r="F120" t="str">
        <f t="shared" si="6"/>
        <v>JB2-16</v>
      </c>
      <c r="G120" t="str">
        <f>VLOOKUP(F120,RAW_c_TEB2000_REV01!A:B,2,0)</f>
        <v>B33_L8_P</v>
      </c>
      <c r="H120" t="str">
        <f t="shared" si="7"/>
        <v>B33_L8_P</v>
      </c>
      <c r="I120" t="str">
        <f t="shared" si="8"/>
        <v>--</v>
      </c>
      <c r="J120" t="str">
        <f t="shared" si="9"/>
        <v>--</v>
      </c>
      <c r="K120">
        <f>IFERROR(IF(J120="--",IF(G120=H120,VLOOKUP(G120,RAW_c_TEB2000_REV01!L:N,3,0),SUM(VLOOKUP(H120,RAW_c_TEB2000_REV01!L:N,3,0),VLOOKUP(G120,RAW_c_TEB2000_REV01!L:N,3,0))),"---"),"---")</f>
        <v>27.486799999999999</v>
      </c>
      <c r="L120" t="str">
        <f t="shared" si="10"/>
        <v>JB2-16</v>
      </c>
      <c r="M120" t="str">
        <f>IFERROR(IF(
COUNTIF(B2B!H:H,(IF(K120&lt;&gt;"---",IF(INDEX(RAW_c_TEB2000_REV01!B:D,MATCH(H120,RAW_c_TEB2000_REV01!B:B,0),3)=L120,INDEX(
RAW_c_TEB2000_REV01!B:D,MATCH(H120,INDEX(RAW_c_TEB2000_REV01!B:B,MATCH(H120,RAW_c_TEB2000_REV01!B:B,)+1):'RAW_c_TEB2000_REV01'!B11191,)+MATCH(H120,RAW_c_TEB2000_REV01!B:B,),3),INDEX(RAW_c_TEB2000_REV01!B:D,MATCH(H120,RAW_c_TEB2000_REV01!B:B,0),3)),"---")))=1,"---",IF(K120&lt;&gt;"---",IF(INDEX(RAW_c_TEB2000_REV01!B:D,MATCH(H120,RAW_c_TEB2000_REV01!B:B,0),3)=L120,INDEX(
RAW_c_TEB2000_REV01!B:D,MATCH(H120,INDEX(RAW_c_TEB2000_REV01!B:B,MATCH(H120,RAW_c_TEB2000_REV01!B:B,)+1):'RAW_c_TEB2000_REV01'!B11191,)+MATCH(H120,RAW_c_TEB2000_REV01!B:B,),3),INDEX(RAW_c_TEB2000_REV01!B:D,MATCH(H120,RAW_c_TEB2000_REV01!B:B,0),3)),"---")),"---")</f>
        <v>J2-B24</v>
      </c>
      <c r="N120" t="str">
        <f>IFERROR(IF(AND(B120="B2B",J120="--"),L120,IF(
COUNTIF(B2B!H:H,(IF(K120&lt;&gt;"---",IF(INDEX(RAW_c_TEB2000_REV01!B:D,MATCH(H120,RAW_c_TEB2000_REV01!B:B,0),3)=L120,INDEX(
RAW_c_TEB2000_REV01!B:D,MATCH(H120,INDEX(RAW_c_TEB2000_REV01!B:B,MATCH(H120,RAW_c_TEB2000_REV01!B:B,)+1):'RAW_c_TEB2000_REV01'!B11191,)+MATCH(H120,RAW_c_TEB2000_REV01!B:B,),3),INDEX(RAW_c_TEB2000_REV01!B:D,MATCH(H120,RAW_c_TEB2000_REV01!B:B,0),3)),"---")))=0,"---",IF(K120&lt;&gt;"---",IF(INDEX(RAW_c_TEB2000_REV01!B:D,MATCH(H120,RAW_c_TEB2000_REV01!B:B,0),3)=L120,INDEX(
RAW_c_TEB2000_REV01!B:D,MATCH(H120,INDEX(RAW_c_TEB2000_REV01!B:B,MATCH(H120,RAW_c_TEB2000_REV01!B:B,)+1):'RAW_c_TEB2000_REV01'!B11191,)+MATCH(H120,RAW_c_TEB2000_REV01!B:B,),3),INDEX(RAW_c_TEB2000_REV01!B:D,MATCH(H120,RAW_c_TEB2000_REV01!B:B,0),3)),"---"))),"---")</f>
        <v>JB2-16</v>
      </c>
      <c r="T120">
        <f>COUNTIF(RAW_c_TEB2000_REV01!B:B,G120)</f>
        <v>2</v>
      </c>
      <c r="U120" t="str">
        <f t="shared" si="11"/>
        <v>B2B-IO-G3</v>
      </c>
    </row>
    <row r="121" spans="1:21" x14ac:dyDescent="0.25">
      <c r="A121" t="s">
        <v>2137</v>
      </c>
      <c r="B121" t="s">
        <v>39</v>
      </c>
      <c r="C121" t="s">
        <v>2132</v>
      </c>
      <c r="D121" t="s">
        <v>274</v>
      </c>
      <c r="E121">
        <v>15</v>
      </c>
      <c r="F121" t="str">
        <f t="shared" si="6"/>
        <v>JB2-15</v>
      </c>
      <c r="G121" t="str">
        <f>VLOOKUP(F121,RAW_c_TEB2000_REV01!A:B,2,0)</f>
        <v>B33_L4_N</v>
      </c>
      <c r="H121" t="str">
        <f t="shared" si="7"/>
        <v>B33_L4_N</v>
      </c>
      <c r="I121" t="str">
        <f t="shared" si="8"/>
        <v>--</v>
      </c>
      <c r="J121" t="str">
        <f t="shared" si="9"/>
        <v>--</v>
      </c>
      <c r="K121">
        <f>IFERROR(IF(J121="--",IF(G121=H121,VLOOKUP(G121,RAW_c_TEB2000_REV01!L:N,3,0),SUM(VLOOKUP(H121,RAW_c_TEB2000_REV01!L:N,3,0),VLOOKUP(G121,RAW_c_TEB2000_REV01!L:N,3,0))),"---"),"---")</f>
        <v>16.060400000000001</v>
      </c>
      <c r="L121" t="str">
        <f t="shared" si="10"/>
        <v>JB2-15</v>
      </c>
      <c r="M121" t="str">
        <f>IFERROR(IF(
COUNTIF(B2B!H:H,(IF(K121&lt;&gt;"---",IF(INDEX(RAW_c_TEB2000_REV01!B:D,MATCH(H121,RAW_c_TEB2000_REV01!B:B,0),3)=L121,INDEX(
RAW_c_TEB2000_REV01!B:D,MATCH(H121,INDEX(RAW_c_TEB2000_REV01!B:B,MATCH(H121,RAW_c_TEB2000_REV01!B:B,)+1):'RAW_c_TEB2000_REV01'!B11192,)+MATCH(H121,RAW_c_TEB2000_REV01!B:B,),3),INDEX(RAW_c_TEB2000_REV01!B:D,MATCH(H121,RAW_c_TEB2000_REV01!B:B,0),3)),"---")))=1,"---",IF(K121&lt;&gt;"---",IF(INDEX(RAW_c_TEB2000_REV01!B:D,MATCH(H121,RAW_c_TEB2000_REV01!B:B,0),3)=L121,INDEX(
RAW_c_TEB2000_REV01!B:D,MATCH(H121,INDEX(RAW_c_TEB2000_REV01!B:B,MATCH(H121,RAW_c_TEB2000_REV01!B:B,)+1):'RAW_c_TEB2000_REV01'!B11192,)+MATCH(H121,RAW_c_TEB2000_REV01!B:B,),3),INDEX(RAW_c_TEB2000_REV01!B:D,MATCH(H121,RAW_c_TEB2000_REV01!B:B,0),3)),"---")),"---")</f>
        <v>J2-B21</v>
      </c>
      <c r="N121" t="str">
        <f>IFERROR(IF(AND(B121="B2B",J121="--"),L121,IF(
COUNTIF(B2B!H:H,(IF(K121&lt;&gt;"---",IF(INDEX(RAW_c_TEB2000_REV01!B:D,MATCH(H121,RAW_c_TEB2000_REV01!B:B,0),3)=L121,INDEX(
RAW_c_TEB2000_REV01!B:D,MATCH(H121,INDEX(RAW_c_TEB2000_REV01!B:B,MATCH(H121,RAW_c_TEB2000_REV01!B:B,)+1):'RAW_c_TEB2000_REV01'!B11192,)+MATCH(H121,RAW_c_TEB2000_REV01!B:B,),3),INDEX(RAW_c_TEB2000_REV01!B:D,MATCH(H121,RAW_c_TEB2000_REV01!B:B,0),3)),"---")))=0,"---",IF(K121&lt;&gt;"---",IF(INDEX(RAW_c_TEB2000_REV01!B:D,MATCH(H121,RAW_c_TEB2000_REV01!B:B,0),3)=L121,INDEX(
RAW_c_TEB2000_REV01!B:D,MATCH(H121,INDEX(RAW_c_TEB2000_REV01!B:B,MATCH(H121,RAW_c_TEB2000_REV01!B:B,)+1):'RAW_c_TEB2000_REV01'!B11192,)+MATCH(H121,RAW_c_TEB2000_REV01!B:B,),3),INDEX(RAW_c_TEB2000_REV01!B:D,MATCH(H121,RAW_c_TEB2000_REV01!B:B,0),3)),"---"))),"---")</f>
        <v>JB2-15</v>
      </c>
      <c r="T121">
        <f>COUNTIF(RAW_c_TEB2000_REV01!B:B,G121)</f>
        <v>2</v>
      </c>
      <c r="U121" t="str">
        <f t="shared" si="11"/>
        <v>B2B-IO-G3</v>
      </c>
    </row>
    <row r="122" spans="1:21" x14ac:dyDescent="0.25">
      <c r="A122" t="s">
        <v>2138</v>
      </c>
      <c r="B122" t="s">
        <v>39</v>
      </c>
      <c r="C122" t="s">
        <v>2132</v>
      </c>
      <c r="D122" t="s">
        <v>274</v>
      </c>
      <c r="E122">
        <v>18</v>
      </c>
      <c r="F122" t="str">
        <f t="shared" si="6"/>
        <v>JB2-18</v>
      </c>
      <c r="G122" t="str">
        <f>VLOOKUP(F122,RAW_c_TEB2000_REV01!A:B,2,0)</f>
        <v>B33_L8_N</v>
      </c>
      <c r="H122" t="str">
        <f t="shared" si="7"/>
        <v>B33_L8_N</v>
      </c>
      <c r="I122" t="str">
        <f t="shared" si="8"/>
        <v>--</v>
      </c>
      <c r="J122" t="str">
        <f t="shared" si="9"/>
        <v>--</v>
      </c>
      <c r="K122">
        <f>IFERROR(IF(J122="--",IF(G122=H122,VLOOKUP(G122,RAW_c_TEB2000_REV01!L:N,3,0),SUM(VLOOKUP(H122,RAW_c_TEB2000_REV01!L:N,3,0),VLOOKUP(G122,RAW_c_TEB2000_REV01!L:N,3,0))),"---"),"---")</f>
        <v>27.486799999999999</v>
      </c>
      <c r="L122" t="str">
        <f t="shared" si="10"/>
        <v>JB2-18</v>
      </c>
      <c r="M122" t="str">
        <f>IFERROR(IF(
COUNTIF(B2B!H:H,(IF(K122&lt;&gt;"---",IF(INDEX(RAW_c_TEB2000_REV01!B:D,MATCH(H122,RAW_c_TEB2000_REV01!B:B,0),3)=L122,INDEX(
RAW_c_TEB2000_REV01!B:D,MATCH(H122,INDEX(RAW_c_TEB2000_REV01!B:B,MATCH(H122,RAW_c_TEB2000_REV01!B:B,)+1):'RAW_c_TEB2000_REV01'!B11193,)+MATCH(H122,RAW_c_TEB2000_REV01!B:B,),3),INDEX(RAW_c_TEB2000_REV01!B:D,MATCH(H122,RAW_c_TEB2000_REV01!B:B,0),3)),"---")))=1,"---",IF(K122&lt;&gt;"---",IF(INDEX(RAW_c_TEB2000_REV01!B:D,MATCH(H122,RAW_c_TEB2000_REV01!B:B,0),3)=L122,INDEX(
RAW_c_TEB2000_REV01!B:D,MATCH(H122,INDEX(RAW_c_TEB2000_REV01!B:B,MATCH(H122,RAW_c_TEB2000_REV01!B:B,)+1):'RAW_c_TEB2000_REV01'!B11193,)+MATCH(H122,RAW_c_TEB2000_REV01!B:B,),3),INDEX(RAW_c_TEB2000_REV01!B:D,MATCH(H122,RAW_c_TEB2000_REV01!B:B,0),3)),"---")),"---")</f>
        <v>J2-B23</v>
      </c>
      <c r="N122" t="str">
        <f>IFERROR(IF(AND(B122="B2B",J122="--"),L122,IF(
COUNTIF(B2B!H:H,(IF(K122&lt;&gt;"---",IF(INDEX(RAW_c_TEB2000_REV01!B:D,MATCH(H122,RAW_c_TEB2000_REV01!B:B,0),3)=L122,INDEX(
RAW_c_TEB2000_REV01!B:D,MATCH(H122,INDEX(RAW_c_TEB2000_REV01!B:B,MATCH(H122,RAW_c_TEB2000_REV01!B:B,)+1):'RAW_c_TEB2000_REV01'!B11193,)+MATCH(H122,RAW_c_TEB2000_REV01!B:B,),3),INDEX(RAW_c_TEB2000_REV01!B:D,MATCH(H122,RAW_c_TEB2000_REV01!B:B,0),3)),"---")))=0,"---",IF(K122&lt;&gt;"---",IF(INDEX(RAW_c_TEB2000_REV01!B:D,MATCH(H122,RAW_c_TEB2000_REV01!B:B,0),3)=L122,INDEX(
RAW_c_TEB2000_REV01!B:D,MATCH(H122,INDEX(RAW_c_TEB2000_REV01!B:B,MATCH(H122,RAW_c_TEB2000_REV01!B:B,)+1):'RAW_c_TEB2000_REV01'!B11193,)+MATCH(H122,RAW_c_TEB2000_REV01!B:B,),3),INDEX(RAW_c_TEB2000_REV01!B:D,MATCH(H122,RAW_c_TEB2000_REV01!B:B,0),3)),"---"))),"---")</f>
        <v>JB2-18</v>
      </c>
      <c r="T122">
        <f>COUNTIF(RAW_c_TEB2000_REV01!B:B,G122)</f>
        <v>2</v>
      </c>
      <c r="U122" t="str">
        <f t="shared" si="11"/>
        <v>B2B-IO-G3</v>
      </c>
    </row>
    <row r="123" spans="1:21" x14ac:dyDescent="0.25">
      <c r="A123" t="s">
        <v>2139</v>
      </c>
      <c r="B123" t="s">
        <v>39</v>
      </c>
      <c r="C123" t="s">
        <v>458</v>
      </c>
      <c r="D123" t="s">
        <v>274</v>
      </c>
      <c r="E123">
        <v>17</v>
      </c>
      <c r="F123" t="str">
        <f t="shared" si="6"/>
        <v>JB2-17</v>
      </c>
      <c r="G123" t="str">
        <f>VLOOKUP(F123,RAW_c_TEB2000_REV01!A:B,2,0)</f>
        <v>RESIN</v>
      </c>
      <c r="H123" t="str">
        <f t="shared" si="7"/>
        <v>RESIN</v>
      </c>
      <c r="I123" t="str">
        <f t="shared" si="8"/>
        <v>--</v>
      </c>
      <c r="J123" t="str">
        <f t="shared" si="9"/>
        <v>--</v>
      </c>
      <c r="K123">
        <f>IFERROR(IF(J123="--",IF(G123=H123,VLOOKUP(G123,RAW_c_TEB2000_REV01!L:N,3,0),SUM(VLOOKUP(H123,RAW_c_TEB2000_REV01!L:N,3,0),VLOOKUP(G123,RAW_c_TEB2000_REV01!L:N,3,0))),"---"),"---")</f>
        <v>41.839300000000001</v>
      </c>
      <c r="L123" t="str">
        <f t="shared" si="10"/>
        <v>JB2-17</v>
      </c>
      <c r="M123" t="str">
        <f>IFERROR(IF(
COUNTIF(B2B!H:H,(IF(K123&lt;&gt;"---",IF(INDEX(RAW_c_TEB2000_REV01!B:D,MATCH(H123,RAW_c_TEB2000_REV01!B:B,0),3)=L123,INDEX(
RAW_c_TEB2000_REV01!B:D,MATCH(H123,INDEX(RAW_c_TEB2000_REV01!B:B,MATCH(H123,RAW_c_TEB2000_REV01!B:B,)+1):'RAW_c_TEB2000_REV01'!B11194,)+MATCH(H123,RAW_c_TEB2000_REV01!B:B,),3),INDEX(RAW_c_TEB2000_REV01!B:D,MATCH(H123,RAW_c_TEB2000_REV01!B:B,0),3)),"---")))=1,"---",IF(K123&lt;&gt;"---",IF(INDEX(RAW_c_TEB2000_REV01!B:D,MATCH(H123,RAW_c_TEB2000_REV01!B:B,0),3)=L123,INDEX(
RAW_c_TEB2000_REV01!B:D,MATCH(H123,INDEX(RAW_c_TEB2000_REV01!B:B,MATCH(H123,RAW_c_TEB2000_REV01!B:B,)+1):'RAW_c_TEB2000_REV01'!B11194,)+MATCH(H123,RAW_c_TEB2000_REV01!B:B,),3),INDEX(RAW_c_TEB2000_REV01!B:D,MATCH(H123,RAW_c_TEB2000_REV01!B:B,0),3)),"---")),"---")</f>
        <v>U5-119</v>
      </c>
      <c r="N123" t="str">
        <f>IFERROR(IF(AND(B123="B2B",J123="--"),L123,IF(
COUNTIF(B2B!H:H,(IF(K123&lt;&gt;"---",IF(INDEX(RAW_c_TEB2000_REV01!B:D,MATCH(H123,RAW_c_TEB2000_REV01!B:B,0),3)=L123,INDEX(
RAW_c_TEB2000_REV01!B:D,MATCH(H123,INDEX(RAW_c_TEB2000_REV01!B:B,MATCH(H123,RAW_c_TEB2000_REV01!B:B,)+1):'RAW_c_TEB2000_REV01'!B11194,)+MATCH(H123,RAW_c_TEB2000_REV01!B:B,),3),INDEX(RAW_c_TEB2000_REV01!B:D,MATCH(H123,RAW_c_TEB2000_REV01!B:B,0),3)),"---")))=0,"---",IF(K123&lt;&gt;"---",IF(INDEX(RAW_c_TEB2000_REV01!B:D,MATCH(H123,RAW_c_TEB2000_REV01!B:B,0),3)=L123,INDEX(
RAW_c_TEB2000_REV01!B:D,MATCH(H123,INDEX(RAW_c_TEB2000_REV01!B:B,MATCH(H123,RAW_c_TEB2000_REV01!B:B,)+1):'RAW_c_TEB2000_REV01'!B11194,)+MATCH(H123,RAW_c_TEB2000_REV01!B:B,),3),INDEX(RAW_c_TEB2000_REV01!B:D,MATCH(H123,RAW_c_TEB2000_REV01!B:B,0),3)),"---"))),"---")</f>
        <v>JB2-17</v>
      </c>
      <c r="T123">
        <f>COUNTIF(RAW_c_TEB2000_REV01!B:B,G123)</f>
        <v>2</v>
      </c>
      <c r="U123" t="str">
        <f t="shared" si="11"/>
        <v>B2B-SC_nRST</v>
      </c>
    </row>
    <row r="124" spans="1:21" x14ac:dyDescent="0.25">
      <c r="A124" t="s">
        <v>2140</v>
      </c>
      <c r="B124" t="s">
        <v>39</v>
      </c>
      <c r="C124" t="s">
        <v>2141</v>
      </c>
      <c r="D124" t="s">
        <v>274</v>
      </c>
      <c r="E124">
        <v>20</v>
      </c>
      <c r="F124" t="str">
        <f t="shared" si="6"/>
        <v>JB2-20</v>
      </c>
      <c r="G124" t="str">
        <f>VLOOKUP(F124,RAW_c_TEB2000_REV01!A:B,2,0)</f>
        <v>NetJB2_20</v>
      </c>
      <c r="H124" t="str">
        <f t="shared" si="7"/>
        <v>NetJB2_20</v>
      </c>
      <c r="I124" t="str">
        <f t="shared" si="8"/>
        <v>--</v>
      </c>
      <c r="J124" t="str">
        <f t="shared" si="9"/>
        <v>--</v>
      </c>
      <c r="K124" t="str">
        <f>IFERROR(IF(J124="--",IF(G124=H124,VLOOKUP(G124,RAW_c_TEB2000_REV01!L:N,3,0),SUM(VLOOKUP(H124,RAW_c_TEB2000_REV01!L:N,3,0),VLOOKUP(G124,RAW_c_TEB2000_REV01!L:N,3,0))),"---"),"---")</f>
        <v>---</v>
      </c>
      <c r="L124" t="str">
        <f t="shared" si="10"/>
        <v>JB2-20</v>
      </c>
      <c r="M124" t="str">
        <f>IFERROR(IF(
COUNTIF(B2B!H:H,(IF(K124&lt;&gt;"---",IF(INDEX(RAW_c_TEB2000_REV01!B:D,MATCH(H124,RAW_c_TEB2000_REV01!B:B,0),3)=L124,INDEX(
RAW_c_TEB2000_REV01!B:D,MATCH(H124,INDEX(RAW_c_TEB2000_REV01!B:B,MATCH(H124,RAW_c_TEB2000_REV01!B:B,)+1):'RAW_c_TEB2000_REV01'!B11195,)+MATCH(H124,RAW_c_TEB2000_REV01!B:B,),3),INDEX(RAW_c_TEB2000_REV01!B:D,MATCH(H124,RAW_c_TEB2000_REV01!B:B,0),3)),"---")))=1,"---",IF(K124&lt;&gt;"---",IF(INDEX(RAW_c_TEB2000_REV01!B:D,MATCH(H124,RAW_c_TEB2000_REV01!B:B,0),3)=L124,INDEX(
RAW_c_TEB2000_REV01!B:D,MATCH(H124,INDEX(RAW_c_TEB2000_REV01!B:B,MATCH(H124,RAW_c_TEB2000_REV01!B:B,)+1):'RAW_c_TEB2000_REV01'!B11195,)+MATCH(H124,RAW_c_TEB2000_REV01!B:B,),3),INDEX(RAW_c_TEB2000_REV01!B:D,MATCH(H124,RAW_c_TEB2000_REV01!B:B,0),3)),"---")),"---")</f>
        <v>---</v>
      </c>
      <c r="N124" t="str">
        <f>IFERROR(IF(AND(B124="B2B",J124="--"),L124,IF(
COUNTIF(B2B!H:H,(IF(K124&lt;&gt;"---",IF(INDEX(RAW_c_TEB2000_REV01!B:D,MATCH(H124,RAW_c_TEB2000_REV01!B:B,0),3)=L124,INDEX(
RAW_c_TEB2000_REV01!B:D,MATCH(H124,INDEX(RAW_c_TEB2000_REV01!B:B,MATCH(H124,RAW_c_TEB2000_REV01!B:B,)+1):'RAW_c_TEB2000_REV01'!B11195,)+MATCH(H124,RAW_c_TEB2000_REV01!B:B,),3),INDEX(RAW_c_TEB2000_REV01!B:D,MATCH(H124,RAW_c_TEB2000_REV01!B:B,0),3)),"---")))=0,"---",IF(K124&lt;&gt;"---",IF(INDEX(RAW_c_TEB2000_REV01!B:D,MATCH(H124,RAW_c_TEB2000_REV01!B:B,0),3)=L124,INDEX(
RAW_c_TEB2000_REV01!B:D,MATCH(H124,INDEX(RAW_c_TEB2000_REV01!B:B,MATCH(H124,RAW_c_TEB2000_REV01!B:B,)+1):'RAW_c_TEB2000_REV01'!B11195,)+MATCH(H124,RAW_c_TEB2000_REV01!B:B,),3),INDEX(RAW_c_TEB2000_REV01!B:D,MATCH(H124,RAW_c_TEB2000_REV01!B:B,0),3)),"---"))),"---")</f>
        <v>JB2-20</v>
      </c>
      <c r="T124">
        <f>COUNTIF(RAW_c_TEB2000_REV01!B:B,G124)</f>
        <v>1</v>
      </c>
      <c r="U124" t="str">
        <f t="shared" si="11"/>
        <v>B2B-PWR_M3/NC</v>
      </c>
    </row>
    <row r="125" spans="1:21" x14ac:dyDescent="0.25">
      <c r="A125" t="s">
        <v>2142</v>
      </c>
      <c r="B125" t="s">
        <v>39</v>
      </c>
      <c r="C125" t="s">
        <v>291</v>
      </c>
      <c r="D125" t="s">
        <v>274</v>
      </c>
      <c r="E125">
        <v>19</v>
      </c>
      <c r="F125" t="str">
        <f t="shared" si="6"/>
        <v>JB2-19</v>
      </c>
      <c r="G125" t="str">
        <f>VLOOKUP(F125,RAW_c_TEB2000_REV01!A:B,2,0)</f>
        <v>GND</v>
      </c>
      <c r="H125" t="str">
        <f t="shared" si="7"/>
        <v>GND</v>
      </c>
      <c r="I125" t="str">
        <f t="shared" si="8"/>
        <v>--</v>
      </c>
      <c r="J125" t="str">
        <f t="shared" si="9"/>
        <v>---</v>
      </c>
      <c r="K125" t="str">
        <f>IFERROR(IF(J125="--",IF(G125=H125,VLOOKUP(G125,RAW_c_TEB2000_REV01!L:N,3,0),SUM(VLOOKUP(H125,RAW_c_TEB2000_REV01!L:N,3,0),VLOOKUP(G125,RAW_c_TEB2000_REV01!L:N,3,0))),"---"),"---")</f>
        <v>---</v>
      </c>
      <c r="L125" t="str">
        <f t="shared" si="10"/>
        <v>JB2-19</v>
      </c>
      <c r="M125" t="str">
        <f>IFERROR(IF(
COUNTIF(B2B!H:H,(IF(K125&lt;&gt;"---",IF(INDEX(RAW_c_TEB2000_REV01!B:D,MATCH(H125,RAW_c_TEB2000_REV01!B:B,0),3)=L125,INDEX(
RAW_c_TEB2000_REV01!B:D,MATCH(H125,INDEX(RAW_c_TEB2000_REV01!B:B,MATCH(H125,RAW_c_TEB2000_REV01!B:B,)+1):'RAW_c_TEB2000_REV01'!B11196,)+MATCH(H125,RAW_c_TEB2000_REV01!B:B,),3),INDEX(RAW_c_TEB2000_REV01!B:D,MATCH(H125,RAW_c_TEB2000_REV01!B:B,0),3)),"---")))=1,"---",IF(K125&lt;&gt;"---",IF(INDEX(RAW_c_TEB2000_REV01!B:D,MATCH(H125,RAW_c_TEB2000_REV01!B:B,0),3)=L125,INDEX(
RAW_c_TEB2000_REV01!B:D,MATCH(H125,INDEX(RAW_c_TEB2000_REV01!B:B,MATCH(H125,RAW_c_TEB2000_REV01!B:B,)+1):'RAW_c_TEB2000_REV01'!B11196,)+MATCH(H125,RAW_c_TEB2000_REV01!B:B,),3),INDEX(RAW_c_TEB2000_REV01!B:D,MATCH(H125,RAW_c_TEB2000_REV01!B:B,0),3)),"---")),"---")</f>
        <v>---</v>
      </c>
      <c r="N125" t="str">
        <f>IFERROR(IF(AND(B125="B2B",J125="--"),L125,IF(
COUNTIF(B2B!H:H,(IF(K125&lt;&gt;"---",IF(INDEX(RAW_c_TEB2000_REV01!B:D,MATCH(H125,RAW_c_TEB2000_REV01!B:B,0),3)=L125,INDEX(
RAW_c_TEB2000_REV01!B:D,MATCH(H125,INDEX(RAW_c_TEB2000_REV01!B:B,MATCH(H125,RAW_c_TEB2000_REV01!B:B,)+1):'RAW_c_TEB2000_REV01'!B11196,)+MATCH(H125,RAW_c_TEB2000_REV01!B:B,),3),INDEX(RAW_c_TEB2000_REV01!B:D,MATCH(H125,RAW_c_TEB2000_REV01!B:B,0),3)),"---")))=0,"---",IF(K125&lt;&gt;"---",IF(INDEX(RAW_c_TEB2000_REV01!B:D,MATCH(H125,RAW_c_TEB2000_REV01!B:B,0),3)=L125,INDEX(
RAW_c_TEB2000_REV01!B:D,MATCH(H125,INDEX(RAW_c_TEB2000_REV01!B:B,MATCH(H125,RAW_c_TEB2000_REV01!B:B,)+1):'RAW_c_TEB2000_REV01'!B11196,)+MATCH(H125,RAW_c_TEB2000_REV01!B:B,),3),INDEX(RAW_c_TEB2000_REV01!B:D,MATCH(H125,RAW_c_TEB2000_REV01!B:B,0),3)),"---"))),"---")</f>
        <v>---</v>
      </c>
      <c r="T125">
        <f>COUNTIF(RAW_c_TEB2000_REV01!B:B,G125)</f>
        <v>224</v>
      </c>
      <c r="U125" t="str">
        <f t="shared" si="11"/>
        <v>B2B-GND</v>
      </c>
    </row>
    <row r="126" spans="1:21" x14ac:dyDescent="0.25">
      <c r="A126" t="s">
        <v>2143</v>
      </c>
      <c r="B126" t="s">
        <v>39</v>
      </c>
      <c r="C126" t="s">
        <v>2132</v>
      </c>
      <c r="D126" t="s">
        <v>274</v>
      </c>
      <c r="E126">
        <v>22</v>
      </c>
      <c r="F126" t="str">
        <f t="shared" si="6"/>
        <v>JB2-22</v>
      </c>
      <c r="G126" t="str">
        <f>VLOOKUP(F126,RAW_c_TEB2000_REV01!A:B,2,0)</f>
        <v>B33_L11_P</v>
      </c>
      <c r="H126" t="str">
        <f t="shared" si="7"/>
        <v>B33_L11_P</v>
      </c>
      <c r="I126" t="str">
        <f t="shared" si="8"/>
        <v>--</v>
      </c>
      <c r="J126" t="str">
        <f t="shared" si="9"/>
        <v>--</v>
      </c>
      <c r="K126">
        <f>IFERROR(IF(J126="--",IF(G126=H126,VLOOKUP(G126,RAW_c_TEB2000_REV01!L:N,3,0),SUM(VLOOKUP(H126,RAW_c_TEB2000_REV01!L:N,3,0),VLOOKUP(G126,RAW_c_TEB2000_REV01!L:N,3,0))),"---"),"---")</f>
        <v>26.472799999999999</v>
      </c>
      <c r="L126" t="str">
        <f t="shared" si="10"/>
        <v>JB2-22</v>
      </c>
      <c r="M126" t="str">
        <f>IFERROR(IF(
COUNTIF(B2B!H:H,(IF(K126&lt;&gt;"---",IF(INDEX(RAW_c_TEB2000_REV01!B:D,MATCH(H126,RAW_c_TEB2000_REV01!B:B,0),3)=L126,INDEX(
RAW_c_TEB2000_REV01!B:D,MATCH(H126,INDEX(RAW_c_TEB2000_REV01!B:B,MATCH(H126,RAW_c_TEB2000_REV01!B:B,)+1):'RAW_c_TEB2000_REV01'!B11197,)+MATCH(H126,RAW_c_TEB2000_REV01!B:B,),3),INDEX(RAW_c_TEB2000_REV01!B:D,MATCH(H126,RAW_c_TEB2000_REV01!B:B,0),3)),"---")))=1,"---",IF(K126&lt;&gt;"---",IF(INDEX(RAW_c_TEB2000_REV01!B:D,MATCH(H126,RAW_c_TEB2000_REV01!B:B,0),3)=L126,INDEX(
RAW_c_TEB2000_REV01!B:D,MATCH(H126,INDEX(RAW_c_TEB2000_REV01!B:B,MATCH(H126,RAW_c_TEB2000_REV01!B:B,)+1):'RAW_c_TEB2000_REV01'!B11197,)+MATCH(H126,RAW_c_TEB2000_REV01!B:B,),3),INDEX(RAW_c_TEB2000_REV01!B:D,MATCH(H126,RAW_c_TEB2000_REV01!B:B,0),3)),"---")),"---")</f>
        <v>J2-A23</v>
      </c>
      <c r="N126" t="str">
        <f>IFERROR(IF(AND(B126="B2B",J126="--"),L126,IF(
COUNTIF(B2B!H:H,(IF(K126&lt;&gt;"---",IF(INDEX(RAW_c_TEB2000_REV01!B:D,MATCH(H126,RAW_c_TEB2000_REV01!B:B,0),3)=L126,INDEX(
RAW_c_TEB2000_REV01!B:D,MATCH(H126,INDEX(RAW_c_TEB2000_REV01!B:B,MATCH(H126,RAW_c_TEB2000_REV01!B:B,)+1):'RAW_c_TEB2000_REV01'!B11197,)+MATCH(H126,RAW_c_TEB2000_REV01!B:B,),3),INDEX(RAW_c_TEB2000_REV01!B:D,MATCH(H126,RAW_c_TEB2000_REV01!B:B,0),3)),"---")))=0,"---",IF(K126&lt;&gt;"---",IF(INDEX(RAW_c_TEB2000_REV01!B:D,MATCH(H126,RAW_c_TEB2000_REV01!B:B,0),3)=L126,INDEX(
RAW_c_TEB2000_REV01!B:D,MATCH(H126,INDEX(RAW_c_TEB2000_REV01!B:B,MATCH(H126,RAW_c_TEB2000_REV01!B:B,)+1):'RAW_c_TEB2000_REV01'!B11197,)+MATCH(H126,RAW_c_TEB2000_REV01!B:B,),3),INDEX(RAW_c_TEB2000_REV01!B:D,MATCH(H126,RAW_c_TEB2000_REV01!B:B,0),3)),"---"))),"---")</f>
        <v>JB2-22</v>
      </c>
      <c r="T126">
        <f>COUNTIF(RAW_c_TEB2000_REV01!B:B,G126)</f>
        <v>2</v>
      </c>
      <c r="U126" t="str">
        <f t="shared" si="11"/>
        <v>B2B-IO-G3</v>
      </c>
    </row>
    <row r="127" spans="1:21" x14ac:dyDescent="0.25">
      <c r="A127" t="s">
        <v>2144</v>
      </c>
      <c r="B127" t="s">
        <v>39</v>
      </c>
      <c r="C127" t="s">
        <v>2132</v>
      </c>
      <c r="D127" t="s">
        <v>274</v>
      </c>
      <c r="E127">
        <v>21</v>
      </c>
      <c r="F127" t="str">
        <f t="shared" si="6"/>
        <v>JB2-21</v>
      </c>
      <c r="G127" t="str">
        <f>VLOOKUP(F127,RAW_c_TEB2000_REV01!A:B,2,0)</f>
        <v>B33_L13_P</v>
      </c>
      <c r="H127" t="str">
        <f t="shared" si="7"/>
        <v>B33_L13_P</v>
      </c>
      <c r="I127" t="str">
        <f t="shared" si="8"/>
        <v>--</v>
      </c>
      <c r="J127" t="str">
        <f t="shared" si="9"/>
        <v>--</v>
      </c>
      <c r="K127">
        <f>IFERROR(IF(J127="--",IF(G127=H127,VLOOKUP(G127,RAW_c_TEB2000_REV01!L:N,3,0),SUM(VLOOKUP(H127,RAW_c_TEB2000_REV01!L:N,3,0),VLOOKUP(G127,RAW_c_TEB2000_REV01!L:N,3,0))),"---"),"---")</f>
        <v>13.768700000000001</v>
      </c>
      <c r="L127" t="str">
        <f t="shared" si="10"/>
        <v>JB2-21</v>
      </c>
      <c r="M127" t="str">
        <f>IFERROR(IF(
COUNTIF(B2B!H:H,(IF(K127&lt;&gt;"---",IF(INDEX(RAW_c_TEB2000_REV01!B:D,MATCH(H127,RAW_c_TEB2000_REV01!B:B,0),3)=L127,INDEX(
RAW_c_TEB2000_REV01!B:D,MATCH(H127,INDEX(RAW_c_TEB2000_REV01!B:B,MATCH(H127,RAW_c_TEB2000_REV01!B:B,)+1):'RAW_c_TEB2000_REV01'!B11198,)+MATCH(H127,RAW_c_TEB2000_REV01!B:B,),3),INDEX(RAW_c_TEB2000_REV01!B:D,MATCH(H127,RAW_c_TEB2000_REV01!B:B,0),3)),"---")))=1,"---",IF(K127&lt;&gt;"---",IF(INDEX(RAW_c_TEB2000_REV01!B:D,MATCH(H127,RAW_c_TEB2000_REV01!B:B,0),3)=L127,INDEX(
RAW_c_TEB2000_REV01!B:D,MATCH(H127,INDEX(RAW_c_TEB2000_REV01!B:B,MATCH(H127,RAW_c_TEB2000_REV01!B:B,)+1):'RAW_c_TEB2000_REV01'!B11198,)+MATCH(H127,RAW_c_TEB2000_REV01!B:B,),3),INDEX(RAW_c_TEB2000_REV01!B:D,MATCH(H127,RAW_c_TEB2000_REV01!B:B,0),3)),"---")),"---")</f>
        <v>J2-A21</v>
      </c>
      <c r="N127" t="str">
        <f>IFERROR(IF(AND(B127="B2B",J127="--"),L127,IF(
COUNTIF(B2B!H:H,(IF(K127&lt;&gt;"---",IF(INDEX(RAW_c_TEB2000_REV01!B:D,MATCH(H127,RAW_c_TEB2000_REV01!B:B,0),3)=L127,INDEX(
RAW_c_TEB2000_REV01!B:D,MATCH(H127,INDEX(RAW_c_TEB2000_REV01!B:B,MATCH(H127,RAW_c_TEB2000_REV01!B:B,)+1):'RAW_c_TEB2000_REV01'!B11198,)+MATCH(H127,RAW_c_TEB2000_REV01!B:B,),3),INDEX(RAW_c_TEB2000_REV01!B:D,MATCH(H127,RAW_c_TEB2000_REV01!B:B,0),3)),"---")))=0,"---",IF(K127&lt;&gt;"---",IF(INDEX(RAW_c_TEB2000_REV01!B:D,MATCH(H127,RAW_c_TEB2000_REV01!B:B,0),3)=L127,INDEX(
RAW_c_TEB2000_REV01!B:D,MATCH(H127,INDEX(RAW_c_TEB2000_REV01!B:B,MATCH(H127,RAW_c_TEB2000_REV01!B:B,)+1):'RAW_c_TEB2000_REV01'!B11198,)+MATCH(H127,RAW_c_TEB2000_REV01!B:B,),3),INDEX(RAW_c_TEB2000_REV01!B:D,MATCH(H127,RAW_c_TEB2000_REV01!B:B,0),3)),"---"))),"---")</f>
        <v>JB2-21</v>
      </c>
      <c r="T127">
        <f>COUNTIF(RAW_c_TEB2000_REV01!B:B,G127)</f>
        <v>2</v>
      </c>
      <c r="U127" t="str">
        <f t="shared" si="11"/>
        <v>B2B-IO-G3</v>
      </c>
    </row>
    <row r="128" spans="1:21" x14ac:dyDescent="0.25">
      <c r="A128" t="s">
        <v>2145</v>
      </c>
      <c r="B128" t="s">
        <v>39</v>
      </c>
      <c r="C128" t="s">
        <v>2132</v>
      </c>
      <c r="D128" t="s">
        <v>274</v>
      </c>
      <c r="E128">
        <v>24</v>
      </c>
      <c r="F128" t="str">
        <f t="shared" si="6"/>
        <v>JB2-24</v>
      </c>
      <c r="G128" t="str">
        <f>VLOOKUP(F128,RAW_c_TEB2000_REV01!A:B,2,0)</f>
        <v>B33_L11_N</v>
      </c>
      <c r="H128" t="str">
        <f t="shared" si="7"/>
        <v>B33_L11_N</v>
      </c>
      <c r="I128" t="str">
        <f t="shared" si="8"/>
        <v>--</v>
      </c>
      <c r="J128" t="str">
        <f t="shared" si="9"/>
        <v>--</v>
      </c>
      <c r="K128">
        <f>IFERROR(IF(J128="--",IF(G128=H128,VLOOKUP(G128,RAW_c_TEB2000_REV01!L:N,3,0),SUM(VLOOKUP(H128,RAW_c_TEB2000_REV01!L:N,3,0),VLOOKUP(G128,RAW_c_TEB2000_REV01!L:N,3,0))),"---"),"---")</f>
        <v>26.472799999999999</v>
      </c>
      <c r="L128" t="str">
        <f t="shared" si="10"/>
        <v>JB2-24</v>
      </c>
      <c r="M128" t="str">
        <f>IFERROR(IF(
COUNTIF(B2B!H:H,(IF(K128&lt;&gt;"---",IF(INDEX(RAW_c_TEB2000_REV01!B:D,MATCH(H128,RAW_c_TEB2000_REV01!B:B,0),3)=L128,INDEX(
RAW_c_TEB2000_REV01!B:D,MATCH(H128,INDEX(RAW_c_TEB2000_REV01!B:B,MATCH(H128,RAW_c_TEB2000_REV01!B:B,)+1):'RAW_c_TEB2000_REV01'!B11199,)+MATCH(H128,RAW_c_TEB2000_REV01!B:B,),3),INDEX(RAW_c_TEB2000_REV01!B:D,MATCH(H128,RAW_c_TEB2000_REV01!B:B,0),3)),"---")))=1,"---",IF(K128&lt;&gt;"---",IF(INDEX(RAW_c_TEB2000_REV01!B:D,MATCH(H128,RAW_c_TEB2000_REV01!B:B,0),3)=L128,INDEX(
RAW_c_TEB2000_REV01!B:D,MATCH(H128,INDEX(RAW_c_TEB2000_REV01!B:B,MATCH(H128,RAW_c_TEB2000_REV01!B:B,)+1):'RAW_c_TEB2000_REV01'!B11199,)+MATCH(H128,RAW_c_TEB2000_REV01!B:B,),3),INDEX(RAW_c_TEB2000_REV01!B:D,MATCH(H128,RAW_c_TEB2000_REV01!B:B,0),3)),"---")),"---")</f>
        <v>J2-A22</v>
      </c>
      <c r="N128" t="str">
        <f>IFERROR(IF(AND(B128="B2B",J128="--"),L128,IF(
COUNTIF(B2B!H:H,(IF(K128&lt;&gt;"---",IF(INDEX(RAW_c_TEB2000_REV01!B:D,MATCH(H128,RAW_c_TEB2000_REV01!B:B,0),3)=L128,INDEX(
RAW_c_TEB2000_REV01!B:D,MATCH(H128,INDEX(RAW_c_TEB2000_REV01!B:B,MATCH(H128,RAW_c_TEB2000_REV01!B:B,)+1):'RAW_c_TEB2000_REV01'!B11199,)+MATCH(H128,RAW_c_TEB2000_REV01!B:B,),3),INDEX(RAW_c_TEB2000_REV01!B:D,MATCH(H128,RAW_c_TEB2000_REV01!B:B,0),3)),"---")))=0,"---",IF(K128&lt;&gt;"---",IF(INDEX(RAW_c_TEB2000_REV01!B:D,MATCH(H128,RAW_c_TEB2000_REV01!B:B,0),3)=L128,INDEX(
RAW_c_TEB2000_REV01!B:D,MATCH(H128,INDEX(RAW_c_TEB2000_REV01!B:B,MATCH(H128,RAW_c_TEB2000_REV01!B:B,)+1):'RAW_c_TEB2000_REV01'!B11199,)+MATCH(H128,RAW_c_TEB2000_REV01!B:B,),3),INDEX(RAW_c_TEB2000_REV01!B:D,MATCH(H128,RAW_c_TEB2000_REV01!B:B,0),3)),"---"))),"---")</f>
        <v>JB2-24</v>
      </c>
      <c r="T128">
        <f>COUNTIF(RAW_c_TEB2000_REV01!B:B,G128)</f>
        <v>2</v>
      </c>
      <c r="U128" t="str">
        <f t="shared" si="11"/>
        <v>B2B-IO-G3</v>
      </c>
    </row>
    <row r="129" spans="1:21" x14ac:dyDescent="0.25">
      <c r="A129" t="s">
        <v>2146</v>
      </c>
      <c r="B129" t="s">
        <v>39</v>
      </c>
      <c r="C129" t="s">
        <v>2132</v>
      </c>
      <c r="D129" t="s">
        <v>274</v>
      </c>
      <c r="E129">
        <v>23</v>
      </c>
      <c r="F129" t="str">
        <f t="shared" si="6"/>
        <v>JB2-23</v>
      </c>
      <c r="G129" t="str">
        <f>VLOOKUP(F129,RAW_c_TEB2000_REV01!A:B,2,0)</f>
        <v>B33_L13_N</v>
      </c>
      <c r="H129" t="str">
        <f t="shared" si="7"/>
        <v>B33_L13_N</v>
      </c>
      <c r="I129" t="str">
        <f t="shared" si="8"/>
        <v>--</v>
      </c>
      <c r="J129" t="str">
        <f t="shared" si="9"/>
        <v>--</v>
      </c>
      <c r="K129">
        <f>IFERROR(IF(J129="--",IF(G129=H129,VLOOKUP(G129,RAW_c_TEB2000_REV01!L:N,3,0),SUM(VLOOKUP(H129,RAW_c_TEB2000_REV01!L:N,3,0),VLOOKUP(G129,RAW_c_TEB2000_REV01!L:N,3,0))),"---"),"---")</f>
        <v>13.7087</v>
      </c>
      <c r="L129" t="str">
        <f t="shared" si="10"/>
        <v>JB2-23</v>
      </c>
      <c r="M129" t="str">
        <f>IFERROR(IF(
COUNTIF(B2B!H:H,(IF(K129&lt;&gt;"---",IF(INDEX(RAW_c_TEB2000_REV01!B:D,MATCH(H129,RAW_c_TEB2000_REV01!B:B,0),3)=L129,INDEX(
RAW_c_TEB2000_REV01!B:D,MATCH(H129,INDEX(RAW_c_TEB2000_REV01!B:B,MATCH(H129,RAW_c_TEB2000_REV01!B:B,)+1):'RAW_c_TEB2000_REV01'!B11200,)+MATCH(H129,RAW_c_TEB2000_REV01!B:B,),3),INDEX(RAW_c_TEB2000_REV01!B:D,MATCH(H129,RAW_c_TEB2000_REV01!B:B,0),3)),"---")))=1,"---",IF(K129&lt;&gt;"---",IF(INDEX(RAW_c_TEB2000_REV01!B:D,MATCH(H129,RAW_c_TEB2000_REV01!B:B,0),3)=L129,INDEX(
RAW_c_TEB2000_REV01!B:D,MATCH(H129,INDEX(RAW_c_TEB2000_REV01!B:B,MATCH(H129,RAW_c_TEB2000_REV01!B:B,)+1):'RAW_c_TEB2000_REV01'!B11200,)+MATCH(H129,RAW_c_TEB2000_REV01!B:B,),3),INDEX(RAW_c_TEB2000_REV01!B:D,MATCH(H129,RAW_c_TEB2000_REV01!B:B,0),3)),"---")),"---")</f>
        <v>J2-A20</v>
      </c>
      <c r="N129" t="str">
        <f>IFERROR(IF(AND(B129="B2B",J129="--"),L129,IF(
COUNTIF(B2B!H:H,(IF(K129&lt;&gt;"---",IF(INDEX(RAW_c_TEB2000_REV01!B:D,MATCH(H129,RAW_c_TEB2000_REV01!B:B,0),3)=L129,INDEX(
RAW_c_TEB2000_REV01!B:D,MATCH(H129,INDEX(RAW_c_TEB2000_REV01!B:B,MATCH(H129,RAW_c_TEB2000_REV01!B:B,)+1):'RAW_c_TEB2000_REV01'!B11200,)+MATCH(H129,RAW_c_TEB2000_REV01!B:B,),3),INDEX(RAW_c_TEB2000_REV01!B:D,MATCH(H129,RAW_c_TEB2000_REV01!B:B,0),3)),"---")))=0,"---",IF(K129&lt;&gt;"---",IF(INDEX(RAW_c_TEB2000_REV01!B:D,MATCH(H129,RAW_c_TEB2000_REV01!B:B,0),3)=L129,INDEX(
RAW_c_TEB2000_REV01!B:D,MATCH(H129,INDEX(RAW_c_TEB2000_REV01!B:B,MATCH(H129,RAW_c_TEB2000_REV01!B:B,)+1):'RAW_c_TEB2000_REV01'!B11200,)+MATCH(H129,RAW_c_TEB2000_REV01!B:B,),3),INDEX(RAW_c_TEB2000_REV01!B:D,MATCH(H129,RAW_c_TEB2000_REV01!B:B,0),3)),"---"))),"---")</f>
        <v>JB2-23</v>
      </c>
      <c r="T129">
        <f>COUNTIF(RAW_c_TEB2000_REV01!B:B,G129)</f>
        <v>2</v>
      </c>
      <c r="U129" t="str">
        <f t="shared" si="11"/>
        <v>B2B-IO-G3</v>
      </c>
    </row>
    <row r="130" spans="1:21" x14ac:dyDescent="0.25">
      <c r="A130" t="s">
        <v>2147</v>
      </c>
      <c r="B130" t="s">
        <v>39</v>
      </c>
      <c r="C130" t="s">
        <v>2132</v>
      </c>
      <c r="D130" t="s">
        <v>274</v>
      </c>
      <c r="E130">
        <v>26</v>
      </c>
      <c r="F130" t="str">
        <f t="shared" si="6"/>
        <v>JB2-26</v>
      </c>
      <c r="G130" t="str">
        <f>VLOOKUP(F130,RAW_c_TEB2000_REV01!A:B,2,0)</f>
        <v>B33_L12_P</v>
      </c>
      <c r="H130" t="str">
        <f t="shared" si="7"/>
        <v>B33_L12_P</v>
      </c>
      <c r="I130" t="str">
        <f t="shared" si="8"/>
        <v>--</v>
      </c>
      <c r="J130" t="str">
        <f t="shared" si="9"/>
        <v>--</v>
      </c>
      <c r="K130">
        <f>IFERROR(IF(J130="--",IF(G130=H130,VLOOKUP(G130,RAW_c_TEB2000_REV01!L:N,3,0),SUM(VLOOKUP(H130,RAW_c_TEB2000_REV01!L:N,3,0),VLOOKUP(G130,RAW_c_TEB2000_REV01!L:N,3,0))),"---"),"---")</f>
        <v>29.113399999999999</v>
      </c>
      <c r="L130" t="str">
        <f t="shared" si="10"/>
        <v>JB2-26</v>
      </c>
      <c r="M130" t="str">
        <f>IFERROR(IF(
COUNTIF(B2B!H:H,(IF(K130&lt;&gt;"---",IF(INDEX(RAW_c_TEB2000_REV01!B:D,MATCH(H130,RAW_c_TEB2000_REV01!B:B,0),3)=L130,INDEX(
RAW_c_TEB2000_REV01!B:D,MATCH(H130,INDEX(RAW_c_TEB2000_REV01!B:B,MATCH(H130,RAW_c_TEB2000_REV01!B:B,)+1):'RAW_c_TEB2000_REV01'!B11201,)+MATCH(H130,RAW_c_TEB2000_REV01!B:B,),3),INDEX(RAW_c_TEB2000_REV01!B:D,MATCH(H130,RAW_c_TEB2000_REV01!B:B,0),3)),"---")))=1,"---",IF(K130&lt;&gt;"---",IF(INDEX(RAW_c_TEB2000_REV01!B:D,MATCH(H130,RAW_c_TEB2000_REV01!B:B,0),3)=L130,INDEX(
RAW_c_TEB2000_REV01!B:D,MATCH(H130,INDEX(RAW_c_TEB2000_REV01!B:B,MATCH(H130,RAW_c_TEB2000_REV01!B:B,)+1):'RAW_c_TEB2000_REV01'!B11201,)+MATCH(H130,RAW_c_TEB2000_REV01!B:B,),3),INDEX(RAW_c_TEB2000_REV01!B:D,MATCH(H130,RAW_c_TEB2000_REV01!B:B,0),3)),"---")),"---")</f>
        <v>J2-C23</v>
      </c>
      <c r="N130" t="str">
        <f>IFERROR(IF(AND(B130="B2B",J130="--"),L130,IF(
COUNTIF(B2B!H:H,(IF(K130&lt;&gt;"---",IF(INDEX(RAW_c_TEB2000_REV01!B:D,MATCH(H130,RAW_c_TEB2000_REV01!B:B,0),3)=L130,INDEX(
RAW_c_TEB2000_REV01!B:D,MATCH(H130,INDEX(RAW_c_TEB2000_REV01!B:B,MATCH(H130,RAW_c_TEB2000_REV01!B:B,)+1):'RAW_c_TEB2000_REV01'!B11201,)+MATCH(H130,RAW_c_TEB2000_REV01!B:B,),3),INDEX(RAW_c_TEB2000_REV01!B:D,MATCH(H130,RAW_c_TEB2000_REV01!B:B,0),3)),"---")))=0,"---",IF(K130&lt;&gt;"---",IF(INDEX(RAW_c_TEB2000_REV01!B:D,MATCH(H130,RAW_c_TEB2000_REV01!B:B,0),3)=L130,INDEX(
RAW_c_TEB2000_REV01!B:D,MATCH(H130,INDEX(RAW_c_TEB2000_REV01!B:B,MATCH(H130,RAW_c_TEB2000_REV01!B:B,)+1):'RAW_c_TEB2000_REV01'!B11201,)+MATCH(H130,RAW_c_TEB2000_REV01!B:B,),3),INDEX(RAW_c_TEB2000_REV01!B:D,MATCH(H130,RAW_c_TEB2000_REV01!B:B,0),3)),"---"))),"---")</f>
        <v>JB2-26</v>
      </c>
      <c r="T130">
        <f>COUNTIF(RAW_c_TEB2000_REV01!B:B,G130)</f>
        <v>2</v>
      </c>
      <c r="U130" t="str">
        <f t="shared" si="11"/>
        <v>B2B-IO-G3</v>
      </c>
    </row>
    <row r="131" spans="1:21" x14ac:dyDescent="0.25">
      <c r="A131" t="s">
        <v>2148</v>
      </c>
      <c r="B131" t="s">
        <v>39</v>
      </c>
      <c r="C131" t="s">
        <v>2132</v>
      </c>
      <c r="D131" t="s">
        <v>274</v>
      </c>
      <c r="E131">
        <v>25</v>
      </c>
      <c r="F131" t="str">
        <f t="shared" si="6"/>
        <v>JB2-25</v>
      </c>
      <c r="G131" t="str">
        <f>VLOOKUP(F131,RAW_c_TEB2000_REV01!A:B,2,0)</f>
        <v>B33_L14_P</v>
      </c>
      <c r="H131" t="str">
        <f t="shared" si="7"/>
        <v>B33_L14_P</v>
      </c>
      <c r="I131" t="str">
        <f t="shared" si="8"/>
        <v>--</v>
      </c>
      <c r="J131" t="str">
        <f t="shared" si="9"/>
        <v>--</v>
      </c>
      <c r="K131">
        <f>IFERROR(IF(J131="--",IF(G131=H131,VLOOKUP(G131,RAW_c_TEB2000_REV01!L:N,3,0),SUM(VLOOKUP(H131,RAW_c_TEB2000_REV01!L:N,3,0),VLOOKUP(G131,RAW_c_TEB2000_REV01!L:N,3,0))),"---"),"---")</f>
        <v>14.6282</v>
      </c>
      <c r="L131" t="str">
        <f t="shared" si="10"/>
        <v>JB2-25</v>
      </c>
      <c r="M131" t="str">
        <f>IFERROR(IF(
COUNTIF(B2B!H:H,(IF(K131&lt;&gt;"---",IF(INDEX(RAW_c_TEB2000_REV01!B:D,MATCH(H131,RAW_c_TEB2000_REV01!B:B,0),3)=L131,INDEX(
RAW_c_TEB2000_REV01!B:D,MATCH(H131,INDEX(RAW_c_TEB2000_REV01!B:B,MATCH(H131,RAW_c_TEB2000_REV01!B:B,)+1):'RAW_c_TEB2000_REV01'!B11202,)+MATCH(H131,RAW_c_TEB2000_REV01!B:B,),3),INDEX(RAW_c_TEB2000_REV01!B:D,MATCH(H131,RAW_c_TEB2000_REV01!B:B,0),3)),"---")))=1,"---",IF(K131&lt;&gt;"---",IF(INDEX(RAW_c_TEB2000_REV01!B:D,MATCH(H131,RAW_c_TEB2000_REV01!B:B,0),3)=L131,INDEX(
RAW_c_TEB2000_REV01!B:D,MATCH(H131,INDEX(RAW_c_TEB2000_REV01!B:B,MATCH(H131,RAW_c_TEB2000_REV01!B:B,)+1):'RAW_c_TEB2000_REV01'!B11202,)+MATCH(H131,RAW_c_TEB2000_REV01!B:B,),3),INDEX(RAW_c_TEB2000_REV01!B:D,MATCH(H131,RAW_c_TEB2000_REV01!B:B,0),3)),"---")),"---")</f>
        <v>J2-B20</v>
      </c>
      <c r="N131" t="str">
        <f>IFERROR(IF(AND(B131="B2B",J131="--"),L131,IF(
COUNTIF(B2B!H:H,(IF(K131&lt;&gt;"---",IF(INDEX(RAW_c_TEB2000_REV01!B:D,MATCH(H131,RAW_c_TEB2000_REV01!B:B,0),3)=L131,INDEX(
RAW_c_TEB2000_REV01!B:D,MATCH(H131,INDEX(RAW_c_TEB2000_REV01!B:B,MATCH(H131,RAW_c_TEB2000_REV01!B:B,)+1):'RAW_c_TEB2000_REV01'!B11202,)+MATCH(H131,RAW_c_TEB2000_REV01!B:B,),3),INDEX(RAW_c_TEB2000_REV01!B:D,MATCH(H131,RAW_c_TEB2000_REV01!B:B,0),3)),"---")))=0,"---",IF(K131&lt;&gt;"---",IF(INDEX(RAW_c_TEB2000_REV01!B:D,MATCH(H131,RAW_c_TEB2000_REV01!B:B,0),3)=L131,INDEX(
RAW_c_TEB2000_REV01!B:D,MATCH(H131,INDEX(RAW_c_TEB2000_REV01!B:B,MATCH(H131,RAW_c_TEB2000_REV01!B:B,)+1):'RAW_c_TEB2000_REV01'!B11202,)+MATCH(H131,RAW_c_TEB2000_REV01!B:B,),3),INDEX(RAW_c_TEB2000_REV01!B:D,MATCH(H131,RAW_c_TEB2000_REV01!B:B,0),3)),"---"))),"---")</f>
        <v>JB2-25</v>
      </c>
      <c r="T131">
        <f>COUNTIF(RAW_c_TEB2000_REV01!B:B,G131)</f>
        <v>2</v>
      </c>
      <c r="U131" t="str">
        <f t="shared" si="11"/>
        <v>B2B-IO-G3</v>
      </c>
    </row>
    <row r="132" spans="1:21" x14ac:dyDescent="0.25">
      <c r="A132" t="s">
        <v>2149</v>
      </c>
      <c r="B132" t="s">
        <v>39</v>
      </c>
      <c r="C132" t="s">
        <v>2132</v>
      </c>
      <c r="D132" t="s">
        <v>274</v>
      </c>
      <c r="E132">
        <v>28</v>
      </c>
      <c r="F132" t="str">
        <f t="shared" si="6"/>
        <v>JB2-28</v>
      </c>
      <c r="G132" t="str">
        <f>VLOOKUP(F132,RAW_c_TEB2000_REV01!A:B,2,0)</f>
        <v>B33_L12_N</v>
      </c>
      <c r="H132" t="str">
        <f t="shared" si="7"/>
        <v>B33_L12_N</v>
      </c>
      <c r="I132" t="str">
        <f t="shared" si="8"/>
        <v>--</v>
      </c>
      <c r="J132" t="str">
        <f t="shared" si="9"/>
        <v>--</v>
      </c>
      <c r="K132">
        <f>IFERROR(IF(J132="--",IF(G132=H132,VLOOKUP(G132,RAW_c_TEB2000_REV01!L:N,3,0),SUM(VLOOKUP(H132,RAW_c_TEB2000_REV01!L:N,3,0),VLOOKUP(G132,RAW_c_TEB2000_REV01!L:N,3,0))),"---"),"---")</f>
        <v>29.092600000000001</v>
      </c>
      <c r="L132" t="str">
        <f t="shared" si="10"/>
        <v>JB2-28</v>
      </c>
      <c r="M132" t="str">
        <f>IFERROR(IF(
COUNTIF(B2B!H:H,(IF(K132&lt;&gt;"---",IF(INDEX(RAW_c_TEB2000_REV01!B:D,MATCH(H132,RAW_c_TEB2000_REV01!B:B,0),3)=L132,INDEX(
RAW_c_TEB2000_REV01!B:D,MATCH(H132,INDEX(RAW_c_TEB2000_REV01!B:B,MATCH(H132,RAW_c_TEB2000_REV01!B:B,)+1):'RAW_c_TEB2000_REV01'!B11203,)+MATCH(H132,RAW_c_TEB2000_REV01!B:B,),3),INDEX(RAW_c_TEB2000_REV01!B:D,MATCH(H132,RAW_c_TEB2000_REV01!B:B,0),3)),"---")))=1,"---",IF(K132&lt;&gt;"---",IF(INDEX(RAW_c_TEB2000_REV01!B:D,MATCH(H132,RAW_c_TEB2000_REV01!B:B,0),3)=L132,INDEX(
RAW_c_TEB2000_REV01!B:D,MATCH(H132,INDEX(RAW_c_TEB2000_REV01!B:B,MATCH(H132,RAW_c_TEB2000_REV01!B:B,)+1):'RAW_c_TEB2000_REV01'!B11203,)+MATCH(H132,RAW_c_TEB2000_REV01!B:B,),3),INDEX(RAW_c_TEB2000_REV01!B:D,MATCH(H132,RAW_c_TEB2000_REV01!B:B,0),3)),"---")),"---")</f>
        <v>J2-C22</v>
      </c>
      <c r="N132" t="str">
        <f>IFERROR(IF(AND(B132="B2B",J132="--"),L132,IF(
COUNTIF(B2B!H:H,(IF(K132&lt;&gt;"---",IF(INDEX(RAW_c_TEB2000_REV01!B:D,MATCH(H132,RAW_c_TEB2000_REV01!B:B,0),3)=L132,INDEX(
RAW_c_TEB2000_REV01!B:D,MATCH(H132,INDEX(RAW_c_TEB2000_REV01!B:B,MATCH(H132,RAW_c_TEB2000_REV01!B:B,)+1):'RAW_c_TEB2000_REV01'!B11203,)+MATCH(H132,RAW_c_TEB2000_REV01!B:B,),3),INDEX(RAW_c_TEB2000_REV01!B:D,MATCH(H132,RAW_c_TEB2000_REV01!B:B,0),3)),"---")))=0,"---",IF(K132&lt;&gt;"---",IF(INDEX(RAW_c_TEB2000_REV01!B:D,MATCH(H132,RAW_c_TEB2000_REV01!B:B,0),3)=L132,INDEX(
RAW_c_TEB2000_REV01!B:D,MATCH(H132,INDEX(RAW_c_TEB2000_REV01!B:B,MATCH(H132,RAW_c_TEB2000_REV01!B:B,)+1):'RAW_c_TEB2000_REV01'!B11203,)+MATCH(H132,RAW_c_TEB2000_REV01!B:B,),3),INDEX(RAW_c_TEB2000_REV01!B:D,MATCH(H132,RAW_c_TEB2000_REV01!B:B,0),3)),"---"))),"---")</f>
        <v>JB2-28</v>
      </c>
      <c r="T132">
        <f>COUNTIF(RAW_c_TEB2000_REV01!B:B,G132)</f>
        <v>2</v>
      </c>
      <c r="U132" t="str">
        <f t="shared" si="11"/>
        <v>B2B-IO-G3</v>
      </c>
    </row>
    <row r="133" spans="1:21" x14ac:dyDescent="0.25">
      <c r="A133" t="s">
        <v>2150</v>
      </c>
      <c r="B133" t="s">
        <v>39</v>
      </c>
      <c r="C133" t="s">
        <v>2132</v>
      </c>
      <c r="D133" t="s">
        <v>274</v>
      </c>
      <c r="E133">
        <v>27</v>
      </c>
      <c r="F133" t="str">
        <f t="shared" si="6"/>
        <v>JB2-27</v>
      </c>
      <c r="G133" t="str">
        <f>VLOOKUP(F133,RAW_c_TEB2000_REV01!A:B,2,0)</f>
        <v>B33_L14_N</v>
      </c>
      <c r="H133" t="str">
        <f t="shared" si="7"/>
        <v>B33_L14_N</v>
      </c>
      <c r="I133" t="str">
        <f t="shared" si="8"/>
        <v>--</v>
      </c>
      <c r="J133" t="str">
        <f t="shared" si="9"/>
        <v>--</v>
      </c>
      <c r="K133">
        <f>IFERROR(IF(J133="--",IF(G133=H133,VLOOKUP(G133,RAW_c_TEB2000_REV01!L:N,3,0),SUM(VLOOKUP(H133,RAW_c_TEB2000_REV01!L:N,3,0),VLOOKUP(G133,RAW_c_TEB2000_REV01!L:N,3,0))),"---"),"---")</f>
        <v>14.6823</v>
      </c>
      <c r="L133" t="str">
        <f t="shared" si="10"/>
        <v>JB2-27</v>
      </c>
      <c r="M133" t="str">
        <f>IFERROR(IF(
COUNTIF(B2B!H:H,(IF(K133&lt;&gt;"---",IF(INDEX(RAW_c_TEB2000_REV01!B:D,MATCH(H133,RAW_c_TEB2000_REV01!B:B,0),3)=L133,INDEX(
RAW_c_TEB2000_REV01!B:D,MATCH(H133,INDEX(RAW_c_TEB2000_REV01!B:B,MATCH(H133,RAW_c_TEB2000_REV01!B:B,)+1):'RAW_c_TEB2000_REV01'!B11204,)+MATCH(H133,RAW_c_TEB2000_REV01!B:B,),3),INDEX(RAW_c_TEB2000_REV01!B:D,MATCH(H133,RAW_c_TEB2000_REV01!B:B,0),3)),"---")))=1,"---",IF(K133&lt;&gt;"---",IF(INDEX(RAW_c_TEB2000_REV01!B:D,MATCH(H133,RAW_c_TEB2000_REV01!B:B,0),3)=L133,INDEX(
RAW_c_TEB2000_REV01!B:D,MATCH(H133,INDEX(RAW_c_TEB2000_REV01!B:B,MATCH(H133,RAW_c_TEB2000_REV01!B:B,)+1):'RAW_c_TEB2000_REV01'!B11204,)+MATCH(H133,RAW_c_TEB2000_REV01!B:B,),3),INDEX(RAW_c_TEB2000_REV01!B:D,MATCH(H133,RAW_c_TEB2000_REV01!B:B,0),3)),"---")),"---")</f>
        <v>J2-B19</v>
      </c>
      <c r="N133" t="str">
        <f>IFERROR(IF(AND(B133="B2B",J133="--"),L133,IF(
COUNTIF(B2B!H:H,(IF(K133&lt;&gt;"---",IF(INDEX(RAW_c_TEB2000_REV01!B:D,MATCH(H133,RAW_c_TEB2000_REV01!B:B,0),3)=L133,INDEX(
RAW_c_TEB2000_REV01!B:D,MATCH(H133,INDEX(RAW_c_TEB2000_REV01!B:B,MATCH(H133,RAW_c_TEB2000_REV01!B:B,)+1):'RAW_c_TEB2000_REV01'!B11204,)+MATCH(H133,RAW_c_TEB2000_REV01!B:B,),3),INDEX(RAW_c_TEB2000_REV01!B:D,MATCH(H133,RAW_c_TEB2000_REV01!B:B,0),3)),"---")))=0,"---",IF(K133&lt;&gt;"---",IF(INDEX(RAW_c_TEB2000_REV01!B:D,MATCH(H133,RAW_c_TEB2000_REV01!B:B,0),3)=L133,INDEX(
RAW_c_TEB2000_REV01!B:D,MATCH(H133,INDEX(RAW_c_TEB2000_REV01!B:B,MATCH(H133,RAW_c_TEB2000_REV01!B:B,)+1):'RAW_c_TEB2000_REV01'!B11204,)+MATCH(H133,RAW_c_TEB2000_REV01!B:B,),3),INDEX(RAW_c_TEB2000_REV01!B:D,MATCH(H133,RAW_c_TEB2000_REV01!B:B,0),3)),"---"))),"---")</f>
        <v>JB2-27</v>
      </c>
      <c r="T133">
        <f>COUNTIF(RAW_c_TEB2000_REV01!B:B,G133)</f>
        <v>2</v>
      </c>
      <c r="U133" t="str">
        <f t="shared" si="11"/>
        <v>B2B-IO-G3</v>
      </c>
    </row>
    <row r="134" spans="1:21" x14ac:dyDescent="0.25">
      <c r="A134" t="s">
        <v>2151</v>
      </c>
      <c r="B134" t="s">
        <v>39</v>
      </c>
      <c r="C134" t="s">
        <v>291</v>
      </c>
      <c r="D134" t="s">
        <v>274</v>
      </c>
      <c r="E134">
        <v>30</v>
      </c>
      <c r="F134" t="str">
        <f t="shared" si="6"/>
        <v>JB2-30</v>
      </c>
      <c r="G134" t="str">
        <f>VLOOKUP(F134,RAW_c_TEB2000_REV01!A:B,2,0)</f>
        <v>GND</v>
      </c>
      <c r="H134" t="str">
        <f t="shared" si="7"/>
        <v>GND</v>
      </c>
      <c r="I134" t="str">
        <f t="shared" si="8"/>
        <v>--</v>
      </c>
      <c r="J134" t="str">
        <f t="shared" si="9"/>
        <v>---</v>
      </c>
      <c r="K134" t="str">
        <f>IFERROR(IF(J134="--",IF(G134=H134,VLOOKUP(G134,RAW_c_TEB2000_REV01!L:N,3,0),SUM(VLOOKUP(H134,RAW_c_TEB2000_REV01!L:N,3,0),VLOOKUP(G134,RAW_c_TEB2000_REV01!L:N,3,0))),"---"),"---")</f>
        <v>---</v>
      </c>
      <c r="L134" t="str">
        <f t="shared" si="10"/>
        <v>JB2-30</v>
      </c>
      <c r="M134" t="str">
        <f>IFERROR(IF(
COUNTIF(B2B!H:H,(IF(K134&lt;&gt;"---",IF(INDEX(RAW_c_TEB2000_REV01!B:D,MATCH(H134,RAW_c_TEB2000_REV01!B:B,0),3)=L134,INDEX(
RAW_c_TEB2000_REV01!B:D,MATCH(H134,INDEX(RAW_c_TEB2000_REV01!B:B,MATCH(H134,RAW_c_TEB2000_REV01!B:B,)+1):'RAW_c_TEB2000_REV01'!B11205,)+MATCH(H134,RAW_c_TEB2000_REV01!B:B,),3),INDEX(RAW_c_TEB2000_REV01!B:D,MATCH(H134,RAW_c_TEB2000_REV01!B:B,0),3)),"---")))=1,"---",IF(K134&lt;&gt;"---",IF(INDEX(RAW_c_TEB2000_REV01!B:D,MATCH(H134,RAW_c_TEB2000_REV01!B:B,0),3)=L134,INDEX(
RAW_c_TEB2000_REV01!B:D,MATCH(H134,INDEX(RAW_c_TEB2000_REV01!B:B,MATCH(H134,RAW_c_TEB2000_REV01!B:B,)+1):'RAW_c_TEB2000_REV01'!B11205,)+MATCH(H134,RAW_c_TEB2000_REV01!B:B,),3),INDEX(RAW_c_TEB2000_REV01!B:D,MATCH(H134,RAW_c_TEB2000_REV01!B:B,0),3)),"---")),"---")</f>
        <v>---</v>
      </c>
      <c r="N134" t="str">
        <f>IFERROR(IF(AND(B134="B2B",J134="--"),L134,IF(
COUNTIF(B2B!H:H,(IF(K134&lt;&gt;"---",IF(INDEX(RAW_c_TEB2000_REV01!B:D,MATCH(H134,RAW_c_TEB2000_REV01!B:B,0),3)=L134,INDEX(
RAW_c_TEB2000_REV01!B:D,MATCH(H134,INDEX(RAW_c_TEB2000_REV01!B:B,MATCH(H134,RAW_c_TEB2000_REV01!B:B,)+1):'RAW_c_TEB2000_REV01'!B11205,)+MATCH(H134,RAW_c_TEB2000_REV01!B:B,),3),INDEX(RAW_c_TEB2000_REV01!B:D,MATCH(H134,RAW_c_TEB2000_REV01!B:B,0),3)),"---")))=0,"---",IF(K134&lt;&gt;"---",IF(INDEX(RAW_c_TEB2000_REV01!B:D,MATCH(H134,RAW_c_TEB2000_REV01!B:B,0),3)=L134,INDEX(
RAW_c_TEB2000_REV01!B:D,MATCH(H134,INDEX(RAW_c_TEB2000_REV01!B:B,MATCH(H134,RAW_c_TEB2000_REV01!B:B,)+1):'RAW_c_TEB2000_REV01'!B11205,)+MATCH(H134,RAW_c_TEB2000_REV01!B:B,),3),INDEX(RAW_c_TEB2000_REV01!B:D,MATCH(H134,RAW_c_TEB2000_REV01!B:B,0),3)),"---"))),"---")</f>
        <v>---</v>
      </c>
      <c r="T134">
        <f>COUNTIF(RAW_c_TEB2000_REV01!B:B,G134)</f>
        <v>224</v>
      </c>
      <c r="U134" t="str">
        <f t="shared" si="11"/>
        <v>B2B-GND</v>
      </c>
    </row>
    <row r="135" spans="1:21" x14ac:dyDescent="0.25">
      <c r="A135" t="s">
        <v>2152</v>
      </c>
      <c r="B135" t="s">
        <v>39</v>
      </c>
      <c r="C135" t="s">
        <v>291</v>
      </c>
      <c r="D135" t="s">
        <v>274</v>
      </c>
      <c r="E135">
        <v>29</v>
      </c>
      <c r="F135" t="str">
        <f t="shared" ref="F135:F198" si="12">$D135&amp;"-"&amp;$E135</f>
        <v>JB2-29</v>
      </c>
      <c r="G135" t="str">
        <f>VLOOKUP(F135,RAW_c_TEB2000_REV01!A:B,2,0)</f>
        <v>GND</v>
      </c>
      <c r="H135" t="str">
        <f t="shared" ref="H135:H198" si="13">IF(IF(COUNTIF($Q$6:$S$150,G135)&gt;0,"---","--")="---",VLOOKUP(G135,$Q$6:$S$150,3,0),G135)</f>
        <v>GND</v>
      </c>
      <c r="I135" t="str">
        <f t="shared" ref="I135:I198" si="14">IF(IF(COUNTIF($Q$6:$S$150,G135)&gt;0,"---","--")="---",VLOOKUP(G135,$Q$6:$S$150,2,0),"--")</f>
        <v>--</v>
      </c>
      <c r="J135" t="str">
        <f t="shared" ref="J135:J198" si="15">IF(COUNTIF($O$6:$O$100,G135)&gt;0,"---","--")</f>
        <v>---</v>
      </c>
      <c r="K135" t="str">
        <f>IFERROR(IF(J135="--",IF(G135=H135,VLOOKUP(G135,RAW_c_TEB2000_REV01!L:N,3,0),SUM(VLOOKUP(H135,RAW_c_TEB2000_REV01!L:N,3,0),VLOOKUP(G135,RAW_c_TEB2000_REV01!L:N,3,0))),"---"),"---")</f>
        <v>---</v>
      </c>
      <c r="L135" t="str">
        <f t="shared" ref="L135:L198" si="16">$D135&amp;"-"&amp;$E135</f>
        <v>JB2-29</v>
      </c>
      <c r="M135" t="str">
        <f>IFERROR(IF(
COUNTIF(B2B!H:H,(IF(K135&lt;&gt;"---",IF(INDEX(RAW_c_TEB2000_REV01!B:D,MATCH(H135,RAW_c_TEB2000_REV01!B:B,0),3)=L135,INDEX(
RAW_c_TEB2000_REV01!B:D,MATCH(H135,INDEX(RAW_c_TEB2000_REV01!B:B,MATCH(H135,RAW_c_TEB2000_REV01!B:B,)+1):'RAW_c_TEB2000_REV01'!B11206,)+MATCH(H135,RAW_c_TEB2000_REV01!B:B,),3),INDEX(RAW_c_TEB2000_REV01!B:D,MATCH(H135,RAW_c_TEB2000_REV01!B:B,0),3)),"---")))=1,"---",IF(K135&lt;&gt;"---",IF(INDEX(RAW_c_TEB2000_REV01!B:D,MATCH(H135,RAW_c_TEB2000_REV01!B:B,0),3)=L135,INDEX(
RAW_c_TEB2000_REV01!B:D,MATCH(H135,INDEX(RAW_c_TEB2000_REV01!B:B,MATCH(H135,RAW_c_TEB2000_REV01!B:B,)+1):'RAW_c_TEB2000_REV01'!B11206,)+MATCH(H135,RAW_c_TEB2000_REV01!B:B,),3),INDEX(RAW_c_TEB2000_REV01!B:D,MATCH(H135,RAW_c_TEB2000_REV01!B:B,0),3)),"---")),"---")</f>
        <v>---</v>
      </c>
      <c r="N135" t="str">
        <f>IFERROR(IF(AND(B135="B2B",J135="--"),L135,IF(
COUNTIF(B2B!H:H,(IF(K135&lt;&gt;"---",IF(INDEX(RAW_c_TEB2000_REV01!B:D,MATCH(H135,RAW_c_TEB2000_REV01!B:B,0),3)=L135,INDEX(
RAW_c_TEB2000_REV01!B:D,MATCH(H135,INDEX(RAW_c_TEB2000_REV01!B:B,MATCH(H135,RAW_c_TEB2000_REV01!B:B,)+1):'RAW_c_TEB2000_REV01'!B11206,)+MATCH(H135,RAW_c_TEB2000_REV01!B:B,),3),INDEX(RAW_c_TEB2000_REV01!B:D,MATCH(H135,RAW_c_TEB2000_REV01!B:B,0),3)),"---")))=0,"---",IF(K135&lt;&gt;"---",IF(INDEX(RAW_c_TEB2000_REV01!B:D,MATCH(H135,RAW_c_TEB2000_REV01!B:B,0),3)=L135,INDEX(
RAW_c_TEB2000_REV01!B:D,MATCH(H135,INDEX(RAW_c_TEB2000_REV01!B:B,MATCH(H135,RAW_c_TEB2000_REV01!B:B,)+1):'RAW_c_TEB2000_REV01'!B11206,)+MATCH(H135,RAW_c_TEB2000_REV01!B:B,),3),INDEX(RAW_c_TEB2000_REV01!B:D,MATCH(H135,RAW_c_TEB2000_REV01!B:B,0),3)),"---"))),"---")</f>
        <v>---</v>
      </c>
      <c r="T135">
        <f>COUNTIF(RAW_c_TEB2000_REV01!B:B,G135)</f>
        <v>224</v>
      </c>
      <c r="U135" t="str">
        <f t="shared" ref="U135:U198" si="17">$B135&amp;"-"&amp;$C135</f>
        <v>B2B-GND</v>
      </c>
    </row>
    <row r="136" spans="1:21" x14ac:dyDescent="0.25">
      <c r="A136" t="s">
        <v>2153</v>
      </c>
      <c r="B136" t="s">
        <v>39</v>
      </c>
      <c r="C136" t="s">
        <v>2132</v>
      </c>
      <c r="D136" t="s">
        <v>274</v>
      </c>
      <c r="E136">
        <v>32</v>
      </c>
      <c r="F136" t="str">
        <f t="shared" si="12"/>
        <v>JB2-32</v>
      </c>
      <c r="G136" t="str">
        <f>VLOOKUP(F136,RAW_c_TEB2000_REV01!A:B,2,0)</f>
        <v>B33_L17_P</v>
      </c>
      <c r="H136" t="str">
        <f t="shared" si="13"/>
        <v>B33_L17_P</v>
      </c>
      <c r="I136" t="str">
        <f t="shared" si="14"/>
        <v>--</v>
      </c>
      <c r="J136" t="str">
        <f t="shared" si="15"/>
        <v>--</v>
      </c>
      <c r="K136">
        <f>IFERROR(IF(J136="--",IF(G136=H136,VLOOKUP(G136,RAW_c_TEB2000_REV01!L:N,3,0),SUM(VLOOKUP(H136,RAW_c_TEB2000_REV01!L:N,3,0),VLOOKUP(G136,RAW_c_TEB2000_REV01!L:N,3,0))),"---"),"---")</f>
        <v>28.481300000000001</v>
      </c>
      <c r="L136" t="str">
        <f t="shared" si="16"/>
        <v>JB2-32</v>
      </c>
      <c r="M136" t="str">
        <f>IFERROR(IF(
COUNTIF(B2B!H:H,(IF(K136&lt;&gt;"---",IF(INDEX(RAW_c_TEB2000_REV01!B:D,MATCH(H136,RAW_c_TEB2000_REV01!B:B,0),3)=L136,INDEX(
RAW_c_TEB2000_REV01!B:D,MATCH(H136,INDEX(RAW_c_TEB2000_REV01!B:B,MATCH(H136,RAW_c_TEB2000_REV01!B:B,)+1):'RAW_c_TEB2000_REV01'!B11207,)+MATCH(H136,RAW_c_TEB2000_REV01!B:B,),3),INDEX(RAW_c_TEB2000_REV01!B:D,MATCH(H136,RAW_c_TEB2000_REV01!B:B,0),3)),"---")))=1,"---",IF(K136&lt;&gt;"---",IF(INDEX(RAW_c_TEB2000_REV01!B:D,MATCH(H136,RAW_c_TEB2000_REV01!B:B,0),3)=L136,INDEX(
RAW_c_TEB2000_REV01!B:D,MATCH(H136,INDEX(RAW_c_TEB2000_REV01!B:B,MATCH(H136,RAW_c_TEB2000_REV01!B:B,)+1):'RAW_c_TEB2000_REV01'!B11207,)+MATCH(H136,RAW_c_TEB2000_REV01!B:B,),3),INDEX(RAW_c_TEB2000_REV01!B:D,MATCH(H136,RAW_c_TEB2000_REV01!B:B,0),3)),"---")),"---")</f>
        <v>J2-C21</v>
      </c>
      <c r="N136" t="str">
        <f>IFERROR(IF(AND(B136="B2B",J136="--"),L136,IF(
COUNTIF(B2B!H:H,(IF(K136&lt;&gt;"---",IF(INDEX(RAW_c_TEB2000_REV01!B:D,MATCH(H136,RAW_c_TEB2000_REV01!B:B,0),3)=L136,INDEX(
RAW_c_TEB2000_REV01!B:D,MATCH(H136,INDEX(RAW_c_TEB2000_REV01!B:B,MATCH(H136,RAW_c_TEB2000_REV01!B:B,)+1):'RAW_c_TEB2000_REV01'!B11207,)+MATCH(H136,RAW_c_TEB2000_REV01!B:B,),3),INDEX(RAW_c_TEB2000_REV01!B:D,MATCH(H136,RAW_c_TEB2000_REV01!B:B,0),3)),"---")))=0,"---",IF(K136&lt;&gt;"---",IF(INDEX(RAW_c_TEB2000_REV01!B:D,MATCH(H136,RAW_c_TEB2000_REV01!B:B,0),3)=L136,INDEX(
RAW_c_TEB2000_REV01!B:D,MATCH(H136,INDEX(RAW_c_TEB2000_REV01!B:B,MATCH(H136,RAW_c_TEB2000_REV01!B:B,)+1):'RAW_c_TEB2000_REV01'!B11207,)+MATCH(H136,RAW_c_TEB2000_REV01!B:B,),3),INDEX(RAW_c_TEB2000_REV01!B:D,MATCH(H136,RAW_c_TEB2000_REV01!B:B,0),3)),"---"))),"---")</f>
        <v>JB2-32</v>
      </c>
      <c r="T136">
        <f>COUNTIF(RAW_c_TEB2000_REV01!B:B,G136)</f>
        <v>2</v>
      </c>
      <c r="U136" t="str">
        <f t="shared" si="17"/>
        <v>B2B-IO-G3</v>
      </c>
    </row>
    <row r="137" spans="1:21" x14ac:dyDescent="0.25">
      <c r="A137" t="s">
        <v>2154</v>
      </c>
      <c r="B137" t="s">
        <v>39</v>
      </c>
      <c r="C137" t="s">
        <v>2155</v>
      </c>
      <c r="D137" t="s">
        <v>274</v>
      </c>
      <c r="E137">
        <v>31</v>
      </c>
      <c r="F137" t="str">
        <f t="shared" si="12"/>
        <v>JB2-31</v>
      </c>
      <c r="G137" t="str">
        <f>VLOOKUP(F137,RAW_c_TEB2000_REV01!A:B,2,0)</f>
        <v>B13_L5_P</v>
      </c>
      <c r="H137" t="str">
        <f t="shared" si="13"/>
        <v>B13_L5_P</v>
      </c>
      <c r="I137" t="str">
        <f t="shared" si="14"/>
        <v>--</v>
      </c>
      <c r="J137" t="str">
        <f t="shared" si="15"/>
        <v>--</v>
      </c>
      <c r="K137">
        <f>IFERROR(IF(J137="--",IF(G137=H137,VLOOKUP(G137,RAW_c_TEB2000_REV01!L:N,3,0),SUM(VLOOKUP(H137,RAW_c_TEB2000_REV01!L:N,3,0),VLOOKUP(G137,RAW_c_TEB2000_REV01!L:N,3,0))),"---"),"---")</f>
        <v>10.802099999999999</v>
      </c>
      <c r="L137" t="str">
        <f t="shared" si="16"/>
        <v>JB2-31</v>
      </c>
      <c r="M137" t="str">
        <f>IFERROR(IF(
COUNTIF(B2B!H:H,(IF(K137&lt;&gt;"---",IF(INDEX(RAW_c_TEB2000_REV01!B:D,MATCH(H137,RAW_c_TEB2000_REV01!B:B,0),3)=L137,INDEX(
RAW_c_TEB2000_REV01!B:D,MATCH(H137,INDEX(RAW_c_TEB2000_REV01!B:B,MATCH(H137,RAW_c_TEB2000_REV01!B:B,)+1):'RAW_c_TEB2000_REV01'!B11208,)+MATCH(H137,RAW_c_TEB2000_REV01!B:B,),3),INDEX(RAW_c_TEB2000_REV01!B:D,MATCH(H137,RAW_c_TEB2000_REV01!B:B,0),3)),"---")))=1,"---",IF(K137&lt;&gt;"---",IF(INDEX(RAW_c_TEB2000_REV01!B:D,MATCH(H137,RAW_c_TEB2000_REV01!B:B,0),3)=L137,INDEX(
RAW_c_TEB2000_REV01!B:D,MATCH(H137,INDEX(RAW_c_TEB2000_REV01!B:B,MATCH(H137,RAW_c_TEB2000_REV01!B:B,)+1):'RAW_c_TEB2000_REV01'!B11208,)+MATCH(H137,RAW_c_TEB2000_REV01!B:B,),3),INDEX(RAW_c_TEB2000_REV01!B:D,MATCH(H137,RAW_c_TEB2000_REV01!B:B,0),3)),"---")),"---")</f>
        <v>J2-A19</v>
      </c>
      <c r="N137" t="str">
        <f>IFERROR(IF(AND(B137="B2B",J137="--"),L137,IF(
COUNTIF(B2B!H:H,(IF(K137&lt;&gt;"---",IF(INDEX(RAW_c_TEB2000_REV01!B:D,MATCH(H137,RAW_c_TEB2000_REV01!B:B,0),3)=L137,INDEX(
RAW_c_TEB2000_REV01!B:D,MATCH(H137,INDEX(RAW_c_TEB2000_REV01!B:B,MATCH(H137,RAW_c_TEB2000_REV01!B:B,)+1):'RAW_c_TEB2000_REV01'!B11208,)+MATCH(H137,RAW_c_TEB2000_REV01!B:B,),3),INDEX(RAW_c_TEB2000_REV01!B:D,MATCH(H137,RAW_c_TEB2000_REV01!B:B,0),3)),"---")))=0,"---",IF(K137&lt;&gt;"---",IF(INDEX(RAW_c_TEB2000_REV01!B:D,MATCH(H137,RAW_c_TEB2000_REV01!B:B,0),3)=L137,INDEX(
RAW_c_TEB2000_REV01!B:D,MATCH(H137,INDEX(RAW_c_TEB2000_REV01!B:B,MATCH(H137,RAW_c_TEB2000_REV01!B:B,)+1):'RAW_c_TEB2000_REV01'!B11208,)+MATCH(H137,RAW_c_TEB2000_REV01!B:B,),3),INDEX(RAW_c_TEB2000_REV01!B:D,MATCH(H137,RAW_c_TEB2000_REV01!B:B,0),3)),"---"))),"---")</f>
        <v>JB2-31</v>
      </c>
      <c r="T137">
        <f>COUNTIF(RAW_c_TEB2000_REV01!B:B,G137)</f>
        <v>2</v>
      </c>
      <c r="U137" t="str">
        <f t="shared" si="17"/>
        <v>B2B-IO-G4</v>
      </c>
    </row>
    <row r="138" spans="1:21" x14ac:dyDescent="0.25">
      <c r="A138" t="s">
        <v>2156</v>
      </c>
      <c r="B138" t="s">
        <v>39</v>
      </c>
      <c r="C138" t="s">
        <v>2132</v>
      </c>
      <c r="D138" t="s">
        <v>274</v>
      </c>
      <c r="E138">
        <v>34</v>
      </c>
      <c r="F138" t="str">
        <f t="shared" si="12"/>
        <v>JB2-34</v>
      </c>
      <c r="G138" t="str">
        <f>VLOOKUP(F138,RAW_c_TEB2000_REV01!A:B,2,0)</f>
        <v>B33_L17_N</v>
      </c>
      <c r="H138" t="str">
        <f t="shared" si="13"/>
        <v>B33_L17_N</v>
      </c>
      <c r="I138" t="str">
        <f t="shared" si="14"/>
        <v>--</v>
      </c>
      <c r="J138" t="str">
        <f t="shared" si="15"/>
        <v>--</v>
      </c>
      <c r="K138">
        <f>IFERROR(IF(J138="--",IF(G138=H138,VLOOKUP(G138,RAW_c_TEB2000_REV01!L:N,3,0),SUM(VLOOKUP(H138,RAW_c_TEB2000_REV01!L:N,3,0),VLOOKUP(G138,RAW_c_TEB2000_REV01!L:N,3,0))),"---"),"---")</f>
        <v>28.481300000000001</v>
      </c>
      <c r="L138" t="str">
        <f t="shared" si="16"/>
        <v>JB2-34</v>
      </c>
      <c r="M138" t="str">
        <f>IFERROR(IF(
COUNTIF(B2B!H:H,(IF(K138&lt;&gt;"---",IF(INDEX(RAW_c_TEB2000_REV01!B:D,MATCH(H138,RAW_c_TEB2000_REV01!B:B,0),3)=L138,INDEX(
RAW_c_TEB2000_REV01!B:D,MATCH(H138,INDEX(RAW_c_TEB2000_REV01!B:B,MATCH(H138,RAW_c_TEB2000_REV01!B:B,)+1):'RAW_c_TEB2000_REV01'!B11209,)+MATCH(H138,RAW_c_TEB2000_REV01!B:B,),3),INDEX(RAW_c_TEB2000_REV01!B:D,MATCH(H138,RAW_c_TEB2000_REV01!B:B,0),3)),"---")))=1,"---",IF(K138&lt;&gt;"---",IF(INDEX(RAW_c_TEB2000_REV01!B:D,MATCH(H138,RAW_c_TEB2000_REV01!B:B,0),3)=L138,INDEX(
RAW_c_TEB2000_REV01!B:D,MATCH(H138,INDEX(RAW_c_TEB2000_REV01!B:B,MATCH(H138,RAW_c_TEB2000_REV01!B:B,)+1):'RAW_c_TEB2000_REV01'!B11209,)+MATCH(H138,RAW_c_TEB2000_REV01!B:B,),3),INDEX(RAW_c_TEB2000_REV01!B:D,MATCH(H138,RAW_c_TEB2000_REV01!B:B,0),3)),"---")),"---")</f>
        <v>J2-C20</v>
      </c>
      <c r="N138" t="str">
        <f>IFERROR(IF(AND(B138="B2B",J138="--"),L138,IF(
COUNTIF(B2B!H:H,(IF(K138&lt;&gt;"---",IF(INDEX(RAW_c_TEB2000_REV01!B:D,MATCH(H138,RAW_c_TEB2000_REV01!B:B,0),3)=L138,INDEX(
RAW_c_TEB2000_REV01!B:D,MATCH(H138,INDEX(RAW_c_TEB2000_REV01!B:B,MATCH(H138,RAW_c_TEB2000_REV01!B:B,)+1):'RAW_c_TEB2000_REV01'!B11209,)+MATCH(H138,RAW_c_TEB2000_REV01!B:B,),3),INDEX(RAW_c_TEB2000_REV01!B:D,MATCH(H138,RAW_c_TEB2000_REV01!B:B,0),3)),"---")))=0,"---",IF(K138&lt;&gt;"---",IF(INDEX(RAW_c_TEB2000_REV01!B:D,MATCH(H138,RAW_c_TEB2000_REV01!B:B,0),3)=L138,INDEX(
RAW_c_TEB2000_REV01!B:D,MATCH(H138,INDEX(RAW_c_TEB2000_REV01!B:B,MATCH(H138,RAW_c_TEB2000_REV01!B:B,)+1):'RAW_c_TEB2000_REV01'!B11209,)+MATCH(H138,RAW_c_TEB2000_REV01!B:B,),3),INDEX(RAW_c_TEB2000_REV01!B:D,MATCH(H138,RAW_c_TEB2000_REV01!B:B,0),3)),"---"))),"---")</f>
        <v>JB2-34</v>
      </c>
      <c r="T138">
        <f>COUNTIF(RAW_c_TEB2000_REV01!B:B,G138)</f>
        <v>2</v>
      </c>
      <c r="U138" t="str">
        <f t="shared" si="17"/>
        <v>B2B-IO-G3</v>
      </c>
    </row>
    <row r="139" spans="1:21" x14ac:dyDescent="0.25">
      <c r="A139" t="s">
        <v>2157</v>
      </c>
      <c r="B139" t="s">
        <v>39</v>
      </c>
      <c r="C139" t="s">
        <v>2155</v>
      </c>
      <c r="D139" t="s">
        <v>274</v>
      </c>
      <c r="E139">
        <v>33</v>
      </c>
      <c r="F139" t="str">
        <f t="shared" si="12"/>
        <v>JB2-33</v>
      </c>
      <c r="G139" t="str">
        <f>VLOOKUP(F139,RAW_c_TEB2000_REV01!A:B,2,0)</f>
        <v>B13_L5_N</v>
      </c>
      <c r="H139" t="str">
        <f t="shared" si="13"/>
        <v>B13_L5_N</v>
      </c>
      <c r="I139" t="str">
        <f t="shared" si="14"/>
        <v>--</v>
      </c>
      <c r="J139" t="str">
        <f t="shared" si="15"/>
        <v>--</v>
      </c>
      <c r="K139">
        <f>IFERROR(IF(J139="--",IF(G139=H139,VLOOKUP(G139,RAW_c_TEB2000_REV01!L:N,3,0),SUM(VLOOKUP(H139,RAW_c_TEB2000_REV01!L:N,3,0),VLOOKUP(G139,RAW_c_TEB2000_REV01!L:N,3,0))),"---"),"---")</f>
        <v>10.7768</v>
      </c>
      <c r="L139" t="str">
        <f t="shared" si="16"/>
        <v>JB2-33</v>
      </c>
      <c r="M139" t="str">
        <f>IFERROR(IF(
COUNTIF(B2B!H:H,(IF(K139&lt;&gt;"---",IF(INDEX(RAW_c_TEB2000_REV01!B:D,MATCH(H139,RAW_c_TEB2000_REV01!B:B,0),3)=L139,INDEX(
RAW_c_TEB2000_REV01!B:D,MATCH(H139,INDEX(RAW_c_TEB2000_REV01!B:B,MATCH(H139,RAW_c_TEB2000_REV01!B:B,)+1):'RAW_c_TEB2000_REV01'!B11210,)+MATCH(H139,RAW_c_TEB2000_REV01!B:B,),3),INDEX(RAW_c_TEB2000_REV01!B:D,MATCH(H139,RAW_c_TEB2000_REV01!B:B,0),3)),"---")))=1,"---",IF(K139&lt;&gt;"---",IF(INDEX(RAW_c_TEB2000_REV01!B:D,MATCH(H139,RAW_c_TEB2000_REV01!B:B,0),3)=L139,INDEX(
RAW_c_TEB2000_REV01!B:D,MATCH(H139,INDEX(RAW_c_TEB2000_REV01!B:B,MATCH(H139,RAW_c_TEB2000_REV01!B:B,)+1):'RAW_c_TEB2000_REV01'!B11210,)+MATCH(H139,RAW_c_TEB2000_REV01!B:B,),3),INDEX(RAW_c_TEB2000_REV01!B:D,MATCH(H139,RAW_c_TEB2000_REV01!B:B,0),3)),"---")),"---")</f>
        <v>J2-A18</v>
      </c>
      <c r="N139" t="str">
        <f>IFERROR(IF(AND(B139="B2B",J139="--"),L139,IF(
COUNTIF(B2B!H:H,(IF(K139&lt;&gt;"---",IF(INDEX(RAW_c_TEB2000_REV01!B:D,MATCH(H139,RAW_c_TEB2000_REV01!B:B,0),3)=L139,INDEX(
RAW_c_TEB2000_REV01!B:D,MATCH(H139,INDEX(RAW_c_TEB2000_REV01!B:B,MATCH(H139,RAW_c_TEB2000_REV01!B:B,)+1):'RAW_c_TEB2000_REV01'!B11210,)+MATCH(H139,RAW_c_TEB2000_REV01!B:B,),3),INDEX(RAW_c_TEB2000_REV01!B:D,MATCH(H139,RAW_c_TEB2000_REV01!B:B,0),3)),"---")))=0,"---",IF(K139&lt;&gt;"---",IF(INDEX(RAW_c_TEB2000_REV01!B:D,MATCH(H139,RAW_c_TEB2000_REV01!B:B,0),3)=L139,INDEX(
RAW_c_TEB2000_REV01!B:D,MATCH(H139,INDEX(RAW_c_TEB2000_REV01!B:B,MATCH(H139,RAW_c_TEB2000_REV01!B:B,)+1):'RAW_c_TEB2000_REV01'!B11210,)+MATCH(H139,RAW_c_TEB2000_REV01!B:B,),3),INDEX(RAW_c_TEB2000_REV01!B:D,MATCH(H139,RAW_c_TEB2000_REV01!B:B,0),3)),"---"))),"---")</f>
        <v>JB2-33</v>
      </c>
      <c r="T139">
        <f>COUNTIF(RAW_c_TEB2000_REV01!B:B,G139)</f>
        <v>2</v>
      </c>
      <c r="U139" t="str">
        <f t="shared" si="17"/>
        <v>B2B-IO-G4</v>
      </c>
    </row>
    <row r="140" spans="1:21" x14ac:dyDescent="0.25">
      <c r="A140" t="s">
        <v>2158</v>
      </c>
      <c r="B140" t="s">
        <v>39</v>
      </c>
      <c r="C140" t="s">
        <v>2132</v>
      </c>
      <c r="D140" t="s">
        <v>274</v>
      </c>
      <c r="E140">
        <v>36</v>
      </c>
      <c r="F140" t="str">
        <f t="shared" si="12"/>
        <v>JB2-36</v>
      </c>
      <c r="G140" t="str">
        <f>VLOOKUP(F140,RAW_c_TEB2000_REV01!A:B,2,0)</f>
        <v>B33_L18_P</v>
      </c>
      <c r="H140" t="str">
        <f t="shared" si="13"/>
        <v>B33_L18_P</v>
      </c>
      <c r="I140" t="str">
        <f t="shared" si="14"/>
        <v>--</v>
      </c>
      <c r="J140" t="str">
        <f t="shared" si="15"/>
        <v>--</v>
      </c>
      <c r="K140">
        <f>IFERROR(IF(J140="--",IF(G140=H140,VLOOKUP(G140,RAW_c_TEB2000_REV01!L:N,3,0),SUM(VLOOKUP(H140,RAW_c_TEB2000_REV01!L:N,3,0),VLOOKUP(G140,RAW_c_TEB2000_REV01!L:N,3,0))),"---"),"---")</f>
        <v>22.477699999999999</v>
      </c>
      <c r="L140" t="str">
        <f t="shared" si="16"/>
        <v>JB2-36</v>
      </c>
      <c r="M140" t="str">
        <f>IFERROR(IF(
COUNTIF(B2B!H:H,(IF(K140&lt;&gt;"---",IF(INDEX(RAW_c_TEB2000_REV01!B:D,MATCH(H140,RAW_c_TEB2000_REV01!B:B,0),3)=L140,INDEX(
RAW_c_TEB2000_REV01!B:D,MATCH(H140,INDEX(RAW_c_TEB2000_REV01!B:B,MATCH(H140,RAW_c_TEB2000_REV01!B:B,)+1):'RAW_c_TEB2000_REV01'!B11211,)+MATCH(H140,RAW_c_TEB2000_REV01!B:B,),3),INDEX(RAW_c_TEB2000_REV01!B:D,MATCH(H140,RAW_c_TEB2000_REV01!B:B,0),3)),"---")))=1,"---",IF(K140&lt;&gt;"---",IF(INDEX(RAW_c_TEB2000_REV01!B:D,MATCH(H140,RAW_c_TEB2000_REV01!B:B,0),3)=L140,INDEX(
RAW_c_TEB2000_REV01!B:D,MATCH(H140,INDEX(RAW_c_TEB2000_REV01!B:B,MATCH(H140,RAW_c_TEB2000_REV01!B:B,)+1):'RAW_c_TEB2000_REV01'!B11211,)+MATCH(H140,RAW_c_TEB2000_REV01!B:B,),3),INDEX(RAW_c_TEB2000_REV01!B:D,MATCH(H140,RAW_c_TEB2000_REV01!B:B,0),3)),"---")),"---")</f>
        <v>J2-C19</v>
      </c>
      <c r="N140" t="str">
        <f>IFERROR(IF(AND(B140="B2B",J140="--"),L140,IF(
COUNTIF(B2B!H:H,(IF(K140&lt;&gt;"---",IF(INDEX(RAW_c_TEB2000_REV01!B:D,MATCH(H140,RAW_c_TEB2000_REV01!B:B,0),3)=L140,INDEX(
RAW_c_TEB2000_REV01!B:D,MATCH(H140,INDEX(RAW_c_TEB2000_REV01!B:B,MATCH(H140,RAW_c_TEB2000_REV01!B:B,)+1):'RAW_c_TEB2000_REV01'!B11211,)+MATCH(H140,RAW_c_TEB2000_REV01!B:B,),3),INDEX(RAW_c_TEB2000_REV01!B:D,MATCH(H140,RAW_c_TEB2000_REV01!B:B,0),3)),"---")))=0,"---",IF(K140&lt;&gt;"---",IF(INDEX(RAW_c_TEB2000_REV01!B:D,MATCH(H140,RAW_c_TEB2000_REV01!B:B,0),3)=L140,INDEX(
RAW_c_TEB2000_REV01!B:D,MATCH(H140,INDEX(RAW_c_TEB2000_REV01!B:B,MATCH(H140,RAW_c_TEB2000_REV01!B:B,)+1):'RAW_c_TEB2000_REV01'!B11211,)+MATCH(H140,RAW_c_TEB2000_REV01!B:B,),3),INDEX(RAW_c_TEB2000_REV01!B:D,MATCH(H140,RAW_c_TEB2000_REV01!B:B,0),3)),"---"))),"---")</f>
        <v>JB2-36</v>
      </c>
      <c r="T140">
        <f>COUNTIF(RAW_c_TEB2000_REV01!B:B,G140)</f>
        <v>2</v>
      </c>
      <c r="U140" t="str">
        <f t="shared" si="17"/>
        <v>B2B-IO-G3</v>
      </c>
    </row>
    <row r="141" spans="1:21" x14ac:dyDescent="0.25">
      <c r="A141" t="s">
        <v>2159</v>
      </c>
      <c r="B141" t="s">
        <v>39</v>
      </c>
      <c r="C141" t="s">
        <v>2155</v>
      </c>
      <c r="D141" t="s">
        <v>274</v>
      </c>
      <c r="E141">
        <v>35</v>
      </c>
      <c r="F141" t="str">
        <f t="shared" si="12"/>
        <v>JB2-35</v>
      </c>
      <c r="G141" t="str">
        <f>VLOOKUP(F141,RAW_c_TEB2000_REV01!A:B,2,0)</f>
        <v>B13_L6_P</v>
      </c>
      <c r="H141" t="str">
        <f t="shared" si="13"/>
        <v>B13_L6_P</v>
      </c>
      <c r="I141" t="str">
        <f t="shared" si="14"/>
        <v>--</v>
      </c>
      <c r="J141" t="str">
        <f t="shared" si="15"/>
        <v>--</v>
      </c>
      <c r="K141">
        <f>IFERROR(IF(J141="--",IF(G141=H141,VLOOKUP(G141,RAW_c_TEB2000_REV01!L:N,3,0),SUM(VLOOKUP(H141,RAW_c_TEB2000_REV01!L:N,3,0),VLOOKUP(G141,RAW_c_TEB2000_REV01!L:N,3,0))),"---"),"---")</f>
        <v>11.648999999999999</v>
      </c>
      <c r="L141" t="str">
        <f t="shared" si="16"/>
        <v>JB2-35</v>
      </c>
      <c r="M141" t="str">
        <f>IFERROR(IF(
COUNTIF(B2B!H:H,(IF(K141&lt;&gt;"---",IF(INDEX(RAW_c_TEB2000_REV01!B:D,MATCH(H141,RAW_c_TEB2000_REV01!B:B,0),3)=L141,INDEX(
RAW_c_TEB2000_REV01!B:D,MATCH(H141,INDEX(RAW_c_TEB2000_REV01!B:B,MATCH(H141,RAW_c_TEB2000_REV01!B:B,)+1):'RAW_c_TEB2000_REV01'!B11212,)+MATCH(H141,RAW_c_TEB2000_REV01!B:B,),3),INDEX(RAW_c_TEB2000_REV01!B:D,MATCH(H141,RAW_c_TEB2000_REV01!B:B,0),3)),"---")))=1,"---",IF(K141&lt;&gt;"---",IF(INDEX(RAW_c_TEB2000_REV01!B:D,MATCH(H141,RAW_c_TEB2000_REV01!B:B,0),3)=L141,INDEX(
RAW_c_TEB2000_REV01!B:D,MATCH(H141,INDEX(RAW_c_TEB2000_REV01!B:B,MATCH(H141,RAW_c_TEB2000_REV01!B:B,)+1):'RAW_c_TEB2000_REV01'!B11212,)+MATCH(H141,RAW_c_TEB2000_REV01!B:B,),3),INDEX(RAW_c_TEB2000_REV01!B:D,MATCH(H141,RAW_c_TEB2000_REV01!B:B,0),3)),"---")),"---")</f>
        <v>J2-B18</v>
      </c>
      <c r="N141" t="str">
        <f>IFERROR(IF(AND(B141="B2B",J141="--"),L141,IF(
COUNTIF(B2B!H:H,(IF(K141&lt;&gt;"---",IF(INDEX(RAW_c_TEB2000_REV01!B:D,MATCH(H141,RAW_c_TEB2000_REV01!B:B,0),3)=L141,INDEX(
RAW_c_TEB2000_REV01!B:D,MATCH(H141,INDEX(RAW_c_TEB2000_REV01!B:B,MATCH(H141,RAW_c_TEB2000_REV01!B:B,)+1):'RAW_c_TEB2000_REV01'!B11212,)+MATCH(H141,RAW_c_TEB2000_REV01!B:B,),3),INDEX(RAW_c_TEB2000_REV01!B:D,MATCH(H141,RAW_c_TEB2000_REV01!B:B,0),3)),"---")))=0,"---",IF(K141&lt;&gt;"---",IF(INDEX(RAW_c_TEB2000_REV01!B:D,MATCH(H141,RAW_c_TEB2000_REV01!B:B,0),3)=L141,INDEX(
RAW_c_TEB2000_REV01!B:D,MATCH(H141,INDEX(RAW_c_TEB2000_REV01!B:B,MATCH(H141,RAW_c_TEB2000_REV01!B:B,)+1):'RAW_c_TEB2000_REV01'!B11212,)+MATCH(H141,RAW_c_TEB2000_REV01!B:B,),3),INDEX(RAW_c_TEB2000_REV01!B:D,MATCH(H141,RAW_c_TEB2000_REV01!B:B,0),3)),"---"))),"---")</f>
        <v>JB2-35</v>
      </c>
      <c r="T141">
        <f>COUNTIF(RAW_c_TEB2000_REV01!B:B,G141)</f>
        <v>2</v>
      </c>
      <c r="U141" t="str">
        <f t="shared" si="17"/>
        <v>B2B-IO-G4</v>
      </c>
    </row>
    <row r="142" spans="1:21" x14ac:dyDescent="0.25">
      <c r="A142" t="s">
        <v>2160</v>
      </c>
      <c r="B142" t="s">
        <v>39</v>
      </c>
      <c r="C142" t="s">
        <v>2132</v>
      </c>
      <c r="D142" t="s">
        <v>274</v>
      </c>
      <c r="E142">
        <v>38</v>
      </c>
      <c r="F142" t="str">
        <f t="shared" si="12"/>
        <v>JB2-38</v>
      </c>
      <c r="G142" t="str">
        <f>VLOOKUP(F142,RAW_c_TEB2000_REV01!A:B,2,0)</f>
        <v>B33_L18_N</v>
      </c>
      <c r="H142" t="str">
        <f t="shared" si="13"/>
        <v>B33_L18_N</v>
      </c>
      <c r="I142" t="str">
        <f t="shared" si="14"/>
        <v>--</v>
      </c>
      <c r="J142" t="str">
        <f t="shared" si="15"/>
        <v>--</v>
      </c>
      <c r="K142">
        <f>IFERROR(IF(J142="--",IF(G142=H142,VLOOKUP(G142,RAW_c_TEB2000_REV01!L:N,3,0),SUM(VLOOKUP(H142,RAW_c_TEB2000_REV01!L:N,3,0),VLOOKUP(G142,RAW_c_TEB2000_REV01!L:N,3,0))),"---"),"---")</f>
        <v>22.4785</v>
      </c>
      <c r="L142" t="str">
        <f t="shared" si="16"/>
        <v>JB2-38</v>
      </c>
      <c r="M142" t="str">
        <f>IFERROR(IF(
COUNTIF(B2B!H:H,(IF(K142&lt;&gt;"---",IF(INDEX(RAW_c_TEB2000_REV01!B:D,MATCH(H142,RAW_c_TEB2000_REV01!B:B,0),3)=L142,INDEX(
RAW_c_TEB2000_REV01!B:D,MATCH(H142,INDEX(RAW_c_TEB2000_REV01!B:B,MATCH(H142,RAW_c_TEB2000_REV01!B:B,)+1):'RAW_c_TEB2000_REV01'!B11213,)+MATCH(H142,RAW_c_TEB2000_REV01!B:B,),3),INDEX(RAW_c_TEB2000_REV01!B:D,MATCH(H142,RAW_c_TEB2000_REV01!B:B,0),3)),"---")))=1,"---",IF(K142&lt;&gt;"---",IF(INDEX(RAW_c_TEB2000_REV01!B:D,MATCH(H142,RAW_c_TEB2000_REV01!B:B,0),3)=L142,INDEX(
RAW_c_TEB2000_REV01!B:D,MATCH(H142,INDEX(RAW_c_TEB2000_REV01!B:B,MATCH(H142,RAW_c_TEB2000_REV01!B:B,)+1):'RAW_c_TEB2000_REV01'!B11213,)+MATCH(H142,RAW_c_TEB2000_REV01!B:B,),3),INDEX(RAW_c_TEB2000_REV01!B:D,MATCH(H142,RAW_c_TEB2000_REV01!B:B,0),3)),"---")),"---")</f>
        <v>J2-C18</v>
      </c>
      <c r="N142" t="str">
        <f>IFERROR(IF(AND(B142="B2B",J142="--"),L142,IF(
COUNTIF(B2B!H:H,(IF(K142&lt;&gt;"---",IF(INDEX(RAW_c_TEB2000_REV01!B:D,MATCH(H142,RAW_c_TEB2000_REV01!B:B,0),3)=L142,INDEX(
RAW_c_TEB2000_REV01!B:D,MATCH(H142,INDEX(RAW_c_TEB2000_REV01!B:B,MATCH(H142,RAW_c_TEB2000_REV01!B:B,)+1):'RAW_c_TEB2000_REV01'!B11213,)+MATCH(H142,RAW_c_TEB2000_REV01!B:B,),3),INDEX(RAW_c_TEB2000_REV01!B:D,MATCH(H142,RAW_c_TEB2000_REV01!B:B,0),3)),"---")))=0,"---",IF(K142&lt;&gt;"---",IF(INDEX(RAW_c_TEB2000_REV01!B:D,MATCH(H142,RAW_c_TEB2000_REV01!B:B,0),3)=L142,INDEX(
RAW_c_TEB2000_REV01!B:D,MATCH(H142,INDEX(RAW_c_TEB2000_REV01!B:B,MATCH(H142,RAW_c_TEB2000_REV01!B:B,)+1):'RAW_c_TEB2000_REV01'!B11213,)+MATCH(H142,RAW_c_TEB2000_REV01!B:B,),3),INDEX(RAW_c_TEB2000_REV01!B:D,MATCH(H142,RAW_c_TEB2000_REV01!B:B,0),3)),"---"))),"---")</f>
        <v>JB2-38</v>
      </c>
      <c r="T142">
        <f>COUNTIF(RAW_c_TEB2000_REV01!B:B,G142)</f>
        <v>2</v>
      </c>
      <c r="U142" t="str">
        <f t="shared" si="17"/>
        <v>B2B-IO-G3</v>
      </c>
    </row>
    <row r="143" spans="1:21" x14ac:dyDescent="0.25">
      <c r="A143" t="s">
        <v>2161</v>
      </c>
      <c r="B143" t="s">
        <v>39</v>
      </c>
      <c r="C143" t="s">
        <v>2155</v>
      </c>
      <c r="D143" t="s">
        <v>274</v>
      </c>
      <c r="E143">
        <v>37</v>
      </c>
      <c r="F143" t="str">
        <f t="shared" si="12"/>
        <v>JB2-37</v>
      </c>
      <c r="G143" t="str">
        <f>VLOOKUP(F143,RAW_c_TEB2000_REV01!A:B,2,0)</f>
        <v>B13_L6_N</v>
      </c>
      <c r="H143" t="str">
        <f t="shared" si="13"/>
        <v>B13_L6_N</v>
      </c>
      <c r="I143" t="str">
        <f t="shared" si="14"/>
        <v>--</v>
      </c>
      <c r="J143" t="str">
        <f t="shared" si="15"/>
        <v>--</v>
      </c>
      <c r="K143">
        <f>IFERROR(IF(J143="--",IF(G143=H143,VLOOKUP(G143,RAW_c_TEB2000_REV01!L:N,3,0),SUM(VLOOKUP(H143,RAW_c_TEB2000_REV01!L:N,3,0),VLOOKUP(G143,RAW_c_TEB2000_REV01!L:N,3,0))),"---"),"---")</f>
        <v>11.677199999999999</v>
      </c>
      <c r="L143" t="str">
        <f t="shared" si="16"/>
        <v>JB2-37</v>
      </c>
      <c r="M143" t="str">
        <f>IFERROR(IF(
COUNTIF(B2B!H:H,(IF(K143&lt;&gt;"---",IF(INDEX(RAW_c_TEB2000_REV01!B:D,MATCH(H143,RAW_c_TEB2000_REV01!B:B,0),3)=L143,INDEX(
RAW_c_TEB2000_REV01!B:D,MATCH(H143,INDEX(RAW_c_TEB2000_REV01!B:B,MATCH(H143,RAW_c_TEB2000_REV01!B:B,)+1):'RAW_c_TEB2000_REV01'!B11214,)+MATCH(H143,RAW_c_TEB2000_REV01!B:B,),3),INDEX(RAW_c_TEB2000_REV01!B:D,MATCH(H143,RAW_c_TEB2000_REV01!B:B,0),3)),"---")))=1,"---",IF(K143&lt;&gt;"---",IF(INDEX(RAW_c_TEB2000_REV01!B:D,MATCH(H143,RAW_c_TEB2000_REV01!B:B,0),3)=L143,INDEX(
RAW_c_TEB2000_REV01!B:D,MATCH(H143,INDEX(RAW_c_TEB2000_REV01!B:B,MATCH(H143,RAW_c_TEB2000_REV01!B:B,)+1):'RAW_c_TEB2000_REV01'!B11214,)+MATCH(H143,RAW_c_TEB2000_REV01!B:B,),3),INDEX(RAW_c_TEB2000_REV01!B:D,MATCH(H143,RAW_c_TEB2000_REV01!B:B,0),3)),"---")),"---")</f>
        <v>J2-B17</v>
      </c>
      <c r="N143" t="str">
        <f>IFERROR(IF(AND(B143="B2B",J143="--"),L143,IF(
COUNTIF(B2B!H:H,(IF(K143&lt;&gt;"---",IF(INDEX(RAW_c_TEB2000_REV01!B:D,MATCH(H143,RAW_c_TEB2000_REV01!B:B,0),3)=L143,INDEX(
RAW_c_TEB2000_REV01!B:D,MATCH(H143,INDEX(RAW_c_TEB2000_REV01!B:B,MATCH(H143,RAW_c_TEB2000_REV01!B:B,)+1):'RAW_c_TEB2000_REV01'!B11214,)+MATCH(H143,RAW_c_TEB2000_REV01!B:B,),3),INDEX(RAW_c_TEB2000_REV01!B:D,MATCH(H143,RAW_c_TEB2000_REV01!B:B,0),3)),"---")))=0,"---",IF(K143&lt;&gt;"---",IF(INDEX(RAW_c_TEB2000_REV01!B:D,MATCH(H143,RAW_c_TEB2000_REV01!B:B,0),3)=L143,INDEX(
RAW_c_TEB2000_REV01!B:D,MATCH(H143,INDEX(RAW_c_TEB2000_REV01!B:B,MATCH(H143,RAW_c_TEB2000_REV01!B:B,)+1):'RAW_c_TEB2000_REV01'!B11214,)+MATCH(H143,RAW_c_TEB2000_REV01!B:B,),3),INDEX(RAW_c_TEB2000_REV01!B:D,MATCH(H143,RAW_c_TEB2000_REV01!B:B,0),3)),"---"))),"---")</f>
        <v>JB2-37</v>
      </c>
      <c r="T143">
        <f>COUNTIF(RAW_c_TEB2000_REV01!B:B,G143)</f>
        <v>2</v>
      </c>
      <c r="U143" t="str">
        <f t="shared" si="17"/>
        <v>B2B-IO-G4</v>
      </c>
    </row>
    <row r="144" spans="1:21" x14ac:dyDescent="0.25">
      <c r="A144" t="s">
        <v>2162</v>
      </c>
      <c r="B144" t="s">
        <v>39</v>
      </c>
      <c r="C144" t="s">
        <v>291</v>
      </c>
      <c r="D144" t="s">
        <v>274</v>
      </c>
      <c r="E144">
        <v>40</v>
      </c>
      <c r="F144" t="str">
        <f t="shared" si="12"/>
        <v>JB2-40</v>
      </c>
      <c r="G144" t="str">
        <f>VLOOKUP(F144,RAW_c_TEB2000_REV01!A:B,2,0)</f>
        <v>GND</v>
      </c>
      <c r="H144" t="str">
        <f t="shared" si="13"/>
        <v>GND</v>
      </c>
      <c r="I144" t="str">
        <f t="shared" si="14"/>
        <v>--</v>
      </c>
      <c r="J144" t="str">
        <f t="shared" si="15"/>
        <v>---</v>
      </c>
      <c r="K144" t="str">
        <f>IFERROR(IF(J144="--",IF(G144=H144,VLOOKUP(G144,RAW_c_TEB2000_REV01!L:N,3,0),SUM(VLOOKUP(H144,RAW_c_TEB2000_REV01!L:N,3,0),VLOOKUP(G144,RAW_c_TEB2000_REV01!L:N,3,0))),"---"),"---")</f>
        <v>---</v>
      </c>
      <c r="L144" t="str">
        <f t="shared" si="16"/>
        <v>JB2-40</v>
      </c>
      <c r="M144" t="str">
        <f>IFERROR(IF(
COUNTIF(B2B!H:H,(IF(K144&lt;&gt;"---",IF(INDEX(RAW_c_TEB2000_REV01!B:D,MATCH(H144,RAW_c_TEB2000_REV01!B:B,0),3)=L144,INDEX(
RAW_c_TEB2000_REV01!B:D,MATCH(H144,INDEX(RAW_c_TEB2000_REV01!B:B,MATCH(H144,RAW_c_TEB2000_REV01!B:B,)+1):'RAW_c_TEB2000_REV01'!B11215,)+MATCH(H144,RAW_c_TEB2000_REV01!B:B,),3),INDEX(RAW_c_TEB2000_REV01!B:D,MATCH(H144,RAW_c_TEB2000_REV01!B:B,0),3)),"---")))=1,"---",IF(K144&lt;&gt;"---",IF(INDEX(RAW_c_TEB2000_REV01!B:D,MATCH(H144,RAW_c_TEB2000_REV01!B:B,0),3)=L144,INDEX(
RAW_c_TEB2000_REV01!B:D,MATCH(H144,INDEX(RAW_c_TEB2000_REV01!B:B,MATCH(H144,RAW_c_TEB2000_REV01!B:B,)+1):'RAW_c_TEB2000_REV01'!B11215,)+MATCH(H144,RAW_c_TEB2000_REV01!B:B,),3),INDEX(RAW_c_TEB2000_REV01!B:D,MATCH(H144,RAW_c_TEB2000_REV01!B:B,0),3)),"---")),"---")</f>
        <v>---</v>
      </c>
      <c r="N144" t="str">
        <f>IFERROR(IF(AND(B144="B2B",J144="--"),L144,IF(
COUNTIF(B2B!H:H,(IF(K144&lt;&gt;"---",IF(INDEX(RAW_c_TEB2000_REV01!B:D,MATCH(H144,RAW_c_TEB2000_REV01!B:B,0),3)=L144,INDEX(
RAW_c_TEB2000_REV01!B:D,MATCH(H144,INDEX(RAW_c_TEB2000_REV01!B:B,MATCH(H144,RAW_c_TEB2000_REV01!B:B,)+1):'RAW_c_TEB2000_REV01'!B11215,)+MATCH(H144,RAW_c_TEB2000_REV01!B:B,),3),INDEX(RAW_c_TEB2000_REV01!B:D,MATCH(H144,RAW_c_TEB2000_REV01!B:B,0),3)),"---")))=0,"---",IF(K144&lt;&gt;"---",IF(INDEX(RAW_c_TEB2000_REV01!B:D,MATCH(H144,RAW_c_TEB2000_REV01!B:B,0),3)=L144,INDEX(
RAW_c_TEB2000_REV01!B:D,MATCH(H144,INDEX(RAW_c_TEB2000_REV01!B:B,MATCH(H144,RAW_c_TEB2000_REV01!B:B,)+1):'RAW_c_TEB2000_REV01'!B11215,)+MATCH(H144,RAW_c_TEB2000_REV01!B:B,),3),INDEX(RAW_c_TEB2000_REV01!B:D,MATCH(H144,RAW_c_TEB2000_REV01!B:B,0),3)),"---"))),"---")</f>
        <v>---</v>
      </c>
      <c r="T144">
        <f>COUNTIF(RAW_c_TEB2000_REV01!B:B,G144)</f>
        <v>224</v>
      </c>
      <c r="U144" t="str">
        <f t="shared" si="17"/>
        <v>B2B-GND</v>
      </c>
    </row>
    <row r="145" spans="1:21" x14ac:dyDescent="0.25">
      <c r="A145" t="s">
        <v>2163</v>
      </c>
      <c r="B145" t="s">
        <v>39</v>
      </c>
      <c r="C145" t="s">
        <v>291</v>
      </c>
      <c r="D145" t="s">
        <v>274</v>
      </c>
      <c r="E145">
        <v>39</v>
      </c>
      <c r="F145" t="str">
        <f t="shared" si="12"/>
        <v>JB2-39</v>
      </c>
      <c r="G145" t="str">
        <f>VLOOKUP(F145,RAW_c_TEB2000_REV01!A:B,2,0)</f>
        <v>GND</v>
      </c>
      <c r="H145" t="str">
        <f t="shared" si="13"/>
        <v>GND</v>
      </c>
      <c r="I145" t="str">
        <f t="shared" si="14"/>
        <v>--</v>
      </c>
      <c r="J145" t="str">
        <f t="shared" si="15"/>
        <v>---</v>
      </c>
      <c r="K145" t="str">
        <f>IFERROR(IF(J145="--",IF(G145=H145,VLOOKUP(G145,RAW_c_TEB2000_REV01!L:N,3,0),SUM(VLOOKUP(H145,RAW_c_TEB2000_REV01!L:N,3,0),VLOOKUP(G145,RAW_c_TEB2000_REV01!L:N,3,0))),"---"),"---")</f>
        <v>---</v>
      </c>
      <c r="L145" t="str">
        <f t="shared" si="16"/>
        <v>JB2-39</v>
      </c>
      <c r="M145" t="str">
        <f>IFERROR(IF(
COUNTIF(B2B!H:H,(IF(K145&lt;&gt;"---",IF(INDEX(RAW_c_TEB2000_REV01!B:D,MATCH(H145,RAW_c_TEB2000_REV01!B:B,0),3)=L145,INDEX(
RAW_c_TEB2000_REV01!B:D,MATCH(H145,INDEX(RAW_c_TEB2000_REV01!B:B,MATCH(H145,RAW_c_TEB2000_REV01!B:B,)+1):'RAW_c_TEB2000_REV01'!B11216,)+MATCH(H145,RAW_c_TEB2000_REV01!B:B,),3),INDEX(RAW_c_TEB2000_REV01!B:D,MATCH(H145,RAW_c_TEB2000_REV01!B:B,0),3)),"---")))=1,"---",IF(K145&lt;&gt;"---",IF(INDEX(RAW_c_TEB2000_REV01!B:D,MATCH(H145,RAW_c_TEB2000_REV01!B:B,0),3)=L145,INDEX(
RAW_c_TEB2000_REV01!B:D,MATCH(H145,INDEX(RAW_c_TEB2000_REV01!B:B,MATCH(H145,RAW_c_TEB2000_REV01!B:B,)+1):'RAW_c_TEB2000_REV01'!B11216,)+MATCH(H145,RAW_c_TEB2000_REV01!B:B,),3),INDEX(RAW_c_TEB2000_REV01!B:D,MATCH(H145,RAW_c_TEB2000_REV01!B:B,0),3)),"---")),"---")</f>
        <v>---</v>
      </c>
      <c r="N145" t="str">
        <f>IFERROR(IF(AND(B145="B2B",J145="--"),L145,IF(
COUNTIF(B2B!H:H,(IF(K145&lt;&gt;"---",IF(INDEX(RAW_c_TEB2000_REV01!B:D,MATCH(H145,RAW_c_TEB2000_REV01!B:B,0),3)=L145,INDEX(
RAW_c_TEB2000_REV01!B:D,MATCH(H145,INDEX(RAW_c_TEB2000_REV01!B:B,MATCH(H145,RAW_c_TEB2000_REV01!B:B,)+1):'RAW_c_TEB2000_REV01'!B11216,)+MATCH(H145,RAW_c_TEB2000_REV01!B:B,),3),INDEX(RAW_c_TEB2000_REV01!B:D,MATCH(H145,RAW_c_TEB2000_REV01!B:B,0),3)),"---")))=0,"---",IF(K145&lt;&gt;"---",IF(INDEX(RAW_c_TEB2000_REV01!B:D,MATCH(H145,RAW_c_TEB2000_REV01!B:B,0),3)=L145,INDEX(
RAW_c_TEB2000_REV01!B:D,MATCH(H145,INDEX(RAW_c_TEB2000_REV01!B:B,MATCH(H145,RAW_c_TEB2000_REV01!B:B,)+1):'RAW_c_TEB2000_REV01'!B11216,)+MATCH(H145,RAW_c_TEB2000_REV01!B:B,),3),INDEX(RAW_c_TEB2000_REV01!B:D,MATCH(H145,RAW_c_TEB2000_REV01!B:B,0),3)),"---"))),"---")</f>
        <v>---</v>
      </c>
      <c r="T145">
        <f>COUNTIF(RAW_c_TEB2000_REV01!B:B,G145)</f>
        <v>224</v>
      </c>
      <c r="U145" t="str">
        <f t="shared" si="17"/>
        <v>B2B-GND</v>
      </c>
    </row>
    <row r="146" spans="1:21" x14ac:dyDescent="0.25">
      <c r="A146" t="s">
        <v>2164</v>
      </c>
      <c r="B146" t="s">
        <v>39</v>
      </c>
      <c r="C146" t="s">
        <v>2155</v>
      </c>
      <c r="D146" t="s">
        <v>274</v>
      </c>
      <c r="E146">
        <v>42</v>
      </c>
      <c r="F146" t="str">
        <f t="shared" si="12"/>
        <v>JB2-42</v>
      </c>
      <c r="G146" t="str">
        <f>VLOOKUP(F146,RAW_c_TEB2000_REV01!A:B,2,0)</f>
        <v>B13_L7_P</v>
      </c>
      <c r="H146" t="str">
        <f t="shared" si="13"/>
        <v>B13_L7_P</v>
      </c>
      <c r="I146" t="str">
        <f t="shared" si="14"/>
        <v>--</v>
      </c>
      <c r="J146" t="str">
        <f t="shared" si="15"/>
        <v>--</v>
      </c>
      <c r="K146">
        <f>IFERROR(IF(J146="--",IF(G146=H146,VLOOKUP(G146,RAW_c_TEB2000_REV01!L:N,3,0),SUM(VLOOKUP(H146,RAW_c_TEB2000_REV01!L:N,3,0),VLOOKUP(G146,RAW_c_TEB2000_REV01!L:N,3,0))),"---"),"---")</f>
        <v>22.4998</v>
      </c>
      <c r="L146" t="str">
        <f t="shared" si="16"/>
        <v>JB2-42</v>
      </c>
      <c r="M146" t="str">
        <f>IFERROR(IF(
COUNTIF(B2B!H:H,(IF(K146&lt;&gt;"---",IF(INDEX(RAW_c_TEB2000_REV01!B:D,MATCH(H146,RAW_c_TEB2000_REV01!B:B,0),3)=L146,INDEX(
RAW_c_TEB2000_REV01!B:D,MATCH(H146,INDEX(RAW_c_TEB2000_REV01!B:B,MATCH(H146,RAW_c_TEB2000_REV01!B:B,)+1):'RAW_c_TEB2000_REV01'!B11217,)+MATCH(H146,RAW_c_TEB2000_REV01!B:B,),3),INDEX(RAW_c_TEB2000_REV01!B:D,MATCH(H146,RAW_c_TEB2000_REV01!B:B,0),3)),"---")))=1,"---",IF(K146&lt;&gt;"---",IF(INDEX(RAW_c_TEB2000_REV01!B:D,MATCH(H146,RAW_c_TEB2000_REV01!B:B,0),3)=L146,INDEX(
RAW_c_TEB2000_REV01!B:D,MATCH(H146,INDEX(RAW_c_TEB2000_REV01!B:B,MATCH(H146,RAW_c_TEB2000_REV01!B:B,)+1):'RAW_c_TEB2000_REV01'!B11217,)+MATCH(H146,RAW_c_TEB2000_REV01!B:B,),3),INDEX(RAW_c_TEB2000_REV01!B:D,MATCH(H146,RAW_c_TEB2000_REV01!B:B,0),3)),"---")),"---")</f>
        <v>J2-C17</v>
      </c>
      <c r="N146" t="str">
        <f>IFERROR(IF(AND(B146="B2B",J146="--"),L146,IF(
COUNTIF(B2B!H:H,(IF(K146&lt;&gt;"---",IF(INDEX(RAW_c_TEB2000_REV01!B:D,MATCH(H146,RAW_c_TEB2000_REV01!B:B,0),3)=L146,INDEX(
RAW_c_TEB2000_REV01!B:D,MATCH(H146,INDEX(RAW_c_TEB2000_REV01!B:B,MATCH(H146,RAW_c_TEB2000_REV01!B:B,)+1):'RAW_c_TEB2000_REV01'!B11217,)+MATCH(H146,RAW_c_TEB2000_REV01!B:B,),3),INDEX(RAW_c_TEB2000_REV01!B:D,MATCH(H146,RAW_c_TEB2000_REV01!B:B,0),3)),"---")))=0,"---",IF(K146&lt;&gt;"---",IF(INDEX(RAW_c_TEB2000_REV01!B:D,MATCH(H146,RAW_c_TEB2000_REV01!B:B,0),3)=L146,INDEX(
RAW_c_TEB2000_REV01!B:D,MATCH(H146,INDEX(RAW_c_TEB2000_REV01!B:B,MATCH(H146,RAW_c_TEB2000_REV01!B:B,)+1):'RAW_c_TEB2000_REV01'!B11217,)+MATCH(H146,RAW_c_TEB2000_REV01!B:B,),3),INDEX(RAW_c_TEB2000_REV01!B:D,MATCH(H146,RAW_c_TEB2000_REV01!B:B,0),3)),"---"))),"---")</f>
        <v>JB2-42</v>
      </c>
      <c r="T146">
        <f>COUNTIF(RAW_c_TEB2000_REV01!B:B,G146)</f>
        <v>2</v>
      </c>
      <c r="U146" t="str">
        <f t="shared" si="17"/>
        <v>B2B-IO-G4</v>
      </c>
    </row>
    <row r="147" spans="1:21" x14ac:dyDescent="0.25">
      <c r="A147" t="s">
        <v>2165</v>
      </c>
      <c r="B147" t="s">
        <v>39</v>
      </c>
      <c r="C147" t="s">
        <v>2155</v>
      </c>
      <c r="D147" t="s">
        <v>274</v>
      </c>
      <c r="E147">
        <v>41</v>
      </c>
      <c r="F147" t="str">
        <f t="shared" si="12"/>
        <v>JB2-41</v>
      </c>
      <c r="G147" t="str">
        <f>VLOOKUP(F147,RAW_c_TEB2000_REV01!A:B,2,0)</f>
        <v>B13_L1_P</v>
      </c>
      <c r="H147" t="str">
        <f t="shared" si="13"/>
        <v>B13_L1_P</v>
      </c>
      <c r="I147" t="str">
        <f t="shared" si="14"/>
        <v>--</v>
      </c>
      <c r="J147" t="str">
        <f t="shared" si="15"/>
        <v>--</v>
      </c>
      <c r="K147">
        <f>IFERROR(IF(J147="--",IF(G147=H147,VLOOKUP(G147,RAW_c_TEB2000_REV01!L:N,3,0),SUM(VLOOKUP(H147,RAW_c_TEB2000_REV01!L:N,3,0),VLOOKUP(G147,RAW_c_TEB2000_REV01!L:N,3,0))),"---"),"---")</f>
        <v>8.6898999999999997</v>
      </c>
      <c r="L147" t="str">
        <f t="shared" si="16"/>
        <v>JB2-41</v>
      </c>
      <c r="M147" t="str">
        <f>IFERROR(IF(
COUNTIF(B2B!H:H,(IF(K147&lt;&gt;"---",IF(INDEX(RAW_c_TEB2000_REV01!B:D,MATCH(H147,RAW_c_TEB2000_REV01!B:B,0),3)=L147,INDEX(
RAW_c_TEB2000_REV01!B:D,MATCH(H147,INDEX(RAW_c_TEB2000_REV01!B:B,MATCH(H147,RAW_c_TEB2000_REV01!B:B,)+1):'RAW_c_TEB2000_REV01'!B11218,)+MATCH(H147,RAW_c_TEB2000_REV01!B:B,),3),INDEX(RAW_c_TEB2000_REV01!B:D,MATCH(H147,RAW_c_TEB2000_REV01!B:B,0),3)),"---")))=1,"---",IF(K147&lt;&gt;"---",IF(INDEX(RAW_c_TEB2000_REV01!B:D,MATCH(H147,RAW_c_TEB2000_REV01!B:B,0),3)=L147,INDEX(
RAW_c_TEB2000_REV01!B:D,MATCH(H147,INDEX(RAW_c_TEB2000_REV01!B:B,MATCH(H147,RAW_c_TEB2000_REV01!B:B,)+1):'RAW_c_TEB2000_REV01'!B11218,)+MATCH(H147,RAW_c_TEB2000_REV01!B:B,),3),INDEX(RAW_c_TEB2000_REV01!B:D,MATCH(H147,RAW_c_TEB2000_REV01!B:B,0),3)),"---")),"---")</f>
        <v>J2-A17</v>
      </c>
      <c r="N147" t="str">
        <f>IFERROR(IF(AND(B147="B2B",J147="--"),L147,IF(
COUNTIF(B2B!H:H,(IF(K147&lt;&gt;"---",IF(INDEX(RAW_c_TEB2000_REV01!B:D,MATCH(H147,RAW_c_TEB2000_REV01!B:B,0),3)=L147,INDEX(
RAW_c_TEB2000_REV01!B:D,MATCH(H147,INDEX(RAW_c_TEB2000_REV01!B:B,MATCH(H147,RAW_c_TEB2000_REV01!B:B,)+1):'RAW_c_TEB2000_REV01'!B11218,)+MATCH(H147,RAW_c_TEB2000_REV01!B:B,),3),INDEX(RAW_c_TEB2000_REV01!B:D,MATCH(H147,RAW_c_TEB2000_REV01!B:B,0),3)),"---")))=0,"---",IF(K147&lt;&gt;"---",IF(INDEX(RAW_c_TEB2000_REV01!B:D,MATCH(H147,RAW_c_TEB2000_REV01!B:B,0),3)=L147,INDEX(
RAW_c_TEB2000_REV01!B:D,MATCH(H147,INDEX(RAW_c_TEB2000_REV01!B:B,MATCH(H147,RAW_c_TEB2000_REV01!B:B,)+1):'RAW_c_TEB2000_REV01'!B11218,)+MATCH(H147,RAW_c_TEB2000_REV01!B:B,),3),INDEX(RAW_c_TEB2000_REV01!B:D,MATCH(H147,RAW_c_TEB2000_REV01!B:B,0),3)),"---"))),"---")</f>
        <v>JB2-41</v>
      </c>
      <c r="T147">
        <f>COUNTIF(RAW_c_TEB2000_REV01!B:B,G147)</f>
        <v>2</v>
      </c>
      <c r="U147" t="str">
        <f t="shared" si="17"/>
        <v>B2B-IO-G4</v>
      </c>
    </row>
    <row r="148" spans="1:21" x14ac:dyDescent="0.25">
      <c r="A148" t="s">
        <v>2166</v>
      </c>
      <c r="B148" t="s">
        <v>39</v>
      </c>
      <c r="C148" t="s">
        <v>2155</v>
      </c>
      <c r="D148" t="s">
        <v>274</v>
      </c>
      <c r="E148">
        <v>44</v>
      </c>
      <c r="F148" t="str">
        <f t="shared" si="12"/>
        <v>JB2-44</v>
      </c>
      <c r="G148" t="str">
        <f>VLOOKUP(F148,RAW_c_TEB2000_REV01!A:B,2,0)</f>
        <v>B13_L7_N</v>
      </c>
      <c r="H148" t="str">
        <f t="shared" si="13"/>
        <v>B13_L7_N</v>
      </c>
      <c r="I148" t="str">
        <f t="shared" si="14"/>
        <v>--</v>
      </c>
      <c r="J148" t="str">
        <f t="shared" si="15"/>
        <v>--</v>
      </c>
      <c r="K148">
        <f>IFERROR(IF(J148="--",IF(G148=H148,VLOOKUP(G148,RAW_c_TEB2000_REV01!L:N,3,0),SUM(VLOOKUP(H148,RAW_c_TEB2000_REV01!L:N,3,0),VLOOKUP(G148,RAW_c_TEB2000_REV01!L:N,3,0))),"---"),"---")</f>
        <v>22.4998</v>
      </c>
      <c r="L148" t="str">
        <f t="shared" si="16"/>
        <v>JB2-44</v>
      </c>
      <c r="M148" t="str">
        <f>IFERROR(IF(
COUNTIF(B2B!H:H,(IF(K148&lt;&gt;"---",IF(INDEX(RAW_c_TEB2000_REV01!B:D,MATCH(H148,RAW_c_TEB2000_REV01!B:B,0),3)=L148,INDEX(
RAW_c_TEB2000_REV01!B:D,MATCH(H148,INDEX(RAW_c_TEB2000_REV01!B:B,MATCH(H148,RAW_c_TEB2000_REV01!B:B,)+1):'RAW_c_TEB2000_REV01'!B11219,)+MATCH(H148,RAW_c_TEB2000_REV01!B:B,),3),INDEX(RAW_c_TEB2000_REV01!B:D,MATCH(H148,RAW_c_TEB2000_REV01!B:B,0),3)),"---")))=1,"---",IF(K148&lt;&gt;"---",IF(INDEX(RAW_c_TEB2000_REV01!B:D,MATCH(H148,RAW_c_TEB2000_REV01!B:B,0),3)=L148,INDEX(
RAW_c_TEB2000_REV01!B:D,MATCH(H148,INDEX(RAW_c_TEB2000_REV01!B:B,MATCH(H148,RAW_c_TEB2000_REV01!B:B,)+1):'RAW_c_TEB2000_REV01'!B11219,)+MATCH(H148,RAW_c_TEB2000_REV01!B:B,),3),INDEX(RAW_c_TEB2000_REV01!B:D,MATCH(H148,RAW_c_TEB2000_REV01!B:B,0),3)),"---")),"---")</f>
        <v>J2-C16</v>
      </c>
      <c r="N148" t="str">
        <f>IFERROR(IF(AND(B148="B2B",J148="--"),L148,IF(
COUNTIF(B2B!H:H,(IF(K148&lt;&gt;"---",IF(INDEX(RAW_c_TEB2000_REV01!B:D,MATCH(H148,RAW_c_TEB2000_REV01!B:B,0),3)=L148,INDEX(
RAW_c_TEB2000_REV01!B:D,MATCH(H148,INDEX(RAW_c_TEB2000_REV01!B:B,MATCH(H148,RAW_c_TEB2000_REV01!B:B,)+1):'RAW_c_TEB2000_REV01'!B11219,)+MATCH(H148,RAW_c_TEB2000_REV01!B:B,),3),INDEX(RAW_c_TEB2000_REV01!B:D,MATCH(H148,RAW_c_TEB2000_REV01!B:B,0),3)),"---")))=0,"---",IF(K148&lt;&gt;"---",IF(INDEX(RAW_c_TEB2000_REV01!B:D,MATCH(H148,RAW_c_TEB2000_REV01!B:B,0),3)=L148,INDEX(
RAW_c_TEB2000_REV01!B:D,MATCH(H148,INDEX(RAW_c_TEB2000_REV01!B:B,MATCH(H148,RAW_c_TEB2000_REV01!B:B,)+1):'RAW_c_TEB2000_REV01'!B11219,)+MATCH(H148,RAW_c_TEB2000_REV01!B:B,),3),INDEX(RAW_c_TEB2000_REV01!B:D,MATCH(H148,RAW_c_TEB2000_REV01!B:B,0),3)),"---"))),"---")</f>
        <v>JB2-44</v>
      </c>
      <c r="T148">
        <f>COUNTIF(RAW_c_TEB2000_REV01!B:B,G148)</f>
        <v>2</v>
      </c>
      <c r="U148" t="str">
        <f t="shared" si="17"/>
        <v>B2B-IO-G4</v>
      </c>
    </row>
    <row r="149" spans="1:21" x14ac:dyDescent="0.25">
      <c r="A149" t="s">
        <v>2167</v>
      </c>
      <c r="B149" t="s">
        <v>39</v>
      </c>
      <c r="C149" t="s">
        <v>2155</v>
      </c>
      <c r="D149" t="s">
        <v>274</v>
      </c>
      <c r="E149">
        <v>43</v>
      </c>
      <c r="F149" t="str">
        <f t="shared" si="12"/>
        <v>JB2-43</v>
      </c>
      <c r="G149" t="str">
        <f>VLOOKUP(F149,RAW_c_TEB2000_REV01!A:B,2,0)</f>
        <v>B13_L1_N</v>
      </c>
      <c r="H149" t="str">
        <f t="shared" si="13"/>
        <v>B13_L1_N</v>
      </c>
      <c r="I149" t="str">
        <f t="shared" si="14"/>
        <v>--</v>
      </c>
      <c r="J149" t="str">
        <f t="shared" si="15"/>
        <v>--</v>
      </c>
      <c r="K149">
        <f>IFERROR(IF(J149="--",IF(G149=H149,VLOOKUP(G149,RAW_c_TEB2000_REV01!L:N,3,0),SUM(VLOOKUP(H149,RAW_c_TEB2000_REV01!L:N,3,0),VLOOKUP(G149,RAW_c_TEB2000_REV01!L:N,3,0))),"---"),"---")</f>
        <v>8.6127000000000002</v>
      </c>
      <c r="L149" t="str">
        <f t="shared" si="16"/>
        <v>JB2-43</v>
      </c>
      <c r="M149" t="str">
        <f>IFERROR(IF(
COUNTIF(B2B!H:H,(IF(K149&lt;&gt;"---",IF(INDEX(RAW_c_TEB2000_REV01!B:D,MATCH(H149,RAW_c_TEB2000_REV01!B:B,0),3)=L149,INDEX(
RAW_c_TEB2000_REV01!B:D,MATCH(H149,INDEX(RAW_c_TEB2000_REV01!B:B,MATCH(H149,RAW_c_TEB2000_REV01!B:B,)+1):'RAW_c_TEB2000_REV01'!B11220,)+MATCH(H149,RAW_c_TEB2000_REV01!B:B,),3),INDEX(RAW_c_TEB2000_REV01!B:D,MATCH(H149,RAW_c_TEB2000_REV01!B:B,0),3)),"---")))=1,"---",IF(K149&lt;&gt;"---",IF(INDEX(RAW_c_TEB2000_REV01!B:D,MATCH(H149,RAW_c_TEB2000_REV01!B:B,0),3)=L149,INDEX(
RAW_c_TEB2000_REV01!B:D,MATCH(H149,INDEX(RAW_c_TEB2000_REV01!B:B,MATCH(H149,RAW_c_TEB2000_REV01!B:B,)+1):'RAW_c_TEB2000_REV01'!B11220,)+MATCH(H149,RAW_c_TEB2000_REV01!B:B,),3),INDEX(RAW_c_TEB2000_REV01!B:D,MATCH(H149,RAW_c_TEB2000_REV01!B:B,0),3)),"---")),"---")</f>
        <v>J2-A16</v>
      </c>
      <c r="N149" t="str">
        <f>IFERROR(IF(AND(B149="B2B",J149="--"),L149,IF(
COUNTIF(B2B!H:H,(IF(K149&lt;&gt;"---",IF(INDEX(RAW_c_TEB2000_REV01!B:D,MATCH(H149,RAW_c_TEB2000_REV01!B:B,0),3)=L149,INDEX(
RAW_c_TEB2000_REV01!B:D,MATCH(H149,INDEX(RAW_c_TEB2000_REV01!B:B,MATCH(H149,RAW_c_TEB2000_REV01!B:B,)+1):'RAW_c_TEB2000_REV01'!B11220,)+MATCH(H149,RAW_c_TEB2000_REV01!B:B,),3),INDEX(RAW_c_TEB2000_REV01!B:D,MATCH(H149,RAW_c_TEB2000_REV01!B:B,0),3)),"---")))=0,"---",IF(K149&lt;&gt;"---",IF(INDEX(RAW_c_TEB2000_REV01!B:D,MATCH(H149,RAW_c_TEB2000_REV01!B:B,0),3)=L149,INDEX(
RAW_c_TEB2000_REV01!B:D,MATCH(H149,INDEX(RAW_c_TEB2000_REV01!B:B,MATCH(H149,RAW_c_TEB2000_REV01!B:B,)+1):'RAW_c_TEB2000_REV01'!B11220,)+MATCH(H149,RAW_c_TEB2000_REV01!B:B,),3),INDEX(RAW_c_TEB2000_REV01!B:D,MATCH(H149,RAW_c_TEB2000_REV01!B:B,0),3)),"---"))),"---")</f>
        <v>JB2-43</v>
      </c>
      <c r="T149">
        <f>COUNTIF(RAW_c_TEB2000_REV01!B:B,G149)</f>
        <v>2</v>
      </c>
      <c r="U149" t="str">
        <f t="shared" si="17"/>
        <v>B2B-IO-G4</v>
      </c>
    </row>
    <row r="150" spans="1:21" x14ac:dyDescent="0.25">
      <c r="A150" t="s">
        <v>2168</v>
      </c>
      <c r="B150" t="s">
        <v>39</v>
      </c>
      <c r="C150" t="s">
        <v>2155</v>
      </c>
      <c r="D150" t="s">
        <v>274</v>
      </c>
      <c r="E150">
        <v>46</v>
      </c>
      <c r="F150" t="str">
        <f t="shared" si="12"/>
        <v>JB2-46</v>
      </c>
      <c r="G150" t="str">
        <f>VLOOKUP(F150,RAW_c_TEB2000_REV01!A:B,2,0)</f>
        <v>B13_L8_P</v>
      </c>
      <c r="H150" t="str">
        <f t="shared" si="13"/>
        <v>B13_L8_P</v>
      </c>
      <c r="I150" t="str">
        <f t="shared" si="14"/>
        <v>--</v>
      </c>
      <c r="J150" t="str">
        <f t="shared" si="15"/>
        <v>--</v>
      </c>
      <c r="K150">
        <f>IFERROR(IF(J150="--",IF(G150=H150,VLOOKUP(G150,RAW_c_TEB2000_REV01!L:N,3,0),SUM(VLOOKUP(H150,RAW_c_TEB2000_REV01!L:N,3,0),VLOOKUP(G150,RAW_c_TEB2000_REV01!L:N,3,0))),"---"),"---")</f>
        <v>17.8781</v>
      </c>
      <c r="L150" t="str">
        <f t="shared" si="16"/>
        <v>JB2-46</v>
      </c>
      <c r="M150" t="str">
        <f>IFERROR(IF(
COUNTIF(B2B!H:H,(IF(K150&lt;&gt;"---",IF(INDEX(RAW_c_TEB2000_REV01!B:D,MATCH(H150,RAW_c_TEB2000_REV01!B:B,0),3)=L150,INDEX(
RAW_c_TEB2000_REV01!B:D,MATCH(H150,INDEX(RAW_c_TEB2000_REV01!B:B,MATCH(H150,RAW_c_TEB2000_REV01!B:B,)+1):'RAW_c_TEB2000_REV01'!B11221,)+MATCH(H150,RAW_c_TEB2000_REV01!B:B,),3),INDEX(RAW_c_TEB2000_REV01!B:D,MATCH(H150,RAW_c_TEB2000_REV01!B:B,0),3)),"---")))=1,"---",IF(K150&lt;&gt;"---",IF(INDEX(RAW_c_TEB2000_REV01!B:D,MATCH(H150,RAW_c_TEB2000_REV01!B:B,0),3)=L150,INDEX(
RAW_c_TEB2000_REV01!B:D,MATCH(H150,INDEX(RAW_c_TEB2000_REV01!B:B,MATCH(H150,RAW_c_TEB2000_REV01!B:B,)+1):'RAW_c_TEB2000_REV01'!B11221,)+MATCH(H150,RAW_c_TEB2000_REV01!B:B,),3),INDEX(RAW_c_TEB2000_REV01!B:D,MATCH(H150,RAW_c_TEB2000_REV01!B:B,0),3)),"---")),"---")</f>
        <v>J2-C15</v>
      </c>
      <c r="N150" t="str">
        <f>IFERROR(IF(AND(B150="B2B",J150="--"),L150,IF(
COUNTIF(B2B!H:H,(IF(K150&lt;&gt;"---",IF(INDEX(RAW_c_TEB2000_REV01!B:D,MATCH(H150,RAW_c_TEB2000_REV01!B:B,0),3)=L150,INDEX(
RAW_c_TEB2000_REV01!B:D,MATCH(H150,INDEX(RAW_c_TEB2000_REV01!B:B,MATCH(H150,RAW_c_TEB2000_REV01!B:B,)+1):'RAW_c_TEB2000_REV01'!B11221,)+MATCH(H150,RAW_c_TEB2000_REV01!B:B,),3),INDEX(RAW_c_TEB2000_REV01!B:D,MATCH(H150,RAW_c_TEB2000_REV01!B:B,0),3)),"---")))=0,"---",IF(K150&lt;&gt;"---",IF(INDEX(RAW_c_TEB2000_REV01!B:D,MATCH(H150,RAW_c_TEB2000_REV01!B:B,0),3)=L150,INDEX(
RAW_c_TEB2000_REV01!B:D,MATCH(H150,INDEX(RAW_c_TEB2000_REV01!B:B,MATCH(H150,RAW_c_TEB2000_REV01!B:B,)+1):'RAW_c_TEB2000_REV01'!B11221,)+MATCH(H150,RAW_c_TEB2000_REV01!B:B,),3),INDEX(RAW_c_TEB2000_REV01!B:D,MATCH(H150,RAW_c_TEB2000_REV01!B:B,0),3)),"---"))),"---")</f>
        <v>JB2-46</v>
      </c>
      <c r="T150">
        <f>COUNTIF(RAW_c_TEB2000_REV01!B:B,G150)</f>
        <v>2</v>
      </c>
      <c r="U150" t="str">
        <f t="shared" si="17"/>
        <v>B2B-IO-G4</v>
      </c>
    </row>
    <row r="151" spans="1:21" x14ac:dyDescent="0.25">
      <c r="A151" t="s">
        <v>2169</v>
      </c>
      <c r="B151" t="s">
        <v>39</v>
      </c>
      <c r="C151" t="s">
        <v>2155</v>
      </c>
      <c r="D151" t="s">
        <v>274</v>
      </c>
      <c r="E151">
        <v>45</v>
      </c>
      <c r="F151" t="str">
        <f t="shared" si="12"/>
        <v>JB2-45</v>
      </c>
      <c r="G151" t="str">
        <f>VLOOKUP(F151,RAW_c_TEB2000_REV01!A:B,2,0)</f>
        <v>B13_L12_P</v>
      </c>
      <c r="H151" t="str">
        <f t="shared" si="13"/>
        <v>B13_L12_P</v>
      </c>
      <c r="I151" t="str">
        <f t="shared" si="14"/>
        <v>--</v>
      </c>
      <c r="J151" t="str">
        <f t="shared" si="15"/>
        <v>--</v>
      </c>
      <c r="K151">
        <f>IFERROR(IF(J151="--",IF(G151=H151,VLOOKUP(G151,RAW_c_TEB2000_REV01!L:N,3,0),SUM(VLOOKUP(H151,RAW_c_TEB2000_REV01!L:N,3,0),VLOOKUP(G151,RAW_c_TEB2000_REV01!L:N,3,0))),"---"),"---")</f>
        <v>10.5159</v>
      </c>
      <c r="L151" t="str">
        <f t="shared" si="16"/>
        <v>JB2-45</v>
      </c>
      <c r="M151" t="str">
        <f>IFERROR(IF(
COUNTIF(B2B!H:H,(IF(K151&lt;&gt;"---",IF(INDEX(RAW_c_TEB2000_REV01!B:D,MATCH(H151,RAW_c_TEB2000_REV01!B:B,0),3)=L151,INDEX(
RAW_c_TEB2000_REV01!B:D,MATCH(H151,INDEX(RAW_c_TEB2000_REV01!B:B,MATCH(H151,RAW_c_TEB2000_REV01!B:B,)+1):'RAW_c_TEB2000_REV01'!B11222,)+MATCH(H151,RAW_c_TEB2000_REV01!B:B,),3),INDEX(RAW_c_TEB2000_REV01!B:D,MATCH(H151,RAW_c_TEB2000_REV01!B:B,0),3)),"---")))=1,"---",IF(K151&lt;&gt;"---",IF(INDEX(RAW_c_TEB2000_REV01!B:D,MATCH(H151,RAW_c_TEB2000_REV01!B:B,0),3)=L151,INDEX(
RAW_c_TEB2000_REV01!B:D,MATCH(H151,INDEX(RAW_c_TEB2000_REV01!B:B,MATCH(H151,RAW_c_TEB2000_REV01!B:B,)+1):'RAW_c_TEB2000_REV01'!B11222,)+MATCH(H151,RAW_c_TEB2000_REV01!B:B,),3),INDEX(RAW_c_TEB2000_REV01!B:D,MATCH(H151,RAW_c_TEB2000_REV01!B:B,0),3)),"---")),"---")</f>
        <v>J2-B16</v>
      </c>
      <c r="N151" t="str">
        <f>IFERROR(IF(AND(B151="B2B",J151="--"),L151,IF(
COUNTIF(B2B!H:H,(IF(K151&lt;&gt;"---",IF(INDEX(RAW_c_TEB2000_REV01!B:D,MATCH(H151,RAW_c_TEB2000_REV01!B:B,0),3)=L151,INDEX(
RAW_c_TEB2000_REV01!B:D,MATCH(H151,INDEX(RAW_c_TEB2000_REV01!B:B,MATCH(H151,RAW_c_TEB2000_REV01!B:B,)+1):'RAW_c_TEB2000_REV01'!B11222,)+MATCH(H151,RAW_c_TEB2000_REV01!B:B,),3),INDEX(RAW_c_TEB2000_REV01!B:D,MATCH(H151,RAW_c_TEB2000_REV01!B:B,0),3)),"---")))=0,"---",IF(K151&lt;&gt;"---",IF(INDEX(RAW_c_TEB2000_REV01!B:D,MATCH(H151,RAW_c_TEB2000_REV01!B:B,0),3)=L151,INDEX(
RAW_c_TEB2000_REV01!B:D,MATCH(H151,INDEX(RAW_c_TEB2000_REV01!B:B,MATCH(H151,RAW_c_TEB2000_REV01!B:B,)+1):'RAW_c_TEB2000_REV01'!B11222,)+MATCH(H151,RAW_c_TEB2000_REV01!B:B,),3),INDEX(RAW_c_TEB2000_REV01!B:D,MATCH(H151,RAW_c_TEB2000_REV01!B:B,0),3)),"---"))),"---")</f>
        <v>JB2-45</v>
      </c>
      <c r="T151">
        <f>COUNTIF(RAW_c_TEB2000_REV01!B:B,G151)</f>
        <v>2</v>
      </c>
      <c r="U151" t="str">
        <f t="shared" si="17"/>
        <v>B2B-IO-G4</v>
      </c>
    </row>
    <row r="152" spans="1:21" x14ac:dyDescent="0.25">
      <c r="A152" t="s">
        <v>2170</v>
      </c>
      <c r="B152" t="s">
        <v>39</v>
      </c>
      <c r="C152" t="s">
        <v>2155</v>
      </c>
      <c r="D152" t="s">
        <v>274</v>
      </c>
      <c r="E152">
        <v>48</v>
      </c>
      <c r="F152" t="str">
        <f t="shared" si="12"/>
        <v>JB2-48</v>
      </c>
      <c r="G152" t="str">
        <f>VLOOKUP(F152,RAW_c_TEB2000_REV01!A:B,2,0)</f>
        <v>B13_L8_N</v>
      </c>
      <c r="H152" t="str">
        <f t="shared" si="13"/>
        <v>B13_L8_N</v>
      </c>
      <c r="I152" t="str">
        <f t="shared" si="14"/>
        <v>--</v>
      </c>
      <c r="J152" t="str">
        <f t="shared" si="15"/>
        <v>--</v>
      </c>
      <c r="K152">
        <f>IFERROR(IF(J152="--",IF(G152=H152,VLOOKUP(G152,RAW_c_TEB2000_REV01!L:N,3,0),SUM(VLOOKUP(H152,RAW_c_TEB2000_REV01!L:N,3,0),VLOOKUP(G152,RAW_c_TEB2000_REV01!L:N,3,0))),"---"),"---")</f>
        <v>17.8781</v>
      </c>
      <c r="L152" t="str">
        <f t="shared" si="16"/>
        <v>JB2-48</v>
      </c>
      <c r="M152" t="str">
        <f>IFERROR(IF(
COUNTIF(B2B!H:H,(IF(K152&lt;&gt;"---",IF(INDEX(RAW_c_TEB2000_REV01!B:D,MATCH(H152,RAW_c_TEB2000_REV01!B:B,0),3)=L152,INDEX(
RAW_c_TEB2000_REV01!B:D,MATCH(H152,INDEX(RAW_c_TEB2000_REV01!B:B,MATCH(H152,RAW_c_TEB2000_REV01!B:B,)+1):'RAW_c_TEB2000_REV01'!B11223,)+MATCH(H152,RAW_c_TEB2000_REV01!B:B,),3),INDEX(RAW_c_TEB2000_REV01!B:D,MATCH(H152,RAW_c_TEB2000_REV01!B:B,0),3)),"---")))=1,"---",IF(K152&lt;&gt;"---",IF(INDEX(RAW_c_TEB2000_REV01!B:D,MATCH(H152,RAW_c_TEB2000_REV01!B:B,0),3)=L152,INDEX(
RAW_c_TEB2000_REV01!B:D,MATCH(H152,INDEX(RAW_c_TEB2000_REV01!B:B,MATCH(H152,RAW_c_TEB2000_REV01!B:B,)+1):'RAW_c_TEB2000_REV01'!B11223,)+MATCH(H152,RAW_c_TEB2000_REV01!B:B,),3),INDEX(RAW_c_TEB2000_REV01!B:D,MATCH(H152,RAW_c_TEB2000_REV01!B:B,0),3)),"---")),"---")</f>
        <v>J2-C14</v>
      </c>
      <c r="N152" t="str">
        <f>IFERROR(IF(AND(B152="B2B",J152="--"),L152,IF(
COUNTIF(B2B!H:H,(IF(K152&lt;&gt;"---",IF(INDEX(RAW_c_TEB2000_REV01!B:D,MATCH(H152,RAW_c_TEB2000_REV01!B:B,0),3)=L152,INDEX(
RAW_c_TEB2000_REV01!B:D,MATCH(H152,INDEX(RAW_c_TEB2000_REV01!B:B,MATCH(H152,RAW_c_TEB2000_REV01!B:B,)+1):'RAW_c_TEB2000_REV01'!B11223,)+MATCH(H152,RAW_c_TEB2000_REV01!B:B,),3),INDEX(RAW_c_TEB2000_REV01!B:D,MATCH(H152,RAW_c_TEB2000_REV01!B:B,0),3)),"---")))=0,"---",IF(K152&lt;&gt;"---",IF(INDEX(RAW_c_TEB2000_REV01!B:D,MATCH(H152,RAW_c_TEB2000_REV01!B:B,0),3)=L152,INDEX(
RAW_c_TEB2000_REV01!B:D,MATCH(H152,INDEX(RAW_c_TEB2000_REV01!B:B,MATCH(H152,RAW_c_TEB2000_REV01!B:B,)+1):'RAW_c_TEB2000_REV01'!B11223,)+MATCH(H152,RAW_c_TEB2000_REV01!B:B,),3),INDEX(RAW_c_TEB2000_REV01!B:D,MATCH(H152,RAW_c_TEB2000_REV01!B:B,0),3)),"---"))),"---")</f>
        <v>JB2-48</v>
      </c>
      <c r="T152">
        <f>COUNTIF(RAW_c_TEB2000_REV01!B:B,G152)</f>
        <v>2</v>
      </c>
      <c r="U152" t="str">
        <f t="shared" si="17"/>
        <v>B2B-IO-G4</v>
      </c>
    </row>
    <row r="153" spans="1:21" x14ac:dyDescent="0.25">
      <c r="A153" t="s">
        <v>2171</v>
      </c>
      <c r="B153" t="s">
        <v>39</v>
      </c>
      <c r="C153" t="s">
        <v>2155</v>
      </c>
      <c r="D153" t="s">
        <v>274</v>
      </c>
      <c r="E153">
        <v>47</v>
      </c>
      <c r="F153" t="str">
        <f t="shared" si="12"/>
        <v>JB2-47</v>
      </c>
      <c r="G153" t="str">
        <f>VLOOKUP(F153,RAW_c_TEB2000_REV01!A:B,2,0)</f>
        <v>B13_L12_N</v>
      </c>
      <c r="H153" t="str">
        <f t="shared" si="13"/>
        <v>B13_L12_N</v>
      </c>
      <c r="I153" t="str">
        <f t="shared" si="14"/>
        <v>--</v>
      </c>
      <c r="J153" t="str">
        <f t="shared" si="15"/>
        <v>--</v>
      </c>
      <c r="K153">
        <f>IFERROR(IF(J153="--",IF(G153=H153,VLOOKUP(G153,RAW_c_TEB2000_REV01!L:N,3,0),SUM(VLOOKUP(H153,RAW_c_TEB2000_REV01!L:N,3,0),VLOOKUP(G153,RAW_c_TEB2000_REV01!L:N,3,0))),"---"),"---")</f>
        <v>10.495799999999999</v>
      </c>
      <c r="L153" t="str">
        <f t="shared" si="16"/>
        <v>JB2-47</v>
      </c>
      <c r="M153" t="str">
        <f>IFERROR(IF(
COUNTIF(B2B!H:H,(IF(K153&lt;&gt;"---",IF(INDEX(RAW_c_TEB2000_REV01!B:D,MATCH(H153,RAW_c_TEB2000_REV01!B:B,0),3)=L153,INDEX(
RAW_c_TEB2000_REV01!B:D,MATCH(H153,INDEX(RAW_c_TEB2000_REV01!B:B,MATCH(H153,RAW_c_TEB2000_REV01!B:B,)+1):'RAW_c_TEB2000_REV01'!B11224,)+MATCH(H153,RAW_c_TEB2000_REV01!B:B,),3),INDEX(RAW_c_TEB2000_REV01!B:D,MATCH(H153,RAW_c_TEB2000_REV01!B:B,0),3)),"---")))=1,"---",IF(K153&lt;&gt;"---",IF(INDEX(RAW_c_TEB2000_REV01!B:D,MATCH(H153,RAW_c_TEB2000_REV01!B:B,0),3)=L153,INDEX(
RAW_c_TEB2000_REV01!B:D,MATCH(H153,INDEX(RAW_c_TEB2000_REV01!B:B,MATCH(H153,RAW_c_TEB2000_REV01!B:B,)+1):'RAW_c_TEB2000_REV01'!B11224,)+MATCH(H153,RAW_c_TEB2000_REV01!B:B,),3),INDEX(RAW_c_TEB2000_REV01!B:D,MATCH(H153,RAW_c_TEB2000_REV01!B:B,0),3)),"---")),"---")</f>
        <v>J2-B15</v>
      </c>
      <c r="N153" t="str">
        <f>IFERROR(IF(AND(B153="B2B",J153="--"),L153,IF(
COUNTIF(B2B!H:H,(IF(K153&lt;&gt;"---",IF(INDEX(RAW_c_TEB2000_REV01!B:D,MATCH(H153,RAW_c_TEB2000_REV01!B:B,0),3)=L153,INDEX(
RAW_c_TEB2000_REV01!B:D,MATCH(H153,INDEX(RAW_c_TEB2000_REV01!B:B,MATCH(H153,RAW_c_TEB2000_REV01!B:B,)+1):'RAW_c_TEB2000_REV01'!B11224,)+MATCH(H153,RAW_c_TEB2000_REV01!B:B,),3),INDEX(RAW_c_TEB2000_REV01!B:D,MATCH(H153,RAW_c_TEB2000_REV01!B:B,0),3)),"---")))=0,"---",IF(K153&lt;&gt;"---",IF(INDEX(RAW_c_TEB2000_REV01!B:D,MATCH(H153,RAW_c_TEB2000_REV01!B:B,0),3)=L153,INDEX(
RAW_c_TEB2000_REV01!B:D,MATCH(H153,INDEX(RAW_c_TEB2000_REV01!B:B,MATCH(H153,RAW_c_TEB2000_REV01!B:B,)+1):'RAW_c_TEB2000_REV01'!B11224,)+MATCH(H153,RAW_c_TEB2000_REV01!B:B,),3),INDEX(RAW_c_TEB2000_REV01!B:D,MATCH(H153,RAW_c_TEB2000_REV01!B:B,0),3)),"---"))),"---")</f>
        <v>JB2-47</v>
      </c>
      <c r="T153">
        <f>COUNTIF(RAW_c_TEB2000_REV01!B:B,G153)</f>
        <v>2</v>
      </c>
      <c r="U153" t="str">
        <f t="shared" si="17"/>
        <v>B2B-IO-G4</v>
      </c>
    </row>
    <row r="154" spans="1:21" x14ac:dyDescent="0.25">
      <c r="A154" t="s">
        <v>2172</v>
      </c>
      <c r="B154" t="s">
        <v>39</v>
      </c>
      <c r="C154" t="s">
        <v>291</v>
      </c>
      <c r="D154" t="s">
        <v>274</v>
      </c>
      <c r="E154">
        <v>50</v>
      </c>
      <c r="F154" t="str">
        <f t="shared" si="12"/>
        <v>JB2-50</v>
      </c>
      <c r="G154" t="str">
        <f>VLOOKUP(F154,RAW_c_TEB2000_REV01!A:B,2,0)</f>
        <v>GND</v>
      </c>
      <c r="H154" t="str">
        <f t="shared" si="13"/>
        <v>GND</v>
      </c>
      <c r="I154" t="str">
        <f t="shared" si="14"/>
        <v>--</v>
      </c>
      <c r="J154" t="str">
        <f t="shared" si="15"/>
        <v>---</v>
      </c>
      <c r="K154" t="str">
        <f>IFERROR(IF(J154="--",IF(G154=H154,VLOOKUP(G154,RAW_c_TEB2000_REV01!L:N,3,0),SUM(VLOOKUP(H154,RAW_c_TEB2000_REV01!L:N,3,0),VLOOKUP(G154,RAW_c_TEB2000_REV01!L:N,3,0))),"---"),"---")</f>
        <v>---</v>
      </c>
      <c r="L154" t="str">
        <f t="shared" si="16"/>
        <v>JB2-50</v>
      </c>
      <c r="M154" t="str">
        <f>IFERROR(IF(
COUNTIF(B2B!H:H,(IF(K154&lt;&gt;"---",IF(INDEX(RAW_c_TEB2000_REV01!B:D,MATCH(H154,RAW_c_TEB2000_REV01!B:B,0),3)=L154,INDEX(
RAW_c_TEB2000_REV01!B:D,MATCH(H154,INDEX(RAW_c_TEB2000_REV01!B:B,MATCH(H154,RAW_c_TEB2000_REV01!B:B,)+1):'RAW_c_TEB2000_REV01'!B11225,)+MATCH(H154,RAW_c_TEB2000_REV01!B:B,),3),INDEX(RAW_c_TEB2000_REV01!B:D,MATCH(H154,RAW_c_TEB2000_REV01!B:B,0),3)),"---")))=1,"---",IF(K154&lt;&gt;"---",IF(INDEX(RAW_c_TEB2000_REV01!B:D,MATCH(H154,RAW_c_TEB2000_REV01!B:B,0),3)=L154,INDEX(
RAW_c_TEB2000_REV01!B:D,MATCH(H154,INDEX(RAW_c_TEB2000_REV01!B:B,MATCH(H154,RAW_c_TEB2000_REV01!B:B,)+1):'RAW_c_TEB2000_REV01'!B11225,)+MATCH(H154,RAW_c_TEB2000_REV01!B:B,),3),INDEX(RAW_c_TEB2000_REV01!B:D,MATCH(H154,RAW_c_TEB2000_REV01!B:B,0),3)),"---")),"---")</f>
        <v>---</v>
      </c>
      <c r="N154" t="str">
        <f>IFERROR(IF(AND(B154="B2B",J154="--"),L154,IF(
COUNTIF(B2B!H:H,(IF(K154&lt;&gt;"---",IF(INDEX(RAW_c_TEB2000_REV01!B:D,MATCH(H154,RAW_c_TEB2000_REV01!B:B,0),3)=L154,INDEX(
RAW_c_TEB2000_REV01!B:D,MATCH(H154,INDEX(RAW_c_TEB2000_REV01!B:B,MATCH(H154,RAW_c_TEB2000_REV01!B:B,)+1):'RAW_c_TEB2000_REV01'!B11225,)+MATCH(H154,RAW_c_TEB2000_REV01!B:B,),3),INDEX(RAW_c_TEB2000_REV01!B:D,MATCH(H154,RAW_c_TEB2000_REV01!B:B,0),3)),"---")))=0,"---",IF(K154&lt;&gt;"---",IF(INDEX(RAW_c_TEB2000_REV01!B:D,MATCH(H154,RAW_c_TEB2000_REV01!B:B,0),3)=L154,INDEX(
RAW_c_TEB2000_REV01!B:D,MATCH(H154,INDEX(RAW_c_TEB2000_REV01!B:B,MATCH(H154,RAW_c_TEB2000_REV01!B:B,)+1):'RAW_c_TEB2000_REV01'!B11225,)+MATCH(H154,RAW_c_TEB2000_REV01!B:B,),3),INDEX(RAW_c_TEB2000_REV01!B:D,MATCH(H154,RAW_c_TEB2000_REV01!B:B,0),3)),"---"))),"---")</f>
        <v>---</v>
      </c>
      <c r="T154">
        <f>COUNTIF(RAW_c_TEB2000_REV01!B:B,G154)</f>
        <v>224</v>
      </c>
      <c r="U154" t="str">
        <f t="shared" si="17"/>
        <v>B2B-GND</v>
      </c>
    </row>
    <row r="155" spans="1:21" x14ac:dyDescent="0.25">
      <c r="A155" t="s">
        <v>2173</v>
      </c>
      <c r="B155" t="s">
        <v>39</v>
      </c>
      <c r="C155" t="s">
        <v>291</v>
      </c>
      <c r="D155" t="s">
        <v>274</v>
      </c>
      <c r="E155">
        <v>49</v>
      </c>
      <c r="F155" t="str">
        <f t="shared" si="12"/>
        <v>JB2-49</v>
      </c>
      <c r="G155" t="str">
        <f>VLOOKUP(F155,RAW_c_TEB2000_REV01!A:B,2,0)</f>
        <v>GND</v>
      </c>
      <c r="H155" t="str">
        <f t="shared" si="13"/>
        <v>GND</v>
      </c>
      <c r="I155" t="str">
        <f t="shared" si="14"/>
        <v>--</v>
      </c>
      <c r="J155" t="str">
        <f t="shared" si="15"/>
        <v>---</v>
      </c>
      <c r="K155" t="str">
        <f>IFERROR(IF(J155="--",IF(G155=H155,VLOOKUP(G155,RAW_c_TEB2000_REV01!L:N,3,0),SUM(VLOOKUP(H155,RAW_c_TEB2000_REV01!L:N,3,0),VLOOKUP(G155,RAW_c_TEB2000_REV01!L:N,3,0))),"---"),"---")</f>
        <v>---</v>
      </c>
      <c r="L155" t="str">
        <f t="shared" si="16"/>
        <v>JB2-49</v>
      </c>
      <c r="M155" t="str">
        <f>IFERROR(IF(
COUNTIF(B2B!H:H,(IF(K155&lt;&gt;"---",IF(INDEX(RAW_c_TEB2000_REV01!B:D,MATCH(H155,RAW_c_TEB2000_REV01!B:B,0),3)=L155,INDEX(
RAW_c_TEB2000_REV01!B:D,MATCH(H155,INDEX(RAW_c_TEB2000_REV01!B:B,MATCH(H155,RAW_c_TEB2000_REV01!B:B,)+1):'RAW_c_TEB2000_REV01'!B11226,)+MATCH(H155,RAW_c_TEB2000_REV01!B:B,),3),INDEX(RAW_c_TEB2000_REV01!B:D,MATCH(H155,RAW_c_TEB2000_REV01!B:B,0),3)),"---")))=1,"---",IF(K155&lt;&gt;"---",IF(INDEX(RAW_c_TEB2000_REV01!B:D,MATCH(H155,RAW_c_TEB2000_REV01!B:B,0),3)=L155,INDEX(
RAW_c_TEB2000_REV01!B:D,MATCH(H155,INDEX(RAW_c_TEB2000_REV01!B:B,MATCH(H155,RAW_c_TEB2000_REV01!B:B,)+1):'RAW_c_TEB2000_REV01'!B11226,)+MATCH(H155,RAW_c_TEB2000_REV01!B:B,),3),INDEX(RAW_c_TEB2000_REV01!B:D,MATCH(H155,RAW_c_TEB2000_REV01!B:B,0),3)),"---")),"---")</f>
        <v>---</v>
      </c>
      <c r="N155" t="str">
        <f>IFERROR(IF(AND(B155="B2B",J155="--"),L155,IF(
COUNTIF(B2B!H:H,(IF(K155&lt;&gt;"---",IF(INDEX(RAW_c_TEB2000_REV01!B:D,MATCH(H155,RAW_c_TEB2000_REV01!B:B,0),3)=L155,INDEX(
RAW_c_TEB2000_REV01!B:D,MATCH(H155,INDEX(RAW_c_TEB2000_REV01!B:B,MATCH(H155,RAW_c_TEB2000_REV01!B:B,)+1):'RAW_c_TEB2000_REV01'!B11226,)+MATCH(H155,RAW_c_TEB2000_REV01!B:B,),3),INDEX(RAW_c_TEB2000_REV01!B:D,MATCH(H155,RAW_c_TEB2000_REV01!B:B,0),3)),"---")))=0,"---",IF(K155&lt;&gt;"---",IF(INDEX(RAW_c_TEB2000_REV01!B:D,MATCH(H155,RAW_c_TEB2000_REV01!B:B,0),3)=L155,INDEX(
RAW_c_TEB2000_REV01!B:D,MATCH(H155,INDEX(RAW_c_TEB2000_REV01!B:B,MATCH(H155,RAW_c_TEB2000_REV01!B:B,)+1):'RAW_c_TEB2000_REV01'!B11226,)+MATCH(H155,RAW_c_TEB2000_REV01!B:B,),3),INDEX(RAW_c_TEB2000_REV01!B:D,MATCH(H155,RAW_c_TEB2000_REV01!B:B,0),3)),"---"))),"---")</f>
        <v>---</v>
      </c>
      <c r="T155">
        <f>COUNTIF(RAW_c_TEB2000_REV01!B:B,G155)</f>
        <v>224</v>
      </c>
      <c r="U155" t="str">
        <f t="shared" si="17"/>
        <v>B2B-GND</v>
      </c>
    </row>
    <row r="156" spans="1:21" x14ac:dyDescent="0.25">
      <c r="A156" t="s">
        <v>2174</v>
      </c>
      <c r="B156" t="s">
        <v>39</v>
      </c>
      <c r="C156" t="s">
        <v>2155</v>
      </c>
      <c r="D156" t="s">
        <v>274</v>
      </c>
      <c r="E156">
        <v>52</v>
      </c>
      <c r="F156" t="str">
        <f t="shared" si="12"/>
        <v>JB2-52</v>
      </c>
      <c r="G156" t="str">
        <f>VLOOKUP(F156,RAW_c_TEB2000_REV01!A:B,2,0)</f>
        <v>B13_L11_P</v>
      </c>
      <c r="H156" t="str">
        <f t="shared" si="13"/>
        <v>B13_L11_P</v>
      </c>
      <c r="I156" t="str">
        <f t="shared" si="14"/>
        <v>--</v>
      </c>
      <c r="J156" t="str">
        <f t="shared" si="15"/>
        <v>--</v>
      </c>
      <c r="K156">
        <f>IFERROR(IF(J156="--",IF(G156=H156,VLOOKUP(G156,RAW_c_TEB2000_REV01!L:N,3,0),SUM(VLOOKUP(H156,RAW_c_TEB2000_REV01!L:N,3,0),VLOOKUP(G156,RAW_c_TEB2000_REV01!L:N,3,0))),"---"),"---")</f>
        <v>22.1751</v>
      </c>
      <c r="L156" t="str">
        <f t="shared" si="16"/>
        <v>JB2-52</v>
      </c>
      <c r="M156" t="str">
        <f>IFERROR(IF(
COUNTIF(B2B!H:H,(IF(K156&lt;&gt;"---",IF(INDEX(RAW_c_TEB2000_REV01!B:D,MATCH(H156,RAW_c_TEB2000_REV01!B:B,0),3)=L156,INDEX(
RAW_c_TEB2000_REV01!B:D,MATCH(H156,INDEX(RAW_c_TEB2000_REV01!B:B,MATCH(H156,RAW_c_TEB2000_REV01!B:B,)+1):'RAW_c_TEB2000_REV01'!B11227,)+MATCH(H156,RAW_c_TEB2000_REV01!B:B,),3),INDEX(RAW_c_TEB2000_REV01!B:D,MATCH(H156,RAW_c_TEB2000_REV01!B:B,0),3)),"---")))=1,"---",IF(K156&lt;&gt;"---",IF(INDEX(RAW_c_TEB2000_REV01!B:D,MATCH(H156,RAW_c_TEB2000_REV01!B:B,0),3)=L156,INDEX(
RAW_c_TEB2000_REV01!B:D,MATCH(H156,INDEX(RAW_c_TEB2000_REV01!B:B,MATCH(H156,RAW_c_TEB2000_REV01!B:B,)+1):'RAW_c_TEB2000_REV01'!B11227,)+MATCH(H156,RAW_c_TEB2000_REV01!B:B,),3),INDEX(RAW_c_TEB2000_REV01!B:D,MATCH(H156,RAW_c_TEB2000_REV01!B:B,0),3)),"---")),"---")</f>
        <v>J2-C13</v>
      </c>
      <c r="N156" t="str">
        <f>IFERROR(IF(AND(B156="B2B",J156="--"),L156,IF(
COUNTIF(B2B!H:H,(IF(K156&lt;&gt;"---",IF(INDEX(RAW_c_TEB2000_REV01!B:D,MATCH(H156,RAW_c_TEB2000_REV01!B:B,0),3)=L156,INDEX(
RAW_c_TEB2000_REV01!B:D,MATCH(H156,INDEX(RAW_c_TEB2000_REV01!B:B,MATCH(H156,RAW_c_TEB2000_REV01!B:B,)+1):'RAW_c_TEB2000_REV01'!B11227,)+MATCH(H156,RAW_c_TEB2000_REV01!B:B,),3),INDEX(RAW_c_TEB2000_REV01!B:D,MATCH(H156,RAW_c_TEB2000_REV01!B:B,0),3)),"---")))=0,"---",IF(K156&lt;&gt;"---",IF(INDEX(RAW_c_TEB2000_REV01!B:D,MATCH(H156,RAW_c_TEB2000_REV01!B:B,0),3)=L156,INDEX(
RAW_c_TEB2000_REV01!B:D,MATCH(H156,INDEX(RAW_c_TEB2000_REV01!B:B,MATCH(H156,RAW_c_TEB2000_REV01!B:B,)+1):'RAW_c_TEB2000_REV01'!B11227,)+MATCH(H156,RAW_c_TEB2000_REV01!B:B,),3),INDEX(RAW_c_TEB2000_REV01!B:D,MATCH(H156,RAW_c_TEB2000_REV01!B:B,0),3)),"---"))),"---")</f>
        <v>JB2-52</v>
      </c>
      <c r="T156">
        <f>COUNTIF(RAW_c_TEB2000_REV01!B:B,G156)</f>
        <v>2</v>
      </c>
      <c r="U156" t="str">
        <f t="shared" si="17"/>
        <v>B2B-IO-G4</v>
      </c>
    </row>
    <row r="157" spans="1:21" x14ac:dyDescent="0.25">
      <c r="A157" t="s">
        <v>2175</v>
      </c>
      <c r="B157" t="s">
        <v>39</v>
      </c>
      <c r="C157" t="s">
        <v>2155</v>
      </c>
      <c r="D157" t="s">
        <v>274</v>
      </c>
      <c r="E157">
        <v>51</v>
      </c>
      <c r="F157" t="str">
        <f t="shared" si="12"/>
        <v>JB2-51</v>
      </c>
      <c r="G157" t="str">
        <f>VLOOKUP(F157,RAW_c_TEB2000_REV01!A:B,2,0)</f>
        <v>B13_L14_P</v>
      </c>
      <c r="H157" t="str">
        <f t="shared" si="13"/>
        <v>B13_L14_P</v>
      </c>
      <c r="I157" t="str">
        <f t="shared" si="14"/>
        <v>--</v>
      </c>
      <c r="J157" t="str">
        <f t="shared" si="15"/>
        <v>--</v>
      </c>
      <c r="K157">
        <f>IFERROR(IF(J157="--",IF(G157=H157,VLOOKUP(G157,RAW_c_TEB2000_REV01!L:N,3,0),SUM(VLOOKUP(H157,RAW_c_TEB2000_REV01!L:N,3,0),VLOOKUP(G157,RAW_c_TEB2000_REV01!L:N,3,0))),"---"),"---")</f>
        <v>7.5861000000000001</v>
      </c>
      <c r="L157" t="str">
        <f t="shared" si="16"/>
        <v>JB2-51</v>
      </c>
      <c r="M157" t="str">
        <f>IFERROR(IF(
COUNTIF(B2B!H:H,(IF(K157&lt;&gt;"---",IF(INDEX(RAW_c_TEB2000_REV01!B:D,MATCH(H157,RAW_c_TEB2000_REV01!B:B,0),3)=L157,INDEX(
RAW_c_TEB2000_REV01!B:D,MATCH(H157,INDEX(RAW_c_TEB2000_REV01!B:B,MATCH(H157,RAW_c_TEB2000_REV01!B:B,)+1):'RAW_c_TEB2000_REV01'!B11228,)+MATCH(H157,RAW_c_TEB2000_REV01!B:B,),3),INDEX(RAW_c_TEB2000_REV01!B:D,MATCH(H157,RAW_c_TEB2000_REV01!B:B,0),3)),"---")))=1,"---",IF(K157&lt;&gt;"---",IF(INDEX(RAW_c_TEB2000_REV01!B:D,MATCH(H157,RAW_c_TEB2000_REV01!B:B,0),3)=L157,INDEX(
RAW_c_TEB2000_REV01!B:D,MATCH(H157,INDEX(RAW_c_TEB2000_REV01!B:B,MATCH(H157,RAW_c_TEB2000_REV01!B:B,)+1):'RAW_c_TEB2000_REV01'!B11228,)+MATCH(H157,RAW_c_TEB2000_REV01!B:B,),3),INDEX(RAW_c_TEB2000_REV01!B:D,MATCH(H157,RAW_c_TEB2000_REV01!B:B,0),3)),"---")),"---")</f>
        <v>J2-A15</v>
      </c>
      <c r="N157" t="str">
        <f>IFERROR(IF(AND(B157="B2B",J157="--"),L157,IF(
COUNTIF(B2B!H:H,(IF(K157&lt;&gt;"---",IF(INDEX(RAW_c_TEB2000_REV01!B:D,MATCH(H157,RAW_c_TEB2000_REV01!B:B,0),3)=L157,INDEX(
RAW_c_TEB2000_REV01!B:D,MATCH(H157,INDEX(RAW_c_TEB2000_REV01!B:B,MATCH(H157,RAW_c_TEB2000_REV01!B:B,)+1):'RAW_c_TEB2000_REV01'!B11228,)+MATCH(H157,RAW_c_TEB2000_REV01!B:B,),3),INDEX(RAW_c_TEB2000_REV01!B:D,MATCH(H157,RAW_c_TEB2000_REV01!B:B,0),3)),"---")))=0,"---",IF(K157&lt;&gt;"---",IF(INDEX(RAW_c_TEB2000_REV01!B:D,MATCH(H157,RAW_c_TEB2000_REV01!B:B,0),3)=L157,INDEX(
RAW_c_TEB2000_REV01!B:D,MATCH(H157,INDEX(RAW_c_TEB2000_REV01!B:B,MATCH(H157,RAW_c_TEB2000_REV01!B:B,)+1):'RAW_c_TEB2000_REV01'!B11228,)+MATCH(H157,RAW_c_TEB2000_REV01!B:B,),3),INDEX(RAW_c_TEB2000_REV01!B:D,MATCH(H157,RAW_c_TEB2000_REV01!B:B,0),3)),"---"))),"---")</f>
        <v>JB2-51</v>
      </c>
      <c r="T157">
        <f>COUNTIF(RAW_c_TEB2000_REV01!B:B,G157)</f>
        <v>2</v>
      </c>
      <c r="U157" t="str">
        <f t="shared" si="17"/>
        <v>B2B-IO-G4</v>
      </c>
    </row>
    <row r="158" spans="1:21" x14ac:dyDescent="0.25">
      <c r="A158" t="s">
        <v>2176</v>
      </c>
      <c r="B158" t="s">
        <v>39</v>
      </c>
      <c r="C158" t="s">
        <v>2155</v>
      </c>
      <c r="D158" t="s">
        <v>274</v>
      </c>
      <c r="E158">
        <v>54</v>
      </c>
      <c r="F158" t="str">
        <f t="shared" si="12"/>
        <v>JB2-54</v>
      </c>
      <c r="G158" t="str">
        <f>VLOOKUP(F158,RAW_c_TEB2000_REV01!A:B,2,0)</f>
        <v>B13_L11_N</v>
      </c>
      <c r="H158" t="str">
        <f t="shared" si="13"/>
        <v>B13_L11_N</v>
      </c>
      <c r="I158" t="str">
        <f t="shared" si="14"/>
        <v>--</v>
      </c>
      <c r="J158" t="str">
        <f t="shared" si="15"/>
        <v>--</v>
      </c>
      <c r="K158">
        <f>IFERROR(IF(J158="--",IF(G158=H158,VLOOKUP(G158,RAW_c_TEB2000_REV01!L:N,3,0),SUM(VLOOKUP(H158,RAW_c_TEB2000_REV01!L:N,3,0),VLOOKUP(G158,RAW_c_TEB2000_REV01!L:N,3,0))),"---"),"---")</f>
        <v>22.1751</v>
      </c>
      <c r="L158" t="str">
        <f t="shared" si="16"/>
        <v>JB2-54</v>
      </c>
      <c r="M158" t="str">
        <f>IFERROR(IF(
COUNTIF(B2B!H:H,(IF(K158&lt;&gt;"---",IF(INDEX(RAW_c_TEB2000_REV01!B:D,MATCH(H158,RAW_c_TEB2000_REV01!B:B,0),3)=L158,INDEX(
RAW_c_TEB2000_REV01!B:D,MATCH(H158,INDEX(RAW_c_TEB2000_REV01!B:B,MATCH(H158,RAW_c_TEB2000_REV01!B:B,)+1):'RAW_c_TEB2000_REV01'!B11229,)+MATCH(H158,RAW_c_TEB2000_REV01!B:B,),3),INDEX(RAW_c_TEB2000_REV01!B:D,MATCH(H158,RAW_c_TEB2000_REV01!B:B,0),3)),"---")))=1,"---",IF(K158&lt;&gt;"---",IF(INDEX(RAW_c_TEB2000_REV01!B:D,MATCH(H158,RAW_c_TEB2000_REV01!B:B,0),3)=L158,INDEX(
RAW_c_TEB2000_REV01!B:D,MATCH(H158,INDEX(RAW_c_TEB2000_REV01!B:B,MATCH(H158,RAW_c_TEB2000_REV01!B:B,)+1):'RAW_c_TEB2000_REV01'!B11229,)+MATCH(H158,RAW_c_TEB2000_REV01!B:B,),3),INDEX(RAW_c_TEB2000_REV01!B:D,MATCH(H158,RAW_c_TEB2000_REV01!B:B,0),3)),"---")),"---")</f>
        <v>J2-C12</v>
      </c>
      <c r="N158" t="str">
        <f>IFERROR(IF(AND(B158="B2B",J158="--"),L158,IF(
COUNTIF(B2B!H:H,(IF(K158&lt;&gt;"---",IF(INDEX(RAW_c_TEB2000_REV01!B:D,MATCH(H158,RAW_c_TEB2000_REV01!B:B,0),3)=L158,INDEX(
RAW_c_TEB2000_REV01!B:D,MATCH(H158,INDEX(RAW_c_TEB2000_REV01!B:B,MATCH(H158,RAW_c_TEB2000_REV01!B:B,)+1):'RAW_c_TEB2000_REV01'!B11229,)+MATCH(H158,RAW_c_TEB2000_REV01!B:B,),3),INDEX(RAW_c_TEB2000_REV01!B:D,MATCH(H158,RAW_c_TEB2000_REV01!B:B,0),3)),"---")))=0,"---",IF(K158&lt;&gt;"---",IF(INDEX(RAW_c_TEB2000_REV01!B:D,MATCH(H158,RAW_c_TEB2000_REV01!B:B,0),3)=L158,INDEX(
RAW_c_TEB2000_REV01!B:D,MATCH(H158,INDEX(RAW_c_TEB2000_REV01!B:B,MATCH(H158,RAW_c_TEB2000_REV01!B:B,)+1):'RAW_c_TEB2000_REV01'!B11229,)+MATCH(H158,RAW_c_TEB2000_REV01!B:B,),3),INDEX(RAW_c_TEB2000_REV01!B:D,MATCH(H158,RAW_c_TEB2000_REV01!B:B,0),3)),"---"))),"---")</f>
        <v>JB2-54</v>
      </c>
      <c r="T158">
        <f>COUNTIF(RAW_c_TEB2000_REV01!B:B,G158)</f>
        <v>2</v>
      </c>
      <c r="U158" t="str">
        <f t="shared" si="17"/>
        <v>B2B-IO-G4</v>
      </c>
    </row>
    <row r="159" spans="1:21" x14ac:dyDescent="0.25">
      <c r="A159" t="s">
        <v>2177</v>
      </c>
      <c r="B159" t="s">
        <v>39</v>
      </c>
      <c r="C159" t="s">
        <v>2155</v>
      </c>
      <c r="D159" t="s">
        <v>274</v>
      </c>
      <c r="E159">
        <v>53</v>
      </c>
      <c r="F159" t="str">
        <f t="shared" si="12"/>
        <v>JB2-53</v>
      </c>
      <c r="G159" t="str">
        <f>VLOOKUP(F159,RAW_c_TEB2000_REV01!A:B,2,0)</f>
        <v>B13_L14_N</v>
      </c>
      <c r="H159" t="str">
        <f t="shared" si="13"/>
        <v>B13_L14_N</v>
      </c>
      <c r="I159" t="str">
        <f t="shared" si="14"/>
        <v>--</v>
      </c>
      <c r="J159" t="str">
        <f t="shared" si="15"/>
        <v>--</v>
      </c>
      <c r="K159">
        <f>IFERROR(IF(J159="--",IF(G159=H159,VLOOKUP(G159,RAW_c_TEB2000_REV01!L:N,3,0),SUM(VLOOKUP(H159,RAW_c_TEB2000_REV01!L:N,3,0),VLOOKUP(G159,RAW_c_TEB2000_REV01!L:N,3,0))),"---"),"---")</f>
        <v>7.5660999999999996</v>
      </c>
      <c r="L159" t="str">
        <f t="shared" si="16"/>
        <v>JB2-53</v>
      </c>
      <c r="M159" t="str">
        <f>IFERROR(IF(
COUNTIF(B2B!H:H,(IF(K159&lt;&gt;"---",IF(INDEX(RAW_c_TEB2000_REV01!B:D,MATCH(H159,RAW_c_TEB2000_REV01!B:B,0),3)=L159,INDEX(
RAW_c_TEB2000_REV01!B:D,MATCH(H159,INDEX(RAW_c_TEB2000_REV01!B:B,MATCH(H159,RAW_c_TEB2000_REV01!B:B,)+1):'RAW_c_TEB2000_REV01'!B11230,)+MATCH(H159,RAW_c_TEB2000_REV01!B:B,),3),INDEX(RAW_c_TEB2000_REV01!B:D,MATCH(H159,RAW_c_TEB2000_REV01!B:B,0),3)),"---")))=1,"---",IF(K159&lt;&gt;"---",IF(INDEX(RAW_c_TEB2000_REV01!B:D,MATCH(H159,RAW_c_TEB2000_REV01!B:B,0),3)=L159,INDEX(
RAW_c_TEB2000_REV01!B:D,MATCH(H159,INDEX(RAW_c_TEB2000_REV01!B:B,MATCH(H159,RAW_c_TEB2000_REV01!B:B,)+1):'RAW_c_TEB2000_REV01'!B11230,)+MATCH(H159,RAW_c_TEB2000_REV01!B:B,),3),INDEX(RAW_c_TEB2000_REV01!B:D,MATCH(H159,RAW_c_TEB2000_REV01!B:B,0),3)),"---")),"---")</f>
        <v>J2-A14</v>
      </c>
      <c r="N159" t="str">
        <f>IFERROR(IF(AND(B159="B2B",J159="--"),L159,IF(
COUNTIF(B2B!H:H,(IF(K159&lt;&gt;"---",IF(INDEX(RAW_c_TEB2000_REV01!B:D,MATCH(H159,RAW_c_TEB2000_REV01!B:B,0),3)=L159,INDEX(
RAW_c_TEB2000_REV01!B:D,MATCH(H159,INDEX(RAW_c_TEB2000_REV01!B:B,MATCH(H159,RAW_c_TEB2000_REV01!B:B,)+1):'RAW_c_TEB2000_REV01'!B11230,)+MATCH(H159,RAW_c_TEB2000_REV01!B:B,),3),INDEX(RAW_c_TEB2000_REV01!B:D,MATCH(H159,RAW_c_TEB2000_REV01!B:B,0),3)),"---")))=0,"---",IF(K159&lt;&gt;"---",IF(INDEX(RAW_c_TEB2000_REV01!B:D,MATCH(H159,RAW_c_TEB2000_REV01!B:B,0),3)=L159,INDEX(
RAW_c_TEB2000_REV01!B:D,MATCH(H159,INDEX(RAW_c_TEB2000_REV01!B:B,MATCH(H159,RAW_c_TEB2000_REV01!B:B,)+1):'RAW_c_TEB2000_REV01'!B11230,)+MATCH(H159,RAW_c_TEB2000_REV01!B:B,),3),INDEX(RAW_c_TEB2000_REV01!B:D,MATCH(H159,RAW_c_TEB2000_REV01!B:B,0),3)),"---"))),"---")</f>
        <v>JB2-53</v>
      </c>
      <c r="T159">
        <f>COUNTIF(RAW_c_TEB2000_REV01!B:B,G159)</f>
        <v>2</v>
      </c>
      <c r="U159" t="str">
        <f t="shared" si="17"/>
        <v>B2B-IO-G4</v>
      </c>
    </row>
    <row r="160" spans="1:21" x14ac:dyDescent="0.25">
      <c r="A160" t="s">
        <v>2178</v>
      </c>
      <c r="B160" t="s">
        <v>39</v>
      </c>
      <c r="C160" t="s">
        <v>2155</v>
      </c>
      <c r="D160" t="s">
        <v>274</v>
      </c>
      <c r="E160">
        <v>56</v>
      </c>
      <c r="F160" t="str">
        <f t="shared" si="12"/>
        <v>JB2-56</v>
      </c>
      <c r="G160" t="str">
        <f>VLOOKUP(F160,RAW_c_TEB2000_REV01!A:B,2,0)</f>
        <v>SRST</v>
      </c>
      <c r="H160" t="str">
        <f t="shared" si="13"/>
        <v>SRST</v>
      </c>
      <c r="I160" t="str">
        <f t="shared" si="14"/>
        <v>--</v>
      </c>
      <c r="J160" t="str">
        <f t="shared" si="15"/>
        <v>--</v>
      </c>
      <c r="K160">
        <f>IFERROR(IF(J160="--",IF(G160=H160,VLOOKUP(G160,RAW_c_TEB2000_REV01!L:N,3,0),SUM(VLOOKUP(H160,RAW_c_TEB2000_REV01!L:N,3,0),VLOOKUP(G160,RAW_c_TEB2000_REV01!L:N,3,0))),"---"),"---")</f>
        <v>53.820399999999999</v>
      </c>
      <c r="L160" t="str">
        <f t="shared" si="16"/>
        <v>JB2-56</v>
      </c>
      <c r="M160" t="str">
        <f>IFERROR(IF(
COUNTIF(B2B!H:H,(IF(K160&lt;&gt;"---",IF(INDEX(RAW_c_TEB2000_REV01!B:D,MATCH(H160,RAW_c_TEB2000_REV01!B:B,0),3)=L160,INDEX(
RAW_c_TEB2000_REV01!B:D,MATCH(H160,INDEX(RAW_c_TEB2000_REV01!B:B,MATCH(H160,RAW_c_TEB2000_REV01!B:B,)+1):'RAW_c_TEB2000_REV01'!B11231,)+MATCH(H160,RAW_c_TEB2000_REV01!B:B,),3),INDEX(RAW_c_TEB2000_REV01!B:D,MATCH(H160,RAW_c_TEB2000_REV01!B:B,0),3)),"---")))=1,"---",IF(K160&lt;&gt;"---",IF(INDEX(RAW_c_TEB2000_REV01!B:D,MATCH(H160,RAW_c_TEB2000_REV01!B:B,0),3)=L160,INDEX(
RAW_c_TEB2000_REV01!B:D,MATCH(H160,INDEX(RAW_c_TEB2000_REV01!B:B,MATCH(H160,RAW_c_TEB2000_REV01!B:B,)+1):'RAW_c_TEB2000_REV01'!B11231,)+MATCH(H160,RAW_c_TEB2000_REV01!B:B,),3),INDEX(RAW_c_TEB2000_REV01!B:D,MATCH(H160,RAW_c_TEB2000_REV01!B:B,0),3)),"---")),"---")</f>
        <v>R44-1</v>
      </c>
      <c r="N160" t="str">
        <f>IFERROR(IF(AND(B160="B2B",J160="--"),L160,IF(
COUNTIF(B2B!H:H,(IF(K160&lt;&gt;"---",IF(INDEX(RAW_c_TEB2000_REV01!B:D,MATCH(H160,RAW_c_TEB2000_REV01!B:B,0),3)=L160,INDEX(
RAW_c_TEB2000_REV01!B:D,MATCH(H160,INDEX(RAW_c_TEB2000_REV01!B:B,MATCH(H160,RAW_c_TEB2000_REV01!B:B,)+1):'RAW_c_TEB2000_REV01'!B11231,)+MATCH(H160,RAW_c_TEB2000_REV01!B:B,),3),INDEX(RAW_c_TEB2000_REV01!B:D,MATCH(H160,RAW_c_TEB2000_REV01!B:B,0),3)),"---")))=0,"---",IF(K160&lt;&gt;"---",IF(INDEX(RAW_c_TEB2000_REV01!B:D,MATCH(H160,RAW_c_TEB2000_REV01!B:B,0),3)=L160,INDEX(
RAW_c_TEB2000_REV01!B:D,MATCH(H160,INDEX(RAW_c_TEB2000_REV01!B:B,MATCH(H160,RAW_c_TEB2000_REV01!B:B,)+1):'RAW_c_TEB2000_REV01'!B11231,)+MATCH(H160,RAW_c_TEB2000_REV01!B:B,),3),INDEX(RAW_c_TEB2000_REV01!B:D,MATCH(H160,RAW_c_TEB2000_REV01!B:B,0),3)),"---"))),"---")</f>
        <v>JB2-56</v>
      </c>
      <c r="T160">
        <f>COUNTIF(RAW_c_TEB2000_REV01!B:B,G160)</f>
        <v>4</v>
      </c>
      <c r="U160" t="str">
        <f t="shared" si="17"/>
        <v>B2B-IO-G4</v>
      </c>
    </row>
    <row r="161" spans="1:21" x14ac:dyDescent="0.25">
      <c r="A161" t="s">
        <v>2179</v>
      </c>
      <c r="B161" t="s">
        <v>39</v>
      </c>
      <c r="C161" t="s">
        <v>2155</v>
      </c>
      <c r="D161" t="s">
        <v>274</v>
      </c>
      <c r="E161">
        <v>55</v>
      </c>
      <c r="F161" t="str">
        <f t="shared" si="12"/>
        <v>JB2-55</v>
      </c>
      <c r="G161" t="str">
        <f>VLOOKUP(F161,RAW_c_TEB2000_REV01!A:B,2,0)</f>
        <v>B13_L13_P</v>
      </c>
      <c r="H161" t="str">
        <f t="shared" si="13"/>
        <v>B13_L13_P</v>
      </c>
      <c r="I161" t="str">
        <f t="shared" si="14"/>
        <v>--</v>
      </c>
      <c r="J161" t="str">
        <f t="shared" si="15"/>
        <v>--</v>
      </c>
      <c r="K161">
        <f>IFERROR(IF(J161="--",IF(G161=H161,VLOOKUP(G161,RAW_c_TEB2000_REV01!L:N,3,0),SUM(VLOOKUP(H161,RAW_c_TEB2000_REV01!L:N,3,0),VLOOKUP(G161,RAW_c_TEB2000_REV01!L:N,3,0))),"---"),"---")</f>
        <v>10.2753</v>
      </c>
      <c r="L161" t="str">
        <f t="shared" si="16"/>
        <v>JB2-55</v>
      </c>
      <c r="M161" t="str">
        <f>IFERROR(IF(
COUNTIF(B2B!H:H,(IF(K161&lt;&gt;"---",IF(INDEX(RAW_c_TEB2000_REV01!B:D,MATCH(H161,RAW_c_TEB2000_REV01!B:B,0),3)=L161,INDEX(
RAW_c_TEB2000_REV01!B:D,MATCH(H161,INDEX(RAW_c_TEB2000_REV01!B:B,MATCH(H161,RAW_c_TEB2000_REV01!B:B,)+1):'RAW_c_TEB2000_REV01'!B11232,)+MATCH(H161,RAW_c_TEB2000_REV01!B:B,),3),INDEX(RAW_c_TEB2000_REV01!B:D,MATCH(H161,RAW_c_TEB2000_REV01!B:B,0),3)),"---")))=1,"---",IF(K161&lt;&gt;"---",IF(INDEX(RAW_c_TEB2000_REV01!B:D,MATCH(H161,RAW_c_TEB2000_REV01!B:B,0),3)=L161,INDEX(
RAW_c_TEB2000_REV01!B:D,MATCH(H161,INDEX(RAW_c_TEB2000_REV01!B:B,MATCH(H161,RAW_c_TEB2000_REV01!B:B,)+1):'RAW_c_TEB2000_REV01'!B11232,)+MATCH(H161,RAW_c_TEB2000_REV01!B:B,),3),INDEX(RAW_c_TEB2000_REV01!B:D,MATCH(H161,RAW_c_TEB2000_REV01!B:B,0),3)),"---")),"---")</f>
        <v>J2-B14</v>
      </c>
      <c r="N161" t="str">
        <f>IFERROR(IF(AND(B161="B2B",J161="--"),L161,IF(
COUNTIF(B2B!H:H,(IF(K161&lt;&gt;"---",IF(INDEX(RAW_c_TEB2000_REV01!B:D,MATCH(H161,RAW_c_TEB2000_REV01!B:B,0),3)=L161,INDEX(
RAW_c_TEB2000_REV01!B:D,MATCH(H161,INDEX(RAW_c_TEB2000_REV01!B:B,MATCH(H161,RAW_c_TEB2000_REV01!B:B,)+1):'RAW_c_TEB2000_REV01'!B11232,)+MATCH(H161,RAW_c_TEB2000_REV01!B:B,),3),INDEX(RAW_c_TEB2000_REV01!B:D,MATCH(H161,RAW_c_TEB2000_REV01!B:B,0),3)),"---")))=0,"---",IF(K161&lt;&gt;"---",IF(INDEX(RAW_c_TEB2000_REV01!B:D,MATCH(H161,RAW_c_TEB2000_REV01!B:B,0),3)=L161,INDEX(
RAW_c_TEB2000_REV01!B:D,MATCH(H161,INDEX(RAW_c_TEB2000_REV01!B:B,MATCH(H161,RAW_c_TEB2000_REV01!B:B,)+1):'RAW_c_TEB2000_REV01'!B11232,)+MATCH(H161,RAW_c_TEB2000_REV01!B:B,),3),INDEX(RAW_c_TEB2000_REV01!B:D,MATCH(H161,RAW_c_TEB2000_REV01!B:B,0),3)),"---"))),"---")</f>
        <v>JB2-55</v>
      </c>
      <c r="T161">
        <f>COUNTIF(RAW_c_TEB2000_REV01!B:B,G161)</f>
        <v>2</v>
      </c>
      <c r="U161" t="str">
        <f t="shared" si="17"/>
        <v>B2B-IO-G4</v>
      </c>
    </row>
    <row r="162" spans="1:21" x14ac:dyDescent="0.25">
      <c r="A162" t="s">
        <v>2180</v>
      </c>
      <c r="B162" t="s">
        <v>39</v>
      </c>
      <c r="C162" t="s">
        <v>2155</v>
      </c>
      <c r="D162" t="s">
        <v>274</v>
      </c>
      <c r="E162">
        <v>58</v>
      </c>
      <c r="F162" t="str">
        <f t="shared" si="12"/>
        <v>JB2-58</v>
      </c>
      <c r="G162" t="str">
        <f>VLOOKUP(F162,RAW_c_TEB2000_REV01!A:B,2,0)</f>
        <v>B13_L9</v>
      </c>
      <c r="H162" t="str">
        <f t="shared" si="13"/>
        <v>B13_L9</v>
      </c>
      <c r="I162" t="str">
        <f t="shared" si="14"/>
        <v>--</v>
      </c>
      <c r="J162" t="str">
        <f t="shared" si="15"/>
        <v>--</v>
      </c>
      <c r="K162">
        <f>IFERROR(IF(J162="--",IF(G162=H162,VLOOKUP(G162,RAW_c_TEB2000_REV01!L:N,3,0),SUM(VLOOKUP(H162,RAW_c_TEB2000_REV01!L:N,3,0),VLOOKUP(G162,RAW_c_TEB2000_REV01!L:N,3,0))),"---"),"---")</f>
        <v>21.852</v>
      </c>
      <c r="L162" t="str">
        <f t="shared" si="16"/>
        <v>JB2-58</v>
      </c>
      <c r="M162" t="str">
        <f>IFERROR(IF(
COUNTIF(B2B!H:H,(IF(K162&lt;&gt;"---",IF(INDEX(RAW_c_TEB2000_REV01!B:D,MATCH(H162,RAW_c_TEB2000_REV01!B:B,0),3)=L162,INDEX(
RAW_c_TEB2000_REV01!B:D,MATCH(H162,INDEX(RAW_c_TEB2000_REV01!B:B,MATCH(H162,RAW_c_TEB2000_REV01!B:B,)+1):'RAW_c_TEB2000_REV01'!B11233,)+MATCH(H162,RAW_c_TEB2000_REV01!B:B,),3),INDEX(RAW_c_TEB2000_REV01!B:D,MATCH(H162,RAW_c_TEB2000_REV01!B:B,0),3)),"---")))=1,"---",IF(K162&lt;&gt;"---",IF(INDEX(RAW_c_TEB2000_REV01!B:D,MATCH(H162,RAW_c_TEB2000_REV01!B:B,0),3)=L162,INDEX(
RAW_c_TEB2000_REV01!B:D,MATCH(H162,INDEX(RAW_c_TEB2000_REV01!B:B,MATCH(H162,RAW_c_TEB2000_REV01!B:B,)+1):'RAW_c_TEB2000_REV01'!B11233,)+MATCH(H162,RAW_c_TEB2000_REV01!B:B,),3),INDEX(RAW_c_TEB2000_REV01!B:D,MATCH(H162,RAW_c_TEB2000_REV01!B:B,0),3)),"---")),"---")</f>
        <v>J2-C10</v>
      </c>
      <c r="N162" t="str">
        <f>IFERROR(IF(AND(B162="B2B",J162="--"),L162,IF(
COUNTIF(B2B!H:H,(IF(K162&lt;&gt;"---",IF(INDEX(RAW_c_TEB2000_REV01!B:D,MATCH(H162,RAW_c_TEB2000_REV01!B:B,0),3)=L162,INDEX(
RAW_c_TEB2000_REV01!B:D,MATCH(H162,INDEX(RAW_c_TEB2000_REV01!B:B,MATCH(H162,RAW_c_TEB2000_REV01!B:B,)+1):'RAW_c_TEB2000_REV01'!B11233,)+MATCH(H162,RAW_c_TEB2000_REV01!B:B,),3),INDEX(RAW_c_TEB2000_REV01!B:D,MATCH(H162,RAW_c_TEB2000_REV01!B:B,0),3)),"---")))=0,"---",IF(K162&lt;&gt;"---",IF(INDEX(RAW_c_TEB2000_REV01!B:D,MATCH(H162,RAW_c_TEB2000_REV01!B:B,0),3)=L162,INDEX(
RAW_c_TEB2000_REV01!B:D,MATCH(H162,INDEX(RAW_c_TEB2000_REV01!B:B,MATCH(H162,RAW_c_TEB2000_REV01!B:B,)+1):'RAW_c_TEB2000_REV01'!B11233,)+MATCH(H162,RAW_c_TEB2000_REV01!B:B,),3),INDEX(RAW_c_TEB2000_REV01!B:D,MATCH(H162,RAW_c_TEB2000_REV01!B:B,0),3)),"---"))),"---")</f>
        <v>JB2-58</v>
      </c>
      <c r="T162">
        <f>COUNTIF(RAW_c_TEB2000_REV01!B:B,G162)</f>
        <v>2</v>
      </c>
      <c r="U162" t="str">
        <f t="shared" si="17"/>
        <v>B2B-IO-G4</v>
      </c>
    </row>
    <row r="163" spans="1:21" x14ac:dyDescent="0.25">
      <c r="A163" t="s">
        <v>2181</v>
      </c>
      <c r="B163" t="s">
        <v>39</v>
      </c>
      <c r="C163" t="s">
        <v>2155</v>
      </c>
      <c r="D163" t="s">
        <v>274</v>
      </c>
      <c r="E163">
        <v>57</v>
      </c>
      <c r="F163" t="str">
        <f t="shared" si="12"/>
        <v>JB2-57</v>
      </c>
      <c r="G163" t="str">
        <f>VLOOKUP(F163,RAW_c_TEB2000_REV01!A:B,2,0)</f>
        <v>B13_L13_N</v>
      </c>
      <c r="H163" t="str">
        <f t="shared" si="13"/>
        <v>B13_L13_N</v>
      </c>
      <c r="I163" t="str">
        <f t="shared" si="14"/>
        <v>--</v>
      </c>
      <c r="J163" t="str">
        <f t="shared" si="15"/>
        <v>--</v>
      </c>
      <c r="K163">
        <f>IFERROR(IF(J163="--",IF(G163=H163,VLOOKUP(G163,RAW_c_TEB2000_REV01!L:N,3,0),SUM(VLOOKUP(H163,RAW_c_TEB2000_REV01!L:N,3,0),VLOOKUP(G163,RAW_c_TEB2000_REV01!L:N,3,0))),"---"),"---")</f>
        <v>10.215299999999999</v>
      </c>
      <c r="L163" t="str">
        <f t="shared" si="16"/>
        <v>JB2-57</v>
      </c>
      <c r="M163" t="str">
        <f>IFERROR(IF(
COUNTIF(B2B!H:H,(IF(K163&lt;&gt;"---",IF(INDEX(RAW_c_TEB2000_REV01!B:D,MATCH(H163,RAW_c_TEB2000_REV01!B:B,0),3)=L163,INDEX(
RAW_c_TEB2000_REV01!B:D,MATCH(H163,INDEX(RAW_c_TEB2000_REV01!B:B,MATCH(H163,RAW_c_TEB2000_REV01!B:B,)+1):'RAW_c_TEB2000_REV01'!B11234,)+MATCH(H163,RAW_c_TEB2000_REV01!B:B,),3),INDEX(RAW_c_TEB2000_REV01!B:D,MATCH(H163,RAW_c_TEB2000_REV01!B:B,0),3)),"---")))=1,"---",IF(K163&lt;&gt;"---",IF(INDEX(RAW_c_TEB2000_REV01!B:D,MATCH(H163,RAW_c_TEB2000_REV01!B:B,0),3)=L163,INDEX(
RAW_c_TEB2000_REV01!B:D,MATCH(H163,INDEX(RAW_c_TEB2000_REV01!B:B,MATCH(H163,RAW_c_TEB2000_REV01!B:B,)+1):'RAW_c_TEB2000_REV01'!B11234,)+MATCH(H163,RAW_c_TEB2000_REV01!B:B,),3),INDEX(RAW_c_TEB2000_REV01!B:D,MATCH(H163,RAW_c_TEB2000_REV01!B:B,0),3)),"---")),"---")</f>
        <v>J2-B13</v>
      </c>
      <c r="N163" t="str">
        <f>IFERROR(IF(AND(B163="B2B",J163="--"),L163,IF(
COUNTIF(B2B!H:H,(IF(K163&lt;&gt;"---",IF(INDEX(RAW_c_TEB2000_REV01!B:D,MATCH(H163,RAW_c_TEB2000_REV01!B:B,0),3)=L163,INDEX(
RAW_c_TEB2000_REV01!B:D,MATCH(H163,INDEX(RAW_c_TEB2000_REV01!B:B,MATCH(H163,RAW_c_TEB2000_REV01!B:B,)+1):'RAW_c_TEB2000_REV01'!B11234,)+MATCH(H163,RAW_c_TEB2000_REV01!B:B,),3),INDEX(RAW_c_TEB2000_REV01!B:D,MATCH(H163,RAW_c_TEB2000_REV01!B:B,0),3)),"---")))=0,"---",IF(K163&lt;&gt;"---",IF(INDEX(RAW_c_TEB2000_REV01!B:D,MATCH(H163,RAW_c_TEB2000_REV01!B:B,0),3)=L163,INDEX(
RAW_c_TEB2000_REV01!B:D,MATCH(H163,INDEX(RAW_c_TEB2000_REV01!B:B,MATCH(H163,RAW_c_TEB2000_REV01!B:B,)+1):'RAW_c_TEB2000_REV01'!B11234,)+MATCH(H163,RAW_c_TEB2000_REV01!B:B,),3),INDEX(RAW_c_TEB2000_REV01!B:D,MATCH(H163,RAW_c_TEB2000_REV01!B:B,0),3)),"---"))),"---")</f>
        <v>JB2-57</v>
      </c>
      <c r="T163">
        <f>COUNTIF(RAW_c_TEB2000_REV01!B:B,G163)</f>
        <v>2</v>
      </c>
      <c r="U163" t="str">
        <f t="shared" si="17"/>
        <v>B2B-IO-G4</v>
      </c>
    </row>
    <row r="164" spans="1:21" x14ac:dyDescent="0.25">
      <c r="A164" t="s">
        <v>2182</v>
      </c>
      <c r="B164" t="s">
        <v>39</v>
      </c>
      <c r="C164" t="s">
        <v>291</v>
      </c>
      <c r="D164" t="s">
        <v>274</v>
      </c>
      <c r="E164">
        <v>60</v>
      </c>
      <c r="F164" t="str">
        <f t="shared" si="12"/>
        <v>JB2-60</v>
      </c>
      <c r="G164" t="str">
        <f>VLOOKUP(F164,RAW_c_TEB2000_REV01!A:B,2,0)</f>
        <v>GND</v>
      </c>
      <c r="H164" t="str">
        <f t="shared" si="13"/>
        <v>GND</v>
      </c>
      <c r="I164" t="str">
        <f t="shared" si="14"/>
        <v>--</v>
      </c>
      <c r="J164" t="str">
        <f t="shared" si="15"/>
        <v>---</v>
      </c>
      <c r="K164" t="str">
        <f>IFERROR(IF(J164="--",IF(G164=H164,VLOOKUP(G164,RAW_c_TEB2000_REV01!L:N,3,0),SUM(VLOOKUP(H164,RAW_c_TEB2000_REV01!L:N,3,0),VLOOKUP(G164,RAW_c_TEB2000_REV01!L:N,3,0))),"---"),"---")</f>
        <v>---</v>
      </c>
      <c r="L164" t="str">
        <f t="shared" si="16"/>
        <v>JB2-60</v>
      </c>
      <c r="M164" t="str">
        <f>IFERROR(IF(
COUNTIF(B2B!H:H,(IF(K164&lt;&gt;"---",IF(INDEX(RAW_c_TEB2000_REV01!B:D,MATCH(H164,RAW_c_TEB2000_REV01!B:B,0),3)=L164,INDEX(
RAW_c_TEB2000_REV01!B:D,MATCH(H164,INDEX(RAW_c_TEB2000_REV01!B:B,MATCH(H164,RAW_c_TEB2000_REV01!B:B,)+1):'RAW_c_TEB2000_REV01'!B11235,)+MATCH(H164,RAW_c_TEB2000_REV01!B:B,),3),INDEX(RAW_c_TEB2000_REV01!B:D,MATCH(H164,RAW_c_TEB2000_REV01!B:B,0),3)),"---")))=1,"---",IF(K164&lt;&gt;"---",IF(INDEX(RAW_c_TEB2000_REV01!B:D,MATCH(H164,RAW_c_TEB2000_REV01!B:B,0),3)=L164,INDEX(
RAW_c_TEB2000_REV01!B:D,MATCH(H164,INDEX(RAW_c_TEB2000_REV01!B:B,MATCH(H164,RAW_c_TEB2000_REV01!B:B,)+1):'RAW_c_TEB2000_REV01'!B11235,)+MATCH(H164,RAW_c_TEB2000_REV01!B:B,),3),INDEX(RAW_c_TEB2000_REV01!B:D,MATCH(H164,RAW_c_TEB2000_REV01!B:B,0),3)),"---")),"---")</f>
        <v>---</v>
      </c>
      <c r="N164" t="str">
        <f>IFERROR(IF(AND(B164="B2B",J164="--"),L164,IF(
COUNTIF(B2B!H:H,(IF(K164&lt;&gt;"---",IF(INDEX(RAW_c_TEB2000_REV01!B:D,MATCH(H164,RAW_c_TEB2000_REV01!B:B,0),3)=L164,INDEX(
RAW_c_TEB2000_REV01!B:D,MATCH(H164,INDEX(RAW_c_TEB2000_REV01!B:B,MATCH(H164,RAW_c_TEB2000_REV01!B:B,)+1):'RAW_c_TEB2000_REV01'!B11235,)+MATCH(H164,RAW_c_TEB2000_REV01!B:B,),3),INDEX(RAW_c_TEB2000_REV01!B:D,MATCH(H164,RAW_c_TEB2000_REV01!B:B,0),3)),"---")))=0,"---",IF(K164&lt;&gt;"---",IF(INDEX(RAW_c_TEB2000_REV01!B:D,MATCH(H164,RAW_c_TEB2000_REV01!B:B,0),3)=L164,INDEX(
RAW_c_TEB2000_REV01!B:D,MATCH(H164,INDEX(RAW_c_TEB2000_REV01!B:B,MATCH(H164,RAW_c_TEB2000_REV01!B:B,)+1):'RAW_c_TEB2000_REV01'!B11235,)+MATCH(H164,RAW_c_TEB2000_REV01!B:B,),3),INDEX(RAW_c_TEB2000_REV01!B:D,MATCH(H164,RAW_c_TEB2000_REV01!B:B,0),3)),"---"))),"---")</f>
        <v>---</v>
      </c>
      <c r="T164">
        <f>COUNTIF(RAW_c_TEB2000_REV01!B:B,G164)</f>
        <v>224</v>
      </c>
      <c r="U164" t="str">
        <f t="shared" si="17"/>
        <v>B2B-GND</v>
      </c>
    </row>
    <row r="165" spans="1:21" x14ac:dyDescent="0.25">
      <c r="A165" t="s">
        <v>2183</v>
      </c>
      <c r="B165" t="s">
        <v>39</v>
      </c>
      <c r="C165" t="s">
        <v>291</v>
      </c>
      <c r="D165" t="s">
        <v>274</v>
      </c>
      <c r="E165">
        <v>59</v>
      </c>
      <c r="F165" t="str">
        <f t="shared" si="12"/>
        <v>JB2-59</v>
      </c>
      <c r="G165" t="str">
        <f>VLOOKUP(F165,RAW_c_TEB2000_REV01!A:B,2,0)</f>
        <v>GND</v>
      </c>
      <c r="H165" t="str">
        <f t="shared" si="13"/>
        <v>GND</v>
      </c>
      <c r="I165" t="str">
        <f t="shared" si="14"/>
        <v>--</v>
      </c>
      <c r="J165" t="str">
        <f t="shared" si="15"/>
        <v>---</v>
      </c>
      <c r="K165" t="str">
        <f>IFERROR(IF(J165="--",IF(G165=H165,VLOOKUP(G165,RAW_c_TEB2000_REV01!L:N,3,0),SUM(VLOOKUP(H165,RAW_c_TEB2000_REV01!L:N,3,0),VLOOKUP(G165,RAW_c_TEB2000_REV01!L:N,3,0))),"---"),"---")</f>
        <v>---</v>
      </c>
      <c r="L165" t="str">
        <f t="shared" si="16"/>
        <v>JB2-59</v>
      </c>
      <c r="M165" t="str">
        <f>IFERROR(IF(
COUNTIF(B2B!H:H,(IF(K165&lt;&gt;"---",IF(INDEX(RAW_c_TEB2000_REV01!B:D,MATCH(H165,RAW_c_TEB2000_REV01!B:B,0),3)=L165,INDEX(
RAW_c_TEB2000_REV01!B:D,MATCH(H165,INDEX(RAW_c_TEB2000_REV01!B:B,MATCH(H165,RAW_c_TEB2000_REV01!B:B,)+1):'RAW_c_TEB2000_REV01'!B11236,)+MATCH(H165,RAW_c_TEB2000_REV01!B:B,),3),INDEX(RAW_c_TEB2000_REV01!B:D,MATCH(H165,RAW_c_TEB2000_REV01!B:B,0),3)),"---")))=1,"---",IF(K165&lt;&gt;"---",IF(INDEX(RAW_c_TEB2000_REV01!B:D,MATCH(H165,RAW_c_TEB2000_REV01!B:B,0),3)=L165,INDEX(
RAW_c_TEB2000_REV01!B:D,MATCH(H165,INDEX(RAW_c_TEB2000_REV01!B:B,MATCH(H165,RAW_c_TEB2000_REV01!B:B,)+1):'RAW_c_TEB2000_REV01'!B11236,)+MATCH(H165,RAW_c_TEB2000_REV01!B:B,),3),INDEX(RAW_c_TEB2000_REV01!B:D,MATCH(H165,RAW_c_TEB2000_REV01!B:B,0),3)),"---")),"---")</f>
        <v>---</v>
      </c>
      <c r="N165" t="str">
        <f>IFERROR(IF(AND(B165="B2B",J165="--"),L165,IF(
COUNTIF(B2B!H:H,(IF(K165&lt;&gt;"---",IF(INDEX(RAW_c_TEB2000_REV01!B:D,MATCH(H165,RAW_c_TEB2000_REV01!B:B,0),3)=L165,INDEX(
RAW_c_TEB2000_REV01!B:D,MATCH(H165,INDEX(RAW_c_TEB2000_REV01!B:B,MATCH(H165,RAW_c_TEB2000_REV01!B:B,)+1):'RAW_c_TEB2000_REV01'!B11236,)+MATCH(H165,RAW_c_TEB2000_REV01!B:B,),3),INDEX(RAW_c_TEB2000_REV01!B:D,MATCH(H165,RAW_c_TEB2000_REV01!B:B,0),3)),"---")))=0,"---",IF(K165&lt;&gt;"---",IF(INDEX(RAW_c_TEB2000_REV01!B:D,MATCH(H165,RAW_c_TEB2000_REV01!B:B,0),3)=L165,INDEX(
RAW_c_TEB2000_REV01!B:D,MATCH(H165,INDEX(RAW_c_TEB2000_REV01!B:B,MATCH(H165,RAW_c_TEB2000_REV01!B:B,)+1):'RAW_c_TEB2000_REV01'!B11236,)+MATCH(H165,RAW_c_TEB2000_REV01!B:B,),3),INDEX(RAW_c_TEB2000_REV01!B:D,MATCH(H165,RAW_c_TEB2000_REV01!B:B,0),3)),"---"))),"---")</f>
        <v>---</v>
      </c>
      <c r="T165">
        <f>COUNTIF(RAW_c_TEB2000_REV01!B:B,G165)</f>
        <v>224</v>
      </c>
      <c r="U165" t="str">
        <f t="shared" si="17"/>
        <v>B2B-GND</v>
      </c>
    </row>
    <row r="166" spans="1:21" x14ac:dyDescent="0.25">
      <c r="A166" t="s">
        <v>2184</v>
      </c>
      <c r="B166" t="s">
        <v>39</v>
      </c>
      <c r="C166" t="s">
        <v>2155</v>
      </c>
      <c r="D166" t="s">
        <v>274</v>
      </c>
      <c r="E166">
        <v>62</v>
      </c>
      <c r="F166" t="str">
        <f t="shared" si="12"/>
        <v>JB2-62</v>
      </c>
      <c r="G166" t="str">
        <f>VLOOKUP(F166,RAW_c_TEB2000_REV01!A:B,2,0)</f>
        <v>B13_L20_P</v>
      </c>
      <c r="H166" t="str">
        <f t="shared" si="13"/>
        <v>B13_L20_P</v>
      </c>
      <c r="I166" t="str">
        <f t="shared" si="14"/>
        <v>--</v>
      </c>
      <c r="J166" t="str">
        <f t="shared" si="15"/>
        <v>--</v>
      </c>
      <c r="K166">
        <f>IFERROR(IF(J166="--",IF(G166=H166,VLOOKUP(G166,RAW_c_TEB2000_REV01!L:N,3,0),SUM(VLOOKUP(H166,RAW_c_TEB2000_REV01!L:N,3,0),VLOOKUP(G166,RAW_c_TEB2000_REV01!L:N,3,0))),"---"),"---")</f>
        <v>28.452300000000001</v>
      </c>
      <c r="L166" t="str">
        <f t="shared" si="16"/>
        <v>JB2-62</v>
      </c>
      <c r="M166" t="str">
        <f>IFERROR(IF(
COUNTIF(B2B!H:H,(IF(K166&lt;&gt;"---",IF(INDEX(RAW_c_TEB2000_REV01!B:D,MATCH(H166,RAW_c_TEB2000_REV01!B:B,0),3)=L166,INDEX(
RAW_c_TEB2000_REV01!B:D,MATCH(H166,INDEX(RAW_c_TEB2000_REV01!B:B,MATCH(H166,RAW_c_TEB2000_REV01!B:B,)+1):'RAW_c_TEB2000_REV01'!B11237,)+MATCH(H166,RAW_c_TEB2000_REV01!B:B,),3),INDEX(RAW_c_TEB2000_REV01!B:D,MATCH(H166,RAW_c_TEB2000_REV01!B:B,0),3)),"---")))=1,"---",IF(K166&lt;&gt;"---",IF(INDEX(RAW_c_TEB2000_REV01!B:D,MATCH(H166,RAW_c_TEB2000_REV01!B:B,0),3)=L166,INDEX(
RAW_c_TEB2000_REV01!B:D,MATCH(H166,INDEX(RAW_c_TEB2000_REV01!B:B,MATCH(H166,RAW_c_TEB2000_REV01!B:B,)+1):'RAW_c_TEB2000_REV01'!B11237,)+MATCH(H166,RAW_c_TEB2000_REV01!B:B,),3),INDEX(RAW_c_TEB2000_REV01!B:D,MATCH(H166,RAW_c_TEB2000_REV01!B:B,0),3)),"---")),"---")</f>
        <v>J2-C9</v>
      </c>
      <c r="N166" t="str">
        <f>IFERROR(IF(AND(B166="B2B",J166="--"),L166,IF(
COUNTIF(B2B!H:H,(IF(K166&lt;&gt;"---",IF(INDEX(RAW_c_TEB2000_REV01!B:D,MATCH(H166,RAW_c_TEB2000_REV01!B:B,0),3)=L166,INDEX(
RAW_c_TEB2000_REV01!B:D,MATCH(H166,INDEX(RAW_c_TEB2000_REV01!B:B,MATCH(H166,RAW_c_TEB2000_REV01!B:B,)+1):'RAW_c_TEB2000_REV01'!B11237,)+MATCH(H166,RAW_c_TEB2000_REV01!B:B,),3),INDEX(RAW_c_TEB2000_REV01!B:D,MATCH(H166,RAW_c_TEB2000_REV01!B:B,0),3)),"---")))=0,"---",IF(K166&lt;&gt;"---",IF(INDEX(RAW_c_TEB2000_REV01!B:D,MATCH(H166,RAW_c_TEB2000_REV01!B:B,0),3)=L166,INDEX(
RAW_c_TEB2000_REV01!B:D,MATCH(H166,INDEX(RAW_c_TEB2000_REV01!B:B,MATCH(H166,RAW_c_TEB2000_REV01!B:B,)+1):'RAW_c_TEB2000_REV01'!B11237,)+MATCH(H166,RAW_c_TEB2000_REV01!B:B,),3),INDEX(RAW_c_TEB2000_REV01!B:D,MATCH(H166,RAW_c_TEB2000_REV01!B:B,0),3)),"---"))),"---")</f>
        <v>JB2-62</v>
      </c>
      <c r="T166">
        <f>COUNTIF(RAW_c_TEB2000_REV01!B:B,G166)</f>
        <v>2</v>
      </c>
      <c r="U166" t="str">
        <f t="shared" si="17"/>
        <v>B2B-IO-G4</v>
      </c>
    </row>
    <row r="167" spans="1:21" x14ac:dyDescent="0.25">
      <c r="A167" t="s">
        <v>2185</v>
      </c>
      <c r="B167" t="s">
        <v>39</v>
      </c>
      <c r="C167" t="s">
        <v>2155</v>
      </c>
      <c r="D167" t="s">
        <v>274</v>
      </c>
      <c r="E167">
        <v>61</v>
      </c>
      <c r="F167" t="str">
        <f t="shared" si="12"/>
        <v>JB2-61</v>
      </c>
      <c r="G167" t="str">
        <f>VLOOKUP(F167,RAW_c_TEB2000_REV01!A:B,2,0)</f>
        <v>B13_L4_P</v>
      </c>
      <c r="H167" t="str">
        <f t="shared" si="13"/>
        <v>B13_L4_P</v>
      </c>
      <c r="I167" t="str">
        <f t="shared" si="14"/>
        <v>--</v>
      </c>
      <c r="J167" t="str">
        <f t="shared" si="15"/>
        <v>--</v>
      </c>
      <c r="K167">
        <f>IFERROR(IF(J167="--",IF(G167=H167,VLOOKUP(G167,RAW_c_TEB2000_REV01!L:N,3,0),SUM(VLOOKUP(H167,RAW_c_TEB2000_REV01!L:N,3,0),VLOOKUP(G167,RAW_c_TEB2000_REV01!L:N,3,0))),"---"),"---")</f>
        <v>8.2408000000000001</v>
      </c>
      <c r="L167" t="str">
        <f t="shared" si="16"/>
        <v>JB2-61</v>
      </c>
      <c r="M167" t="str">
        <f>IFERROR(IF(
COUNTIF(B2B!H:H,(IF(K167&lt;&gt;"---",IF(INDEX(RAW_c_TEB2000_REV01!B:D,MATCH(H167,RAW_c_TEB2000_REV01!B:B,0),3)=L167,INDEX(
RAW_c_TEB2000_REV01!B:D,MATCH(H167,INDEX(RAW_c_TEB2000_REV01!B:B,MATCH(H167,RAW_c_TEB2000_REV01!B:B,)+1):'RAW_c_TEB2000_REV01'!B11238,)+MATCH(H167,RAW_c_TEB2000_REV01!B:B,),3),INDEX(RAW_c_TEB2000_REV01!B:D,MATCH(H167,RAW_c_TEB2000_REV01!B:B,0),3)),"---")))=1,"---",IF(K167&lt;&gt;"---",IF(INDEX(RAW_c_TEB2000_REV01!B:D,MATCH(H167,RAW_c_TEB2000_REV01!B:B,0),3)=L167,INDEX(
RAW_c_TEB2000_REV01!B:D,MATCH(H167,INDEX(RAW_c_TEB2000_REV01!B:B,MATCH(H167,RAW_c_TEB2000_REV01!B:B,)+1):'RAW_c_TEB2000_REV01'!B11238,)+MATCH(H167,RAW_c_TEB2000_REV01!B:B,),3),INDEX(RAW_c_TEB2000_REV01!B:D,MATCH(H167,RAW_c_TEB2000_REV01!B:B,0),3)),"---")),"---")</f>
        <v>J2-A13</v>
      </c>
      <c r="N167" t="str">
        <f>IFERROR(IF(AND(B167="B2B",J167="--"),L167,IF(
COUNTIF(B2B!H:H,(IF(K167&lt;&gt;"---",IF(INDEX(RAW_c_TEB2000_REV01!B:D,MATCH(H167,RAW_c_TEB2000_REV01!B:B,0),3)=L167,INDEX(
RAW_c_TEB2000_REV01!B:D,MATCH(H167,INDEX(RAW_c_TEB2000_REV01!B:B,MATCH(H167,RAW_c_TEB2000_REV01!B:B,)+1):'RAW_c_TEB2000_REV01'!B11238,)+MATCH(H167,RAW_c_TEB2000_REV01!B:B,),3),INDEX(RAW_c_TEB2000_REV01!B:D,MATCH(H167,RAW_c_TEB2000_REV01!B:B,0),3)),"---")))=0,"---",IF(K167&lt;&gt;"---",IF(INDEX(RAW_c_TEB2000_REV01!B:D,MATCH(H167,RAW_c_TEB2000_REV01!B:B,0),3)=L167,INDEX(
RAW_c_TEB2000_REV01!B:D,MATCH(H167,INDEX(RAW_c_TEB2000_REV01!B:B,MATCH(H167,RAW_c_TEB2000_REV01!B:B,)+1):'RAW_c_TEB2000_REV01'!B11238,)+MATCH(H167,RAW_c_TEB2000_REV01!B:B,),3),INDEX(RAW_c_TEB2000_REV01!B:D,MATCH(H167,RAW_c_TEB2000_REV01!B:B,0),3)),"---"))),"---")</f>
        <v>JB2-61</v>
      </c>
      <c r="T167">
        <f>COUNTIF(RAW_c_TEB2000_REV01!B:B,G167)</f>
        <v>2</v>
      </c>
      <c r="U167" t="str">
        <f t="shared" si="17"/>
        <v>B2B-IO-G4</v>
      </c>
    </row>
    <row r="168" spans="1:21" x14ac:dyDescent="0.25">
      <c r="A168" t="s">
        <v>2186</v>
      </c>
      <c r="B168" t="s">
        <v>39</v>
      </c>
      <c r="C168" t="s">
        <v>2155</v>
      </c>
      <c r="D168" t="s">
        <v>274</v>
      </c>
      <c r="E168">
        <v>64</v>
      </c>
      <c r="F168" t="str">
        <f t="shared" si="12"/>
        <v>JB2-64</v>
      </c>
      <c r="G168" t="str">
        <f>VLOOKUP(F168,RAW_c_TEB2000_REV01!A:B,2,0)</f>
        <v>B13_L20_N</v>
      </c>
      <c r="H168" t="str">
        <f t="shared" si="13"/>
        <v>B13_L20_N</v>
      </c>
      <c r="I168" t="str">
        <f t="shared" si="14"/>
        <v>--</v>
      </c>
      <c r="J168" t="str">
        <f t="shared" si="15"/>
        <v>--</v>
      </c>
      <c r="K168">
        <f>IFERROR(IF(J168="--",IF(G168=H168,VLOOKUP(G168,RAW_c_TEB2000_REV01!L:N,3,0),SUM(VLOOKUP(H168,RAW_c_TEB2000_REV01!L:N,3,0),VLOOKUP(G168,RAW_c_TEB2000_REV01!L:N,3,0))),"---"),"---")</f>
        <v>28.452300000000001</v>
      </c>
      <c r="L168" t="str">
        <f t="shared" si="16"/>
        <v>JB2-64</v>
      </c>
      <c r="M168" t="str">
        <f>IFERROR(IF(
COUNTIF(B2B!H:H,(IF(K168&lt;&gt;"---",IF(INDEX(RAW_c_TEB2000_REV01!B:D,MATCH(H168,RAW_c_TEB2000_REV01!B:B,0),3)=L168,INDEX(
RAW_c_TEB2000_REV01!B:D,MATCH(H168,INDEX(RAW_c_TEB2000_REV01!B:B,MATCH(H168,RAW_c_TEB2000_REV01!B:B,)+1):'RAW_c_TEB2000_REV01'!B11239,)+MATCH(H168,RAW_c_TEB2000_REV01!B:B,),3),INDEX(RAW_c_TEB2000_REV01!B:D,MATCH(H168,RAW_c_TEB2000_REV01!B:B,0),3)),"---")))=1,"---",IF(K168&lt;&gt;"---",IF(INDEX(RAW_c_TEB2000_REV01!B:D,MATCH(H168,RAW_c_TEB2000_REV01!B:B,0),3)=L168,INDEX(
RAW_c_TEB2000_REV01!B:D,MATCH(H168,INDEX(RAW_c_TEB2000_REV01!B:B,MATCH(H168,RAW_c_TEB2000_REV01!B:B,)+1):'RAW_c_TEB2000_REV01'!B11239,)+MATCH(H168,RAW_c_TEB2000_REV01!B:B,),3),INDEX(RAW_c_TEB2000_REV01!B:D,MATCH(H168,RAW_c_TEB2000_REV01!B:B,0),3)),"---")),"---")</f>
        <v>J2-C8</v>
      </c>
      <c r="N168" t="str">
        <f>IFERROR(IF(AND(B168="B2B",J168="--"),L168,IF(
COUNTIF(B2B!H:H,(IF(K168&lt;&gt;"---",IF(INDEX(RAW_c_TEB2000_REV01!B:D,MATCH(H168,RAW_c_TEB2000_REV01!B:B,0),3)=L168,INDEX(
RAW_c_TEB2000_REV01!B:D,MATCH(H168,INDEX(RAW_c_TEB2000_REV01!B:B,MATCH(H168,RAW_c_TEB2000_REV01!B:B,)+1):'RAW_c_TEB2000_REV01'!B11239,)+MATCH(H168,RAW_c_TEB2000_REV01!B:B,),3),INDEX(RAW_c_TEB2000_REV01!B:D,MATCH(H168,RAW_c_TEB2000_REV01!B:B,0),3)),"---")))=0,"---",IF(K168&lt;&gt;"---",IF(INDEX(RAW_c_TEB2000_REV01!B:D,MATCH(H168,RAW_c_TEB2000_REV01!B:B,0),3)=L168,INDEX(
RAW_c_TEB2000_REV01!B:D,MATCH(H168,INDEX(RAW_c_TEB2000_REV01!B:B,MATCH(H168,RAW_c_TEB2000_REV01!B:B,)+1):'RAW_c_TEB2000_REV01'!B11239,)+MATCH(H168,RAW_c_TEB2000_REV01!B:B,),3),INDEX(RAW_c_TEB2000_REV01!B:D,MATCH(H168,RAW_c_TEB2000_REV01!B:B,0),3)),"---"))),"---")</f>
        <v>JB2-64</v>
      </c>
      <c r="T168">
        <f>COUNTIF(RAW_c_TEB2000_REV01!B:B,G168)</f>
        <v>2</v>
      </c>
      <c r="U168" t="str">
        <f t="shared" si="17"/>
        <v>B2B-IO-G4</v>
      </c>
    </row>
    <row r="169" spans="1:21" x14ac:dyDescent="0.25">
      <c r="A169" t="s">
        <v>2187</v>
      </c>
      <c r="B169" t="s">
        <v>39</v>
      </c>
      <c r="C169" t="s">
        <v>2155</v>
      </c>
      <c r="D169" t="s">
        <v>274</v>
      </c>
      <c r="E169">
        <v>63</v>
      </c>
      <c r="F169" t="str">
        <f t="shared" si="12"/>
        <v>JB2-63</v>
      </c>
      <c r="G169" t="str">
        <f>VLOOKUP(F169,RAW_c_TEB2000_REV01!A:B,2,0)</f>
        <v>B13_L4_N</v>
      </c>
      <c r="H169" t="str">
        <f t="shared" si="13"/>
        <v>B13_L4_N</v>
      </c>
      <c r="I169" t="str">
        <f t="shared" si="14"/>
        <v>--</v>
      </c>
      <c r="J169" t="str">
        <f t="shared" si="15"/>
        <v>--</v>
      </c>
      <c r="K169">
        <f>IFERROR(IF(J169="--",IF(G169=H169,VLOOKUP(G169,RAW_c_TEB2000_REV01!L:N,3,0),SUM(VLOOKUP(H169,RAW_c_TEB2000_REV01!L:N,3,0),VLOOKUP(G169,RAW_c_TEB2000_REV01!L:N,3,0))),"---"),"---")</f>
        <v>8.2408000000000001</v>
      </c>
      <c r="L169" t="str">
        <f t="shared" si="16"/>
        <v>JB2-63</v>
      </c>
      <c r="M169" t="str">
        <f>IFERROR(IF(
COUNTIF(B2B!H:H,(IF(K169&lt;&gt;"---",IF(INDEX(RAW_c_TEB2000_REV01!B:D,MATCH(H169,RAW_c_TEB2000_REV01!B:B,0),3)=L169,INDEX(
RAW_c_TEB2000_REV01!B:D,MATCH(H169,INDEX(RAW_c_TEB2000_REV01!B:B,MATCH(H169,RAW_c_TEB2000_REV01!B:B,)+1):'RAW_c_TEB2000_REV01'!B11240,)+MATCH(H169,RAW_c_TEB2000_REV01!B:B,),3),INDEX(RAW_c_TEB2000_REV01!B:D,MATCH(H169,RAW_c_TEB2000_REV01!B:B,0),3)),"---")))=1,"---",IF(K169&lt;&gt;"---",IF(INDEX(RAW_c_TEB2000_REV01!B:D,MATCH(H169,RAW_c_TEB2000_REV01!B:B,0),3)=L169,INDEX(
RAW_c_TEB2000_REV01!B:D,MATCH(H169,INDEX(RAW_c_TEB2000_REV01!B:B,MATCH(H169,RAW_c_TEB2000_REV01!B:B,)+1):'RAW_c_TEB2000_REV01'!B11240,)+MATCH(H169,RAW_c_TEB2000_REV01!B:B,),3),INDEX(RAW_c_TEB2000_REV01!B:D,MATCH(H169,RAW_c_TEB2000_REV01!B:B,0),3)),"---")),"---")</f>
        <v>J2-A12</v>
      </c>
      <c r="N169" t="str">
        <f>IFERROR(IF(AND(B169="B2B",J169="--"),L169,IF(
COUNTIF(B2B!H:H,(IF(K169&lt;&gt;"---",IF(INDEX(RAW_c_TEB2000_REV01!B:D,MATCH(H169,RAW_c_TEB2000_REV01!B:B,0),3)=L169,INDEX(
RAW_c_TEB2000_REV01!B:D,MATCH(H169,INDEX(RAW_c_TEB2000_REV01!B:B,MATCH(H169,RAW_c_TEB2000_REV01!B:B,)+1):'RAW_c_TEB2000_REV01'!B11240,)+MATCH(H169,RAW_c_TEB2000_REV01!B:B,),3),INDEX(RAW_c_TEB2000_REV01!B:D,MATCH(H169,RAW_c_TEB2000_REV01!B:B,0),3)),"---")))=0,"---",IF(K169&lt;&gt;"---",IF(INDEX(RAW_c_TEB2000_REV01!B:D,MATCH(H169,RAW_c_TEB2000_REV01!B:B,0),3)=L169,INDEX(
RAW_c_TEB2000_REV01!B:D,MATCH(H169,INDEX(RAW_c_TEB2000_REV01!B:B,MATCH(H169,RAW_c_TEB2000_REV01!B:B,)+1):'RAW_c_TEB2000_REV01'!B11240,)+MATCH(H169,RAW_c_TEB2000_REV01!B:B,),3),INDEX(RAW_c_TEB2000_REV01!B:D,MATCH(H169,RAW_c_TEB2000_REV01!B:B,0),3)),"---"))),"---")</f>
        <v>JB2-63</v>
      </c>
      <c r="T169">
        <f>COUNTIF(RAW_c_TEB2000_REV01!B:B,G169)</f>
        <v>2</v>
      </c>
      <c r="U169" t="str">
        <f t="shared" si="17"/>
        <v>B2B-IO-G4</v>
      </c>
    </row>
    <row r="170" spans="1:21" x14ac:dyDescent="0.25">
      <c r="A170" t="s">
        <v>2188</v>
      </c>
      <c r="B170" t="s">
        <v>39</v>
      </c>
      <c r="C170" t="s">
        <v>2155</v>
      </c>
      <c r="D170" t="s">
        <v>274</v>
      </c>
      <c r="E170">
        <v>66</v>
      </c>
      <c r="F170" t="str">
        <f t="shared" si="12"/>
        <v>JB2-66</v>
      </c>
      <c r="G170" t="str">
        <f>VLOOKUP(F170,RAW_c_TEB2000_REV01!A:B,2,0)</f>
        <v>B13_L17_P</v>
      </c>
      <c r="H170" t="str">
        <f t="shared" si="13"/>
        <v>B13_L17_P</v>
      </c>
      <c r="I170" t="str">
        <f t="shared" si="14"/>
        <v>--</v>
      </c>
      <c r="J170" t="str">
        <f t="shared" si="15"/>
        <v>--</v>
      </c>
      <c r="K170">
        <f>IFERROR(IF(J170="--",IF(G170=H170,VLOOKUP(G170,RAW_c_TEB2000_REV01!L:N,3,0),SUM(VLOOKUP(H170,RAW_c_TEB2000_REV01!L:N,3,0),VLOOKUP(G170,RAW_c_TEB2000_REV01!L:N,3,0))),"---"),"---")</f>
        <v>29.343900000000001</v>
      </c>
      <c r="L170" t="str">
        <f t="shared" si="16"/>
        <v>JB2-66</v>
      </c>
      <c r="M170" t="str">
        <f>IFERROR(IF(
COUNTIF(B2B!H:H,(IF(K170&lt;&gt;"---",IF(INDEX(RAW_c_TEB2000_REV01!B:D,MATCH(H170,RAW_c_TEB2000_REV01!B:B,0),3)=L170,INDEX(
RAW_c_TEB2000_REV01!B:D,MATCH(H170,INDEX(RAW_c_TEB2000_REV01!B:B,MATCH(H170,RAW_c_TEB2000_REV01!B:B,)+1):'RAW_c_TEB2000_REV01'!B11241,)+MATCH(H170,RAW_c_TEB2000_REV01!B:B,),3),INDEX(RAW_c_TEB2000_REV01!B:D,MATCH(H170,RAW_c_TEB2000_REV01!B:B,0),3)),"---")))=1,"---",IF(K170&lt;&gt;"---",IF(INDEX(RAW_c_TEB2000_REV01!B:D,MATCH(H170,RAW_c_TEB2000_REV01!B:B,0),3)=L170,INDEX(
RAW_c_TEB2000_REV01!B:D,MATCH(H170,INDEX(RAW_c_TEB2000_REV01!B:B,MATCH(H170,RAW_c_TEB2000_REV01!B:B,)+1):'RAW_c_TEB2000_REV01'!B11241,)+MATCH(H170,RAW_c_TEB2000_REV01!B:B,),3),INDEX(RAW_c_TEB2000_REV01!B:D,MATCH(H170,RAW_c_TEB2000_REV01!B:B,0),3)),"---")),"---")</f>
        <v>J2-C7</v>
      </c>
      <c r="N170" t="str">
        <f>IFERROR(IF(AND(B170="B2B",J170="--"),L170,IF(
COUNTIF(B2B!H:H,(IF(K170&lt;&gt;"---",IF(INDEX(RAW_c_TEB2000_REV01!B:D,MATCH(H170,RAW_c_TEB2000_REV01!B:B,0),3)=L170,INDEX(
RAW_c_TEB2000_REV01!B:D,MATCH(H170,INDEX(RAW_c_TEB2000_REV01!B:B,MATCH(H170,RAW_c_TEB2000_REV01!B:B,)+1):'RAW_c_TEB2000_REV01'!B11241,)+MATCH(H170,RAW_c_TEB2000_REV01!B:B,),3),INDEX(RAW_c_TEB2000_REV01!B:D,MATCH(H170,RAW_c_TEB2000_REV01!B:B,0),3)),"---")))=0,"---",IF(K170&lt;&gt;"---",IF(INDEX(RAW_c_TEB2000_REV01!B:D,MATCH(H170,RAW_c_TEB2000_REV01!B:B,0),3)=L170,INDEX(
RAW_c_TEB2000_REV01!B:D,MATCH(H170,INDEX(RAW_c_TEB2000_REV01!B:B,MATCH(H170,RAW_c_TEB2000_REV01!B:B,)+1):'RAW_c_TEB2000_REV01'!B11241,)+MATCH(H170,RAW_c_TEB2000_REV01!B:B,),3),INDEX(RAW_c_TEB2000_REV01!B:D,MATCH(H170,RAW_c_TEB2000_REV01!B:B,0),3)),"---"))),"---")</f>
        <v>JB2-66</v>
      </c>
      <c r="T170">
        <f>COUNTIF(RAW_c_TEB2000_REV01!B:B,G170)</f>
        <v>2</v>
      </c>
      <c r="U170" t="str">
        <f t="shared" si="17"/>
        <v>B2B-IO-G4</v>
      </c>
    </row>
    <row r="171" spans="1:21" x14ac:dyDescent="0.25">
      <c r="A171" t="s">
        <v>2189</v>
      </c>
      <c r="B171" t="s">
        <v>39</v>
      </c>
      <c r="C171" t="s">
        <v>2155</v>
      </c>
      <c r="D171" t="s">
        <v>274</v>
      </c>
      <c r="E171">
        <v>65</v>
      </c>
      <c r="F171" t="str">
        <f t="shared" si="12"/>
        <v>JB2-65</v>
      </c>
      <c r="G171" t="str">
        <f>VLOOKUP(F171,RAW_c_TEB2000_REV01!A:B,2,0)</f>
        <v>B13_L3_P</v>
      </c>
      <c r="H171" t="str">
        <f t="shared" si="13"/>
        <v>B13_L3_P</v>
      </c>
      <c r="I171" t="str">
        <f t="shared" si="14"/>
        <v>--</v>
      </c>
      <c r="J171" t="str">
        <f t="shared" si="15"/>
        <v>--</v>
      </c>
      <c r="K171">
        <f>IFERROR(IF(J171="--",IF(G171=H171,VLOOKUP(G171,RAW_c_TEB2000_REV01!L:N,3,0),SUM(VLOOKUP(H171,RAW_c_TEB2000_REV01!L:N,3,0),VLOOKUP(G171,RAW_c_TEB2000_REV01!L:N,3,0))),"---"),"---")</f>
        <v>11.4032</v>
      </c>
      <c r="L171" t="str">
        <f t="shared" si="16"/>
        <v>JB2-65</v>
      </c>
      <c r="M171" t="str">
        <f>IFERROR(IF(
COUNTIF(B2B!H:H,(IF(K171&lt;&gt;"---",IF(INDEX(RAW_c_TEB2000_REV01!B:D,MATCH(H171,RAW_c_TEB2000_REV01!B:B,0),3)=L171,INDEX(
RAW_c_TEB2000_REV01!B:D,MATCH(H171,INDEX(RAW_c_TEB2000_REV01!B:B,MATCH(H171,RAW_c_TEB2000_REV01!B:B,)+1):'RAW_c_TEB2000_REV01'!B11242,)+MATCH(H171,RAW_c_TEB2000_REV01!B:B,),3),INDEX(RAW_c_TEB2000_REV01!B:D,MATCH(H171,RAW_c_TEB2000_REV01!B:B,0),3)),"---")))=1,"---",IF(K171&lt;&gt;"---",IF(INDEX(RAW_c_TEB2000_REV01!B:D,MATCH(H171,RAW_c_TEB2000_REV01!B:B,0),3)=L171,INDEX(
RAW_c_TEB2000_REV01!B:D,MATCH(H171,INDEX(RAW_c_TEB2000_REV01!B:B,MATCH(H171,RAW_c_TEB2000_REV01!B:B,)+1):'RAW_c_TEB2000_REV01'!B11242,)+MATCH(H171,RAW_c_TEB2000_REV01!B:B,),3),INDEX(RAW_c_TEB2000_REV01!B:D,MATCH(H171,RAW_c_TEB2000_REV01!B:B,0),3)),"---")),"---")</f>
        <v>J2-B12</v>
      </c>
      <c r="N171" t="str">
        <f>IFERROR(IF(AND(B171="B2B",J171="--"),L171,IF(
COUNTIF(B2B!H:H,(IF(K171&lt;&gt;"---",IF(INDEX(RAW_c_TEB2000_REV01!B:D,MATCH(H171,RAW_c_TEB2000_REV01!B:B,0),3)=L171,INDEX(
RAW_c_TEB2000_REV01!B:D,MATCH(H171,INDEX(RAW_c_TEB2000_REV01!B:B,MATCH(H171,RAW_c_TEB2000_REV01!B:B,)+1):'RAW_c_TEB2000_REV01'!B11242,)+MATCH(H171,RAW_c_TEB2000_REV01!B:B,),3),INDEX(RAW_c_TEB2000_REV01!B:D,MATCH(H171,RAW_c_TEB2000_REV01!B:B,0),3)),"---")))=0,"---",IF(K171&lt;&gt;"---",IF(INDEX(RAW_c_TEB2000_REV01!B:D,MATCH(H171,RAW_c_TEB2000_REV01!B:B,0),3)=L171,INDEX(
RAW_c_TEB2000_REV01!B:D,MATCH(H171,INDEX(RAW_c_TEB2000_REV01!B:B,MATCH(H171,RAW_c_TEB2000_REV01!B:B,)+1):'RAW_c_TEB2000_REV01'!B11242,)+MATCH(H171,RAW_c_TEB2000_REV01!B:B,),3),INDEX(RAW_c_TEB2000_REV01!B:D,MATCH(H171,RAW_c_TEB2000_REV01!B:B,0),3)),"---"))),"---")</f>
        <v>JB2-65</v>
      </c>
      <c r="T171">
        <f>COUNTIF(RAW_c_TEB2000_REV01!B:B,G171)</f>
        <v>2</v>
      </c>
      <c r="U171" t="str">
        <f t="shared" si="17"/>
        <v>B2B-IO-G4</v>
      </c>
    </row>
    <row r="172" spans="1:21" x14ac:dyDescent="0.25">
      <c r="A172" t="s">
        <v>2190</v>
      </c>
      <c r="B172" t="s">
        <v>39</v>
      </c>
      <c r="C172" t="s">
        <v>2155</v>
      </c>
      <c r="D172" t="s">
        <v>274</v>
      </c>
      <c r="E172">
        <v>68</v>
      </c>
      <c r="F172" t="str">
        <f t="shared" si="12"/>
        <v>JB2-68</v>
      </c>
      <c r="G172" t="str">
        <f>VLOOKUP(F172,RAW_c_TEB2000_REV01!A:B,2,0)</f>
        <v>B13_L17_N</v>
      </c>
      <c r="H172" t="str">
        <f t="shared" si="13"/>
        <v>B13_L17_N</v>
      </c>
      <c r="I172" t="str">
        <f t="shared" si="14"/>
        <v>--</v>
      </c>
      <c r="J172" t="str">
        <f t="shared" si="15"/>
        <v>--</v>
      </c>
      <c r="K172">
        <f>IFERROR(IF(J172="--",IF(G172=H172,VLOOKUP(G172,RAW_c_TEB2000_REV01!L:N,3,0),SUM(VLOOKUP(H172,RAW_c_TEB2000_REV01!L:N,3,0),VLOOKUP(G172,RAW_c_TEB2000_REV01!L:N,3,0))),"---"),"---")</f>
        <v>29.362500000000001</v>
      </c>
      <c r="L172" t="str">
        <f t="shared" si="16"/>
        <v>JB2-68</v>
      </c>
      <c r="M172" t="str">
        <f>IFERROR(IF(
COUNTIF(B2B!H:H,(IF(K172&lt;&gt;"---",IF(INDEX(RAW_c_TEB2000_REV01!B:D,MATCH(H172,RAW_c_TEB2000_REV01!B:B,0),3)=L172,INDEX(
RAW_c_TEB2000_REV01!B:D,MATCH(H172,INDEX(RAW_c_TEB2000_REV01!B:B,MATCH(H172,RAW_c_TEB2000_REV01!B:B,)+1):'RAW_c_TEB2000_REV01'!B11243,)+MATCH(H172,RAW_c_TEB2000_REV01!B:B,),3),INDEX(RAW_c_TEB2000_REV01!B:D,MATCH(H172,RAW_c_TEB2000_REV01!B:B,0),3)),"---")))=1,"---",IF(K172&lt;&gt;"---",IF(INDEX(RAW_c_TEB2000_REV01!B:D,MATCH(H172,RAW_c_TEB2000_REV01!B:B,0),3)=L172,INDEX(
RAW_c_TEB2000_REV01!B:D,MATCH(H172,INDEX(RAW_c_TEB2000_REV01!B:B,MATCH(H172,RAW_c_TEB2000_REV01!B:B,)+1):'RAW_c_TEB2000_REV01'!B11243,)+MATCH(H172,RAW_c_TEB2000_REV01!B:B,),3),INDEX(RAW_c_TEB2000_REV01!B:D,MATCH(H172,RAW_c_TEB2000_REV01!B:B,0),3)),"---")),"---")</f>
        <v>J2-C6</v>
      </c>
      <c r="N172" t="str">
        <f>IFERROR(IF(AND(B172="B2B",J172="--"),L172,IF(
COUNTIF(B2B!H:H,(IF(K172&lt;&gt;"---",IF(INDEX(RAW_c_TEB2000_REV01!B:D,MATCH(H172,RAW_c_TEB2000_REV01!B:B,0),3)=L172,INDEX(
RAW_c_TEB2000_REV01!B:D,MATCH(H172,INDEX(RAW_c_TEB2000_REV01!B:B,MATCH(H172,RAW_c_TEB2000_REV01!B:B,)+1):'RAW_c_TEB2000_REV01'!B11243,)+MATCH(H172,RAW_c_TEB2000_REV01!B:B,),3),INDEX(RAW_c_TEB2000_REV01!B:D,MATCH(H172,RAW_c_TEB2000_REV01!B:B,0),3)),"---")))=0,"---",IF(K172&lt;&gt;"---",IF(INDEX(RAW_c_TEB2000_REV01!B:D,MATCH(H172,RAW_c_TEB2000_REV01!B:B,0),3)=L172,INDEX(
RAW_c_TEB2000_REV01!B:D,MATCH(H172,INDEX(RAW_c_TEB2000_REV01!B:B,MATCH(H172,RAW_c_TEB2000_REV01!B:B,)+1):'RAW_c_TEB2000_REV01'!B11243,)+MATCH(H172,RAW_c_TEB2000_REV01!B:B,),3),INDEX(RAW_c_TEB2000_REV01!B:D,MATCH(H172,RAW_c_TEB2000_REV01!B:B,0),3)),"---"))),"---")</f>
        <v>JB2-68</v>
      </c>
      <c r="T172">
        <f>COUNTIF(RAW_c_TEB2000_REV01!B:B,G172)</f>
        <v>2</v>
      </c>
      <c r="U172" t="str">
        <f t="shared" si="17"/>
        <v>B2B-IO-G4</v>
      </c>
    </row>
    <row r="173" spans="1:21" x14ac:dyDescent="0.25">
      <c r="A173" t="s">
        <v>2191</v>
      </c>
      <c r="B173" t="s">
        <v>39</v>
      </c>
      <c r="C173" t="s">
        <v>2155</v>
      </c>
      <c r="D173" t="s">
        <v>274</v>
      </c>
      <c r="E173">
        <v>67</v>
      </c>
      <c r="F173" t="str">
        <f t="shared" si="12"/>
        <v>JB2-67</v>
      </c>
      <c r="G173" t="str">
        <f>VLOOKUP(F173,RAW_c_TEB2000_REV01!A:B,2,0)</f>
        <v>B13_L3_N</v>
      </c>
      <c r="H173" t="str">
        <f t="shared" si="13"/>
        <v>B13_L3_N</v>
      </c>
      <c r="I173" t="str">
        <f t="shared" si="14"/>
        <v>--</v>
      </c>
      <c r="J173" t="str">
        <f t="shared" si="15"/>
        <v>--</v>
      </c>
      <c r="K173">
        <f>IFERROR(IF(J173="--",IF(G173=H173,VLOOKUP(G173,RAW_c_TEB2000_REV01!L:N,3,0),SUM(VLOOKUP(H173,RAW_c_TEB2000_REV01!L:N,3,0),VLOOKUP(G173,RAW_c_TEB2000_REV01!L:N,3,0))),"---"),"---")</f>
        <v>11.4832</v>
      </c>
      <c r="L173" t="str">
        <f t="shared" si="16"/>
        <v>JB2-67</v>
      </c>
      <c r="M173" t="str">
        <f>IFERROR(IF(
COUNTIF(B2B!H:H,(IF(K173&lt;&gt;"---",IF(INDEX(RAW_c_TEB2000_REV01!B:D,MATCH(H173,RAW_c_TEB2000_REV01!B:B,0),3)=L173,INDEX(
RAW_c_TEB2000_REV01!B:D,MATCH(H173,INDEX(RAW_c_TEB2000_REV01!B:B,MATCH(H173,RAW_c_TEB2000_REV01!B:B,)+1):'RAW_c_TEB2000_REV01'!B11244,)+MATCH(H173,RAW_c_TEB2000_REV01!B:B,),3),INDEX(RAW_c_TEB2000_REV01!B:D,MATCH(H173,RAW_c_TEB2000_REV01!B:B,0),3)),"---")))=1,"---",IF(K173&lt;&gt;"---",IF(INDEX(RAW_c_TEB2000_REV01!B:D,MATCH(H173,RAW_c_TEB2000_REV01!B:B,0),3)=L173,INDEX(
RAW_c_TEB2000_REV01!B:D,MATCH(H173,INDEX(RAW_c_TEB2000_REV01!B:B,MATCH(H173,RAW_c_TEB2000_REV01!B:B,)+1):'RAW_c_TEB2000_REV01'!B11244,)+MATCH(H173,RAW_c_TEB2000_REV01!B:B,),3),INDEX(RAW_c_TEB2000_REV01!B:D,MATCH(H173,RAW_c_TEB2000_REV01!B:B,0),3)),"---")),"---")</f>
        <v>J2-B11</v>
      </c>
      <c r="N173" t="str">
        <f>IFERROR(IF(AND(B173="B2B",J173="--"),L173,IF(
COUNTIF(B2B!H:H,(IF(K173&lt;&gt;"---",IF(INDEX(RAW_c_TEB2000_REV01!B:D,MATCH(H173,RAW_c_TEB2000_REV01!B:B,0),3)=L173,INDEX(
RAW_c_TEB2000_REV01!B:D,MATCH(H173,INDEX(RAW_c_TEB2000_REV01!B:B,MATCH(H173,RAW_c_TEB2000_REV01!B:B,)+1):'RAW_c_TEB2000_REV01'!B11244,)+MATCH(H173,RAW_c_TEB2000_REV01!B:B,),3),INDEX(RAW_c_TEB2000_REV01!B:D,MATCH(H173,RAW_c_TEB2000_REV01!B:B,0),3)),"---")))=0,"---",IF(K173&lt;&gt;"---",IF(INDEX(RAW_c_TEB2000_REV01!B:D,MATCH(H173,RAW_c_TEB2000_REV01!B:B,0),3)=L173,INDEX(
RAW_c_TEB2000_REV01!B:D,MATCH(H173,INDEX(RAW_c_TEB2000_REV01!B:B,MATCH(H173,RAW_c_TEB2000_REV01!B:B,)+1):'RAW_c_TEB2000_REV01'!B11244,)+MATCH(H173,RAW_c_TEB2000_REV01!B:B,),3),INDEX(RAW_c_TEB2000_REV01!B:D,MATCH(H173,RAW_c_TEB2000_REV01!B:B,0),3)),"---"))),"---")</f>
        <v>JB2-67</v>
      </c>
      <c r="T173">
        <f>COUNTIF(RAW_c_TEB2000_REV01!B:B,G173)</f>
        <v>2</v>
      </c>
      <c r="U173" t="str">
        <f t="shared" si="17"/>
        <v>B2B-IO-G4</v>
      </c>
    </row>
    <row r="174" spans="1:21" x14ac:dyDescent="0.25">
      <c r="A174" t="s">
        <v>2192</v>
      </c>
      <c r="B174" t="s">
        <v>39</v>
      </c>
      <c r="C174" t="s">
        <v>291</v>
      </c>
      <c r="D174" t="s">
        <v>274</v>
      </c>
      <c r="E174">
        <v>70</v>
      </c>
      <c r="F174" t="str">
        <f t="shared" si="12"/>
        <v>JB2-70</v>
      </c>
      <c r="G174" t="str">
        <f>VLOOKUP(F174,RAW_c_TEB2000_REV01!A:B,2,0)</f>
        <v>GND</v>
      </c>
      <c r="H174" t="str">
        <f t="shared" si="13"/>
        <v>GND</v>
      </c>
      <c r="I174" t="str">
        <f t="shared" si="14"/>
        <v>--</v>
      </c>
      <c r="J174" t="str">
        <f t="shared" si="15"/>
        <v>---</v>
      </c>
      <c r="K174" t="str">
        <f>IFERROR(IF(J174="--",IF(G174=H174,VLOOKUP(G174,RAW_c_TEB2000_REV01!L:N,3,0),SUM(VLOOKUP(H174,RAW_c_TEB2000_REV01!L:N,3,0),VLOOKUP(G174,RAW_c_TEB2000_REV01!L:N,3,0))),"---"),"---")</f>
        <v>---</v>
      </c>
      <c r="L174" t="str">
        <f t="shared" si="16"/>
        <v>JB2-70</v>
      </c>
      <c r="M174" t="str">
        <f>IFERROR(IF(
COUNTIF(B2B!H:H,(IF(K174&lt;&gt;"---",IF(INDEX(RAW_c_TEB2000_REV01!B:D,MATCH(H174,RAW_c_TEB2000_REV01!B:B,0),3)=L174,INDEX(
RAW_c_TEB2000_REV01!B:D,MATCH(H174,INDEX(RAW_c_TEB2000_REV01!B:B,MATCH(H174,RAW_c_TEB2000_REV01!B:B,)+1):'RAW_c_TEB2000_REV01'!B11245,)+MATCH(H174,RAW_c_TEB2000_REV01!B:B,),3),INDEX(RAW_c_TEB2000_REV01!B:D,MATCH(H174,RAW_c_TEB2000_REV01!B:B,0),3)),"---")))=1,"---",IF(K174&lt;&gt;"---",IF(INDEX(RAW_c_TEB2000_REV01!B:D,MATCH(H174,RAW_c_TEB2000_REV01!B:B,0),3)=L174,INDEX(
RAW_c_TEB2000_REV01!B:D,MATCH(H174,INDEX(RAW_c_TEB2000_REV01!B:B,MATCH(H174,RAW_c_TEB2000_REV01!B:B,)+1):'RAW_c_TEB2000_REV01'!B11245,)+MATCH(H174,RAW_c_TEB2000_REV01!B:B,),3),INDEX(RAW_c_TEB2000_REV01!B:D,MATCH(H174,RAW_c_TEB2000_REV01!B:B,0),3)),"---")),"---")</f>
        <v>---</v>
      </c>
      <c r="N174" t="str">
        <f>IFERROR(IF(AND(B174="B2B",J174="--"),L174,IF(
COUNTIF(B2B!H:H,(IF(K174&lt;&gt;"---",IF(INDEX(RAW_c_TEB2000_REV01!B:D,MATCH(H174,RAW_c_TEB2000_REV01!B:B,0),3)=L174,INDEX(
RAW_c_TEB2000_REV01!B:D,MATCH(H174,INDEX(RAW_c_TEB2000_REV01!B:B,MATCH(H174,RAW_c_TEB2000_REV01!B:B,)+1):'RAW_c_TEB2000_REV01'!B11245,)+MATCH(H174,RAW_c_TEB2000_REV01!B:B,),3),INDEX(RAW_c_TEB2000_REV01!B:D,MATCH(H174,RAW_c_TEB2000_REV01!B:B,0),3)),"---")))=0,"---",IF(K174&lt;&gt;"---",IF(INDEX(RAW_c_TEB2000_REV01!B:D,MATCH(H174,RAW_c_TEB2000_REV01!B:B,0),3)=L174,INDEX(
RAW_c_TEB2000_REV01!B:D,MATCH(H174,INDEX(RAW_c_TEB2000_REV01!B:B,MATCH(H174,RAW_c_TEB2000_REV01!B:B,)+1):'RAW_c_TEB2000_REV01'!B11245,)+MATCH(H174,RAW_c_TEB2000_REV01!B:B,),3),INDEX(RAW_c_TEB2000_REV01!B:D,MATCH(H174,RAW_c_TEB2000_REV01!B:B,0),3)),"---"))),"---")</f>
        <v>---</v>
      </c>
      <c r="T174">
        <f>COUNTIF(RAW_c_TEB2000_REV01!B:B,G174)</f>
        <v>224</v>
      </c>
      <c r="U174" t="str">
        <f t="shared" si="17"/>
        <v>B2B-GND</v>
      </c>
    </row>
    <row r="175" spans="1:21" x14ac:dyDescent="0.25">
      <c r="A175" t="s">
        <v>2193</v>
      </c>
      <c r="B175" t="s">
        <v>39</v>
      </c>
      <c r="C175" t="s">
        <v>291</v>
      </c>
      <c r="D175" t="s">
        <v>274</v>
      </c>
      <c r="E175">
        <v>69</v>
      </c>
      <c r="F175" t="str">
        <f t="shared" si="12"/>
        <v>JB2-69</v>
      </c>
      <c r="G175" t="str">
        <f>VLOOKUP(F175,RAW_c_TEB2000_REV01!A:B,2,0)</f>
        <v>GND</v>
      </c>
      <c r="H175" t="str">
        <f t="shared" si="13"/>
        <v>GND</v>
      </c>
      <c r="I175" t="str">
        <f t="shared" si="14"/>
        <v>--</v>
      </c>
      <c r="J175" t="str">
        <f t="shared" si="15"/>
        <v>---</v>
      </c>
      <c r="K175" t="str">
        <f>IFERROR(IF(J175="--",IF(G175=H175,VLOOKUP(G175,RAW_c_TEB2000_REV01!L:N,3,0),SUM(VLOOKUP(H175,RAW_c_TEB2000_REV01!L:N,3,0),VLOOKUP(G175,RAW_c_TEB2000_REV01!L:N,3,0))),"---"),"---")</f>
        <v>---</v>
      </c>
      <c r="L175" t="str">
        <f t="shared" si="16"/>
        <v>JB2-69</v>
      </c>
      <c r="M175" t="str">
        <f>IFERROR(IF(
COUNTIF(B2B!H:H,(IF(K175&lt;&gt;"---",IF(INDEX(RAW_c_TEB2000_REV01!B:D,MATCH(H175,RAW_c_TEB2000_REV01!B:B,0),3)=L175,INDEX(
RAW_c_TEB2000_REV01!B:D,MATCH(H175,INDEX(RAW_c_TEB2000_REV01!B:B,MATCH(H175,RAW_c_TEB2000_REV01!B:B,)+1):'RAW_c_TEB2000_REV01'!B11246,)+MATCH(H175,RAW_c_TEB2000_REV01!B:B,),3),INDEX(RAW_c_TEB2000_REV01!B:D,MATCH(H175,RAW_c_TEB2000_REV01!B:B,0),3)),"---")))=1,"---",IF(K175&lt;&gt;"---",IF(INDEX(RAW_c_TEB2000_REV01!B:D,MATCH(H175,RAW_c_TEB2000_REV01!B:B,0),3)=L175,INDEX(
RAW_c_TEB2000_REV01!B:D,MATCH(H175,INDEX(RAW_c_TEB2000_REV01!B:B,MATCH(H175,RAW_c_TEB2000_REV01!B:B,)+1):'RAW_c_TEB2000_REV01'!B11246,)+MATCH(H175,RAW_c_TEB2000_REV01!B:B,),3),INDEX(RAW_c_TEB2000_REV01!B:D,MATCH(H175,RAW_c_TEB2000_REV01!B:B,0),3)),"---")),"---")</f>
        <v>---</v>
      </c>
      <c r="N175" t="str">
        <f>IFERROR(IF(AND(B175="B2B",J175="--"),L175,IF(
COUNTIF(B2B!H:H,(IF(K175&lt;&gt;"---",IF(INDEX(RAW_c_TEB2000_REV01!B:D,MATCH(H175,RAW_c_TEB2000_REV01!B:B,0),3)=L175,INDEX(
RAW_c_TEB2000_REV01!B:D,MATCH(H175,INDEX(RAW_c_TEB2000_REV01!B:B,MATCH(H175,RAW_c_TEB2000_REV01!B:B,)+1):'RAW_c_TEB2000_REV01'!B11246,)+MATCH(H175,RAW_c_TEB2000_REV01!B:B,),3),INDEX(RAW_c_TEB2000_REV01!B:D,MATCH(H175,RAW_c_TEB2000_REV01!B:B,0),3)),"---")))=0,"---",IF(K175&lt;&gt;"---",IF(INDEX(RAW_c_TEB2000_REV01!B:D,MATCH(H175,RAW_c_TEB2000_REV01!B:B,0),3)=L175,INDEX(
RAW_c_TEB2000_REV01!B:D,MATCH(H175,INDEX(RAW_c_TEB2000_REV01!B:B,MATCH(H175,RAW_c_TEB2000_REV01!B:B,)+1):'RAW_c_TEB2000_REV01'!B11246,)+MATCH(H175,RAW_c_TEB2000_REV01!B:B,),3),INDEX(RAW_c_TEB2000_REV01!B:D,MATCH(H175,RAW_c_TEB2000_REV01!B:B,0),3)),"---"))),"---")</f>
        <v>---</v>
      </c>
      <c r="T175">
        <f>COUNTIF(RAW_c_TEB2000_REV01!B:B,G175)</f>
        <v>224</v>
      </c>
      <c r="U175" t="str">
        <f t="shared" si="17"/>
        <v>B2B-GND</v>
      </c>
    </row>
    <row r="176" spans="1:21" x14ac:dyDescent="0.25">
      <c r="A176" t="s">
        <v>2194</v>
      </c>
      <c r="B176" t="s">
        <v>39</v>
      </c>
      <c r="C176" t="s">
        <v>2155</v>
      </c>
      <c r="D176" t="s">
        <v>274</v>
      </c>
      <c r="E176">
        <v>72</v>
      </c>
      <c r="F176" t="str">
        <f t="shared" si="12"/>
        <v>JB2-72</v>
      </c>
      <c r="G176" t="str">
        <f>VLOOKUP(F176,RAW_c_TEB2000_REV01!A:B,2,0)</f>
        <v>B13_L16_P</v>
      </c>
      <c r="H176" t="str">
        <f t="shared" si="13"/>
        <v>B13_L16_P</v>
      </c>
      <c r="I176" t="str">
        <f t="shared" si="14"/>
        <v>--</v>
      </c>
      <c r="J176" t="str">
        <f t="shared" si="15"/>
        <v>--</v>
      </c>
      <c r="K176">
        <f>IFERROR(IF(J176="--",IF(G176=H176,VLOOKUP(G176,RAW_c_TEB2000_REV01!L:N,3,0),SUM(VLOOKUP(H176,RAW_c_TEB2000_REV01!L:N,3,0),VLOOKUP(G176,RAW_c_TEB2000_REV01!L:N,3,0))),"---"),"---")</f>
        <v>35.892400000000002</v>
      </c>
      <c r="L176" t="str">
        <f t="shared" si="16"/>
        <v>JB2-72</v>
      </c>
      <c r="M176" t="str">
        <f>IFERROR(IF(
COUNTIF(B2B!H:H,(IF(K176&lt;&gt;"---",IF(INDEX(RAW_c_TEB2000_REV01!B:D,MATCH(H176,RAW_c_TEB2000_REV01!B:B,0),3)=L176,INDEX(
RAW_c_TEB2000_REV01!B:D,MATCH(H176,INDEX(RAW_c_TEB2000_REV01!B:B,MATCH(H176,RAW_c_TEB2000_REV01!B:B,)+1):'RAW_c_TEB2000_REV01'!B11247,)+MATCH(H176,RAW_c_TEB2000_REV01!B:B,),3),INDEX(RAW_c_TEB2000_REV01!B:D,MATCH(H176,RAW_c_TEB2000_REV01!B:B,0),3)),"---")))=1,"---",IF(K176&lt;&gt;"---",IF(INDEX(RAW_c_TEB2000_REV01!B:D,MATCH(H176,RAW_c_TEB2000_REV01!B:B,0),3)=L176,INDEX(
RAW_c_TEB2000_REV01!B:D,MATCH(H176,INDEX(RAW_c_TEB2000_REV01!B:B,MATCH(H176,RAW_c_TEB2000_REV01!B:B,)+1):'RAW_c_TEB2000_REV01'!B11247,)+MATCH(H176,RAW_c_TEB2000_REV01!B:B,),3),INDEX(RAW_c_TEB2000_REV01!B:D,MATCH(H176,RAW_c_TEB2000_REV01!B:B,0),3)),"---")),"---")</f>
        <v>J2-C5</v>
      </c>
      <c r="N176" t="str">
        <f>IFERROR(IF(AND(B176="B2B",J176="--"),L176,IF(
COUNTIF(B2B!H:H,(IF(K176&lt;&gt;"---",IF(INDEX(RAW_c_TEB2000_REV01!B:D,MATCH(H176,RAW_c_TEB2000_REV01!B:B,0),3)=L176,INDEX(
RAW_c_TEB2000_REV01!B:D,MATCH(H176,INDEX(RAW_c_TEB2000_REV01!B:B,MATCH(H176,RAW_c_TEB2000_REV01!B:B,)+1):'RAW_c_TEB2000_REV01'!B11247,)+MATCH(H176,RAW_c_TEB2000_REV01!B:B,),3),INDEX(RAW_c_TEB2000_REV01!B:D,MATCH(H176,RAW_c_TEB2000_REV01!B:B,0),3)),"---")))=0,"---",IF(K176&lt;&gt;"---",IF(INDEX(RAW_c_TEB2000_REV01!B:D,MATCH(H176,RAW_c_TEB2000_REV01!B:B,0),3)=L176,INDEX(
RAW_c_TEB2000_REV01!B:D,MATCH(H176,INDEX(RAW_c_TEB2000_REV01!B:B,MATCH(H176,RAW_c_TEB2000_REV01!B:B,)+1):'RAW_c_TEB2000_REV01'!B11247,)+MATCH(H176,RAW_c_TEB2000_REV01!B:B,),3),INDEX(RAW_c_TEB2000_REV01!B:D,MATCH(H176,RAW_c_TEB2000_REV01!B:B,0),3)),"---"))),"---")</f>
        <v>JB2-72</v>
      </c>
      <c r="T176">
        <f>COUNTIF(RAW_c_TEB2000_REV01!B:B,G176)</f>
        <v>2</v>
      </c>
      <c r="U176" t="str">
        <f t="shared" si="17"/>
        <v>B2B-IO-G4</v>
      </c>
    </row>
    <row r="177" spans="1:21" x14ac:dyDescent="0.25">
      <c r="A177" t="s">
        <v>2195</v>
      </c>
      <c r="B177" t="s">
        <v>39</v>
      </c>
      <c r="C177" t="s">
        <v>2155</v>
      </c>
      <c r="D177" t="s">
        <v>274</v>
      </c>
      <c r="E177">
        <v>71</v>
      </c>
      <c r="F177" t="str">
        <f t="shared" si="12"/>
        <v>JB2-71</v>
      </c>
      <c r="G177" t="str">
        <f>VLOOKUP(F177,RAW_c_TEB2000_REV01!A:B,2,0)</f>
        <v>B13_L10_P</v>
      </c>
      <c r="H177" t="str">
        <f t="shared" si="13"/>
        <v>B13_L10_P</v>
      </c>
      <c r="I177" t="str">
        <f t="shared" si="14"/>
        <v>--</v>
      </c>
      <c r="J177" t="str">
        <f t="shared" si="15"/>
        <v>--</v>
      </c>
      <c r="K177">
        <f>IFERROR(IF(J177="--",IF(G177=H177,VLOOKUP(G177,RAW_c_TEB2000_REV01!L:N,3,0),SUM(VLOOKUP(H177,RAW_c_TEB2000_REV01!L:N,3,0),VLOOKUP(G177,RAW_c_TEB2000_REV01!L:N,3,0))),"---"),"---")</f>
        <v>10.177099999999999</v>
      </c>
      <c r="L177" t="str">
        <f t="shared" si="16"/>
        <v>JB2-71</v>
      </c>
      <c r="M177" t="str">
        <f>IFERROR(IF(
COUNTIF(B2B!H:H,(IF(K177&lt;&gt;"---",IF(INDEX(RAW_c_TEB2000_REV01!B:D,MATCH(H177,RAW_c_TEB2000_REV01!B:B,0),3)=L177,INDEX(
RAW_c_TEB2000_REV01!B:D,MATCH(H177,INDEX(RAW_c_TEB2000_REV01!B:B,MATCH(H177,RAW_c_TEB2000_REV01!B:B,)+1):'RAW_c_TEB2000_REV01'!B11248,)+MATCH(H177,RAW_c_TEB2000_REV01!B:B,),3),INDEX(RAW_c_TEB2000_REV01!B:D,MATCH(H177,RAW_c_TEB2000_REV01!B:B,0),3)),"---")))=1,"---",IF(K177&lt;&gt;"---",IF(INDEX(RAW_c_TEB2000_REV01!B:D,MATCH(H177,RAW_c_TEB2000_REV01!B:B,0),3)=L177,INDEX(
RAW_c_TEB2000_REV01!B:D,MATCH(H177,INDEX(RAW_c_TEB2000_REV01!B:B,MATCH(H177,RAW_c_TEB2000_REV01!B:B,)+1):'RAW_c_TEB2000_REV01'!B11248,)+MATCH(H177,RAW_c_TEB2000_REV01!B:B,),3),INDEX(RAW_c_TEB2000_REV01!B:D,MATCH(H177,RAW_c_TEB2000_REV01!B:B,0),3)),"---")),"---")</f>
        <v>J2-A11</v>
      </c>
      <c r="N177" t="str">
        <f>IFERROR(IF(AND(B177="B2B",J177="--"),L177,IF(
COUNTIF(B2B!H:H,(IF(K177&lt;&gt;"---",IF(INDEX(RAW_c_TEB2000_REV01!B:D,MATCH(H177,RAW_c_TEB2000_REV01!B:B,0),3)=L177,INDEX(
RAW_c_TEB2000_REV01!B:D,MATCH(H177,INDEX(RAW_c_TEB2000_REV01!B:B,MATCH(H177,RAW_c_TEB2000_REV01!B:B,)+1):'RAW_c_TEB2000_REV01'!B11248,)+MATCH(H177,RAW_c_TEB2000_REV01!B:B,),3),INDEX(RAW_c_TEB2000_REV01!B:D,MATCH(H177,RAW_c_TEB2000_REV01!B:B,0),3)),"---")))=0,"---",IF(K177&lt;&gt;"---",IF(INDEX(RAW_c_TEB2000_REV01!B:D,MATCH(H177,RAW_c_TEB2000_REV01!B:B,0),3)=L177,INDEX(
RAW_c_TEB2000_REV01!B:D,MATCH(H177,INDEX(RAW_c_TEB2000_REV01!B:B,MATCH(H177,RAW_c_TEB2000_REV01!B:B,)+1):'RAW_c_TEB2000_REV01'!B11248,)+MATCH(H177,RAW_c_TEB2000_REV01!B:B,),3),INDEX(RAW_c_TEB2000_REV01!B:D,MATCH(H177,RAW_c_TEB2000_REV01!B:B,0),3)),"---"))),"---")</f>
        <v>JB2-71</v>
      </c>
      <c r="T177">
        <f>COUNTIF(RAW_c_TEB2000_REV01!B:B,G177)</f>
        <v>2</v>
      </c>
      <c r="U177" t="str">
        <f t="shared" si="17"/>
        <v>B2B-IO-G4</v>
      </c>
    </row>
    <row r="178" spans="1:21" x14ac:dyDescent="0.25">
      <c r="A178" t="s">
        <v>2196</v>
      </c>
      <c r="B178" t="s">
        <v>39</v>
      </c>
      <c r="C178" t="s">
        <v>2155</v>
      </c>
      <c r="D178" t="s">
        <v>274</v>
      </c>
      <c r="E178">
        <v>74</v>
      </c>
      <c r="F178" t="str">
        <f t="shared" si="12"/>
        <v>JB2-74</v>
      </c>
      <c r="G178" t="str">
        <f>VLOOKUP(F178,RAW_c_TEB2000_REV01!A:B,2,0)</f>
        <v>B13_L16_N</v>
      </c>
      <c r="H178" t="str">
        <f t="shared" si="13"/>
        <v>B13_L16_N</v>
      </c>
      <c r="I178" t="str">
        <f t="shared" si="14"/>
        <v>--</v>
      </c>
      <c r="J178" t="str">
        <f t="shared" si="15"/>
        <v>--</v>
      </c>
      <c r="K178">
        <f>IFERROR(IF(J178="--",IF(G178=H178,VLOOKUP(G178,RAW_c_TEB2000_REV01!L:N,3,0),SUM(VLOOKUP(H178,RAW_c_TEB2000_REV01!L:N,3,0),VLOOKUP(G178,RAW_c_TEB2000_REV01!L:N,3,0))),"---"),"---")</f>
        <v>35.892400000000002</v>
      </c>
      <c r="L178" t="str">
        <f t="shared" si="16"/>
        <v>JB2-74</v>
      </c>
      <c r="M178" t="str">
        <f>IFERROR(IF(
COUNTIF(B2B!H:H,(IF(K178&lt;&gt;"---",IF(INDEX(RAW_c_TEB2000_REV01!B:D,MATCH(H178,RAW_c_TEB2000_REV01!B:B,0),3)=L178,INDEX(
RAW_c_TEB2000_REV01!B:D,MATCH(H178,INDEX(RAW_c_TEB2000_REV01!B:B,MATCH(H178,RAW_c_TEB2000_REV01!B:B,)+1):'RAW_c_TEB2000_REV01'!B11249,)+MATCH(H178,RAW_c_TEB2000_REV01!B:B,),3),INDEX(RAW_c_TEB2000_REV01!B:D,MATCH(H178,RAW_c_TEB2000_REV01!B:B,0),3)),"---")))=1,"---",IF(K178&lt;&gt;"---",IF(INDEX(RAW_c_TEB2000_REV01!B:D,MATCH(H178,RAW_c_TEB2000_REV01!B:B,0),3)=L178,INDEX(
RAW_c_TEB2000_REV01!B:D,MATCH(H178,INDEX(RAW_c_TEB2000_REV01!B:B,MATCH(H178,RAW_c_TEB2000_REV01!B:B,)+1):'RAW_c_TEB2000_REV01'!B11249,)+MATCH(H178,RAW_c_TEB2000_REV01!B:B,),3),INDEX(RAW_c_TEB2000_REV01!B:D,MATCH(H178,RAW_c_TEB2000_REV01!B:B,0),3)),"---")),"---")</f>
        <v>J2-C4</v>
      </c>
      <c r="N178" t="str">
        <f>IFERROR(IF(AND(B178="B2B",J178="--"),L178,IF(
COUNTIF(B2B!H:H,(IF(K178&lt;&gt;"---",IF(INDEX(RAW_c_TEB2000_REV01!B:D,MATCH(H178,RAW_c_TEB2000_REV01!B:B,0),3)=L178,INDEX(
RAW_c_TEB2000_REV01!B:D,MATCH(H178,INDEX(RAW_c_TEB2000_REV01!B:B,MATCH(H178,RAW_c_TEB2000_REV01!B:B,)+1):'RAW_c_TEB2000_REV01'!B11249,)+MATCH(H178,RAW_c_TEB2000_REV01!B:B,),3),INDEX(RAW_c_TEB2000_REV01!B:D,MATCH(H178,RAW_c_TEB2000_REV01!B:B,0),3)),"---")))=0,"---",IF(K178&lt;&gt;"---",IF(INDEX(RAW_c_TEB2000_REV01!B:D,MATCH(H178,RAW_c_TEB2000_REV01!B:B,0),3)=L178,INDEX(
RAW_c_TEB2000_REV01!B:D,MATCH(H178,INDEX(RAW_c_TEB2000_REV01!B:B,MATCH(H178,RAW_c_TEB2000_REV01!B:B,)+1):'RAW_c_TEB2000_REV01'!B11249,)+MATCH(H178,RAW_c_TEB2000_REV01!B:B,),3),INDEX(RAW_c_TEB2000_REV01!B:D,MATCH(H178,RAW_c_TEB2000_REV01!B:B,0),3)),"---"))),"---")</f>
        <v>JB2-74</v>
      </c>
      <c r="T178">
        <f>COUNTIF(RAW_c_TEB2000_REV01!B:B,G178)</f>
        <v>2</v>
      </c>
      <c r="U178" t="str">
        <f t="shared" si="17"/>
        <v>B2B-IO-G4</v>
      </c>
    </row>
    <row r="179" spans="1:21" x14ac:dyDescent="0.25">
      <c r="A179" t="s">
        <v>2197</v>
      </c>
      <c r="B179" t="s">
        <v>39</v>
      </c>
      <c r="C179" t="s">
        <v>2155</v>
      </c>
      <c r="D179" t="s">
        <v>274</v>
      </c>
      <c r="E179">
        <v>73</v>
      </c>
      <c r="F179" t="str">
        <f t="shared" si="12"/>
        <v>JB2-73</v>
      </c>
      <c r="G179" t="str">
        <f>VLOOKUP(F179,RAW_c_TEB2000_REV01!A:B,2,0)</f>
        <v>B13_L10_N</v>
      </c>
      <c r="H179" t="str">
        <f t="shared" si="13"/>
        <v>B13_L10_N</v>
      </c>
      <c r="I179" t="str">
        <f t="shared" si="14"/>
        <v>--</v>
      </c>
      <c r="J179" t="str">
        <f t="shared" si="15"/>
        <v>--</v>
      </c>
      <c r="K179">
        <f>IFERROR(IF(J179="--",IF(G179=H179,VLOOKUP(G179,RAW_c_TEB2000_REV01!L:N,3,0),SUM(VLOOKUP(H179,RAW_c_TEB2000_REV01!L:N,3,0),VLOOKUP(G179,RAW_c_TEB2000_REV01!L:N,3,0))),"---"),"---")</f>
        <v>10.1571</v>
      </c>
      <c r="L179" t="str">
        <f t="shared" si="16"/>
        <v>JB2-73</v>
      </c>
      <c r="M179" t="str">
        <f>IFERROR(IF(
COUNTIF(B2B!H:H,(IF(K179&lt;&gt;"---",IF(INDEX(RAW_c_TEB2000_REV01!B:D,MATCH(H179,RAW_c_TEB2000_REV01!B:B,0),3)=L179,INDEX(
RAW_c_TEB2000_REV01!B:D,MATCH(H179,INDEX(RAW_c_TEB2000_REV01!B:B,MATCH(H179,RAW_c_TEB2000_REV01!B:B,)+1):'RAW_c_TEB2000_REV01'!B11250,)+MATCH(H179,RAW_c_TEB2000_REV01!B:B,),3),INDEX(RAW_c_TEB2000_REV01!B:D,MATCH(H179,RAW_c_TEB2000_REV01!B:B,0),3)),"---")))=1,"---",IF(K179&lt;&gt;"---",IF(INDEX(RAW_c_TEB2000_REV01!B:D,MATCH(H179,RAW_c_TEB2000_REV01!B:B,0),3)=L179,INDEX(
RAW_c_TEB2000_REV01!B:D,MATCH(H179,INDEX(RAW_c_TEB2000_REV01!B:B,MATCH(H179,RAW_c_TEB2000_REV01!B:B,)+1):'RAW_c_TEB2000_REV01'!B11250,)+MATCH(H179,RAW_c_TEB2000_REV01!B:B,),3),INDEX(RAW_c_TEB2000_REV01!B:D,MATCH(H179,RAW_c_TEB2000_REV01!B:B,0),3)),"---")),"---")</f>
        <v>J2-A10</v>
      </c>
      <c r="N179" t="str">
        <f>IFERROR(IF(AND(B179="B2B",J179="--"),L179,IF(
COUNTIF(B2B!H:H,(IF(K179&lt;&gt;"---",IF(INDEX(RAW_c_TEB2000_REV01!B:D,MATCH(H179,RAW_c_TEB2000_REV01!B:B,0),3)=L179,INDEX(
RAW_c_TEB2000_REV01!B:D,MATCH(H179,INDEX(RAW_c_TEB2000_REV01!B:B,MATCH(H179,RAW_c_TEB2000_REV01!B:B,)+1):'RAW_c_TEB2000_REV01'!B11250,)+MATCH(H179,RAW_c_TEB2000_REV01!B:B,),3),INDEX(RAW_c_TEB2000_REV01!B:D,MATCH(H179,RAW_c_TEB2000_REV01!B:B,0),3)),"---")))=0,"---",IF(K179&lt;&gt;"---",IF(INDEX(RAW_c_TEB2000_REV01!B:D,MATCH(H179,RAW_c_TEB2000_REV01!B:B,0),3)=L179,INDEX(
RAW_c_TEB2000_REV01!B:D,MATCH(H179,INDEX(RAW_c_TEB2000_REV01!B:B,MATCH(H179,RAW_c_TEB2000_REV01!B:B,)+1):'RAW_c_TEB2000_REV01'!B11250,)+MATCH(H179,RAW_c_TEB2000_REV01!B:B,),3),INDEX(RAW_c_TEB2000_REV01!B:D,MATCH(H179,RAW_c_TEB2000_REV01!B:B,0),3)),"---"))),"---")</f>
        <v>JB2-73</v>
      </c>
      <c r="T179">
        <f>COUNTIF(RAW_c_TEB2000_REV01!B:B,G179)</f>
        <v>2</v>
      </c>
      <c r="U179" t="str">
        <f t="shared" si="17"/>
        <v>B2B-IO-G4</v>
      </c>
    </row>
    <row r="180" spans="1:21" x14ac:dyDescent="0.25">
      <c r="A180" t="s">
        <v>2198</v>
      </c>
      <c r="B180" t="s">
        <v>39</v>
      </c>
      <c r="C180" t="s">
        <v>2155</v>
      </c>
      <c r="D180" t="s">
        <v>274</v>
      </c>
      <c r="E180">
        <v>76</v>
      </c>
      <c r="F180" t="str">
        <f t="shared" si="12"/>
        <v>JB2-76</v>
      </c>
      <c r="G180" t="str">
        <f>VLOOKUP(F180,RAW_c_TEB2000_REV01!A:B,2,0)</f>
        <v>B13_L18_P</v>
      </c>
      <c r="H180" t="str">
        <f t="shared" si="13"/>
        <v>B13_L18_P</v>
      </c>
      <c r="I180" t="str">
        <f t="shared" si="14"/>
        <v>--</v>
      </c>
      <c r="J180" t="str">
        <f t="shared" si="15"/>
        <v>--</v>
      </c>
      <c r="K180">
        <f>IFERROR(IF(J180="--",IF(G180=H180,VLOOKUP(G180,RAW_c_TEB2000_REV01!L:N,3,0),SUM(VLOOKUP(H180,RAW_c_TEB2000_REV01!L:N,3,0),VLOOKUP(G180,RAW_c_TEB2000_REV01!L:N,3,0))),"---"),"---")</f>
        <v>28.0137</v>
      </c>
      <c r="L180" t="str">
        <f t="shared" si="16"/>
        <v>JB2-76</v>
      </c>
      <c r="M180" t="str">
        <f>IFERROR(IF(
COUNTIF(B2B!H:H,(IF(K180&lt;&gt;"---",IF(INDEX(RAW_c_TEB2000_REV01!B:D,MATCH(H180,RAW_c_TEB2000_REV01!B:B,0),3)=L180,INDEX(
RAW_c_TEB2000_REV01!B:D,MATCH(H180,INDEX(RAW_c_TEB2000_REV01!B:B,MATCH(H180,RAW_c_TEB2000_REV01!B:B,)+1):'RAW_c_TEB2000_REV01'!B11251,)+MATCH(H180,RAW_c_TEB2000_REV01!B:B,),3),INDEX(RAW_c_TEB2000_REV01!B:D,MATCH(H180,RAW_c_TEB2000_REV01!B:B,0),3)),"---")))=1,"---",IF(K180&lt;&gt;"---",IF(INDEX(RAW_c_TEB2000_REV01!B:D,MATCH(H180,RAW_c_TEB2000_REV01!B:B,0),3)=L180,INDEX(
RAW_c_TEB2000_REV01!B:D,MATCH(H180,INDEX(RAW_c_TEB2000_REV01!B:B,MATCH(H180,RAW_c_TEB2000_REV01!B:B,)+1):'RAW_c_TEB2000_REV01'!B11251,)+MATCH(H180,RAW_c_TEB2000_REV01!B:B,),3),INDEX(RAW_c_TEB2000_REV01!B:D,MATCH(H180,RAW_c_TEB2000_REV01!B:B,0),3)),"---")),"---")</f>
        <v>J2-A5</v>
      </c>
      <c r="N180" t="str">
        <f>IFERROR(IF(AND(B180="B2B",J180="--"),L180,IF(
COUNTIF(B2B!H:H,(IF(K180&lt;&gt;"---",IF(INDEX(RAW_c_TEB2000_REV01!B:D,MATCH(H180,RAW_c_TEB2000_REV01!B:B,0),3)=L180,INDEX(
RAW_c_TEB2000_REV01!B:D,MATCH(H180,INDEX(RAW_c_TEB2000_REV01!B:B,MATCH(H180,RAW_c_TEB2000_REV01!B:B,)+1):'RAW_c_TEB2000_REV01'!B11251,)+MATCH(H180,RAW_c_TEB2000_REV01!B:B,),3),INDEX(RAW_c_TEB2000_REV01!B:D,MATCH(H180,RAW_c_TEB2000_REV01!B:B,0),3)),"---")))=0,"---",IF(K180&lt;&gt;"---",IF(INDEX(RAW_c_TEB2000_REV01!B:D,MATCH(H180,RAW_c_TEB2000_REV01!B:B,0),3)=L180,INDEX(
RAW_c_TEB2000_REV01!B:D,MATCH(H180,INDEX(RAW_c_TEB2000_REV01!B:B,MATCH(H180,RAW_c_TEB2000_REV01!B:B,)+1):'RAW_c_TEB2000_REV01'!B11251,)+MATCH(H180,RAW_c_TEB2000_REV01!B:B,),3),INDEX(RAW_c_TEB2000_REV01!B:D,MATCH(H180,RAW_c_TEB2000_REV01!B:B,0),3)),"---"))),"---")</f>
        <v>JB2-76</v>
      </c>
      <c r="T180">
        <f>COUNTIF(RAW_c_TEB2000_REV01!B:B,G180)</f>
        <v>2</v>
      </c>
      <c r="U180" t="str">
        <f t="shared" si="17"/>
        <v>B2B-IO-G4</v>
      </c>
    </row>
    <row r="181" spans="1:21" x14ac:dyDescent="0.25">
      <c r="A181" t="s">
        <v>2199</v>
      </c>
      <c r="B181" t="s">
        <v>39</v>
      </c>
      <c r="C181" t="s">
        <v>2155</v>
      </c>
      <c r="D181" t="s">
        <v>274</v>
      </c>
      <c r="E181">
        <v>75</v>
      </c>
      <c r="F181" t="str">
        <f t="shared" si="12"/>
        <v>JB2-75</v>
      </c>
      <c r="G181" t="str">
        <f>VLOOKUP(F181,RAW_c_TEB2000_REV01!A:B,2,0)</f>
        <v>B13_L2_P</v>
      </c>
      <c r="H181" t="str">
        <f t="shared" si="13"/>
        <v>B13_L2_P</v>
      </c>
      <c r="I181" t="str">
        <f t="shared" si="14"/>
        <v>--</v>
      </c>
      <c r="J181" t="str">
        <f t="shared" si="15"/>
        <v>--</v>
      </c>
      <c r="K181">
        <f>IFERROR(IF(J181="--",IF(G181=H181,VLOOKUP(G181,RAW_c_TEB2000_REV01!L:N,3,0),SUM(VLOOKUP(H181,RAW_c_TEB2000_REV01!L:N,3,0),VLOOKUP(G181,RAW_c_TEB2000_REV01!L:N,3,0))),"---"),"---")</f>
        <v>14.088699999999999</v>
      </c>
      <c r="L181" t="str">
        <f t="shared" si="16"/>
        <v>JB2-75</v>
      </c>
      <c r="M181" t="str">
        <f>IFERROR(IF(
COUNTIF(B2B!H:H,(IF(K181&lt;&gt;"---",IF(INDEX(RAW_c_TEB2000_REV01!B:D,MATCH(H181,RAW_c_TEB2000_REV01!B:B,0),3)=L181,INDEX(
RAW_c_TEB2000_REV01!B:D,MATCH(H181,INDEX(RAW_c_TEB2000_REV01!B:B,MATCH(H181,RAW_c_TEB2000_REV01!B:B,)+1):'RAW_c_TEB2000_REV01'!B11252,)+MATCH(H181,RAW_c_TEB2000_REV01!B:B,),3),INDEX(RAW_c_TEB2000_REV01!B:D,MATCH(H181,RAW_c_TEB2000_REV01!B:B,0),3)),"---")))=1,"---",IF(K181&lt;&gt;"---",IF(INDEX(RAW_c_TEB2000_REV01!B:D,MATCH(H181,RAW_c_TEB2000_REV01!B:B,0),3)=L181,INDEX(
RAW_c_TEB2000_REV01!B:D,MATCH(H181,INDEX(RAW_c_TEB2000_REV01!B:B,MATCH(H181,RAW_c_TEB2000_REV01!B:B,)+1):'RAW_c_TEB2000_REV01'!B11252,)+MATCH(H181,RAW_c_TEB2000_REV01!B:B,),3),INDEX(RAW_c_TEB2000_REV01!B:D,MATCH(H181,RAW_c_TEB2000_REV01!B:B,0),3)),"---")),"---")</f>
        <v>J2-B10</v>
      </c>
      <c r="N181" t="str">
        <f>IFERROR(IF(AND(B181="B2B",J181="--"),L181,IF(
COUNTIF(B2B!H:H,(IF(K181&lt;&gt;"---",IF(INDEX(RAW_c_TEB2000_REV01!B:D,MATCH(H181,RAW_c_TEB2000_REV01!B:B,0),3)=L181,INDEX(
RAW_c_TEB2000_REV01!B:D,MATCH(H181,INDEX(RAW_c_TEB2000_REV01!B:B,MATCH(H181,RAW_c_TEB2000_REV01!B:B,)+1):'RAW_c_TEB2000_REV01'!B11252,)+MATCH(H181,RAW_c_TEB2000_REV01!B:B,),3),INDEX(RAW_c_TEB2000_REV01!B:D,MATCH(H181,RAW_c_TEB2000_REV01!B:B,0),3)),"---")))=0,"---",IF(K181&lt;&gt;"---",IF(INDEX(RAW_c_TEB2000_REV01!B:D,MATCH(H181,RAW_c_TEB2000_REV01!B:B,0),3)=L181,INDEX(
RAW_c_TEB2000_REV01!B:D,MATCH(H181,INDEX(RAW_c_TEB2000_REV01!B:B,MATCH(H181,RAW_c_TEB2000_REV01!B:B,)+1):'RAW_c_TEB2000_REV01'!B11252,)+MATCH(H181,RAW_c_TEB2000_REV01!B:B,),3),INDEX(RAW_c_TEB2000_REV01!B:D,MATCH(H181,RAW_c_TEB2000_REV01!B:B,0),3)),"---"))),"---")</f>
        <v>JB2-75</v>
      </c>
      <c r="T181">
        <f>COUNTIF(RAW_c_TEB2000_REV01!B:B,G181)</f>
        <v>2</v>
      </c>
      <c r="U181" t="str">
        <f t="shared" si="17"/>
        <v>B2B-IO-G4</v>
      </c>
    </row>
    <row r="182" spans="1:21" x14ac:dyDescent="0.25">
      <c r="A182" t="s">
        <v>2200</v>
      </c>
      <c r="B182" t="s">
        <v>39</v>
      </c>
      <c r="C182" t="s">
        <v>2155</v>
      </c>
      <c r="D182" t="s">
        <v>274</v>
      </c>
      <c r="E182">
        <v>78</v>
      </c>
      <c r="F182" t="str">
        <f t="shared" si="12"/>
        <v>JB2-78</v>
      </c>
      <c r="G182" t="str">
        <f>VLOOKUP(F182,RAW_c_TEB2000_REV01!A:B,2,0)</f>
        <v>B13_L18_N</v>
      </c>
      <c r="H182" t="str">
        <f t="shared" si="13"/>
        <v>B13_L18_N</v>
      </c>
      <c r="I182" t="str">
        <f t="shared" si="14"/>
        <v>--</v>
      </c>
      <c r="J182" t="str">
        <f t="shared" si="15"/>
        <v>--</v>
      </c>
      <c r="K182">
        <f>IFERROR(IF(J182="--",IF(G182=H182,VLOOKUP(G182,RAW_c_TEB2000_REV01!L:N,3,0),SUM(VLOOKUP(H182,RAW_c_TEB2000_REV01!L:N,3,0),VLOOKUP(G182,RAW_c_TEB2000_REV01!L:N,3,0))),"---"),"---")</f>
        <v>28.0137</v>
      </c>
      <c r="L182" t="str">
        <f t="shared" si="16"/>
        <v>JB2-78</v>
      </c>
      <c r="M182" t="str">
        <f>IFERROR(IF(
COUNTIF(B2B!H:H,(IF(K182&lt;&gt;"---",IF(INDEX(RAW_c_TEB2000_REV01!B:D,MATCH(H182,RAW_c_TEB2000_REV01!B:B,0),3)=L182,INDEX(
RAW_c_TEB2000_REV01!B:D,MATCH(H182,INDEX(RAW_c_TEB2000_REV01!B:B,MATCH(H182,RAW_c_TEB2000_REV01!B:B,)+1):'RAW_c_TEB2000_REV01'!B11253,)+MATCH(H182,RAW_c_TEB2000_REV01!B:B,),3),INDEX(RAW_c_TEB2000_REV01!B:D,MATCH(H182,RAW_c_TEB2000_REV01!B:B,0),3)),"---")))=1,"---",IF(K182&lt;&gt;"---",IF(INDEX(RAW_c_TEB2000_REV01!B:D,MATCH(H182,RAW_c_TEB2000_REV01!B:B,0),3)=L182,INDEX(
RAW_c_TEB2000_REV01!B:D,MATCH(H182,INDEX(RAW_c_TEB2000_REV01!B:B,MATCH(H182,RAW_c_TEB2000_REV01!B:B,)+1):'RAW_c_TEB2000_REV01'!B11253,)+MATCH(H182,RAW_c_TEB2000_REV01!B:B,),3),INDEX(RAW_c_TEB2000_REV01!B:D,MATCH(H182,RAW_c_TEB2000_REV01!B:B,0),3)),"---")),"---")</f>
        <v>J2-A4</v>
      </c>
      <c r="N182" t="str">
        <f>IFERROR(IF(AND(B182="B2B",J182="--"),L182,IF(
COUNTIF(B2B!H:H,(IF(K182&lt;&gt;"---",IF(INDEX(RAW_c_TEB2000_REV01!B:D,MATCH(H182,RAW_c_TEB2000_REV01!B:B,0),3)=L182,INDEX(
RAW_c_TEB2000_REV01!B:D,MATCH(H182,INDEX(RAW_c_TEB2000_REV01!B:B,MATCH(H182,RAW_c_TEB2000_REV01!B:B,)+1):'RAW_c_TEB2000_REV01'!B11253,)+MATCH(H182,RAW_c_TEB2000_REV01!B:B,),3),INDEX(RAW_c_TEB2000_REV01!B:D,MATCH(H182,RAW_c_TEB2000_REV01!B:B,0),3)),"---")))=0,"---",IF(K182&lt;&gt;"---",IF(INDEX(RAW_c_TEB2000_REV01!B:D,MATCH(H182,RAW_c_TEB2000_REV01!B:B,0),3)=L182,INDEX(
RAW_c_TEB2000_REV01!B:D,MATCH(H182,INDEX(RAW_c_TEB2000_REV01!B:B,MATCH(H182,RAW_c_TEB2000_REV01!B:B,)+1):'RAW_c_TEB2000_REV01'!B11253,)+MATCH(H182,RAW_c_TEB2000_REV01!B:B,),3),INDEX(RAW_c_TEB2000_REV01!B:D,MATCH(H182,RAW_c_TEB2000_REV01!B:B,0),3)),"---"))),"---")</f>
        <v>JB2-78</v>
      </c>
      <c r="T182">
        <f>COUNTIF(RAW_c_TEB2000_REV01!B:B,G182)</f>
        <v>2</v>
      </c>
      <c r="U182" t="str">
        <f t="shared" si="17"/>
        <v>B2B-IO-G4</v>
      </c>
    </row>
    <row r="183" spans="1:21" x14ac:dyDescent="0.25">
      <c r="A183" t="s">
        <v>2201</v>
      </c>
      <c r="B183" t="s">
        <v>39</v>
      </c>
      <c r="C183" t="s">
        <v>2155</v>
      </c>
      <c r="D183" t="s">
        <v>274</v>
      </c>
      <c r="E183">
        <v>77</v>
      </c>
      <c r="F183" t="str">
        <f t="shared" si="12"/>
        <v>JB2-77</v>
      </c>
      <c r="G183" t="str">
        <f>VLOOKUP(F183,RAW_c_TEB2000_REV01!A:B,2,0)</f>
        <v>B13_L2_N</v>
      </c>
      <c r="H183" t="str">
        <f t="shared" si="13"/>
        <v>B13_L2_N</v>
      </c>
      <c r="I183" t="str">
        <f t="shared" si="14"/>
        <v>--</v>
      </c>
      <c r="J183" t="str">
        <f t="shared" si="15"/>
        <v>--</v>
      </c>
      <c r="K183">
        <f>IFERROR(IF(J183="--",IF(G183=H183,VLOOKUP(G183,RAW_c_TEB2000_REV01!L:N,3,0),SUM(VLOOKUP(H183,RAW_c_TEB2000_REV01!L:N,3,0),VLOOKUP(G183,RAW_c_TEB2000_REV01!L:N,3,0))),"---"),"---")</f>
        <v>14.002800000000001</v>
      </c>
      <c r="L183" t="str">
        <f t="shared" si="16"/>
        <v>JB2-77</v>
      </c>
      <c r="M183" t="str">
        <f>IFERROR(IF(
COUNTIF(B2B!H:H,(IF(K183&lt;&gt;"---",IF(INDEX(RAW_c_TEB2000_REV01!B:D,MATCH(H183,RAW_c_TEB2000_REV01!B:B,0),3)=L183,INDEX(
RAW_c_TEB2000_REV01!B:D,MATCH(H183,INDEX(RAW_c_TEB2000_REV01!B:B,MATCH(H183,RAW_c_TEB2000_REV01!B:B,)+1):'RAW_c_TEB2000_REV01'!B11254,)+MATCH(H183,RAW_c_TEB2000_REV01!B:B,),3),INDEX(RAW_c_TEB2000_REV01!B:D,MATCH(H183,RAW_c_TEB2000_REV01!B:B,0),3)),"---")))=1,"---",IF(K183&lt;&gt;"---",IF(INDEX(RAW_c_TEB2000_REV01!B:D,MATCH(H183,RAW_c_TEB2000_REV01!B:B,0),3)=L183,INDEX(
RAW_c_TEB2000_REV01!B:D,MATCH(H183,INDEX(RAW_c_TEB2000_REV01!B:B,MATCH(H183,RAW_c_TEB2000_REV01!B:B,)+1):'RAW_c_TEB2000_REV01'!B11254,)+MATCH(H183,RAW_c_TEB2000_REV01!B:B,),3),INDEX(RAW_c_TEB2000_REV01!B:D,MATCH(H183,RAW_c_TEB2000_REV01!B:B,0),3)),"---")),"---")</f>
        <v>J2-B9</v>
      </c>
      <c r="N183" t="str">
        <f>IFERROR(IF(AND(B183="B2B",J183="--"),L183,IF(
COUNTIF(B2B!H:H,(IF(K183&lt;&gt;"---",IF(INDEX(RAW_c_TEB2000_REV01!B:D,MATCH(H183,RAW_c_TEB2000_REV01!B:B,0),3)=L183,INDEX(
RAW_c_TEB2000_REV01!B:D,MATCH(H183,INDEX(RAW_c_TEB2000_REV01!B:B,MATCH(H183,RAW_c_TEB2000_REV01!B:B,)+1):'RAW_c_TEB2000_REV01'!B11254,)+MATCH(H183,RAW_c_TEB2000_REV01!B:B,),3),INDEX(RAW_c_TEB2000_REV01!B:D,MATCH(H183,RAW_c_TEB2000_REV01!B:B,0),3)),"---")))=0,"---",IF(K183&lt;&gt;"---",IF(INDEX(RAW_c_TEB2000_REV01!B:D,MATCH(H183,RAW_c_TEB2000_REV01!B:B,0),3)=L183,INDEX(
RAW_c_TEB2000_REV01!B:D,MATCH(H183,INDEX(RAW_c_TEB2000_REV01!B:B,MATCH(H183,RAW_c_TEB2000_REV01!B:B,)+1):'RAW_c_TEB2000_REV01'!B11254,)+MATCH(H183,RAW_c_TEB2000_REV01!B:B,),3),INDEX(RAW_c_TEB2000_REV01!B:D,MATCH(H183,RAW_c_TEB2000_REV01!B:B,0),3)),"---"))),"---")</f>
        <v>JB2-77</v>
      </c>
      <c r="T183">
        <f>COUNTIF(RAW_c_TEB2000_REV01!B:B,G183)</f>
        <v>2</v>
      </c>
      <c r="U183" t="str">
        <f t="shared" si="17"/>
        <v>B2B-IO-G4</v>
      </c>
    </row>
    <row r="184" spans="1:21" x14ac:dyDescent="0.25">
      <c r="A184" t="s">
        <v>2202</v>
      </c>
      <c r="B184" t="s">
        <v>39</v>
      </c>
      <c r="C184" t="s">
        <v>291</v>
      </c>
      <c r="D184" t="s">
        <v>274</v>
      </c>
      <c r="E184">
        <v>80</v>
      </c>
      <c r="F184" t="str">
        <f t="shared" si="12"/>
        <v>JB2-80</v>
      </c>
      <c r="G184" t="str">
        <f>VLOOKUP(F184,RAW_c_TEB2000_REV01!A:B,2,0)</f>
        <v>GND</v>
      </c>
      <c r="H184" t="str">
        <f t="shared" si="13"/>
        <v>GND</v>
      </c>
      <c r="I184" t="str">
        <f t="shared" si="14"/>
        <v>--</v>
      </c>
      <c r="J184" t="str">
        <f t="shared" si="15"/>
        <v>---</v>
      </c>
      <c r="K184" t="str">
        <f>IFERROR(IF(J184="--",IF(G184=H184,VLOOKUP(G184,RAW_c_TEB2000_REV01!L:N,3,0),SUM(VLOOKUP(H184,RAW_c_TEB2000_REV01!L:N,3,0),VLOOKUP(G184,RAW_c_TEB2000_REV01!L:N,3,0))),"---"),"---")</f>
        <v>---</v>
      </c>
      <c r="L184" t="str">
        <f t="shared" si="16"/>
        <v>JB2-80</v>
      </c>
      <c r="M184" t="str">
        <f>IFERROR(IF(
COUNTIF(B2B!H:H,(IF(K184&lt;&gt;"---",IF(INDEX(RAW_c_TEB2000_REV01!B:D,MATCH(H184,RAW_c_TEB2000_REV01!B:B,0),3)=L184,INDEX(
RAW_c_TEB2000_REV01!B:D,MATCH(H184,INDEX(RAW_c_TEB2000_REV01!B:B,MATCH(H184,RAW_c_TEB2000_REV01!B:B,)+1):'RAW_c_TEB2000_REV01'!B11255,)+MATCH(H184,RAW_c_TEB2000_REV01!B:B,),3),INDEX(RAW_c_TEB2000_REV01!B:D,MATCH(H184,RAW_c_TEB2000_REV01!B:B,0),3)),"---")))=1,"---",IF(K184&lt;&gt;"---",IF(INDEX(RAW_c_TEB2000_REV01!B:D,MATCH(H184,RAW_c_TEB2000_REV01!B:B,0),3)=L184,INDEX(
RAW_c_TEB2000_REV01!B:D,MATCH(H184,INDEX(RAW_c_TEB2000_REV01!B:B,MATCH(H184,RAW_c_TEB2000_REV01!B:B,)+1):'RAW_c_TEB2000_REV01'!B11255,)+MATCH(H184,RAW_c_TEB2000_REV01!B:B,),3),INDEX(RAW_c_TEB2000_REV01!B:D,MATCH(H184,RAW_c_TEB2000_REV01!B:B,0),3)),"---")),"---")</f>
        <v>---</v>
      </c>
      <c r="N184" t="str">
        <f>IFERROR(IF(AND(B184="B2B",J184="--"),L184,IF(
COUNTIF(B2B!H:H,(IF(K184&lt;&gt;"---",IF(INDEX(RAW_c_TEB2000_REV01!B:D,MATCH(H184,RAW_c_TEB2000_REV01!B:B,0),3)=L184,INDEX(
RAW_c_TEB2000_REV01!B:D,MATCH(H184,INDEX(RAW_c_TEB2000_REV01!B:B,MATCH(H184,RAW_c_TEB2000_REV01!B:B,)+1):'RAW_c_TEB2000_REV01'!B11255,)+MATCH(H184,RAW_c_TEB2000_REV01!B:B,),3),INDEX(RAW_c_TEB2000_REV01!B:D,MATCH(H184,RAW_c_TEB2000_REV01!B:B,0),3)),"---")))=0,"---",IF(K184&lt;&gt;"---",IF(INDEX(RAW_c_TEB2000_REV01!B:D,MATCH(H184,RAW_c_TEB2000_REV01!B:B,0),3)=L184,INDEX(
RAW_c_TEB2000_REV01!B:D,MATCH(H184,INDEX(RAW_c_TEB2000_REV01!B:B,MATCH(H184,RAW_c_TEB2000_REV01!B:B,)+1):'RAW_c_TEB2000_REV01'!B11255,)+MATCH(H184,RAW_c_TEB2000_REV01!B:B,),3),INDEX(RAW_c_TEB2000_REV01!B:D,MATCH(H184,RAW_c_TEB2000_REV01!B:B,0),3)),"---"))),"---")</f>
        <v>---</v>
      </c>
      <c r="T184">
        <f>COUNTIF(RAW_c_TEB2000_REV01!B:B,G184)</f>
        <v>224</v>
      </c>
      <c r="U184" t="str">
        <f t="shared" si="17"/>
        <v>B2B-GND</v>
      </c>
    </row>
    <row r="185" spans="1:21" x14ac:dyDescent="0.25">
      <c r="A185" t="s">
        <v>2203</v>
      </c>
      <c r="B185" t="s">
        <v>39</v>
      </c>
      <c r="C185" t="s">
        <v>291</v>
      </c>
      <c r="D185" t="s">
        <v>274</v>
      </c>
      <c r="E185">
        <v>79</v>
      </c>
      <c r="F185" t="str">
        <f t="shared" si="12"/>
        <v>JB2-79</v>
      </c>
      <c r="G185" t="str">
        <f>VLOOKUP(F185,RAW_c_TEB2000_REV01!A:B,2,0)</f>
        <v>GND</v>
      </c>
      <c r="H185" t="str">
        <f t="shared" si="13"/>
        <v>GND</v>
      </c>
      <c r="I185" t="str">
        <f t="shared" si="14"/>
        <v>--</v>
      </c>
      <c r="J185" t="str">
        <f t="shared" si="15"/>
        <v>---</v>
      </c>
      <c r="K185" t="str">
        <f>IFERROR(IF(J185="--",IF(G185=H185,VLOOKUP(G185,RAW_c_TEB2000_REV01!L:N,3,0),SUM(VLOOKUP(H185,RAW_c_TEB2000_REV01!L:N,3,0),VLOOKUP(G185,RAW_c_TEB2000_REV01!L:N,3,0))),"---"),"---")</f>
        <v>---</v>
      </c>
      <c r="L185" t="str">
        <f t="shared" si="16"/>
        <v>JB2-79</v>
      </c>
      <c r="M185" t="str">
        <f>IFERROR(IF(
COUNTIF(B2B!H:H,(IF(K185&lt;&gt;"---",IF(INDEX(RAW_c_TEB2000_REV01!B:D,MATCH(H185,RAW_c_TEB2000_REV01!B:B,0),3)=L185,INDEX(
RAW_c_TEB2000_REV01!B:D,MATCH(H185,INDEX(RAW_c_TEB2000_REV01!B:B,MATCH(H185,RAW_c_TEB2000_REV01!B:B,)+1):'RAW_c_TEB2000_REV01'!B11256,)+MATCH(H185,RAW_c_TEB2000_REV01!B:B,),3),INDEX(RAW_c_TEB2000_REV01!B:D,MATCH(H185,RAW_c_TEB2000_REV01!B:B,0),3)),"---")))=1,"---",IF(K185&lt;&gt;"---",IF(INDEX(RAW_c_TEB2000_REV01!B:D,MATCH(H185,RAW_c_TEB2000_REV01!B:B,0),3)=L185,INDEX(
RAW_c_TEB2000_REV01!B:D,MATCH(H185,INDEX(RAW_c_TEB2000_REV01!B:B,MATCH(H185,RAW_c_TEB2000_REV01!B:B,)+1):'RAW_c_TEB2000_REV01'!B11256,)+MATCH(H185,RAW_c_TEB2000_REV01!B:B,),3),INDEX(RAW_c_TEB2000_REV01!B:D,MATCH(H185,RAW_c_TEB2000_REV01!B:B,0),3)),"---")),"---")</f>
        <v>---</v>
      </c>
      <c r="N185" t="str">
        <f>IFERROR(IF(AND(B185="B2B",J185="--"),L185,IF(
COUNTIF(B2B!H:H,(IF(K185&lt;&gt;"---",IF(INDEX(RAW_c_TEB2000_REV01!B:D,MATCH(H185,RAW_c_TEB2000_REV01!B:B,0),3)=L185,INDEX(
RAW_c_TEB2000_REV01!B:D,MATCH(H185,INDEX(RAW_c_TEB2000_REV01!B:B,MATCH(H185,RAW_c_TEB2000_REV01!B:B,)+1):'RAW_c_TEB2000_REV01'!B11256,)+MATCH(H185,RAW_c_TEB2000_REV01!B:B,),3),INDEX(RAW_c_TEB2000_REV01!B:D,MATCH(H185,RAW_c_TEB2000_REV01!B:B,0),3)),"---")))=0,"---",IF(K185&lt;&gt;"---",IF(INDEX(RAW_c_TEB2000_REV01!B:D,MATCH(H185,RAW_c_TEB2000_REV01!B:B,0),3)=L185,INDEX(
RAW_c_TEB2000_REV01!B:D,MATCH(H185,INDEX(RAW_c_TEB2000_REV01!B:B,MATCH(H185,RAW_c_TEB2000_REV01!B:B,)+1):'RAW_c_TEB2000_REV01'!B11256,)+MATCH(H185,RAW_c_TEB2000_REV01!B:B,),3),INDEX(RAW_c_TEB2000_REV01!B:D,MATCH(H185,RAW_c_TEB2000_REV01!B:B,0),3)),"---"))),"---")</f>
        <v>---</v>
      </c>
      <c r="T185">
        <f>COUNTIF(RAW_c_TEB2000_REV01!B:B,G185)</f>
        <v>224</v>
      </c>
      <c r="U185" t="str">
        <f t="shared" si="17"/>
        <v>B2B-GND</v>
      </c>
    </row>
    <row r="186" spans="1:21" x14ac:dyDescent="0.25">
      <c r="A186" t="s">
        <v>2204</v>
      </c>
      <c r="B186" t="s">
        <v>39</v>
      </c>
      <c r="C186" t="s">
        <v>2155</v>
      </c>
      <c r="D186" t="s">
        <v>274</v>
      </c>
      <c r="E186">
        <v>82</v>
      </c>
      <c r="F186" t="str">
        <f t="shared" si="12"/>
        <v>JB2-82</v>
      </c>
      <c r="G186" t="str">
        <f>VLOOKUP(F186,RAW_c_TEB2000_REV01!A:B,2,0)</f>
        <v>B13_L15_P</v>
      </c>
      <c r="H186" t="str">
        <f t="shared" si="13"/>
        <v>B13_L15_P</v>
      </c>
      <c r="I186" t="str">
        <f t="shared" si="14"/>
        <v>--</v>
      </c>
      <c r="J186" t="str">
        <f t="shared" si="15"/>
        <v>--</v>
      </c>
      <c r="K186">
        <f>IFERROR(IF(J186="--",IF(G186=H186,VLOOKUP(G186,RAW_c_TEB2000_REV01!L:N,3,0),SUM(VLOOKUP(H186,RAW_c_TEB2000_REV01!L:N,3,0),VLOOKUP(G186,RAW_c_TEB2000_REV01!L:N,3,0))),"---"),"---")</f>
        <v>40.238199999999999</v>
      </c>
      <c r="L186" t="str">
        <f t="shared" si="16"/>
        <v>JB2-82</v>
      </c>
      <c r="M186" t="str">
        <f>IFERROR(IF(
COUNTIF(B2B!H:H,(IF(K186&lt;&gt;"---",IF(INDEX(RAW_c_TEB2000_REV01!B:D,MATCH(H186,RAW_c_TEB2000_REV01!B:B,0),3)=L186,INDEX(
RAW_c_TEB2000_REV01!B:D,MATCH(H186,INDEX(RAW_c_TEB2000_REV01!B:B,MATCH(H186,RAW_c_TEB2000_REV01!B:B,)+1):'RAW_c_TEB2000_REV01'!B11257,)+MATCH(H186,RAW_c_TEB2000_REV01!B:B,),3),INDEX(RAW_c_TEB2000_REV01!B:D,MATCH(H186,RAW_c_TEB2000_REV01!B:B,0),3)),"---")))=1,"---",IF(K186&lt;&gt;"---",IF(INDEX(RAW_c_TEB2000_REV01!B:D,MATCH(H186,RAW_c_TEB2000_REV01!B:B,0),3)=L186,INDEX(
RAW_c_TEB2000_REV01!B:D,MATCH(H186,INDEX(RAW_c_TEB2000_REV01!B:B,MATCH(H186,RAW_c_TEB2000_REV01!B:B,)+1):'RAW_c_TEB2000_REV01'!B11257,)+MATCH(H186,RAW_c_TEB2000_REV01!B:B,),3),INDEX(RAW_c_TEB2000_REV01!B:D,MATCH(H186,RAW_c_TEB2000_REV01!B:B,0),3)),"---")),"---")</f>
        <v>J2-C3</v>
      </c>
      <c r="N186" t="str">
        <f>IFERROR(IF(AND(B186="B2B",J186="--"),L186,IF(
COUNTIF(B2B!H:H,(IF(K186&lt;&gt;"---",IF(INDEX(RAW_c_TEB2000_REV01!B:D,MATCH(H186,RAW_c_TEB2000_REV01!B:B,0),3)=L186,INDEX(
RAW_c_TEB2000_REV01!B:D,MATCH(H186,INDEX(RAW_c_TEB2000_REV01!B:B,MATCH(H186,RAW_c_TEB2000_REV01!B:B,)+1):'RAW_c_TEB2000_REV01'!B11257,)+MATCH(H186,RAW_c_TEB2000_REV01!B:B,),3),INDEX(RAW_c_TEB2000_REV01!B:D,MATCH(H186,RAW_c_TEB2000_REV01!B:B,0),3)),"---")))=0,"---",IF(K186&lt;&gt;"---",IF(INDEX(RAW_c_TEB2000_REV01!B:D,MATCH(H186,RAW_c_TEB2000_REV01!B:B,0),3)=L186,INDEX(
RAW_c_TEB2000_REV01!B:D,MATCH(H186,INDEX(RAW_c_TEB2000_REV01!B:B,MATCH(H186,RAW_c_TEB2000_REV01!B:B,)+1):'RAW_c_TEB2000_REV01'!B11257,)+MATCH(H186,RAW_c_TEB2000_REV01!B:B,),3),INDEX(RAW_c_TEB2000_REV01!B:D,MATCH(H186,RAW_c_TEB2000_REV01!B:B,0),3)),"---"))),"---")</f>
        <v>JB2-82</v>
      </c>
      <c r="T186">
        <f>COUNTIF(RAW_c_TEB2000_REV01!B:B,G186)</f>
        <v>2</v>
      </c>
      <c r="U186" t="str">
        <f t="shared" si="17"/>
        <v>B2B-IO-G4</v>
      </c>
    </row>
    <row r="187" spans="1:21" x14ac:dyDescent="0.25">
      <c r="A187" t="s">
        <v>2205</v>
      </c>
      <c r="B187" t="s">
        <v>39</v>
      </c>
      <c r="C187" t="s">
        <v>2155</v>
      </c>
      <c r="D187" t="s">
        <v>274</v>
      </c>
      <c r="E187">
        <v>81</v>
      </c>
      <c r="F187" t="str">
        <f t="shared" si="12"/>
        <v>JB2-81</v>
      </c>
      <c r="G187" t="str">
        <f>VLOOKUP(F187,RAW_c_TEB2000_REV01!A:B,2,0)</f>
        <v>B13_L23_P</v>
      </c>
      <c r="H187" t="str">
        <f t="shared" si="13"/>
        <v>B13_L23_P</v>
      </c>
      <c r="I187" t="str">
        <f t="shared" si="14"/>
        <v>--</v>
      </c>
      <c r="J187" t="str">
        <f t="shared" si="15"/>
        <v>--</v>
      </c>
      <c r="K187">
        <f>IFERROR(IF(J187="--",IF(G187=H187,VLOOKUP(G187,RAW_c_TEB2000_REV01!L:N,3,0),SUM(VLOOKUP(H187,RAW_c_TEB2000_REV01!L:N,3,0),VLOOKUP(G187,RAW_c_TEB2000_REV01!L:N,3,0))),"---"),"---")</f>
        <v>12.6248</v>
      </c>
      <c r="L187" t="str">
        <f t="shared" si="16"/>
        <v>JB2-81</v>
      </c>
      <c r="M187" t="str">
        <f>IFERROR(IF(
COUNTIF(B2B!H:H,(IF(K187&lt;&gt;"---",IF(INDEX(RAW_c_TEB2000_REV01!B:D,MATCH(H187,RAW_c_TEB2000_REV01!B:B,0),3)=L187,INDEX(
RAW_c_TEB2000_REV01!B:D,MATCH(H187,INDEX(RAW_c_TEB2000_REV01!B:B,MATCH(H187,RAW_c_TEB2000_REV01!B:B,)+1):'RAW_c_TEB2000_REV01'!B11258,)+MATCH(H187,RAW_c_TEB2000_REV01!B:B,),3),INDEX(RAW_c_TEB2000_REV01!B:D,MATCH(H187,RAW_c_TEB2000_REV01!B:B,0),3)),"---")))=1,"---",IF(K187&lt;&gt;"---",IF(INDEX(RAW_c_TEB2000_REV01!B:D,MATCH(H187,RAW_c_TEB2000_REV01!B:B,0),3)=L187,INDEX(
RAW_c_TEB2000_REV01!B:D,MATCH(H187,INDEX(RAW_c_TEB2000_REV01!B:B,MATCH(H187,RAW_c_TEB2000_REV01!B:B,)+1):'RAW_c_TEB2000_REV01'!B11258,)+MATCH(H187,RAW_c_TEB2000_REV01!B:B,),3),INDEX(RAW_c_TEB2000_REV01!B:D,MATCH(H187,RAW_c_TEB2000_REV01!B:B,0),3)),"---")),"---")</f>
        <v>J2-A9</v>
      </c>
      <c r="N187" t="str">
        <f>IFERROR(IF(AND(B187="B2B",J187="--"),L187,IF(
COUNTIF(B2B!H:H,(IF(K187&lt;&gt;"---",IF(INDEX(RAW_c_TEB2000_REV01!B:D,MATCH(H187,RAW_c_TEB2000_REV01!B:B,0),3)=L187,INDEX(
RAW_c_TEB2000_REV01!B:D,MATCH(H187,INDEX(RAW_c_TEB2000_REV01!B:B,MATCH(H187,RAW_c_TEB2000_REV01!B:B,)+1):'RAW_c_TEB2000_REV01'!B11258,)+MATCH(H187,RAW_c_TEB2000_REV01!B:B,),3),INDEX(RAW_c_TEB2000_REV01!B:D,MATCH(H187,RAW_c_TEB2000_REV01!B:B,0),3)),"---")))=0,"---",IF(K187&lt;&gt;"---",IF(INDEX(RAW_c_TEB2000_REV01!B:D,MATCH(H187,RAW_c_TEB2000_REV01!B:B,0),3)=L187,INDEX(
RAW_c_TEB2000_REV01!B:D,MATCH(H187,INDEX(RAW_c_TEB2000_REV01!B:B,MATCH(H187,RAW_c_TEB2000_REV01!B:B,)+1):'RAW_c_TEB2000_REV01'!B11258,)+MATCH(H187,RAW_c_TEB2000_REV01!B:B,),3),INDEX(RAW_c_TEB2000_REV01!B:D,MATCH(H187,RAW_c_TEB2000_REV01!B:B,0),3)),"---"))),"---")</f>
        <v>JB2-81</v>
      </c>
      <c r="T187">
        <f>COUNTIF(RAW_c_TEB2000_REV01!B:B,G187)</f>
        <v>2</v>
      </c>
      <c r="U187" t="str">
        <f t="shared" si="17"/>
        <v>B2B-IO-G4</v>
      </c>
    </row>
    <row r="188" spans="1:21" x14ac:dyDescent="0.25">
      <c r="A188" t="s">
        <v>2206</v>
      </c>
      <c r="B188" t="s">
        <v>39</v>
      </c>
      <c r="C188" t="s">
        <v>2155</v>
      </c>
      <c r="D188" t="s">
        <v>274</v>
      </c>
      <c r="E188">
        <v>84</v>
      </c>
      <c r="F188" t="str">
        <f t="shared" si="12"/>
        <v>JB2-84</v>
      </c>
      <c r="G188" t="str">
        <f>VLOOKUP(F188,RAW_c_TEB2000_REV01!A:B,2,0)</f>
        <v>B13_L15_N</v>
      </c>
      <c r="H188" t="str">
        <f t="shared" si="13"/>
        <v>B13_L15_N</v>
      </c>
      <c r="I188" t="str">
        <f t="shared" si="14"/>
        <v>--</v>
      </c>
      <c r="J188" t="str">
        <f t="shared" si="15"/>
        <v>--</v>
      </c>
      <c r="K188">
        <f>IFERROR(IF(J188="--",IF(G188=H188,VLOOKUP(G188,RAW_c_TEB2000_REV01!L:N,3,0),SUM(VLOOKUP(H188,RAW_c_TEB2000_REV01!L:N,3,0),VLOOKUP(G188,RAW_c_TEB2000_REV01!L:N,3,0))),"---"),"---")</f>
        <v>40.213900000000002</v>
      </c>
      <c r="L188" t="str">
        <f t="shared" si="16"/>
        <v>JB2-84</v>
      </c>
      <c r="M188" t="str">
        <f>IFERROR(IF(
COUNTIF(B2B!H:H,(IF(K188&lt;&gt;"---",IF(INDEX(RAW_c_TEB2000_REV01!B:D,MATCH(H188,RAW_c_TEB2000_REV01!B:B,0),3)=L188,INDEX(
RAW_c_TEB2000_REV01!B:D,MATCH(H188,INDEX(RAW_c_TEB2000_REV01!B:B,MATCH(H188,RAW_c_TEB2000_REV01!B:B,)+1):'RAW_c_TEB2000_REV01'!B11259,)+MATCH(H188,RAW_c_TEB2000_REV01!B:B,),3),INDEX(RAW_c_TEB2000_REV01!B:D,MATCH(H188,RAW_c_TEB2000_REV01!B:B,0),3)),"---")))=1,"---",IF(K188&lt;&gt;"---",IF(INDEX(RAW_c_TEB2000_REV01!B:D,MATCH(H188,RAW_c_TEB2000_REV01!B:B,0),3)=L188,INDEX(
RAW_c_TEB2000_REV01!B:D,MATCH(H188,INDEX(RAW_c_TEB2000_REV01!B:B,MATCH(H188,RAW_c_TEB2000_REV01!B:B,)+1):'RAW_c_TEB2000_REV01'!B11259,)+MATCH(H188,RAW_c_TEB2000_REV01!B:B,),3),INDEX(RAW_c_TEB2000_REV01!B:D,MATCH(H188,RAW_c_TEB2000_REV01!B:B,0),3)),"---")),"---")</f>
        <v>J2-C2</v>
      </c>
      <c r="N188" t="str">
        <f>IFERROR(IF(AND(B188="B2B",J188="--"),L188,IF(
COUNTIF(B2B!H:H,(IF(K188&lt;&gt;"---",IF(INDEX(RAW_c_TEB2000_REV01!B:D,MATCH(H188,RAW_c_TEB2000_REV01!B:B,0),3)=L188,INDEX(
RAW_c_TEB2000_REV01!B:D,MATCH(H188,INDEX(RAW_c_TEB2000_REV01!B:B,MATCH(H188,RAW_c_TEB2000_REV01!B:B,)+1):'RAW_c_TEB2000_REV01'!B11259,)+MATCH(H188,RAW_c_TEB2000_REV01!B:B,),3),INDEX(RAW_c_TEB2000_REV01!B:D,MATCH(H188,RAW_c_TEB2000_REV01!B:B,0),3)),"---")))=0,"---",IF(K188&lt;&gt;"---",IF(INDEX(RAW_c_TEB2000_REV01!B:D,MATCH(H188,RAW_c_TEB2000_REV01!B:B,0),3)=L188,INDEX(
RAW_c_TEB2000_REV01!B:D,MATCH(H188,INDEX(RAW_c_TEB2000_REV01!B:B,MATCH(H188,RAW_c_TEB2000_REV01!B:B,)+1):'RAW_c_TEB2000_REV01'!B11259,)+MATCH(H188,RAW_c_TEB2000_REV01!B:B,),3),INDEX(RAW_c_TEB2000_REV01!B:D,MATCH(H188,RAW_c_TEB2000_REV01!B:B,0),3)),"---"))),"---")</f>
        <v>JB2-84</v>
      </c>
      <c r="T188">
        <f>COUNTIF(RAW_c_TEB2000_REV01!B:B,G188)</f>
        <v>2</v>
      </c>
      <c r="U188" t="str">
        <f t="shared" si="17"/>
        <v>B2B-IO-G4</v>
      </c>
    </row>
    <row r="189" spans="1:21" x14ac:dyDescent="0.25">
      <c r="A189" t="s">
        <v>2207</v>
      </c>
      <c r="B189" t="s">
        <v>39</v>
      </c>
      <c r="C189" t="s">
        <v>2155</v>
      </c>
      <c r="D189" t="s">
        <v>274</v>
      </c>
      <c r="E189">
        <v>83</v>
      </c>
      <c r="F189" t="str">
        <f t="shared" si="12"/>
        <v>JB2-83</v>
      </c>
      <c r="G189" t="str">
        <f>VLOOKUP(F189,RAW_c_TEB2000_REV01!A:B,2,0)</f>
        <v>B13_L23_N</v>
      </c>
      <c r="H189" t="str">
        <f t="shared" si="13"/>
        <v>B13_L23_N</v>
      </c>
      <c r="I189" t="str">
        <f t="shared" si="14"/>
        <v>--</v>
      </c>
      <c r="J189" t="str">
        <f t="shared" si="15"/>
        <v>--</v>
      </c>
      <c r="K189">
        <f>IFERROR(IF(J189="--",IF(G189=H189,VLOOKUP(G189,RAW_c_TEB2000_REV01!L:N,3,0),SUM(VLOOKUP(H189,RAW_c_TEB2000_REV01!L:N,3,0),VLOOKUP(G189,RAW_c_TEB2000_REV01!L:N,3,0))),"---"),"---")</f>
        <v>12.5848</v>
      </c>
      <c r="L189" t="str">
        <f t="shared" si="16"/>
        <v>JB2-83</v>
      </c>
      <c r="M189" t="str">
        <f>IFERROR(IF(
COUNTIF(B2B!H:H,(IF(K189&lt;&gt;"---",IF(INDEX(RAW_c_TEB2000_REV01!B:D,MATCH(H189,RAW_c_TEB2000_REV01!B:B,0),3)=L189,INDEX(
RAW_c_TEB2000_REV01!B:D,MATCH(H189,INDEX(RAW_c_TEB2000_REV01!B:B,MATCH(H189,RAW_c_TEB2000_REV01!B:B,)+1):'RAW_c_TEB2000_REV01'!B11260,)+MATCH(H189,RAW_c_TEB2000_REV01!B:B,),3),INDEX(RAW_c_TEB2000_REV01!B:D,MATCH(H189,RAW_c_TEB2000_REV01!B:B,0),3)),"---")))=1,"---",IF(K189&lt;&gt;"---",IF(INDEX(RAW_c_TEB2000_REV01!B:D,MATCH(H189,RAW_c_TEB2000_REV01!B:B,0),3)=L189,INDEX(
RAW_c_TEB2000_REV01!B:D,MATCH(H189,INDEX(RAW_c_TEB2000_REV01!B:B,MATCH(H189,RAW_c_TEB2000_REV01!B:B,)+1):'RAW_c_TEB2000_REV01'!B11260,)+MATCH(H189,RAW_c_TEB2000_REV01!B:B,),3),INDEX(RAW_c_TEB2000_REV01!B:D,MATCH(H189,RAW_c_TEB2000_REV01!B:B,0),3)),"---")),"---")</f>
        <v>J2-A8</v>
      </c>
      <c r="N189" t="str">
        <f>IFERROR(IF(AND(B189="B2B",J189="--"),L189,IF(
COUNTIF(B2B!H:H,(IF(K189&lt;&gt;"---",IF(INDEX(RAW_c_TEB2000_REV01!B:D,MATCH(H189,RAW_c_TEB2000_REV01!B:B,0),3)=L189,INDEX(
RAW_c_TEB2000_REV01!B:D,MATCH(H189,INDEX(RAW_c_TEB2000_REV01!B:B,MATCH(H189,RAW_c_TEB2000_REV01!B:B,)+1):'RAW_c_TEB2000_REV01'!B11260,)+MATCH(H189,RAW_c_TEB2000_REV01!B:B,),3),INDEX(RAW_c_TEB2000_REV01!B:D,MATCH(H189,RAW_c_TEB2000_REV01!B:B,0),3)),"---")))=0,"---",IF(K189&lt;&gt;"---",IF(INDEX(RAW_c_TEB2000_REV01!B:D,MATCH(H189,RAW_c_TEB2000_REV01!B:B,0),3)=L189,INDEX(
RAW_c_TEB2000_REV01!B:D,MATCH(H189,INDEX(RAW_c_TEB2000_REV01!B:B,MATCH(H189,RAW_c_TEB2000_REV01!B:B,)+1):'RAW_c_TEB2000_REV01'!B11260,)+MATCH(H189,RAW_c_TEB2000_REV01!B:B,),3),INDEX(RAW_c_TEB2000_REV01!B:D,MATCH(H189,RAW_c_TEB2000_REV01!B:B,0),3)),"---"))),"---")</f>
        <v>JB2-83</v>
      </c>
      <c r="T189">
        <f>COUNTIF(RAW_c_TEB2000_REV01!B:B,G189)</f>
        <v>2</v>
      </c>
      <c r="U189" t="str">
        <f t="shared" si="17"/>
        <v>B2B-IO-G4</v>
      </c>
    </row>
    <row r="190" spans="1:21" x14ac:dyDescent="0.25">
      <c r="A190" t="s">
        <v>2208</v>
      </c>
      <c r="B190" t="s">
        <v>39</v>
      </c>
      <c r="C190" t="s">
        <v>2155</v>
      </c>
      <c r="D190" t="s">
        <v>274</v>
      </c>
      <c r="E190">
        <v>86</v>
      </c>
      <c r="F190" t="str">
        <f t="shared" si="12"/>
        <v>JB2-86</v>
      </c>
      <c r="G190" t="str">
        <f>VLOOKUP(F190,RAW_c_TEB2000_REV01!A:B,2,0)</f>
        <v>B13_L21_P</v>
      </c>
      <c r="H190" t="str">
        <f t="shared" si="13"/>
        <v>B13_L21_P</v>
      </c>
      <c r="I190" t="str">
        <f t="shared" si="14"/>
        <v>--</v>
      </c>
      <c r="J190" t="str">
        <f t="shared" si="15"/>
        <v>--</v>
      </c>
      <c r="K190">
        <f>IFERROR(IF(J190="--",IF(G190=H190,VLOOKUP(G190,RAW_c_TEB2000_REV01!L:N,3,0),SUM(VLOOKUP(H190,RAW_c_TEB2000_REV01!L:N,3,0),VLOOKUP(G190,RAW_c_TEB2000_REV01!L:N,3,0))),"---"),"---")</f>
        <v>30.540600000000001</v>
      </c>
      <c r="L190" t="str">
        <f t="shared" si="16"/>
        <v>JB2-86</v>
      </c>
      <c r="M190" t="str">
        <f>IFERROR(IF(
COUNTIF(B2B!H:H,(IF(K190&lt;&gt;"---",IF(INDEX(RAW_c_TEB2000_REV01!B:D,MATCH(H190,RAW_c_TEB2000_REV01!B:B,0),3)=L190,INDEX(
RAW_c_TEB2000_REV01!B:D,MATCH(H190,INDEX(RAW_c_TEB2000_REV01!B:B,MATCH(H190,RAW_c_TEB2000_REV01!B:B,)+1):'RAW_c_TEB2000_REV01'!B11261,)+MATCH(H190,RAW_c_TEB2000_REV01!B:B,),3),INDEX(RAW_c_TEB2000_REV01!B:D,MATCH(H190,RAW_c_TEB2000_REV01!B:B,0),3)),"---")))=1,"---",IF(K190&lt;&gt;"---",IF(INDEX(RAW_c_TEB2000_REV01!B:D,MATCH(H190,RAW_c_TEB2000_REV01!B:B,0),3)=L190,INDEX(
RAW_c_TEB2000_REV01!B:D,MATCH(H190,INDEX(RAW_c_TEB2000_REV01!B:B,MATCH(H190,RAW_c_TEB2000_REV01!B:B,)+1):'RAW_c_TEB2000_REV01'!B11261,)+MATCH(H190,RAW_c_TEB2000_REV01!B:B,),3),INDEX(RAW_c_TEB2000_REV01!B:D,MATCH(H190,RAW_c_TEB2000_REV01!B:B,0),3)),"---")),"---")</f>
        <v>J2-B4</v>
      </c>
      <c r="N190" t="str">
        <f>IFERROR(IF(AND(B190="B2B",J190="--"),L190,IF(
COUNTIF(B2B!H:H,(IF(K190&lt;&gt;"---",IF(INDEX(RAW_c_TEB2000_REV01!B:D,MATCH(H190,RAW_c_TEB2000_REV01!B:B,0),3)=L190,INDEX(
RAW_c_TEB2000_REV01!B:D,MATCH(H190,INDEX(RAW_c_TEB2000_REV01!B:B,MATCH(H190,RAW_c_TEB2000_REV01!B:B,)+1):'RAW_c_TEB2000_REV01'!B11261,)+MATCH(H190,RAW_c_TEB2000_REV01!B:B,),3),INDEX(RAW_c_TEB2000_REV01!B:D,MATCH(H190,RAW_c_TEB2000_REV01!B:B,0),3)),"---")))=0,"---",IF(K190&lt;&gt;"---",IF(INDEX(RAW_c_TEB2000_REV01!B:D,MATCH(H190,RAW_c_TEB2000_REV01!B:B,0),3)=L190,INDEX(
RAW_c_TEB2000_REV01!B:D,MATCH(H190,INDEX(RAW_c_TEB2000_REV01!B:B,MATCH(H190,RAW_c_TEB2000_REV01!B:B,)+1):'RAW_c_TEB2000_REV01'!B11261,)+MATCH(H190,RAW_c_TEB2000_REV01!B:B,),3),INDEX(RAW_c_TEB2000_REV01!B:D,MATCH(H190,RAW_c_TEB2000_REV01!B:B,0),3)),"---"))),"---")</f>
        <v>JB2-86</v>
      </c>
      <c r="T190">
        <f>COUNTIF(RAW_c_TEB2000_REV01!B:B,G190)</f>
        <v>2</v>
      </c>
      <c r="U190" t="str">
        <f t="shared" si="17"/>
        <v>B2B-IO-G4</v>
      </c>
    </row>
    <row r="191" spans="1:21" x14ac:dyDescent="0.25">
      <c r="A191" t="s">
        <v>2209</v>
      </c>
      <c r="B191" t="s">
        <v>39</v>
      </c>
      <c r="C191" t="s">
        <v>2155</v>
      </c>
      <c r="D191" t="s">
        <v>274</v>
      </c>
      <c r="E191">
        <v>85</v>
      </c>
      <c r="F191" t="str">
        <f t="shared" si="12"/>
        <v>JB2-85</v>
      </c>
      <c r="G191" t="str">
        <f>VLOOKUP(F191,RAW_c_TEB2000_REV01!A:B,2,0)</f>
        <v>B13_L24_P</v>
      </c>
      <c r="H191" t="str">
        <f t="shared" si="13"/>
        <v>B13_L24_P</v>
      </c>
      <c r="I191" t="str">
        <f t="shared" si="14"/>
        <v>--</v>
      </c>
      <c r="J191" t="str">
        <f t="shared" si="15"/>
        <v>--</v>
      </c>
      <c r="K191">
        <f>IFERROR(IF(J191="--",IF(G191=H191,VLOOKUP(G191,RAW_c_TEB2000_REV01!L:N,3,0),SUM(VLOOKUP(H191,RAW_c_TEB2000_REV01!L:N,3,0),VLOOKUP(G191,RAW_c_TEB2000_REV01!L:N,3,0))),"---"),"---")</f>
        <v>16.4542</v>
      </c>
      <c r="L191" t="str">
        <f t="shared" si="16"/>
        <v>JB2-85</v>
      </c>
      <c r="M191" t="str">
        <f>IFERROR(IF(
COUNTIF(B2B!H:H,(IF(K191&lt;&gt;"---",IF(INDEX(RAW_c_TEB2000_REV01!B:D,MATCH(H191,RAW_c_TEB2000_REV01!B:B,0),3)=L191,INDEX(
RAW_c_TEB2000_REV01!B:D,MATCH(H191,INDEX(RAW_c_TEB2000_REV01!B:B,MATCH(H191,RAW_c_TEB2000_REV01!B:B,)+1):'RAW_c_TEB2000_REV01'!B11262,)+MATCH(H191,RAW_c_TEB2000_REV01!B:B,),3),INDEX(RAW_c_TEB2000_REV01!B:D,MATCH(H191,RAW_c_TEB2000_REV01!B:B,0),3)),"---")))=1,"---",IF(K191&lt;&gt;"---",IF(INDEX(RAW_c_TEB2000_REV01!B:D,MATCH(H191,RAW_c_TEB2000_REV01!B:B,0),3)=L191,INDEX(
RAW_c_TEB2000_REV01!B:D,MATCH(H191,INDEX(RAW_c_TEB2000_REV01!B:B,MATCH(H191,RAW_c_TEB2000_REV01!B:B,)+1):'RAW_c_TEB2000_REV01'!B11262,)+MATCH(H191,RAW_c_TEB2000_REV01!B:B,),3),INDEX(RAW_c_TEB2000_REV01!B:D,MATCH(H191,RAW_c_TEB2000_REV01!B:B,0),3)),"---")),"---")</f>
        <v>J2-B8</v>
      </c>
      <c r="N191" t="str">
        <f>IFERROR(IF(AND(B191="B2B",J191="--"),L191,IF(
COUNTIF(B2B!H:H,(IF(K191&lt;&gt;"---",IF(INDEX(RAW_c_TEB2000_REV01!B:D,MATCH(H191,RAW_c_TEB2000_REV01!B:B,0),3)=L191,INDEX(
RAW_c_TEB2000_REV01!B:D,MATCH(H191,INDEX(RAW_c_TEB2000_REV01!B:B,MATCH(H191,RAW_c_TEB2000_REV01!B:B,)+1):'RAW_c_TEB2000_REV01'!B11262,)+MATCH(H191,RAW_c_TEB2000_REV01!B:B,),3),INDEX(RAW_c_TEB2000_REV01!B:D,MATCH(H191,RAW_c_TEB2000_REV01!B:B,0),3)),"---")))=0,"---",IF(K191&lt;&gt;"---",IF(INDEX(RAW_c_TEB2000_REV01!B:D,MATCH(H191,RAW_c_TEB2000_REV01!B:B,0),3)=L191,INDEX(
RAW_c_TEB2000_REV01!B:D,MATCH(H191,INDEX(RAW_c_TEB2000_REV01!B:B,MATCH(H191,RAW_c_TEB2000_REV01!B:B,)+1):'RAW_c_TEB2000_REV01'!B11262,)+MATCH(H191,RAW_c_TEB2000_REV01!B:B,),3),INDEX(RAW_c_TEB2000_REV01!B:D,MATCH(H191,RAW_c_TEB2000_REV01!B:B,0),3)),"---"))),"---")</f>
        <v>JB2-85</v>
      </c>
      <c r="T191">
        <f>COUNTIF(RAW_c_TEB2000_REV01!B:B,G191)</f>
        <v>2</v>
      </c>
      <c r="U191" t="str">
        <f t="shared" si="17"/>
        <v>B2B-IO-G4</v>
      </c>
    </row>
    <row r="192" spans="1:21" x14ac:dyDescent="0.25">
      <c r="A192" t="s">
        <v>2210</v>
      </c>
      <c r="B192" t="s">
        <v>39</v>
      </c>
      <c r="C192" t="s">
        <v>2155</v>
      </c>
      <c r="D192" t="s">
        <v>274</v>
      </c>
      <c r="E192">
        <v>88</v>
      </c>
      <c r="F192" t="str">
        <f t="shared" si="12"/>
        <v>JB2-88</v>
      </c>
      <c r="G192" t="str">
        <f>VLOOKUP(F192,RAW_c_TEB2000_REV01!A:B,2,0)</f>
        <v>B13_L21_N</v>
      </c>
      <c r="H192" t="str">
        <f t="shared" si="13"/>
        <v>B13_L21_N</v>
      </c>
      <c r="I192" t="str">
        <f t="shared" si="14"/>
        <v>--</v>
      </c>
      <c r="J192" t="str">
        <f t="shared" si="15"/>
        <v>--</v>
      </c>
      <c r="K192">
        <f>IFERROR(IF(J192="--",IF(G192=H192,VLOOKUP(G192,RAW_c_TEB2000_REV01!L:N,3,0),SUM(VLOOKUP(H192,RAW_c_TEB2000_REV01!L:N,3,0),VLOOKUP(G192,RAW_c_TEB2000_REV01!L:N,3,0))),"---"),"---")</f>
        <v>30.540600000000001</v>
      </c>
      <c r="L192" t="str">
        <f t="shared" si="16"/>
        <v>JB2-88</v>
      </c>
      <c r="M192" t="str">
        <f>IFERROR(IF(
COUNTIF(B2B!H:H,(IF(K192&lt;&gt;"---",IF(INDEX(RAW_c_TEB2000_REV01!B:D,MATCH(H192,RAW_c_TEB2000_REV01!B:B,0),3)=L192,INDEX(
RAW_c_TEB2000_REV01!B:D,MATCH(H192,INDEX(RAW_c_TEB2000_REV01!B:B,MATCH(H192,RAW_c_TEB2000_REV01!B:B,)+1):'RAW_c_TEB2000_REV01'!B11263,)+MATCH(H192,RAW_c_TEB2000_REV01!B:B,),3),INDEX(RAW_c_TEB2000_REV01!B:D,MATCH(H192,RAW_c_TEB2000_REV01!B:B,0),3)),"---")))=1,"---",IF(K192&lt;&gt;"---",IF(INDEX(RAW_c_TEB2000_REV01!B:D,MATCH(H192,RAW_c_TEB2000_REV01!B:B,0),3)=L192,INDEX(
RAW_c_TEB2000_REV01!B:D,MATCH(H192,INDEX(RAW_c_TEB2000_REV01!B:B,MATCH(H192,RAW_c_TEB2000_REV01!B:B,)+1):'RAW_c_TEB2000_REV01'!B11263,)+MATCH(H192,RAW_c_TEB2000_REV01!B:B,),3),INDEX(RAW_c_TEB2000_REV01!B:D,MATCH(H192,RAW_c_TEB2000_REV01!B:B,0),3)),"---")),"---")</f>
        <v>J2-B3</v>
      </c>
      <c r="N192" t="str">
        <f>IFERROR(IF(AND(B192="B2B",J192="--"),L192,IF(
COUNTIF(B2B!H:H,(IF(K192&lt;&gt;"---",IF(INDEX(RAW_c_TEB2000_REV01!B:D,MATCH(H192,RAW_c_TEB2000_REV01!B:B,0),3)=L192,INDEX(
RAW_c_TEB2000_REV01!B:D,MATCH(H192,INDEX(RAW_c_TEB2000_REV01!B:B,MATCH(H192,RAW_c_TEB2000_REV01!B:B,)+1):'RAW_c_TEB2000_REV01'!B11263,)+MATCH(H192,RAW_c_TEB2000_REV01!B:B,),3),INDEX(RAW_c_TEB2000_REV01!B:D,MATCH(H192,RAW_c_TEB2000_REV01!B:B,0),3)),"---")))=0,"---",IF(K192&lt;&gt;"---",IF(INDEX(RAW_c_TEB2000_REV01!B:D,MATCH(H192,RAW_c_TEB2000_REV01!B:B,0),3)=L192,INDEX(
RAW_c_TEB2000_REV01!B:D,MATCH(H192,INDEX(RAW_c_TEB2000_REV01!B:B,MATCH(H192,RAW_c_TEB2000_REV01!B:B,)+1):'RAW_c_TEB2000_REV01'!B11263,)+MATCH(H192,RAW_c_TEB2000_REV01!B:B,),3),INDEX(RAW_c_TEB2000_REV01!B:D,MATCH(H192,RAW_c_TEB2000_REV01!B:B,0),3)),"---"))),"---")</f>
        <v>JB2-88</v>
      </c>
      <c r="T192">
        <f>COUNTIF(RAW_c_TEB2000_REV01!B:B,G192)</f>
        <v>2</v>
      </c>
      <c r="U192" t="str">
        <f t="shared" si="17"/>
        <v>B2B-IO-G4</v>
      </c>
    </row>
    <row r="193" spans="1:21" x14ac:dyDescent="0.25">
      <c r="A193" t="s">
        <v>2211</v>
      </c>
      <c r="B193" t="s">
        <v>39</v>
      </c>
      <c r="C193" t="s">
        <v>2155</v>
      </c>
      <c r="D193" t="s">
        <v>274</v>
      </c>
      <c r="E193">
        <v>87</v>
      </c>
      <c r="F193" t="str">
        <f t="shared" si="12"/>
        <v>JB2-87</v>
      </c>
      <c r="G193" t="str">
        <f>VLOOKUP(F193,RAW_c_TEB2000_REV01!A:B,2,0)</f>
        <v>B13_L24_N</v>
      </c>
      <c r="H193" t="str">
        <f t="shared" si="13"/>
        <v>B13_L24_N</v>
      </c>
      <c r="I193" t="str">
        <f t="shared" si="14"/>
        <v>--</v>
      </c>
      <c r="J193" t="str">
        <f t="shared" si="15"/>
        <v>--</v>
      </c>
      <c r="K193">
        <f>IFERROR(IF(J193="--",IF(G193=H193,VLOOKUP(G193,RAW_c_TEB2000_REV01!L:N,3,0),SUM(VLOOKUP(H193,RAW_c_TEB2000_REV01!L:N,3,0),VLOOKUP(G193,RAW_c_TEB2000_REV01!L:N,3,0))),"---"),"---")</f>
        <v>16.4542</v>
      </c>
      <c r="L193" t="str">
        <f t="shared" si="16"/>
        <v>JB2-87</v>
      </c>
      <c r="M193" t="str">
        <f>IFERROR(IF(
COUNTIF(B2B!H:H,(IF(K193&lt;&gt;"---",IF(INDEX(RAW_c_TEB2000_REV01!B:D,MATCH(H193,RAW_c_TEB2000_REV01!B:B,0),3)=L193,INDEX(
RAW_c_TEB2000_REV01!B:D,MATCH(H193,INDEX(RAW_c_TEB2000_REV01!B:B,MATCH(H193,RAW_c_TEB2000_REV01!B:B,)+1):'RAW_c_TEB2000_REV01'!B11264,)+MATCH(H193,RAW_c_TEB2000_REV01!B:B,),3),INDEX(RAW_c_TEB2000_REV01!B:D,MATCH(H193,RAW_c_TEB2000_REV01!B:B,0),3)),"---")))=1,"---",IF(K193&lt;&gt;"---",IF(INDEX(RAW_c_TEB2000_REV01!B:D,MATCH(H193,RAW_c_TEB2000_REV01!B:B,0),3)=L193,INDEX(
RAW_c_TEB2000_REV01!B:D,MATCH(H193,INDEX(RAW_c_TEB2000_REV01!B:B,MATCH(H193,RAW_c_TEB2000_REV01!B:B,)+1):'RAW_c_TEB2000_REV01'!B11264,)+MATCH(H193,RAW_c_TEB2000_REV01!B:B,),3),INDEX(RAW_c_TEB2000_REV01!B:D,MATCH(H193,RAW_c_TEB2000_REV01!B:B,0),3)),"---")),"---")</f>
        <v>J2-B7</v>
      </c>
      <c r="N193" t="str">
        <f>IFERROR(IF(AND(B193="B2B",J193="--"),L193,IF(
COUNTIF(B2B!H:H,(IF(K193&lt;&gt;"---",IF(INDEX(RAW_c_TEB2000_REV01!B:D,MATCH(H193,RAW_c_TEB2000_REV01!B:B,0),3)=L193,INDEX(
RAW_c_TEB2000_REV01!B:D,MATCH(H193,INDEX(RAW_c_TEB2000_REV01!B:B,MATCH(H193,RAW_c_TEB2000_REV01!B:B,)+1):'RAW_c_TEB2000_REV01'!B11264,)+MATCH(H193,RAW_c_TEB2000_REV01!B:B,),3),INDEX(RAW_c_TEB2000_REV01!B:D,MATCH(H193,RAW_c_TEB2000_REV01!B:B,0),3)),"---")))=0,"---",IF(K193&lt;&gt;"---",IF(INDEX(RAW_c_TEB2000_REV01!B:D,MATCH(H193,RAW_c_TEB2000_REV01!B:B,0),3)=L193,INDEX(
RAW_c_TEB2000_REV01!B:D,MATCH(H193,INDEX(RAW_c_TEB2000_REV01!B:B,MATCH(H193,RAW_c_TEB2000_REV01!B:B,)+1):'RAW_c_TEB2000_REV01'!B11264,)+MATCH(H193,RAW_c_TEB2000_REV01!B:B,),3),INDEX(RAW_c_TEB2000_REV01!B:D,MATCH(H193,RAW_c_TEB2000_REV01!B:B,0),3)),"---"))),"---")</f>
        <v>JB2-87</v>
      </c>
      <c r="T193">
        <f>COUNTIF(RAW_c_TEB2000_REV01!B:B,G193)</f>
        <v>2</v>
      </c>
      <c r="U193" t="str">
        <f t="shared" si="17"/>
        <v>B2B-IO-G4</v>
      </c>
    </row>
    <row r="194" spans="1:21" x14ac:dyDescent="0.25">
      <c r="A194" t="s">
        <v>2212</v>
      </c>
      <c r="B194" t="s">
        <v>39</v>
      </c>
      <c r="C194" t="s">
        <v>2155</v>
      </c>
      <c r="D194" t="s">
        <v>274</v>
      </c>
      <c r="E194">
        <v>90</v>
      </c>
      <c r="F194" t="str">
        <f t="shared" si="12"/>
        <v>JB2-90</v>
      </c>
      <c r="G194" t="str">
        <f>VLOOKUP(F194,RAW_c_TEB2000_REV01!A:B,2,0)</f>
        <v>FLED2</v>
      </c>
      <c r="H194" t="str">
        <f t="shared" si="13"/>
        <v>FL_1</v>
      </c>
      <c r="I194" t="str">
        <f t="shared" si="14"/>
        <v>R27</v>
      </c>
      <c r="J194" t="str">
        <f t="shared" si="15"/>
        <v>--</v>
      </c>
      <c r="K194">
        <f>IFERROR(IF(J194="--",IF(G194=H194,VLOOKUP(G194,RAW_c_TEB2000_REV01!L:N,3,0),SUM(VLOOKUP(H194,RAW_c_TEB2000_REV01!L:N,3,0),VLOOKUP(G194,RAW_c_TEB2000_REV01!L:N,3,0))),"---"),"---")</f>
        <v>69.595699999999994</v>
      </c>
      <c r="L194" t="str">
        <f t="shared" si="16"/>
        <v>JB2-90</v>
      </c>
      <c r="M194" t="str">
        <f>IFERROR(IF(
COUNTIF(B2B!H:H,(IF(K194&lt;&gt;"---",IF(INDEX(RAW_c_TEB2000_REV01!B:D,MATCH(H194,RAW_c_TEB2000_REV01!B:B,0),3)=L194,INDEX(
RAW_c_TEB2000_REV01!B:D,MATCH(H194,INDEX(RAW_c_TEB2000_REV01!B:B,MATCH(H194,RAW_c_TEB2000_REV01!B:B,)+1):'RAW_c_TEB2000_REV01'!B11265,)+MATCH(H194,RAW_c_TEB2000_REV01!B:B,),3),INDEX(RAW_c_TEB2000_REV01!B:D,MATCH(H194,RAW_c_TEB2000_REV01!B:B,0),3)),"---")))=1,"---",IF(K194&lt;&gt;"---",IF(INDEX(RAW_c_TEB2000_REV01!B:D,MATCH(H194,RAW_c_TEB2000_REV01!B:B,0),3)=L194,INDEX(
RAW_c_TEB2000_REV01!B:D,MATCH(H194,INDEX(RAW_c_TEB2000_REV01!B:B,MATCH(H194,RAW_c_TEB2000_REV01!B:B,)+1):'RAW_c_TEB2000_REV01'!B11265,)+MATCH(H194,RAW_c_TEB2000_REV01!B:B,),3),INDEX(RAW_c_TEB2000_REV01!B:D,MATCH(H194,RAW_c_TEB2000_REV01!B:B,0),3)),"---")),"---")</f>
        <v>U5-27</v>
      </c>
      <c r="N194" t="str">
        <f>IFERROR(IF(AND(B194="B2B",J194="--"),L194,IF(
COUNTIF(B2B!H:H,(IF(K194&lt;&gt;"---",IF(INDEX(RAW_c_TEB2000_REV01!B:D,MATCH(H194,RAW_c_TEB2000_REV01!B:B,0),3)=L194,INDEX(
RAW_c_TEB2000_REV01!B:D,MATCH(H194,INDEX(RAW_c_TEB2000_REV01!B:B,MATCH(H194,RAW_c_TEB2000_REV01!B:B,)+1):'RAW_c_TEB2000_REV01'!B11265,)+MATCH(H194,RAW_c_TEB2000_REV01!B:B,),3),INDEX(RAW_c_TEB2000_REV01!B:D,MATCH(H194,RAW_c_TEB2000_REV01!B:B,0),3)),"---")))=0,"---",IF(K194&lt;&gt;"---",IF(INDEX(RAW_c_TEB2000_REV01!B:D,MATCH(H194,RAW_c_TEB2000_REV01!B:B,0),3)=L194,INDEX(
RAW_c_TEB2000_REV01!B:D,MATCH(H194,INDEX(RAW_c_TEB2000_REV01!B:B,MATCH(H194,RAW_c_TEB2000_REV01!B:B,)+1):'RAW_c_TEB2000_REV01'!B11265,)+MATCH(H194,RAW_c_TEB2000_REV01!B:B,),3),INDEX(RAW_c_TEB2000_REV01!B:D,MATCH(H194,RAW_c_TEB2000_REV01!B:B,0),3)),"---"))),"---")</f>
        <v>JB2-90</v>
      </c>
      <c r="T194">
        <f>COUNTIF(RAW_c_TEB2000_REV01!B:B,G194)</f>
        <v>3</v>
      </c>
      <c r="U194" t="str">
        <f t="shared" si="17"/>
        <v>B2B-IO-G4</v>
      </c>
    </row>
    <row r="195" spans="1:21" x14ac:dyDescent="0.25">
      <c r="A195" t="s">
        <v>2213</v>
      </c>
      <c r="B195" t="s">
        <v>39</v>
      </c>
      <c r="C195" t="s">
        <v>291</v>
      </c>
      <c r="D195" t="s">
        <v>274</v>
      </c>
      <c r="E195">
        <v>89</v>
      </c>
      <c r="F195" t="str">
        <f t="shared" si="12"/>
        <v>JB2-89</v>
      </c>
      <c r="G195" t="str">
        <f>VLOOKUP(F195,RAW_c_TEB2000_REV01!A:B,2,0)</f>
        <v>GND</v>
      </c>
      <c r="H195" t="str">
        <f t="shared" si="13"/>
        <v>GND</v>
      </c>
      <c r="I195" t="str">
        <f t="shared" si="14"/>
        <v>--</v>
      </c>
      <c r="J195" t="str">
        <f t="shared" si="15"/>
        <v>---</v>
      </c>
      <c r="K195" t="str">
        <f>IFERROR(IF(J195="--",IF(G195=H195,VLOOKUP(G195,RAW_c_TEB2000_REV01!L:N,3,0),SUM(VLOOKUP(H195,RAW_c_TEB2000_REV01!L:N,3,0),VLOOKUP(G195,RAW_c_TEB2000_REV01!L:N,3,0))),"---"),"---")</f>
        <v>---</v>
      </c>
      <c r="L195" t="str">
        <f t="shared" si="16"/>
        <v>JB2-89</v>
      </c>
      <c r="M195" t="str">
        <f>IFERROR(IF(
COUNTIF(B2B!H:H,(IF(K195&lt;&gt;"---",IF(INDEX(RAW_c_TEB2000_REV01!B:D,MATCH(H195,RAW_c_TEB2000_REV01!B:B,0),3)=L195,INDEX(
RAW_c_TEB2000_REV01!B:D,MATCH(H195,INDEX(RAW_c_TEB2000_REV01!B:B,MATCH(H195,RAW_c_TEB2000_REV01!B:B,)+1):'RAW_c_TEB2000_REV01'!B11266,)+MATCH(H195,RAW_c_TEB2000_REV01!B:B,),3),INDEX(RAW_c_TEB2000_REV01!B:D,MATCH(H195,RAW_c_TEB2000_REV01!B:B,0),3)),"---")))=1,"---",IF(K195&lt;&gt;"---",IF(INDEX(RAW_c_TEB2000_REV01!B:D,MATCH(H195,RAW_c_TEB2000_REV01!B:B,0),3)=L195,INDEX(
RAW_c_TEB2000_REV01!B:D,MATCH(H195,INDEX(RAW_c_TEB2000_REV01!B:B,MATCH(H195,RAW_c_TEB2000_REV01!B:B,)+1):'RAW_c_TEB2000_REV01'!B11266,)+MATCH(H195,RAW_c_TEB2000_REV01!B:B,),3),INDEX(RAW_c_TEB2000_REV01!B:D,MATCH(H195,RAW_c_TEB2000_REV01!B:B,0),3)),"---")),"---")</f>
        <v>---</v>
      </c>
      <c r="N195" t="str">
        <f>IFERROR(IF(AND(B195="B2B",J195="--"),L195,IF(
COUNTIF(B2B!H:H,(IF(K195&lt;&gt;"---",IF(INDEX(RAW_c_TEB2000_REV01!B:D,MATCH(H195,RAW_c_TEB2000_REV01!B:B,0),3)=L195,INDEX(
RAW_c_TEB2000_REV01!B:D,MATCH(H195,INDEX(RAW_c_TEB2000_REV01!B:B,MATCH(H195,RAW_c_TEB2000_REV01!B:B,)+1):'RAW_c_TEB2000_REV01'!B11266,)+MATCH(H195,RAW_c_TEB2000_REV01!B:B,),3),INDEX(RAW_c_TEB2000_REV01!B:D,MATCH(H195,RAW_c_TEB2000_REV01!B:B,0),3)),"---")))=0,"---",IF(K195&lt;&gt;"---",IF(INDEX(RAW_c_TEB2000_REV01!B:D,MATCH(H195,RAW_c_TEB2000_REV01!B:B,0),3)=L195,INDEX(
RAW_c_TEB2000_REV01!B:D,MATCH(H195,INDEX(RAW_c_TEB2000_REV01!B:B,MATCH(H195,RAW_c_TEB2000_REV01!B:B,)+1):'RAW_c_TEB2000_REV01'!B11266,)+MATCH(H195,RAW_c_TEB2000_REV01!B:B,),3),INDEX(RAW_c_TEB2000_REV01!B:D,MATCH(H195,RAW_c_TEB2000_REV01!B:B,0),3)),"---"))),"---")</f>
        <v>---</v>
      </c>
      <c r="T195">
        <f>COUNTIF(RAW_c_TEB2000_REV01!B:B,G195)</f>
        <v>224</v>
      </c>
      <c r="U195" t="str">
        <f t="shared" si="17"/>
        <v>B2B-GND</v>
      </c>
    </row>
    <row r="196" spans="1:21" x14ac:dyDescent="0.25">
      <c r="A196" t="s">
        <v>2214</v>
      </c>
      <c r="B196" t="s">
        <v>39</v>
      </c>
      <c r="C196" t="s">
        <v>2215</v>
      </c>
      <c r="D196" t="s">
        <v>274</v>
      </c>
      <c r="E196">
        <v>92</v>
      </c>
      <c r="F196" t="str">
        <f t="shared" si="12"/>
        <v>JB2-92</v>
      </c>
      <c r="G196" t="str">
        <f>VLOOKUP(F196,RAW_c_TEB2000_REV01!A:B,2,0)</f>
        <v>VCCJTAG</v>
      </c>
      <c r="H196" t="str">
        <f t="shared" si="13"/>
        <v>VCCJTAG</v>
      </c>
      <c r="I196" t="str">
        <f t="shared" si="14"/>
        <v>--</v>
      </c>
      <c r="J196" t="str">
        <f t="shared" si="15"/>
        <v>---</v>
      </c>
      <c r="K196" t="str">
        <f>IFERROR(IF(J196="--",IF(G196=H196,VLOOKUP(G196,RAW_c_TEB2000_REV01!L:N,3,0),SUM(VLOOKUP(H196,RAW_c_TEB2000_REV01!L:N,3,0),VLOOKUP(G196,RAW_c_TEB2000_REV01!L:N,3,0))),"---"),"---")</f>
        <v>---</v>
      </c>
      <c r="L196" t="str">
        <f t="shared" si="16"/>
        <v>JB2-92</v>
      </c>
      <c r="M196" t="str">
        <f>IFERROR(IF(
COUNTIF(B2B!H:H,(IF(K196&lt;&gt;"---",IF(INDEX(RAW_c_TEB2000_REV01!B:D,MATCH(H196,RAW_c_TEB2000_REV01!B:B,0),3)=L196,INDEX(
RAW_c_TEB2000_REV01!B:D,MATCH(H196,INDEX(RAW_c_TEB2000_REV01!B:B,MATCH(H196,RAW_c_TEB2000_REV01!B:B,)+1):'RAW_c_TEB2000_REV01'!B11267,)+MATCH(H196,RAW_c_TEB2000_REV01!B:B,),3),INDEX(RAW_c_TEB2000_REV01!B:D,MATCH(H196,RAW_c_TEB2000_REV01!B:B,0),3)),"---")))=1,"---",IF(K196&lt;&gt;"---",IF(INDEX(RAW_c_TEB2000_REV01!B:D,MATCH(H196,RAW_c_TEB2000_REV01!B:B,0),3)=L196,INDEX(
RAW_c_TEB2000_REV01!B:D,MATCH(H196,INDEX(RAW_c_TEB2000_REV01!B:B,MATCH(H196,RAW_c_TEB2000_REV01!B:B,)+1):'RAW_c_TEB2000_REV01'!B11267,)+MATCH(H196,RAW_c_TEB2000_REV01!B:B,),3),INDEX(RAW_c_TEB2000_REV01!B:D,MATCH(H196,RAW_c_TEB2000_REV01!B:B,0),3)),"---")),"---")</f>
        <v>---</v>
      </c>
      <c r="N196" t="str">
        <f>IFERROR(IF(AND(B196="B2B",J196="--"),L196,IF(
COUNTIF(B2B!H:H,(IF(K196&lt;&gt;"---",IF(INDEX(RAW_c_TEB2000_REV01!B:D,MATCH(H196,RAW_c_TEB2000_REV01!B:B,0),3)=L196,INDEX(
RAW_c_TEB2000_REV01!B:D,MATCH(H196,INDEX(RAW_c_TEB2000_REV01!B:B,MATCH(H196,RAW_c_TEB2000_REV01!B:B,)+1):'RAW_c_TEB2000_REV01'!B11267,)+MATCH(H196,RAW_c_TEB2000_REV01!B:B,),3),INDEX(RAW_c_TEB2000_REV01!B:D,MATCH(H196,RAW_c_TEB2000_REV01!B:B,0),3)),"---")))=0,"---",IF(K196&lt;&gt;"---",IF(INDEX(RAW_c_TEB2000_REV01!B:D,MATCH(H196,RAW_c_TEB2000_REV01!B:B,0),3)=L196,INDEX(
RAW_c_TEB2000_REV01!B:D,MATCH(H196,INDEX(RAW_c_TEB2000_REV01!B:B,MATCH(H196,RAW_c_TEB2000_REV01!B:B,)+1):'RAW_c_TEB2000_REV01'!B11267,)+MATCH(H196,RAW_c_TEB2000_REV01!B:B,),3),INDEX(RAW_c_TEB2000_REV01!B:D,MATCH(H196,RAW_c_TEB2000_REV01!B:B,0),3)),"---"))),"---")</f>
        <v>---</v>
      </c>
      <c r="T196">
        <f>COUNTIF(RAW_c_TEB2000_REV01!B:B,G196)</f>
        <v>9</v>
      </c>
      <c r="U196" t="str">
        <f t="shared" si="17"/>
        <v>B2B-PWR_JTAG</v>
      </c>
    </row>
    <row r="197" spans="1:21" x14ac:dyDescent="0.25">
      <c r="A197" t="s">
        <v>2216</v>
      </c>
      <c r="B197" t="s">
        <v>39</v>
      </c>
      <c r="C197" t="s">
        <v>2155</v>
      </c>
      <c r="D197" t="s">
        <v>274</v>
      </c>
      <c r="E197">
        <v>91</v>
      </c>
      <c r="F197" t="str">
        <f t="shared" si="12"/>
        <v>JB2-91</v>
      </c>
      <c r="G197" t="str">
        <f>VLOOKUP(F197,RAW_c_TEB2000_REV01!A:B,2,0)</f>
        <v>B13_L19_P</v>
      </c>
      <c r="H197" t="str">
        <f t="shared" si="13"/>
        <v>B13_L19_P</v>
      </c>
      <c r="I197" t="str">
        <f t="shared" si="14"/>
        <v>--</v>
      </c>
      <c r="J197" t="str">
        <f t="shared" si="15"/>
        <v>--</v>
      </c>
      <c r="K197">
        <f>IFERROR(IF(J197="--",IF(G197=H197,VLOOKUP(G197,RAW_c_TEB2000_REV01!L:N,3,0),SUM(VLOOKUP(H197,RAW_c_TEB2000_REV01!L:N,3,0),VLOOKUP(G197,RAW_c_TEB2000_REV01!L:N,3,0))),"---"),"---")</f>
        <v>14.803900000000001</v>
      </c>
      <c r="L197" t="str">
        <f t="shared" si="16"/>
        <v>JB2-91</v>
      </c>
      <c r="M197" t="str">
        <f>IFERROR(IF(
COUNTIF(B2B!H:H,(IF(K197&lt;&gt;"---",IF(INDEX(RAW_c_TEB2000_REV01!B:D,MATCH(H197,RAW_c_TEB2000_REV01!B:B,0),3)=L197,INDEX(
RAW_c_TEB2000_REV01!B:D,MATCH(H197,INDEX(RAW_c_TEB2000_REV01!B:B,MATCH(H197,RAW_c_TEB2000_REV01!B:B,)+1):'RAW_c_TEB2000_REV01'!B11268,)+MATCH(H197,RAW_c_TEB2000_REV01!B:B,),3),INDEX(RAW_c_TEB2000_REV01!B:D,MATCH(H197,RAW_c_TEB2000_REV01!B:B,0),3)),"---")))=1,"---",IF(K197&lt;&gt;"---",IF(INDEX(RAW_c_TEB2000_REV01!B:D,MATCH(H197,RAW_c_TEB2000_REV01!B:B,0),3)=L197,INDEX(
RAW_c_TEB2000_REV01!B:D,MATCH(H197,INDEX(RAW_c_TEB2000_REV01!B:B,MATCH(H197,RAW_c_TEB2000_REV01!B:B,)+1):'RAW_c_TEB2000_REV01'!B11268,)+MATCH(H197,RAW_c_TEB2000_REV01!B:B,),3),INDEX(RAW_c_TEB2000_REV01!B:D,MATCH(H197,RAW_c_TEB2000_REV01!B:B,0),3)),"---")),"---")</f>
        <v>J2-A7</v>
      </c>
      <c r="N197" t="str">
        <f>IFERROR(IF(AND(B197="B2B",J197="--"),L197,IF(
COUNTIF(B2B!H:H,(IF(K197&lt;&gt;"---",IF(INDEX(RAW_c_TEB2000_REV01!B:D,MATCH(H197,RAW_c_TEB2000_REV01!B:B,0),3)=L197,INDEX(
RAW_c_TEB2000_REV01!B:D,MATCH(H197,INDEX(RAW_c_TEB2000_REV01!B:B,MATCH(H197,RAW_c_TEB2000_REV01!B:B,)+1):'RAW_c_TEB2000_REV01'!B11268,)+MATCH(H197,RAW_c_TEB2000_REV01!B:B,),3),INDEX(RAW_c_TEB2000_REV01!B:D,MATCH(H197,RAW_c_TEB2000_REV01!B:B,0),3)),"---")))=0,"---",IF(K197&lt;&gt;"---",IF(INDEX(RAW_c_TEB2000_REV01!B:D,MATCH(H197,RAW_c_TEB2000_REV01!B:B,0),3)=L197,INDEX(
RAW_c_TEB2000_REV01!B:D,MATCH(H197,INDEX(RAW_c_TEB2000_REV01!B:B,MATCH(H197,RAW_c_TEB2000_REV01!B:B,)+1):'RAW_c_TEB2000_REV01'!B11268,)+MATCH(H197,RAW_c_TEB2000_REV01!B:B,),3),INDEX(RAW_c_TEB2000_REV01!B:D,MATCH(H197,RAW_c_TEB2000_REV01!B:B,0),3)),"---"))),"---")</f>
        <v>JB2-91</v>
      </c>
      <c r="T197">
        <f>COUNTIF(RAW_c_TEB2000_REV01!B:B,G197)</f>
        <v>2</v>
      </c>
      <c r="U197" t="str">
        <f t="shared" si="17"/>
        <v>B2B-IO-G4</v>
      </c>
    </row>
    <row r="198" spans="1:21" x14ac:dyDescent="0.25">
      <c r="A198" t="s">
        <v>2217</v>
      </c>
      <c r="B198" t="s">
        <v>39</v>
      </c>
      <c r="C198" t="s">
        <v>528</v>
      </c>
      <c r="D198" t="s">
        <v>274</v>
      </c>
      <c r="E198">
        <v>94</v>
      </c>
      <c r="F198" t="str">
        <f t="shared" si="12"/>
        <v>JB2-94</v>
      </c>
      <c r="G198" t="str">
        <f>VLOOKUP(F198,RAW_c_TEB2000_REV01!A:B,2,0)</f>
        <v>TMS_B</v>
      </c>
      <c r="H198" t="str">
        <f t="shared" si="13"/>
        <v>TMS_B</v>
      </c>
      <c r="I198" t="str">
        <f t="shared" si="14"/>
        <v>--</v>
      </c>
      <c r="J198" t="str">
        <f t="shared" si="15"/>
        <v>--</v>
      </c>
      <c r="K198">
        <f>IFERROR(IF(J198="--",IF(G198=H198,VLOOKUP(G198,RAW_c_TEB2000_REV01!L:N,3,0),SUM(VLOOKUP(H198,RAW_c_TEB2000_REV01!L:N,3,0),VLOOKUP(G198,RAW_c_TEB2000_REV01!L:N,3,0))),"---"),"---")</f>
        <v>6.6083999999999996</v>
      </c>
      <c r="L198" t="str">
        <f t="shared" si="16"/>
        <v>JB2-94</v>
      </c>
      <c r="M198" t="str">
        <f>IFERROR(IF(
COUNTIF(B2B!H:H,(IF(K198&lt;&gt;"---",IF(INDEX(RAW_c_TEB2000_REV01!B:D,MATCH(H198,RAW_c_TEB2000_REV01!B:B,0),3)=L198,INDEX(
RAW_c_TEB2000_REV01!B:D,MATCH(H198,INDEX(RAW_c_TEB2000_REV01!B:B,MATCH(H198,RAW_c_TEB2000_REV01!B:B,)+1):'RAW_c_TEB2000_REV01'!B11269,)+MATCH(H198,RAW_c_TEB2000_REV01!B:B,),3),INDEX(RAW_c_TEB2000_REV01!B:D,MATCH(H198,RAW_c_TEB2000_REV01!B:B,0),3)),"---")))=1,"---",IF(K198&lt;&gt;"---",IF(INDEX(RAW_c_TEB2000_REV01!B:D,MATCH(H198,RAW_c_TEB2000_REV01!B:B,0),3)=L198,INDEX(
RAW_c_TEB2000_REV01!B:D,MATCH(H198,INDEX(RAW_c_TEB2000_REV01!B:B,MATCH(H198,RAW_c_TEB2000_REV01!B:B,)+1):'RAW_c_TEB2000_REV01'!B11269,)+MATCH(H198,RAW_c_TEB2000_REV01!B:B,),3),INDEX(RAW_c_TEB2000_REV01!B:D,MATCH(H198,RAW_c_TEB2000_REV01!B:B,0),3)),"---")),"---")</f>
        <v>U5-4</v>
      </c>
      <c r="N198" t="str">
        <f>IFERROR(IF(AND(B198="B2B",J198="--"),L198,IF(
COUNTIF(B2B!H:H,(IF(K198&lt;&gt;"---",IF(INDEX(RAW_c_TEB2000_REV01!B:D,MATCH(H198,RAW_c_TEB2000_REV01!B:B,0),3)=L198,INDEX(
RAW_c_TEB2000_REV01!B:D,MATCH(H198,INDEX(RAW_c_TEB2000_REV01!B:B,MATCH(H198,RAW_c_TEB2000_REV01!B:B,)+1):'RAW_c_TEB2000_REV01'!B11269,)+MATCH(H198,RAW_c_TEB2000_REV01!B:B,),3),INDEX(RAW_c_TEB2000_REV01!B:D,MATCH(H198,RAW_c_TEB2000_REV01!B:B,0),3)),"---")))=0,"---",IF(K198&lt;&gt;"---",IF(INDEX(RAW_c_TEB2000_REV01!B:D,MATCH(H198,RAW_c_TEB2000_REV01!B:B,0),3)=L198,INDEX(
RAW_c_TEB2000_REV01!B:D,MATCH(H198,INDEX(RAW_c_TEB2000_REV01!B:B,MATCH(H198,RAW_c_TEB2000_REV01!B:B,)+1):'RAW_c_TEB2000_REV01'!B11269,)+MATCH(H198,RAW_c_TEB2000_REV01!B:B,),3),INDEX(RAW_c_TEB2000_REV01!B:D,MATCH(H198,RAW_c_TEB2000_REV01!B:B,0),3)),"---"))),"---")</f>
        <v>JB2-94</v>
      </c>
      <c r="T198">
        <f>COUNTIF(RAW_c_TEB2000_REV01!B:B,G198)</f>
        <v>2</v>
      </c>
      <c r="U198" t="str">
        <f t="shared" si="17"/>
        <v>B2B-TMS</v>
      </c>
    </row>
    <row r="199" spans="1:21" x14ac:dyDescent="0.25">
      <c r="A199" t="s">
        <v>2218</v>
      </c>
      <c r="B199" t="s">
        <v>39</v>
      </c>
      <c r="C199" t="s">
        <v>2155</v>
      </c>
      <c r="D199" t="s">
        <v>274</v>
      </c>
      <c r="E199">
        <v>93</v>
      </c>
      <c r="F199" t="str">
        <f t="shared" ref="F199:F262" si="18">$D199&amp;"-"&amp;$E199</f>
        <v>JB2-93</v>
      </c>
      <c r="G199" t="str">
        <f>VLOOKUP(F199,RAW_c_TEB2000_REV01!A:B,2,0)</f>
        <v>B13_L19_N</v>
      </c>
      <c r="H199" t="str">
        <f t="shared" ref="H199:H262" si="19">IF(IF(COUNTIF($Q$6:$S$150,G199)&gt;0,"---","--")="---",VLOOKUP(G199,$Q$6:$S$150,3,0),G199)</f>
        <v>B13_L19_N</v>
      </c>
      <c r="I199" t="str">
        <f t="shared" ref="I199:I262" si="20">IF(IF(COUNTIF($Q$6:$S$150,G199)&gt;0,"---","--")="---",VLOOKUP(G199,$Q$6:$S$150,2,0),"--")</f>
        <v>--</v>
      </c>
      <c r="J199" t="str">
        <f t="shared" ref="J199:J262" si="21">IF(COUNTIF($O$6:$O$100,G199)&gt;0,"---","--")</f>
        <v>--</v>
      </c>
      <c r="K199">
        <f>IFERROR(IF(J199="--",IF(G199=H199,VLOOKUP(G199,RAW_c_TEB2000_REV01!L:N,3,0),SUM(VLOOKUP(H199,RAW_c_TEB2000_REV01!L:N,3,0),VLOOKUP(G199,RAW_c_TEB2000_REV01!L:N,3,0))),"---"),"---")</f>
        <v>14.7639</v>
      </c>
      <c r="L199" t="str">
        <f t="shared" ref="L199:L262" si="22">$D199&amp;"-"&amp;$E199</f>
        <v>JB2-93</v>
      </c>
      <c r="M199" t="str">
        <f>IFERROR(IF(
COUNTIF(B2B!H:H,(IF(K199&lt;&gt;"---",IF(INDEX(RAW_c_TEB2000_REV01!B:D,MATCH(H199,RAW_c_TEB2000_REV01!B:B,0),3)=L199,INDEX(
RAW_c_TEB2000_REV01!B:D,MATCH(H199,INDEX(RAW_c_TEB2000_REV01!B:B,MATCH(H199,RAW_c_TEB2000_REV01!B:B,)+1):'RAW_c_TEB2000_REV01'!B11270,)+MATCH(H199,RAW_c_TEB2000_REV01!B:B,),3),INDEX(RAW_c_TEB2000_REV01!B:D,MATCH(H199,RAW_c_TEB2000_REV01!B:B,0),3)),"---")))=1,"---",IF(K199&lt;&gt;"---",IF(INDEX(RAW_c_TEB2000_REV01!B:D,MATCH(H199,RAW_c_TEB2000_REV01!B:B,0),3)=L199,INDEX(
RAW_c_TEB2000_REV01!B:D,MATCH(H199,INDEX(RAW_c_TEB2000_REV01!B:B,MATCH(H199,RAW_c_TEB2000_REV01!B:B,)+1):'RAW_c_TEB2000_REV01'!B11270,)+MATCH(H199,RAW_c_TEB2000_REV01!B:B,),3),INDEX(RAW_c_TEB2000_REV01!B:D,MATCH(H199,RAW_c_TEB2000_REV01!B:B,0),3)),"---")),"---")</f>
        <v>J2-A6</v>
      </c>
      <c r="N199" t="str">
        <f>IFERROR(IF(AND(B199="B2B",J199="--"),L199,IF(
COUNTIF(B2B!H:H,(IF(K199&lt;&gt;"---",IF(INDEX(RAW_c_TEB2000_REV01!B:D,MATCH(H199,RAW_c_TEB2000_REV01!B:B,0),3)=L199,INDEX(
RAW_c_TEB2000_REV01!B:D,MATCH(H199,INDEX(RAW_c_TEB2000_REV01!B:B,MATCH(H199,RAW_c_TEB2000_REV01!B:B,)+1):'RAW_c_TEB2000_REV01'!B11270,)+MATCH(H199,RAW_c_TEB2000_REV01!B:B,),3),INDEX(RAW_c_TEB2000_REV01!B:D,MATCH(H199,RAW_c_TEB2000_REV01!B:B,0),3)),"---")))=0,"---",IF(K199&lt;&gt;"---",IF(INDEX(RAW_c_TEB2000_REV01!B:D,MATCH(H199,RAW_c_TEB2000_REV01!B:B,0),3)=L199,INDEX(
RAW_c_TEB2000_REV01!B:D,MATCH(H199,INDEX(RAW_c_TEB2000_REV01!B:B,MATCH(H199,RAW_c_TEB2000_REV01!B:B,)+1):'RAW_c_TEB2000_REV01'!B11270,)+MATCH(H199,RAW_c_TEB2000_REV01!B:B,),3),INDEX(RAW_c_TEB2000_REV01!B:D,MATCH(H199,RAW_c_TEB2000_REV01!B:B,0),3)),"---"))),"---")</f>
        <v>JB2-93</v>
      </c>
      <c r="T199">
        <f>COUNTIF(RAW_c_TEB2000_REV01!B:B,G199)</f>
        <v>2</v>
      </c>
      <c r="U199" t="str">
        <f t="shared" ref="U199:U262" si="23">$B199&amp;"-"&amp;$C199</f>
        <v>B2B-IO-G4</v>
      </c>
    </row>
    <row r="200" spans="1:21" x14ac:dyDescent="0.25">
      <c r="A200" t="s">
        <v>2219</v>
      </c>
      <c r="B200" t="s">
        <v>39</v>
      </c>
      <c r="C200" t="s">
        <v>532</v>
      </c>
      <c r="D200" t="s">
        <v>274</v>
      </c>
      <c r="E200">
        <v>96</v>
      </c>
      <c r="F200" t="str">
        <f t="shared" si="18"/>
        <v>JB2-96</v>
      </c>
      <c r="G200" t="str">
        <f>VLOOKUP(F200,RAW_c_TEB2000_REV01!A:B,2,0)</f>
        <v>TDI_B</v>
      </c>
      <c r="H200" t="str">
        <f t="shared" si="19"/>
        <v>TDI_B</v>
      </c>
      <c r="I200" t="str">
        <f t="shared" si="20"/>
        <v>--</v>
      </c>
      <c r="J200" t="str">
        <f t="shared" si="21"/>
        <v>--</v>
      </c>
      <c r="K200">
        <f>IFERROR(IF(J200="--",IF(G200=H200,VLOOKUP(G200,RAW_c_TEB2000_REV01!L:N,3,0),SUM(VLOOKUP(H200,RAW_c_TEB2000_REV01!L:N,3,0),VLOOKUP(G200,RAW_c_TEB2000_REV01!L:N,3,0))),"---"),"---")</f>
        <v>6.4473000000000003</v>
      </c>
      <c r="L200" t="str">
        <f t="shared" si="22"/>
        <v>JB2-96</v>
      </c>
      <c r="M200" t="str">
        <f>IFERROR(IF(
COUNTIF(B2B!H:H,(IF(K200&lt;&gt;"---",IF(INDEX(RAW_c_TEB2000_REV01!B:D,MATCH(H200,RAW_c_TEB2000_REV01!B:B,0),3)=L200,INDEX(
RAW_c_TEB2000_REV01!B:D,MATCH(H200,INDEX(RAW_c_TEB2000_REV01!B:B,MATCH(H200,RAW_c_TEB2000_REV01!B:B,)+1):'RAW_c_TEB2000_REV01'!B11271,)+MATCH(H200,RAW_c_TEB2000_REV01!B:B,),3),INDEX(RAW_c_TEB2000_REV01!B:D,MATCH(H200,RAW_c_TEB2000_REV01!B:B,0),3)),"---")))=1,"---",IF(K200&lt;&gt;"---",IF(INDEX(RAW_c_TEB2000_REV01!B:D,MATCH(H200,RAW_c_TEB2000_REV01!B:B,0),3)=L200,INDEX(
RAW_c_TEB2000_REV01!B:D,MATCH(H200,INDEX(RAW_c_TEB2000_REV01!B:B,MATCH(H200,RAW_c_TEB2000_REV01!B:B,)+1):'RAW_c_TEB2000_REV01'!B11271,)+MATCH(H200,RAW_c_TEB2000_REV01!B:B,),3),INDEX(RAW_c_TEB2000_REV01!B:D,MATCH(H200,RAW_c_TEB2000_REV01!B:B,0),3)),"---")),"---")</f>
        <v>U5-3</v>
      </c>
      <c r="N200" t="str">
        <f>IFERROR(IF(AND(B200="B2B",J200="--"),L200,IF(
COUNTIF(B2B!H:H,(IF(K200&lt;&gt;"---",IF(INDEX(RAW_c_TEB2000_REV01!B:D,MATCH(H200,RAW_c_TEB2000_REV01!B:B,0),3)=L200,INDEX(
RAW_c_TEB2000_REV01!B:D,MATCH(H200,INDEX(RAW_c_TEB2000_REV01!B:B,MATCH(H200,RAW_c_TEB2000_REV01!B:B,)+1):'RAW_c_TEB2000_REV01'!B11271,)+MATCH(H200,RAW_c_TEB2000_REV01!B:B,),3),INDEX(RAW_c_TEB2000_REV01!B:D,MATCH(H200,RAW_c_TEB2000_REV01!B:B,0),3)),"---")))=0,"---",IF(K200&lt;&gt;"---",IF(INDEX(RAW_c_TEB2000_REV01!B:D,MATCH(H200,RAW_c_TEB2000_REV01!B:B,0),3)=L200,INDEX(
RAW_c_TEB2000_REV01!B:D,MATCH(H200,INDEX(RAW_c_TEB2000_REV01!B:B,MATCH(H200,RAW_c_TEB2000_REV01!B:B,)+1):'RAW_c_TEB2000_REV01'!B11271,)+MATCH(H200,RAW_c_TEB2000_REV01!B:B,),3),INDEX(RAW_c_TEB2000_REV01!B:D,MATCH(H200,RAW_c_TEB2000_REV01!B:B,0),3)),"---"))),"---")</f>
        <v>JB2-96</v>
      </c>
      <c r="T200">
        <f>COUNTIF(RAW_c_TEB2000_REV01!B:B,G200)</f>
        <v>2</v>
      </c>
      <c r="U200" t="str">
        <f t="shared" si="23"/>
        <v>B2B-TDI</v>
      </c>
    </row>
    <row r="201" spans="1:21" x14ac:dyDescent="0.25">
      <c r="A201" t="s">
        <v>2220</v>
      </c>
      <c r="B201" t="s">
        <v>39</v>
      </c>
      <c r="C201" t="s">
        <v>2155</v>
      </c>
      <c r="D201" t="s">
        <v>274</v>
      </c>
      <c r="E201">
        <v>95</v>
      </c>
      <c r="F201" t="str">
        <f t="shared" si="18"/>
        <v>JB2-95</v>
      </c>
      <c r="G201" t="str">
        <f>VLOOKUP(F201,RAW_c_TEB2000_REV01!A:B,2,0)</f>
        <v>B13_L22_P</v>
      </c>
      <c r="H201" t="str">
        <f t="shared" si="19"/>
        <v>B13_L22_P</v>
      </c>
      <c r="I201" t="str">
        <f t="shared" si="20"/>
        <v>--</v>
      </c>
      <c r="J201" t="str">
        <f t="shared" si="21"/>
        <v>--</v>
      </c>
      <c r="K201">
        <f>IFERROR(IF(J201="--",IF(G201=H201,VLOOKUP(G201,RAW_c_TEB2000_REV01!L:N,3,0),SUM(VLOOKUP(H201,RAW_c_TEB2000_REV01!L:N,3,0),VLOOKUP(G201,RAW_c_TEB2000_REV01!L:N,3,0))),"---"),"---")</f>
        <v>18.655999999999999</v>
      </c>
      <c r="L201" t="str">
        <f t="shared" si="22"/>
        <v>JB2-95</v>
      </c>
      <c r="M201" t="str">
        <f>IFERROR(IF(
COUNTIF(B2B!H:H,(IF(K201&lt;&gt;"---",IF(INDEX(RAW_c_TEB2000_REV01!B:D,MATCH(H201,RAW_c_TEB2000_REV01!B:B,0),3)=L201,INDEX(
RAW_c_TEB2000_REV01!B:D,MATCH(H201,INDEX(RAW_c_TEB2000_REV01!B:B,MATCH(H201,RAW_c_TEB2000_REV01!B:B,)+1):'RAW_c_TEB2000_REV01'!B11272,)+MATCH(H201,RAW_c_TEB2000_REV01!B:B,),3),INDEX(RAW_c_TEB2000_REV01!B:D,MATCH(H201,RAW_c_TEB2000_REV01!B:B,0),3)),"---")))=1,"---",IF(K201&lt;&gt;"---",IF(INDEX(RAW_c_TEB2000_REV01!B:D,MATCH(H201,RAW_c_TEB2000_REV01!B:B,0),3)=L201,INDEX(
RAW_c_TEB2000_REV01!B:D,MATCH(H201,INDEX(RAW_c_TEB2000_REV01!B:B,MATCH(H201,RAW_c_TEB2000_REV01!B:B,)+1):'RAW_c_TEB2000_REV01'!B11272,)+MATCH(H201,RAW_c_TEB2000_REV01!B:B,),3),INDEX(RAW_c_TEB2000_REV01!B:D,MATCH(H201,RAW_c_TEB2000_REV01!B:B,0),3)),"---")),"---")</f>
        <v>J2-B6</v>
      </c>
      <c r="N201" t="str">
        <f>IFERROR(IF(AND(B201="B2B",J201="--"),L201,IF(
COUNTIF(B2B!H:H,(IF(K201&lt;&gt;"---",IF(INDEX(RAW_c_TEB2000_REV01!B:D,MATCH(H201,RAW_c_TEB2000_REV01!B:B,0),3)=L201,INDEX(
RAW_c_TEB2000_REV01!B:D,MATCH(H201,INDEX(RAW_c_TEB2000_REV01!B:B,MATCH(H201,RAW_c_TEB2000_REV01!B:B,)+1):'RAW_c_TEB2000_REV01'!B11272,)+MATCH(H201,RAW_c_TEB2000_REV01!B:B,),3),INDEX(RAW_c_TEB2000_REV01!B:D,MATCH(H201,RAW_c_TEB2000_REV01!B:B,0),3)),"---")))=0,"---",IF(K201&lt;&gt;"---",IF(INDEX(RAW_c_TEB2000_REV01!B:D,MATCH(H201,RAW_c_TEB2000_REV01!B:B,0),3)=L201,INDEX(
RAW_c_TEB2000_REV01!B:D,MATCH(H201,INDEX(RAW_c_TEB2000_REV01!B:B,MATCH(H201,RAW_c_TEB2000_REV01!B:B,)+1):'RAW_c_TEB2000_REV01'!B11272,)+MATCH(H201,RAW_c_TEB2000_REV01!B:B,),3),INDEX(RAW_c_TEB2000_REV01!B:D,MATCH(H201,RAW_c_TEB2000_REV01!B:B,0),3)),"---"))),"---")</f>
        <v>JB2-95</v>
      </c>
      <c r="T201">
        <f>COUNTIF(RAW_c_TEB2000_REV01!B:B,G201)</f>
        <v>2</v>
      </c>
      <c r="U201" t="str">
        <f t="shared" si="23"/>
        <v>B2B-IO-G4</v>
      </c>
    </row>
    <row r="202" spans="1:21" x14ac:dyDescent="0.25">
      <c r="A202" t="s">
        <v>2221</v>
      </c>
      <c r="B202" t="s">
        <v>39</v>
      </c>
      <c r="C202" t="s">
        <v>536</v>
      </c>
      <c r="D202" t="s">
        <v>274</v>
      </c>
      <c r="E202">
        <v>98</v>
      </c>
      <c r="F202" t="str">
        <f t="shared" si="18"/>
        <v>JB2-98</v>
      </c>
      <c r="G202" t="str">
        <f>VLOOKUP(F202,RAW_c_TEB2000_REV01!A:B,2,0)</f>
        <v>TDO_B</v>
      </c>
      <c r="H202" t="str">
        <f t="shared" si="19"/>
        <v>TDO_B</v>
      </c>
      <c r="I202" t="str">
        <f t="shared" si="20"/>
        <v>--</v>
      </c>
      <c r="J202" t="str">
        <f t="shared" si="21"/>
        <v>--</v>
      </c>
      <c r="K202">
        <f>IFERROR(IF(J202="--",IF(G202=H202,VLOOKUP(G202,RAW_c_TEB2000_REV01!L:N,3,0),SUM(VLOOKUP(H202,RAW_c_TEB2000_REV01!L:N,3,0),VLOOKUP(G202,RAW_c_TEB2000_REV01!L:N,3,0))),"---"),"---")</f>
        <v>6.3331999999999997</v>
      </c>
      <c r="L202" t="str">
        <f t="shared" si="22"/>
        <v>JB2-98</v>
      </c>
      <c r="M202" t="str">
        <f>IFERROR(IF(
COUNTIF(B2B!H:H,(IF(K202&lt;&gt;"---",IF(INDEX(RAW_c_TEB2000_REV01!B:D,MATCH(H202,RAW_c_TEB2000_REV01!B:B,0),3)=L202,INDEX(
RAW_c_TEB2000_REV01!B:D,MATCH(H202,INDEX(RAW_c_TEB2000_REV01!B:B,MATCH(H202,RAW_c_TEB2000_REV01!B:B,)+1):'RAW_c_TEB2000_REV01'!B11273,)+MATCH(H202,RAW_c_TEB2000_REV01!B:B,),3),INDEX(RAW_c_TEB2000_REV01!B:D,MATCH(H202,RAW_c_TEB2000_REV01!B:B,0),3)),"---")))=1,"---",IF(K202&lt;&gt;"---",IF(INDEX(RAW_c_TEB2000_REV01!B:D,MATCH(H202,RAW_c_TEB2000_REV01!B:B,0),3)=L202,INDEX(
RAW_c_TEB2000_REV01!B:D,MATCH(H202,INDEX(RAW_c_TEB2000_REV01!B:B,MATCH(H202,RAW_c_TEB2000_REV01!B:B,)+1):'RAW_c_TEB2000_REV01'!B11273,)+MATCH(H202,RAW_c_TEB2000_REV01!B:B,),3),INDEX(RAW_c_TEB2000_REV01!B:D,MATCH(H202,RAW_c_TEB2000_REV01!B:B,0),3)),"---")),"---")</f>
        <v>U5-2</v>
      </c>
      <c r="N202" t="str">
        <f>IFERROR(IF(AND(B202="B2B",J202="--"),L202,IF(
COUNTIF(B2B!H:H,(IF(K202&lt;&gt;"---",IF(INDEX(RAW_c_TEB2000_REV01!B:D,MATCH(H202,RAW_c_TEB2000_REV01!B:B,0),3)=L202,INDEX(
RAW_c_TEB2000_REV01!B:D,MATCH(H202,INDEX(RAW_c_TEB2000_REV01!B:B,MATCH(H202,RAW_c_TEB2000_REV01!B:B,)+1):'RAW_c_TEB2000_REV01'!B11273,)+MATCH(H202,RAW_c_TEB2000_REV01!B:B,),3),INDEX(RAW_c_TEB2000_REV01!B:D,MATCH(H202,RAW_c_TEB2000_REV01!B:B,0),3)),"---")))=0,"---",IF(K202&lt;&gt;"---",IF(INDEX(RAW_c_TEB2000_REV01!B:D,MATCH(H202,RAW_c_TEB2000_REV01!B:B,0),3)=L202,INDEX(
RAW_c_TEB2000_REV01!B:D,MATCH(H202,INDEX(RAW_c_TEB2000_REV01!B:B,MATCH(H202,RAW_c_TEB2000_REV01!B:B,)+1):'RAW_c_TEB2000_REV01'!B11273,)+MATCH(H202,RAW_c_TEB2000_REV01!B:B,),3),INDEX(RAW_c_TEB2000_REV01!B:D,MATCH(H202,RAW_c_TEB2000_REV01!B:B,0),3)),"---"))),"---")</f>
        <v>JB2-98</v>
      </c>
      <c r="T202">
        <f>COUNTIF(RAW_c_TEB2000_REV01!B:B,G202)</f>
        <v>2</v>
      </c>
      <c r="U202" t="str">
        <f t="shared" si="23"/>
        <v>B2B-TDO</v>
      </c>
    </row>
    <row r="203" spans="1:21" x14ac:dyDescent="0.25">
      <c r="A203" t="s">
        <v>2222</v>
      </c>
      <c r="B203" t="s">
        <v>39</v>
      </c>
      <c r="C203" t="s">
        <v>2155</v>
      </c>
      <c r="D203" t="s">
        <v>274</v>
      </c>
      <c r="E203">
        <v>97</v>
      </c>
      <c r="F203" t="str">
        <f t="shared" si="18"/>
        <v>JB2-97</v>
      </c>
      <c r="G203" t="str">
        <f>VLOOKUP(F203,RAW_c_TEB2000_REV01!A:B,2,0)</f>
        <v>B13_L22_N</v>
      </c>
      <c r="H203" t="str">
        <f t="shared" si="19"/>
        <v>B13_L22_N</v>
      </c>
      <c r="I203" t="str">
        <f t="shared" si="20"/>
        <v>--</v>
      </c>
      <c r="J203" t="str">
        <f t="shared" si="21"/>
        <v>--</v>
      </c>
      <c r="K203">
        <f>IFERROR(IF(J203="--",IF(G203=H203,VLOOKUP(G203,RAW_c_TEB2000_REV01!L:N,3,0),SUM(VLOOKUP(H203,RAW_c_TEB2000_REV01!L:N,3,0),VLOOKUP(G203,RAW_c_TEB2000_REV01!L:N,3,0))),"---"),"---")</f>
        <v>18.671600000000002</v>
      </c>
      <c r="L203" t="str">
        <f t="shared" si="22"/>
        <v>JB2-97</v>
      </c>
      <c r="M203" t="str">
        <f>IFERROR(IF(
COUNTIF(B2B!H:H,(IF(K203&lt;&gt;"---",IF(INDEX(RAW_c_TEB2000_REV01!B:D,MATCH(H203,RAW_c_TEB2000_REV01!B:B,0),3)=L203,INDEX(
RAW_c_TEB2000_REV01!B:D,MATCH(H203,INDEX(RAW_c_TEB2000_REV01!B:B,MATCH(H203,RAW_c_TEB2000_REV01!B:B,)+1):'RAW_c_TEB2000_REV01'!B11274,)+MATCH(H203,RAW_c_TEB2000_REV01!B:B,),3),INDEX(RAW_c_TEB2000_REV01!B:D,MATCH(H203,RAW_c_TEB2000_REV01!B:B,0),3)),"---")))=1,"---",IF(K203&lt;&gt;"---",IF(INDEX(RAW_c_TEB2000_REV01!B:D,MATCH(H203,RAW_c_TEB2000_REV01!B:B,0),3)=L203,INDEX(
RAW_c_TEB2000_REV01!B:D,MATCH(H203,INDEX(RAW_c_TEB2000_REV01!B:B,MATCH(H203,RAW_c_TEB2000_REV01!B:B,)+1):'RAW_c_TEB2000_REV01'!B11274,)+MATCH(H203,RAW_c_TEB2000_REV01!B:B,),3),INDEX(RAW_c_TEB2000_REV01!B:D,MATCH(H203,RAW_c_TEB2000_REV01!B:B,0),3)),"---")),"---")</f>
        <v>J2-B5</v>
      </c>
      <c r="N203" t="str">
        <f>IFERROR(IF(AND(B203="B2B",J203="--"),L203,IF(
COUNTIF(B2B!H:H,(IF(K203&lt;&gt;"---",IF(INDEX(RAW_c_TEB2000_REV01!B:D,MATCH(H203,RAW_c_TEB2000_REV01!B:B,0),3)=L203,INDEX(
RAW_c_TEB2000_REV01!B:D,MATCH(H203,INDEX(RAW_c_TEB2000_REV01!B:B,MATCH(H203,RAW_c_TEB2000_REV01!B:B,)+1):'RAW_c_TEB2000_REV01'!B11274,)+MATCH(H203,RAW_c_TEB2000_REV01!B:B,),3),INDEX(RAW_c_TEB2000_REV01!B:D,MATCH(H203,RAW_c_TEB2000_REV01!B:B,0),3)),"---")))=0,"---",IF(K203&lt;&gt;"---",IF(INDEX(RAW_c_TEB2000_REV01!B:D,MATCH(H203,RAW_c_TEB2000_REV01!B:B,0),3)=L203,INDEX(
RAW_c_TEB2000_REV01!B:D,MATCH(H203,INDEX(RAW_c_TEB2000_REV01!B:B,MATCH(H203,RAW_c_TEB2000_REV01!B:B,)+1):'RAW_c_TEB2000_REV01'!B11274,)+MATCH(H203,RAW_c_TEB2000_REV01!B:B,),3),INDEX(RAW_c_TEB2000_REV01!B:D,MATCH(H203,RAW_c_TEB2000_REV01!B:B,0),3)),"---"))),"---")</f>
        <v>JB2-97</v>
      </c>
      <c r="T203">
        <f>COUNTIF(RAW_c_TEB2000_REV01!B:B,G203)</f>
        <v>2</v>
      </c>
      <c r="U203" t="str">
        <f t="shared" si="23"/>
        <v>B2B-IO-G4</v>
      </c>
    </row>
    <row r="204" spans="1:21" x14ac:dyDescent="0.25">
      <c r="A204" t="s">
        <v>2223</v>
      </c>
      <c r="B204" t="s">
        <v>39</v>
      </c>
      <c r="C204" t="s">
        <v>540</v>
      </c>
      <c r="D204" t="s">
        <v>274</v>
      </c>
      <c r="E204">
        <v>100</v>
      </c>
      <c r="F204" t="str">
        <f t="shared" si="18"/>
        <v>JB2-100</v>
      </c>
      <c r="G204" t="str">
        <f>VLOOKUP(F204,RAW_c_TEB2000_REV01!A:B,2,0)</f>
        <v>TCK_B</v>
      </c>
      <c r="H204" t="str">
        <f t="shared" si="19"/>
        <v>TCK_B</v>
      </c>
      <c r="I204" t="str">
        <f t="shared" si="20"/>
        <v>--</v>
      </c>
      <c r="J204" t="str">
        <f t="shared" si="21"/>
        <v>--</v>
      </c>
      <c r="K204">
        <f>IFERROR(IF(J204="--",IF(G204=H204,VLOOKUP(G204,RAW_c_TEB2000_REV01!L:N,3,0),SUM(VLOOKUP(H204,RAW_c_TEB2000_REV01!L:N,3,0),VLOOKUP(G204,RAW_c_TEB2000_REV01!L:N,3,0))),"---"),"---")</f>
        <v>5.8205</v>
      </c>
      <c r="L204" t="str">
        <f t="shared" si="22"/>
        <v>JB2-100</v>
      </c>
      <c r="M204" t="str">
        <f>IFERROR(IF(
COUNTIF(B2B!H:H,(IF(K204&lt;&gt;"---",IF(INDEX(RAW_c_TEB2000_REV01!B:D,MATCH(H204,RAW_c_TEB2000_REV01!B:B,0),3)=L204,INDEX(
RAW_c_TEB2000_REV01!B:D,MATCH(H204,INDEX(RAW_c_TEB2000_REV01!B:B,MATCH(H204,RAW_c_TEB2000_REV01!B:B,)+1):'RAW_c_TEB2000_REV01'!B11275,)+MATCH(H204,RAW_c_TEB2000_REV01!B:B,),3),INDEX(RAW_c_TEB2000_REV01!B:D,MATCH(H204,RAW_c_TEB2000_REV01!B:B,0),3)),"---")))=1,"---",IF(K204&lt;&gt;"---",IF(INDEX(RAW_c_TEB2000_REV01!B:D,MATCH(H204,RAW_c_TEB2000_REV01!B:B,0),3)=L204,INDEX(
RAW_c_TEB2000_REV01!B:D,MATCH(H204,INDEX(RAW_c_TEB2000_REV01!B:B,MATCH(H204,RAW_c_TEB2000_REV01!B:B,)+1):'RAW_c_TEB2000_REV01'!B11275,)+MATCH(H204,RAW_c_TEB2000_REV01!B:B,),3),INDEX(RAW_c_TEB2000_REV01!B:D,MATCH(H204,RAW_c_TEB2000_REV01!B:B,0),3)),"---")),"---")</f>
        <v>U5-1</v>
      </c>
      <c r="N204" t="str">
        <f>IFERROR(IF(AND(B204="B2B",J204="--"),L204,IF(
COUNTIF(B2B!H:H,(IF(K204&lt;&gt;"---",IF(INDEX(RAW_c_TEB2000_REV01!B:D,MATCH(H204,RAW_c_TEB2000_REV01!B:B,0),3)=L204,INDEX(
RAW_c_TEB2000_REV01!B:D,MATCH(H204,INDEX(RAW_c_TEB2000_REV01!B:B,MATCH(H204,RAW_c_TEB2000_REV01!B:B,)+1):'RAW_c_TEB2000_REV01'!B11275,)+MATCH(H204,RAW_c_TEB2000_REV01!B:B,),3),INDEX(RAW_c_TEB2000_REV01!B:D,MATCH(H204,RAW_c_TEB2000_REV01!B:B,0),3)),"---")))=0,"---",IF(K204&lt;&gt;"---",IF(INDEX(RAW_c_TEB2000_REV01!B:D,MATCH(H204,RAW_c_TEB2000_REV01!B:B,0),3)=L204,INDEX(
RAW_c_TEB2000_REV01!B:D,MATCH(H204,INDEX(RAW_c_TEB2000_REV01!B:B,MATCH(H204,RAW_c_TEB2000_REV01!B:B,)+1):'RAW_c_TEB2000_REV01'!B11275,)+MATCH(H204,RAW_c_TEB2000_REV01!B:B,),3),INDEX(RAW_c_TEB2000_REV01!B:D,MATCH(H204,RAW_c_TEB2000_REV01!B:B,0),3)),"---"))),"---")</f>
        <v>JB2-100</v>
      </c>
      <c r="T204">
        <f>COUNTIF(RAW_c_TEB2000_REV01!B:B,G204)</f>
        <v>2</v>
      </c>
      <c r="U204" t="str">
        <f t="shared" si="23"/>
        <v>B2B-TCK</v>
      </c>
    </row>
    <row r="205" spans="1:21" x14ac:dyDescent="0.25">
      <c r="A205" t="s">
        <v>2224</v>
      </c>
      <c r="B205" t="s">
        <v>39</v>
      </c>
      <c r="C205" t="s">
        <v>2155</v>
      </c>
      <c r="D205" t="s">
        <v>274</v>
      </c>
      <c r="E205">
        <v>99</v>
      </c>
      <c r="F205" t="str">
        <f t="shared" si="18"/>
        <v>JB2-99</v>
      </c>
      <c r="G205" t="str">
        <f>VLOOKUP(F205,RAW_c_TEB2000_REV01!A:B,2,0)</f>
        <v>FLED1</v>
      </c>
      <c r="H205" t="str">
        <f t="shared" si="19"/>
        <v>FL_0</v>
      </c>
      <c r="I205" t="str">
        <f t="shared" si="20"/>
        <v>R24</v>
      </c>
      <c r="J205" t="str">
        <f t="shared" si="21"/>
        <v>--</v>
      </c>
      <c r="K205">
        <f>IFERROR(IF(J205="--",IF(G205=H205,VLOOKUP(G205,RAW_c_TEB2000_REV01!L:N,3,0),SUM(VLOOKUP(H205,RAW_c_TEB2000_REV01!L:N,3,0),VLOOKUP(G205,RAW_c_TEB2000_REV01!L:N,3,0))),"---"),"---")</f>
        <v>71.533000000000001</v>
      </c>
      <c r="L205" t="str">
        <f t="shared" si="22"/>
        <v>JB2-99</v>
      </c>
      <c r="M205" t="str">
        <f>IFERROR(IF(
COUNTIF(B2B!H:H,(IF(K205&lt;&gt;"---",IF(INDEX(RAW_c_TEB2000_REV01!B:D,MATCH(H205,RAW_c_TEB2000_REV01!B:B,0),3)=L205,INDEX(
RAW_c_TEB2000_REV01!B:D,MATCH(H205,INDEX(RAW_c_TEB2000_REV01!B:B,MATCH(H205,RAW_c_TEB2000_REV01!B:B,)+1):'RAW_c_TEB2000_REV01'!B11276,)+MATCH(H205,RAW_c_TEB2000_REV01!B:B,),3),INDEX(RAW_c_TEB2000_REV01!B:D,MATCH(H205,RAW_c_TEB2000_REV01!B:B,0),3)),"---")))=1,"---",IF(K205&lt;&gt;"---",IF(INDEX(RAW_c_TEB2000_REV01!B:D,MATCH(H205,RAW_c_TEB2000_REV01!B:B,0),3)=L205,INDEX(
RAW_c_TEB2000_REV01!B:D,MATCH(H205,INDEX(RAW_c_TEB2000_REV01!B:B,MATCH(H205,RAW_c_TEB2000_REV01!B:B,)+1):'RAW_c_TEB2000_REV01'!B11276,)+MATCH(H205,RAW_c_TEB2000_REV01!B:B,),3),INDEX(RAW_c_TEB2000_REV01!B:D,MATCH(H205,RAW_c_TEB2000_REV01!B:B,0),3)),"---")),"---")</f>
        <v>U5-28</v>
      </c>
      <c r="N205" t="str">
        <f>IFERROR(IF(AND(B205="B2B",J205="--"),L205,IF(
COUNTIF(B2B!H:H,(IF(K205&lt;&gt;"---",IF(INDEX(RAW_c_TEB2000_REV01!B:D,MATCH(H205,RAW_c_TEB2000_REV01!B:B,0),3)=L205,INDEX(
RAW_c_TEB2000_REV01!B:D,MATCH(H205,INDEX(RAW_c_TEB2000_REV01!B:B,MATCH(H205,RAW_c_TEB2000_REV01!B:B,)+1):'RAW_c_TEB2000_REV01'!B11276,)+MATCH(H205,RAW_c_TEB2000_REV01!B:B,),3),INDEX(RAW_c_TEB2000_REV01!B:D,MATCH(H205,RAW_c_TEB2000_REV01!B:B,0),3)),"---")))=0,"---",IF(K205&lt;&gt;"---",IF(INDEX(RAW_c_TEB2000_REV01!B:D,MATCH(H205,RAW_c_TEB2000_REV01!B:B,0),3)=L205,INDEX(
RAW_c_TEB2000_REV01!B:D,MATCH(H205,INDEX(RAW_c_TEB2000_REV01!B:B,MATCH(H205,RAW_c_TEB2000_REV01!B:B,)+1):'RAW_c_TEB2000_REV01'!B11276,)+MATCH(H205,RAW_c_TEB2000_REV01!B:B,),3),INDEX(RAW_c_TEB2000_REV01!B:D,MATCH(H205,RAW_c_TEB2000_REV01!B:B,0),3)),"---"))),"---")</f>
        <v>JB2-99</v>
      </c>
      <c r="T205">
        <f>COUNTIF(RAW_c_TEB2000_REV01!B:B,G205)</f>
        <v>3</v>
      </c>
      <c r="U205" t="str">
        <f t="shared" si="23"/>
        <v>B2B-IO-G4</v>
      </c>
    </row>
    <row r="206" spans="1:21" x14ac:dyDescent="0.25">
      <c r="A206" t="s">
        <v>2225</v>
      </c>
      <c r="B206" t="s">
        <v>39</v>
      </c>
      <c r="C206" t="s">
        <v>2226</v>
      </c>
      <c r="D206" t="s">
        <v>275</v>
      </c>
      <c r="E206">
        <v>2</v>
      </c>
      <c r="F206" t="str">
        <f t="shared" si="18"/>
        <v>JB3-2</v>
      </c>
      <c r="G206" t="str">
        <f>VLOOKUP(F206,RAW_c_TEB2000_REV01!A:B,2,0)</f>
        <v>NetJB3_2</v>
      </c>
      <c r="H206" t="str">
        <f t="shared" si="19"/>
        <v>NetJB3_2</v>
      </c>
      <c r="I206" t="str">
        <f t="shared" si="20"/>
        <v>--</v>
      </c>
      <c r="J206" t="str">
        <f t="shared" si="21"/>
        <v>--</v>
      </c>
      <c r="K206" t="str">
        <f>IFERROR(IF(J206="--",IF(G206=H206,VLOOKUP(G206,RAW_c_TEB2000_REV01!L:N,3,0),SUM(VLOOKUP(H206,RAW_c_TEB2000_REV01!L:N,3,0),VLOOKUP(G206,RAW_c_TEB2000_REV01!L:N,3,0))),"---"),"---")</f>
        <v>---</v>
      </c>
      <c r="L206" t="str">
        <f t="shared" si="22"/>
        <v>JB3-2</v>
      </c>
      <c r="M206" t="str">
        <f>IFERROR(IF(
COUNTIF(B2B!H:H,(IF(K206&lt;&gt;"---",IF(INDEX(RAW_c_TEB2000_REV01!B:D,MATCH(H206,RAW_c_TEB2000_REV01!B:B,0),3)=L206,INDEX(
RAW_c_TEB2000_REV01!B:D,MATCH(H206,INDEX(RAW_c_TEB2000_REV01!B:B,MATCH(H206,RAW_c_TEB2000_REV01!B:B,)+1):'RAW_c_TEB2000_REV01'!B11277,)+MATCH(H206,RAW_c_TEB2000_REV01!B:B,),3),INDEX(RAW_c_TEB2000_REV01!B:D,MATCH(H206,RAW_c_TEB2000_REV01!B:B,0),3)),"---")))=1,"---",IF(K206&lt;&gt;"---",IF(INDEX(RAW_c_TEB2000_REV01!B:D,MATCH(H206,RAW_c_TEB2000_REV01!B:B,0),3)=L206,INDEX(
RAW_c_TEB2000_REV01!B:D,MATCH(H206,INDEX(RAW_c_TEB2000_REV01!B:B,MATCH(H206,RAW_c_TEB2000_REV01!B:B,)+1):'RAW_c_TEB2000_REV01'!B11277,)+MATCH(H206,RAW_c_TEB2000_REV01!B:B,),3),INDEX(RAW_c_TEB2000_REV01!B:D,MATCH(H206,RAW_c_TEB2000_REV01!B:B,0),3)),"---")),"---")</f>
        <v>---</v>
      </c>
      <c r="N206" t="str">
        <f>IFERROR(IF(AND(B206="B2B",J206="--"),L206,IF(
COUNTIF(B2B!H:H,(IF(K206&lt;&gt;"---",IF(INDEX(RAW_c_TEB2000_REV01!B:D,MATCH(H206,RAW_c_TEB2000_REV01!B:B,0),3)=L206,INDEX(
RAW_c_TEB2000_REV01!B:D,MATCH(H206,INDEX(RAW_c_TEB2000_REV01!B:B,MATCH(H206,RAW_c_TEB2000_REV01!B:B,)+1):'RAW_c_TEB2000_REV01'!B11277,)+MATCH(H206,RAW_c_TEB2000_REV01!B:B,),3),INDEX(RAW_c_TEB2000_REV01!B:D,MATCH(H206,RAW_c_TEB2000_REV01!B:B,0),3)),"---")))=0,"---",IF(K206&lt;&gt;"---",IF(INDEX(RAW_c_TEB2000_REV01!B:D,MATCH(H206,RAW_c_TEB2000_REV01!B:B,0),3)=L206,INDEX(
RAW_c_TEB2000_REV01!B:D,MATCH(H206,INDEX(RAW_c_TEB2000_REV01!B:B,MATCH(H206,RAW_c_TEB2000_REV01!B:B,)+1):'RAW_c_TEB2000_REV01'!B11277,)+MATCH(H206,RAW_c_TEB2000_REV01!B:B,),3),INDEX(RAW_c_TEB2000_REV01!B:D,MATCH(H206,RAW_c_TEB2000_REV01!B:B,0),3)),"---"))),"---")</f>
        <v>JB3-2</v>
      </c>
      <c r="T206">
        <f>COUNTIF(RAW_c_TEB2000_REV01!B:B,G206)</f>
        <v>1</v>
      </c>
      <c r="U206" t="str">
        <f t="shared" si="23"/>
        <v>B2B-MGT-TX_ETH-SOUT_IO-G8</v>
      </c>
    </row>
    <row r="207" spans="1:21" x14ac:dyDescent="0.25">
      <c r="A207" t="s">
        <v>2227</v>
      </c>
      <c r="B207" t="s">
        <v>39</v>
      </c>
      <c r="C207" t="s">
        <v>2228</v>
      </c>
      <c r="D207" t="s">
        <v>275</v>
      </c>
      <c r="E207">
        <v>1</v>
      </c>
      <c r="F207" t="str">
        <f t="shared" si="18"/>
        <v>JB3-1</v>
      </c>
      <c r="G207" t="str">
        <f>VLOOKUP(F207,RAW_c_TEB2000_REV01!A:B,2,0)</f>
        <v>NetJB3_1</v>
      </c>
      <c r="H207" t="str">
        <f t="shared" si="19"/>
        <v>NetJB3_1</v>
      </c>
      <c r="I207" t="str">
        <f t="shared" si="20"/>
        <v>--</v>
      </c>
      <c r="J207" t="str">
        <f t="shared" si="21"/>
        <v>--</v>
      </c>
      <c r="K207" t="str">
        <f>IFERROR(IF(J207="--",IF(G207=H207,VLOOKUP(G207,RAW_c_TEB2000_REV01!L:N,3,0),SUM(VLOOKUP(H207,RAW_c_TEB2000_REV01!L:N,3,0),VLOOKUP(G207,RAW_c_TEB2000_REV01!L:N,3,0))),"---"),"---")</f>
        <v>---</v>
      </c>
      <c r="L207" t="str">
        <f t="shared" si="22"/>
        <v>JB3-1</v>
      </c>
      <c r="M207" t="str">
        <f>IFERROR(IF(
COUNTIF(B2B!H:H,(IF(K207&lt;&gt;"---",IF(INDEX(RAW_c_TEB2000_REV01!B:D,MATCH(H207,RAW_c_TEB2000_REV01!B:B,0),3)=L207,INDEX(
RAW_c_TEB2000_REV01!B:D,MATCH(H207,INDEX(RAW_c_TEB2000_REV01!B:B,MATCH(H207,RAW_c_TEB2000_REV01!B:B,)+1):'RAW_c_TEB2000_REV01'!B11278,)+MATCH(H207,RAW_c_TEB2000_REV01!B:B,),3),INDEX(RAW_c_TEB2000_REV01!B:D,MATCH(H207,RAW_c_TEB2000_REV01!B:B,0),3)),"---")))=1,"---",IF(K207&lt;&gt;"---",IF(INDEX(RAW_c_TEB2000_REV01!B:D,MATCH(H207,RAW_c_TEB2000_REV01!B:B,0),3)=L207,INDEX(
RAW_c_TEB2000_REV01!B:D,MATCH(H207,INDEX(RAW_c_TEB2000_REV01!B:B,MATCH(H207,RAW_c_TEB2000_REV01!B:B,)+1):'RAW_c_TEB2000_REV01'!B11278,)+MATCH(H207,RAW_c_TEB2000_REV01!B:B,),3),INDEX(RAW_c_TEB2000_REV01!B:D,MATCH(H207,RAW_c_TEB2000_REV01!B:B,0),3)),"---")),"---")</f>
        <v>---</v>
      </c>
      <c r="N207" t="str">
        <f>IFERROR(IF(AND(B207="B2B",J207="--"),L207,IF(
COUNTIF(B2B!H:H,(IF(K207&lt;&gt;"---",IF(INDEX(RAW_c_TEB2000_REV01!B:D,MATCH(H207,RAW_c_TEB2000_REV01!B:B,0),3)=L207,INDEX(
RAW_c_TEB2000_REV01!B:D,MATCH(H207,INDEX(RAW_c_TEB2000_REV01!B:B,MATCH(H207,RAW_c_TEB2000_REV01!B:B,)+1):'RAW_c_TEB2000_REV01'!B11278,)+MATCH(H207,RAW_c_TEB2000_REV01!B:B,),3),INDEX(RAW_c_TEB2000_REV01!B:D,MATCH(H207,RAW_c_TEB2000_REV01!B:B,0),3)),"---")))=0,"---",IF(K207&lt;&gt;"---",IF(INDEX(RAW_c_TEB2000_REV01!B:D,MATCH(H207,RAW_c_TEB2000_REV01!B:B,0),3)=L207,INDEX(
RAW_c_TEB2000_REV01!B:D,MATCH(H207,INDEX(RAW_c_TEB2000_REV01!B:B,MATCH(H207,RAW_c_TEB2000_REV01!B:B,)+1):'RAW_c_TEB2000_REV01'!B11278,)+MATCH(H207,RAW_c_TEB2000_REV01!B:B,),3),INDEX(RAW_c_TEB2000_REV01!B:D,MATCH(H207,RAW_c_TEB2000_REV01!B:B,0),3)),"---"))),"---")</f>
        <v>JB3-1</v>
      </c>
      <c r="T207">
        <f>COUNTIF(RAW_c_TEB2000_REV01!B:B,G207)</f>
        <v>1</v>
      </c>
      <c r="U207" t="str">
        <f t="shared" si="23"/>
        <v>B2B-MGT-RX_ETH-SIN_IO-G8</v>
      </c>
    </row>
    <row r="208" spans="1:21" x14ac:dyDescent="0.25">
      <c r="A208" t="s">
        <v>2229</v>
      </c>
      <c r="B208" t="s">
        <v>39</v>
      </c>
      <c r="C208" t="s">
        <v>2226</v>
      </c>
      <c r="D208" t="s">
        <v>275</v>
      </c>
      <c r="E208">
        <v>4</v>
      </c>
      <c r="F208" t="str">
        <f t="shared" si="18"/>
        <v>JB3-4</v>
      </c>
      <c r="G208" t="str">
        <f>VLOOKUP(F208,RAW_c_TEB2000_REV01!A:B,2,0)</f>
        <v>NetJB3_4</v>
      </c>
      <c r="H208" t="str">
        <f t="shared" si="19"/>
        <v>NetJB3_4</v>
      </c>
      <c r="I208" t="str">
        <f t="shared" si="20"/>
        <v>--</v>
      </c>
      <c r="J208" t="str">
        <f t="shared" si="21"/>
        <v>--</v>
      </c>
      <c r="K208" t="str">
        <f>IFERROR(IF(J208="--",IF(G208=H208,VLOOKUP(G208,RAW_c_TEB2000_REV01!L:N,3,0),SUM(VLOOKUP(H208,RAW_c_TEB2000_REV01!L:N,3,0),VLOOKUP(G208,RAW_c_TEB2000_REV01!L:N,3,0))),"---"),"---")</f>
        <v>---</v>
      </c>
      <c r="L208" t="str">
        <f t="shared" si="22"/>
        <v>JB3-4</v>
      </c>
      <c r="M208" t="str">
        <f>IFERROR(IF(
COUNTIF(B2B!H:H,(IF(K208&lt;&gt;"---",IF(INDEX(RAW_c_TEB2000_REV01!B:D,MATCH(H208,RAW_c_TEB2000_REV01!B:B,0),3)=L208,INDEX(
RAW_c_TEB2000_REV01!B:D,MATCH(H208,INDEX(RAW_c_TEB2000_REV01!B:B,MATCH(H208,RAW_c_TEB2000_REV01!B:B,)+1):'RAW_c_TEB2000_REV01'!B11279,)+MATCH(H208,RAW_c_TEB2000_REV01!B:B,),3),INDEX(RAW_c_TEB2000_REV01!B:D,MATCH(H208,RAW_c_TEB2000_REV01!B:B,0),3)),"---")))=1,"---",IF(K208&lt;&gt;"---",IF(INDEX(RAW_c_TEB2000_REV01!B:D,MATCH(H208,RAW_c_TEB2000_REV01!B:B,0),3)=L208,INDEX(
RAW_c_TEB2000_REV01!B:D,MATCH(H208,INDEX(RAW_c_TEB2000_REV01!B:B,MATCH(H208,RAW_c_TEB2000_REV01!B:B,)+1):'RAW_c_TEB2000_REV01'!B11279,)+MATCH(H208,RAW_c_TEB2000_REV01!B:B,),3),INDEX(RAW_c_TEB2000_REV01!B:D,MATCH(H208,RAW_c_TEB2000_REV01!B:B,0),3)),"---")),"---")</f>
        <v>---</v>
      </c>
      <c r="N208" t="str">
        <f>IFERROR(IF(AND(B208="B2B",J208="--"),L208,IF(
COUNTIF(B2B!H:H,(IF(K208&lt;&gt;"---",IF(INDEX(RAW_c_TEB2000_REV01!B:D,MATCH(H208,RAW_c_TEB2000_REV01!B:B,0),3)=L208,INDEX(
RAW_c_TEB2000_REV01!B:D,MATCH(H208,INDEX(RAW_c_TEB2000_REV01!B:B,MATCH(H208,RAW_c_TEB2000_REV01!B:B,)+1):'RAW_c_TEB2000_REV01'!B11279,)+MATCH(H208,RAW_c_TEB2000_REV01!B:B,),3),INDEX(RAW_c_TEB2000_REV01!B:D,MATCH(H208,RAW_c_TEB2000_REV01!B:B,0),3)),"---")))=0,"---",IF(K208&lt;&gt;"---",IF(INDEX(RAW_c_TEB2000_REV01!B:D,MATCH(H208,RAW_c_TEB2000_REV01!B:B,0),3)=L208,INDEX(
RAW_c_TEB2000_REV01!B:D,MATCH(H208,INDEX(RAW_c_TEB2000_REV01!B:B,MATCH(H208,RAW_c_TEB2000_REV01!B:B,)+1):'RAW_c_TEB2000_REV01'!B11279,)+MATCH(H208,RAW_c_TEB2000_REV01!B:B,),3),INDEX(RAW_c_TEB2000_REV01!B:D,MATCH(H208,RAW_c_TEB2000_REV01!B:B,0),3)),"---"))),"---")</f>
        <v>JB3-4</v>
      </c>
      <c r="T208">
        <f>COUNTIF(RAW_c_TEB2000_REV01!B:B,G208)</f>
        <v>1</v>
      </c>
      <c r="U208" t="str">
        <f t="shared" si="23"/>
        <v>B2B-MGT-TX_ETH-SOUT_IO-G8</v>
      </c>
    </row>
    <row r="209" spans="1:21" x14ac:dyDescent="0.25">
      <c r="A209" t="s">
        <v>2230</v>
      </c>
      <c r="B209" t="s">
        <v>39</v>
      </c>
      <c r="C209" t="s">
        <v>2228</v>
      </c>
      <c r="D209" t="s">
        <v>275</v>
      </c>
      <c r="E209">
        <v>3</v>
      </c>
      <c r="F209" t="str">
        <f t="shared" si="18"/>
        <v>JB3-3</v>
      </c>
      <c r="G209" t="str">
        <f>VLOOKUP(F209,RAW_c_TEB2000_REV01!A:B,2,0)</f>
        <v>NetJB3_3</v>
      </c>
      <c r="H209" t="str">
        <f t="shared" si="19"/>
        <v>NetJB3_3</v>
      </c>
      <c r="I209" t="str">
        <f t="shared" si="20"/>
        <v>--</v>
      </c>
      <c r="J209" t="str">
        <f t="shared" si="21"/>
        <v>--</v>
      </c>
      <c r="K209" t="str">
        <f>IFERROR(IF(J209="--",IF(G209=H209,VLOOKUP(G209,RAW_c_TEB2000_REV01!L:N,3,0),SUM(VLOOKUP(H209,RAW_c_TEB2000_REV01!L:N,3,0),VLOOKUP(G209,RAW_c_TEB2000_REV01!L:N,3,0))),"---"),"---")</f>
        <v>---</v>
      </c>
      <c r="L209" t="str">
        <f t="shared" si="22"/>
        <v>JB3-3</v>
      </c>
      <c r="M209" t="str">
        <f>IFERROR(IF(
COUNTIF(B2B!H:H,(IF(K209&lt;&gt;"---",IF(INDEX(RAW_c_TEB2000_REV01!B:D,MATCH(H209,RAW_c_TEB2000_REV01!B:B,0),3)=L209,INDEX(
RAW_c_TEB2000_REV01!B:D,MATCH(H209,INDEX(RAW_c_TEB2000_REV01!B:B,MATCH(H209,RAW_c_TEB2000_REV01!B:B,)+1):'RAW_c_TEB2000_REV01'!B11280,)+MATCH(H209,RAW_c_TEB2000_REV01!B:B,),3),INDEX(RAW_c_TEB2000_REV01!B:D,MATCH(H209,RAW_c_TEB2000_REV01!B:B,0),3)),"---")))=1,"---",IF(K209&lt;&gt;"---",IF(INDEX(RAW_c_TEB2000_REV01!B:D,MATCH(H209,RAW_c_TEB2000_REV01!B:B,0),3)=L209,INDEX(
RAW_c_TEB2000_REV01!B:D,MATCH(H209,INDEX(RAW_c_TEB2000_REV01!B:B,MATCH(H209,RAW_c_TEB2000_REV01!B:B,)+1):'RAW_c_TEB2000_REV01'!B11280,)+MATCH(H209,RAW_c_TEB2000_REV01!B:B,),3),INDEX(RAW_c_TEB2000_REV01!B:D,MATCH(H209,RAW_c_TEB2000_REV01!B:B,0),3)),"---")),"---")</f>
        <v>---</v>
      </c>
      <c r="N209" t="str">
        <f>IFERROR(IF(AND(B209="B2B",J209="--"),L209,IF(
COUNTIF(B2B!H:H,(IF(K209&lt;&gt;"---",IF(INDEX(RAW_c_TEB2000_REV01!B:D,MATCH(H209,RAW_c_TEB2000_REV01!B:B,0),3)=L209,INDEX(
RAW_c_TEB2000_REV01!B:D,MATCH(H209,INDEX(RAW_c_TEB2000_REV01!B:B,MATCH(H209,RAW_c_TEB2000_REV01!B:B,)+1):'RAW_c_TEB2000_REV01'!B11280,)+MATCH(H209,RAW_c_TEB2000_REV01!B:B,),3),INDEX(RAW_c_TEB2000_REV01!B:D,MATCH(H209,RAW_c_TEB2000_REV01!B:B,0),3)),"---")))=0,"---",IF(K209&lt;&gt;"---",IF(INDEX(RAW_c_TEB2000_REV01!B:D,MATCH(H209,RAW_c_TEB2000_REV01!B:B,0),3)=L209,INDEX(
RAW_c_TEB2000_REV01!B:D,MATCH(H209,INDEX(RAW_c_TEB2000_REV01!B:B,MATCH(H209,RAW_c_TEB2000_REV01!B:B,)+1):'RAW_c_TEB2000_REV01'!B11280,)+MATCH(H209,RAW_c_TEB2000_REV01!B:B,),3),INDEX(RAW_c_TEB2000_REV01!B:D,MATCH(H209,RAW_c_TEB2000_REV01!B:B,0),3)),"---"))),"---")</f>
        <v>JB3-3</v>
      </c>
      <c r="T209">
        <f>COUNTIF(RAW_c_TEB2000_REV01!B:B,G209)</f>
        <v>1</v>
      </c>
      <c r="U209" t="str">
        <f t="shared" si="23"/>
        <v>B2B-MGT-RX_ETH-SIN_IO-G8</v>
      </c>
    </row>
    <row r="210" spans="1:21" x14ac:dyDescent="0.25">
      <c r="A210" t="s">
        <v>2231</v>
      </c>
      <c r="B210" t="s">
        <v>39</v>
      </c>
      <c r="C210" t="s">
        <v>291</v>
      </c>
      <c r="D210" t="s">
        <v>275</v>
      </c>
      <c r="E210">
        <v>6</v>
      </c>
      <c r="F210" t="str">
        <f t="shared" si="18"/>
        <v>JB3-6</v>
      </c>
      <c r="G210" t="str">
        <f>VLOOKUP(F210,RAW_c_TEB2000_REV01!A:B,2,0)</f>
        <v>GND</v>
      </c>
      <c r="H210" t="str">
        <f t="shared" si="19"/>
        <v>GND</v>
      </c>
      <c r="I210" t="str">
        <f t="shared" si="20"/>
        <v>--</v>
      </c>
      <c r="J210" t="str">
        <f t="shared" si="21"/>
        <v>---</v>
      </c>
      <c r="K210" t="str">
        <f>IFERROR(IF(J210="--",IF(G210=H210,VLOOKUP(G210,RAW_c_TEB2000_REV01!L:N,3,0),SUM(VLOOKUP(H210,RAW_c_TEB2000_REV01!L:N,3,0),VLOOKUP(G210,RAW_c_TEB2000_REV01!L:N,3,0))),"---"),"---")</f>
        <v>---</v>
      </c>
      <c r="L210" t="str">
        <f t="shared" si="22"/>
        <v>JB3-6</v>
      </c>
      <c r="M210" t="str">
        <f>IFERROR(IF(
COUNTIF(B2B!H:H,(IF(K210&lt;&gt;"---",IF(INDEX(RAW_c_TEB2000_REV01!B:D,MATCH(H210,RAW_c_TEB2000_REV01!B:B,0),3)=L210,INDEX(
RAW_c_TEB2000_REV01!B:D,MATCH(H210,INDEX(RAW_c_TEB2000_REV01!B:B,MATCH(H210,RAW_c_TEB2000_REV01!B:B,)+1):'RAW_c_TEB2000_REV01'!B11281,)+MATCH(H210,RAW_c_TEB2000_REV01!B:B,),3),INDEX(RAW_c_TEB2000_REV01!B:D,MATCH(H210,RAW_c_TEB2000_REV01!B:B,0),3)),"---")))=1,"---",IF(K210&lt;&gt;"---",IF(INDEX(RAW_c_TEB2000_REV01!B:D,MATCH(H210,RAW_c_TEB2000_REV01!B:B,0),3)=L210,INDEX(
RAW_c_TEB2000_REV01!B:D,MATCH(H210,INDEX(RAW_c_TEB2000_REV01!B:B,MATCH(H210,RAW_c_TEB2000_REV01!B:B,)+1):'RAW_c_TEB2000_REV01'!B11281,)+MATCH(H210,RAW_c_TEB2000_REV01!B:B,),3),INDEX(RAW_c_TEB2000_REV01!B:D,MATCH(H210,RAW_c_TEB2000_REV01!B:B,0),3)),"---")),"---")</f>
        <v>---</v>
      </c>
      <c r="N210" t="str">
        <f>IFERROR(IF(AND(B210="B2B",J210="--"),L210,IF(
COUNTIF(B2B!H:H,(IF(K210&lt;&gt;"---",IF(INDEX(RAW_c_TEB2000_REV01!B:D,MATCH(H210,RAW_c_TEB2000_REV01!B:B,0),3)=L210,INDEX(
RAW_c_TEB2000_REV01!B:D,MATCH(H210,INDEX(RAW_c_TEB2000_REV01!B:B,MATCH(H210,RAW_c_TEB2000_REV01!B:B,)+1):'RAW_c_TEB2000_REV01'!B11281,)+MATCH(H210,RAW_c_TEB2000_REV01!B:B,),3),INDEX(RAW_c_TEB2000_REV01!B:D,MATCH(H210,RAW_c_TEB2000_REV01!B:B,0),3)),"---")))=0,"---",IF(K210&lt;&gt;"---",IF(INDEX(RAW_c_TEB2000_REV01!B:D,MATCH(H210,RAW_c_TEB2000_REV01!B:B,0),3)=L210,INDEX(
RAW_c_TEB2000_REV01!B:D,MATCH(H210,INDEX(RAW_c_TEB2000_REV01!B:B,MATCH(H210,RAW_c_TEB2000_REV01!B:B,)+1):'RAW_c_TEB2000_REV01'!B11281,)+MATCH(H210,RAW_c_TEB2000_REV01!B:B,),3),INDEX(RAW_c_TEB2000_REV01!B:D,MATCH(H210,RAW_c_TEB2000_REV01!B:B,0),3)),"---"))),"---")</f>
        <v>---</v>
      </c>
      <c r="T210">
        <f>COUNTIF(RAW_c_TEB2000_REV01!B:B,G210)</f>
        <v>224</v>
      </c>
      <c r="U210" t="str">
        <f t="shared" si="23"/>
        <v>B2B-GND</v>
      </c>
    </row>
    <row r="211" spans="1:21" x14ac:dyDescent="0.25">
      <c r="A211" t="s">
        <v>2232</v>
      </c>
      <c r="B211" t="s">
        <v>39</v>
      </c>
      <c r="C211" t="s">
        <v>291</v>
      </c>
      <c r="D211" t="s">
        <v>275</v>
      </c>
      <c r="E211">
        <v>5</v>
      </c>
      <c r="F211" t="str">
        <f t="shared" si="18"/>
        <v>JB3-5</v>
      </c>
      <c r="G211" t="str">
        <f>VLOOKUP(F211,RAW_c_TEB2000_REV01!A:B,2,0)</f>
        <v>GND</v>
      </c>
      <c r="H211" t="str">
        <f t="shared" si="19"/>
        <v>GND</v>
      </c>
      <c r="I211" t="str">
        <f t="shared" si="20"/>
        <v>--</v>
      </c>
      <c r="J211" t="str">
        <f t="shared" si="21"/>
        <v>---</v>
      </c>
      <c r="K211" t="str">
        <f>IFERROR(IF(J211="--",IF(G211=H211,VLOOKUP(G211,RAW_c_TEB2000_REV01!L:N,3,0),SUM(VLOOKUP(H211,RAW_c_TEB2000_REV01!L:N,3,0),VLOOKUP(G211,RAW_c_TEB2000_REV01!L:N,3,0))),"---"),"---")</f>
        <v>---</v>
      </c>
      <c r="L211" t="str">
        <f t="shared" si="22"/>
        <v>JB3-5</v>
      </c>
      <c r="M211" t="str">
        <f>IFERROR(IF(
COUNTIF(B2B!H:H,(IF(K211&lt;&gt;"---",IF(INDEX(RAW_c_TEB2000_REV01!B:D,MATCH(H211,RAW_c_TEB2000_REV01!B:B,0),3)=L211,INDEX(
RAW_c_TEB2000_REV01!B:D,MATCH(H211,INDEX(RAW_c_TEB2000_REV01!B:B,MATCH(H211,RAW_c_TEB2000_REV01!B:B,)+1):'RAW_c_TEB2000_REV01'!B11282,)+MATCH(H211,RAW_c_TEB2000_REV01!B:B,),3),INDEX(RAW_c_TEB2000_REV01!B:D,MATCH(H211,RAW_c_TEB2000_REV01!B:B,0),3)),"---")))=1,"---",IF(K211&lt;&gt;"---",IF(INDEX(RAW_c_TEB2000_REV01!B:D,MATCH(H211,RAW_c_TEB2000_REV01!B:B,0),3)=L211,INDEX(
RAW_c_TEB2000_REV01!B:D,MATCH(H211,INDEX(RAW_c_TEB2000_REV01!B:B,MATCH(H211,RAW_c_TEB2000_REV01!B:B,)+1):'RAW_c_TEB2000_REV01'!B11282,)+MATCH(H211,RAW_c_TEB2000_REV01!B:B,),3),INDEX(RAW_c_TEB2000_REV01!B:D,MATCH(H211,RAW_c_TEB2000_REV01!B:B,0),3)),"---")),"---")</f>
        <v>---</v>
      </c>
      <c r="N211" t="str">
        <f>IFERROR(IF(AND(B211="B2B",J211="--"),L211,IF(
COUNTIF(B2B!H:H,(IF(K211&lt;&gt;"---",IF(INDEX(RAW_c_TEB2000_REV01!B:D,MATCH(H211,RAW_c_TEB2000_REV01!B:B,0),3)=L211,INDEX(
RAW_c_TEB2000_REV01!B:D,MATCH(H211,INDEX(RAW_c_TEB2000_REV01!B:B,MATCH(H211,RAW_c_TEB2000_REV01!B:B,)+1):'RAW_c_TEB2000_REV01'!B11282,)+MATCH(H211,RAW_c_TEB2000_REV01!B:B,),3),INDEX(RAW_c_TEB2000_REV01!B:D,MATCH(H211,RAW_c_TEB2000_REV01!B:B,0),3)),"---")))=0,"---",IF(K211&lt;&gt;"---",IF(INDEX(RAW_c_TEB2000_REV01!B:D,MATCH(H211,RAW_c_TEB2000_REV01!B:B,0),3)=L211,INDEX(
RAW_c_TEB2000_REV01!B:D,MATCH(H211,INDEX(RAW_c_TEB2000_REV01!B:B,MATCH(H211,RAW_c_TEB2000_REV01!B:B,)+1):'RAW_c_TEB2000_REV01'!B11282,)+MATCH(H211,RAW_c_TEB2000_REV01!B:B,),3),INDEX(RAW_c_TEB2000_REV01!B:D,MATCH(H211,RAW_c_TEB2000_REV01!B:B,0),3)),"---"))),"---")</f>
        <v>---</v>
      </c>
      <c r="T211">
        <f>COUNTIF(RAW_c_TEB2000_REV01!B:B,G211)</f>
        <v>224</v>
      </c>
      <c r="U211" t="str">
        <f t="shared" si="23"/>
        <v>B2B-GND</v>
      </c>
    </row>
    <row r="212" spans="1:21" x14ac:dyDescent="0.25">
      <c r="A212" t="s">
        <v>2233</v>
      </c>
      <c r="B212" t="s">
        <v>39</v>
      </c>
      <c r="C212" t="s">
        <v>2234</v>
      </c>
      <c r="D212" t="s">
        <v>275</v>
      </c>
      <c r="E212">
        <v>8</v>
      </c>
      <c r="F212" t="str">
        <f t="shared" si="18"/>
        <v>JB3-8</v>
      </c>
      <c r="G212" t="str">
        <f>VLOOKUP(F212,RAW_c_TEB2000_REV01!A:B,2,0)</f>
        <v>B34_L7_P</v>
      </c>
      <c r="H212" t="str">
        <f t="shared" si="19"/>
        <v>B34_L7_P</v>
      </c>
      <c r="I212" t="str">
        <f t="shared" si="20"/>
        <v>--</v>
      </c>
      <c r="J212" t="str">
        <f t="shared" si="21"/>
        <v>--</v>
      </c>
      <c r="K212">
        <f>IFERROR(IF(J212="--",IF(G212=H212,VLOOKUP(G212,RAW_c_TEB2000_REV01!L:N,3,0),SUM(VLOOKUP(H212,RAW_c_TEB2000_REV01!L:N,3,0),VLOOKUP(G212,RAW_c_TEB2000_REV01!L:N,3,0))),"---"),"---")</f>
        <v>24.070499999999999</v>
      </c>
      <c r="L212" t="str">
        <f t="shared" si="22"/>
        <v>JB3-8</v>
      </c>
      <c r="M212" t="str">
        <f>IFERROR(IF(
COUNTIF(B2B!H:H,(IF(K212&lt;&gt;"---",IF(INDEX(RAW_c_TEB2000_REV01!B:D,MATCH(H212,RAW_c_TEB2000_REV01!B:B,0),3)=L212,INDEX(
RAW_c_TEB2000_REV01!B:D,MATCH(H212,INDEX(RAW_c_TEB2000_REV01!B:B,MATCH(H212,RAW_c_TEB2000_REV01!B:B,)+1):'RAW_c_TEB2000_REV01'!B11283,)+MATCH(H212,RAW_c_TEB2000_REV01!B:B,),3),INDEX(RAW_c_TEB2000_REV01!B:D,MATCH(H212,RAW_c_TEB2000_REV01!B:B,0),3)),"---")))=1,"---",IF(K212&lt;&gt;"---",IF(INDEX(RAW_c_TEB2000_REV01!B:D,MATCH(H212,RAW_c_TEB2000_REV01!B:B,0),3)=L212,INDEX(
RAW_c_TEB2000_REV01!B:D,MATCH(H212,INDEX(RAW_c_TEB2000_REV01!B:B,MATCH(H212,RAW_c_TEB2000_REV01!B:B,)+1):'RAW_c_TEB2000_REV01'!B11283,)+MATCH(H212,RAW_c_TEB2000_REV01!B:B,),3),INDEX(RAW_c_TEB2000_REV01!B:D,MATCH(H212,RAW_c_TEB2000_REV01!B:B,0),3)),"---")),"---")</f>
        <v>J1-B22</v>
      </c>
      <c r="N212" t="str">
        <f>IFERROR(IF(AND(B212="B2B",J212="--"),L212,IF(
COUNTIF(B2B!H:H,(IF(K212&lt;&gt;"---",IF(INDEX(RAW_c_TEB2000_REV01!B:D,MATCH(H212,RAW_c_TEB2000_REV01!B:B,0),3)=L212,INDEX(
RAW_c_TEB2000_REV01!B:D,MATCH(H212,INDEX(RAW_c_TEB2000_REV01!B:B,MATCH(H212,RAW_c_TEB2000_REV01!B:B,)+1):'RAW_c_TEB2000_REV01'!B11283,)+MATCH(H212,RAW_c_TEB2000_REV01!B:B,),3),INDEX(RAW_c_TEB2000_REV01!B:D,MATCH(H212,RAW_c_TEB2000_REV01!B:B,0),3)),"---")))=0,"---",IF(K212&lt;&gt;"---",IF(INDEX(RAW_c_TEB2000_REV01!B:D,MATCH(H212,RAW_c_TEB2000_REV01!B:B,0),3)=L212,INDEX(
RAW_c_TEB2000_REV01!B:D,MATCH(H212,INDEX(RAW_c_TEB2000_REV01!B:B,MATCH(H212,RAW_c_TEB2000_REV01!B:B,)+1):'RAW_c_TEB2000_REV01'!B11283,)+MATCH(H212,RAW_c_TEB2000_REV01!B:B,),3),INDEX(RAW_c_TEB2000_REV01!B:D,MATCH(H212,RAW_c_TEB2000_REV01!B:B,0),3)),"---"))),"---")</f>
        <v>JB3-8</v>
      </c>
      <c r="T212">
        <f>COUNTIF(RAW_c_TEB2000_REV01!B:B,G212)</f>
        <v>2</v>
      </c>
      <c r="U212" t="str">
        <f t="shared" si="23"/>
        <v>B2B-MGT-TX_IO-G2</v>
      </c>
    </row>
    <row r="213" spans="1:21" x14ac:dyDescent="0.25">
      <c r="A213" t="s">
        <v>2235</v>
      </c>
      <c r="B213" t="s">
        <v>39</v>
      </c>
      <c r="C213" t="s">
        <v>2236</v>
      </c>
      <c r="D213" t="s">
        <v>275</v>
      </c>
      <c r="E213">
        <v>7</v>
      </c>
      <c r="F213" t="str">
        <f t="shared" si="18"/>
        <v>JB3-7</v>
      </c>
      <c r="G213" t="str">
        <f>VLOOKUP(F213,RAW_c_TEB2000_REV01!A:B,2,0)</f>
        <v>B34_L1_P</v>
      </c>
      <c r="H213" t="str">
        <f t="shared" si="19"/>
        <v>B34_L1_P</v>
      </c>
      <c r="I213" t="str">
        <f t="shared" si="20"/>
        <v>--</v>
      </c>
      <c r="J213" t="str">
        <f t="shared" si="21"/>
        <v>--</v>
      </c>
      <c r="K213">
        <f>IFERROR(IF(J213="--",IF(G213=H213,VLOOKUP(G213,RAW_c_TEB2000_REV01!L:N,3,0),SUM(VLOOKUP(H213,RAW_c_TEB2000_REV01!L:N,3,0),VLOOKUP(G213,RAW_c_TEB2000_REV01!L:N,3,0))),"---"),"---")</f>
        <v>25.176600000000001</v>
      </c>
      <c r="L213" t="str">
        <f t="shared" si="22"/>
        <v>JB3-7</v>
      </c>
      <c r="M213" t="str">
        <f>IFERROR(IF(
COUNTIF(B2B!H:H,(IF(K213&lt;&gt;"---",IF(INDEX(RAW_c_TEB2000_REV01!B:D,MATCH(H213,RAW_c_TEB2000_REV01!B:B,0),3)=L213,INDEX(
RAW_c_TEB2000_REV01!B:D,MATCH(H213,INDEX(RAW_c_TEB2000_REV01!B:B,MATCH(H213,RAW_c_TEB2000_REV01!B:B,)+1):'RAW_c_TEB2000_REV01'!B11284,)+MATCH(H213,RAW_c_TEB2000_REV01!B:B,),3),INDEX(RAW_c_TEB2000_REV01!B:D,MATCH(H213,RAW_c_TEB2000_REV01!B:B,0),3)),"---")))=1,"---",IF(K213&lt;&gt;"---",IF(INDEX(RAW_c_TEB2000_REV01!B:D,MATCH(H213,RAW_c_TEB2000_REV01!B:B,0),3)=L213,INDEX(
RAW_c_TEB2000_REV01!B:D,MATCH(H213,INDEX(RAW_c_TEB2000_REV01!B:B,MATCH(H213,RAW_c_TEB2000_REV01!B:B,)+1):'RAW_c_TEB2000_REV01'!B11284,)+MATCH(H213,RAW_c_TEB2000_REV01!B:B,),3),INDEX(RAW_c_TEB2000_REV01!B:D,MATCH(H213,RAW_c_TEB2000_REV01!B:B,0),3)),"---")),"---")</f>
        <v>J1-B23</v>
      </c>
      <c r="N213" t="str">
        <f>IFERROR(IF(AND(B213="B2B",J213="--"),L213,IF(
COUNTIF(B2B!H:H,(IF(K213&lt;&gt;"---",IF(INDEX(RAW_c_TEB2000_REV01!B:D,MATCH(H213,RAW_c_TEB2000_REV01!B:B,0),3)=L213,INDEX(
RAW_c_TEB2000_REV01!B:D,MATCH(H213,INDEX(RAW_c_TEB2000_REV01!B:B,MATCH(H213,RAW_c_TEB2000_REV01!B:B,)+1):'RAW_c_TEB2000_REV01'!B11284,)+MATCH(H213,RAW_c_TEB2000_REV01!B:B,),3),INDEX(RAW_c_TEB2000_REV01!B:D,MATCH(H213,RAW_c_TEB2000_REV01!B:B,0),3)),"---")))=0,"---",IF(K213&lt;&gt;"---",IF(INDEX(RAW_c_TEB2000_REV01!B:D,MATCH(H213,RAW_c_TEB2000_REV01!B:B,0),3)=L213,INDEX(
RAW_c_TEB2000_REV01!B:D,MATCH(H213,INDEX(RAW_c_TEB2000_REV01!B:B,MATCH(H213,RAW_c_TEB2000_REV01!B:B,)+1):'RAW_c_TEB2000_REV01'!B11284,)+MATCH(H213,RAW_c_TEB2000_REV01!B:B,),3),INDEX(RAW_c_TEB2000_REV01!B:D,MATCH(H213,RAW_c_TEB2000_REV01!B:B,0),3)),"---"))),"---")</f>
        <v>JB3-7</v>
      </c>
      <c r="T213">
        <f>COUNTIF(RAW_c_TEB2000_REV01!B:B,G213)</f>
        <v>2</v>
      </c>
      <c r="U213" t="str">
        <f t="shared" si="23"/>
        <v>B2B-MGT-RX_IO-G2</v>
      </c>
    </row>
    <row r="214" spans="1:21" x14ac:dyDescent="0.25">
      <c r="A214" t="s">
        <v>2237</v>
      </c>
      <c r="B214" t="s">
        <v>39</v>
      </c>
      <c r="C214" t="s">
        <v>2234</v>
      </c>
      <c r="D214" t="s">
        <v>275</v>
      </c>
      <c r="E214">
        <v>10</v>
      </c>
      <c r="F214" t="str">
        <f t="shared" si="18"/>
        <v>JB3-10</v>
      </c>
      <c r="G214" t="str">
        <f>VLOOKUP(F214,RAW_c_TEB2000_REV01!A:B,2,0)</f>
        <v>B34_L7_N</v>
      </c>
      <c r="H214" t="str">
        <f t="shared" si="19"/>
        <v>B34_L7_N</v>
      </c>
      <c r="I214" t="str">
        <f t="shared" si="20"/>
        <v>--</v>
      </c>
      <c r="J214" t="str">
        <f t="shared" si="21"/>
        <v>--</v>
      </c>
      <c r="K214">
        <f>IFERROR(IF(J214="--",IF(G214=H214,VLOOKUP(G214,RAW_c_TEB2000_REV01!L:N,3,0),SUM(VLOOKUP(H214,RAW_c_TEB2000_REV01!L:N,3,0),VLOOKUP(G214,RAW_c_TEB2000_REV01!L:N,3,0))),"---"),"---")</f>
        <v>24.132300000000001</v>
      </c>
      <c r="L214" t="str">
        <f t="shared" si="22"/>
        <v>JB3-10</v>
      </c>
      <c r="M214" t="str">
        <f>IFERROR(IF(
COUNTIF(B2B!H:H,(IF(K214&lt;&gt;"---",IF(INDEX(RAW_c_TEB2000_REV01!B:D,MATCH(H214,RAW_c_TEB2000_REV01!B:B,0),3)=L214,INDEX(
RAW_c_TEB2000_REV01!B:D,MATCH(H214,INDEX(RAW_c_TEB2000_REV01!B:B,MATCH(H214,RAW_c_TEB2000_REV01!B:B,)+1):'RAW_c_TEB2000_REV01'!B11285,)+MATCH(H214,RAW_c_TEB2000_REV01!B:B,),3),INDEX(RAW_c_TEB2000_REV01!B:D,MATCH(H214,RAW_c_TEB2000_REV01!B:B,0),3)),"---")))=1,"---",IF(K214&lt;&gt;"---",IF(INDEX(RAW_c_TEB2000_REV01!B:D,MATCH(H214,RAW_c_TEB2000_REV01!B:B,0),3)=L214,INDEX(
RAW_c_TEB2000_REV01!B:D,MATCH(H214,INDEX(RAW_c_TEB2000_REV01!B:B,MATCH(H214,RAW_c_TEB2000_REV01!B:B,)+1):'RAW_c_TEB2000_REV01'!B11285,)+MATCH(H214,RAW_c_TEB2000_REV01!B:B,),3),INDEX(RAW_c_TEB2000_REV01!B:D,MATCH(H214,RAW_c_TEB2000_REV01!B:B,0),3)),"---")),"---")</f>
        <v>J1-B21</v>
      </c>
      <c r="N214" t="str">
        <f>IFERROR(IF(AND(B214="B2B",J214="--"),L214,IF(
COUNTIF(B2B!H:H,(IF(K214&lt;&gt;"---",IF(INDEX(RAW_c_TEB2000_REV01!B:D,MATCH(H214,RAW_c_TEB2000_REV01!B:B,0),3)=L214,INDEX(
RAW_c_TEB2000_REV01!B:D,MATCH(H214,INDEX(RAW_c_TEB2000_REV01!B:B,MATCH(H214,RAW_c_TEB2000_REV01!B:B,)+1):'RAW_c_TEB2000_REV01'!B11285,)+MATCH(H214,RAW_c_TEB2000_REV01!B:B,),3),INDEX(RAW_c_TEB2000_REV01!B:D,MATCH(H214,RAW_c_TEB2000_REV01!B:B,0),3)),"---")))=0,"---",IF(K214&lt;&gt;"---",IF(INDEX(RAW_c_TEB2000_REV01!B:D,MATCH(H214,RAW_c_TEB2000_REV01!B:B,0),3)=L214,INDEX(
RAW_c_TEB2000_REV01!B:D,MATCH(H214,INDEX(RAW_c_TEB2000_REV01!B:B,MATCH(H214,RAW_c_TEB2000_REV01!B:B,)+1):'RAW_c_TEB2000_REV01'!B11285,)+MATCH(H214,RAW_c_TEB2000_REV01!B:B,),3),INDEX(RAW_c_TEB2000_REV01!B:D,MATCH(H214,RAW_c_TEB2000_REV01!B:B,0),3)),"---"))),"---")</f>
        <v>JB3-10</v>
      </c>
      <c r="T214">
        <f>COUNTIF(RAW_c_TEB2000_REV01!B:B,G214)</f>
        <v>2</v>
      </c>
      <c r="U214" t="str">
        <f t="shared" si="23"/>
        <v>B2B-MGT-TX_IO-G2</v>
      </c>
    </row>
    <row r="215" spans="1:21" x14ac:dyDescent="0.25">
      <c r="A215" t="s">
        <v>2238</v>
      </c>
      <c r="B215" t="s">
        <v>39</v>
      </c>
      <c r="C215" t="s">
        <v>2236</v>
      </c>
      <c r="D215" t="s">
        <v>275</v>
      </c>
      <c r="E215">
        <v>9</v>
      </c>
      <c r="F215" t="str">
        <f t="shared" si="18"/>
        <v>JB3-9</v>
      </c>
      <c r="G215" t="str">
        <f>VLOOKUP(F215,RAW_c_TEB2000_REV01!A:B,2,0)</f>
        <v>B34_L1_N</v>
      </c>
      <c r="H215" t="str">
        <f t="shared" si="19"/>
        <v>B34_L1_N</v>
      </c>
      <c r="I215" t="str">
        <f t="shared" si="20"/>
        <v>--</v>
      </c>
      <c r="J215" t="str">
        <f t="shared" si="21"/>
        <v>--</v>
      </c>
      <c r="K215">
        <f>IFERROR(IF(J215="--",IF(G215=H215,VLOOKUP(G215,RAW_c_TEB2000_REV01!L:N,3,0),SUM(VLOOKUP(H215,RAW_c_TEB2000_REV01!L:N,3,0),VLOOKUP(G215,RAW_c_TEB2000_REV01!L:N,3,0))),"---"),"---")</f>
        <v>25.2364</v>
      </c>
      <c r="L215" t="str">
        <f t="shared" si="22"/>
        <v>JB3-9</v>
      </c>
      <c r="M215" t="str">
        <f>IFERROR(IF(
COUNTIF(B2B!H:H,(IF(K215&lt;&gt;"---",IF(INDEX(RAW_c_TEB2000_REV01!B:D,MATCH(H215,RAW_c_TEB2000_REV01!B:B,0),3)=L215,INDEX(
RAW_c_TEB2000_REV01!B:D,MATCH(H215,INDEX(RAW_c_TEB2000_REV01!B:B,MATCH(H215,RAW_c_TEB2000_REV01!B:B,)+1):'RAW_c_TEB2000_REV01'!B11286,)+MATCH(H215,RAW_c_TEB2000_REV01!B:B,),3),INDEX(RAW_c_TEB2000_REV01!B:D,MATCH(H215,RAW_c_TEB2000_REV01!B:B,0),3)),"---")))=1,"---",IF(K215&lt;&gt;"---",IF(INDEX(RAW_c_TEB2000_REV01!B:D,MATCH(H215,RAW_c_TEB2000_REV01!B:B,0),3)=L215,INDEX(
RAW_c_TEB2000_REV01!B:D,MATCH(H215,INDEX(RAW_c_TEB2000_REV01!B:B,MATCH(H215,RAW_c_TEB2000_REV01!B:B,)+1):'RAW_c_TEB2000_REV01'!B11286,)+MATCH(H215,RAW_c_TEB2000_REV01!B:B,),3),INDEX(RAW_c_TEB2000_REV01!B:D,MATCH(H215,RAW_c_TEB2000_REV01!B:B,0),3)),"---")),"---")</f>
        <v>J1-B24</v>
      </c>
      <c r="N215" t="str">
        <f>IFERROR(IF(AND(B215="B2B",J215="--"),L215,IF(
COUNTIF(B2B!H:H,(IF(K215&lt;&gt;"---",IF(INDEX(RAW_c_TEB2000_REV01!B:D,MATCH(H215,RAW_c_TEB2000_REV01!B:B,0),3)=L215,INDEX(
RAW_c_TEB2000_REV01!B:D,MATCH(H215,INDEX(RAW_c_TEB2000_REV01!B:B,MATCH(H215,RAW_c_TEB2000_REV01!B:B,)+1):'RAW_c_TEB2000_REV01'!B11286,)+MATCH(H215,RAW_c_TEB2000_REV01!B:B,),3),INDEX(RAW_c_TEB2000_REV01!B:D,MATCH(H215,RAW_c_TEB2000_REV01!B:B,0),3)),"---")))=0,"---",IF(K215&lt;&gt;"---",IF(INDEX(RAW_c_TEB2000_REV01!B:D,MATCH(H215,RAW_c_TEB2000_REV01!B:B,0),3)=L215,INDEX(
RAW_c_TEB2000_REV01!B:D,MATCH(H215,INDEX(RAW_c_TEB2000_REV01!B:B,MATCH(H215,RAW_c_TEB2000_REV01!B:B,)+1):'RAW_c_TEB2000_REV01'!B11286,)+MATCH(H215,RAW_c_TEB2000_REV01!B:B,),3),INDEX(RAW_c_TEB2000_REV01!B:D,MATCH(H215,RAW_c_TEB2000_REV01!B:B,0),3)),"---"))),"---")</f>
        <v>JB3-9</v>
      </c>
      <c r="T215">
        <f>COUNTIF(RAW_c_TEB2000_REV01!B:B,G215)</f>
        <v>2</v>
      </c>
      <c r="U215" t="str">
        <f t="shared" si="23"/>
        <v>B2B-MGT-RX_IO-G2</v>
      </c>
    </row>
    <row r="216" spans="1:21" x14ac:dyDescent="0.25">
      <c r="A216" t="s">
        <v>2239</v>
      </c>
      <c r="B216" t="s">
        <v>39</v>
      </c>
      <c r="C216" t="s">
        <v>291</v>
      </c>
      <c r="D216" t="s">
        <v>275</v>
      </c>
      <c r="E216">
        <v>12</v>
      </c>
      <c r="F216" t="str">
        <f t="shared" si="18"/>
        <v>JB3-12</v>
      </c>
      <c r="G216" t="str">
        <f>VLOOKUP(F216,RAW_c_TEB2000_REV01!A:B,2,0)</f>
        <v>GND</v>
      </c>
      <c r="H216" t="str">
        <f t="shared" si="19"/>
        <v>GND</v>
      </c>
      <c r="I216" t="str">
        <f t="shared" si="20"/>
        <v>--</v>
      </c>
      <c r="J216" t="str">
        <f t="shared" si="21"/>
        <v>---</v>
      </c>
      <c r="K216" t="str">
        <f>IFERROR(IF(J216="--",IF(G216=H216,VLOOKUP(G216,RAW_c_TEB2000_REV01!L:N,3,0),SUM(VLOOKUP(H216,RAW_c_TEB2000_REV01!L:N,3,0),VLOOKUP(G216,RAW_c_TEB2000_REV01!L:N,3,0))),"---"),"---")</f>
        <v>---</v>
      </c>
      <c r="L216" t="str">
        <f t="shared" si="22"/>
        <v>JB3-12</v>
      </c>
      <c r="M216" t="str">
        <f>IFERROR(IF(
COUNTIF(B2B!H:H,(IF(K216&lt;&gt;"---",IF(INDEX(RAW_c_TEB2000_REV01!B:D,MATCH(H216,RAW_c_TEB2000_REV01!B:B,0),3)=L216,INDEX(
RAW_c_TEB2000_REV01!B:D,MATCH(H216,INDEX(RAW_c_TEB2000_REV01!B:B,MATCH(H216,RAW_c_TEB2000_REV01!B:B,)+1):'RAW_c_TEB2000_REV01'!B11287,)+MATCH(H216,RAW_c_TEB2000_REV01!B:B,),3),INDEX(RAW_c_TEB2000_REV01!B:D,MATCH(H216,RAW_c_TEB2000_REV01!B:B,0),3)),"---")))=1,"---",IF(K216&lt;&gt;"---",IF(INDEX(RAW_c_TEB2000_REV01!B:D,MATCH(H216,RAW_c_TEB2000_REV01!B:B,0),3)=L216,INDEX(
RAW_c_TEB2000_REV01!B:D,MATCH(H216,INDEX(RAW_c_TEB2000_REV01!B:B,MATCH(H216,RAW_c_TEB2000_REV01!B:B,)+1):'RAW_c_TEB2000_REV01'!B11287,)+MATCH(H216,RAW_c_TEB2000_REV01!B:B,),3),INDEX(RAW_c_TEB2000_REV01!B:D,MATCH(H216,RAW_c_TEB2000_REV01!B:B,0),3)),"---")),"---")</f>
        <v>---</v>
      </c>
      <c r="N216" t="str">
        <f>IFERROR(IF(AND(B216="B2B",J216="--"),L216,IF(
COUNTIF(B2B!H:H,(IF(K216&lt;&gt;"---",IF(INDEX(RAW_c_TEB2000_REV01!B:D,MATCH(H216,RAW_c_TEB2000_REV01!B:B,0),3)=L216,INDEX(
RAW_c_TEB2000_REV01!B:D,MATCH(H216,INDEX(RAW_c_TEB2000_REV01!B:B,MATCH(H216,RAW_c_TEB2000_REV01!B:B,)+1):'RAW_c_TEB2000_REV01'!B11287,)+MATCH(H216,RAW_c_TEB2000_REV01!B:B,),3),INDEX(RAW_c_TEB2000_REV01!B:D,MATCH(H216,RAW_c_TEB2000_REV01!B:B,0),3)),"---")))=0,"---",IF(K216&lt;&gt;"---",IF(INDEX(RAW_c_TEB2000_REV01!B:D,MATCH(H216,RAW_c_TEB2000_REV01!B:B,0),3)=L216,INDEX(
RAW_c_TEB2000_REV01!B:D,MATCH(H216,INDEX(RAW_c_TEB2000_REV01!B:B,MATCH(H216,RAW_c_TEB2000_REV01!B:B,)+1):'RAW_c_TEB2000_REV01'!B11287,)+MATCH(H216,RAW_c_TEB2000_REV01!B:B,),3),INDEX(RAW_c_TEB2000_REV01!B:D,MATCH(H216,RAW_c_TEB2000_REV01!B:B,0),3)),"---"))),"---")</f>
        <v>---</v>
      </c>
      <c r="T216">
        <f>COUNTIF(RAW_c_TEB2000_REV01!B:B,G216)</f>
        <v>224</v>
      </c>
      <c r="U216" t="str">
        <f t="shared" si="23"/>
        <v>B2B-GND</v>
      </c>
    </row>
    <row r="217" spans="1:21" x14ac:dyDescent="0.25">
      <c r="A217" t="s">
        <v>2240</v>
      </c>
      <c r="B217" t="s">
        <v>39</v>
      </c>
      <c r="C217" t="s">
        <v>291</v>
      </c>
      <c r="D217" t="s">
        <v>275</v>
      </c>
      <c r="E217">
        <v>11</v>
      </c>
      <c r="F217" t="str">
        <f t="shared" si="18"/>
        <v>JB3-11</v>
      </c>
      <c r="G217" t="str">
        <f>VLOOKUP(F217,RAW_c_TEB2000_REV01!A:B,2,0)</f>
        <v>GND</v>
      </c>
      <c r="H217" t="str">
        <f t="shared" si="19"/>
        <v>GND</v>
      </c>
      <c r="I217" t="str">
        <f t="shared" si="20"/>
        <v>--</v>
      </c>
      <c r="J217" t="str">
        <f t="shared" si="21"/>
        <v>---</v>
      </c>
      <c r="K217" t="str">
        <f>IFERROR(IF(J217="--",IF(G217=H217,VLOOKUP(G217,RAW_c_TEB2000_REV01!L:N,3,0),SUM(VLOOKUP(H217,RAW_c_TEB2000_REV01!L:N,3,0),VLOOKUP(G217,RAW_c_TEB2000_REV01!L:N,3,0))),"---"),"---")</f>
        <v>---</v>
      </c>
      <c r="L217" t="str">
        <f t="shared" si="22"/>
        <v>JB3-11</v>
      </c>
      <c r="M217" t="str">
        <f>IFERROR(IF(
COUNTIF(B2B!H:H,(IF(K217&lt;&gt;"---",IF(INDEX(RAW_c_TEB2000_REV01!B:D,MATCH(H217,RAW_c_TEB2000_REV01!B:B,0),3)=L217,INDEX(
RAW_c_TEB2000_REV01!B:D,MATCH(H217,INDEX(RAW_c_TEB2000_REV01!B:B,MATCH(H217,RAW_c_TEB2000_REV01!B:B,)+1):'RAW_c_TEB2000_REV01'!B11288,)+MATCH(H217,RAW_c_TEB2000_REV01!B:B,),3),INDEX(RAW_c_TEB2000_REV01!B:D,MATCH(H217,RAW_c_TEB2000_REV01!B:B,0),3)),"---")))=1,"---",IF(K217&lt;&gt;"---",IF(INDEX(RAW_c_TEB2000_REV01!B:D,MATCH(H217,RAW_c_TEB2000_REV01!B:B,0),3)=L217,INDEX(
RAW_c_TEB2000_REV01!B:D,MATCH(H217,INDEX(RAW_c_TEB2000_REV01!B:B,MATCH(H217,RAW_c_TEB2000_REV01!B:B,)+1):'RAW_c_TEB2000_REV01'!B11288,)+MATCH(H217,RAW_c_TEB2000_REV01!B:B,),3),INDEX(RAW_c_TEB2000_REV01!B:D,MATCH(H217,RAW_c_TEB2000_REV01!B:B,0),3)),"---")),"---")</f>
        <v>---</v>
      </c>
      <c r="N217" t="str">
        <f>IFERROR(IF(AND(B217="B2B",J217="--"),L217,IF(
COUNTIF(B2B!H:H,(IF(K217&lt;&gt;"---",IF(INDEX(RAW_c_TEB2000_REV01!B:D,MATCH(H217,RAW_c_TEB2000_REV01!B:B,0),3)=L217,INDEX(
RAW_c_TEB2000_REV01!B:D,MATCH(H217,INDEX(RAW_c_TEB2000_REV01!B:B,MATCH(H217,RAW_c_TEB2000_REV01!B:B,)+1):'RAW_c_TEB2000_REV01'!B11288,)+MATCH(H217,RAW_c_TEB2000_REV01!B:B,),3),INDEX(RAW_c_TEB2000_REV01!B:D,MATCH(H217,RAW_c_TEB2000_REV01!B:B,0),3)),"---")))=0,"---",IF(K217&lt;&gt;"---",IF(INDEX(RAW_c_TEB2000_REV01!B:D,MATCH(H217,RAW_c_TEB2000_REV01!B:B,0),3)=L217,INDEX(
RAW_c_TEB2000_REV01!B:D,MATCH(H217,INDEX(RAW_c_TEB2000_REV01!B:B,MATCH(H217,RAW_c_TEB2000_REV01!B:B,)+1):'RAW_c_TEB2000_REV01'!B11288,)+MATCH(H217,RAW_c_TEB2000_REV01!B:B,),3),INDEX(RAW_c_TEB2000_REV01!B:D,MATCH(H217,RAW_c_TEB2000_REV01!B:B,0),3)),"---"))),"---")</f>
        <v>---</v>
      </c>
      <c r="T217">
        <f>COUNTIF(RAW_c_TEB2000_REV01!B:B,G217)</f>
        <v>224</v>
      </c>
      <c r="U217" t="str">
        <f t="shared" si="23"/>
        <v>B2B-GND</v>
      </c>
    </row>
    <row r="218" spans="1:21" x14ac:dyDescent="0.25">
      <c r="A218" t="s">
        <v>2241</v>
      </c>
      <c r="B218" t="s">
        <v>39</v>
      </c>
      <c r="C218" t="s">
        <v>2234</v>
      </c>
      <c r="D218" t="s">
        <v>275</v>
      </c>
      <c r="E218">
        <v>14</v>
      </c>
      <c r="F218" t="str">
        <f t="shared" si="18"/>
        <v>JB3-14</v>
      </c>
      <c r="G218" t="str">
        <f>VLOOKUP(F218,RAW_c_TEB2000_REV01!A:B,2,0)</f>
        <v>B34_L2_P</v>
      </c>
      <c r="H218" t="str">
        <f t="shared" si="19"/>
        <v>B34_L2_P</v>
      </c>
      <c r="I218" t="str">
        <f t="shared" si="20"/>
        <v>--</v>
      </c>
      <c r="J218" t="str">
        <f t="shared" si="21"/>
        <v>--</v>
      </c>
      <c r="K218">
        <f>IFERROR(IF(J218="--",IF(G218=H218,VLOOKUP(G218,RAW_c_TEB2000_REV01!L:N,3,0),SUM(VLOOKUP(H218,RAW_c_TEB2000_REV01!L:N,3,0),VLOOKUP(G218,RAW_c_TEB2000_REV01!L:N,3,0))),"---"),"---")</f>
        <v>24.4284</v>
      </c>
      <c r="L218" t="str">
        <f t="shared" si="22"/>
        <v>JB3-14</v>
      </c>
      <c r="M218" t="str">
        <f>IFERROR(IF(
COUNTIF(B2B!H:H,(IF(K218&lt;&gt;"---",IF(INDEX(RAW_c_TEB2000_REV01!B:D,MATCH(H218,RAW_c_TEB2000_REV01!B:B,0),3)=L218,INDEX(
RAW_c_TEB2000_REV01!B:D,MATCH(H218,INDEX(RAW_c_TEB2000_REV01!B:B,MATCH(H218,RAW_c_TEB2000_REV01!B:B,)+1):'RAW_c_TEB2000_REV01'!B11289,)+MATCH(H218,RAW_c_TEB2000_REV01!B:B,),3),INDEX(RAW_c_TEB2000_REV01!B:D,MATCH(H218,RAW_c_TEB2000_REV01!B:B,0),3)),"---")))=1,"---",IF(K218&lt;&gt;"---",IF(INDEX(RAW_c_TEB2000_REV01!B:D,MATCH(H218,RAW_c_TEB2000_REV01!B:B,0),3)=L218,INDEX(
RAW_c_TEB2000_REV01!B:D,MATCH(H218,INDEX(RAW_c_TEB2000_REV01!B:B,MATCH(H218,RAW_c_TEB2000_REV01!B:B,)+1):'RAW_c_TEB2000_REV01'!B11289,)+MATCH(H218,RAW_c_TEB2000_REV01!B:B,),3),INDEX(RAW_c_TEB2000_REV01!B:D,MATCH(H218,RAW_c_TEB2000_REV01!B:B,0),3)),"---")),"---")</f>
        <v>J1-C21</v>
      </c>
      <c r="N218" t="str">
        <f>IFERROR(IF(AND(B218="B2B",J218="--"),L218,IF(
COUNTIF(B2B!H:H,(IF(K218&lt;&gt;"---",IF(INDEX(RAW_c_TEB2000_REV01!B:D,MATCH(H218,RAW_c_TEB2000_REV01!B:B,0),3)=L218,INDEX(
RAW_c_TEB2000_REV01!B:D,MATCH(H218,INDEX(RAW_c_TEB2000_REV01!B:B,MATCH(H218,RAW_c_TEB2000_REV01!B:B,)+1):'RAW_c_TEB2000_REV01'!B11289,)+MATCH(H218,RAW_c_TEB2000_REV01!B:B,),3),INDEX(RAW_c_TEB2000_REV01!B:D,MATCH(H218,RAW_c_TEB2000_REV01!B:B,0),3)),"---")))=0,"---",IF(K218&lt;&gt;"---",IF(INDEX(RAW_c_TEB2000_REV01!B:D,MATCH(H218,RAW_c_TEB2000_REV01!B:B,0),3)=L218,INDEX(
RAW_c_TEB2000_REV01!B:D,MATCH(H218,INDEX(RAW_c_TEB2000_REV01!B:B,MATCH(H218,RAW_c_TEB2000_REV01!B:B,)+1):'RAW_c_TEB2000_REV01'!B11289,)+MATCH(H218,RAW_c_TEB2000_REV01!B:B,),3),INDEX(RAW_c_TEB2000_REV01!B:D,MATCH(H218,RAW_c_TEB2000_REV01!B:B,0),3)),"---"))),"---")</f>
        <v>JB3-14</v>
      </c>
      <c r="T218">
        <f>COUNTIF(RAW_c_TEB2000_REV01!B:B,G218)</f>
        <v>2</v>
      </c>
      <c r="U218" t="str">
        <f t="shared" si="23"/>
        <v>B2B-MGT-TX_IO-G2</v>
      </c>
    </row>
    <row r="219" spans="1:21" x14ac:dyDescent="0.25">
      <c r="A219" t="s">
        <v>2242</v>
      </c>
      <c r="B219" t="s">
        <v>39</v>
      </c>
      <c r="C219" t="s">
        <v>2236</v>
      </c>
      <c r="D219" t="s">
        <v>275</v>
      </c>
      <c r="E219">
        <v>13</v>
      </c>
      <c r="F219" t="str">
        <f t="shared" si="18"/>
        <v>JB3-13</v>
      </c>
      <c r="G219" t="str">
        <f>VLOOKUP(F219,RAW_c_TEB2000_REV01!A:B,2,0)</f>
        <v>B34_L18_P</v>
      </c>
      <c r="H219" t="str">
        <f t="shared" si="19"/>
        <v>B34_L18_P</v>
      </c>
      <c r="I219" t="str">
        <f t="shared" si="20"/>
        <v>--</v>
      </c>
      <c r="J219" t="str">
        <f t="shared" si="21"/>
        <v>--</v>
      </c>
      <c r="K219">
        <f>IFERROR(IF(J219="--",IF(G219=H219,VLOOKUP(G219,RAW_c_TEB2000_REV01!L:N,3,0),SUM(VLOOKUP(H219,RAW_c_TEB2000_REV01!L:N,3,0),VLOOKUP(G219,RAW_c_TEB2000_REV01!L:N,3,0))),"---"),"---")</f>
        <v>29.220800000000001</v>
      </c>
      <c r="L219" t="str">
        <f t="shared" si="22"/>
        <v>JB3-13</v>
      </c>
      <c r="M219" t="str">
        <f>IFERROR(IF(
COUNTIF(B2B!H:H,(IF(K219&lt;&gt;"---",IF(INDEX(RAW_c_TEB2000_REV01!B:D,MATCH(H219,RAW_c_TEB2000_REV01!B:B,0),3)=L219,INDEX(
RAW_c_TEB2000_REV01!B:D,MATCH(H219,INDEX(RAW_c_TEB2000_REV01!B:B,MATCH(H219,RAW_c_TEB2000_REV01!B:B,)+1):'RAW_c_TEB2000_REV01'!B11290,)+MATCH(H219,RAW_c_TEB2000_REV01!B:B,),3),INDEX(RAW_c_TEB2000_REV01!B:D,MATCH(H219,RAW_c_TEB2000_REV01!B:B,0),3)),"---")))=1,"---",IF(K219&lt;&gt;"---",IF(INDEX(RAW_c_TEB2000_REV01!B:D,MATCH(H219,RAW_c_TEB2000_REV01!B:B,0),3)=L219,INDEX(
RAW_c_TEB2000_REV01!B:D,MATCH(H219,INDEX(RAW_c_TEB2000_REV01!B:B,MATCH(H219,RAW_c_TEB2000_REV01!B:B,)+1):'RAW_c_TEB2000_REV01'!B11290,)+MATCH(H219,RAW_c_TEB2000_REV01!B:B,),3),INDEX(RAW_c_TEB2000_REV01!B:D,MATCH(H219,RAW_c_TEB2000_REV01!B:B,0),3)),"---")),"---")</f>
        <v>J1-A24</v>
      </c>
      <c r="N219" t="str">
        <f>IFERROR(IF(AND(B219="B2B",J219="--"),L219,IF(
COUNTIF(B2B!H:H,(IF(K219&lt;&gt;"---",IF(INDEX(RAW_c_TEB2000_REV01!B:D,MATCH(H219,RAW_c_TEB2000_REV01!B:B,0),3)=L219,INDEX(
RAW_c_TEB2000_REV01!B:D,MATCH(H219,INDEX(RAW_c_TEB2000_REV01!B:B,MATCH(H219,RAW_c_TEB2000_REV01!B:B,)+1):'RAW_c_TEB2000_REV01'!B11290,)+MATCH(H219,RAW_c_TEB2000_REV01!B:B,),3),INDEX(RAW_c_TEB2000_REV01!B:D,MATCH(H219,RAW_c_TEB2000_REV01!B:B,0),3)),"---")))=0,"---",IF(K219&lt;&gt;"---",IF(INDEX(RAW_c_TEB2000_REV01!B:D,MATCH(H219,RAW_c_TEB2000_REV01!B:B,0),3)=L219,INDEX(
RAW_c_TEB2000_REV01!B:D,MATCH(H219,INDEX(RAW_c_TEB2000_REV01!B:B,MATCH(H219,RAW_c_TEB2000_REV01!B:B,)+1):'RAW_c_TEB2000_REV01'!B11290,)+MATCH(H219,RAW_c_TEB2000_REV01!B:B,),3),INDEX(RAW_c_TEB2000_REV01!B:D,MATCH(H219,RAW_c_TEB2000_REV01!B:B,0),3)),"---"))),"---")</f>
        <v>JB3-13</v>
      </c>
      <c r="T219">
        <f>COUNTIF(RAW_c_TEB2000_REV01!B:B,G219)</f>
        <v>2</v>
      </c>
      <c r="U219" t="str">
        <f t="shared" si="23"/>
        <v>B2B-MGT-RX_IO-G2</v>
      </c>
    </row>
    <row r="220" spans="1:21" x14ac:dyDescent="0.25">
      <c r="A220" t="s">
        <v>2243</v>
      </c>
      <c r="B220" t="s">
        <v>39</v>
      </c>
      <c r="C220" t="s">
        <v>2234</v>
      </c>
      <c r="D220" t="s">
        <v>275</v>
      </c>
      <c r="E220">
        <v>16</v>
      </c>
      <c r="F220" t="str">
        <f t="shared" si="18"/>
        <v>JB3-16</v>
      </c>
      <c r="G220" t="str">
        <f>VLOOKUP(F220,RAW_c_TEB2000_REV01!A:B,2,0)</f>
        <v>B34_L2_N</v>
      </c>
      <c r="H220" t="str">
        <f t="shared" si="19"/>
        <v>B34_L2_N</v>
      </c>
      <c r="I220" t="str">
        <f t="shared" si="20"/>
        <v>--</v>
      </c>
      <c r="J220" t="str">
        <f t="shared" si="21"/>
        <v>--</v>
      </c>
      <c r="K220">
        <f>IFERROR(IF(J220="--",IF(G220=H220,VLOOKUP(G220,RAW_c_TEB2000_REV01!L:N,3,0),SUM(VLOOKUP(H220,RAW_c_TEB2000_REV01!L:N,3,0),VLOOKUP(G220,RAW_c_TEB2000_REV01!L:N,3,0))),"---"),"---")</f>
        <v>24.491299999999999</v>
      </c>
      <c r="L220" t="str">
        <f t="shared" si="22"/>
        <v>JB3-16</v>
      </c>
      <c r="M220" t="str">
        <f>IFERROR(IF(
COUNTIF(B2B!H:H,(IF(K220&lt;&gt;"---",IF(INDEX(RAW_c_TEB2000_REV01!B:D,MATCH(H220,RAW_c_TEB2000_REV01!B:B,0),3)=L220,INDEX(
RAW_c_TEB2000_REV01!B:D,MATCH(H220,INDEX(RAW_c_TEB2000_REV01!B:B,MATCH(H220,RAW_c_TEB2000_REV01!B:B,)+1):'RAW_c_TEB2000_REV01'!B11291,)+MATCH(H220,RAW_c_TEB2000_REV01!B:B,),3),INDEX(RAW_c_TEB2000_REV01!B:D,MATCH(H220,RAW_c_TEB2000_REV01!B:B,0),3)),"---")))=1,"---",IF(K220&lt;&gt;"---",IF(INDEX(RAW_c_TEB2000_REV01!B:D,MATCH(H220,RAW_c_TEB2000_REV01!B:B,0),3)=L220,INDEX(
RAW_c_TEB2000_REV01!B:D,MATCH(H220,INDEX(RAW_c_TEB2000_REV01!B:B,MATCH(H220,RAW_c_TEB2000_REV01!B:B,)+1):'RAW_c_TEB2000_REV01'!B11291,)+MATCH(H220,RAW_c_TEB2000_REV01!B:B,),3),INDEX(RAW_c_TEB2000_REV01!B:D,MATCH(H220,RAW_c_TEB2000_REV01!B:B,0),3)),"---")),"---")</f>
        <v>J1-C20</v>
      </c>
      <c r="N220" t="str">
        <f>IFERROR(IF(AND(B220="B2B",J220="--"),L220,IF(
COUNTIF(B2B!H:H,(IF(K220&lt;&gt;"---",IF(INDEX(RAW_c_TEB2000_REV01!B:D,MATCH(H220,RAW_c_TEB2000_REV01!B:B,0),3)=L220,INDEX(
RAW_c_TEB2000_REV01!B:D,MATCH(H220,INDEX(RAW_c_TEB2000_REV01!B:B,MATCH(H220,RAW_c_TEB2000_REV01!B:B,)+1):'RAW_c_TEB2000_REV01'!B11291,)+MATCH(H220,RAW_c_TEB2000_REV01!B:B,),3),INDEX(RAW_c_TEB2000_REV01!B:D,MATCH(H220,RAW_c_TEB2000_REV01!B:B,0),3)),"---")))=0,"---",IF(K220&lt;&gt;"---",IF(INDEX(RAW_c_TEB2000_REV01!B:D,MATCH(H220,RAW_c_TEB2000_REV01!B:B,0),3)=L220,INDEX(
RAW_c_TEB2000_REV01!B:D,MATCH(H220,INDEX(RAW_c_TEB2000_REV01!B:B,MATCH(H220,RAW_c_TEB2000_REV01!B:B,)+1):'RAW_c_TEB2000_REV01'!B11291,)+MATCH(H220,RAW_c_TEB2000_REV01!B:B,),3),INDEX(RAW_c_TEB2000_REV01!B:D,MATCH(H220,RAW_c_TEB2000_REV01!B:B,0),3)),"---"))),"---")</f>
        <v>JB3-16</v>
      </c>
      <c r="T220">
        <f>COUNTIF(RAW_c_TEB2000_REV01!B:B,G220)</f>
        <v>2</v>
      </c>
      <c r="U220" t="str">
        <f t="shared" si="23"/>
        <v>B2B-MGT-TX_IO-G2</v>
      </c>
    </row>
    <row r="221" spans="1:21" x14ac:dyDescent="0.25">
      <c r="A221" t="s">
        <v>2244</v>
      </c>
      <c r="B221" t="s">
        <v>39</v>
      </c>
      <c r="C221" t="s">
        <v>2236</v>
      </c>
      <c r="D221" t="s">
        <v>275</v>
      </c>
      <c r="E221">
        <v>15</v>
      </c>
      <c r="F221" t="str">
        <f t="shared" si="18"/>
        <v>JB3-15</v>
      </c>
      <c r="G221" t="str">
        <f>VLOOKUP(F221,RAW_c_TEB2000_REV01!A:B,2,0)</f>
        <v>B34_L18_N</v>
      </c>
      <c r="H221" t="str">
        <f t="shared" si="19"/>
        <v>B34_L18_N</v>
      </c>
      <c r="I221" t="str">
        <f t="shared" si="20"/>
        <v>--</v>
      </c>
      <c r="J221" t="str">
        <f t="shared" si="21"/>
        <v>--</v>
      </c>
      <c r="K221">
        <f>IFERROR(IF(J221="--",IF(G221=H221,VLOOKUP(G221,RAW_c_TEB2000_REV01!L:N,3,0),SUM(VLOOKUP(H221,RAW_c_TEB2000_REV01!L:N,3,0),VLOOKUP(G221,RAW_c_TEB2000_REV01!L:N,3,0))),"---"),"---")</f>
        <v>29.284600000000001</v>
      </c>
      <c r="L221" t="str">
        <f t="shared" si="22"/>
        <v>JB3-15</v>
      </c>
      <c r="M221" t="str">
        <f>IFERROR(IF(
COUNTIF(B2B!H:H,(IF(K221&lt;&gt;"---",IF(INDEX(RAW_c_TEB2000_REV01!B:D,MATCH(H221,RAW_c_TEB2000_REV01!B:B,0),3)=L221,INDEX(
RAW_c_TEB2000_REV01!B:D,MATCH(H221,INDEX(RAW_c_TEB2000_REV01!B:B,MATCH(H221,RAW_c_TEB2000_REV01!B:B,)+1):'RAW_c_TEB2000_REV01'!B11292,)+MATCH(H221,RAW_c_TEB2000_REV01!B:B,),3),INDEX(RAW_c_TEB2000_REV01!B:D,MATCH(H221,RAW_c_TEB2000_REV01!B:B,0),3)),"---")))=1,"---",IF(K221&lt;&gt;"---",IF(INDEX(RAW_c_TEB2000_REV01!B:D,MATCH(H221,RAW_c_TEB2000_REV01!B:B,0),3)=L221,INDEX(
RAW_c_TEB2000_REV01!B:D,MATCH(H221,INDEX(RAW_c_TEB2000_REV01!B:B,MATCH(H221,RAW_c_TEB2000_REV01!B:B,)+1):'RAW_c_TEB2000_REV01'!B11292,)+MATCH(H221,RAW_c_TEB2000_REV01!B:B,),3),INDEX(RAW_c_TEB2000_REV01!B:D,MATCH(H221,RAW_c_TEB2000_REV01!B:B,0),3)),"---")),"---")</f>
        <v>J1-A25</v>
      </c>
      <c r="N221" t="str">
        <f>IFERROR(IF(AND(B221="B2B",J221="--"),L221,IF(
COUNTIF(B2B!H:H,(IF(K221&lt;&gt;"---",IF(INDEX(RAW_c_TEB2000_REV01!B:D,MATCH(H221,RAW_c_TEB2000_REV01!B:B,0),3)=L221,INDEX(
RAW_c_TEB2000_REV01!B:D,MATCH(H221,INDEX(RAW_c_TEB2000_REV01!B:B,MATCH(H221,RAW_c_TEB2000_REV01!B:B,)+1):'RAW_c_TEB2000_REV01'!B11292,)+MATCH(H221,RAW_c_TEB2000_REV01!B:B,),3),INDEX(RAW_c_TEB2000_REV01!B:D,MATCH(H221,RAW_c_TEB2000_REV01!B:B,0),3)),"---")))=0,"---",IF(K221&lt;&gt;"---",IF(INDEX(RAW_c_TEB2000_REV01!B:D,MATCH(H221,RAW_c_TEB2000_REV01!B:B,0),3)=L221,INDEX(
RAW_c_TEB2000_REV01!B:D,MATCH(H221,INDEX(RAW_c_TEB2000_REV01!B:B,MATCH(H221,RAW_c_TEB2000_REV01!B:B,)+1):'RAW_c_TEB2000_REV01'!B11292,)+MATCH(H221,RAW_c_TEB2000_REV01!B:B,),3),INDEX(RAW_c_TEB2000_REV01!B:D,MATCH(H221,RAW_c_TEB2000_REV01!B:B,0),3)),"---"))),"---")</f>
        <v>JB3-15</v>
      </c>
      <c r="T221">
        <f>COUNTIF(RAW_c_TEB2000_REV01!B:B,G221)</f>
        <v>2</v>
      </c>
      <c r="U221" t="str">
        <f t="shared" si="23"/>
        <v>B2B-MGT-RX_IO-G2</v>
      </c>
    </row>
    <row r="222" spans="1:21" x14ac:dyDescent="0.25">
      <c r="A222" t="s">
        <v>2245</v>
      </c>
      <c r="B222" t="s">
        <v>39</v>
      </c>
      <c r="C222" t="s">
        <v>291</v>
      </c>
      <c r="D222" t="s">
        <v>275</v>
      </c>
      <c r="E222">
        <v>18</v>
      </c>
      <c r="F222" t="str">
        <f t="shared" si="18"/>
        <v>JB3-18</v>
      </c>
      <c r="G222" t="str">
        <f>VLOOKUP(F222,RAW_c_TEB2000_REV01!A:B,2,0)</f>
        <v>GND</v>
      </c>
      <c r="H222" t="str">
        <f t="shared" si="19"/>
        <v>GND</v>
      </c>
      <c r="I222" t="str">
        <f t="shared" si="20"/>
        <v>--</v>
      </c>
      <c r="J222" t="str">
        <f t="shared" si="21"/>
        <v>---</v>
      </c>
      <c r="K222" t="str">
        <f>IFERROR(IF(J222="--",IF(G222=H222,VLOOKUP(G222,RAW_c_TEB2000_REV01!L:N,3,0),SUM(VLOOKUP(H222,RAW_c_TEB2000_REV01!L:N,3,0),VLOOKUP(G222,RAW_c_TEB2000_REV01!L:N,3,0))),"---"),"---")</f>
        <v>---</v>
      </c>
      <c r="L222" t="str">
        <f t="shared" si="22"/>
        <v>JB3-18</v>
      </c>
      <c r="M222" t="str">
        <f>IFERROR(IF(
COUNTIF(B2B!H:H,(IF(K222&lt;&gt;"---",IF(INDEX(RAW_c_TEB2000_REV01!B:D,MATCH(H222,RAW_c_TEB2000_REV01!B:B,0),3)=L222,INDEX(
RAW_c_TEB2000_REV01!B:D,MATCH(H222,INDEX(RAW_c_TEB2000_REV01!B:B,MATCH(H222,RAW_c_TEB2000_REV01!B:B,)+1):'RAW_c_TEB2000_REV01'!B11293,)+MATCH(H222,RAW_c_TEB2000_REV01!B:B,),3),INDEX(RAW_c_TEB2000_REV01!B:D,MATCH(H222,RAW_c_TEB2000_REV01!B:B,0),3)),"---")))=1,"---",IF(K222&lt;&gt;"---",IF(INDEX(RAW_c_TEB2000_REV01!B:D,MATCH(H222,RAW_c_TEB2000_REV01!B:B,0),3)=L222,INDEX(
RAW_c_TEB2000_REV01!B:D,MATCH(H222,INDEX(RAW_c_TEB2000_REV01!B:B,MATCH(H222,RAW_c_TEB2000_REV01!B:B,)+1):'RAW_c_TEB2000_REV01'!B11293,)+MATCH(H222,RAW_c_TEB2000_REV01!B:B,),3),INDEX(RAW_c_TEB2000_REV01!B:D,MATCH(H222,RAW_c_TEB2000_REV01!B:B,0),3)),"---")),"---")</f>
        <v>---</v>
      </c>
      <c r="N222" t="str">
        <f>IFERROR(IF(AND(B222="B2B",J222="--"),L222,IF(
COUNTIF(B2B!H:H,(IF(K222&lt;&gt;"---",IF(INDEX(RAW_c_TEB2000_REV01!B:D,MATCH(H222,RAW_c_TEB2000_REV01!B:B,0),3)=L222,INDEX(
RAW_c_TEB2000_REV01!B:D,MATCH(H222,INDEX(RAW_c_TEB2000_REV01!B:B,MATCH(H222,RAW_c_TEB2000_REV01!B:B,)+1):'RAW_c_TEB2000_REV01'!B11293,)+MATCH(H222,RAW_c_TEB2000_REV01!B:B,),3),INDEX(RAW_c_TEB2000_REV01!B:D,MATCH(H222,RAW_c_TEB2000_REV01!B:B,0),3)),"---")))=0,"---",IF(K222&lt;&gt;"---",IF(INDEX(RAW_c_TEB2000_REV01!B:D,MATCH(H222,RAW_c_TEB2000_REV01!B:B,0),3)=L222,INDEX(
RAW_c_TEB2000_REV01!B:D,MATCH(H222,INDEX(RAW_c_TEB2000_REV01!B:B,MATCH(H222,RAW_c_TEB2000_REV01!B:B,)+1):'RAW_c_TEB2000_REV01'!B11293,)+MATCH(H222,RAW_c_TEB2000_REV01!B:B,),3),INDEX(RAW_c_TEB2000_REV01!B:D,MATCH(H222,RAW_c_TEB2000_REV01!B:B,0),3)),"---"))),"---")</f>
        <v>---</v>
      </c>
      <c r="T222">
        <f>COUNTIF(RAW_c_TEB2000_REV01!B:B,G222)</f>
        <v>224</v>
      </c>
      <c r="U222" t="str">
        <f t="shared" si="23"/>
        <v>B2B-GND</v>
      </c>
    </row>
    <row r="223" spans="1:21" x14ac:dyDescent="0.25">
      <c r="A223" t="s">
        <v>2246</v>
      </c>
      <c r="B223" t="s">
        <v>39</v>
      </c>
      <c r="C223" t="s">
        <v>291</v>
      </c>
      <c r="D223" t="s">
        <v>275</v>
      </c>
      <c r="E223">
        <v>17</v>
      </c>
      <c r="F223" t="str">
        <f t="shared" si="18"/>
        <v>JB3-17</v>
      </c>
      <c r="G223" t="str">
        <f>VLOOKUP(F223,RAW_c_TEB2000_REV01!A:B,2,0)</f>
        <v>GND</v>
      </c>
      <c r="H223" t="str">
        <f t="shared" si="19"/>
        <v>GND</v>
      </c>
      <c r="I223" t="str">
        <f t="shared" si="20"/>
        <v>--</v>
      </c>
      <c r="J223" t="str">
        <f t="shared" si="21"/>
        <v>---</v>
      </c>
      <c r="K223" t="str">
        <f>IFERROR(IF(J223="--",IF(G223=H223,VLOOKUP(G223,RAW_c_TEB2000_REV01!L:N,3,0),SUM(VLOOKUP(H223,RAW_c_TEB2000_REV01!L:N,3,0),VLOOKUP(G223,RAW_c_TEB2000_REV01!L:N,3,0))),"---"),"---")</f>
        <v>---</v>
      </c>
      <c r="L223" t="str">
        <f t="shared" si="22"/>
        <v>JB3-17</v>
      </c>
      <c r="M223" t="str">
        <f>IFERROR(IF(
COUNTIF(B2B!H:H,(IF(K223&lt;&gt;"---",IF(INDEX(RAW_c_TEB2000_REV01!B:D,MATCH(H223,RAW_c_TEB2000_REV01!B:B,0),3)=L223,INDEX(
RAW_c_TEB2000_REV01!B:D,MATCH(H223,INDEX(RAW_c_TEB2000_REV01!B:B,MATCH(H223,RAW_c_TEB2000_REV01!B:B,)+1):'RAW_c_TEB2000_REV01'!B11294,)+MATCH(H223,RAW_c_TEB2000_REV01!B:B,),3),INDEX(RAW_c_TEB2000_REV01!B:D,MATCH(H223,RAW_c_TEB2000_REV01!B:B,0),3)),"---")))=1,"---",IF(K223&lt;&gt;"---",IF(INDEX(RAW_c_TEB2000_REV01!B:D,MATCH(H223,RAW_c_TEB2000_REV01!B:B,0),3)=L223,INDEX(
RAW_c_TEB2000_REV01!B:D,MATCH(H223,INDEX(RAW_c_TEB2000_REV01!B:B,MATCH(H223,RAW_c_TEB2000_REV01!B:B,)+1):'RAW_c_TEB2000_REV01'!B11294,)+MATCH(H223,RAW_c_TEB2000_REV01!B:B,),3),INDEX(RAW_c_TEB2000_REV01!B:D,MATCH(H223,RAW_c_TEB2000_REV01!B:B,0),3)),"---")),"---")</f>
        <v>---</v>
      </c>
      <c r="N223" t="str">
        <f>IFERROR(IF(AND(B223="B2B",J223="--"),L223,IF(
COUNTIF(B2B!H:H,(IF(K223&lt;&gt;"---",IF(INDEX(RAW_c_TEB2000_REV01!B:D,MATCH(H223,RAW_c_TEB2000_REV01!B:B,0),3)=L223,INDEX(
RAW_c_TEB2000_REV01!B:D,MATCH(H223,INDEX(RAW_c_TEB2000_REV01!B:B,MATCH(H223,RAW_c_TEB2000_REV01!B:B,)+1):'RAW_c_TEB2000_REV01'!B11294,)+MATCH(H223,RAW_c_TEB2000_REV01!B:B,),3),INDEX(RAW_c_TEB2000_REV01!B:D,MATCH(H223,RAW_c_TEB2000_REV01!B:B,0),3)),"---")))=0,"---",IF(K223&lt;&gt;"---",IF(INDEX(RAW_c_TEB2000_REV01!B:D,MATCH(H223,RAW_c_TEB2000_REV01!B:B,0),3)=L223,INDEX(
RAW_c_TEB2000_REV01!B:D,MATCH(H223,INDEX(RAW_c_TEB2000_REV01!B:B,MATCH(H223,RAW_c_TEB2000_REV01!B:B,)+1):'RAW_c_TEB2000_REV01'!B11294,)+MATCH(H223,RAW_c_TEB2000_REV01!B:B,),3),INDEX(RAW_c_TEB2000_REV01!B:D,MATCH(H223,RAW_c_TEB2000_REV01!B:B,0),3)),"---"))),"---")</f>
        <v>---</v>
      </c>
      <c r="T223">
        <f>COUNTIF(RAW_c_TEB2000_REV01!B:B,G223)</f>
        <v>224</v>
      </c>
      <c r="U223" t="str">
        <f t="shared" si="23"/>
        <v>B2B-GND</v>
      </c>
    </row>
    <row r="224" spans="1:21" x14ac:dyDescent="0.25">
      <c r="A224" t="s">
        <v>2247</v>
      </c>
      <c r="B224" t="s">
        <v>39</v>
      </c>
      <c r="C224" t="s">
        <v>2234</v>
      </c>
      <c r="D224" t="s">
        <v>275</v>
      </c>
      <c r="E224">
        <v>20</v>
      </c>
      <c r="F224" t="str">
        <f t="shared" si="18"/>
        <v>JB3-20</v>
      </c>
      <c r="G224" t="str">
        <f>VLOOKUP(F224,RAW_c_TEB2000_REV01!A:B,2,0)</f>
        <v>B34_L4_P</v>
      </c>
      <c r="H224" t="str">
        <f t="shared" si="19"/>
        <v>B34_L4_P</v>
      </c>
      <c r="I224" t="str">
        <f t="shared" si="20"/>
        <v>--</v>
      </c>
      <c r="J224" t="str">
        <f t="shared" si="21"/>
        <v>--</v>
      </c>
      <c r="K224">
        <f>IFERROR(IF(J224="--",IF(G224=H224,VLOOKUP(G224,RAW_c_TEB2000_REV01!L:N,3,0),SUM(VLOOKUP(H224,RAW_c_TEB2000_REV01!L:N,3,0),VLOOKUP(G224,RAW_c_TEB2000_REV01!L:N,3,0))),"---"),"---")</f>
        <v>29.755700000000001</v>
      </c>
      <c r="L224" t="str">
        <f t="shared" si="22"/>
        <v>JB3-20</v>
      </c>
      <c r="M224" t="str">
        <f>IFERROR(IF(
COUNTIF(B2B!H:H,(IF(K224&lt;&gt;"---",IF(INDEX(RAW_c_TEB2000_REV01!B:D,MATCH(H224,RAW_c_TEB2000_REV01!B:B,0),3)=L224,INDEX(
RAW_c_TEB2000_REV01!B:D,MATCH(H224,INDEX(RAW_c_TEB2000_REV01!B:B,MATCH(H224,RAW_c_TEB2000_REV01!B:B,)+1):'RAW_c_TEB2000_REV01'!B11295,)+MATCH(H224,RAW_c_TEB2000_REV01!B:B,),3),INDEX(RAW_c_TEB2000_REV01!B:D,MATCH(H224,RAW_c_TEB2000_REV01!B:B,0),3)),"---")))=1,"---",IF(K224&lt;&gt;"---",IF(INDEX(RAW_c_TEB2000_REV01!B:D,MATCH(H224,RAW_c_TEB2000_REV01!B:B,0),3)=L224,INDEX(
RAW_c_TEB2000_REV01!B:D,MATCH(H224,INDEX(RAW_c_TEB2000_REV01!B:B,MATCH(H224,RAW_c_TEB2000_REV01!B:B,)+1):'RAW_c_TEB2000_REV01'!B11295,)+MATCH(H224,RAW_c_TEB2000_REV01!B:B,),3),INDEX(RAW_c_TEB2000_REV01!B:D,MATCH(H224,RAW_c_TEB2000_REV01!B:B,0),3)),"---")),"---")</f>
        <v>J1-B20</v>
      </c>
      <c r="N224" t="str">
        <f>IFERROR(IF(AND(B224="B2B",J224="--"),L224,IF(
COUNTIF(B2B!H:H,(IF(K224&lt;&gt;"---",IF(INDEX(RAW_c_TEB2000_REV01!B:D,MATCH(H224,RAW_c_TEB2000_REV01!B:B,0),3)=L224,INDEX(
RAW_c_TEB2000_REV01!B:D,MATCH(H224,INDEX(RAW_c_TEB2000_REV01!B:B,MATCH(H224,RAW_c_TEB2000_REV01!B:B,)+1):'RAW_c_TEB2000_REV01'!B11295,)+MATCH(H224,RAW_c_TEB2000_REV01!B:B,),3),INDEX(RAW_c_TEB2000_REV01!B:D,MATCH(H224,RAW_c_TEB2000_REV01!B:B,0),3)),"---")))=0,"---",IF(K224&lt;&gt;"---",IF(INDEX(RAW_c_TEB2000_REV01!B:D,MATCH(H224,RAW_c_TEB2000_REV01!B:B,0),3)=L224,INDEX(
RAW_c_TEB2000_REV01!B:D,MATCH(H224,INDEX(RAW_c_TEB2000_REV01!B:B,MATCH(H224,RAW_c_TEB2000_REV01!B:B,)+1):'RAW_c_TEB2000_REV01'!B11295,)+MATCH(H224,RAW_c_TEB2000_REV01!B:B,),3),INDEX(RAW_c_TEB2000_REV01!B:D,MATCH(H224,RAW_c_TEB2000_REV01!B:B,0),3)),"---"))),"---")</f>
        <v>JB3-20</v>
      </c>
      <c r="T224">
        <f>COUNTIF(RAW_c_TEB2000_REV01!B:B,G224)</f>
        <v>2</v>
      </c>
      <c r="U224" t="str">
        <f t="shared" si="23"/>
        <v>B2B-MGT-TX_IO-G2</v>
      </c>
    </row>
    <row r="225" spans="1:21" x14ac:dyDescent="0.25">
      <c r="A225" t="s">
        <v>2248</v>
      </c>
      <c r="B225" t="s">
        <v>39</v>
      </c>
      <c r="C225" t="s">
        <v>2236</v>
      </c>
      <c r="D225" t="s">
        <v>275</v>
      </c>
      <c r="E225">
        <v>19</v>
      </c>
      <c r="F225" t="str">
        <f t="shared" si="18"/>
        <v>JB3-19</v>
      </c>
      <c r="G225" t="str">
        <f>VLOOKUP(F225,RAW_c_TEB2000_REV01!A:B,2,0)</f>
        <v>B34_L20_P</v>
      </c>
      <c r="H225" t="str">
        <f t="shared" si="19"/>
        <v>B34_L20_P</v>
      </c>
      <c r="I225" t="str">
        <f t="shared" si="20"/>
        <v>--</v>
      </c>
      <c r="J225" t="str">
        <f t="shared" si="21"/>
        <v>--</v>
      </c>
      <c r="K225">
        <f>IFERROR(IF(J225="--",IF(G225=H225,VLOOKUP(G225,RAW_c_TEB2000_REV01!L:N,3,0),SUM(VLOOKUP(H225,RAW_c_TEB2000_REV01!L:N,3,0),VLOOKUP(G225,RAW_c_TEB2000_REV01!L:N,3,0))),"---"),"---")</f>
        <v>28.2241</v>
      </c>
      <c r="L225" t="str">
        <f t="shared" si="22"/>
        <v>JB3-19</v>
      </c>
      <c r="M225" t="str">
        <f>IFERROR(IF(
COUNTIF(B2B!H:H,(IF(K225&lt;&gt;"---",IF(INDEX(RAW_c_TEB2000_REV01!B:D,MATCH(H225,RAW_c_TEB2000_REV01!B:B,0),3)=L225,INDEX(
RAW_c_TEB2000_REV01!B:D,MATCH(H225,INDEX(RAW_c_TEB2000_REV01!B:B,MATCH(H225,RAW_c_TEB2000_REV01!B:B,)+1):'RAW_c_TEB2000_REV01'!B11296,)+MATCH(H225,RAW_c_TEB2000_REV01!B:B,),3),INDEX(RAW_c_TEB2000_REV01!B:D,MATCH(H225,RAW_c_TEB2000_REV01!B:B,0),3)),"---")))=1,"---",IF(K225&lt;&gt;"---",IF(INDEX(RAW_c_TEB2000_REV01!B:D,MATCH(H225,RAW_c_TEB2000_REV01!B:B,0),3)=L225,INDEX(
RAW_c_TEB2000_REV01!B:D,MATCH(H225,INDEX(RAW_c_TEB2000_REV01!B:B,MATCH(H225,RAW_c_TEB2000_REV01!B:B,)+1):'RAW_c_TEB2000_REV01'!B11296,)+MATCH(H225,RAW_c_TEB2000_REV01!B:B,),3),INDEX(RAW_c_TEB2000_REV01!B:D,MATCH(H225,RAW_c_TEB2000_REV01!B:B,0),3)),"---")),"---")</f>
        <v>J1-B25</v>
      </c>
      <c r="N225" t="str">
        <f>IFERROR(IF(AND(B225="B2B",J225="--"),L225,IF(
COUNTIF(B2B!H:H,(IF(K225&lt;&gt;"---",IF(INDEX(RAW_c_TEB2000_REV01!B:D,MATCH(H225,RAW_c_TEB2000_REV01!B:B,0),3)=L225,INDEX(
RAW_c_TEB2000_REV01!B:D,MATCH(H225,INDEX(RAW_c_TEB2000_REV01!B:B,MATCH(H225,RAW_c_TEB2000_REV01!B:B,)+1):'RAW_c_TEB2000_REV01'!B11296,)+MATCH(H225,RAW_c_TEB2000_REV01!B:B,),3),INDEX(RAW_c_TEB2000_REV01!B:D,MATCH(H225,RAW_c_TEB2000_REV01!B:B,0),3)),"---")))=0,"---",IF(K225&lt;&gt;"---",IF(INDEX(RAW_c_TEB2000_REV01!B:D,MATCH(H225,RAW_c_TEB2000_REV01!B:B,0),3)=L225,INDEX(
RAW_c_TEB2000_REV01!B:D,MATCH(H225,INDEX(RAW_c_TEB2000_REV01!B:B,MATCH(H225,RAW_c_TEB2000_REV01!B:B,)+1):'RAW_c_TEB2000_REV01'!B11296,)+MATCH(H225,RAW_c_TEB2000_REV01!B:B,),3),INDEX(RAW_c_TEB2000_REV01!B:D,MATCH(H225,RAW_c_TEB2000_REV01!B:B,0),3)),"---"))),"---")</f>
        <v>JB3-19</v>
      </c>
      <c r="T225">
        <f>COUNTIF(RAW_c_TEB2000_REV01!B:B,G225)</f>
        <v>2</v>
      </c>
      <c r="U225" t="str">
        <f t="shared" si="23"/>
        <v>B2B-MGT-RX_IO-G2</v>
      </c>
    </row>
    <row r="226" spans="1:21" x14ac:dyDescent="0.25">
      <c r="A226" t="s">
        <v>2249</v>
      </c>
      <c r="B226" t="s">
        <v>39</v>
      </c>
      <c r="C226" t="s">
        <v>2234</v>
      </c>
      <c r="D226" t="s">
        <v>275</v>
      </c>
      <c r="E226">
        <v>22</v>
      </c>
      <c r="F226" t="str">
        <f t="shared" si="18"/>
        <v>JB3-22</v>
      </c>
      <c r="G226" t="str">
        <f>VLOOKUP(F226,RAW_c_TEB2000_REV01!A:B,2,0)</f>
        <v>B34_L4_N</v>
      </c>
      <c r="H226" t="str">
        <f t="shared" si="19"/>
        <v>B34_L4_N</v>
      </c>
      <c r="I226" t="str">
        <f t="shared" si="20"/>
        <v>--</v>
      </c>
      <c r="J226" t="str">
        <f t="shared" si="21"/>
        <v>--</v>
      </c>
      <c r="K226">
        <f>IFERROR(IF(J226="--",IF(G226=H226,VLOOKUP(G226,RAW_c_TEB2000_REV01!L:N,3,0),SUM(VLOOKUP(H226,RAW_c_TEB2000_REV01!L:N,3,0),VLOOKUP(G226,RAW_c_TEB2000_REV01!L:N,3,0))),"---"),"---")</f>
        <v>29.817699999999999</v>
      </c>
      <c r="L226" t="str">
        <f t="shared" si="22"/>
        <v>JB3-22</v>
      </c>
      <c r="M226" t="str">
        <f>IFERROR(IF(
COUNTIF(B2B!H:H,(IF(K226&lt;&gt;"---",IF(INDEX(RAW_c_TEB2000_REV01!B:D,MATCH(H226,RAW_c_TEB2000_REV01!B:B,0),3)=L226,INDEX(
RAW_c_TEB2000_REV01!B:D,MATCH(H226,INDEX(RAW_c_TEB2000_REV01!B:B,MATCH(H226,RAW_c_TEB2000_REV01!B:B,)+1):'RAW_c_TEB2000_REV01'!B11297,)+MATCH(H226,RAW_c_TEB2000_REV01!B:B,),3),INDEX(RAW_c_TEB2000_REV01!B:D,MATCH(H226,RAW_c_TEB2000_REV01!B:B,0),3)),"---")))=1,"---",IF(K226&lt;&gt;"---",IF(INDEX(RAW_c_TEB2000_REV01!B:D,MATCH(H226,RAW_c_TEB2000_REV01!B:B,0),3)=L226,INDEX(
RAW_c_TEB2000_REV01!B:D,MATCH(H226,INDEX(RAW_c_TEB2000_REV01!B:B,MATCH(H226,RAW_c_TEB2000_REV01!B:B,)+1):'RAW_c_TEB2000_REV01'!B11297,)+MATCH(H226,RAW_c_TEB2000_REV01!B:B,),3),INDEX(RAW_c_TEB2000_REV01!B:D,MATCH(H226,RAW_c_TEB2000_REV01!B:B,0),3)),"---")),"---")</f>
        <v>J1-B19</v>
      </c>
      <c r="N226" t="str">
        <f>IFERROR(IF(AND(B226="B2B",J226="--"),L226,IF(
COUNTIF(B2B!H:H,(IF(K226&lt;&gt;"---",IF(INDEX(RAW_c_TEB2000_REV01!B:D,MATCH(H226,RAW_c_TEB2000_REV01!B:B,0),3)=L226,INDEX(
RAW_c_TEB2000_REV01!B:D,MATCH(H226,INDEX(RAW_c_TEB2000_REV01!B:B,MATCH(H226,RAW_c_TEB2000_REV01!B:B,)+1):'RAW_c_TEB2000_REV01'!B11297,)+MATCH(H226,RAW_c_TEB2000_REV01!B:B,),3),INDEX(RAW_c_TEB2000_REV01!B:D,MATCH(H226,RAW_c_TEB2000_REV01!B:B,0),3)),"---")))=0,"---",IF(K226&lt;&gt;"---",IF(INDEX(RAW_c_TEB2000_REV01!B:D,MATCH(H226,RAW_c_TEB2000_REV01!B:B,0),3)=L226,INDEX(
RAW_c_TEB2000_REV01!B:D,MATCH(H226,INDEX(RAW_c_TEB2000_REV01!B:B,MATCH(H226,RAW_c_TEB2000_REV01!B:B,)+1):'RAW_c_TEB2000_REV01'!B11297,)+MATCH(H226,RAW_c_TEB2000_REV01!B:B,),3),INDEX(RAW_c_TEB2000_REV01!B:D,MATCH(H226,RAW_c_TEB2000_REV01!B:B,0),3)),"---"))),"---")</f>
        <v>JB3-22</v>
      </c>
      <c r="T226">
        <f>COUNTIF(RAW_c_TEB2000_REV01!B:B,G226)</f>
        <v>2</v>
      </c>
      <c r="U226" t="str">
        <f t="shared" si="23"/>
        <v>B2B-MGT-TX_IO-G2</v>
      </c>
    </row>
    <row r="227" spans="1:21" x14ac:dyDescent="0.25">
      <c r="A227" t="s">
        <v>2250</v>
      </c>
      <c r="B227" t="s">
        <v>39</v>
      </c>
      <c r="C227" t="s">
        <v>2236</v>
      </c>
      <c r="D227" t="s">
        <v>275</v>
      </c>
      <c r="E227">
        <v>21</v>
      </c>
      <c r="F227" t="str">
        <f t="shared" si="18"/>
        <v>JB3-21</v>
      </c>
      <c r="G227" t="str">
        <f>VLOOKUP(F227,RAW_c_TEB2000_REV01!A:B,2,0)</f>
        <v>B34_L20_N</v>
      </c>
      <c r="H227" t="str">
        <f t="shared" si="19"/>
        <v>B34_L20_N</v>
      </c>
      <c r="I227" t="str">
        <f t="shared" si="20"/>
        <v>--</v>
      </c>
      <c r="J227" t="str">
        <f t="shared" si="21"/>
        <v>--</v>
      </c>
      <c r="K227">
        <f>IFERROR(IF(J227="--",IF(G227=H227,VLOOKUP(G227,RAW_c_TEB2000_REV01!L:N,3,0),SUM(VLOOKUP(H227,RAW_c_TEB2000_REV01!L:N,3,0),VLOOKUP(G227,RAW_c_TEB2000_REV01!L:N,3,0))),"---"),"---")</f>
        <v>28.286200000000001</v>
      </c>
      <c r="L227" t="str">
        <f t="shared" si="22"/>
        <v>JB3-21</v>
      </c>
      <c r="M227" t="str">
        <f>IFERROR(IF(
COUNTIF(B2B!H:H,(IF(K227&lt;&gt;"---",IF(INDEX(RAW_c_TEB2000_REV01!B:D,MATCH(H227,RAW_c_TEB2000_REV01!B:B,0),3)=L227,INDEX(
RAW_c_TEB2000_REV01!B:D,MATCH(H227,INDEX(RAW_c_TEB2000_REV01!B:B,MATCH(H227,RAW_c_TEB2000_REV01!B:B,)+1):'RAW_c_TEB2000_REV01'!B11298,)+MATCH(H227,RAW_c_TEB2000_REV01!B:B,),3),INDEX(RAW_c_TEB2000_REV01!B:D,MATCH(H227,RAW_c_TEB2000_REV01!B:B,0),3)),"---")))=1,"---",IF(K227&lt;&gt;"---",IF(INDEX(RAW_c_TEB2000_REV01!B:D,MATCH(H227,RAW_c_TEB2000_REV01!B:B,0),3)=L227,INDEX(
RAW_c_TEB2000_REV01!B:D,MATCH(H227,INDEX(RAW_c_TEB2000_REV01!B:B,MATCH(H227,RAW_c_TEB2000_REV01!B:B,)+1):'RAW_c_TEB2000_REV01'!B11298,)+MATCH(H227,RAW_c_TEB2000_REV01!B:B,),3),INDEX(RAW_c_TEB2000_REV01!B:D,MATCH(H227,RAW_c_TEB2000_REV01!B:B,0),3)),"---")),"---")</f>
        <v>J1-B26</v>
      </c>
      <c r="N227" t="str">
        <f>IFERROR(IF(AND(B227="B2B",J227="--"),L227,IF(
COUNTIF(B2B!H:H,(IF(K227&lt;&gt;"---",IF(INDEX(RAW_c_TEB2000_REV01!B:D,MATCH(H227,RAW_c_TEB2000_REV01!B:B,0),3)=L227,INDEX(
RAW_c_TEB2000_REV01!B:D,MATCH(H227,INDEX(RAW_c_TEB2000_REV01!B:B,MATCH(H227,RAW_c_TEB2000_REV01!B:B,)+1):'RAW_c_TEB2000_REV01'!B11298,)+MATCH(H227,RAW_c_TEB2000_REV01!B:B,),3),INDEX(RAW_c_TEB2000_REV01!B:D,MATCH(H227,RAW_c_TEB2000_REV01!B:B,0),3)),"---")))=0,"---",IF(K227&lt;&gt;"---",IF(INDEX(RAW_c_TEB2000_REV01!B:D,MATCH(H227,RAW_c_TEB2000_REV01!B:B,0),3)=L227,INDEX(
RAW_c_TEB2000_REV01!B:D,MATCH(H227,INDEX(RAW_c_TEB2000_REV01!B:B,MATCH(H227,RAW_c_TEB2000_REV01!B:B,)+1):'RAW_c_TEB2000_REV01'!B11298,)+MATCH(H227,RAW_c_TEB2000_REV01!B:B,),3),INDEX(RAW_c_TEB2000_REV01!B:D,MATCH(H227,RAW_c_TEB2000_REV01!B:B,0),3)),"---"))),"---")</f>
        <v>JB3-21</v>
      </c>
      <c r="T227">
        <f>COUNTIF(RAW_c_TEB2000_REV01!B:B,G227)</f>
        <v>2</v>
      </c>
      <c r="U227" t="str">
        <f t="shared" si="23"/>
        <v>B2B-MGT-RX_IO-G2</v>
      </c>
    </row>
    <row r="228" spans="1:21" x14ac:dyDescent="0.25">
      <c r="A228" t="s">
        <v>2251</v>
      </c>
      <c r="B228" t="s">
        <v>39</v>
      </c>
      <c r="C228" t="s">
        <v>291</v>
      </c>
      <c r="D228" t="s">
        <v>275</v>
      </c>
      <c r="E228">
        <v>24</v>
      </c>
      <c r="F228" t="str">
        <f t="shared" si="18"/>
        <v>JB3-24</v>
      </c>
      <c r="G228" t="str">
        <f>VLOOKUP(F228,RAW_c_TEB2000_REV01!A:B,2,0)</f>
        <v>GND</v>
      </c>
      <c r="H228" t="str">
        <f t="shared" si="19"/>
        <v>GND</v>
      </c>
      <c r="I228" t="str">
        <f t="shared" si="20"/>
        <v>--</v>
      </c>
      <c r="J228" t="str">
        <f t="shared" si="21"/>
        <v>---</v>
      </c>
      <c r="K228" t="str">
        <f>IFERROR(IF(J228="--",IF(G228=H228,VLOOKUP(G228,RAW_c_TEB2000_REV01!L:N,3,0),SUM(VLOOKUP(H228,RAW_c_TEB2000_REV01!L:N,3,0),VLOOKUP(G228,RAW_c_TEB2000_REV01!L:N,3,0))),"---"),"---")</f>
        <v>---</v>
      </c>
      <c r="L228" t="str">
        <f t="shared" si="22"/>
        <v>JB3-24</v>
      </c>
      <c r="M228" t="str">
        <f>IFERROR(IF(
COUNTIF(B2B!H:H,(IF(K228&lt;&gt;"---",IF(INDEX(RAW_c_TEB2000_REV01!B:D,MATCH(H228,RAW_c_TEB2000_REV01!B:B,0),3)=L228,INDEX(
RAW_c_TEB2000_REV01!B:D,MATCH(H228,INDEX(RAW_c_TEB2000_REV01!B:B,MATCH(H228,RAW_c_TEB2000_REV01!B:B,)+1):'RAW_c_TEB2000_REV01'!B11299,)+MATCH(H228,RAW_c_TEB2000_REV01!B:B,),3),INDEX(RAW_c_TEB2000_REV01!B:D,MATCH(H228,RAW_c_TEB2000_REV01!B:B,0),3)),"---")))=1,"---",IF(K228&lt;&gt;"---",IF(INDEX(RAW_c_TEB2000_REV01!B:D,MATCH(H228,RAW_c_TEB2000_REV01!B:B,0),3)=L228,INDEX(
RAW_c_TEB2000_REV01!B:D,MATCH(H228,INDEX(RAW_c_TEB2000_REV01!B:B,MATCH(H228,RAW_c_TEB2000_REV01!B:B,)+1):'RAW_c_TEB2000_REV01'!B11299,)+MATCH(H228,RAW_c_TEB2000_REV01!B:B,),3),INDEX(RAW_c_TEB2000_REV01!B:D,MATCH(H228,RAW_c_TEB2000_REV01!B:B,0),3)),"---")),"---")</f>
        <v>---</v>
      </c>
      <c r="N228" t="str">
        <f>IFERROR(IF(AND(B228="B2B",J228="--"),L228,IF(
COUNTIF(B2B!H:H,(IF(K228&lt;&gt;"---",IF(INDEX(RAW_c_TEB2000_REV01!B:D,MATCH(H228,RAW_c_TEB2000_REV01!B:B,0),3)=L228,INDEX(
RAW_c_TEB2000_REV01!B:D,MATCH(H228,INDEX(RAW_c_TEB2000_REV01!B:B,MATCH(H228,RAW_c_TEB2000_REV01!B:B,)+1):'RAW_c_TEB2000_REV01'!B11299,)+MATCH(H228,RAW_c_TEB2000_REV01!B:B,),3),INDEX(RAW_c_TEB2000_REV01!B:D,MATCH(H228,RAW_c_TEB2000_REV01!B:B,0),3)),"---")))=0,"---",IF(K228&lt;&gt;"---",IF(INDEX(RAW_c_TEB2000_REV01!B:D,MATCH(H228,RAW_c_TEB2000_REV01!B:B,0),3)=L228,INDEX(
RAW_c_TEB2000_REV01!B:D,MATCH(H228,INDEX(RAW_c_TEB2000_REV01!B:B,MATCH(H228,RAW_c_TEB2000_REV01!B:B,)+1):'RAW_c_TEB2000_REV01'!B11299,)+MATCH(H228,RAW_c_TEB2000_REV01!B:B,),3),INDEX(RAW_c_TEB2000_REV01!B:D,MATCH(H228,RAW_c_TEB2000_REV01!B:B,0),3)),"---"))),"---")</f>
        <v>---</v>
      </c>
      <c r="T228">
        <f>COUNTIF(RAW_c_TEB2000_REV01!B:B,G228)</f>
        <v>224</v>
      </c>
      <c r="U228" t="str">
        <f t="shared" si="23"/>
        <v>B2B-GND</v>
      </c>
    </row>
    <row r="229" spans="1:21" x14ac:dyDescent="0.25">
      <c r="A229" t="s">
        <v>2252</v>
      </c>
      <c r="B229" t="s">
        <v>39</v>
      </c>
      <c r="C229" t="s">
        <v>291</v>
      </c>
      <c r="D229" t="s">
        <v>275</v>
      </c>
      <c r="E229">
        <v>23</v>
      </c>
      <c r="F229" t="str">
        <f t="shared" si="18"/>
        <v>JB3-23</v>
      </c>
      <c r="G229" t="str">
        <f>VLOOKUP(F229,RAW_c_TEB2000_REV01!A:B,2,0)</f>
        <v>GND</v>
      </c>
      <c r="H229" t="str">
        <f t="shared" si="19"/>
        <v>GND</v>
      </c>
      <c r="I229" t="str">
        <f t="shared" si="20"/>
        <v>--</v>
      </c>
      <c r="J229" t="str">
        <f t="shared" si="21"/>
        <v>---</v>
      </c>
      <c r="K229" t="str">
        <f>IFERROR(IF(J229="--",IF(G229=H229,VLOOKUP(G229,RAW_c_TEB2000_REV01!L:N,3,0),SUM(VLOOKUP(H229,RAW_c_TEB2000_REV01!L:N,3,0),VLOOKUP(G229,RAW_c_TEB2000_REV01!L:N,3,0))),"---"),"---")</f>
        <v>---</v>
      </c>
      <c r="L229" t="str">
        <f t="shared" si="22"/>
        <v>JB3-23</v>
      </c>
      <c r="M229" t="str">
        <f>IFERROR(IF(
COUNTIF(B2B!H:H,(IF(K229&lt;&gt;"---",IF(INDEX(RAW_c_TEB2000_REV01!B:D,MATCH(H229,RAW_c_TEB2000_REV01!B:B,0),3)=L229,INDEX(
RAW_c_TEB2000_REV01!B:D,MATCH(H229,INDEX(RAW_c_TEB2000_REV01!B:B,MATCH(H229,RAW_c_TEB2000_REV01!B:B,)+1):'RAW_c_TEB2000_REV01'!B11300,)+MATCH(H229,RAW_c_TEB2000_REV01!B:B,),3),INDEX(RAW_c_TEB2000_REV01!B:D,MATCH(H229,RAW_c_TEB2000_REV01!B:B,0),3)),"---")))=1,"---",IF(K229&lt;&gt;"---",IF(INDEX(RAW_c_TEB2000_REV01!B:D,MATCH(H229,RAW_c_TEB2000_REV01!B:B,0),3)=L229,INDEX(
RAW_c_TEB2000_REV01!B:D,MATCH(H229,INDEX(RAW_c_TEB2000_REV01!B:B,MATCH(H229,RAW_c_TEB2000_REV01!B:B,)+1):'RAW_c_TEB2000_REV01'!B11300,)+MATCH(H229,RAW_c_TEB2000_REV01!B:B,),3),INDEX(RAW_c_TEB2000_REV01!B:D,MATCH(H229,RAW_c_TEB2000_REV01!B:B,0),3)),"---")),"---")</f>
        <v>---</v>
      </c>
      <c r="N229" t="str">
        <f>IFERROR(IF(AND(B229="B2B",J229="--"),L229,IF(
COUNTIF(B2B!H:H,(IF(K229&lt;&gt;"---",IF(INDEX(RAW_c_TEB2000_REV01!B:D,MATCH(H229,RAW_c_TEB2000_REV01!B:B,0),3)=L229,INDEX(
RAW_c_TEB2000_REV01!B:D,MATCH(H229,INDEX(RAW_c_TEB2000_REV01!B:B,MATCH(H229,RAW_c_TEB2000_REV01!B:B,)+1):'RAW_c_TEB2000_REV01'!B11300,)+MATCH(H229,RAW_c_TEB2000_REV01!B:B,),3),INDEX(RAW_c_TEB2000_REV01!B:D,MATCH(H229,RAW_c_TEB2000_REV01!B:B,0),3)),"---")))=0,"---",IF(K229&lt;&gt;"---",IF(INDEX(RAW_c_TEB2000_REV01!B:D,MATCH(H229,RAW_c_TEB2000_REV01!B:B,0),3)=L229,INDEX(
RAW_c_TEB2000_REV01!B:D,MATCH(H229,INDEX(RAW_c_TEB2000_REV01!B:B,MATCH(H229,RAW_c_TEB2000_REV01!B:B,)+1):'RAW_c_TEB2000_REV01'!B11300,)+MATCH(H229,RAW_c_TEB2000_REV01!B:B,),3),INDEX(RAW_c_TEB2000_REV01!B:D,MATCH(H229,RAW_c_TEB2000_REV01!B:B,0),3)),"---"))),"---")</f>
        <v>---</v>
      </c>
      <c r="T229">
        <f>COUNTIF(RAW_c_TEB2000_REV01!B:B,G229)</f>
        <v>224</v>
      </c>
      <c r="U229" t="str">
        <f t="shared" si="23"/>
        <v>B2B-GND</v>
      </c>
    </row>
    <row r="230" spans="1:21" x14ac:dyDescent="0.25">
      <c r="A230" t="s">
        <v>2253</v>
      </c>
      <c r="B230" t="s">
        <v>39</v>
      </c>
      <c r="C230" t="s">
        <v>2234</v>
      </c>
      <c r="D230" t="s">
        <v>275</v>
      </c>
      <c r="E230">
        <v>26</v>
      </c>
      <c r="F230" t="str">
        <f t="shared" si="18"/>
        <v>JB3-26</v>
      </c>
      <c r="G230" t="str">
        <f>VLOOKUP(F230,RAW_c_TEB2000_REV01!A:B,2,0)</f>
        <v>B34_L5_P</v>
      </c>
      <c r="H230" t="str">
        <f t="shared" si="19"/>
        <v>B34_L5_P</v>
      </c>
      <c r="I230" t="str">
        <f t="shared" si="20"/>
        <v>--</v>
      </c>
      <c r="J230" t="str">
        <f t="shared" si="21"/>
        <v>--</v>
      </c>
      <c r="K230">
        <f>IFERROR(IF(J230="--",IF(G230=H230,VLOOKUP(G230,RAW_c_TEB2000_REV01!L:N,3,0),SUM(VLOOKUP(H230,RAW_c_TEB2000_REV01!L:N,3,0),VLOOKUP(G230,RAW_c_TEB2000_REV01!L:N,3,0))),"---"),"---")</f>
        <v>35.262900000000002</v>
      </c>
      <c r="L230" t="str">
        <f t="shared" si="22"/>
        <v>JB3-26</v>
      </c>
      <c r="M230" t="str">
        <f>IFERROR(IF(
COUNTIF(B2B!H:H,(IF(K230&lt;&gt;"---",IF(INDEX(RAW_c_TEB2000_REV01!B:D,MATCH(H230,RAW_c_TEB2000_REV01!B:B,0),3)=L230,INDEX(
RAW_c_TEB2000_REV01!B:D,MATCH(H230,INDEX(RAW_c_TEB2000_REV01!B:B,MATCH(H230,RAW_c_TEB2000_REV01!B:B,)+1):'RAW_c_TEB2000_REV01'!B11301,)+MATCH(H230,RAW_c_TEB2000_REV01!B:B,),3),INDEX(RAW_c_TEB2000_REV01!B:D,MATCH(H230,RAW_c_TEB2000_REV01!B:B,0),3)),"---")))=1,"---",IF(K230&lt;&gt;"---",IF(INDEX(RAW_c_TEB2000_REV01!B:D,MATCH(H230,RAW_c_TEB2000_REV01!B:B,0),3)=L230,INDEX(
RAW_c_TEB2000_REV01!B:D,MATCH(H230,INDEX(RAW_c_TEB2000_REV01!B:B,MATCH(H230,RAW_c_TEB2000_REV01!B:B,)+1):'RAW_c_TEB2000_REV01'!B11301,)+MATCH(H230,RAW_c_TEB2000_REV01!B:B,),3),INDEX(RAW_c_TEB2000_REV01!B:D,MATCH(H230,RAW_c_TEB2000_REV01!B:B,0),3)),"---")),"---")</f>
        <v>J1-A23</v>
      </c>
      <c r="N230" t="str">
        <f>IFERROR(IF(AND(B230="B2B",J230="--"),L230,IF(
COUNTIF(B2B!H:H,(IF(K230&lt;&gt;"---",IF(INDEX(RAW_c_TEB2000_REV01!B:D,MATCH(H230,RAW_c_TEB2000_REV01!B:B,0),3)=L230,INDEX(
RAW_c_TEB2000_REV01!B:D,MATCH(H230,INDEX(RAW_c_TEB2000_REV01!B:B,MATCH(H230,RAW_c_TEB2000_REV01!B:B,)+1):'RAW_c_TEB2000_REV01'!B11301,)+MATCH(H230,RAW_c_TEB2000_REV01!B:B,),3),INDEX(RAW_c_TEB2000_REV01!B:D,MATCH(H230,RAW_c_TEB2000_REV01!B:B,0),3)),"---")))=0,"---",IF(K230&lt;&gt;"---",IF(INDEX(RAW_c_TEB2000_REV01!B:D,MATCH(H230,RAW_c_TEB2000_REV01!B:B,0),3)=L230,INDEX(
RAW_c_TEB2000_REV01!B:D,MATCH(H230,INDEX(RAW_c_TEB2000_REV01!B:B,MATCH(H230,RAW_c_TEB2000_REV01!B:B,)+1):'RAW_c_TEB2000_REV01'!B11301,)+MATCH(H230,RAW_c_TEB2000_REV01!B:B,),3),INDEX(RAW_c_TEB2000_REV01!B:D,MATCH(H230,RAW_c_TEB2000_REV01!B:B,0),3)),"---"))),"---")</f>
        <v>JB3-26</v>
      </c>
      <c r="T230">
        <f>COUNTIF(RAW_c_TEB2000_REV01!B:B,G230)</f>
        <v>2</v>
      </c>
      <c r="U230" t="str">
        <f t="shared" si="23"/>
        <v>B2B-MGT-TX_IO-G2</v>
      </c>
    </row>
    <row r="231" spans="1:21" x14ac:dyDescent="0.25">
      <c r="A231" t="s">
        <v>2254</v>
      </c>
      <c r="B231" t="s">
        <v>39</v>
      </c>
      <c r="C231" t="s">
        <v>2236</v>
      </c>
      <c r="D231" t="s">
        <v>275</v>
      </c>
      <c r="E231">
        <v>25</v>
      </c>
      <c r="F231" t="str">
        <f t="shared" si="18"/>
        <v>JB3-25</v>
      </c>
      <c r="G231" t="str">
        <f>VLOOKUP(F231,RAW_c_TEB2000_REV01!A:B,2,0)</f>
        <v>B34_L10_P</v>
      </c>
      <c r="H231" t="str">
        <f t="shared" si="19"/>
        <v>B34_L10_P</v>
      </c>
      <c r="I231" t="str">
        <f t="shared" si="20"/>
        <v>--</v>
      </c>
      <c r="J231" t="str">
        <f t="shared" si="21"/>
        <v>--</v>
      </c>
      <c r="K231">
        <f>IFERROR(IF(J231="--",IF(G231=H231,VLOOKUP(G231,RAW_c_TEB2000_REV01!L:N,3,0),SUM(VLOOKUP(H231,RAW_c_TEB2000_REV01!L:N,3,0),VLOOKUP(G231,RAW_c_TEB2000_REV01!L:N,3,0))),"---"),"---")</f>
        <v>33.0563</v>
      </c>
      <c r="L231" t="str">
        <f t="shared" si="22"/>
        <v>JB3-25</v>
      </c>
      <c r="M231" t="str">
        <f>IFERROR(IF(
COUNTIF(B2B!H:H,(IF(K231&lt;&gt;"---",IF(INDEX(RAW_c_TEB2000_REV01!B:D,MATCH(H231,RAW_c_TEB2000_REV01!B:B,0),3)=L231,INDEX(
RAW_c_TEB2000_REV01!B:D,MATCH(H231,INDEX(RAW_c_TEB2000_REV01!B:B,MATCH(H231,RAW_c_TEB2000_REV01!B:B,)+1):'RAW_c_TEB2000_REV01'!B11302,)+MATCH(H231,RAW_c_TEB2000_REV01!B:B,),3),INDEX(RAW_c_TEB2000_REV01!B:D,MATCH(H231,RAW_c_TEB2000_REV01!B:B,0),3)),"---")))=1,"---",IF(K231&lt;&gt;"---",IF(INDEX(RAW_c_TEB2000_REV01!B:D,MATCH(H231,RAW_c_TEB2000_REV01!B:B,0),3)=L231,INDEX(
RAW_c_TEB2000_REV01!B:D,MATCH(H231,INDEX(RAW_c_TEB2000_REV01!B:B,MATCH(H231,RAW_c_TEB2000_REV01!B:B,)+1):'RAW_c_TEB2000_REV01'!B11302,)+MATCH(H231,RAW_c_TEB2000_REV01!B:B,),3),INDEX(RAW_c_TEB2000_REV01!B:D,MATCH(H231,RAW_c_TEB2000_REV01!B:B,0),3)),"---")),"---")</f>
        <v>J1-A26</v>
      </c>
      <c r="N231" t="str">
        <f>IFERROR(IF(AND(B231="B2B",J231="--"),L231,IF(
COUNTIF(B2B!H:H,(IF(K231&lt;&gt;"---",IF(INDEX(RAW_c_TEB2000_REV01!B:D,MATCH(H231,RAW_c_TEB2000_REV01!B:B,0),3)=L231,INDEX(
RAW_c_TEB2000_REV01!B:D,MATCH(H231,INDEX(RAW_c_TEB2000_REV01!B:B,MATCH(H231,RAW_c_TEB2000_REV01!B:B,)+1):'RAW_c_TEB2000_REV01'!B11302,)+MATCH(H231,RAW_c_TEB2000_REV01!B:B,),3),INDEX(RAW_c_TEB2000_REV01!B:D,MATCH(H231,RAW_c_TEB2000_REV01!B:B,0),3)),"---")))=0,"---",IF(K231&lt;&gt;"---",IF(INDEX(RAW_c_TEB2000_REV01!B:D,MATCH(H231,RAW_c_TEB2000_REV01!B:B,0),3)=L231,INDEX(
RAW_c_TEB2000_REV01!B:D,MATCH(H231,INDEX(RAW_c_TEB2000_REV01!B:B,MATCH(H231,RAW_c_TEB2000_REV01!B:B,)+1):'RAW_c_TEB2000_REV01'!B11302,)+MATCH(H231,RAW_c_TEB2000_REV01!B:B,),3),INDEX(RAW_c_TEB2000_REV01!B:D,MATCH(H231,RAW_c_TEB2000_REV01!B:B,0),3)),"---"))),"---")</f>
        <v>JB3-25</v>
      </c>
      <c r="T231">
        <f>COUNTIF(RAW_c_TEB2000_REV01!B:B,G231)</f>
        <v>2</v>
      </c>
      <c r="U231" t="str">
        <f t="shared" si="23"/>
        <v>B2B-MGT-RX_IO-G2</v>
      </c>
    </row>
    <row r="232" spans="1:21" x14ac:dyDescent="0.25">
      <c r="A232" t="s">
        <v>2255</v>
      </c>
      <c r="B232" t="s">
        <v>39</v>
      </c>
      <c r="C232" t="s">
        <v>2234</v>
      </c>
      <c r="D232" t="s">
        <v>275</v>
      </c>
      <c r="E232">
        <v>28</v>
      </c>
      <c r="F232" t="str">
        <f t="shared" si="18"/>
        <v>JB3-28</v>
      </c>
      <c r="G232" t="str">
        <f>VLOOKUP(F232,RAW_c_TEB2000_REV01!A:B,2,0)</f>
        <v>B34_L5_N</v>
      </c>
      <c r="H232" t="str">
        <f t="shared" si="19"/>
        <v>B34_L5_N</v>
      </c>
      <c r="I232" t="str">
        <f t="shared" si="20"/>
        <v>--</v>
      </c>
      <c r="J232" t="str">
        <f t="shared" si="21"/>
        <v>--</v>
      </c>
      <c r="K232">
        <f>IFERROR(IF(J232="--",IF(G232=H232,VLOOKUP(G232,RAW_c_TEB2000_REV01!L:N,3,0),SUM(VLOOKUP(H232,RAW_c_TEB2000_REV01!L:N,3,0),VLOOKUP(G232,RAW_c_TEB2000_REV01!L:N,3,0))),"---"),"---")</f>
        <v>35.324199999999998</v>
      </c>
      <c r="L232" t="str">
        <f t="shared" si="22"/>
        <v>JB3-28</v>
      </c>
      <c r="M232" t="str">
        <f>IFERROR(IF(
COUNTIF(B2B!H:H,(IF(K232&lt;&gt;"---",IF(INDEX(RAW_c_TEB2000_REV01!B:D,MATCH(H232,RAW_c_TEB2000_REV01!B:B,0),3)=L232,INDEX(
RAW_c_TEB2000_REV01!B:D,MATCH(H232,INDEX(RAW_c_TEB2000_REV01!B:B,MATCH(H232,RAW_c_TEB2000_REV01!B:B,)+1):'RAW_c_TEB2000_REV01'!B11303,)+MATCH(H232,RAW_c_TEB2000_REV01!B:B,),3),INDEX(RAW_c_TEB2000_REV01!B:D,MATCH(H232,RAW_c_TEB2000_REV01!B:B,0),3)),"---")))=1,"---",IF(K232&lt;&gt;"---",IF(INDEX(RAW_c_TEB2000_REV01!B:D,MATCH(H232,RAW_c_TEB2000_REV01!B:B,0),3)=L232,INDEX(
RAW_c_TEB2000_REV01!B:D,MATCH(H232,INDEX(RAW_c_TEB2000_REV01!B:B,MATCH(H232,RAW_c_TEB2000_REV01!B:B,)+1):'RAW_c_TEB2000_REV01'!B11303,)+MATCH(H232,RAW_c_TEB2000_REV01!B:B,),3),INDEX(RAW_c_TEB2000_REV01!B:D,MATCH(H232,RAW_c_TEB2000_REV01!B:B,0),3)),"---")),"---")</f>
        <v>J1-A22</v>
      </c>
      <c r="N232" t="str">
        <f>IFERROR(IF(AND(B232="B2B",J232="--"),L232,IF(
COUNTIF(B2B!H:H,(IF(K232&lt;&gt;"---",IF(INDEX(RAW_c_TEB2000_REV01!B:D,MATCH(H232,RAW_c_TEB2000_REV01!B:B,0),3)=L232,INDEX(
RAW_c_TEB2000_REV01!B:D,MATCH(H232,INDEX(RAW_c_TEB2000_REV01!B:B,MATCH(H232,RAW_c_TEB2000_REV01!B:B,)+1):'RAW_c_TEB2000_REV01'!B11303,)+MATCH(H232,RAW_c_TEB2000_REV01!B:B,),3),INDEX(RAW_c_TEB2000_REV01!B:D,MATCH(H232,RAW_c_TEB2000_REV01!B:B,0),3)),"---")))=0,"---",IF(K232&lt;&gt;"---",IF(INDEX(RAW_c_TEB2000_REV01!B:D,MATCH(H232,RAW_c_TEB2000_REV01!B:B,0),3)=L232,INDEX(
RAW_c_TEB2000_REV01!B:D,MATCH(H232,INDEX(RAW_c_TEB2000_REV01!B:B,MATCH(H232,RAW_c_TEB2000_REV01!B:B,)+1):'RAW_c_TEB2000_REV01'!B11303,)+MATCH(H232,RAW_c_TEB2000_REV01!B:B,),3),INDEX(RAW_c_TEB2000_REV01!B:D,MATCH(H232,RAW_c_TEB2000_REV01!B:B,0),3)),"---"))),"---")</f>
        <v>JB3-28</v>
      </c>
      <c r="T232">
        <f>COUNTIF(RAW_c_TEB2000_REV01!B:B,G232)</f>
        <v>2</v>
      </c>
      <c r="U232" t="str">
        <f t="shared" si="23"/>
        <v>B2B-MGT-TX_IO-G2</v>
      </c>
    </row>
    <row r="233" spans="1:21" x14ac:dyDescent="0.25">
      <c r="A233" t="s">
        <v>2256</v>
      </c>
      <c r="B233" t="s">
        <v>39</v>
      </c>
      <c r="C233" t="s">
        <v>2236</v>
      </c>
      <c r="D233" t="s">
        <v>275</v>
      </c>
      <c r="E233">
        <v>27</v>
      </c>
      <c r="F233" t="str">
        <f t="shared" si="18"/>
        <v>JB3-27</v>
      </c>
      <c r="G233" t="str">
        <f>VLOOKUP(F233,RAW_c_TEB2000_REV01!A:B,2,0)</f>
        <v>B34_L10_N</v>
      </c>
      <c r="H233" t="str">
        <f t="shared" si="19"/>
        <v>B34_L10_N</v>
      </c>
      <c r="I233" t="str">
        <f t="shared" si="20"/>
        <v>--</v>
      </c>
      <c r="J233" t="str">
        <f t="shared" si="21"/>
        <v>--</v>
      </c>
      <c r="K233">
        <f>IFERROR(IF(J233="--",IF(G233=H233,VLOOKUP(G233,RAW_c_TEB2000_REV01!L:N,3,0),SUM(VLOOKUP(H233,RAW_c_TEB2000_REV01!L:N,3,0),VLOOKUP(G233,RAW_c_TEB2000_REV01!L:N,3,0))),"---"),"---")</f>
        <v>33.119199999999999</v>
      </c>
      <c r="L233" t="str">
        <f t="shared" si="22"/>
        <v>JB3-27</v>
      </c>
      <c r="M233" t="str">
        <f>IFERROR(IF(
COUNTIF(B2B!H:H,(IF(K233&lt;&gt;"---",IF(INDEX(RAW_c_TEB2000_REV01!B:D,MATCH(H233,RAW_c_TEB2000_REV01!B:B,0),3)=L233,INDEX(
RAW_c_TEB2000_REV01!B:D,MATCH(H233,INDEX(RAW_c_TEB2000_REV01!B:B,MATCH(H233,RAW_c_TEB2000_REV01!B:B,)+1):'RAW_c_TEB2000_REV01'!B11304,)+MATCH(H233,RAW_c_TEB2000_REV01!B:B,),3),INDEX(RAW_c_TEB2000_REV01!B:D,MATCH(H233,RAW_c_TEB2000_REV01!B:B,0),3)),"---")))=1,"---",IF(K233&lt;&gt;"---",IF(INDEX(RAW_c_TEB2000_REV01!B:D,MATCH(H233,RAW_c_TEB2000_REV01!B:B,0),3)=L233,INDEX(
RAW_c_TEB2000_REV01!B:D,MATCH(H233,INDEX(RAW_c_TEB2000_REV01!B:B,MATCH(H233,RAW_c_TEB2000_REV01!B:B,)+1):'RAW_c_TEB2000_REV01'!B11304,)+MATCH(H233,RAW_c_TEB2000_REV01!B:B,),3),INDEX(RAW_c_TEB2000_REV01!B:D,MATCH(H233,RAW_c_TEB2000_REV01!B:B,0),3)),"---")),"---")</f>
        <v>J1-A27</v>
      </c>
      <c r="N233" t="str">
        <f>IFERROR(IF(AND(B233="B2B",J233="--"),L233,IF(
COUNTIF(B2B!H:H,(IF(K233&lt;&gt;"---",IF(INDEX(RAW_c_TEB2000_REV01!B:D,MATCH(H233,RAW_c_TEB2000_REV01!B:B,0),3)=L233,INDEX(
RAW_c_TEB2000_REV01!B:D,MATCH(H233,INDEX(RAW_c_TEB2000_REV01!B:B,MATCH(H233,RAW_c_TEB2000_REV01!B:B,)+1):'RAW_c_TEB2000_REV01'!B11304,)+MATCH(H233,RAW_c_TEB2000_REV01!B:B,),3),INDEX(RAW_c_TEB2000_REV01!B:D,MATCH(H233,RAW_c_TEB2000_REV01!B:B,0),3)),"---")))=0,"---",IF(K233&lt;&gt;"---",IF(INDEX(RAW_c_TEB2000_REV01!B:D,MATCH(H233,RAW_c_TEB2000_REV01!B:B,0),3)=L233,INDEX(
RAW_c_TEB2000_REV01!B:D,MATCH(H233,INDEX(RAW_c_TEB2000_REV01!B:B,MATCH(H233,RAW_c_TEB2000_REV01!B:B,)+1):'RAW_c_TEB2000_REV01'!B11304,)+MATCH(H233,RAW_c_TEB2000_REV01!B:B,),3),INDEX(RAW_c_TEB2000_REV01!B:D,MATCH(H233,RAW_c_TEB2000_REV01!B:B,0),3)),"---"))),"---")</f>
        <v>JB3-27</v>
      </c>
      <c r="T233">
        <f>COUNTIF(RAW_c_TEB2000_REV01!B:B,G233)</f>
        <v>2</v>
      </c>
      <c r="U233" t="str">
        <f t="shared" si="23"/>
        <v>B2B-MGT-RX_IO-G2</v>
      </c>
    </row>
    <row r="234" spans="1:21" x14ac:dyDescent="0.25">
      <c r="A234" t="s">
        <v>2257</v>
      </c>
      <c r="B234" t="s">
        <v>39</v>
      </c>
      <c r="C234" t="s">
        <v>291</v>
      </c>
      <c r="D234" t="s">
        <v>275</v>
      </c>
      <c r="E234">
        <v>30</v>
      </c>
      <c r="F234" t="str">
        <f t="shared" si="18"/>
        <v>JB3-30</v>
      </c>
      <c r="G234" t="str">
        <f>VLOOKUP(F234,RAW_c_TEB2000_REV01!A:B,2,0)</f>
        <v>GND</v>
      </c>
      <c r="H234" t="str">
        <f t="shared" si="19"/>
        <v>GND</v>
      </c>
      <c r="I234" t="str">
        <f t="shared" si="20"/>
        <v>--</v>
      </c>
      <c r="J234" t="str">
        <f t="shared" si="21"/>
        <v>---</v>
      </c>
      <c r="K234" t="str">
        <f>IFERROR(IF(J234="--",IF(G234=H234,VLOOKUP(G234,RAW_c_TEB2000_REV01!L:N,3,0),SUM(VLOOKUP(H234,RAW_c_TEB2000_REV01!L:N,3,0),VLOOKUP(G234,RAW_c_TEB2000_REV01!L:N,3,0))),"---"),"---")</f>
        <v>---</v>
      </c>
      <c r="L234" t="str">
        <f t="shared" si="22"/>
        <v>JB3-30</v>
      </c>
      <c r="M234" t="str">
        <f>IFERROR(IF(
COUNTIF(B2B!H:H,(IF(K234&lt;&gt;"---",IF(INDEX(RAW_c_TEB2000_REV01!B:D,MATCH(H234,RAW_c_TEB2000_REV01!B:B,0),3)=L234,INDEX(
RAW_c_TEB2000_REV01!B:D,MATCH(H234,INDEX(RAW_c_TEB2000_REV01!B:B,MATCH(H234,RAW_c_TEB2000_REV01!B:B,)+1):'RAW_c_TEB2000_REV01'!B11305,)+MATCH(H234,RAW_c_TEB2000_REV01!B:B,),3),INDEX(RAW_c_TEB2000_REV01!B:D,MATCH(H234,RAW_c_TEB2000_REV01!B:B,0),3)),"---")))=1,"---",IF(K234&lt;&gt;"---",IF(INDEX(RAW_c_TEB2000_REV01!B:D,MATCH(H234,RAW_c_TEB2000_REV01!B:B,0),3)=L234,INDEX(
RAW_c_TEB2000_REV01!B:D,MATCH(H234,INDEX(RAW_c_TEB2000_REV01!B:B,MATCH(H234,RAW_c_TEB2000_REV01!B:B,)+1):'RAW_c_TEB2000_REV01'!B11305,)+MATCH(H234,RAW_c_TEB2000_REV01!B:B,),3),INDEX(RAW_c_TEB2000_REV01!B:D,MATCH(H234,RAW_c_TEB2000_REV01!B:B,0),3)),"---")),"---")</f>
        <v>---</v>
      </c>
      <c r="N234" t="str">
        <f>IFERROR(IF(AND(B234="B2B",J234="--"),L234,IF(
COUNTIF(B2B!H:H,(IF(K234&lt;&gt;"---",IF(INDEX(RAW_c_TEB2000_REV01!B:D,MATCH(H234,RAW_c_TEB2000_REV01!B:B,0),3)=L234,INDEX(
RAW_c_TEB2000_REV01!B:D,MATCH(H234,INDEX(RAW_c_TEB2000_REV01!B:B,MATCH(H234,RAW_c_TEB2000_REV01!B:B,)+1):'RAW_c_TEB2000_REV01'!B11305,)+MATCH(H234,RAW_c_TEB2000_REV01!B:B,),3),INDEX(RAW_c_TEB2000_REV01!B:D,MATCH(H234,RAW_c_TEB2000_REV01!B:B,0),3)),"---")))=0,"---",IF(K234&lt;&gt;"---",IF(INDEX(RAW_c_TEB2000_REV01!B:D,MATCH(H234,RAW_c_TEB2000_REV01!B:B,0),3)=L234,INDEX(
RAW_c_TEB2000_REV01!B:D,MATCH(H234,INDEX(RAW_c_TEB2000_REV01!B:B,MATCH(H234,RAW_c_TEB2000_REV01!B:B,)+1):'RAW_c_TEB2000_REV01'!B11305,)+MATCH(H234,RAW_c_TEB2000_REV01!B:B,),3),INDEX(RAW_c_TEB2000_REV01!B:D,MATCH(H234,RAW_c_TEB2000_REV01!B:B,0),3)),"---"))),"---")</f>
        <v>---</v>
      </c>
      <c r="T234">
        <f>COUNTIF(RAW_c_TEB2000_REV01!B:B,G234)</f>
        <v>224</v>
      </c>
      <c r="U234" t="str">
        <f t="shared" si="23"/>
        <v>B2B-GND</v>
      </c>
    </row>
    <row r="235" spans="1:21" x14ac:dyDescent="0.25">
      <c r="A235" t="s">
        <v>2258</v>
      </c>
      <c r="B235" t="s">
        <v>39</v>
      </c>
      <c r="C235" t="s">
        <v>291</v>
      </c>
      <c r="D235" t="s">
        <v>275</v>
      </c>
      <c r="E235">
        <v>29</v>
      </c>
      <c r="F235" t="str">
        <f t="shared" si="18"/>
        <v>JB3-29</v>
      </c>
      <c r="G235" t="str">
        <f>VLOOKUP(F235,RAW_c_TEB2000_REV01!A:B,2,0)</f>
        <v>GND</v>
      </c>
      <c r="H235" t="str">
        <f t="shared" si="19"/>
        <v>GND</v>
      </c>
      <c r="I235" t="str">
        <f t="shared" si="20"/>
        <v>--</v>
      </c>
      <c r="J235" t="str">
        <f t="shared" si="21"/>
        <v>---</v>
      </c>
      <c r="K235" t="str">
        <f>IFERROR(IF(J235="--",IF(G235=H235,VLOOKUP(G235,RAW_c_TEB2000_REV01!L:N,3,0),SUM(VLOOKUP(H235,RAW_c_TEB2000_REV01!L:N,3,0),VLOOKUP(G235,RAW_c_TEB2000_REV01!L:N,3,0))),"---"),"---")</f>
        <v>---</v>
      </c>
      <c r="L235" t="str">
        <f t="shared" si="22"/>
        <v>JB3-29</v>
      </c>
      <c r="M235" t="str">
        <f>IFERROR(IF(
COUNTIF(B2B!H:H,(IF(K235&lt;&gt;"---",IF(INDEX(RAW_c_TEB2000_REV01!B:D,MATCH(H235,RAW_c_TEB2000_REV01!B:B,0),3)=L235,INDEX(
RAW_c_TEB2000_REV01!B:D,MATCH(H235,INDEX(RAW_c_TEB2000_REV01!B:B,MATCH(H235,RAW_c_TEB2000_REV01!B:B,)+1):'RAW_c_TEB2000_REV01'!B11306,)+MATCH(H235,RAW_c_TEB2000_REV01!B:B,),3),INDEX(RAW_c_TEB2000_REV01!B:D,MATCH(H235,RAW_c_TEB2000_REV01!B:B,0),3)),"---")))=1,"---",IF(K235&lt;&gt;"---",IF(INDEX(RAW_c_TEB2000_REV01!B:D,MATCH(H235,RAW_c_TEB2000_REV01!B:B,0),3)=L235,INDEX(
RAW_c_TEB2000_REV01!B:D,MATCH(H235,INDEX(RAW_c_TEB2000_REV01!B:B,MATCH(H235,RAW_c_TEB2000_REV01!B:B,)+1):'RAW_c_TEB2000_REV01'!B11306,)+MATCH(H235,RAW_c_TEB2000_REV01!B:B,),3),INDEX(RAW_c_TEB2000_REV01!B:D,MATCH(H235,RAW_c_TEB2000_REV01!B:B,0),3)),"---")),"---")</f>
        <v>---</v>
      </c>
      <c r="N235" t="str">
        <f>IFERROR(IF(AND(B235="B2B",J235="--"),L235,IF(
COUNTIF(B2B!H:H,(IF(K235&lt;&gt;"---",IF(INDEX(RAW_c_TEB2000_REV01!B:D,MATCH(H235,RAW_c_TEB2000_REV01!B:B,0),3)=L235,INDEX(
RAW_c_TEB2000_REV01!B:D,MATCH(H235,INDEX(RAW_c_TEB2000_REV01!B:B,MATCH(H235,RAW_c_TEB2000_REV01!B:B,)+1):'RAW_c_TEB2000_REV01'!B11306,)+MATCH(H235,RAW_c_TEB2000_REV01!B:B,),3),INDEX(RAW_c_TEB2000_REV01!B:D,MATCH(H235,RAW_c_TEB2000_REV01!B:B,0),3)),"---")))=0,"---",IF(K235&lt;&gt;"---",IF(INDEX(RAW_c_TEB2000_REV01!B:D,MATCH(H235,RAW_c_TEB2000_REV01!B:B,0),3)=L235,INDEX(
RAW_c_TEB2000_REV01!B:D,MATCH(H235,INDEX(RAW_c_TEB2000_REV01!B:B,MATCH(H235,RAW_c_TEB2000_REV01!B:B,)+1):'RAW_c_TEB2000_REV01'!B11306,)+MATCH(H235,RAW_c_TEB2000_REV01!B:B,),3),INDEX(RAW_c_TEB2000_REV01!B:D,MATCH(H235,RAW_c_TEB2000_REV01!B:B,0),3)),"---"))),"---")</f>
        <v>---</v>
      </c>
      <c r="T235">
        <f>COUNTIF(RAW_c_TEB2000_REV01!B:B,G235)</f>
        <v>224</v>
      </c>
      <c r="U235" t="str">
        <f t="shared" si="23"/>
        <v>B2B-GND</v>
      </c>
    </row>
    <row r="236" spans="1:21" x14ac:dyDescent="0.25">
      <c r="A236" t="s">
        <v>2259</v>
      </c>
      <c r="B236" t="s">
        <v>39</v>
      </c>
      <c r="C236" t="s">
        <v>2260</v>
      </c>
      <c r="D236" t="s">
        <v>275</v>
      </c>
      <c r="E236">
        <v>32</v>
      </c>
      <c r="F236" t="str">
        <f t="shared" si="18"/>
        <v>JB3-32</v>
      </c>
      <c r="G236" t="str">
        <f>VLOOKUP(F236,RAW_c_TEB2000_REV01!A:B,2,0)</f>
        <v>B34_L12_P</v>
      </c>
      <c r="H236" t="str">
        <f t="shared" si="19"/>
        <v>B34_L12_P</v>
      </c>
      <c r="I236" t="str">
        <f t="shared" si="20"/>
        <v>--</v>
      </c>
      <c r="J236" t="str">
        <f t="shared" si="21"/>
        <v>--</v>
      </c>
      <c r="K236">
        <f>IFERROR(IF(J236="--",IF(G236=H236,VLOOKUP(G236,RAW_c_TEB2000_REV01!L:N,3,0),SUM(VLOOKUP(H236,RAW_c_TEB2000_REV01!L:N,3,0),VLOOKUP(G236,RAW_c_TEB2000_REV01!L:N,3,0))),"---"),"---")</f>
        <v>36.090600000000002</v>
      </c>
      <c r="L236" t="str">
        <f t="shared" si="22"/>
        <v>JB3-32</v>
      </c>
      <c r="M236" t="str">
        <f>IFERROR(IF(
COUNTIF(B2B!H:H,(IF(K236&lt;&gt;"---",IF(INDEX(RAW_c_TEB2000_REV01!B:D,MATCH(H236,RAW_c_TEB2000_REV01!B:B,0),3)=L236,INDEX(
RAW_c_TEB2000_REV01!B:D,MATCH(H236,INDEX(RAW_c_TEB2000_REV01!B:B,MATCH(H236,RAW_c_TEB2000_REV01!B:B,)+1):'RAW_c_TEB2000_REV01'!B11307,)+MATCH(H236,RAW_c_TEB2000_REV01!B:B,),3),INDEX(RAW_c_TEB2000_REV01!B:D,MATCH(H236,RAW_c_TEB2000_REV01!B:B,0),3)),"---")))=1,"---",IF(K236&lt;&gt;"---",IF(INDEX(RAW_c_TEB2000_REV01!B:D,MATCH(H236,RAW_c_TEB2000_REV01!B:B,0),3)=L236,INDEX(
RAW_c_TEB2000_REV01!B:D,MATCH(H236,INDEX(RAW_c_TEB2000_REV01!B:B,MATCH(H236,RAW_c_TEB2000_REV01!B:B,)+1):'RAW_c_TEB2000_REV01'!B11307,)+MATCH(H236,RAW_c_TEB2000_REV01!B:B,),3),INDEX(RAW_c_TEB2000_REV01!B:D,MATCH(H236,RAW_c_TEB2000_REV01!B:B,0),3)),"---")),"---")</f>
        <v>J1-A21</v>
      </c>
      <c r="N236" t="str">
        <f>IFERROR(IF(AND(B236="B2B",J236="--"),L236,IF(
COUNTIF(B2B!H:H,(IF(K236&lt;&gt;"---",IF(INDEX(RAW_c_TEB2000_REV01!B:D,MATCH(H236,RAW_c_TEB2000_REV01!B:B,0),3)=L236,INDEX(
RAW_c_TEB2000_REV01!B:D,MATCH(H236,INDEX(RAW_c_TEB2000_REV01!B:B,MATCH(H236,RAW_c_TEB2000_REV01!B:B,)+1):'RAW_c_TEB2000_REV01'!B11307,)+MATCH(H236,RAW_c_TEB2000_REV01!B:B,),3),INDEX(RAW_c_TEB2000_REV01!B:D,MATCH(H236,RAW_c_TEB2000_REV01!B:B,0),3)),"---")))=0,"---",IF(K236&lt;&gt;"---",IF(INDEX(RAW_c_TEB2000_REV01!B:D,MATCH(H236,RAW_c_TEB2000_REV01!B:B,0),3)=L236,INDEX(
RAW_c_TEB2000_REV01!B:D,MATCH(H236,INDEX(RAW_c_TEB2000_REV01!B:B,MATCH(H236,RAW_c_TEB2000_REV01!B:B,)+1):'RAW_c_TEB2000_REV01'!B11307,)+MATCH(H236,RAW_c_TEB2000_REV01!B:B,),3),INDEX(RAW_c_TEB2000_REV01!B:D,MATCH(H236,RAW_c_TEB2000_REV01!B:B,0),3)),"---"))),"---")</f>
        <v>JB3-32</v>
      </c>
      <c r="T236">
        <f>COUNTIF(RAW_c_TEB2000_REV01!B:B,G236)</f>
        <v>2</v>
      </c>
      <c r="U236" t="str">
        <f t="shared" si="23"/>
        <v>B2B-MGT-CLK_IO-G2</v>
      </c>
    </row>
    <row r="237" spans="1:21" x14ac:dyDescent="0.25">
      <c r="A237" t="s">
        <v>2261</v>
      </c>
      <c r="B237" t="s">
        <v>39</v>
      </c>
      <c r="C237" t="s">
        <v>2260</v>
      </c>
      <c r="D237" t="s">
        <v>275</v>
      </c>
      <c r="E237">
        <v>31</v>
      </c>
      <c r="F237" t="str">
        <f t="shared" si="18"/>
        <v>JB3-31</v>
      </c>
      <c r="G237" t="str">
        <f>VLOOKUP(F237,RAW_c_TEB2000_REV01!A:B,2,0)</f>
        <v>B34_L13_P</v>
      </c>
      <c r="H237" t="str">
        <f t="shared" si="19"/>
        <v>B34_L13_P</v>
      </c>
      <c r="I237" t="str">
        <f t="shared" si="20"/>
        <v>--</v>
      </c>
      <c r="J237" t="str">
        <f t="shared" si="21"/>
        <v>--</v>
      </c>
      <c r="K237">
        <f>IFERROR(IF(J237="--",IF(G237=H237,VLOOKUP(G237,RAW_c_TEB2000_REV01!L:N,3,0),SUM(VLOOKUP(H237,RAW_c_TEB2000_REV01!L:N,3,0),VLOOKUP(G237,RAW_c_TEB2000_REV01!L:N,3,0))),"---"),"---")</f>
        <v>34.2682</v>
      </c>
      <c r="L237" t="str">
        <f t="shared" si="22"/>
        <v>JB3-31</v>
      </c>
      <c r="M237" t="str">
        <f>IFERROR(IF(
COUNTIF(B2B!H:H,(IF(K237&lt;&gt;"---",IF(INDEX(RAW_c_TEB2000_REV01!B:D,MATCH(H237,RAW_c_TEB2000_REV01!B:B,0),3)=L237,INDEX(
RAW_c_TEB2000_REV01!B:D,MATCH(H237,INDEX(RAW_c_TEB2000_REV01!B:B,MATCH(H237,RAW_c_TEB2000_REV01!B:B,)+1):'RAW_c_TEB2000_REV01'!B11308,)+MATCH(H237,RAW_c_TEB2000_REV01!B:B,),3),INDEX(RAW_c_TEB2000_REV01!B:D,MATCH(H237,RAW_c_TEB2000_REV01!B:B,0),3)),"---")))=1,"---",IF(K237&lt;&gt;"---",IF(INDEX(RAW_c_TEB2000_REV01!B:D,MATCH(H237,RAW_c_TEB2000_REV01!B:B,0),3)=L237,INDEX(
RAW_c_TEB2000_REV01!B:D,MATCH(H237,INDEX(RAW_c_TEB2000_REV01!B:B,MATCH(H237,RAW_c_TEB2000_REV01!B:B,)+1):'RAW_c_TEB2000_REV01'!B11308,)+MATCH(H237,RAW_c_TEB2000_REV01!B:B,),3),INDEX(RAW_c_TEB2000_REV01!B:D,MATCH(H237,RAW_c_TEB2000_REV01!B:B,0),3)),"---")),"---")</f>
        <v>J1-B27</v>
      </c>
      <c r="N237" t="str">
        <f>IFERROR(IF(AND(B237="B2B",J237="--"),L237,IF(
COUNTIF(B2B!H:H,(IF(K237&lt;&gt;"---",IF(INDEX(RAW_c_TEB2000_REV01!B:D,MATCH(H237,RAW_c_TEB2000_REV01!B:B,0),3)=L237,INDEX(
RAW_c_TEB2000_REV01!B:D,MATCH(H237,INDEX(RAW_c_TEB2000_REV01!B:B,MATCH(H237,RAW_c_TEB2000_REV01!B:B,)+1):'RAW_c_TEB2000_REV01'!B11308,)+MATCH(H237,RAW_c_TEB2000_REV01!B:B,),3),INDEX(RAW_c_TEB2000_REV01!B:D,MATCH(H237,RAW_c_TEB2000_REV01!B:B,0),3)),"---")))=0,"---",IF(K237&lt;&gt;"---",IF(INDEX(RAW_c_TEB2000_REV01!B:D,MATCH(H237,RAW_c_TEB2000_REV01!B:B,0),3)=L237,INDEX(
RAW_c_TEB2000_REV01!B:D,MATCH(H237,INDEX(RAW_c_TEB2000_REV01!B:B,MATCH(H237,RAW_c_TEB2000_REV01!B:B,)+1):'RAW_c_TEB2000_REV01'!B11308,)+MATCH(H237,RAW_c_TEB2000_REV01!B:B,),3),INDEX(RAW_c_TEB2000_REV01!B:D,MATCH(H237,RAW_c_TEB2000_REV01!B:B,0),3)),"---"))),"---")</f>
        <v>JB3-31</v>
      </c>
      <c r="T237">
        <f>COUNTIF(RAW_c_TEB2000_REV01!B:B,G237)</f>
        <v>2</v>
      </c>
      <c r="U237" t="str">
        <f t="shared" si="23"/>
        <v>B2B-MGT-CLK_IO-G2</v>
      </c>
    </row>
    <row r="238" spans="1:21" x14ac:dyDescent="0.25">
      <c r="A238" t="s">
        <v>2262</v>
      </c>
      <c r="B238" t="s">
        <v>39</v>
      </c>
      <c r="C238" t="s">
        <v>2260</v>
      </c>
      <c r="D238" t="s">
        <v>275</v>
      </c>
      <c r="E238">
        <v>34</v>
      </c>
      <c r="F238" t="str">
        <f t="shared" si="18"/>
        <v>JB3-34</v>
      </c>
      <c r="G238" t="str">
        <f>VLOOKUP(F238,RAW_c_TEB2000_REV01!A:B,2,0)</f>
        <v>B34_L12_N</v>
      </c>
      <c r="H238" t="str">
        <f t="shared" si="19"/>
        <v>B34_L12_N</v>
      </c>
      <c r="I238" t="str">
        <f t="shared" si="20"/>
        <v>--</v>
      </c>
      <c r="J238" t="str">
        <f t="shared" si="21"/>
        <v>--</v>
      </c>
      <c r="K238">
        <f>IFERROR(IF(J238="--",IF(G238=H238,VLOOKUP(G238,RAW_c_TEB2000_REV01!L:N,3,0),SUM(VLOOKUP(H238,RAW_c_TEB2000_REV01!L:N,3,0),VLOOKUP(G238,RAW_c_TEB2000_REV01!L:N,3,0))),"---"),"---")</f>
        <v>36.152500000000003</v>
      </c>
      <c r="L238" t="str">
        <f t="shared" si="22"/>
        <v>JB3-34</v>
      </c>
      <c r="M238" t="str">
        <f>IFERROR(IF(
COUNTIF(B2B!H:H,(IF(K238&lt;&gt;"---",IF(INDEX(RAW_c_TEB2000_REV01!B:D,MATCH(H238,RAW_c_TEB2000_REV01!B:B,0),3)=L238,INDEX(
RAW_c_TEB2000_REV01!B:D,MATCH(H238,INDEX(RAW_c_TEB2000_REV01!B:B,MATCH(H238,RAW_c_TEB2000_REV01!B:B,)+1):'RAW_c_TEB2000_REV01'!B11309,)+MATCH(H238,RAW_c_TEB2000_REV01!B:B,),3),INDEX(RAW_c_TEB2000_REV01!B:D,MATCH(H238,RAW_c_TEB2000_REV01!B:B,0),3)),"---")))=1,"---",IF(K238&lt;&gt;"---",IF(INDEX(RAW_c_TEB2000_REV01!B:D,MATCH(H238,RAW_c_TEB2000_REV01!B:B,0),3)=L238,INDEX(
RAW_c_TEB2000_REV01!B:D,MATCH(H238,INDEX(RAW_c_TEB2000_REV01!B:B,MATCH(H238,RAW_c_TEB2000_REV01!B:B,)+1):'RAW_c_TEB2000_REV01'!B11309,)+MATCH(H238,RAW_c_TEB2000_REV01!B:B,),3),INDEX(RAW_c_TEB2000_REV01!B:D,MATCH(H238,RAW_c_TEB2000_REV01!B:B,0),3)),"---")),"---")</f>
        <v>J1-A20</v>
      </c>
      <c r="N238" t="str">
        <f>IFERROR(IF(AND(B238="B2B",J238="--"),L238,IF(
COUNTIF(B2B!H:H,(IF(K238&lt;&gt;"---",IF(INDEX(RAW_c_TEB2000_REV01!B:D,MATCH(H238,RAW_c_TEB2000_REV01!B:B,0),3)=L238,INDEX(
RAW_c_TEB2000_REV01!B:D,MATCH(H238,INDEX(RAW_c_TEB2000_REV01!B:B,MATCH(H238,RAW_c_TEB2000_REV01!B:B,)+1):'RAW_c_TEB2000_REV01'!B11309,)+MATCH(H238,RAW_c_TEB2000_REV01!B:B,),3),INDEX(RAW_c_TEB2000_REV01!B:D,MATCH(H238,RAW_c_TEB2000_REV01!B:B,0),3)),"---")))=0,"---",IF(K238&lt;&gt;"---",IF(INDEX(RAW_c_TEB2000_REV01!B:D,MATCH(H238,RAW_c_TEB2000_REV01!B:B,0),3)=L238,INDEX(
RAW_c_TEB2000_REV01!B:D,MATCH(H238,INDEX(RAW_c_TEB2000_REV01!B:B,MATCH(H238,RAW_c_TEB2000_REV01!B:B,)+1):'RAW_c_TEB2000_REV01'!B11309,)+MATCH(H238,RAW_c_TEB2000_REV01!B:B,),3),INDEX(RAW_c_TEB2000_REV01!B:D,MATCH(H238,RAW_c_TEB2000_REV01!B:B,0),3)),"---"))),"---")</f>
        <v>JB3-34</v>
      </c>
      <c r="T238">
        <f>COUNTIF(RAW_c_TEB2000_REV01!B:B,G238)</f>
        <v>2</v>
      </c>
      <c r="U238" t="str">
        <f t="shared" si="23"/>
        <v>B2B-MGT-CLK_IO-G2</v>
      </c>
    </row>
    <row r="239" spans="1:21" x14ac:dyDescent="0.25">
      <c r="A239" t="s">
        <v>2263</v>
      </c>
      <c r="B239" t="s">
        <v>39</v>
      </c>
      <c r="C239" t="s">
        <v>2260</v>
      </c>
      <c r="D239" t="s">
        <v>275</v>
      </c>
      <c r="E239">
        <v>33</v>
      </c>
      <c r="F239" t="str">
        <f t="shared" si="18"/>
        <v>JB3-33</v>
      </c>
      <c r="G239" t="str">
        <f>VLOOKUP(F239,RAW_c_TEB2000_REV01!A:B,2,0)</f>
        <v>B34_L13_N</v>
      </c>
      <c r="H239" t="str">
        <f t="shared" si="19"/>
        <v>B34_L13_N</v>
      </c>
      <c r="I239" t="str">
        <f t="shared" si="20"/>
        <v>--</v>
      </c>
      <c r="J239" t="str">
        <f t="shared" si="21"/>
        <v>--</v>
      </c>
      <c r="K239">
        <f>IFERROR(IF(J239="--",IF(G239=H239,VLOOKUP(G239,RAW_c_TEB2000_REV01!L:N,3,0),SUM(VLOOKUP(H239,RAW_c_TEB2000_REV01!L:N,3,0),VLOOKUP(G239,RAW_c_TEB2000_REV01!L:N,3,0))),"---"),"---")</f>
        <v>34.313800000000001</v>
      </c>
      <c r="L239" t="str">
        <f t="shared" si="22"/>
        <v>JB3-33</v>
      </c>
      <c r="M239" t="str">
        <f>IFERROR(IF(
COUNTIF(B2B!H:H,(IF(K239&lt;&gt;"---",IF(INDEX(RAW_c_TEB2000_REV01!B:D,MATCH(H239,RAW_c_TEB2000_REV01!B:B,0),3)=L239,INDEX(
RAW_c_TEB2000_REV01!B:D,MATCH(H239,INDEX(RAW_c_TEB2000_REV01!B:B,MATCH(H239,RAW_c_TEB2000_REV01!B:B,)+1):'RAW_c_TEB2000_REV01'!B11310,)+MATCH(H239,RAW_c_TEB2000_REV01!B:B,),3),INDEX(RAW_c_TEB2000_REV01!B:D,MATCH(H239,RAW_c_TEB2000_REV01!B:B,0),3)),"---")))=1,"---",IF(K239&lt;&gt;"---",IF(INDEX(RAW_c_TEB2000_REV01!B:D,MATCH(H239,RAW_c_TEB2000_REV01!B:B,0),3)=L239,INDEX(
RAW_c_TEB2000_REV01!B:D,MATCH(H239,INDEX(RAW_c_TEB2000_REV01!B:B,MATCH(H239,RAW_c_TEB2000_REV01!B:B,)+1):'RAW_c_TEB2000_REV01'!B11310,)+MATCH(H239,RAW_c_TEB2000_REV01!B:B,),3),INDEX(RAW_c_TEB2000_REV01!B:D,MATCH(H239,RAW_c_TEB2000_REV01!B:B,0),3)),"---")),"---")</f>
        <v>J1-B28</v>
      </c>
      <c r="N239" t="str">
        <f>IFERROR(IF(AND(B239="B2B",J239="--"),L239,IF(
COUNTIF(B2B!H:H,(IF(K239&lt;&gt;"---",IF(INDEX(RAW_c_TEB2000_REV01!B:D,MATCH(H239,RAW_c_TEB2000_REV01!B:B,0),3)=L239,INDEX(
RAW_c_TEB2000_REV01!B:D,MATCH(H239,INDEX(RAW_c_TEB2000_REV01!B:B,MATCH(H239,RAW_c_TEB2000_REV01!B:B,)+1):'RAW_c_TEB2000_REV01'!B11310,)+MATCH(H239,RAW_c_TEB2000_REV01!B:B,),3),INDEX(RAW_c_TEB2000_REV01!B:D,MATCH(H239,RAW_c_TEB2000_REV01!B:B,0),3)),"---")))=0,"---",IF(K239&lt;&gt;"---",IF(INDEX(RAW_c_TEB2000_REV01!B:D,MATCH(H239,RAW_c_TEB2000_REV01!B:B,0),3)=L239,INDEX(
RAW_c_TEB2000_REV01!B:D,MATCH(H239,INDEX(RAW_c_TEB2000_REV01!B:B,MATCH(H239,RAW_c_TEB2000_REV01!B:B,)+1):'RAW_c_TEB2000_REV01'!B11310,)+MATCH(H239,RAW_c_TEB2000_REV01!B:B,),3),INDEX(RAW_c_TEB2000_REV01!B:D,MATCH(H239,RAW_c_TEB2000_REV01!B:B,0),3)),"---"))),"---")</f>
        <v>JB3-33</v>
      </c>
      <c r="T239">
        <f>COUNTIF(RAW_c_TEB2000_REV01!B:B,G239)</f>
        <v>2</v>
      </c>
      <c r="U239" t="str">
        <f t="shared" si="23"/>
        <v>B2B-MGT-CLK_IO-G2</v>
      </c>
    </row>
    <row r="240" spans="1:21" x14ac:dyDescent="0.25">
      <c r="A240" t="s">
        <v>2264</v>
      </c>
      <c r="B240" t="s">
        <v>39</v>
      </c>
      <c r="C240" t="s">
        <v>291</v>
      </c>
      <c r="D240" t="s">
        <v>275</v>
      </c>
      <c r="E240">
        <v>36</v>
      </c>
      <c r="F240" t="str">
        <f t="shared" si="18"/>
        <v>JB3-36</v>
      </c>
      <c r="G240" t="str">
        <f>VLOOKUP(F240,RAW_c_TEB2000_REV01!A:B,2,0)</f>
        <v>GND</v>
      </c>
      <c r="H240" t="str">
        <f t="shared" si="19"/>
        <v>GND</v>
      </c>
      <c r="I240" t="str">
        <f t="shared" si="20"/>
        <v>--</v>
      </c>
      <c r="J240" t="str">
        <f t="shared" si="21"/>
        <v>---</v>
      </c>
      <c r="K240" t="str">
        <f>IFERROR(IF(J240="--",IF(G240=H240,VLOOKUP(G240,RAW_c_TEB2000_REV01!L:N,3,0),SUM(VLOOKUP(H240,RAW_c_TEB2000_REV01!L:N,3,0),VLOOKUP(G240,RAW_c_TEB2000_REV01!L:N,3,0))),"---"),"---")</f>
        <v>---</v>
      </c>
      <c r="L240" t="str">
        <f t="shared" si="22"/>
        <v>JB3-36</v>
      </c>
      <c r="M240" t="str">
        <f>IFERROR(IF(
COUNTIF(B2B!H:H,(IF(K240&lt;&gt;"---",IF(INDEX(RAW_c_TEB2000_REV01!B:D,MATCH(H240,RAW_c_TEB2000_REV01!B:B,0),3)=L240,INDEX(
RAW_c_TEB2000_REV01!B:D,MATCH(H240,INDEX(RAW_c_TEB2000_REV01!B:B,MATCH(H240,RAW_c_TEB2000_REV01!B:B,)+1):'RAW_c_TEB2000_REV01'!B11311,)+MATCH(H240,RAW_c_TEB2000_REV01!B:B,),3),INDEX(RAW_c_TEB2000_REV01!B:D,MATCH(H240,RAW_c_TEB2000_REV01!B:B,0),3)),"---")))=1,"---",IF(K240&lt;&gt;"---",IF(INDEX(RAW_c_TEB2000_REV01!B:D,MATCH(H240,RAW_c_TEB2000_REV01!B:B,0),3)=L240,INDEX(
RAW_c_TEB2000_REV01!B:D,MATCH(H240,INDEX(RAW_c_TEB2000_REV01!B:B,MATCH(H240,RAW_c_TEB2000_REV01!B:B,)+1):'RAW_c_TEB2000_REV01'!B11311,)+MATCH(H240,RAW_c_TEB2000_REV01!B:B,),3),INDEX(RAW_c_TEB2000_REV01!B:D,MATCH(H240,RAW_c_TEB2000_REV01!B:B,0),3)),"---")),"---")</f>
        <v>---</v>
      </c>
      <c r="N240" t="str">
        <f>IFERROR(IF(AND(B240="B2B",J240="--"),L240,IF(
COUNTIF(B2B!H:H,(IF(K240&lt;&gt;"---",IF(INDEX(RAW_c_TEB2000_REV01!B:D,MATCH(H240,RAW_c_TEB2000_REV01!B:B,0),3)=L240,INDEX(
RAW_c_TEB2000_REV01!B:D,MATCH(H240,INDEX(RAW_c_TEB2000_REV01!B:B,MATCH(H240,RAW_c_TEB2000_REV01!B:B,)+1):'RAW_c_TEB2000_REV01'!B11311,)+MATCH(H240,RAW_c_TEB2000_REV01!B:B,),3),INDEX(RAW_c_TEB2000_REV01!B:D,MATCH(H240,RAW_c_TEB2000_REV01!B:B,0),3)),"---")))=0,"---",IF(K240&lt;&gt;"---",IF(INDEX(RAW_c_TEB2000_REV01!B:D,MATCH(H240,RAW_c_TEB2000_REV01!B:B,0),3)=L240,INDEX(
RAW_c_TEB2000_REV01!B:D,MATCH(H240,INDEX(RAW_c_TEB2000_REV01!B:B,MATCH(H240,RAW_c_TEB2000_REV01!B:B,)+1):'RAW_c_TEB2000_REV01'!B11311,)+MATCH(H240,RAW_c_TEB2000_REV01!B:B,),3),INDEX(RAW_c_TEB2000_REV01!B:D,MATCH(H240,RAW_c_TEB2000_REV01!B:B,0),3)),"---"))),"---")</f>
        <v>---</v>
      </c>
      <c r="T240">
        <f>COUNTIF(RAW_c_TEB2000_REV01!B:B,G240)</f>
        <v>224</v>
      </c>
      <c r="U240" t="str">
        <f t="shared" si="23"/>
        <v>B2B-GND</v>
      </c>
    </row>
    <row r="241" spans="1:21" x14ac:dyDescent="0.25">
      <c r="A241" t="s">
        <v>2265</v>
      </c>
      <c r="B241" t="s">
        <v>39</v>
      </c>
      <c r="C241" t="s">
        <v>291</v>
      </c>
      <c r="D241" t="s">
        <v>275</v>
      </c>
      <c r="E241">
        <v>35</v>
      </c>
      <c r="F241" t="str">
        <f t="shared" si="18"/>
        <v>JB3-35</v>
      </c>
      <c r="G241" t="str">
        <f>VLOOKUP(F241,RAW_c_TEB2000_REV01!A:B,2,0)</f>
        <v>GND</v>
      </c>
      <c r="H241" t="str">
        <f t="shared" si="19"/>
        <v>GND</v>
      </c>
      <c r="I241" t="str">
        <f t="shared" si="20"/>
        <v>--</v>
      </c>
      <c r="J241" t="str">
        <f t="shared" si="21"/>
        <v>---</v>
      </c>
      <c r="K241" t="str">
        <f>IFERROR(IF(J241="--",IF(G241=H241,VLOOKUP(G241,RAW_c_TEB2000_REV01!L:N,3,0),SUM(VLOOKUP(H241,RAW_c_TEB2000_REV01!L:N,3,0),VLOOKUP(G241,RAW_c_TEB2000_REV01!L:N,3,0))),"---"),"---")</f>
        <v>---</v>
      </c>
      <c r="L241" t="str">
        <f t="shared" si="22"/>
        <v>JB3-35</v>
      </c>
      <c r="M241" t="str">
        <f>IFERROR(IF(
COUNTIF(B2B!H:H,(IF(K241&lt;&gt;"---",IF(INDEX(RAW_c_TEB2000_REV01!B:D,MATCH(H241,RAW_c_TEB2000_REV01!B:B,0),3)=L241,INDEX(
RAW_c_TEB2000_REV01!B:D,MATCH(H241,INDEX(RAW_c_TEB2000_REV01!B:B,MATCH(H241,RAW_c_TEB2000_REV01!B:B,)+1):'RAW_c_TEB2000_REV01'!B11312,)+MATCH(H241,RAW_c_TEB2000_REV01!B:B,),3),INDEX(RAW_c_TEB2000_REV01!B:D,MATCH(H241,RAW_c_TEB2000_REV01!B:B,0),3)),"---")))=1,"---",IF(K241&lt;&gt;"---",IF(INDEX(RAW_c_TEB2000_REV01!B:D,MATCH(H241,RAW_c_TEB2000_REV01!B:B,0),3)=L241,INDEX(
RAW_c_TEB2000_REV01!B:D,MATCH(H241,INDEX(RAW_c_TEB2000_REV01!B:B,MATCH(H241,RAW_c_TEB2000_REV01!B:B,)+1):'RAW_c_TEB2000_REV01'!B11312,)+MATCH(H241,RAW_c_TEB2000_REV01!B:B,),3),INDEX(RAW_c_TEB2000_REV01!B:D,MATCH(H241,RAW_c_TEB2000_REV01!B:B,0),3)),"---")),"---")</f>
        <v>---</v>
      </c>
      <c r="N241" t="str">
        <f>IFERROR(IF(AND(B241="B2B",J241="--"),L241,IF(
COUNTIF(B2B!H:H,(IF(K241&lt;&gt;"---",IF(INDEX(RAW_c_TEB2000_REV01!B:D,MATCH(H241,RAW_c_TEB2000_REV01!B:B,0),3)=L241,INDEX(
RAW_c_TEB2000_REV01!B:D,MATCH(H241,INDEX(RAW_c_TEB2000_REV01!B:B,MATCH(H241,RAW_c_TEB2000_REV01!B:B,)+1):'RAW_c_TEB2000_REV01'!B11312,)+MATCH(H241,RAW_c_TEB2000_REV01!B:B,),3),INDEX(RAW_c_TEB2000_REV01!B:D,MATCH(H241,RAW_c_TEB2000_REV01!B:B,0),3)),"---")))=0,"---",IF(K241&lt;&gt;"---",IF(INDEX(RAW_c_TEB2000_REV01!B:D,MATCH(H241,RAW_c_TEB2000_REV01!B:B,0),3)=L241,INDEX(
RAW_c_TEB2000_REV01!B:D,MATCH(H241,INDEX(RAW_c_TEB2000_REV01!B:B,MATCH(H241,RAW_c_TEB2000_REV01!B:B,)+1):'RAW_c_TEB2000_REV01'!B11312,)+MATCH(H241,RAW_c_TEB2000_REV01!B:B,),3),INDEX(RAW_c_TEB2000_REV01!B:D,MATCH(H241,RAW_c_TEB2000_REV01!B:B,0),3)),"---"))),"---")</f>
        <v>---</v>
      </c>
      <c r="T241">
        <f>COUNTIF(RAW_c_TEB2000_REV01!B:B,G241)</f>
        <v>224</v>
      </c>
      <c r="U241" t="str">
        <f t="shared" si="23"/>
        <v>B2B-GND</v>
      </c>
    </row>
    <row r="242" spans="1:21" x14ac:dyDescent="0.25">
      <c r="A242" t="s">
        <v>2266</v>
      </c>
      <c r="B242" t="s">
        <v>39</v>
      </c>
      <c r="C242" t="s">
        <v>2267</v>
      </c>
      <c r="D242" t="s">
        <v>275</v>
      </c>
      <c r="E242">
        <v>38</v>
      </c>
      <c r="F242" t="str">
        <f t="shared" si="18"/>
        <v>JB3-38</v>
      </c>
      <c r="G242" t="str">
        <f>VLOOKUP(F242,RAW_c_TEB2000_REV01!A:B,2,0)</f>
        <v>B34_L8_P</v>
      </c>
      <c r="H242" t="str">
        <f t="shared" si="19"/>
        <v>B34_L8_P</v>
      </c>
      <c r="I242" t="str">
        <f t="shared" si="20"/>
        <v>--</v>
      </c>
      <c r="J242" t="str">
        <f t="shared" si="21"/>
        <v>--</v>
      </c>
      <c r="K242">
        <f>IFERROR(IF(J242="--",IF(G242=H242,VLOOKUP(G242,RAW_c_TEB2000_REV01!L:N,3,0),SUM(VLOOKUP(H242,RAW_c_TEB2000_REV01!L:N,3,0),VLOOKUP(G242,RAW_c_TEB2000_REV01!L:N,3,0))),"---"),"---")</f>
        <v>37.039299999999997</v>
      </c>
      <c r="L242" t="str">
        <f t="shared" si="22"/>
        <v>JB3-38</v>
      </c>
      <c r="M242" t="str">
        <f>IFERROR(IF(
COUNTIF(B2B!H:H,(IF(K242&lt;&gt;"---",IF(INDEX(RAW_c_TEB2000_REV01!B:D,MATCH(H242,RAW_c_TEB2000_REV01!B:B,0),3)=L242,INDEX(
RAW_c_TEB2000_REV01!B:D,MATCH(H242,INDEX(RAW_c_TEB2000_REV01!B:B,MATCH(H242,RAW_c_TEB2000_REV01!B:B,)+1):'RAW_c_TEB2000_REV01'!B11313,)+MATCH(H242,RAW_c_TEB2000_REV01!B:B,),3),INDEX(RAW_c_TEB2000_REV01!B:D,MATCH(H242,RAW_c_TEB2000_REV01!B:B,0),3)),"---")))=1,"---",IF(K242&lt;&gt;"---",IF(INDEX(RAW_c_TEB2000_REV01!B:D,MATCH(H242,RAW_c_TEB2000_REV01!B:B,0),3)=L242,INDEX(
RAW_c_TEB2000_REV01!B:D,MATCH(H242,INDEX(RAW_c_TEB2000_REV01!B:B,MATCH(H242,RAW_c_TEB2000_REV01!B:B,)+1):'RAW_c_TEB2000_REV01'!B11313,)+MATCH(H242,RAW_c_TEB2000_REV01!B:B,),3),INDEX(RAW_c_TEB2000_REV01!B:D,MATCH(H242,RAW_c_TEB2000_REV01!B:B,0),3)),"---")),"---")</f>
        <v>J1-C19</v>
      </c>
      <c r="N242" t="str">
        <f>IFERROR(IF(AND(B242="B2B",J242="--"),L242,IF(
COUNTIF(B2B!H:H,(IF(K242&lt;&gt;"---",IF(INDEX(RAW_c_TEB2000_REV01!B:D,MATCH(H242,RAW_c_TEB2000_REV01!B:B,0),3)=L242,INDEX(
RAW_c_TEB2000_REV01!B:D,MATCH(H242,INDEX(RAW_c_TEB2000_REV01!B:B,MATCH(H242,RAW_c_TEB2000_REV01!B:B,)+1):'RAW_c_TEB2000_REV01'!B11313,)+MATCH(H242,RAW_c_TEB2000_REV01!B:B,),3),INDEX(RAW_c_TEB2000_REV01!B:D,MATCH(H242,RAW_c_TEB2000_REV01!B:B,0),3)),"---")))=0,"---",IF(K242&lt;&gt;"---",IF(INDEX(RAW_c_TEB2000_REV01!B:D,MATCH(H242,RAW_c_TEB2000_REV01!B:B,0),3)=L242,INDEX(
RAW_c_TEB2000_REV01!B:D,MATCH(H242,INDEX(RAW_c_TEB2000_REV01!B:B,MATCH(H242,RAW_c_TEB2000_REV01!B:B,)+1):'RAW_c_TEB2000_REV01'!B11313,)+MATCH(H242,RAW_c_TEB2000_REV01!B:B,),3),INDEX(RAW_c_TEB2000_REV01!B:D,MATCH(H242,RAW_c_TEB2000_REV01!B:B,0),3)),"---"))),"---")</f>
        <v>JB3-38</v>
      </c>
      <c r="T242">
        <f>COUNTIF(RAW_c_TEB2000_REV01!B:B,G242)</f>
        <v>2</v>
      </c>
      <c r="U242" t="str">
        <f t="shared" si="23"/>
        <v>B2B-IO-G2</v>
      </c>
    </row>
    <row r="243" spans="1:21" x14ac:dyDescent="0.25">
      <c r="A243" t="s">
        <v>2268</v>
      </c>
      <c r="B243" t="s">
        <v>39</v>
      </c>
      <c r="C243" t="s">
        <v>2267</v>
      </c>
      <c r="D243" t="s">
        <v>275</v>
      </c>
      <c r="E243">
        <v>37</v>
      </c>
      <c r="F243" t="str">
        <f t="shared" si="18"/>
        <v>JB3-37</v>
      </c>
      <c r="G243" t="str">
        <f>VLOOKUP(F243,RAW_c_TEB2000_REV01!A:B,2,0)</f>
        <v>B34_L21_P</v>
      </c>
      <c r="H243" t="str">
        <f t="shared" si="19"/>
        <v>B34_L21_P</v>
      </c>
      <c r="I243" t="str">
        <f t="shared" si="20"/>
        <v>--</v>
      </c>
      <c r="J243" t="str">
        <f t="shared" si="21"/>
        <v>--</v>
      </c>
      <c r="K243">
        <f>IFERROR(IF(J243="--",IF(G243=H243,VLOOKUP(G243,RAW_c_TEB2000_REV01!L:N,3,0),SUM(VLOOKUP(H243,RAW_c_TEB2000_REV01!L:N,3,0),VLOOKUP(G243,RAW_c_TEB2000_REV01!L:N,3,0))),"---"),"---")</f>
        <v>41.2637</v>
      </c>
      <c r="L243" t="str">
        <f t="shared" si="22"/>
        <v>JB3-37</v>
      </c>
      <c r="M243" t="str">
        <f>IFERROR(IF(
COUNTIF(B2B!H:H,(IF(K243&lt;&gt;"---",IF(INDEX(RAW_c_TEB2000_REV01!B:D,MATCH(H243,RAW_c_TEB2000_REV01!B:B,0),3)=L243,INDEX(
RAW_c_TEB2000_REV01!B:D,MATCH(H243,INDEX(RAW_c_TEB2000_REV01!B:B,MATCH(H243,RAW_c_TEB2000_REV01!B:B,)+1):'RAW_c_TEB2000_REV01'!B11314,)+MATCH(H243,RAW_c_TEB2000_REV01!B:B,),3),INDEX(RAW_c_TEB2000_REV01!B:D,MATCH(H243,RAW_c_TEB2000_REV01!B:B,0),3)),"---")))=1,"---",IF(K243&lt;&gt;"---",IF(INDEX(RAW_c_TEB2000_REV01!B:D,MATCH(H243,RAW_c_TEB2000_REV01!B:B,0),3)=L243,INDEX(
RAW_c_TEB2000_REV01!B:D,MATCH(H243,INDEX(RAW_c_TEB2000_REV01!B:B,MATCH(H243,RAW_c_TEB2000_REV01!B:B,)+1):'RAW_c_TEB2000_REV01'!B11314,)+MATCH(H243,RAW_c_TEB2000_REV01!B:B,),3),INDEX(RAW_c_TEB2000_REV01!B:D,MATCH(H243,RAW_c_TEB2000_REV01!B:B,0),3)),"---")),"---")</f>
        <v>J1-A28</v>
      </c>
      <c r="N243" t="str">
        <f>IFERROR(IF(AND(B243="B2B",J243="--"),L243,IF(
COUNTIF(B2B!H:H,(IF(K243&lt;&gt;"---",IF(INDEX(RAW_c_TEB2000_REV01!B:D,MATCH(H243,RAW_c_TEB2000_REV01!B:B,0),3)=L243,INDEX(
RAW_c_TEB2000_REV01!B:D,MATCH(H243,INDEX(RAW_c_TEB2000_REV01!B:B,MATCH(H243,RAW_c_TEB2000_REV01!B:B,)+1):'RAW_c_TEB2000_REV01'!B11314,)+MATCH(H243,RAW_c_TEB2000_REV01!B:B,),3),INDEX(RAW_c_TEB2000_REV01!B:D,MATCH(H243,RAW_c_TEB2000_REV01!B:B,0),3)),"---")))=0,"---",IF(K243&lt;&gt;"---",IF(INDEX(RAW_c_TEB2000_REV01!B:D,MATCH(H243,RAW_c_TEB2000_REV01!B:B,0),3)=L243,INDEX(
RAW_c_TEB2000_REV01!B:D,MATCH(H243,INDEX(RAW_c_TEB2000_REV01!B:B,MATCH(H243,RAW_c_TEB2000_REV01!B:B,)+1):'RAW_c_TEB2000_REV01'!B11314,)+MATCH(H243,RAW_c_TEB2000_REV01!B:B,),3),INDEX(RAW_c_TEB2000_REV01!B:D,MATCH(H243,RAW_c_TEB2000_REV01!B:B,0),3)),"---"))),"---")</f>
        <v>JB3-37</v>
      </c>
      <c r="T243">
        <f>COUNTIF(RAW_c_TEB2000_REV01!B:B,G243)</f>
        <v>2</v>
      </c>
      <c r="U243" t="str">
        <f t="shared" si="23"/>
        <v>B2B-IO-G2</v>
      </c>
    </row>
    <row r="244" spans="1:21" x14ac:dyDescent="0.25">
      <c r="A244" t="s">
        <v>2269</v>
      </c>
      <c r="B244" t="s">
        <v>39</v>
      </c>
      <c r="C244" t="s">
        <v>2267</v>
      </c>
      <c r="D244" t="s">
        <v>275</v>
      </c>
      <c r="E244">
        <v>40</v>
      </c>
      <c r="F244" t="str">
        <f t="shared" si="18"/>
        <v>JB3-40</v>
      </c>
      <c r="G244" t="str">
        <f>VLOOKUP(F244,RAW_c_TEB2000_REV01!A:B,2,0)</f>
        <v>B34_L8_N</v>
      </c>
      <c r="H244" t="str">
        <f t="shared" si="19"/>
        <v>B34_L8_N</v>
      </c>
      <c r="I244" t="str">
        <f t="shared" si="20"/>
        <v>--</v>
      </c>
      <c r="J244" t="str">
        <f t="shared" si="21"/>
        <v>--</v>
      </c>
      <c r="K244">
        <f>IFERROR(IF(J244="--",IF(G244=H244,VLOOKUP(G244,RAW_c_TEB2000_REV01!L:N,3,0),SUM(VLOOKUP(H244,RAW_c_TEB2000_REV01!L:N,3,0),VLOOKUP(G244,RAW_c_TEB2000_REV01!L:N,3,0))),"---"),"---")</f>
        <v>36.978900000000003</v>
      </c>
      <c r="L244" t="str">
        <f t="shared" si="22"/>
        <v>JB3-40</v>
      </c>
      <c r="M244" t="str">
        <f>IFERROR(IF(
COUNTIF(B2B!H:H,(IF(K244&lt;&gt;"---",IF(INDEX(RAW_c_TEB2000_REV01!B:D,MATCH(H244,RAW_c_TEB2000_REV01!B:B,0),3)=L244,INDEX(
RAW_c_TEB2000_REV01!B:D,MATCH(H244,INDEX(RAW_c_TEB2000_REV01!B:B,MATCH(H244,RAW_c_TEB2000_REV01!B:B,)+1):'RAW_c_TEB2000_REV01'!B11315,)+MATCH(H244,RAW_c_TEB2000_REV01!B:B,),3),INDEX(RAW_c_TEB2000_REV01!B:D,MATCH(H244,RAW_c_TEB2000_REV01!B:B,0),3)),"---")))=1,"---",IF(K244&lt;&gt;"---",IF(INDEX(RAW_c_TEB2000_REV01!B:D,MATCH(H244,RAW_c_TEB2000_REV01!B:B,0),3)=L244,INDEX(
RAW_c_TEB2000_REV01!B:D,MATCH(H244,INDEX(RAW_c_TEB2000_REV01!B:B,MATCH(H244,RAW_c_TEB2000_REV01!B:B,)+1):'RAW_c_TEB2000_REV01'!B11315,)+MATCH(H244,RAW_c_TEB2000_REV01!B:B,),3),INDEX(RAW_c_TEB2000_REV01!B:D,MATCH(H244,RAW_c_TEB2000_REV01!B:B,0),3)),"---")),"---")</f>
        <v>J1-C18</v>
      </c>
      <c r="N244" t="str">
        <f>IFERROR(IF(AND(B244="B2B",J244="--"),L244,IF(
COUNTIF(B2B!H:H,(IF(K244&lt;&gt;"---",IF(INDEX(RAW_c_TEB2000_REV01!B:D,MATCH(H244,RAW_c_TEB2000_REV01!B:B,0),3)=L244,INDEX(
RAW_c_TEB2000_REV01!B:D,MATCH(H244,INDEX(RAW_c_TEB2000_REV01!B:B,MATCH(H244,RAW_c_TEB2000_REV01!B:B,)+1):'RAW_c_TEB2000_REV01'!B11315,)+MATCH(H244,RAW_c_TEB2000_REV01!B:B,),3),INDEX(RAW_c_TEB2000_REV01!B:D,MATCH(H244,RAW_c_TEB2000_REV01!B:B,0),3)),"---")))=0,"---",IF(K244&lt;&gt;"---",IF(INDEX(RAW_c_TEB2000_REV01!B:D,MATCH(H244,RAW_c_TEB2000_REV01!B:B,0),3)=L244,INDEX(
RAW_c_TEB2000_REV01!B:D,MATCH(H244,INDEX(RAW_c_TEB2000_REV01!B:B,MATCH(H244,RAW_c_TEB2000_REV01!B:B,)+1):'RAW_c_TEB2000_REV01'!B11315,)+MATCH(H244,RAW_c_TEB2000_REV01!B:B,),3),INDEX(RAW_c_TEB2000_REV01!B:D,MATCH(H244,RAW_c_TEB2000_REV01!B:B,0),3)),"---"))),"---")</f>
        <v>JB3-40</v>
      </c>
      <c r="T244">
        <f>COUNTIF(RAW_c_TEB2000_REV01!B:B,G244)</f>
        <v>2</v>
      </c>
      <c r="U244" t="str">
        <f t="shared" si="23"/>
        <v>B2B-IO-G2</v>
      </c>
    </row>
    <row r="245" spans="1:21" x14ac:dyDescent="0.25">
      <c r="A245" t="s">
        <v>2270</v>
      </c>
      <c r="B245" t="s">
        <v>39</v>
      </c>
      <c r="C245" t="s">
        <v>2267</v>
      </c>
      <c r="D245" t="s">
        <v>275</v>
      </c>
      <c r="E245">
        <v>39</v>
      </c>
      <c r="F245" t="str">
        <f t="shared" si="18"/>
        <v>JB3-39</v>
      </c>
      <c r="G245" t="str">
        <f>VLOOKUP(F245,RAW_c_TEB2000_REV01!A:B,2,0)</f>
        <v>B34_L21_N</v>
      </c>
      <c r="H245" t="str">
        <f t="shared" si="19"/>
        <v>B34_L21_N</v>
      </c>
      <c r="I245" t="str">
        <f t="shared" si="20"/>
        <v>--</v>
      </c>
      <c r="J245" t="str">
        <f t="shared" si="21"/>
        <v>--</v>
      </c>
      <c r="K245">
        <f>IFERROR(IF(J245="--",IF(G245=H245,VLOOKUP(G245,RAW_c_TEB2000_REV01!L:N,3,0),SUM(VLOOKUP(H245,RAW_c_TEB2000_REV01!L:N,3,0),VLOOKUP(G245,RAW_c_TEB2000_REV01!L:N,3,0))),"---"),"---")</f>
        <v>41.327199999999998</v>
      </c>
      <c r="L245" t="str">
        <f t="shared" si="22"/>
        <v>JB3-39</v>
      </c>
      <c r="M245" t="str">
        <f>IFERROR(IF(
COUNTIF(B2B!H:H,(IF(K245&lt;&gt;"---",IF(INDEX(RAW_c_TEB2000_REV01!B:D,MATCH(H245,RAW_c_TEB2000_REV01!B:B,0),3)=L245,INDEX(
RAW_c_TEB2000_REV01!B:D,MATCH(H245,INDEX(RAW_c_TEB2000_REV01!B:B,MATCH(H245,RAW_c_TEB2000_REV01!B:B,)+1):'RAW_c_TEB2000_REV01'!B11316,)+MATCH(H245,RAW_c_TEB2000_REV01!B:B,),3),INDEX(RAW_c_TEB2000_REV01!B:D,MATCH(H245,RAW_c_TEB2000_REV01!B:B,0),3)),"---")))=1,"---",IF(K245&lt;&gt;"---",IF(INDEX(RAW_c_TEB2000_REV01!B:D,MATCH(H245,RAW_c_TEB2000_REV01!B:B,0),3)=L245,INDEX(
RAW_c_TEB2000_REV01!B:D,MATCH(H245,INDEX(RAW_c_TEB2000_REV01!B:B,MATCH(H245,RAW_c_TEB2000_REV01!B:B,)+1):'RAW_c_TEB2000_REV01'!B11316,)+MATCH(H245,RAW_c_TEB2000_REV01!B:B,),3),INDEX(RAW_c_TEB2000_REV01!B:D,MATCH(H245,RAW_c_TEB2000_REV01!B:B,0),3)),"---")),"---")</f>
        <v>J1-A29</v>
      </c>
      <c r="N245" t="str">
        <f>IFERROR(IF(AND(B245="B2B",J245="--"),L245,IF(
COUNTIF(B2B!H:H,(IF(K245&lt;&gt;"---",IF(INDEX(RAW_c_TEB2000_REV01!B:D,MATCH(H245,RAW_c_TEB2000_REV01!B:B,0),3)=L245,INDEX(
RAW_c_TEB2000_REV01!B:D,MATCH(H245,INDEX(RAW_c_TEB2000_REV01!B:B,MATCH(H245,RAW_c_TEB2000_REV01!B:B,)+1):'RAW_c_TEB2000_REV01'!B11316,)+MATCH(H245,RAW_c_TEB2000_REV01!B:B,),3),INDEX(RAW_c_TEB2000_REV01!B:D,MATCH(H245,RAW_c_TEB2000_REV01!B:B,0),3)),"---")))=0,"---",IF(K245&lt;&gt;"---",IF(INDEX(RAW_c_TEB2000_REV01!B:D,MATCH(H245,RAW_c_TEB2000_REV01!B:B,0),3)=L245,INDEX(
RAW_c_TEB2000_REV01!B:D,MATCH(H245,INDEX(RAW_c_TEB2000_REV01!B:B,MATCH(H245,RAW_c_TEB2000_REV01!B:B,)+1):'RAW_c_TEB2000_REV01'!B11316,)+MATCH(H245,RAW_c_TEB2000_REV01!B:B,),3),INDEX(RAW_c_TEB2000_REV01!B:D,MATCH(H245,RAW_c_TEB2000_REV01!B:B,0),3)),"---"))),"---")</f>
        <v>JB3-39</v>
      </c>
      <c r="T245">
        <f>COUNTIF(RAW_c_TEB2000_REV01!B:B,G245)</f>
        <v>2</v>
      </c>
      <c r="U245" t="str">
        <f t="shared" si="23"/>
        <v>B2B-IO-G2</v>
      </c>
    </row>
    <row r="246" spans="1:21" x14ac:dyDescent="0.25">
      <c r="A246" t="s">
        <v>2271</v>
      </c>
      <c r="B246" t="s">
        <v>39</v>
      </c>
      <c r="C246" t="s">
        <v>2267</v>
      </c>
      <c r="D246" t="s">
        <v>275</v>
      </c>
      <c r="E246">
        <v>42</v>
      </c>
      <c r="F246" t="str">
        <f t="shared" si="18"/>
        <v>JB3-42</v>
      </c>
      <c r="G246" t="str">
        <f>VLOOKUP(F246,RAW_c_TEB2000_REV01!A:B,2,0)</f>
        <v>B34_L9_P</v>
      </c>
      <c r="H246" t="str">
        <f t="shared" si="19"/>
        <v>B34_L9_P</v>
      </c>
      <c r="I246" t="str">
        <f t="shared" si="20"/>
        <v>--</v>
      </c>
      <c r="J246" t="str">
        <f t="shared" si="21"/>
        <v>--</v>
      </c>
      <c r="K246">
        <f>IFERROR(IF(J246="--",IF(G246=H246,VLOOKUP(G246,RAW_c_TEB2000_REV01!L:N,3,0),SUM(VLOOKUP(H246,RAW_c_TEB2000_REV01!L:N,3,0),VLOOKUP(G246,RAW_c_TEB2000_REV01!L:N,3,0))),"---"),"---")</f>
        <v>34.935899999999997</v>
      </c>
      <c r="L246" t="str">
        <f t="shared" si="22"/>
        <v>JB3-42</v>
      </c>
      <c r="M246" t="str">
        <f>IFERROR(IF(
COUNTIF(B2B!H:H,(IF(K246&lt;&gt;"---",IF(INDEX(RAW_c_TEB2000_REV01!B:D,MATCH(H246,RAW_c_TEB2000_REV01!B:B,0),3)=L246,INDEX(
RAW_c_TEB2000_REV01!B:D,MATCH(H246,INDEX(RAW_c_TEB2000_REV01!B:B,MATCH(H246,RAW_c_TEB2000_REV01!B:B,)+1):'RAW_c_TEB2000_REV01'!B11317,)+MATCH(H246,RAW_c_TEB2000_REV01!B:B,),3),INDEX(RAW_c_TEB2000_REV01!B:D,MATCH(H246,RAW_c_TEB2000_REV01!B:B,0),3)),"---")))=1,"---",IF(K246&lt;&gt;"---",IF(INDEX(RAW_c_TEB2000_REV01!B:D,MATCH(H246,RAW_c_TEB2000_REV01!B:B,0),3)=L246,INDEX(
RAW_c_TEB2000_REV01!B:D,MATCH(H246,INDEX(RAW_c_TEB2000_REV01!B:B,MATCH(H246,RAW_c_TEB2000_REV01!B:B,)+1):'RAW_c_TEB2000_REV01'!B11317,)+MATCH(H246,RAW_c_TEB2000_REV01!B:B,),3),INDEX(RAW_c_TEB2000_REV01!B:D,MATCH(H246,RAW_c_TEB2000_REV01!B:B,0),3)),"---")),"---")</f>
        <v>J1-C24</v>
      </c>
      <c r="N246" t="str">
        <f>IFERROR(IF(AND(B246="B2B",J246="--"),L246,IF(
COUNTIF(B2B!H:H,(IF(K246&lt;&gt;"---",IF(INDEX(RAW_c_TEB2000_REV01!B:D,MATCH(H246,RAW_c_TEB2000_REV01!B:B,0),3)=L246,INDEX(
RAW_c_TEB2000_REV01!B:D,MATCH(H246,INDEX(RAW_c_TEB2000_REV01!B:B,MATCH(H246,RAW_c_TEB2000_REV01!B:B,)+1):'RAW_c_TEB2000_REV01'!B11317,)+MATCH(H246,RAW_c_TEB2000_REV01!B:B,),3),INDEX(RAW_c_TEB2000_REV01!B:D,MATCH(H246,RAW_c_TEB2000_REV01!B:B,0),3)),"---")))=0,"---",IF(K246&lt;&gt;"---",IF(INDEX(RAW_c_TEB2000_REV01!B:D,MATCH(H246,RAW_c_TEB2000_REV01!B:B,0),3)=L246,INDEX(
RAW_c_TEB2000_REV01!B:D,MATCH(H246,INDEX(RAW_c_TEB2000_REV01!B:B,MATCH(H246,RAW_c_TEB2000_REV01!B:B,)+1):'RAW_c_TEB2000_REV01'!B11317,)+MATCH(H246,RAW_c_TEB2000_REV01!B:B,),3),INDEX(RAW_c_TEB2000_REV01!B:D,MATCH(H246,RAW_c_TEB2000_REV01!B:B,0),3)),"---"))),"---")</f>
        <v>JB3-42</v>
      </c>
      <c r="T246">
        <f>COUNTIF(RAW_c_TEB2000_REV01!B:B,G246)</f>
        <v>2</v>
      </c>
      <c r="U246" t="str">
        <f t="shared" si="23"/>
        <v>B2B-IO-G2</v>
      </c>
    </row>
    <row r="247" spans="1:21" x14ac:dyDescent="0.25">
      <c r="A247" t="s">
        <v>2272</v>
      </c>
      <c r="B247" t="s">
        <v>39</v>
      </c>
      <c r="C247" t="s">
        <v>2267</v>
      </c>
      <c r="D247" t="s">
        <v>275</v>
      </c>
      <c r="E247">
        <v>41</v>
      </c>
      <c r="F247" t="str">
        <f t="shared" si="18"/>
        <v>JB3-41</v>
      </c>
      <c r="G247" t="str">
        <f>VLOOKUP(F247,RAW_c_TEB2000_REV01!A:B,2,0)</f>
        <v>B34_L15_P</v>
      </c>
      <c r="H247" t="str">
        <f t="shared" si="19"/>
        <v>B34_L15_P</v>
      </c>
      <c r="I247" t="str">
        <f t="shared" si="20"/>
        <v>--</v>
      </c>
      <c r="J247" t="str">
        <f t="shared" si="21"/>
        <v>--</v>
      </c>
      <c r="K247">
        <f>IFERROR(IF(J247="--",IF(G247=H247,VLOOKUP(G247,RAW_c_TEB2000_REV01!L:N,3,0),SUM(VLOOKUP(H247,RAW_c_TEB2000_REV01!L:N,3,0),VLOOKUP(G247,RAW_c_TEB2000_REV01!L:N,3,0))),"---"),"---")</f>
        <v>43.076500000000003</v>
      </c>
      <c r="L247" t="str">
        <f t="shared" si="22"/>
        <v>JB3-41</v>
      </c>
      <c r="M247" t="str">
        <f>IFERROR(IF(
COUNTIF(B2B!H:H,(IF(K247&lt;&gt;"---",IF(INDEX(RAW_c_TEB2000_REV01!B:D,MATCH(H247,RAW_c_TEB2000_REV01!B:B,0),3)=L247,INDEX(
RAW_c_TEB2000_REV01!B:D,MATCH(H247,INDEX(RAW_c_TEB2000_REV01!B:B,MATCH(H247,RAW_c_TEB2000_REV01!B:B,)+1):'RAW_c_TEB2000_REV01'!B11318,)+MATCH(H247,RAW_c_TEB2000_REV01!B:B,),3),INDEX(RAW_c_TEB2000_REV01!B:D,MATCH(H247,RAW_c_TEB2000_REV01!B:B,0),3)),"---")))=1,"---",IF(K247&lt;&gt;"---",IF(INDEX(RAW_c_TEB2000_REV01!B:D,MATCH(H247,RAW_c_TEB2000_REV01!B:B,0),3)=L247,INDEX(
RAW_c_TEB2000_REV01!B:D,MATCH(H247,INDEX(RAW_c_TEB2000_REV01!B:B,MATCH(H247,RAW_c_TEB2000_REV01!B:B,)+1):'RAW_c_TEB2000_REV01'!B11318,)+MATCH(H247,RAW_c_TEB2000_REV01!B:B,),3),INDEX(RAW_c_TEB2000_REV01!B:D,MATCH(H247,RAW_c_TEB2000_REV01!B:B,0),3)),"---")),"---")</f>
        <v>J1-B29</v>
      </c>
      <c r="N247" t="str">
        <f>IFERROR(IF(AND(B247="B2B",J247="--"),L247,IF(
COUNTIF(B2B!H:H,(IF(K247&lt;&gt;"---",IF(INDEX(RAW_c_TEB2000_REV01!B:D,MATCH(H247,RAW_c_TEB2000_REV01!B:B,0),3)=L247,INDEX(
RAW_c_TEB2000_REV01!B:D,MATCH(H247,INDEX(RAW_c_TEB2000_REV01!B:B,MATCH(H247,RAW_c_TEB2000_REV01!B:B,)+1):'RAW_c_TEB2000_REV01'!B11318,)+MATCH(H247,RAW_c_TEB2000_REV01!B:B,),3),INDEX(RAW_c_TEB2000_REV01!B:D,MATCH(H247,RAW_c_TEB2000_REV01!B:B,0),3)),"---")))=0,"---",IF(K247&lt;&gt;"---",IF(INDEX(RAW_c_TEB2000_REV01!B:D,MATCH(H247,RAW_c_TEB2000_REV01!B:B,0),3)=L247,INDEX(
RAW_c_TEB2000_REV01!B:D,MATCH(H247,INDEX(RAW_c_TEB2000_REV01!B:B,MATCH(H247,RAW_c_TEB2000_REV01!B:B,)+1):'RAW_c_TEB2000_REV01'!B11318,)+MATCH(H247,RAW_c_TEB2000_REV01!B:B,),3),INDEX(RAW_c_TEB2000_REV01!B:D,MATCH(H247,RAW_c_TEB2000_REV01!B:B,0),3)),"---"))),"---")</f>
        <v>JB3-41</v>
      </c>
      <c r="T247">
        <f>COUNTIF(RAW_c_TEB2000_REV01!B:B,G247)</f>
        <v>2</v>
      </c>
      <c r="U247" t="str">
        <f t="shared" si="23"/>
        <v>B2B-IO-G2</v>
      </c>
    </row>
    <row r="248" spans="1:21" x14ac:dyDescent="0.25">
      <c r="A248" t="s">
        <v>2273</v>
      </c>
      <c r="B248" t="s">
        <v>39</v>
      </c>
      <c r="C248" t="s">
        <v>2267</v>
      </c>
      <c r="D248" t="s">
        <v>275</v>
      </c>
      <c r="E248">
        <v>44</v>
      </c>
      <c r="F248" t="str">
        <f t="shared" si="18"/>
        <v>JB3-44</v>
      </c>
      <c r="G248" t="str">
        <f>VLOOKUP(F248,RAW_c_TEB2000_REV01!A:B,2,0)</f>
        <v>B34_L9_N</v>
      </c>
      <c r="H248" t="str">
        <f t="shared" si="19"/>
        <v>B34_L9_N</v>
      </c>
      <c r="I248" t="str">
        <f t="shared" si="20"/>
        <v>--</v>
      </c>
      <c r="J248" t="str">
        <f t="shared" si="21"/>
        <v>--</v>
      </c>
      <c r="K248">
        <f>IFERROR(IF(J248="--",IF(G248=H248,VLOOKUP(G248,RAW_c_TEB2000_REV01!L:N,3,0),SUM(VLOOKUP(H248,RAW_c_TEB2000_REV01!L:N,3,0),VLOOKUP(G248,RAW_c_TEB2000_REV01!L:N,3,0))),"---"),"---")</f>
        <v>35.001899999999999</v>
      </c>
      <c r="L248" t="str">
        <f t="shared" si="22"/>
        <v>JB3-44</v>
      </c>
      <c r="M248" t="str">
        <f>IFERROR(IF(
COUNTIF(B2B!H:H,(IF(K248&lt;&gt;"---",IF(INDEX(RAW_c_TEB2000_REV01!B:D,MATCH(H248,RAW_c_TEB2000_REV01!B:B,0),3)=L248,INDEX(
RAW_c_TEB2000_REV01!B:D,MATCH(H248,INDEX(RAW_c_TEB2000_REV01!B:B,MATCH(H248,RAW_c_TEB2000_REV01!B:B,)+1):'RAW_c_TEB2000_REV01'!B11319,)+MATCH(H248,RAW_c_TEB2000_REV01!B:B,),3),INDEX(RAW_c_TEB2000_REV01!B:D,MATCH(H248,RAW_c_TEB2000_REV01!B:B,0),3)),"---")))=1,"---",IF(K248&lt;&gt;"---",IF(INDEX(RAW_c_TEB2000_REV01!B:D,MATCH(H248,RAW_c_TEB2000_REV01!B:B,0),3)=L248,INDEX(
RAW_c_TEB2000_REV01!B:D,MATCH(H248,INDEX(RAW_c_TEB2000_REV01!B:B,MATCH(H248,RAW_c_TEB2000_REV01!B:B,)+1):'RAW_c_TEB2000_REV01'!B11319,)+MATCH(H248,RAW_c_TEB2000_REV01!B:B,),3),INDEX(RAW_c_TEB2000_REV01!B:D,MATCH(H248,RAW_c_TEB2000_REV01!B:B,0),3)),"---")),"---")</f>
        <v>J1-C25</v>
      </c>
      <c r="N248" t="str">
        <f>IFERROR(IF(AND(B248="B2B",J248="--"),L248,IF(
COUNTIF(B2B!H:H,(IF(K248&lt;&gt;"---",IF(INDEX(RAW_c_TEB2000_REV01!B:D,MATCH(H248,RAW_c_TEB2000_REV01!B:B,0),3)=L248,INDEX(
RAW_c_TEB2000_REV01!B:D,MATCH(H248,INDEX(RAW_c_TEB2000_REV01!B:B,MATCH(H248,RAW_c_TEB2000_REV01!B:B,)+1):'RAW_c_TEB2000_REV01'!B11319,)+MATCH(H248,RAW_c_TEB2000_REV01!B:B,),3),INDEX(RAW_c_TEB2000_REV01!B:D,MATCH(H248,RAW_c_TEB2000_REV01!B:B,0),3)),"---")))=0,"---",IF(K248&lt;&gt;"---",IF(INDEX(RAW_c_TEB2000_REV01!B:D,MATCH(H248,RAW_c_TEB2000_REV01!B:B,0),3)=L248,INDEX(
RAW_c_TEB2000_REV01!B:D,MATCH(H248,INDEX(RAW_c_TEB2000_REV01!B:B,MATCH(H248,RAW_c_TEB2000_REV01!B:B,)+1):'RAW_c_TEB2000_REV01'!B11319,)+MATCH(H248,RAW_c_TEB2000_REV01!B:B,),3),INDEX(RAW_c_TEB2000_REV01!B:D,MATCH(H248,RAW_c_TEB2000_REV01!B:B,0),3)),"---"))),"---")</f>
        <v>JB3-44</v>
      </c>
      <c r="T248">
        <f>COUNTIF(RAW_c_TEB2000_REV01!B:B,G248)</f>
        <v>2</v>
      </c>
      <c r="U248" t="str">
        <f t="shared" si="23"/>
        <v>B2B-IO-G2</v>
      </c>
    </row>
    <row r="249" spans="1:21" x14ac:dyDescent="0.25">
      <c r="A249" t="s">
        <v>2274</v>
      </c>
      <c r="B249" t="s">
        <v>39</v>
      </c>
      <c r="C249" t="s">
        <v>2267</v>
      </c>
      <c r="D249" t="s">
        <v>275</v>
      </c>
      <c r="E249">
        <v>43</v>
      </c>
      <c r="F249" t="str">
        <f t="shared" si="18"/>
        <v>JB3-43</v>
      </c>
      <c r="G249" t="str">
        <f>VLOOKUP(F249,RAW_c_TEB2000_REV01!A:B,2,0)</f>
        <v>B34_L15_N</v>
      </c>
      <c r="H249" t="str">
        <f t="shared" si="19"/>
        <v>B34_L15_N</v>
      </c>
      <c r="I249" t="str">
        <f t="shared" si="20"/>
        <v>--</v>
      </c>
      <c r="J249" t="str">
        <f t="shared" si="21"/>
        <v>--</v>
      </c>
      <c r="K249">
        <f>IFERROR(IF(J249="--",IF(G249=H249,VLOOKUP(G249,RAW_c_TEB2000_REV01!L:N,3,0),SUM(VLOOKUP(H249,RAW_c_TEB2000_REV01!L:N,3,0),VLOOKUP(G249,RAW_c_TEB2000_REV01!L:N,3,0))),"---"),"---")</f>
        <v>43.144500000000001</v>
      </c>
      <c r="L249" t="str">
        <f t="shared" si="22"/>
        <v>JB3-43</v>
      </c>
      <c r="M249" t="str">
        <f>IFERROR(IF(
COUNTIF(B2B!H:H,(IF(K249&lt;&gt;"---",IF(INDEX(RAW_c_TEB2000_REV01!B:D,MATCH(H249,RAW_c_TEB2000_REV01!B:B,0),3)=L249,INDEX(
RAW_c_TEB2000_REV01!B:D,MATCH(H249,INDEX(RAW_c_TEB2000_REV01!B:B,MATCH(H249,RAW_c_TEB2000_REV01!B:B,)+1):'RAW_c_TEB2000_REV01'!B11320,)+MATCH(H249,RAW_c_TEB2000_REV01!B:B,),3),INDEX(RAW_c_TEB2000_REV01!B:D,MATCH(H249,RAW_c_TEB2000_REV01!B:B,0),3)),"---")))=1,"---",IF(K249&lt;&gt;"---",IF(INDEX(RAW_c_TEB2000_REV01!B:D,MATCH(H249,RAW_c_TEB2000_REV01!B:B,0),3)=L249,INDEX(
RAW_c_TEB2000_REV01!B:D,MATCH(H249,INDEX(RAW_c_TEB2000_REV01!B:B,MATCH(H249,RAW_c_TEB2000_REV01!B:B,)+1):'RAW_c_TEB2000_REV01'!B11320,)+MATCH(H249,RAW_c_TEB2000_REV01!B:B,),3),INDEX(RAW_c_TEB2000_REV01!B:D,MATCH(H249,RAW_c_TEB2000_REV01!B:B,0),3)),"---")),"---")</f>
        <v>J1-B30</v>
      </c>
      <c r="N249" t="str">
        <f>IFERROR(IF(AND(B249="B2B",J249="--"),L249,IF(
COUNTIF(B2B!H:H,(IF(K249&lt;&gt;"---",IF(INDEX(RAW_c_TEB2000_REV01!B:D,MATCH(H249,RAW_c_TEB2000_REV01!B:B,0),3)=L249,INDEX(
RAW_c_TEB2000_REV01!B:D,MATCH(H249,INDEX(RAW_c_TEB2000_REV01!B:B,MATCH(H249,RAW_c_TEB2000_REV01!B:B,)+1):'RAW_c_TEB2000_REV01'!B11320,)+MATCH(H249,RAW_c_TEB2000_REV01!B:B,),3),INDEX(RAW_c_TEB2000_REV01!B:D,MATCH(H249,RAW_c_TEB2000_REV01!B:B,0),3)),"---")))=0,"---",IF(K249&lt;&gt;"---",IF(INDEX(RAW_c_TEB2000_REV01!B:D,MATCH(H249,RAW_c_TEB2000_REV01!B:B,0),3)=L249,INDEX(
RAW_c_TEB2000_REV01!B:D,MATCH(H249,INDEX(RAW_c_TEB2000_REV01!B:B,MATCH(H249,RAW_c_TEB2000_REV01!B:B,)+1):'RAW_c_TEB2000_REV01'!B11320,)+MATCH(H249,RAW_c_TEB2000_REV01!B:B,),3),INDEX(RAW_c_TEB2000_REV01!B:D,MATCH(H249,RAW_c_TEB2000_REV01!B:B,0),3)),"---"))),"---")</f>
        <v>JB3-43</v>
      </c>
      <c r="T249">
        <f>COUNTIF(RAW_c_TEB2000_REV01!B:B,G249)</f>
        <v>2</v>
      </c>
      <c r="U249" t="str">
        <f t="shared" si="23"/>
        <v>B2B-IO-G2</v>
      </c>
    </row>
    <row r="250" spans="1:21" x14ac:dyDescent="0.25">
      <c r="A250" t="s">
        <v>2275</v>
      </c>
      <c r="B250" t="s">
        <v>39</v>
      </c>
      <c r="C250" t="s">
        <v>291</v>
      </c>
      <c r="D250" t="s">
        <v>275</v>
      </c>
      <c r="E250">
        <v>46</v>
      </c>
      <c r="F250" t="str">
        <f t="shared" si="18"/>
        <v>JB3-46</v>
      </c>
      <c r="G250" t="str">
        <f>VLOOKUP(F250,RAW_c_TEB2000_REV01!A:B,2,0)</f>
        <v>GND</v>
      </c>
      <c r="H250" t="str">
        <f t="shared" si="19"/>
        <v>GND</v>
      </c>
      <c r="I250" t="str">
        <f t="shared" si="20"/>
        <v>--</v>
      </c>
      <c r="J250" t="str">
        <f t="shared" si="21"/>
        <v>---</v>
      </c>
      <c r="K250" t="str">
        <f>IFERROR(IF(J250="--",IF(G250=H250,VLOOKUP(G250,RAW_c_TEB2000_REV01!L:N,3,0),SUM(VLOOKUP(H250,RAW_c_TEB2000_REV01!L:N,3,0),VLOOKUP(G250,RAW_c_TEB2000_REV01!L:N,3,0))),"---"),"---")</f>
        <v>---</v>
      </c>
      <c r="L250" t="str">
        <f t="shared" si="22"/>
        <v>JB3-46</v>
      </c>
      <c r="M250" t="str">
        <f>IFERROR(IF(
COUNTIF(B2B!H:H,(IF(K250&lt;&gt;"---",IF(INDEX(RAW_c_TEB2000_REV01!B:D,MATCH(H250,RAW_c_TEB2000_REV01!B:B,0),3)=L250,INDEX(
RAW_c_TEB2000_REV01!B:D,MATCH(H250,INDEX(RAW_c_TEB2000_REV01!B:B,MATCH(H250,RAW_c_TEB2000_REV01!B:B,)+1):'RAW_c_TEB2000_REV01'!B11321,)+MATCH(H250,RAW_c_TEB2000_REV01!B:B,),3),INDEX(RAW_c_TEB2000_REV01!B:D,MATCH(H250,RAW_c_TEB2000_REV01!B:B,0),3)),"---")))=1,"---",IF(K250&lt;&gt;"---",IF(INDEX(RAW_c_TEB2000_REV01!B:D,MATCH(H250,RAW_c_TEB2000_REV01!B:B,0),3)=L250,INDEX(
RAW_c_TEB2000_REV01!B:D,MATCH(H250,INDEX(RAW_c_TEB2000_REV01!B:B,MATCH(H250,RAW_c_TEB2000_REV01!B:B,)+1):'RAW_c_TEB2000_REV01'!B11321,)+MATCH(H250,RAW_c_TEB2000_REV01!B:B,),3),INDEX(RAW_c_TEB2000_REV01!B:D,MATCH(H250,RAW_c_TEB2000_REV01!B:B,0),3)),"---")),"---")</f>
        <v>---</v>
      </c>
      <c r="N250" t="str">
        <f>IFERROR(IF(AND(B250="B2B",J250="--"),L250,IF(
COUNTIF(B2B!H:H,(IF(K250&lt;&gt;"---",IF(INDEX(RAW_c_TEB2000_REV01!B:D,MATCH(H250,RAW_c_TEB2000_REV01!B:B,0),3)=L250,INDEX(
RAW_c_TEB2000_REV01!B:D,MATCH(H250,INDEX(RAW_c_TEB2000_REV01!B:B,MATCH(H250,RAW_c_TEB2000_REV01!B:B,)+1):'RAW_c_TEB2000_REV01'!B11321,)+MATCH(H250,RAW_c_TEB2000_REV01!B:B,),3),INDEX(RAW_c_TEB2000_REV01!B:D,MATCH(H250,RAW_c_TEB2000_REV01!B:B,0),3)),"---")))=0,"---",IF(K250&lt;&gt;"---",IF(INDEX(RAW_c_TEB2000_REV01!B:D,MATCH(H250,RAW_c_TEB2000_REV01!B:B,0),3)=L250,INDEX(
RAW_c_TEB2000_REV01!B:D,MATCH(H250,INDEX(RAW_c_TEB2000_REV01!B:B,MATCH(H250,RAW_c_TEB2000_REV01!B:B,)+1):'RAW_c_TEB2000_REV01'!B11321,)+MATCH(H250,RAW_c_TEB2000_REV01!B:B,),3),INDEX(RAW_c_TEB2000_REV01!B:D,MATCH(H250,RAW_c_TEB2000_REV01!B:B,0),3)),"---"))),"---")</f>
        <v>---</v>
      </c>
      <c r="T250">
        <f>COUNTIF(RAW_c_TEB2000_REV01!B:B,G250)</f>
        <v>224</v>
      </c>
      <c r="U250" t="str">
        <f t="shared" si="23"/>
        <v>B2B-GND</v>
      </c>
    </row>
    <row r="251" spans="1:21" x14ac:dyDescent="0.25">
      <c r="A251" t="s">
        <v>2276</v>
      </c>
      <c r="B251" t="s">
        <v>39</v>
      </c>
      <c r="C251" t="s">
        <v>291</v>
      </c>
      <c r="D251" t="s">
        <v>275</v>
      </c>
      <c r="E251">
        <v>45</v>
      </c>
      <c r="F251" t="str">
        <f t="shared" si="18"/>
        <v>JB3-45</v>
      </c>
      <c r="G251" t="str">
        <f>VLOOKUP(F251,RAW_c_TEB2000_REV01!A:B,2,0)</f>
        <v>GND</v>
      </c>
      <c r="H251" t="str">
        <f t="shared" si="19"/>
        <v>GND</v>
      </c>
      <c r="I251" t="str">
        <f t="shared" si="20"/>
        <v>--</v>
      </c>
      <c r="J251" t="str">
        <f t="shared" si="21"/>
        <v>---</v>
      </c>
      <c r="K251" t="str">
        <f>IFERROR(IF(J251="--",IF(G251=H251,VLOOKUP(G251,RAW_c_TEB2000_REV01!L:N,3,0),SUM(VLOOKUP(H251,RAW_c_TEB2000_REV01!L:N,3,0),VLOOKUP(G251,RAW_c_TEB2000_REV01!L:N,3,0))),"---"),"---")</f>
        <v>---</v>
      </c>
      <c r="L251" t="str">
        <f t="shared" si="22"/>
        <v>JB3-45</v>
      </c>
      <c r="M251" t="str">
        <f>IFERROR(IF(
COUNTIF(B2B!H:H,(IF(K251&lt;&gt;"---",IF(INDEX(RAW_c_TEB2000_REV01!B:D,MATCH(H251,RAW_c_TEB2000_REV01!B:B,0),3)=L251,INDEX(
RAW_c_TEB2000_REV01!B:D,MATCH(H251,INDEX(RAW_c_TEB2000_REV01!B:B,MATCH(H251,RAW_c_TEB2000_REV01!B:B,)+1):'RAW_c_TEB2000_REV01'!B11322,)+MATCH(H251,RAW_c_TEB2000_REV01!B:B,),3),INDEX(RAW_c_TEB2000_REV01!B:D,MATCH(H251,RAW_c_TEB2000_REV01!B:B,0),3)),"---")))=1,"---",IF(K251&lt;&gt;"---",IF(INDEX(RAW_c_TEB2000_REV01!B:D,MATCH(H251,RAW_c_TEB2000_REV01!B:B,0),3)=L251,INDEX(
RAW_c_TEB2000_REV01!B:D,MATCH(H251,INDEX(RAW_c_TEB2000_REV01!B:B,MATCH(H251,RAW_c_TEB2000_REV01!B:B,)+1):'RAW_c_TEB2000_REV01'!B11322,)+MATCH(H251,RAW_c_TEB2000_REV01!B:B,),3),INDEX(RAW_c_TEB2000_REV01!B:D,MATCH(H251,RAW_c_TEB2000_REV01!B:B,0),3)),"---")),"---")</f>
        <v>---</v>
      </c>
      <c r="N251" t="str">
        <f>IFERROR(IF(AND(B251="B2B",J251="--"),L251,IF(
COUNTIF(B2B!H:H,(IF(K251&lt;&gt;"---",IF(INDEX(RAW_c_TEB2000_REV01!B:D,MATCH(H251,RAW_c_TEB2000_REV01!B:B,0),3)=L251,INDEX(
RAW_c_TEB2000_REV01!B:D,MATCH(H251,INDEX(RAW_c_TEB2000_REV01!B:B,MATCH(H251,RAW_c_TEB2000_REV01!B:B,)+1):'RAW_c_TEB2000_REV01'!B11322,)+MATCH(H251,RAW_c_TEB2000_REV01!B:B,),3),INDEX(RAW_c_TEB2000_REV01!B:D,MATCH(H251,RAW_c_TEB2000_REV01!B:B,0),3)),"---")))=0,"---",IF(K251&lt;&gt;"---",IF(INDEX(RAW_c_TEB2000_REV01!B:D,MATCH(H251,RAW_c_TEB2000_REV01!B:B,0),3)=L251,INDEX(
RAW_c_TEB2000_REV01!B:D,MATCH(H251,INDEX(RAW_c_TEB2000_REV01!B:B,MATCH(H251,RAW_c_TEB2000_REV01!B:B,)+1):'RAW_c_TEB2000_REV01'!B11322,)+MATCH(H251,RAW_c_TEB2000_REV01!B:B,),3),INDEX(RAW_c_TEB2000_REV01!B:D,MATCH(H251,RAW_c_TEB2000_REV01!B:B,0),3)),"---"))),"---")</f>
        <v>---</v>
      </c>
      <c r="T251">
        <f>COUNTIF(RAW_c_TEB2000_REV01!B:B,G251)</f>
        <v>224</v>
      </c>
      <c r="U251" t="str">
        <f t="shared" si="23"/>
        <v>B2B-GND</v>
      </c>
    </row>
    <row r="252" spans="1:21" x14ac:dyDescent="0.25">
      <c r="A252" t="s">
        <v>2277</v>
      </c>
      <c r="B252" t="s">
        <v>39</v>
      </c>
      <c r="C252" t="s">
        <v>2278</v>
      </c>
      <c r="D252" t="s">
        <v>275</v>
      </c>
      <c r="E252">
        <v>48</v>
      </c>
      <c r="F252" t="str">
        <f t="shared" si="18"/>
        <v>JB3-48</v>
      </c>
      <c r="G252" t="str">
        <f>VLOOKUP(F252,RAW_c_TEB2000_REV01!A:B,2,0)</f>
        <v>OTG-D_P</v>
      </c>
      <c r="H252" t="str">
        <f t="shared" si="19"/>
        <v>OTG-D_P</v>
      </c>
      <c r="I252" t="str">
        <f t="shared" si="20"/>
        <v>--</v>
      </c>
      <c r="J252" t="str">
        <f t="shared" si="21"/>
        <v>--</v>
      </c>
      <c r="K252">
        <f>IFERROR(IF(J252="--",IF(G252=H252,VLOOKUP(G252,RAW_c_TEB2000_REV01!L:N,3,0),SUM(VLOOKUP(H252,RAW_c_TEB2000_REV01!L:N,3,0),VLOOKUP(G252,RAW_c_TEB2000_REV01!L:N,3,0))),"---"),"---")</f>
        <v>18.757999999999999</v>
      </c>
      <c r="L252" t="str">
        <f t="shared" si="22"/>
        <v>JB3-48</v>
      </c>
      <c r="M252" t="str">
        <f>IFERROR(IF(
COUNTIF(B2B!H:H,(IF(K252&lt;&gt;"---",IF(INDEX(RAW_c_TEB2000_REV01!B:D,MATCH(H252,RAW_c_TEB2000_REV01!B:B,0),3)=L252,INDEX(
RAW_c_TEB2000_REV01!B:D,MATCH(H252,INDEX(RAW_c_TEB2000_REV01!B:B,MATCH(H252,RAW_c_TEB2000_REV01!B:B,)+1):'RAW_c_TEB2000_REV01'!B11323,)+MATCH(H252,RAW_c_TEB2000_REV01!B:B,),3),INDEX(RAW_c_TEB2000_REV01!B:D,MATCH(H252,RAW_c_TEB2000_REV01!B:B,0),3)),"---")))=1,"---",IF(K252&lt;&gt;"---",IF(INDEX(RAW_c_TEB2000_REV01!B:D,MATCH(H252,RAW_c_TEB2000_REV01!B:B,0),3)=L252,INDEX(
RAW_c_TEB2000_REV01!B:D,MATCH(H252,INDEX(RAW_c_TEB2000_REV01!B:B,MATCH(H252,RAW_c_TEB2000_REV01!B:B,)+1):'RAW_c_TEB2000_REV01'!B11323,)+MATCH(H252,RAW_c_TEB2000_REV01!B:B,),3),INDEX(RAW_c_TEB2000_REV01!B:D,MATCH(H252,RAW_c_TEB2000_REV01!B:B,0),3)),"---")),"---")</f>
        <v>L4-2</v>
      </c>
      <c r="N252" t="str">
        <f>IFERROR(IF(AND(B252="B2B",J252="--"),L252,IF(
COUNTIF(B2B!H:H,(IF(K252&lt;&gt;"---",IF(INDEX(RAW_c_TEB2000_REV01!B:D,MATCH(H252,RAW_c_TEB2000_REV01!B:B,0),3)=L252,INDEX(
RAW_c_TEB2000_REV01!B:D,MATCH(H252,INDEX(RAW_c_TEB2000_REV01!B:B,MATCH(H252,RAW_c_TEB2000_REV01!B:B,)+1):'RAW_c_TEB2000_REV01'!B11323,)+MATCH(H252,RAW_c_TEB2000_REV01!B:B,),3),INDEX(RAW_c_TEB2000_REV01!B:D,MATCH(H252,RAW_c_TEB2000_REV01!B:B,0),3)),"---")))=0,"---",IF(K252&lt;&gt;"---",IF(INDEX(RAW_c_TEB2000_REV01!B:D,MATCH(H252,RAW_c_TEB2000_REV01!B:B,0),3)=L252,INDEX(
RAW_c_TEB2000_REV01!B:D,MATCH(H252,INDEX(RAW_c_TEB2000_REV01!B:B,MATCH(H252,RAW_c_TEB2000_REV01!B:B,)+1):'RAW_c_TEB2000_REV01'!B11323,)+MATCH(H252,RAW_c_TEB2000_REV01!B:B,),3),INDEX(RAW_c_TEB2000_REV01!B:D,MATCH(H252,RAW_c_TEB2000_REV01!B:B,0),3)),"---"))),"---")</f>
        <v>JB3-48</v>
      </c>
      <c r="T252">
        <f>COUNTIF(RAW_c_TEB2000_REV01!B:B,G252)</f>
        <v>3</v>
      </c>
      <c r="U252" t="str">
        <f t="shared" si="23"/>
        <v>B2B-USB-OTG-D_P</v>
      </c>
    </row>
    <row r="253" spans="1:21" x14ac:dyDescent="0.25">
      <c r="A253" t="s">
        <v>2279</v>
      </c>
      <c r="B253" t="s">
        <v>39</v>
      </c>
      <c r="C253" t="s">
        <v>2267</v>
      </c>
      <c r="D253" t="s">
        <v>275</v>
      </c>
      <c r="E253">
        <v>47</v>
      </c>
      <c r="F253" t="str">
        <f t="shared" si="18"/>
        <v>JB3-47</v>
      </c>
      <c r="G253" t="str">
        <f>VLOOKUP(F253,RAW_c_TEB2000_REV01!A:B,2,0)</f>
        <v>B34_L17_P</v>
      </c>
      <c r="H253" t="str">
        <f t="shared" si="19"/>
        <v>B34_L17_P</v>
      </c>
      <c r="I253" t="str">
        <f t="shared" si="20"/>
        <v>--</v>
      </c>
      <c r="J253" t="str">
        <f t="shared" si="21"/>
        <v>--</v>
      </c>
      <c r="K253">
        <f>IFERROR(IF(J253="--",IF(G253=H253,VLOOKUP(G253,RAW_c_TEB2000_REV01!L:N,3,0),SUM(VLOOKUP(H253,RAW_c_TEB2000_REV01!L:N,3,0),VLOOKUP(G253,RAW_c_TEB2000_REV01!L:N,3,0))),"---"),"---")</f>
        <v>48.434600000000003</v>
      </c>
      <c r="L253" t="str">
        <f t="shared" si="22"/>
        <v>JB3-47</v>
      </c>
      <c r="M253" t="str">
        <f>IFERROR(IF(
COUNTIF(B2B!H:H,(IF(K253&lt;&gt;"---",IF(INDEX(RAW_c_TEB2000_REV01!B:D,MATCH(H253,RAW_c_TEB2000_REV01!B:B,0),3)=L253,INDEX(
RAW_c_TEB2000_REV01!B:D,MATCH(H253,INDEX(RAW_c_TEB2000_REV01!B:B,MATCH(H253,RAW_c_TEB2000_REV01!B:B,)+1):'RAW_c_TEB2000_REV01'!B11324,)+MATCH(H253,RAW_c_TEB2000_REV01!B:B,),3),INDEX(RAW_c_TEB2000_REV01!B:D,MATCH(H253,RAW_c_TEB2000_REV01!B:B,0),3)),"---")))=1,"---",IF(K253&lt;&gt;"---",IF(INDEX(RAW_c_TEB2000_REV01!B:D,MATCH(H253,RAW_c_TEB2000_REV01!B:B,0),3)=L253,INDEX(
RAW_c_TEB2000_REV01!B:D,MATCH(H253,INDEX(RAW_c_TEB2000_REV01!B:B,MATCH(H253,RAW_c_TEB2000_REV01!B:B,)+1):'RAW_c_TEB2000_REV01'!B11324,)+MATCH(H253,RAW_c_TEB2000_REV01!B:B,),3),INDEX(RAW_c_TEB2000_REV01!B:D,MATCH(H253,RAW_c_TEB2000_REV01!B:B,0),3)),"---")),"---")</f>
        <v>J1-A30</v>
      </c>
      <c r="N253" t="str">
        <f>IFERROR(IF(AND(B253="B2B",J253="--"),L253,IF(
COUNTIF(B2B!H:H,(IF(K253&lt;&gt;"---",IF(INDEX(RAW_c_TEB2000_REV01!B:D,MATCH(H253,RAW_c_TEB2000_REV01!B:B,0),3)=L253,INDEX(
RAW_c_TEB2000_REV01!B:D,MATCH(H253,INDEX(RAW_c_TEB2000_REV01!B:B,MATCH(H253,RAW_c_TEB2000_REV01!B:B,)+1):'RAW_c_TEB2000_REV01'!B11324,)+MATCH(H253,RAW_c_TEB2000_REV01!B:B,),3),INDEX(RAW_c_TEB2000_REV01!B:D,MATCH(H253,RAW_c_TEB2000_REV01!B:B,0),3)),"---")))=0,"---",IF(K253&lt;&gt;"---",IF(INDEX(RAW_c_TEB2000_REV01!B:D,MATCH(H253,RAW_c_TEB2000_REV01!B:B,0),3)=L253,INDEX(
RAW_c_TEB2000_REV01!B:D,MATCH(H253,INDEX(RAW_c_TEB2000_REV01!B:B,MATCH(H253,RAW_c_TEB2000_REV01!B:B,)+1):'RAW_c_TEB2000_REV01'!B11324,)+MATCH(H253,RAW_c_TEB2000_REV01!B:B,),3),INDEX(RAW_c_TEB2000_REV01!B:D,MATCH(H253,RAW_c_TEB2000_REV01!B:B,0),3)),"---"))),"---")</f>
        <v>JB3-47</v>
      </c>
      <c r="T253">
        <f>COUNTIF(RAW_c_TEB2000_REV01!B:B,G253)</f>
        <v>2</v>
      </c>
      <c r="U253" t="str">
        <f t="shared" si="23"/>
        <v>B2B-IO-G2</v>
      </c>
    </row>
    <row r="254" spans="1:21" x14ac:dyDescent="0.25">
      <c r="A254" t="s">
        <v>2280</v>
      </c>
      <c r="B254" t="s">
        <v>39</v>
      </c>
      <c r="C254" t="s">
        <v>2281</v>
      </c>
      <c r="D254" t="s">
        <v>275</v>
      </c>
      <c r="E254">
        <v>50</v>
      </c>
      <c r="F254" t="str">
        <f t="shared" si="18"/>
        <v>JB3-50</v>
      </c>
      <c r="G254" t="str">
        <f>VLOOKUP(F254,RAW_c_TEB2000_REV01!A:B,2,0)</f>
        <v>OTG-D_N</v>
      </c>
      <c r="H254" t="str">
        <f t="shared" si="19"/>
        <v>OTG-D_N</v>
      </c>
      <c r="I254" t="str">
        <f t="shared" si="20"/>
        <v>--</v>
      </c>
      <c r="J254" t="str">
        <f t="shared" si="21"/>
        <v>--</v>
      </c>
      <c r="K254">
        <f>IFERROR(IF(J254="--",IF(G254=H254,VLOOKUP(G254,RAW_c_TEB2000_REV01!L:N,3,0),SUM(VLOOKUP(H254,RAW_c_TEB2000_REV01!L:N,3,0),VLOOKUP(G254,RAW_c_TEB2000_REV01!L:N,3,0))),"---"),"---")</f>
        <v>18.757999999999999</v>
      </c>
      <c r="L254" t="str">
        <f t="shared" si="22"/>
        <v>JB3-50</v>
      </c>
      <c r="M254" t="str">
        <f>IFERROR(IF(
COUNTIF(B2B!H:H,(IF(K254&lt;&gt;"---",IF(INDEX(RAW_c_TEB2000_REV01!B:D,MATCH(H254,RAW_c_TEB2000_REV01!B:B,0),3)=L254,INDEX(
RAW_c_TEB2000_REV01!B:D,MATCH(H254,INDEX(RAW_c_TEB2000_REV01!B:B,MATCH(H254,RAW_c_TEB2000_REV01!B:B,)+1):'RAW_c_TEB2000_REV01'!B11325,)+MATCH(H254,RAW_c_TEB2000_REV01!B:B,),3),INDEX(RAW_c_TEB2000_REV01!B:D,MATCH(H254,RAW_c_TEB2000_REV01!B:B,0),3)),"---")))=1,"---",IF(K254&lt;&gt;"---",IF(INDEX(RAW_c_TEB2000_REV01!B:D,MATCH(H254,RAW_c_TEB2000_REV01!B:B,0),3)=L254,INDEX(
RAW_c_TEB2000_REV01!B:D,MATCH(H254,INDEX(RAW_c_TEB2000_REV01!B:B,MATCH(H254,RAW_c_TEB2000_REV01!B:B,)+1):'RAW_c_TEB2000_REV01'!B11325,)+MATCH(H254,RAW_c_TEB2000_REV01!B:B,),3),INDEX(RAW_c_TEB2000_REV01!B:D,MATCH(H254,RAW_c_TEB2000_REV01!B:B,0),3)),"---")),"---")</f>
        <v>L4-3</v>
      </c>
      <c r="N254" t="str">
        <f>IFERROR(IF(AND(B254="B2B",J254="--"),L254,IF(
COUNTIF(B2B!H:H,(IF(K254&lt;&gt;"---",IF(INDEX(RAW_c_TEB2000_REV01!B:D,MATCH(H254,RAW_c_TEB2000_REV01!B:B,0),3)=L254,INDEX(
RAW_c_TEB2000_REV01!B:D,MATCH(H254,INDEX(RAW_c_TEB2000_REV01!B:B,MATCH(H254,RAW_c_TEB2000_REV01!B:B,)+1):'RAW_c_TEB2000_REV01'!B11325,)+MATCH(H254,RAW_c_TEB2000_REV01!B:B,),3),INDEX(RAW_c_TEB2000_REV01!B:D,MATCH(H254,RAW_c_TEB2000_REV01!B:B,0),3)),"---")))=0,"---",IF(K254&lt;&gt;"---",IF(INDEX(RAW_c_TEB2000_REV01!B:D,MATCH(H254,RAW_c_TEB2000_REV01!B:B,0),3)=L254,INDEX(
RAW_c_TEB2000_REV01!B:D,MATCH(H254,INDEX(RAW_c_TEB2000_REV01!B:B,MATCH(H254,RAW_c_TEB2000_REV01!B:B,)+1):'RAW_c_TEB2000_REV01'!B11325,)+MATCH(H254,RAW_c_TEB2000_REV01!B:B,),3),INDEX(RAW_c_TEB2000_REV01!B:D,MATCH(H254,RAW_c_TEB2000_REV01!B:B,0),3)),"---"))),"---")</f>
        <v>JB3-50</v>
      </c>
      <c r="T254">
        <f>COUNTIF(RAW_c_TEB2000_REV01!B:B,G254)</f>
        <v>3</v>
      </c>
      <c r="U254" t="str">
        <f t="shared" si="23"/>
        <v>B2B-USB-OTG-D_N</v>
      </c>
    </row>
    <row r="255" spans="1:21" x14ac:dyDescent="0.25">
      <c r="A255" t="s">
        <v>2282</v>
      </c>
      <c r="B255" t="s">
        <v>39</v>
      </c>
      <c r="C255" t="s">
        <v>2267</v>
      </c>
      <c r="D255" t="s">
        <v>275</v>
      </c>
      <c r="E255">
        <v>49</v>
      </c>
      <c r="F255" t="str">
        <f t="shared" si="18"/>
        <v>JB3-49</v>
      </c>
      <c r="G255" t="str">
        <f>VLOOKUP(F255,RAW_c_TEB2000_REV01!A:B,2,0)</f>
        <v>B34_L17_N</v>
      </c>
      <c r="H255" t="str">
        <f t="shared" si="19"/>
        <v>B34_L17_N</v>
      </c>
      <c r="I255" t="str">
        <f t="shared" si="20"/>
        <v>--</v>
      </c>
      <c r="J255" t="str">
        <f t="shared" si="21"/>
        <v>--</v>
      </c>
      <c r="K255">
        <f>IFERROR(IF(J255="--",IF(G255=H255,VLOOKUP(G255,RAW_c_TEB2000_REV01!L:N,3,0),SUM(VLOOKUP(H255,RAW_c_TEB2000_REV01!L:N,3,0),VLOOKUP(G255,RAW_c_TEB2000_REV01!L:N,3,0))),"---"),"---")</f>
        <v>48.498600000000003</v>
      </c>
      <c r="L255" t="str">
        <f t="shared" si="22"/>
        <v>JB3-49</v>
      </c>
      <c r="M255" t="str">
        <f>IFERROR(IF(
COUNTIF(B2B!H:H,(IF(K255&lt;&gt;"---",IF(INDEX(RAW_c_TEB2000_REV01!B:D,MATCH(H255,RAW_c_TEB2000_REV01!B:B,0),3)=L255,INDEX(
RAW_c_TEB2000_REV01!B:D,MATCH(H255,INDEX(RAW_c_TEB2000_REV01!B:B,MATCH(H255,RAW_c_TEB2000_REV01!B:B,)+1):'RAW_c_TEB2000_REV01'!B11326,)+MATCH(H255,RAW_c_TEB2000_REV01!B:B,),3),INDEX(RAW_c_TEB2000_REV01!B:D,MATCH(H255,RAW_c_TEB2000_REV01!B:B,0),3)),"---")))=1,"---",IF(K255&lt;&gt;"---",IF(INDEX(RAW_c_TEB2000_REV01!B:D,MATCH(H255,RAW_c_TEB2000_REV01!B:B,0),3)=L255,INDEX(
RAW_c_TEB2000_REV01!B:D,MATCH(H255,INDEX(RAW_c_TEB2000_REV01!B:B,MATCH(H255,RAW_c_TEB2000_REV01!B:B,)+1):'RAW_c_TEB2000_REV01'!B11326,)+MATCH(H255,RAW_c_TEB2000_REV01!B:B,),3),INDEX(RAW_c_TEB2000_REV01!B:D,MATCH(H255,RAW_c_TEB2000_REV01!B:B,0),3)),"---")),"---")</f>
        <v>J1-A31</v>
      </c>
      <c r="N255" t="str">
        <f>IFERROR(IF(AND(B255="B2B",J255="--"),L255,IF(
COUNTIF(B2B!H:H,(IF(K255&lt;&gt;"---",IF(INDEX(RAW_c_TEB2000_REV01!B:D,MATCH(H255,RAW_c_TEB2000_REV01!B:B,0),3)=L255,INDEX(
RAW_c_TEB2000_REV01!B:D,MATCH(H255,INDEX(RAW_c_TEB2000_REV01!B:B,MATCH(H255,RAW_c_TEB2000_REV01!B:B,)+1):'RAW_c_TEB2000_REV01'!B11326,)+MATCH(H255,RAW_c_TEB2000_REV01!B:B,),3),INDEX(RAW_c_TEB2000_REV01!B:D,MATCH(H255,RAW_c_TEB2000_REV01!B:B,0),3)),"---")))=0,"---",IF(K255&lt;&gt;"---",IF(INDEX(RAW_c_TEB2000_REV01!B:D,MATCH(H255,RAW_c_TEB2000_REV01!B:B,0),3)=L255,INDEX(
RAW_c_TEB2000_REV01!B:D,MATCH(H255,INDEX(RAW_c_TEB2000_REV01!B:B,MATCH(H255,RAW_c_TEB2000_REV01!B:B,)+1):'RAW_c_TEB2000_REV01'!B11326,)+MATCH(H255,RAW_c_TEB2000_REV01!B:B,),3),INDEX(RAW_c_TEB2000_REV01!B:D,MATCH(H255,RAW_c_TEB2000_REV01!B:B,0),3)),"---"))),"---")</f>
        <v>JB3-49</v>
      </c>
      <c r="T255">
        <f>COUNTIF(RAW_c_TEB2000_REV01!B:B,G255)</f>
        <v>2</v>
      </c>
      <c r="U255" t="str">
        <f t="shared" si="23"/>
        <v>B2B-IO-G2</v>
      </c>
    </row>
    <row r="256" spans="1:21" x14ac:dyDescent="0.25">
      <c r="A256" t="s">
        <v>2283</v>
      </c>
      <c r="B256" t="s">
        <v>39</v>
      </c>
      <c r="C256" t="s">
        <v>2284</v>
      </c>
      <c r="D256" t="s">
        <v>275</v>
      </c>
      <c r="E256">
        <v>52</v>
      </c>
      <c r="F256" t="str">
        <f t="shared" si="18"/>
        <v>JB3-52</v>
      </c>
      <c r="G256" t="str">
        <f>VLOOKUP(F256,RAW_c_TEB2000_REV01!A:B,2,0)</f>
        <v>OTG-ID</v>
      </c>
      <c r="H256" t="str">
        <f t="shared" si="19"/>
        <v>NetJ12_4</v>
      </c>
      <c r="I256" t="str">
        <f t="shared" si="20"/>
        <v>R21</v>
      </c>
      <c r="J256" t="str">
        <f t="shared" si="21"/>
        <v>--</v>
      </c>
      <c r="K256">
        <f>IFERROR(IF(J256="--",IF(G256=H256,VLOOKUP(G256,RAW_c_TEB2000_REV01!L:N,3,0),SUM(VLOOKUP(H256,RAW_c_TEB2000_REV01!L:N,3,0),VLOOKUP(G256,RAW_c_TEB2000_REV01!L:N,3,0))),"---"),"---")</f>
        <v>42.680700000000002</v>
      </c>
      <c r="L256" t="str">
        <f t="shared" si="22"/>
        <v>JB3-52</v>
      </c>
      <c r="M256" t="str">
        <f>IFERROR(IF(
COUNTIF(B2B!H:H,(IF(K256&lt;&gt;"---",IF(INDEX(RAW_c_TEB2000_REV01!B:D,MATCH(H256,RAW_c_TEB2000_REV01!B:B,0),3)=L256,INDEX(
RAW_c_TEB2000_REV01!B:D,MATCH(H256,INDEX(RAW_c_TEB2000_REV01!B:B,MATCH(H256,RAW_c_TEB2000_REV01!B:B,)+1):'RAW_c_TEB2000_REV01'!B11327,)+MATCH(H256,RAW_c_TEB2000_REV01!B:B,),3),INDEX(RAW_c_TEB2000_REV01!B:D,MATCH(H256,RAW_c_TEB2000_REV01!B:B,0),3)),"---")))=1,"---",IF(K256&lt;&gt;"---",IF(INDEX(RAW_c_TEB2000_REV01!B:D,MATCH(H256,RAW_c_TEB2000_REV01!B:B,0),3)=L256,INDEX(
RAW_c_TEB2000_REV01!B:D,MATCH(H256,INDEX(RAW_c_TEB2000_REV01!B:B,MATCH(H256,RAW_c_TEB2000_REV01!B:B,)+1):'RAW_c_TEB2000_REV01'!B11327,)+MATCH(H256,RAW_c_TEB2000_REV01!B:B,),3),INDEX(RAW_c_TEB2000_REV01!B:D,MATCH(H256,RAW_c_TEB2000_REV01!B:B,0),3)),"---")),"---")</f>
        <v>J12-4</v>
      </c>
      <c r="N256" t="str">
        <f>IFERROR(IF(AND(B256="B2B",J256="--"),L256,IF(
COUNTIF(B2B!H:H,(IF(K256&lt;&gt;"---",IF(INDEX(RAW_c_TEB2000_REV01!B:D,MATCH(H256,RAW_c_TEB2000_REV01!B:B,0),3)=L256,INDEX(
RAW_c_TEB2000_REV01!B:D,MATCH(H256,INDEX(RAW_c_TEB2000_REV01!B:B,MATCH(H256,RAW_c_TEB2000_REV01!B:B,)+1):'RAW_c_TEB2000_REV01'!B11327,)+MATCH(H256,RAW_c_TEB2000_REV01!B:B,),3),INDEX(RAW_c_TEB2000_REV01!B:D,MATCH(H256,RAW_c_TEB2000_REV01!B:B,0),3)),"---")))=0,"---",IF(K256&lt;&gt;"---",IF(INDEX(RAW_c_TEB2000_REV01!B:D,MATCH(H256,RAW_c_TEB2000_REV01!B:B,0),3)=L256,INDEX(
RAW_c_TEB2000_REV01!B:D,MATCH(H256,INDEX(RAW_c_TEB2000_REV01!B:B,MATCH(H256,RAW_c_TEB2000_REV01!B:B,)+1):'RAW_c_TEB2000_REV01'!B11327,)+MATCH(H256,RAW_c_TEB2000_REV01!B:B,),3),INDEX(RAW_c_TEB2000_REV01!B:D,MATCH(H256,RAW_c_TEB2000_REV01!B:B,0),3)),"---"))),"---")</f>
        <v>JB3-52</v>
      </c>
      <c r="T256">
        <f>COUNTIF(RAW_c_TEB2000_REV01!B:B,G256)</f>
        <v>2</v>
      </c>
      <c r="U256" t="str">
        <f t="shared" si="23"/>
        <v>B2B-USB-OTG-ID</v>
      </c>
    </row>
    <row r="257" spans="1:21" x14ac:dyDescent="0.25">
      <c r="A257" t="s">
        <v>2285</v>
      </c>
      <c r="B257" t="s">
        <v>39</v>
      </c>
      <c r="C257" t="s">
        <v>2267</v>
      </c>
      <c r="D257" t="s">
        <v>275</v>
      </c>
      <c r="E257">
        <v>51</v>
      </c>
      <c r="F257" t="str">
        <f t="shared" si="18"/>
        <v>JB3-51</v>
      </c>
      <c r="G257" t="str">
        <f>VLOOKUP(F257,RAW_c_TEB2000_REV01!A:B,2,0)</f>
        <v>B34_L23_P</v>
      </c>
      <c r="H257" t="str">
        <f t="shared" si="19"/>
        <v>B34_L23_P</v>
      </c>
      <c r="I257" t="str">
        <f t="shared" si="20"/>
        <v>--</v>
      </c>
      <c r="J257" t="str">
        <f t="shared" si="21"/>
        <v>--</v>
      </c>
      <c r="K257">
        <f>IFERROR(IF(J257="--",IF(G257=H257,VLOOKUP(G257,RAW_c_TEB2000_REV01!L:N,3,0),SUM(VLOOKUP(H257,RAW_c_TEB2000_REV01!L:N,3,0),VLOOKUP(G257,RAW_c_TEB2000_REV01!L:N,3,0))),"---"),"---")</f>
        <v>36.349600000000002</v>
      </c>
      <c r="L257" t="str">
        <f t="shared" si="22"/>
        <v>JB3-51</v>
      </c>
      <c r="M257" t="str">
        <f>IFERROR(IF(
COUNTIF(B2B!H:H,(IF(K257&lt;&gt;"---",IF(INDEX(RAW_c_TEB2000_REV01!B:D,MATCH(H257,RAW_c_TEB2000_REV01!B:B,0),3)=L257,INDEX(
RAW_c_TEB2000_REV01!B:D,MATCH(H257,INDEX(RAW_c_TEB2000_REV01!B:B,MATCH(H257,RAW_c_TEB2000_REV01!B:B,)+1):'RAW_c_TEB2000_REV01'!B11328,)+MATCH(H257,RAW_c_TEB2000_REV01!B:B,),3),INDEX(RAW_c_TEB2000_REV01!B:D,MATCH(H257,RAW_c_TEB2000_REV01!B:B,0),3)),"---")))=1,"---",IF(K257&lt;&gt;"---",IF(INDEX(RAW_c_TEB2000_REV01!B:D,MATCH(H257,RAW_c_TEB2000_REV01!B:B,0),3)=L257,INDEX(
RAW_c_TEB2000_REV01!B:D,MATCH(H257,INDEX(RAW_c_TEB2000_REV01!B:B,MATCH(H257,RAW_c_TEB2000_REV01!B:B,)+1):'RAW_c_TEB2000_REV01'!B11328,)+MATCH(H257,RAW_c_TEB2000_REV01!B:B,),3),INDEX(RAW_c_TEB2000_REV01!B:D,MATCH(H257,RAW_c_TEB2000_REV01!B:B,0),3)),"---")),"---")</f>
        <v>J1-C26</v>
      </c>
      <c r="N257" t="str">
        <f>IFERROR(IF(AND(B257="B2B",J257="--"),L257,IF(
COUNTIF(B2B!H:H,(IF(K257&lt;&gt;"---",IF(INDEX(RAW_c_TEB2000_REV01!B:D,MATCH(H257,RAW_c_TEB2000_REV01!B:B,0),3)=L257,INDEX(
RAW_c_TEB2000_REV01!B:D,MATCH(H257,INDEX(RAW_c_TEB2000_REV01!B:B,MATCH(H257,RAW_c_TEB2000_REV01!B:B,)+1):'RAW_c_TEB2000_REV01'!B11328,)+MATCH(H257,RAW_c_TEB2000_REV01!B:B,),3),INDEX(RAW_c_TEB2000_REV01!B:D,MATCH(H257,RAW_c_TEB2000_REV01!B:B,0),3)),"---")))=0,"---",IF(K257&lt;&gt;"---",IF(INDEX(RAW_c_TEB2000_REV01!B:D,MATCH(H257,RAW_c_TEB2000_REV01!B:B,0),3)=L257,INDEX(
RAW_c_TEB2000_REV01!B:D,MATCH(H257,INDEX(RAW_c_TEB2000_REV01!B:B,MATCH(H257,RAW_c_TEB2000_REV01!B:B,)+1):'RAW_c_TEB2000_REV01'!B11328,)+MATCH(H257,RAW_c_TEB2000_REV01!B:B,),3),INDEX(RAW_c_TEB2000_REV01!B:D,MATCH(H257,RAW_c_TEB2000_REV01!B:B,0),3)),"---"))),"---")</f>
        <v>JB3-51</v>
      </c>
      <c r="T257">
        <f>COUNTIF(RAW_c_TEB2000_REV01!B:B,G257)</f>
        <v>2</v>
      </c>
      <c r="U257" t="str">
        <f t="shared" si="23"/>
        <v>B2B-IO-G2</v>
      </c>
    </row>
    <row r="258" spans="1:21" x14ac:dyDescent="0.25">
      <c r="A258" t="s">
        <v>2286</v>
      </c>
      <c r="B258" t="s">
        <v>39</v>
      </c>
      <c r="C258" t="s">
        <v>2287</v>
      </c>
      <c r="D258" t="s">
        <v>275</v>
      </c>
      <c r="E258">
        <v>54</v>
      </c>
      <c r="F258" t="str">
        <f t="shared" si="18"/>
        <v>JB3-54</v>
      </c>
      <c r="G258" t="str">
        <f>VLOOKUP(F258,RAW_c_TEB2000_REV01!A:B,2,0)</f>
        <v>VBUS_V_EN</v>
      </c>
      <c r="H258" t="str">
        <f t="shared" si="19"/>
        <v>VBUS_V_EN</v>
      </c>
      <c r="I258" t="str">
        <f t="shared" si="20"/>
        <v>--</v>
      </c>
      <c r="J258" t="str">
        <f t="shared" si="21"/>
        <v>--</v>
      </c>
      <c r="K258">
        <f>IFERROR(IF(J258="--",IF(G258=H258,VLOOKUP(G258,RAW_c_TEB2000_REV01!L:N,3,0),SUM(VLOOKUP(H258,RAW_c_TEB2000_REV01!L:N,3,0),VLOOKUP(G258,RAW_c_TEB2000_REV01!L:N,3,0))),"---"),"---")</f>
        <v>13.4544</v>
      </c>
      <c r="L258" t="str">
        <f t="shared" si="22"/>
        <v>JB3-54</v>
      </c>
      <c r="M258" t="str">
        <f>IFERROR(IF(
COUNTIF(B2B!H:H,(IF(K258&lt;&gt;"---",IF(INDEX(RAW_c_TEB2000_REV01!B:D,MATCH(H258,RAW_c_TEB2000_REV01!B:B,0),3)=L258,INDEX(
RAW_c_TEB2000_REV01!B:D,MATCH(H258,INDEX(RAW_c_TEB2000_REV01!B:B,MATCH(H258,RAW_c_TEB2000_REV01!B:B,)+1):'RAW_c_TEB2000_REV01'!B11329,)+MATCH(H258,RAW_c_TEB2000_REV01!B:B,),3),INDEX(RAW_c_TEB2000_REV01!B:D,MATCH(H258,RAW_c_TEB2000_REV01!B:B,0),3)),"---")))=1,"---",IF(K258&lt;&gt;"---",IF(INDEX(RAW_c_TEB2000_REV01!B:D,MATCH(H258,RAW_c_TEB2000_REV01!B:B,0),3)=L258,INDEX(
RAW_c_TEB2000_REV01!B:D,MATCH(H258,INDEX(RAW_c_TEB2000_REV01!B:B,MATCH(H258,RAW_c_TEB2000_REV01!B:B,)+1):'RAW_c_TEB2000_REV01'!B11329,)+MATCH(H258,RAW_c_TEB2000_REV01!B:B,),3),INDEX(RAW_c_TEB2000_REV01!B:D,MATCH(H258,RAW_c_TEB2000_REV01!B:B,0),3)),"---")),"---")</f>
        <v>U1-4</v>
      </c>
      <c r="N258" t="str">
        <f>IFERROR(IF(AND(B258="B2B",J258="--"),L258,IF(
COUNTIF(B2B!H:H,(IF(K258&lt;&gt;"---",IF(INDEX(RAW_c_TEB2000_REV01!B:D,MATCH(H258,RAW_c_TEB2000_REV01!B:B,0),3)=L258,INDEX(
RAW_c_TEB2000_REV01!B:D,MATCH(H258,INDEX(RAW_c_TEB2000_REV01!B:B,MATCH(H258,RAW_c_TEB2000_REV01!B:B,)+1):'RAW_c_TEB2000_REV01'!B11329,)+MATCH(H258,RAW_c_TEB2000_REV01!B:B,),3),INDEX(RAW_c_TEB2000_REV01!B:D,MATCH(H258,RAW_c_TEB2000_REV01!B:B,0),3)),"---")))=0,"---",IF(K258&lt;&gt;"---",IF(INDEX(RAW_c_TEB2000_REV01!B:D,MATCH(H258,RAW_c_TEB2000_REV01!B:B,0),3)=L258,INDEX(
RAW_c_TEB2000_REV01!B:D,MATCH(H258,INDEX(RAW_c_TEB2000_REV01!B:B,MATCH(H258,RAW_c_TEB2000_REV01!B:B,)+1):'RAW_c_TEB2000_REV01'!B11329,)+MATCH(H258,RAW_c_TEB2000_REV01!B:B,),3),INDEX(RAW_c_TEB2000_REV01!B:D,MATCH(H258,RAW_c_TEB2000_REV01!B:B,0),3)),"---"))),"---")</f>
        <v>JB3-54</v>
      </c>
      <c r="T258">
        <f>COUNTIF(RAW_c_TEB2000_REV01!B:B,G258)</f>
        <v>2</v>
      </c>
      <c r="U258" t="str">
        <f t="shared" si="23"/>
        <v>B2B-USB-VBUS_V_EN</v>
      </c>
    </row>
    <row r="259" spans="1:21" x14ac:dyDescent="0.25">
      <c r="A259" t="s">
        <v>2288</v>
      </c>
      <c r="B259" t="s">
        <v>39</v>
      </c>
      <c r="C259" t="s">
        <v>2267</v>
      </c>
      <c r="D259" t="s">
        <v>275</v>
      </c>
      <c r="E259">
        <v>53</v>
      </c>
      <c r="F259" t="str">
        <f t="shared" si="18"/>
        <v>JB3-53</v>
      </c>
      <c r="G259" t="str">
        <f>VLOOKUP(F259,RAW_c_TEB2000_REV01!A:B,2,0)</f>
        <v>B34_L23_N</v>
      </c>
      <c r="H259" t="str">
        <f t="shared" si="19"/>
        <v>B34_L23_N</v>
      </c>
      <c r="I259" t="str">
        <f t="shared" si="20"/>
        <v>--</v>
      </c>
      <c r="J259" t="str">
        <f t="shared" si="21"/>
        <v>--</v>
      </c>
      <c r="K259">
        <f>IFERROR(IF(J259="--",IF(G259=H259,VLOOKUP(G259,RAW_c_TEB2000_REV01!L:N,3,0),SUM(VLOOKUP(H259,RAW_c_TEB2000_REV01!L:N,3,0),VLOOKUP(G259,RAW_c_TEB2000_REV01!L:N,3,0))),"---"),"---")</f>
        <v>36.410899999999998</v>
      </c>
      <c r="L259" t="str">
        <f t="shared" si="22"/>
        <v>JB3-53</v>
      </c>
      <c r="M259" t="str">
        <f>IFERROR(IF(
COUNTIF(B2B!H:H,(IF(K259&lt;&gt;"---",IF(INDEX(RAW_c_TEB2000_REV01!B:D,MATCH(H259,RAW_c_TEB2000_REV01!B:B,0),3)=L259,INDEX(
RAW_c_TEB2000_REV01!B:D,MATCH(H259,INDEX(RAW_c_TEB2000_REV01!B:B,MATCH(H259,RAW_c_TEB2000_REV01!B:B,)+1):'RAW_c_TEB2000_REV01'!B11330,)+MATCH(H259,RAW_c_TEB2000_REV01!B:B,),3),INDEX(RAW_c_TEB2000_REV01!B:D,MATCH(H259,RAW_c_TEB2000_REV01!B:B,0),3)),"---")))=1,"---",IF(K259&lt;&gt;"---",IF(INDEX(RAW_c_TEB2000_REV01!B:D,MATCH(H259,RAW_c_TEB2000_REV01!B:B,0),3)=L259,INDEX(
RAW_c_TEB2000_REV01!B:D,MATCH(H259,INDEX(RAW_c_TEB2000_REV01!B:B,MATCH(H259,RAW_c_TEB2000_REV01!B:B,)+1):'RAW_c_TEB2000_REV01'!B11330,)+MATCH(H259,RAW_c_TEB2000_REV01!B:B,),3),INDEX(RAW_c_TEB2000_REV01!B:D,MATCH(H259,RAW_c_TEB2000_REV01!B:B,0),3)),"---")),"---")</f>
        <v>J1-C27</v>
      </c>
      <c r="N259" t="str">
        <f>IFERROR(IF(AND(B259="B2B",J259="--"),L259,IF(
COUNTIF(B2B!H:H,(IF(K259&lt;&gt;"---",IF(INDEX(RAW_c_TEB2000_REV01!B:D,MATCH(H259,RAW_c_TEB2000_REV01!B:B,0),3)=L259,INDEX(
RAW_c_TEB2000_REV01!B:D,MATCH(H259,INDEX(RAW_c_TEB2000_REV01!B:B,MATCH(H259,RAW_c_TEB2000_REV01!B:B,)+1):'RAW_c_TEB2000_REV01'!B11330,)+MATCH(H259,RAW_c_TEB2000_REV01!B:B,),3),INDEX(RAW_c_TEB2000_REV01!B:D,MATCH(H259,RAW_c_TEB2000_REV01!B:B,0),3)),"---")))=0,"---",IF(K259&lt;&gt;"---",IF(INDEX(RAW_c_TEB2000_REV01!B:D,MATCH(H259,RAW_c_TEB2000_REV01!B:B,0),3)=L259,INDEX(
RAW_c_TEB2000_REV01!B:D,MATCH(H259,INDEX(RAW_c_TEB2000_REV01!B:B,MATCH(H259,RAW_c_TEB2000_REV01!B:B,)+1):'RAW_c_TEB2000_REV01'!B11330,)+MATCH(H259,RAW_c_TEB2000_REV01!B:B,),3),INDEX(RAW_c_TEB2000_REV01!B:D,MATCH(H259,RAW_c_TEB2000_REV01!B:B,0),3)),"---"))),"---")</f>
        <v>JB3-53</v>
      </c>
      <c r="T259">
        <f>COUNTIF(RAW_c_TEB2000_REV01!B:B,G259)</f>
        <v>2</v>
      </c>
      <c r="U259" t="str">
        <f t="shared" si="23"/>
        <v>B2B-IO-G2</v>
      </c>
    </row>
    <row r="260" spans="1:21" x14ac:dyDescent="0.25">
      <c r="A260" t="s">
        <v>2289</v>
      </c>
      <c r="B260" t="s">
        <v>39</v>
      </c>
      <c r="C260" t="s">
        <v>2290</v>
      </c>
      <c r="D260" t="s">
        <v>275</v>
      </c>
      <c r="E260">
        <v>56</v>
      </c>
      <c r="F260" t="str">
        <f t="shared" si="18"/>
        <v>JB3-56</v>
      </c>
      <c r="G260" t="str">
        <f>VLOOKUP(F260,RAW_c_TEB2000_REV01!A:B,2,0)</f>
        <v>USB-VBUS</v>
      </c>
      <c r="H260" t="str">
        <f t="shared" si="19"/>
        <v>USB-VBUS</v>
      </c>
      <c r="I260" t="str">
        <f t="shared" si="20"/>
        <v>--</v>
      </c>
      <c r="J260" t="str">
        <f t="shared" si="21"/>
        <v>--</v>
      </c>
      <c r="K260">
        <f>IFERROR(IF(J260="--",IF(G260=H260,VLOOKUP(G260,RAW_c_TEB2000_REV01!L:N,3,0),SUM(VLOOKUP(H260,RAW_c_TEB2000_REV01!L:N,3,0),VLOOKUP(G260,RAW_c_TEB2000_REV01!L:N,3,0))),"---"),"---")</f>
        <v>14.182499999999999</v>
      </c>
      <c r="L260" t="str">
        <f t="shared" si="22"/>
        <v>JB3-56</v>
      </c>
      <c r="M260" t="str">
        <f>IFERROR(IF(
COUNTIF(B2B!H:H,(IF(K260&lt;&gt;"---",IF(INDEX(RAW_c_TEB2000_REV01!B:D,MATCH(H260,RAW_c_TEB2000_REV01!B:B,0),3)=L260,INDEX(
RAW_c_TEB2000_REV01!B:D,MATCH(H260,INDEX(RAW_c_TEB2000_REV01!B:B,MATCH(H260,RAW_c_TEB2000_REV01!B:B,)+1):'RAW_c_TEB2000_REV01'!B11331,)+MATCH(H260,RAW_c_TEB2000_REV01!B:B,),3),INDEX(RAW_c_TEB2000_REV01!B:D,MATCH(H260,RAW_c_TEB2000_REV01!B:B,0),3)),"---")))=1,"---",IF(K260&lt;&gt;"---",IF(INDEX(RAW_c_TEB2000_REV01!B:D,MATCH(H260,RAW_c_TEB2000_REV01!B:B,0),3)=L260,INDEX(
RAW_c_TEB2000_REV01!B:D,MATCH(H260,INDEX(RAW_c_TEB2000_REV01!B:B,MATCH(H260,RAW_c_TEB2000_REV01!B:B,)+1):'RAW_c_TEB2000_REV01'!B11331,)+MATCH(H260,RAW_c_TEB2000_REV01!B:B,),3),INDEX(RAW_c_TEB2000_REV01!B:D,MATCH(H260,RAW_c_TEB2000_REV01!B:B,0),3)),"---")),"---")</f>
        <v>R5-1</v>
      </c>
      <c r="N260" t="str">
        <f>IFERROR(IF(AND(B260="B2B",J260="--"),L260,IF(
COUNTIF(B2B!H:H,(IF(K260&lt;&gt;"---",IF(INDEX(RAW_c_TEB2000_REV01!B:D,MATCH(H260,RAW_c_TEB2000_REV01!B:B,0),3)=L260,INDEX(
RAW_c_TEB2000_REV01!B:D,MATCH(H260,INDEX(RAW_c_TEB2000_REV01!B:B,MATCH(H260,RAW_c_TEB2000_REV01!B:B,)+1):'RAW_c_TEB2000_REV01'!B11331,)+MATCH(H260,RAW_c_TEB2000_REV01!B:B,),3),INDEX(RAW_c_TEB2000_REV01!B:D,MATCH(H260,RAW_c_TEB2000_REV01!B:B,0),3)),"---")))=0,"---",IF(K260&lt;&gt;"---",IF(INDEX(RAW_c_TEB2000_REV01!B:D,MATCH(H260,RAW_c_TEB2000_REV01!B:B,0),3)=L260,INDEX(
RAW_c_TEB2000_REV01!B:D,MATCH(H260,INDEX(RAW_c_TEB2000_REV01!B:B,MATCH(H260,RAW_c_TEB2000_REV01!B:B,)+1):'RAW_c_TEB2000_REV01'!B11331,)+MATCH(H260,RAW_c_TEB2000_REV01!B:B,),3),INDEX(RAW_c_TEB2000_REV01!B:D,MATCH(H260,RAW_c_TEB2000_REV01!B:B,0),3)),"---"))),"---")</f>
        <v>JB3-56</v>
      </c>
      <c r="T260">
        <f>COUNTIF(RAW_c_TEB2000_REV01!B:B,G260)</f>
        <v>2</v>
      </c>
      <c r="U260" t="str">
        <f t="shared" si="23"/>
        <v>B2B-USB-USB-VBUS</v>
      </c>
    </row>
    <row r="261" spans="1:21" x14ac:dyDescent="0.25">
      <c r="A261" t="s">
        <v>2291</v>
      </c>
      <c r="B261" t="s">
        <v>39</v>
      </c>
      <c r="C261" t="s">
        <v>2292</v>
      </c>
      <c r="D261" t="s">
        <v>275</v>
      </c>
      <c r="E261">
        <v>55</v>
      </c>
      <c r="F261" t="str">
        <f t="shared" si="18"/>
        <v>JB3-55</v>
      </c>
      <c r="G261" t="str">
        <f>VLOOKUP(F261,RAW_c_TEB2000_REV01!A:B,2,0)</f>
        <v>GND</v>
      </c>
      <c r="H261" t="str">
        <f t="shared" si="19"/>
        <v>GND</v>
      </c>
      <c r="I261" t="str">
        <f t="shared" si="20"/>
        <v>--</v>
      </c>
      <c r="J261" t="str">
        <f t="shared" si="21"/>
        <v>---</v>
      </c>
      <c r="K261" t="str">
        <f>IFERROR(IF(J261="--",IF(G261=H261,VLOOKUP(G261,RAW_c_TEB2000_REV01!L:N,3,0),SUM(VLOOKUP(H261,RAW_c_TEB2000_REV01!L:N,3,0),VLOOKUP(G261,RAW_c_TEB2000_REV01!L:N,3,0))),"---"),"---")</f>
        <v>---</v>
      </c>
      <c r="L261" t="str">
        <f t="shared" si="22"/>
        <v>JB3-55</v>
      </c>
      <c r="M261" t="str">
        <f>IFERROR(IF(
COUNTIF(B2B!H:H,(IF(K261&lt;&gt;"---",IF(INDEX(RAW_c_TEB2000_REV01!B:D,MATCH(H261,RAW_c_TEB2000_REV01!B:B,0),3)=L261,INDEX(
RAW_c_TEB2000_REV01!B:D,MATCH(H261,INDEX(RAW_c_TEB2000_REV01!B:B,MATCH(H261,RAW_c_TEB2000_REV01!B:B,)+1):'RAW_c_TEB2000_REV01'!B11332,)+MATCH(H261,RAW_c_TEB2000_REV01!B:B,),3),INDEX(RAW_c_TEB2000_REV01!B:D,MATCH(H261,RAW_c_TEB2000_REV01!B:B,0),3)),"---")))=1,"---",IF(K261&lt;&gt;"---",IF(INDEX(RAW_c_TEB2000_REV01!B:D,MATCH(H261,RAW_c_TEB2000_REV01!B:B,0),3)=L261,INDEX(
RAW_c_TEB2000_REV01!B:D,MATCH(H261,INDEX(RAW_c_TEB2000_REV01!B:B,MATCH(H261,RAW_c_TEB2000_REV01!B:B,)+1):'RAW_c_TEB2000_REV01'!B11332,)+MATCH(H261,RAW_c_TEB2000_REV01!B:B,),3),INDEX(RAW_c_TEB2000_REV01!B:D,MATCH(H261,RAW_c_TEB2000_REV01!B:B,0),3)),"---")),"---")</f>
        <v>---</v>
      </c>
      <c r="N261" t="str">
        <f>IFERROR(IF(AND(B261="B2B",J261="--"),L261,IF(
COUNTIF(B2B!H:H,(IF(K261&lt;&gt;"---",IF(INDEX(RAW_c_TEB2000_REV01!B:D,MATCH(H261,RAW_c_TEB2000_REV01!B:B,0),3)=L261,INDEX(
RAW_c_TEB2000_REV01!B:D,MATCH(H261,INDEX(RAW_c_TEB2000_REV01!B:B,MATCH(H261,RAW_c_TEB2000_REV01!B:B,)+1):'RAW_c_TEB2000_REV01'!B11332,)+MATCH(H261,RAW_c_TEB2000_REV01!B:B,),3),INDEX(RAW_c_TEB2000_REV01!B:D,MATCH(H261,RAW_c_TEB2000_REV01!B:B,0),3)),"---")))=0,"---",IF(K261&lt;&gt;"---",IF(INDEX(RAW_c_TEB2000_REV01!B:D,MATCH(H261,RAW_c_TEB2000_REV01!B:B,0),3)=L261,INDEX(
RAW_c_TEB2000_REV01!B:D,MATCH(H261,INDEX(RAW_c_TEB2000_REV01!B:B,MATCH(H261,RAW_c_TEB2000_REV01!B:B,)+1):'RAW_c_TEB2000_REV01'!B11332,)+MATCH(H261,RAW_c_TEB2000_REV01!B:B,),3),INDEX(RAW_c_TEB2000_REV01!B:D,MATCH(H261,RAW_c_TEB2000_REV01!B:B,0),3)),"---"))),"---")</f>
        <v>---</v>
      </c>
      <c r="T261">
        <f>COUNTIF(RAW_c_TEB2000_REV01!B:B,G261)</f>
        <v>224</v>
      </c>
      <c r="U261" t="str">
        <f t="shared" si="23"/>
        <v>B2B-NC/IO-G2-VREF</v>
      </c>
    </row>
    <row r="262" spans="1:21" x14ac:dyDescent="0.25">
      <c r="A262" t="s">
        <v>2293</v>
      </c>
      <c r="B262" t="s">
        <v>39</v>
      </c>
      <c r="C262" t="s">
        <v>2267</v>
      </c>
      <c r="D262" t="s">
        <v>275</v>
      </c>
      <c r="E262">
        <v>58</v>
      </c>
      <c r="F262" t="str">
        <f t="shared" si="18"/>
        <v>JB3-58</v>
      </c>
      <c r="G262" t="str">
        <f>VLOOKUP(F262,RAW_c_TEB2000_REV01!A:B,2,0)</f>
        <v>B34_L22_P</v>
      </c>
      <c r="H262" t="str">
        <f t="shared" si="19"/>
        <v>B34_L22_P</v>
      </c>
      <c r="I262" t="str">
        <f t="shared" si="20"/>
        <v>--</v>
      </c>
      <c r="J262" t="str">
        <f t="shared" si="21"/>
        <v>--</v>
      </c>
      <c r="K262">
        <f>IFERROR(IF(J262="--",IF(G262=H262,VLOOKUP(G262,RAW_c_TEB2000_REV01!L:N,3,0),SUM(VLOOKUP(H262,RAW_c_TEB2000_REV01!L:N,3,0),VLOOKUP(G262,RAW_c_TEB2000_REV01!L:N,3,0))),"---"),"---")</f>
        <v>43.767099999999999</v>
      </c>
      <c r="L262" t="str">
        <f t="shared" si="22"/>
        <v>JB3-58</v>
      </c>
      <c r="M262" t="str">
        <f>IFERROR(IF(
COUNTIF(B2B!H:H,(IF(K262&lt;&gt;"---",IF(INDEX(RAW_c_TEB2000_REV01!B:D,MATCH(H262,RAW_c_TEB2000_REV01!B:B,0),3)=L262,INDEX(
RAW_c_TEB2000_REV01!B:D,MATCH(H262,INDEX(RAW_c_TEB2000_REV01!B:B,MATCH(H262,RAW_c_TEB2000_REV01!B:B,)+1):'RAW_c_TEB2000_REV01'!B11333,)+MATCH(H262,RAW_c_TEB2000_REV01!B:B,),3),INDEX(RAW_c_TEB2000_REV01!B:D,MATCH(H262,RAW_c_TEB2000_REV01!B:B,0),3)),"---")))=1,"---",IF(K262&lt;&gt;"---",IF(INDEX(RAW_c_TEB2000_REV01!B:D,MATCH(H262,RAW_c_TEB2000_REV01!B:B,0),3)=L262,INDEX(
RAW_c_TEB2000_REV01!B:D,MATCH(H262,INDEX(RAW_c_TEB2000_REV01!B:B,MATCH(H262,RAW_c_TEB2000_REV01!B:B,)+1):'RAW_c_TEB2000_REV01'!B11333,)+MATCH(H262,RAW_c_TEB2000_REV01!B:B,),3),INDEX(RAW_c_TEB2000_REV01!B:D,MATCH(H262,RAW_c_TEB2000_REV01!B:B,0),3)),"---")),"---")</f>
        <v>J1-C22</v>
      </c>
      <c r="N262" t="str">
        <f>IFERROR(IF(AND(B262="B2B",J262="--"),L262,IF(
COUNTIF(B2B!H:H,(IF(K262&lt;&gt;"---",IF(INDEX(RAW_c_TEB2000_REV01!B:D,MATCH(H262,RAW_c_TEB2000_REV01!B:B,0),3)=L262,INDEX(
RAW_c_TEB2000_REV01!B:D,MATCH(H262,INDEX(RAW_c_TEB2000_REV01!B:B,MATCH(H262,RAW_c_TEB2000_REV01!B:B,)+1):'RAW_c_TEB2000_REV01'!B11333,)+MATCH(H262,RAW_c_TEB2000_REV01!B:B,),3),INDEX(RAW_c_TEB2000_REV01!B:D,MATCH(H262,RAW_c_TEB2000_REV01!B:B,0),3)),"---")))=0,"---",IF(K262&lt;&gt;"---",IF(INDEX(RAW_c_TEB2000_REV01!B:D,MATCH(H262,RAW_c_TEB2000_REV01!B:B,0),3)=L262,INDEX(
RAW_c_TEB2000_REV01!B:D,MATCH(H262,INDEX(RAW_c_TEB2000_REV01!B:B,MATCH(H262,RAW_c_TEB2000_REV01!B:B,)+1):'RAW_c_TEB2000_REV01'!B11333,)+MATCH(H262,RAW_c_TEB2000_REV01!B:B,),3),INDEX(RAW_c_TEB2000_REV01!B:D,MATCH(H262,RAW_c_TEB2000_REV01!B:B,0),3)),"---"))),"---")</f>
        <v>JB3-58</v>
      </c>
      <c r="T262">
        <f>COUNTIF(RAW_c_TEB2000_REV01!B:B,G262)</f>
        <v>2</v>
      </c>
      <c r="U262" t="str">
        <f t="shared" si="23"/>
        <v>B2B-IO-G2</v>
      </c>
    </row>
    <row r="263" spans="1:21" x14ac:dyDescent="0.25">
      <c r="A263" t="s">
        <v>2294</v>
      </c>
      <c r="B263" t="s">
        <v>39</v>
      </c>
      <c r="C263" t="s">
        <v>2267</v>
      </c>
      <c r="D263" t="s">
        <v>275</v>
      </c>
      <c r="E263">
        <v>57</v>
      </c>
      <c r="F263" t="str">
        <f t="shared" ref="F263:F326" si="24">$D263&amp;"-"&amp;$E263</f>
        <v>JB3-57</v>
      </c>
      <c r="G263" t="str">
        <f>VLOOKUP(F263,RAW_c_TEB2000_REV01!A:B,2,0)</f>
        <v>B34_L14_P</v>
      </c>
      <c r="H263" t="str">
        <f t="shared" ref="H263:H326" si="25">IF(IF(COUNTIF($Q$6:$S$150,G263)&gt;0,"---","--")="---",VLOOKUP(G263,$Q$6:$S$150,3,0),G263)</f>
        <v>B34_L14_P</v>
      </c>
      <c r="I263" t="str">
        <f t="shared" ref="I263:I326" si="26">IF(IF(COUNTIF($Q$6:$S$150,G263)&gt;0,"---","--")="---",VLOOKUP(G263,$Q$6:$S$150,2,0),"--")</f>
        <v>--</v>
      </c>
      <c r="J263" t="str">
        <f t="shared" ref="J263:J326" si="27">IF(COUNTIF($O$6:$O$100,G263)&gt;0,"---","--")</f>
        <v>--</v>
      </c>
      <c r="K263">
        <f>IFERROR(IF(J263="--",IF(G263=H263,VLOOKUP(G263,RAW_c_TEB2000_REV01!L:N,3,0),SUM(VLOOKUP(H263,RAW_c_TEB2000_REV01!L:N,3,0),VLOOKUP(G263,RAW_c_TEB2000_REV01!L:N,3,0))),"---"),"---")</f>
        <v>42.104399999999998</v>
      </c>
      <c r="L263" t="str">
        <f t="shared" ref="L263:L326" si="28">$D263&amp;"-"&amp;$E263</f>
        <v>JB3-57</v>
      </c>
      <c r="M263" t="str">
        <f>IFERROR(IF(
COUNTIF(B2B!H:H,(IF(K263&lt;&gt;"---",IF(INDEX(RAW_c_TEB2000_REV01!B:D,MATCH(H263,RAW_c_TEB2000_REV01!B:B,0),3)=L263,INDEX(
RAW_c_TEB2000_REV01!B:D,MATCH(H263,INDEX(RAW_c_TEB2000_REV01!B:B,MATCH(H263,RAW_c_TEB2000_REV01!B:B,)+1):'RAW_c_TEB2000_REV01'!B11334,)+MATCH(H263,RAW_c_TEB2000_REV01!B:B,),3),INDEX(RAW_c_TEB2000_REV01!B:D,MATCH(H263,RAW_c_TEB2000_REV01!B:B,0),3)),"---")))=1,"---",IF(K263&lt;&gt;"---",IF(INDEX(RAW_c_TEB2000_REV01!B:D,MATCH(H263,RAW_c_TEB2000_REV01!B:B,0),3)=L263,INDEX(
RAW_c_TEB2000_REV01!B:D,MATCH(H263,INDEX(RAW_c_TEB2000_REV01!B:B,MATCH(H263,RAW_c_TEB2000_REV01!B:B,)+1):'RAW_c_TEB2000_REV01'!B11334,)+MATCH(H263,RAW_c_TEB2000_REV01!B:B,),3),INDEX(RAW_c_TEB2000_REV01!B:D,MATCH(H263,RAW_c_TEB2000_REV01!B:B,0),3)),"---")),"---")</f>
        <v>J1-C28</v>
      </c>
      <c r="N263" t="str">
        <f>IFERROR(IF(AND(B263="B2B",J263="--"),L263,IF(
COUNTIF(B2B!H:H,(IF(K263&lt;&gt;"---",IF(INDEX(RAW_c_TEB2000_REV01!B:D,MATCH(H263,RAW_c_TEB2000_REV01!B:B,0),3)=L263,INDEX(
RAW_c_TEB2000_REV01!B:D,MATCH(H263,INDEX(RAW_c_TEB2000_REV01!B:B,MATCH(H263,RAW_c_TEB2000_REV01!B:B,)+1):'RAW_c_TEB2000_REV01'!B11334,)+MATCH(H263,RAW_c_TEB2000_REV01!B:B,),3),INDEX(RAW_c_TEB2000_REV01!B:D,MATCH(H263,RAW_c_TEB2000_REV01!B:B,0),3)),"---")))=0,"---",IF(K263&lt;&gt;"---",IF(INDEX(RAW_c_TEB2000_REV01!B:D,MATCH(H263,RAW_c_TEB2000_REV01!B:B,0),3)=L263,INDEX(
RAW_c_TEB2000_REV01!B:D,MATCH(H263,INDEX(RAW_c_TEB2000_REV01!B:B,MATCH(H263,RAW_c_TEB2000_REV01!B:B,)+1):'RAW_c_TEB2000_REV01'!B11334,)+MATCH(H263,RAW_c_TEB2000_REV01!B:B,),3),INDEX(RAW_c_TEB2000_REV01!B:D,MATCH(H263,RAW_c_TEB2000_REV01!B:B,0),3)),"---"))),"---")</f>
        <v>JB3-57</v>
      </c>
      <c r="T263">
        <f>COUNTIF(RAW_c_TEB2000_REV01!B:B,G263)</f>
        <v>2</v>
      </c>
      <c r="U263" t="str">
        <f t="shared" ref="U263:U326" si="29">$B263&amp;"-"&amp;$C263</f>
        <v>B2B-IO-G2</v>
      </c>
    </row>
    <row r="264" spans="1:21" x14ac:dyDescent="0.25">
      <c r="A264" t="s">
        <v>2295</v>
      </c>
      <c r="B264" t="s">
        <v>39</v>
      </c>
      <c r="C264" t="s">
        <v>2267</v>
      </c>
      <c r="D264" t="s">
        <v>275</v>
      </c>
      <c r="E264">
        <v>60</v>
      </c>
      <c r="F264" t="str">
        <f t="shared" si="24"/>
        <v>JB3-60</v>
      </c>
      <c r="G264" t="str">
        <f>VLOOKUP(F264,RAW_c_TEB2000_REV01!A:B,2,0)</f>
        <v>B34_L22_N</v>
      </c>
      <c r="H264" t="str">
        <f t="shared" si="25"/>
        <v>B34_L22_N</v>
      </c>
      <c r="I264" t="str">
        <f t="shared" si="26"/>
        <v>--</v>
      </c>
      <c r="J264" t="str">
        <f t="shared" si="27"/>
        <v>--</v>
      </c>
      <c r="K264">
        <f>IFERROR(IF(J264="--",IF(G264=H264,VLOOKUP(G264,RAW_c_TEB2000_REV01!L:N,3,0),SUM(VLOOKUP(H264,RAW_c_TEB2000_REV01!L:N,3,0),VLOOKUP(G264,RAW_c_TEB2000_REV01!L:N,3,0))),"---"),"---")</f>
        <v>43.828699999999998</v>
      </c>
      <c r="L264" t="str">
        <f t="shared" si="28"/>
        <v>JB3-60</v>
      </c>
      <c r="M264" t="str">
        <f>IFERROR(IF(
COUNTIF(B2B!H:H,(IF(K264&lt;&gt;"---",IF(INDEX(RAW_c_TEB2000_REV01!B:D,MATCH(H264,RAW_c_TEB2000_REV01!B:B,0),3)=L264,INDEX(
RAW_c_TEB2000_REV01!B:D,MATCH(H264,INDEX(RAW_c_TEB2000_REV01!B:B,MATCH(H264,RAW_c_TEB2000_REV01!B:B,)+1):'RAW_c_TEB2000_REV01'!B11335,)+MATCH(H264,RAW_c_TEB2000_REV01!B:B,),3),INDEX(RAW_c_TEB2000_REV01!B:D,MATCH(H264,RAW_c_TEB2000_REV01!B:B,0),3)),"---")))=1,"---",IF(K264&lt;&gt;"---",IF(INDEX(RAW_c_TEB2000_REV01!B:D,MATCH(H264,RAW_c_TEB2000_REV01!B:B,0),3)=L264,INDEX(
RAW_c_TEB2000_REV01!B:D,MATCH(H264,INDEX(RAW_c_TEB2000_REV01!B:B,MATCH(H264,RAW_c_TEB2000_REV01!B:B,)+1):'RAW_c_TEB2000_REV01'!B11335,)+MATCH(H264,RAW_c_TEB2000_REV01!B:B,),3),INDEX(RAW_c_TEB2000_REV01!B:D,MATCH(H264,RAW_c_TEB2000_REV01!B:B,0),3)),"---")),"---")</f>
        <v>J1-C23</v>
      </c>
      <c r="N264" t="str">
        <f>IFERROR(IF(AND(B264="B2B",J264="--"),L264,IF(
COUNTIF(B2B!H:H,(IF(K264&lt;&gt;"---",IF(INDEX(RAW_c_TEB2000_REV01!B:D,MATCH(H264,RAW_c_TEB2000_REV01!B:B,0),3)=L264,INDEX(
RAW_c_TEB2000_REV01!B:D,MATCH(H264,INDEX(RAW_c_TEB2000_REV01!B:B,MATCH(H264,RAW_c_TEB2000_REV01!B:B,)+1):'RAW_c_TEB2000_REV01'!B11335,)+MATCH(H264,RAW_c_TEB2000_REV01!B:B,),3),INDEX(RAW_c_TEB2000_REV01!B:D,MATCH(H264,RAW_c_TEB2000_REV01!B:B,0),3)),"---")))=0,"---",IF(K264&lt;&gt;"---",IF(INDEX(RAW_c_TEB2000_REV01!B:D,MATCH(H264,RAW_c_TEB2000_REV01!B:B,0),3)=L264,INDEX(
RAW_c_TEB2000_REV01!B:D,MATCH(H264,INDEX(RAW_c_TEB2000_REV01!B:B,MATCH(H264,RAW_c_TEB2000_REV01!B:B,)+1):'RAW_c_TEB2000_REV01'!B11335,)+MATCH(H264,RAW_c_TEB2000_REV01!B:B,),3),INDEX(RAW_c_TEB2000_REV01!B:D,MATCH(H264,RAW_c_TEB2000_REV01!B:B,0),3)),"---"))),"---")</f>
        <v>JB3-60</v>
      </c>
      <c r="T264">
        <f>COUNTIF(RAW_c_TEB2000_REV01!B:B,G264)</f>
        <v>2</v>
      </c>
      <c r="U264" t="str">
        <f t="shared" si="29"/>
        <v>B2B-IO-G2</v>
      </c>
    </row>
    <row r="265" spans="1:21" x14ac:dyDescent="0.25">
      <c r="A265" t="s">
        <v>2296</v>
      </c>
      <c r="B265" t="s">
        <v>39</v>
      </c>
      <c r="C265" t="s">
        <v>2267</v>
      </c>
      <c r="D265" t="s">
        <v>275</v>
      </c>
      <c r="E265">
        <v>59</v>
      </c>
      <c r="F265" t="str">
        <f t="shared" si="24"/>
        <v>JB3-59</v>
      </c>
      <c r="G265" t="str">
        <f>VLOOKUP(F265,RAW_c_TEB2000_REV01!A:B,2,0)</f>
        <v>B34_L14_N</v>
      </c>
      <c r="H265" t="str">
        <f t="shared" si="25"/>
        <v>B34_L14_N</v>
      </c>
      <c r="I265" t="str">
        <f t="shared" si="26"/>
        <v>--</v>
      </c>
      <c r="J265" t="str">
        <f t="shared" si="27"/>
        <v>--</v>
      </c>
      <c r="K265">
        <f>IFERROR(IF(J265="--",IF(G265=H265,VLOOKUP(G265,RAW_c_TEB2000_REV01!L:N,3,0),SUM(VLOOKUP(H265,RAW_c_TEB2000_REV01!L:N,3,0),VLOOKUP(G265,RAW_c_TEB2000_REV01!L:N,3,0))),"---"),"---")</f>
        <v>42.165999999999997</v>
      </c>
      <c r="L265" t="str">
        <f t="shared" si="28"/>
        <v>JB3-59</v>
      </c>
      <c r="M265" t="str">
        <f>IFERROR(IF(
COUNTIF(B2B!H:H,(IF(K265&lt;&gt;"---",IF(INDEX(RAW_c_TEB2000_REV01!B:D,MATCH(H265,RAW_c_TEB2000_REV01!B:B,0),3)=L265,INDEX(
RAW_c_TEB2000_REV01!B:D,MATCH(H265,INDEX(RAW_c_TEB2000_REV01!B:B,MATCH(H265,RAW_c_TEB2000_REV01!B:B,)+1):'RAW_c_TEB2000_REV01'!B11336,)+MATCH(H265,RAW_c_TEB2000_REV01!B:B,),3),INDEX(RAW_c_TEB2000_REV01!B:D,MATCH(H265,RAW_c_TEB2000_REV01!B:B,0),3)),"---")))=1,"---",IF(K265&lt;&gt;"---",IF(INDEX(RAW_c_TEB2000_REV01!B:D,MATCH(H265,RAW_c_TEB2000_REV01!B:B,0),3)=L265,INDEX(
RAW_c_TEB2000_REV01!B:D,MATCH(H265,INDEX(RAW_c_TEB2000_REV01!B:B,MATCH(H265,RAW_c_TEB2000_REV01!B:B,)+1):'RAW_c_TEB2000_REV01'!B11336,)+MATCH(H265,RAW_c_TEB2000_REV01!B:B,),3),INDEX(RAW_c_TEB2000_REV01!B:D,MATCH(H265,RAW_c_TEB2000_REV01!B:B,0),3)),"---")),"---")</f>
        <v>J1-C29</v>
      </c>
      <c r="N265" t="str">
        <f>IFERROR(IF(AND(B265="B2B",J265="--"),L265,IF(
COUNTIF(B2B!H:H,(IF(K265&lt;&gt;"---",IF(INDEX(RAW_c_TEB2000_REV01!B:D,MATCH(H265,RAW_c_TEB2000_REV01!B:B,0),3)=L265,INDEX(
RAW_c_TEB2000_REV01!B:D,MATCH(H265,INDEX(RAW_c_TEB2000_REV01!B:B,MATCH(H265,RAW_c_TEB2000_REV01!B:B,)+1):'RAW_c_TEB2000_REV01'!B11336,)+MATCH(H265,RAW_c_TEB2000_REV01!B:B,),3),INDEX(RAW_c_TEB2000_REV01!B:D,MATCH(H265,RAW_c_TEB2000_REV01!B:B,0),3)),"---")))=0,"---",IF(K265&lt;&gt;"---",IF(INDEX(RAW_c_TEB2000_REV01!B:D,MATCH(H265,RAW_c_TEB2000_REV01!B:B,0),3)=L265,INDEX(
RAW_c_TEB2000_REV01!B:D,MATCH(H265,INDEX(RAW_c_TEB2000_REV01!B:B,MATCH(H265,RAW_c_TEB2000_REV01!B:B,)+1):'RAW_c_TEB2000_REV01'!B11336,)+MATCH(H265,RAW_c_TEB2000_REV01!B:B,),3),INDEX(RAW_c_TEB2000_REV01!B:D,MATCH(H265,RAW_c_TEB2000_REV01!B:B,0),3)),"---"))),"---")</f>
        <v>JB3-59</v>
      </c>
      <c r="T265">
        <f>COUNTIF(RAW_c_TEB2000_REV01!B:B,G265)</f>
        <v>2</v>
      </c>
      <c r="U265" t="str">
        <f t="shared" si="29"/>
        <v>B2B-IO-G2</v>
      </c>
    </row>
    <row r="266" spans="1:21" x14ac:dyDescent="0.25">
      <c r="A266" t="s">
        <v>2297</v>
      </c>
      <c r="B266" t="s">
        <v>2298</v>
      </c>
      <c r="C266" t="s">
        <v>170</v>
      </c>
      <c r="D266" t="s">
        <v>841</v>
      </c>
      <c r="E266" t="s">
        <v>986</v>
      </c>
      <c r="F266" t="str">
        <f t="shared" si="24"/>
        <v>J1-A1</v>
      </c>
      <c r="G266" t="str">
        <f>VLOOKUP(F266,RAW_c_TEB2000_REV01!A:B,2,0)</f>
        <v>MIO10-SCL</v>
      </c>
      <c r="H266" t="str">
        <f t="shared" si="25"/>
        <v>MIO10-SCL</v>
      </c>
      <c r="I266" t="str">
        <f t="shared" si="26"/>
        <v>--</v>
      </c>
      <c r="J266" t="str">
        <f t="shared" si="27"/>
        <v>--</v>
      </c>
      <c r="K266">
        <f>IFERROR(IF(J266="--",IF(G266=H266,VLOOKUP(G266,RAW_c_TEB2000_REV01!L:N,3,0),SUM(VLOOKUP(H266,RAW_c_TEB2000_REV01!L:N,3,0),VLOOKUP(G266,RAW_c_TEB2000_REV01!L:N,3,0))),"---"),"---")</f>
        <v>60.7911</v>
      </c>
      <c r="L266" t="str">
        <f t="shared" si="28"/>
        <v>J1-A1</v>
      </c>
      <c r="M266" t="str">
        <f>IFERROR(IF(
COUNTIF(B2B!H:H,(IF(K266&lt;&gt;"---",IF(INDEX(RAW_c_TEB2000_REV01!B:D,MATCH(H266,RAW_c_TEB2000_REV01!B:B,0),3)=L266,INDEX(
RAW_c_TEB2000_REV01!B:D,MATCH(H266,INDEX(RAW_c_TEB2000_REV01!B:B,MATCH(H266,RAW_c_TEB2000_REV01!B:B,)+1):'RAW_c_TEB2000_REV01'!B11337,)+MATCH(H266,RAW_c_TEB2000_REV01!B:B,),3),INDEX(RAW_c_TEB2000_REV01!B:D,MATCH(H266,RAW_c_TEB2000_REV01!B:B,0),3)),"---")))=1,"---",IF(K266&lt;&gt;"---",IF(INDEX(RAW_c_TEB2000_REV01!B:D,MATCH(H266,RAW_c_TEB2000_REV01!B:B,0),3)=L266,INDEX(
RAW_c_TEB2000_REV01!B:D,MATCH(H266,INDEX(RAW_c_TEB2000_REV01!B:B,MATCH(H266,RAW_c_TEB2000_REV01!B:B,)+1):'RAW_c_TEB2000_REV01'!B11337,)+MATCH(H266,RAW_c_TEB2000_REV01!B:B,),3),INDEX(RAW_c_TEB2000_REV01!B:D,MATCH(H266,RAW_c_TEB2000_REV01!B:B,0),3)),"---")),"---")</f>
        <v>U7-2</v>
      </c>
      <c r="N266" t="str">
        <f>IFERROR(IF(AND(B266="B2B",J266="--"),L266,IF(
COUNTIF(B2B!H:H,(IF(K266&lt;&gt;"---",IF(INDEX(RAW_c_TEB2000_REV01!B:D,MATCH(H266,RAW_c_TEB2000_REV01!B:B,0),3)=L266,INDEX(
RAW_c_TEB2000_REV01!B:D,MATCH(H266,INDEX(RAW_c_TEB2000_REV01!B:B,MATCH(H266,RAW_c_TEB2000_REV01!B:B,)+1):'RAW_c_TEB2000_REV01'!B11337,)+MATCH(H266,RAW_c_TEB2000_REV01!B:B,),3),INDEX(RAW_c_TEB2000_REV01!B:D,MATCH(H266,RAW_c_TEB2000_REV01!B:B,0),3)),"---")))=0,"---",IF(K266&lt;&gt;"---",IF(INDEX(RAW_c_TEB2000_REV01!B:D,MATCH(H266,RAW_c_TEB2000_REV01!B:B,0),3)=L266,INDEX(
RAW_c_TEB2000_REV01!B:D,MATCH(H266,INDEX(RAW_c_TEB2000_REV01!B:B,MATCH(H266,RAW_c_TEB2000_REV01!B:B,)+1):'RAW_c_TEB2000_REV01'!B11337,)+MATCH(H266,RAW_c_TEB2000_REV01!B:B,),3),INDEX(RAW_c_TEB2000_REV01!B:D,MATCH(H266,RAW_c_TEB2000_REV01!B:B,0),3)),"---"))),"---")</f>
        <v>---</v>
      </c>
      <c r="T266">
        <f>COUNTIF(RAW_c_TEB2000_REV01!B:B,G266)</f>
        <v>3</v>
      </c>
      <c r="U266" t="str">
        <f t="shared" si="29"/>
        <v>ext. Conn.-1</v>
      </c>
    </row>
    <row r="267" spans="1:21" x14ac:dyDescent="0.25">
      <c r="A267" t="s">
        <v>2299</v>
      </c>
      <c r="B267" t="s">
        <v>2298</v>
      </c>
      <c r="C267" t="s">
        <v>171</v>
      </c>
      <c r="D267" t="s">
        <v>841</v>
      </c>
      <c r="E267" t="s">
        <v>1196</v>
      </c>
      <c r="F267" t="str">
        <f t="shared" si="24"/>
        <v>J1-A2</v>
      </c>
      <c r="G267" t="str">
        <f>VLOOKUP(F267,RAW_c_TEB2000_REV01!A:B,2,0)</f>
        <v>MIO11-SDA</v>
      </c>
      <c r="H267" t="str">
        <f t="shared" si="25"/>
        <v>MIO11-SDA</v>
      </c>
      <c r="I267" t="str">
        <f t="shared" si="26"/>
        <v>--</v>
      </c>
      <c r="J267" t="str">
        <f t="shared" si="27"/>
        <v>--</v>
      </c>
      <c r="K267">
        <f>IFERROR(IF(J267="--",IF(G267=H267,VLOOKUP(G267,RAW_c_TEB2000_REV01!L:N,3,0),SUM(VLOOKUP(H267,RAW_c_TEB2000_REV01!L:N,3,0),VLOOKUP(G267,RAW_c_TEB2000_REV01!L:N,3,0))),"---"),"---")</f>
        <v>54.552700000000002</v>
      </c>
      <c r="L267" t="str">
        <f t="shared" si="28"/>
        <v>J1-A2</v>
      </c>
      <c r="M267" t="str">
        <f>IFERROR(IF(
COUNTIF(B2B!H:H,(IF(K267&lt;&gt;"---",IF(INDEX(RAW_c_TEB2000_REV01!B:D,MATCH(H267,RAW_c_TEB2000_REV01!B:B,0),3)=L267,INDEX(
RAW_c_TEB2000_REV01!B:D,MATCH(H267,INDEX(RAW_c_TEB2000_REV01!B:B,MATCH(H267,RAW_c_TEB2000_REV01!B:B,)+1):'RAW_c_TEB2000_REV01'!B11338,)+MATCH(H267,RAW_c_TEB2000_REV01!B:B,),3),INDEX(RAW_c_TEB2000_REV01!B:D,MATCH(H267,RAW_c_TEB2000_REV01!B:B,0),3)),"---")))=1,"---",IF(K267&lt;&gt;"---",IF(INDEX(RAW_c_TEB2000_REV01!B:D,MATCH(H267,RAW_c_TEB2000_REV01!B:B,0),3)=L267,INDEX(
RAW_c_TEB2000_REV01!B:D,MATCH(H267,INDEX(RAW_c_TEB2000_REV01!B:B,MATCH(H267,RAW_c_TEB2000_REV01!B:B,)+1):'RAW_c_TEB2000_REV01'!B11338,)+MATCH(H267,RAW_c_TEB2000_REV01!B:B,),3),INDEX(RAW_c_TEB2000_REV01!B:D,MATCH(H267,RAW_c_TEB2000_REV01!B:B,0),3)),"---")),"---")</f>
        <v>U7-3</v>
      </c>
      <c r="N267" t="str">
        <f>IFERROR(IF(AND(B267="B2B",J267="--"),L267,IF(
COUNTIF(B2B!H:H,(IF(K267&lt;&gt;"---",IF(INDEX(RAW_c_TEB2000_REV01!B:D,MATCH(H267,RAW_c_TEB2000_REV01!B:B,0),3)=L267,INDEX(
RAW_c_TEB2000_REV01!B:D,MATCH(H267,INDEX(RAW_c_TEB2000_REV01!B:B,MATCH(H267,RAW_c_TEB2000_REV01!B:B,)+1):'RAW_c_TEB2000_REV01'!B11338,)+MATCH(H267,RAW_c_TEB2000_REV01!B:B,),3),INDEX(RAW_c_TEB2000_REV01!B:D,MATCH(H267,RAW_c_TEB2000_REV01!B:B,0),3)),"---")))=0,"---",IF(K267&lt;&gt;"---",IF(INDEX(RAW_c_TEB2000_REV01!B:D,MATCH(H267,RAW_c_TEB2000_REV01!B:B,0),3)=L267,INDEX(
RAW_c_TEB2000_REV01!B:D,MATCH(H267,INDEX(RAW_c_TEB2000_REV01!B:B,MATCH(H267,RAW_c_TEB2000_REV01!B:B,)+1):'RAW_c_TEB2000_REV01'!B11338,)+MATCH(H267,RAW_c_TEB2000_REV01!B:B,),3),INDEX(RAW_c_TEB2000_REV01!B:D,MATCH(H267,RAW_c_TEB2000_REV01!B:B,0),3)),"---"))),"---")</f>
        <v>---</v>
      </c>
      <c r="T267">
        <f>COUNTIF(RAW_c_TEB2000_REV01!B:B,G267)</f>
        <v>3</v>
      </c>
      <c r="U267" t="str">
        <f t="shared" si="29"/>
        <v>ext. Conn.-2</v>
      </c>
    </row>
    <row r="268" spans="1:21" x14ac:dyDescent="0.25">
      <c r="A268" t="s">
        <v>2300</v>
      </c>
      <c r="B268" t="s">
        <v>2298</v>
      </c>
      <c r="C268" t="s">
        <v>172</v>
      </c>
      <c r="D268" t="s">
        <v>841</v>
      </c>
      <c r="E268" t="s">
        <v>1198</v>
      </c>
      <c r="F268" t="str">
        <f t="shared" si="24"/>
        <v>J1-A3</v>
      </c>
      <c r="G268" t="str">
        <f>VLOOKUP(F268,RAW_c_TEB2000_REV01!A:B,2,0)</f>
        <v>GND</v>
      </c>
      <c r="H268" t="str">
        <f t="shared" si="25"/>
        <v>GND</v>
      </c>
      <c r="I268" t="str">
        <f t="shared" si="26"/>
        <v>--</v>
      </c>
      <c r="J268" t="str">
        <f t="shared" si="27"/>
        <v>---</v>
      </c>
      <c r="K268" t="str">
        <f>IFERROR(IF(J268="--",IF(G268=H268,VLOOKUP(G268,RAW_c_TEB2000_REV01!L:N,3,0),SUM(VLOOKUP(H268,RAW_c_TEB2000_REV01!L:N,3,0),VLOOKUP(G268,RAW_c_TEB2000_REV01!L:N,3,0))),"---"),"---")</f>
        <v>---</v>
      </c>
      <c r="L268" t="str">
        <f t="shared" si="28"/>
        <v>J1-A3</v>
      </c>
      <c r="M268" t="str">
        <f>IFERROR(IF(
COUNTIF(B2B!H:H,(IF(K268&lt;&gt;"---",IF(INDEX(RAW_c_TEB2000_REV01!B:D,MATCH(H268,RAW_c_TEB2000_REV01!B:B,0),3)=L268,INDEX(
RAW_c_TEB2000_REV01!B:D,MATCH(H268,INDEX(RAW_c_TEB2000_REV01!B:B,MATCH(H268,RAW_c_TEB2000_REV01!B:B,)+1):'RAW_c_TEB2000_REV01'!B11339,)+MATCH(H268,RAW_c_TEB2000_REV01!B:B,),3),INDEX(RAW_c_TEB2000_REV01!B:D,MATCH(H268,RAW_c_TEB2000_REV01!B:B,0),3)),"---")))=1,"---",IF(K268&lt;&gt;"---",IF(INDEX(RAW_c_TEB2000_REV01!B:D,MATCH(H268,RAW_c_TEB2000_REV01!B:B,0),3)=L268,INDEX(
RAW_c_TEB2000_REV01!B:D,MATCH(H268,INDEX(RAW_c_TEB2000_REV01!B:B,MATCH(H268,RAW_c_TEB2000_REV01!B:B,)+1):'RAW_c_TEB2000_REV01'!B11339,)+MATCH(H268,RAW_c_TEB2000_REV01!B:B,),3),INDEX(RAW_c_TEB2000_REV01!B:D,MATCH(H268,RAW_c_TEB2000_REV01!B:B,0),3)),"---")),"---")</f>
        <v>---</v>
      </c>
      <c r="N268" t="str">
        <f>IFERROR(IF(AND(B268="B2B",J268="--"),L268,IF(
COUNTIF(B2B!H:H,(IF(K268&lt;&gt;"---",IF(INDEX(RAW_c_TEB2000_REV01!B:D,MATCH(H268,RAW_c_TEB2000_REV01!B:B,0),3)=L268,INDEX(
RAW_c_TEB2000_REV01!B:D,MATCH(H268,INDEX(RAW_c_TEB2000_REV01!B:B,MATCH(H268,RAW_c_TEB2000_REV01!B:B,)+1):'RAW_c_TEB2000_REV01'!B11339,)+MATCH(H268,RAW_c_TEB2000_REV01!B:B,),3),INDEX(RAW_c_TEB2000_REV01!B:D,MATCH(H268,RAW_c_TEB2000_REV01!B:B,0),3)),"---")))=0,"---",IF(K268&lt;&gt;"---",IF(INDEX(RAW_c_TEB2000_REV01!B:D,MATCH(H268,RAW_c_TEB2000_REV01!B:B,0),3)=L268,INDEX(
RAW_c_TEB2000_REV01!B:D,MATCH(H268,INDEX(RAW_c_TEB2000_REV01!B:B,MATCH(H268,RAW_c_TEB2000_REV01!B:B,)+1):'RAW_c_TEB2000_REV01'!B11339,)+MATCH(H268,RAW_c_TEB2000_REV01!B:B,),3),INDEX(RAW_c_TEB2000_REV01!B:D,MATCH(H268,RAW_c_TEB2000_REV01!B:B,0),3)),"---"))),"---")</f>
        <v>---</v>
      </c>
      <c r="T268">
        <f>COUNTIF(RAW_c_TEB2000_REV01!B:B,G268)</f>
        <v>224</v>
      </c>
      <c r="U268" t="str">
        <f t="shared" si="29"/>
        <v>ext. Conn.-3</v>
      </c>
    </row>
    <row r="269" spans="1:21" x14ac:dyDescent="0.25">
      <c r="A269" t="s">
        <v>2301</v>
      </c>
      <c r="B269" t="s">
        <v>2298</v>
      </c>
      <c r="C269" t="s">
        <v>173</v>
      </c>
      <c r="D269" t="s">
        <v>841</v>
      </c>
      <c r="E269" t="s">
        <v>987</v>
      </c>
      <c r="F269" t="str">
        <f t="shared" si="24"/>
        <v>J1-A4</v>
      </c>
      <c r="G269" t="str">
        <f>VLOOKUP(F269,RAW_c_TEB2000_REV01!A:B,2,0)</f>
        <v>B35_L19_P</v>
      </c>
      <c r="H269" t="str">
        <f t="shared" si="25"/>
        <v>B35_L19_P</v>
      </c>
      <c r="I269" t="str">
        <f t="shared" si="26"/>
        <v>--</v>
      </c>
      <c r="J269" t="str">
        <f t="shared" si="27"/>
        <v>--</v>
      </c>
      <c r="K269">
        <f>IFERROR(IF(J269="--",IF(G269=H269,VLOOKUP(G269,RAW_c_TEB2000_REV01!L:N,3,0),SUM(VLOOKUP(H269,RAW_c_TEB2000_REV01!L:N,3,0),VLOOKUP(G269,RAW_c_TEB2000_REV01!L:N,3,0))),"---"),"---")</f>
        <v>25.738800000000001</v>
      </c>
      <c r="L269" t="str">
        <f t="shared" si="28"/>
        <v>J1-A4</v>
      </c>
      <c r="M269" t="str">
        <f>IFERROR(IF(
COUNTIF(B2B!H:H,(IF(K269&lt;&gt;"---",IF(INDEX(RAW_c_TEB2000_REV01!B:D,MATCH(H269,RAW_c_TEB2000_REV01!B:B,0),3)=L269,INDEX(
RAW_c_TEB2000_REV01!B:D,MATCH(H269,INDEX(RAW_c_TEB2000_REV01!B:B,MATCH(H269,RAW_c_TEB2000_REV01!B:B,)+1):'RAW_c_TEB2000_REV01'!B11340,)+MATCH(H269,RAW_c_TEB2000_REV01!B:B,),3),INDEX(RAW_c_TEB2000_REV01!B:D,MATCH(H269,RAW_c_TEB2000_REV01!B:B,0),3)),"---")))=1,"---",IF(K269&lt;&gt;"---",IF(INDEX(RAW_c_TEB2000_REV01!B:D,MATCH(H269,RAW_c_TEB2000_REV01!B:B,0),3)=L269,INDEX(
RAW_c_TEB2000_REV01!B:D,MATCH(H269,INDEX(RAW_c_TEB2000_REV01!B:B,MATCH(H269,RAW_c_TEB2000_REV01!B:B,)+1):'RAW_c_TEB2000_REV01'!B11340,)+MATCH(H269,RAW_c_TEB2000_REV01!B:B,),3),INDEX(RAW_c_TEB2000_REV01!B:D,MATCH(H269,RAW_c_TEB2000_REV01!B:B,0),3)),"---")),"---")</f>
        <v>---</v>
      </c>
      <c r="N269" t="str">
        <f>IFERROR(IF(AND(B269="B2B",J269="--"),L269,IF(
COUNTIF(B2B!H:H,(IF(K269&lt;&gt;"---",IF(INDEX(RAW_c_TEB2000_REV01!B:D,MATCH(H269,RAW_c_TEB2000_REV01!B:B,0),3)=L269,INDEX(
RAW_c_TEB2000_REV01!B:D,MATCH(H269,INDEX(RAW_c_TEB2000_REV01!B:B,MATCH(H269,RAW_c_TEB2000_REV01!B:B,)+1):'RAW_c_TEB2000_REV01'!B11340,)+MATCH(H269,RAW_c_TEB2000_REV01!B:B,),3),INDEX(RAW_c_TEB2000_REV01!B:D,MATCH(H269,RAW_c_TEB2000_REV01!B:B,0),3)),"---")))=0,"---",IF(K269&lt;&gt;"---",IF(INDEX(RAW_c_TEB2000_REV01!B:D,MATCH(H269,RAW_c_TEB2000_REV01!B:B,0),3)=L269,INDEX(
RAW_c_TEB2000_REV01!B:D,MATCH(H269,INDEX(RAW_c_TEB2000_REV01!B:B,MATCH(H269,RAW_c_TEB2000_REV01!B:B,)+1):'RAW_c_TEB2000_REV01'!B11340,)+MATCH(H269,RAW_c_TEB2000_REV01!B:B,),3),INDEX(RAW_c_TEB2000_REV01!B:D,MATCH(H269,RAW_c_TEB2000_REV01!B:B,0),3)),"---"))),"---")</f>
        <v>JB1-99</v>
      </c>
      <c r="T269">
        <f>COUNTIF(RAW_c_TEB2000_REV01!B:B,G269)</f>
        <v>2</v>
      </c>
      <c r="U269" t="str">
        <f t="shared" si="29"/>
        <v>ext. Conn.-4</v>
      </c>
    </row>
    <row r="270" spans="1:21" x14ac:dyDescent="0.25">
      <c r="A270" t="s">
        <v>2302</v>
      </c>
      <c r="B270" t="s">
        <v>2298</v>
      </c>
      <c r="C270" t="s">
        <v>174</v>
      </c>
      <c r="D270" t="s">
        <v>841</v>
      </c>
      <c r="E270" t="s">
        <v>1097</v>
      </c>
      <c r="F270" t="str">
        <f t="shared" si="24"/>
        <v>J1-A5</v>
      </c>
      <c r="G270" t="str">
        <f>VLOOKUP(F270,RAW_c_TEB2000_REV01!A:B,2,0)</f>
        <v>B35_L19_N</v>
      </c>
      <c r="H270" t="str">
        <f t="shared" si="25"/>
        <v>B35_L19_N</v>
      </c>
      <c r="I270" t="str">
        <f t="shared" si="26"/>
        <v>--</v>
      </c>
      <c r="J270" t="str">
        <f t="shared" si="27"/>
        <v>--</v>
      </c>
      <c r="K270">
        <f>IFERROR(IF(J270="--",IF(G270=H270,VLOOKUP(G270,RAW_c_TEB2000_REV01!L:N,3,0),SUM(VLOOKUP(H270,RAW_c_TEB2000_REV01!L:N,3,0),VLOOKUP(G270,RAW_c_TEB2000_REV01!L:N,3,0))),"---"),"---")</f>
        <v>25.698799999999999</v>
      </c>
      <c r="L270" t="str">
        <f t="shared" si="28"/>
        <v>J1-A5</v>
      </c>
      <c r="M270" t="str">
        <f>IFERROR(IF(
COUNTIF(B2B!H:H,(IF(K270&lt;&gt;"---",IF(INDEX(RAW_c_TEB2000_REV01!B:D,MATCH(H270,RAW_c_TEB2000_REV01!B:B,0),3)=L270,INDEX(
RAW_c_TEB2000_REV01!B:D,MATCH(H270,INDEX(RAW_c_TEB2000_REV01!B:B,MATCH(H270,RAW_c_TEB2000_REV01!B:B,)+1):'RAW_c_TEB2000_REV01'!B11341,)+MATCH(H270,RAW_c_TEB2000_REV01!B:B,),3),INDEX(RAW_c_TEB2000_REV01!B:D,MATCH(H270,RAW_c_TEB2000_REV01!B:B,0),3)),"---")))=1,"---",IF(K270&lt;&gt;"---",IF(INDEX(RAW_c_TEB2000_REV01!B:D,MATCH(H270,RAW_c_TEB2000_REV01!B:B,0),3)=L270,INDEX(
RAW_c_TEB2000_REV01!B:D,MATCH(H270,INDEX(RAW_c_TEB2000_REV01!B:B,MATCH(H270,RAW_c_TEB2000_REV01!B:B,)+1):'RAW_c_TEB2000_REV01'!B11341,)+MATCH(H270,RAW_c_TEB2000_REV01!B:B,),3),INDEX(RAW_c_TEB2000_REV01!B:D,MATCH(H270,RAW_c_TEB2000_REV01!B:B,0),3)),"---")),"---")</f>
        <v>---</v>
      </c>
      <c r="N270" t="str">
        <f>IFERROR(IF(AND(B270="B2B",J270="--"),L270,IF(
COUNTIF(B2B!H:H,(IF(K270&lt;&gt;"---",IF(INDEX(RAW_c_TEB2000_REV01!B:D,MATCH(H270,RAW_c_TEB2000_REV01!B:B,0),3)=L270,INDEX(
RAW_c_TEB2000_REV01!B:D,MATCH(H270,INDEX(RAW_c_TEB2000_REV01!B:B,MATCH(H270,RAW_c_TEB2000_REV01!B:B,)+1):'RAW_c_TEB2000_REV01'!B11341,)+MATCH(H270,RAW_c_TEB2000_REV01!B:B,),3),INDEX(RAW_c_TEB2000_REV01!B:D,MATCH(H270,RAW_c_TEB2000_REV01!B:B,0),3)),"---")))=0,"---",IF(K270&lt;&gt;"---",IF(INDEX(RAW_c_TEB2000_REV01!B:D,MATCH(H270,RAW_c_TEB2000_REV01!B:B,0),3)=L270,INDEX(
RAW_c_TEB2000_REV01!B:D,MATCH(H270,INDEX(RAW_c_TEB2000_REV01!B:B,MATCH(H270,RAW_c_TEB2000_REV01!B:B,)+1):'RAW_c_TEB2000_REV01'!B11341,)+MATCH(H270,RAW_c_TEB2000_REV01!B:B,),3),INDEX(RAW_c_TEB2000_REV01!B:D,MATCH(H270,RAW_c_TEB2000_REV01!B:B,0),3)),"---"))),"---")</f>
        <v>JB1-97</v>
      </c>
      <c r="T270">
        <f>COUNTIF(RAW_c_TEB2000_REV01!B:B,G270)</f>
        <v>2</v>
      </c>
      <c r="U270" t="str">
        <f t="shared" si="29"/>
        <v>ext. Conn.-5</v>
      </c>
    </row>
    <row r="271" spans="1:21" x14ac:dyDescent="0.25">
      <c r="A271" t="s">
        <v>2303</v>
      </c>
      <c r="B271" t="s">
        <v>2298</v>
      </c>
      <c r="C271" t="s">
        <v>175</v>
      </c>
      <c r="D271" t="s">
        <v>841</v>
      </c>
      <c r="E271" t="s">
        <v>1098</v>
      </c>
      <c r="F271" t="str">
        <f t="shared" si="24"/>
        <v>J1-A6</v>
      </c>
      <c r="G271" t="str">
        <f>VLOOKUP(F271,RAW_c_TEB2000_REV01!A:B,2,0)</f>
        <v>B35_L12_P</v>
      </c>
      <c r="H271" t="str">
        <f t="shared" si="25"/>
        <v>B35_L12_P</v>
      </c>
      <c r="I271" t="str">
        <f t="shared" si="26"/>
        <v>--</v>
      </c>
      <c r="J271" t="str">
        <f t="shared" si="27"/>
        <v>--</v>
      </c>
      <c r="K271">
        <f>IFERROR(IF(J271="--",IF(G271=H271,VLOOKUP(G271,RAW_c_TEB2000_REV01!L:N,3,0),SUM(VLOOKUP(H271,RAW_c_TEB2000_REV01!L:N,3,0),VLOOKUP(G271,RAW_c_TEB2000_REV01!L:N,3,0))),"---"),"---")</f>
        <v>23.047999999999998</v>
      </c>
      <c r="L271" t="str">
        <f t="shared" si="28"/>
        <v>J1-A6</v>
      </c>
      <c r="M271" t="str">
        <f>IFERROR(IF(
COUNTIF(B2B!H:H,(IF(K271&lt;&gt;"---",IF(INDEX(RAW_c_TEB2000_REV01!B:D,MATCH(H271,RAW_c_TEB2000_REV01!B:B,0),3)=L271,INDEX(
RAW_c_TEB2000_REV01!B:D,MATCH(H271,INDEX(RAW_c_TEB2000_REV01!B:B,MATCH(H271,RAW_c_TEB2000_REV01!B:B,)+1):'RAW_c_TEB2000_REV01'!B11342,)+MATCH(H271,RAW_c_TEB2000_REV01!B:B,),3),INDEX(RAW_c_TEB2000_REV01!B:D,MATCH(H271,RAW_c_TEB2000_REV01!B:B,0),3)),"---")))=1,"---",IF(K271&lt;&gt;"---",IF(INDEX(RAW_c_TEB2000_REV01!B:D,MATCH(H271,RAW_c_TEB2000_REV01!B:B,0),3)=L271,INDEX(
RAW_c_TEB2000_REV01!B:D,MATCH(H271,INDEX(RAW_c_TEB2000_REV01!B:B,MATCH(H271,RAW_c_TEB2000_REV01!B:B,)+1):'RAW_c_TEB2000_REV01'!B11342,)+MATCH(H271,RAW_c_TEB2000_REV01!B:B,),3),INDEX(RAW_c_TEB2000_REV01!B:D,MATCH(H271,RAW_c_TEB2000_REV01!B:B,0),3)),"---")),"---")</f>
        <v>---</v>
      </c>
      <c r="N271" t="str">
        <f>IFERROR(IF(AND(B271="B2B",J271="--"),L271,IF(
COUNTIF(B2B!H:H,(IF(K271&lt;&gt;"---",IF(INDEX(RAW_c_TEB2000_REV01!B:D,MATCH(H271,RAW_c_TEB2000_REV01!B:B,0),3)=L271,INDEX(
RAW_c_TEB2000_REV01!B:D,MATCH(H271,INDEX(RAW_c_TEB2000_REV01!B:B,MATCH(H271,RAW_c_TEB2000_REV01!B:B,)+1):'RAW_c_TEB2000_REV01'!B11342,)+MATCH(H271,RAW_c_TEB2000_REV01!B:B,),3),INDEX(RAW_c_TEB2000_REV01!B:D,MATCH(H271,RAW_c_TEB2000_REV01!B:B,0),3)),"---")))=0,"---",IF(K271&lt;&gt;"---",IF(INDEX(RAW_c_TEB2000_REV01!B:D,MATCH(H271,RAW_c_TEB2000_REV01!B:B,0),3)=L271,INDEX(
RAW_c_TEB2000_REV01!B:D,MATCH(H271,INDEX(RAW_c_TEB2000_REV01!B:B,MATCH(H271,RAW_c_TEB2000_REV01!B:B,)+1):'RAW_c_TEB2000_REV01'!B11342,)+MATCH(H271,RAW_c_TEB2000_REV01!B:B,),3),INDEX(RAW_c_TEB2000_REV01!B:D,MATCH(H271,RAW_c_TEB2000_REV01!B:B,0),3)),"---"))),"---")</f>
        <v>JB1-78</v>
      </c>
      <c r="T271">
        <f>COUNTIF(RAW_c_TEB2000_REV01!B:B,G271)</f>
        <v>2</v>
      </c>
      <c r="U271" t="str">
        <f t="shared" si="29"/>
        <v>ext. Conn.-6</v>
      </c>
    </row>
    <row r="272" spans="1:21" x14ac:dyDescent="0.25">
      <c r="A272" t="s">
        <v>2304</v>
      </c>
      <c r="B272" t="s">
        <v>2298</v>
      </c>
      <c r="C272" t="s">
        <v>176</v>
      </c>
      <c r="D272" t="s">
        <v>841</v>
      </c>
      <c r="E272" t="s">
        <v>1099</v>
      </c>
      <c r="F272" t="str">
        <f t="shared" si="24"/>
        <v>J1-A7</v>
      </c>
      <c r="G272" t="str">
        <f>VLOOKUP(F272,RAW_c_TEB2000_REV01!A:B,2,0)</f>
        <v>B35_L12_N</v>
      </c>
      <c r="H272" t="str">
        <f t="shared" si="25"/>
        <v>B35_L12_N</v>
      </c>
      <c r="I272" t="str">
        <f t="shared" si="26"/>
        <v>--</v>
      </c>
      <c r="J272" t="str">
        <f t="shared" si="27"/>
        <v>--</v>
      </c>
      <c r="K272">
        <f>IFERROR(IF(J272="--",IF(G272=H272,VLOOKUP(G272,RAW_c_TEB2000_REV01!L:N,3,0),SUM(VLOOKUP(H272,RAW_c_TEB2000_REV01!L:N,3,0),VLOOKUP(G272,RAW_c_TEB2000_REV01!L:N,3,0))),"---"),"---")</f>
        <v>23.068100000000001</v>
      </c>
      <c r="L272" t="str">
        <f t="shared" si="28"/>
        <v>J1-A7</v>
      </c>
      <c r="M272" t="str">
        <f>IFERROR(IF(
COUNTIF(B2B!H:H,(IF(K272&lt;&gt;"---",IF(INDEX(RAW_c_TEB2000_REV01!B:D,MATCH(H272,RAW_c_TEB2000_REV01!B:B,0),3)=L272,INDEX(
RAW_c_TEB2000_REV01!B:D,MATCH(H272,INDEX(RAW_c_TEB2000_REV01!B:B,MATCH(H272,RAW_c_TEB2000_REV01!B:B,)+1):'RAW_c_TEB2000_REV01'!B11343,)+MATCH(H272,RAW_c_TEB2000_REV01!B:B,),3),INDEX(RAW_c_TEB2000_REV01!B:D,MATCH(H272,RAW_c_TEB2000_REV01!B:B,0),3)),"---")))=1,"---",IF(K272&lt;&gt;"---",IF(INDEX(RAW_c_TEB2000_REV01!B:D,MATCH(H272,RAW_c_TEB2000_REV01!B:B,0),3)=L272,INDEX(
RAW_c_TEB2000_REV01!B:D,MATCH(H272,INDEX(RAW_c_TEB2000_REV01!B:B,MATCH(H272,RAW_c_TEB2000_REV01!B:B,)+1):'RAW_c_TEB2000_REV01'!B11343,)+MATCH(H272,RAW_c_TEB2000_REV01!B:B,),3),INDEX(RAW_c_TEB2000_REV01!B:D,MATCH(H272,RAW_c_TEB2000_REV01!B:B,0),3)),"---")),"---")</f>
        <v>---</v>
      </c>
      <c r="N272" t="str">
        <f>IFERROR(IF(AND(B272="B2B",J272="--"),L272,IF(
COUNTIF(B2B!H:H,(IF(K272&lt;&gt;"---",IF(INDEX(RAW_c_TEB2000_REV01!B:D,MATCH(H272,RAW_c_TEB2000_REV01!B:B,0),3)=L272,INDEX(
RAW_c_TEB2000_REV01!B:D,MATCH(H272,INDEX(RAW_c_TEB2000_REV01!B:B,MATCH(H272,RAW_c_TEB2000_REV01!B:B,)+1):'RAW_c_TEB2000_REV01'!B11343,)+MATCH(H272,RAW_c_TEB2000_REV01!B:B,),3),INDEX(RAW_c_TEB2000_REV01!B:D,MATCH(H272,RAW_c_TEB2000_REV01!B:B,0),3)),"---")))=0,"---",IF(K272&lt;&gt;"---",IF(INDEX(RAW_c_TEB2000_REV01!B:D,MATCH(H272,RAW_c_TEB2000_REV01!B:B,0),3)=L272,INDEX(
RAW_c_TEB2000_REV01!B:D,MATCH(H272,INDEX(RAW_c_TEB2000_REV01!B:B,MATCH(H272,RAW_c_TEB2000_REV01!B:B,)+1):'RAW_c_TEB2000_REV01'!B11343,)+MATCH(H272,RAW_c_TEB2000_REV01!B:B,),3),INDEX(RAW_c_TEB2000_REV01!B:D,MATCH(H272,RAW_c_TEB2000_REV01!B:B,0),3)),"---"))),"---")</f>
        <v>JB1-76</v>
      </c>
      <c r="T272">
        <f>COUNTIF(RAW_c_TEB2000_REV01!B:B,G272)</f>
        <v>2</v>
      </c>
      <c r="U272" t="str">
        <f t="shared" si="29"/>
        <v>ext. Conn.-7</v>
      </c>
    </row>
    <row r="273" spans="1:21" x14ac:dyDescent="0.25">
      <c r="A273" t="s">
        <v>2305</v>
      </c>
      <c r="B273" t="s">
        <v>2298</v>
      </c>
      <c r="C273" t="s">
        <v>177</v>
      </c>
      <c r="D273" t="s">
        <v>841</v>
      </c>
      <c r="E273" t="s">
        <v>1100</v>
      </c>
      <c r="F273" t="str">
        <f t="shared" si="24"/>
        <v>J1-A8</v>
      </c>
      <c r="G273" t="str">
        <f>VLOOKUP(F273,RAW_c_TEB2000_REV01!A:B,2,0)</f>
        <v>B35_L14_P</v>
      </c>
      <c r="H273" t="str">
        <f t="shared" si="25"/>
        <v>B35_L14_P</v>
      </c>
      <c r="I273" t="str">
        <f t="shared" si="26"/>
        <v>--</v>
      </c>
      <c r="J273" t="str">
        <f t="shared" si="27"/>
        <v>--</v>
      </c>
      <c r="K273">
        <f>IFERROR(IF(J273="--",IF(G273=H273,VLOOKUP(G273,RAW_c_TEB2000_REV01!L:N,3,0),SUM(VLOOKUP(H273,RAW_c_TEB2000_REV01!L:N,3,0),VLOOKUP(G273,RAW_c_TEB2000_REV01!L:N,3,0))),"---"),"---")</f>
        <v>21.007000000000001</v>
      </c>
      <c r="L273" t="str">
        <f t="shared" si="28"/>
        <v>J1-A8</v>
      </c>
      <c r="M273" t="str">
        <f>IFERROR(IF(
COUNTIF(B2B!H:H,(IF(K273&lt;&gt;"---",IF(INDEX(RAW_c_TEB2000_REV01!B:D,MATCH(H273,RAW_c_TEB2000_REV01!B:B,0),3)=L273,INDEX(
RAW_c_TEB2000_REV01!B:D,MATCH(H273,INDEX(RAW_c_TEB2000_REV01!B:B,MATCH(H273,RAW_c_TEB2000_REV01!B:B,)+1):'RAW_c_TEB2000_REV01'!B11344,)+MATCH(H273,RAW_c_TEB2000_REV01!B:B,),3),INDEX(RAW_c_TEB2000_REV01!B:D,MATCH(H273,RAW_c_TEB2000_REV01!B:B,0),3)),"---")))=1,"---",IF(K273&lt;&gt;"---",IF(INDEX(RAW_c_TEB2000_REV01!B:D,MATCH(H273,RAW_c_TEB2000_REV01!B:B,0),3)=L273,INDEX(
RAW_c_TEB2000_REV01!B:D,MATCH(H273,INDEX(RAW_c_TEB2000_REV01!B:B,MATCH(H273,RAW_c_TEB2000_REV01!B:B,)+1):'RAW_c_TEB2000_REV01'!B11344,)+MATCH(H273,RAW_c_TEB2000_REV01!B:B,),3),INDEX(RAW_c_TEB2000_REV01!B:D,MATCH(H273,RAW_c_TEB2000_REV01!B:B,0),3)),"---")),"---")</f>
        <v>---</v>
      </c>
      <c r="N273" t="str">
        <f>IFERROR(IF(AND(B273="B2B",J273="--"),L273,IF(
COUNTIF(B2B!H:H,(IF(K273&lt;&gt;"---",IF(INDEX(RAW_c_TEB2000_REV01!B:D,MATCH(H273,RAW_c_TEB2000_REV01!B:B,0),3)=L273,INDEX(
RAW_c_TEB2000_REV01!B:D,MATCH(H273,INDEX(RAW_c_TEB2000_REV01!B:B,MATCH(H273,RAW_c_TEB2000_REV01!B:B,)+1):'RAW_c_TEB2000_REV01'!B11344,)+MATCH(H273,RAW_c_TEB2000_REV01!B:B,),3),INDEX(RAW_c_TEB2000_REV01!B:D,MATCH(H273,RAW_c_TEB2000_REV01!B:B,0),3)),"---")))=0,"---",IF(K273&lt;&gt;"---",IF(INDEX(RAW_c_TEB2000_REV01!B:D,MATCH(H273,RAW_c_TEB2000_REV01!B:B,0),3)=L273,INDEX(
RAW_c_TEB2000_REV01!B:D,MATCH(H273,INDEX(RAW_c_TEB2000_REV01!B:B,MATCH(H273,RAW_c_TEB2000_REV01!B:B,)+1):'RAW_c_TEB2000_REV01'!B11344,)+MATCH(H273,RAW_c_TEB2000_REV01!B:B,),3),INDEX(RAW_c_TEB2000_REV01!B:D,MATCH(H273,RAW_c_TEB2000_REV01!B:B,0),3)),"---"))),"---")</f>
        <v>JB1-68</v>
      </c>
      <c r="T273">
        <f>COUNTIF(RAW_c_TEB2000_REV01!B:B,G273)</f>
        <v>2</v>
      </c>
      <c r="U273" t="str">
        <f t="shared" si="29"/>
        <v>ext. Conn.-8</v>
      </c>
    </row>
    <row r="274" spans="1:21" x14ac:dyDescent="0.25">
      <c r="A274" t="s">
        <v>2306</v>
      </c>
      <c r="B274" t="s">
        <v>2298</v>
      </c>
      <c r="C274" t="s">
        <v>178</v>
      </c>
      <c r="D274" t="s">
        <v>841</v>
      </c>
      <c r="E274" t="s">
        <v>1101</v>
      </c>
      <c r="F274" t="str">
        <f t="shared" si="24"/>
        <v>J1-A9</v>
      </c>
      <c r="G274" t="str">
        <f>VLOOKUP(F274,RAW_c_TEB2000_REV01!A:B,2,0)</f>
        <v>B35_L14_N</v>
      </c>
      <c r="H274" t="str">
        <f t="shared" si="25"/>
        <v>B35_L14_N</v>
      </c>
      <c r="I274" t="str">
        <f t="shared" si="26"/>
        <v>--</v>
      </c>
      <c r="J274" t="str">
        <f t="shared" si="27"/>
        <v>--</v>
      </c>
      <c r="K274">
        <f>IFERROR(IF(J274="--",IF(G274=H274,VLOOKUP(G274,RAW_c_TEB2000_REV01!L:N,3,0),SUM(VLOOKUP(H274,RAW_c_TEB2000_REV01!L:N,3,0),VLOOKUP(G274,RAW_c_TEB2000_REV01!L:N,3,0))),"---"),"---")</f>
        <v>21.047000000000001</v>
      </c>
      <c r="L274" t="str">
        <f t="shared" si="28"/>
        <v>J1-A9</v>
      </c>
      <c r="M274" t="str">
        <f>IFERROR(IF(
COUNTIF(B2B!H:H,(IF(K274&lt;&gt;"---",IF(INDEX(RAW_c_TEB2000_REV01!B:D,MATCH(H274,RAW_c_TEB2000_REV01!B:B,0),3)=L274,INDEX(
RAW_c_TEB2000_REV01!B:D,MATCH(H274,INDEX(RAW_c_TEB2000_REV01!B:B,MATCH(H274,RAW_c_TEB2000_REV01!B:B,)+1):'RAW_c_TEB2000_REV01'!B11345,)+MATCH(H274,RAW_c_TEB2000_REV01!B:B,),3),INDEX(RAW_c_TEB2000_REV01!B:D,MATCH(H274,RAW_c_TEB2000_REV01!B:B,0),3)),"---")))=1,"---",IF(K274&lt;&gt;"---",IF(INDEX(RAW_c_TEB2000_REV01!B:D,MATCH(H274,RAW_c_TEB2000_REV01!B:B,0),3)=L274,INDEX(
RAW_c_TEB2000_REV01!B:D,MATCH(H274,INDEX(RAW_c_TEB2000_REV01!B:B,MATCH(H274,RAW_c_TEB2000_REV01!B:B,)+1):'RAW_c_TEB2000_REV01'!B11345,)+MATCH(H274,RAW_c_TEB2000_REV01!B:B,),3),INDEX(RAW_c_TEB2000_REV01!B:D,MATCH(H274,RAW_c_TEB2000_REV01!B:B,0),3)),"---")),"---")</f>
        <v>---</v>
      </c>
      <c r="N274" t="str">
        <f>IFERROR(IF(AND(B274="B2B",J274="--"),L274,IF(
COUNTIF(B2B!H:H,(IF(K274&lt;&gt;"---",IF(INDEX(RAW_c_TEB2000_REV01!B:D,MATCH(H274,RAW_c_TEB2000_REV01!B:B,0),3)=L274,INDEX(
RAW_c_TEB2000_REV01!B:D,MATCH(H274,INDEX(RAW_c_TEB2000_REV01!B:B,MATCH(H274,RAW_c_TEB2000_REV01!B:B,)+1):'RAW_c_TEB2000_REV01'!B11345,)+MATCH(H274,RAW_c_TEB2000_REV01!B:B,),3),INDEX(RAW_c_TEB2000_REV01!B:D,MATCH(H274,RAW_c_TEB2000_REV01!B:B,0),3)),"---")))=0,"---",IF(K274&lt;&gt;"---",IF(INDEX(RAW_c_TEB2000_REV01!B:D,MATCH(H274,RAW_c_TEB2000_REV01!B:B,0),3)=L274,INDEX(
RAW_c_TEB2000_REV01!B:D,MATCH(H274,INDEX(RAW_c_TEB2000_REV01!B:B,MATCH(H274,RAW_c_TEB2000_REV01!B:B,)+1):'RAW_c_TEB2000_REV01'!B11345,)+MATCH(H274,RAW_c_TEB2000_REV01!B:B,),3),INDEX(RAW_c_TEB2000_REV01!B:D,MATCH(H274,RAW_c_TEB2000_REV01!B:B,0),3)),"---"))),"---")</f>
        <v>JB1-66</v>
      </c>
      <c r="T274">
        <f>COUNTIF(RAW_c_TEB2000_REV01!B:B,G274)</f>
        <v>2</v>
      </c>
      <c r="U274" t="str">
        <f t="shared" si="29"/>
        <v>ext. Conn.-9</v>
      </c>
    </row>
    <row r="275" spans="1:21" x14ac:dyDescent="0.25">
      <c r="A275" t="s">
        <v>2307</v>
      </c>
      <c r="B275" t="s">
        <v>2298</v>
      </c>
      <c r="C275" t="s">
        <v>179</v>
      </c>
      <c r="D275" t="s">
        <v>841</v>
      </c>
      <c r="E275" t="s">
        <v>1102</v>
      </c>
      <c r="F275" t="str">
        <f t="shared" si="24"/>
        <v>J1-A10</v>
      </c>
      <c r="G275" t="str">
        <f>VLOOKUP(F275,RAW_c_TEB2000_REV01!A:B,2,0)</f>
        <v>B35_L13_P</v>
      </c>
      <c r="H275" t="str">
        <f t="shared" si="25"/>
        <v>B35_L13_P</v>
      </c>
      <c r="I275" t="str">
        <f t="shared" si="26"/>
        <v>--</v>
      </c>
      <c r="J275" t="str">
        <f t="shared" si="27"/>
        <v>--</v>
      </c>
      <c r="K275">
        <f>IFERROR(IF(J275="--",IF(G275=H275,VLOOKUP(G275,RAW_c_TEB2000_REV01!L:N,3,0),SUM(VLOOKUP(H275,RAW_c_TEB2000_REV01!L:N,3,0),VLOOKUP(G275,RAW_c_TEB2000_REV01!L:N,3,0))),"---"),"---")</f>
        <v>17.117999999999999</v>
      </c>
      <c r="L275" t="str">
        <f t="shared" si="28"/>
        <v>J1-A10</v>
      </c>
      <c r="M275" t="str">
        <f>IFERROR(IF(
COUNTIF(B2B!H:H,(IF(K275&lt;&gt;"---",IF(INDEX(RAW_c_TEB2000_REV01!B:D,MATCH(H275,RAW_c_TEB2000_REV01!B:B,0),3)=L275,INDEX(
RAW_c_TEB2000_REV01!B:D,MATCH(H275,INDEX(RAW_c_TEB2000_REV01!B:B,MATCH(H275,RAW_c_TEB2000_REV01!B:B,)+1):'RAW_c_TEB2000_REV01'!B11346,)+MATCH(H275,RAW_c_TEB2000_REV01!B:B,),3),INDEX(RAW_c_TEB2000_REV01!B:D,MATCH(H275,RAW_c_TEB2000_REV01!B:B,0),3)),"---")))=1,"---",IF(K275&lt;&gt;"---",IF(INDEX(RAW_c_TEB2000_REV01!B:D,MATCH(H275,RAW_c_TEB2000_REV01!B:B,0),3)=L275,INDEX(
RAW_c_TEB2000_REV01!B:D,MATCH(H275,INDEX(RAW_c_TEB2000_REV01!B:B,MATCH(H275,RAW_c_TEB2000_REV01!B:B,)+1):'RAW_c_TEB2000_REV01'!B11346,)+MATCH(H275,RAW_c_TEB2000_REV01!B:B,),3),INDEX(RAW_c_TEB2000_REV01!B:D,MATCH(H275,RAW_c_TEB2000_REV01!B:B,0),3)),"---")),"---")</f>
        <v>---</v>
      </c>
      <c r="N275" t="str">
        <f>IFERROR(IF(AND(B275="B2B",J275="--"),L275,IF(
COUNTIF(B2B!H:H,(IF(K275&lt;&gt;"---",IF(INDEX(RAW_c_TEB2000_REV01!B:D,MATCH(H275,RAW_c_TEB2000_REV01!B:B,0),3)=L275,INDEX(
RAW_c_TEB2000_REV01!B:D,MATCH(H275,INDEX(RAW_c_TEB2000_REV01!B:B,MATCH(H275,RAW_c_TEB2000_REV01!B:B,)+1):'RAW_c_TEB2000_REV01'!B11346,)+MATCH(H275,RAW_c_TEB2000_REV01!B:B,),3),INDEX(RAW_c_TEB2000_REV01!B:D,MATCH(H275,RAW_c_TEB2000_REV01!B:B,0),3)),"---")))=0,"---",IF(K275&lt;&gt;"---",IF(INDEX(RAW_c_TEB2000_REV01!B:D,MATCH(H275,RAW_c_TEB2000_REV01!B:B,0),3)=L275,INDEX(
RAW_c_TEB2000_REV01!B:D,MATCH(H275,INDEX(RAW_c_TEB2000_REV01!B:B,MATCH(H275,RAW_c_TEB2000_REV01!B:B,)+1):'RAW_c_TEB2000_REV01'!B11346,)+MATCH(H275,RAW_c_TEB2000_REV01!B:B,),3),INDEX(RAW_c_TEB2000_REV01!B:D,MATCH(H275,RAW_c_TEB2000_REV01!B:B,0),3)),"---"))),"---")</f>
        <v>JB1-62</v>
      </c>
      <c r="T275">
        <f>COUNTIF(RAW_c_TEB2000_REV01!B:B,G275)</f>
        <v>2</v>
      </c>
      <c r="U275" t="str">
        <f t="shared" si="29"/>
        <v>ext. Conn.-10</v>
      </c>
    </row>
    <row r="276" spans="1:21" x14ac:dyDescent="0.25">
      <c r="A276" t="s">
        <v>2308</v>
      </c>
      <c r="B276" t="s">
        <v>2298</v>
      </c>
      <c r="C276" t="s">
        <v>180</v>
      </c>
      <c r="D276" t="s">
        <v>841</v>
      </c>
      <c r="E276" t="s">
        <v>1103</v>
      </c>
      <c r="F276" t="str">
        <f t="shared" si="24"/>
        <v>J1-A11</v>
      </c>
      <c r="G276" t="str">
        <f>VLOOKUP(F276,RAW_c_TEB2000_REV01!A:B,2,0)</f>
        <v>B35_L13_N</v>
      </c>
      <c r="H276" t="str">
        <f t="shared" si="25"/>
        <v>B35_L13_N</v>
      </c>
      <c r="I276" t="str">
        <f t="shared" si="26"/>
        <v>--</v>
      </c>
      <c r="J276" t="str">
        <f t="shared" si="27"/>
        <v>--</v>
      </c>
      <c r="K276">
        <f>IFERROR(IF(J276="--",IF(G276=H276,VLOOKUP(G276,RAW_c_TEB2000_REV01!L:N,3,0),SUM(VLOOKUP(H276,RAW_c_TEB2000_REV01!L:N,3,0),VLOOKUP(G276,RAW_c_TEB2000_REV01!L:N,3,0))),"---"),"---")</f>
        <v>17.138000000000002</v>
      </c>
      <c r="L276" t="str">
        <f t="shared" si="28"/>
        <v>J1-A11</v>
      </c>
      <c r="M276" t="str">
        <f>IFERROR(IF(
COUNTIF(B2B!H:H,(IF(K276&lt;&gt;"---",IF(INDEX(RAW_c_TEB2000_REV01!B:D,MATCH(H276,RAW_c_TEB2000_REV01!B:B,0),3)=L276,INDEX(
RAW_c_TEB2000_REV01!B:D,MATCH(H276,INDEX(RAW_c_TEB2000_REV01!B:B,MATCH(H276,RAW_c_TEB2000_REV01!B:B,)+1):'RAW_c_TEB2000_REV01'!B11347,)+MATCH(H276,RAW_c_TEB2000_REV01!B:B,),3),INDEX(RAW_c_TEB2000_REV01!B:D,MATCH(H276,RAW_c_TEB2000_REV01!B:B,0),3)),"---")))=1,"---",IF(K276&lt;&gt;"---",IF(INDEX(RAW_c_TEB2000_REV01!B:D,MATCH(H276,RAW_c_TEB2000_REV01!B:B,0),3)=L276,INDEX(
RAW_c_TEB2000_REV01!B:D,MATCH(H276,INDEX(RAW_c_TEB2000_REV01!B:B,MATCH(H276,RAW_c_TEB2000_REV01!B:B,)+1):'RAW_c_TEB2000_REV01'!B11347,)+MATCH(H276,RAW_c_TEB2000_REV01!B:B,),3),INDEX(RAW_c_TEB2000_REV01!B:D,MATCH(H276,RAW_c_TEB2000_REV01!B:B,0),3)),"---")),"---")</f>
        <v>---</v>
      </c>
      <c r="N276" t="str">
        <f>IFERROR(IF(AND(B276="B2B",J276="--"),L276,IF(
COUNTIF(B2B!H:H,(IF(K276&lt;&gt;"---",IF(INDEX(RAW_c_TEB2000_REV01!B:D,MATCH(H276,RAW_c_TEB2000_REV01!B:B,0),3)=L276,INDEX(
RAW_c_TEB2000_REV01!B:D,MATCH(H276,INDEX(RAW_c_TEB2000_REV01!B:B,MATCH(H276,RAW_c_TEB2000_REV01!B:B,)+1):'RAW_c_TEB2000_REV01'!B11347,)+MATCH(H276,RAW_c_TEB2000_REV01!B:B,),3),INDEX(RAW_c_TEB2000_REV01!B:D,MATCH(H276,RAW_c_TEB2000_REV01!B:B,0),3)),"---")))=0,"---",IF(K276&lt;&gt;"---",IF(INDEX(RAW_c_TEB2000_REV01!B:D,MATCH(H276,RAW_c_TEB2000_REV01!B:B,0),3)=L276,INDEX(
RAW_c_TEB2000_REV01!B:D,MATCH(H276,INDEX(RAW_c_TEB2000_REV01!B:B,MATCH(H276,RAW_c_TEB2000_REV01!B:B,)+1):'RAW_c_TEB2000_REV01'!B11347,)+MATCH(H276,RAW_c_TEB2000_REV01!B:B,),3),INDEX(RAW_c_TEB2000_REV01!B:D,MATCH(H276,RAW_c_TEB2000_REV01!B:B,0),3)),"---"))),"---")</f>
        <v>JB1-60</v>
      </c>
      <c r="T276">
        <f>COUNTIF(RAW_c_TEB2000_REV01!B:B,G276)</f>
        <v>2</v>
      </c>
      <c r="U276" t="str">
        <f t="shared" si="29"/>
        <v>ext. Conn.-11</v>
      </c>
    </row>
    <row r="277" spans="1:21" x14ac:dyDescent="0.25">
      <c r="A277" t="s">
        <v>2309</v>
      </c>
      <c r="B277" t="s">
        <v>2298</v>
      </c>
      <c r="C277" t="s">
        <v>181</v>
      </c>
      <c r="D277" t="s">
        <v>841</v>
      </c>
      <c r="E277" t="s">
        <v>1104</v>
      </c>
      <c r="F277" t="str">
        <f t="shared" si="24"/>
        <v>J1-A12</v>
      </c>
      <c r="G277" t="str">
        <f>VLOOKUP(F277,RAW_c_TEB2000_REV01!A:B,2,0)</f>
        <v>B35_L17_P</v>
      </c>
      <c r="H277" t="str">
        <f t="shared" si="25"/>
        <v>B35_L17_P</v>
      </c>
      <c r="I277" t="str">
        <f t="shared" si="26"/>
        <v>--</v>
      </c>
      <c r="J277" t="str">
        <f t="shared" si="27"/>
        <v>--</v>
      </c>
      <c r="K277">
        <f>IFERROR(IF(J277="--",IF(G277=H277,VLOOKUP(G277,RAW_c_TEB2000_REV01!L:N,3,0),SUM(VLOOKUP(H277,RAW_c_TEB2000_REV01!L:N,3,0),VLOOKUP(G277,RAW_c_TEB2000_REV01!L:N,3,0))),"---"),"---")</f>
        <v>13.877700000000001</v>
      </c>
      <c r="L277" t="str">
        <f t="shared" si="28"/>
        <v>J1-A12</v>
      </c>
      <c r="M277" t="str">
        <f>IFERROR(IF(
COUNTIF(B2B!H:H,(IF(K277&lt;&gt;"---",IF(INDEX(RAW_c_TEB2000_REV01!B:D,MATCH(H277,RAW_c_TEB2000_REV01!B:B,0),3)=L277,INDEX(
RAW_c_TEB2000_REV01!B:D,MATCH(H277,INDEX(RAW_c_TEB2000_REV01!B:B,MATCH(H277,RAW_c_TEB2000_REV01!B:B,)+1):'RAW_c_TEB2000_REV01'!B11348,)+MATCH(H277,RAW_c_TEB2000_REV01!B:B,),3),INDEX(RAW_c_TEB2000_REV01!B:D,MATCH(H277,RAW_c_TEB2000_REV01!B:B,0),3)),"---")))=1,"---",IF(K277&lt;&gt;"---",IF(INDEX(RAW_c_TEB2000_REV01!B:D,MATCH(H277,RAW_c_TEB2000_REV01!B:B,0),3)=L277,INDEX(
RAW_c_TEB2000_REV01!B:D,MATCH(H277,INDEX(RAW_c_TEB2000_REV01!B:B,MATCH(H277,RAW_c_TEB2000_REV01!B:B,)+1):'RAW_c_TEB2000_REV01'!B11348,)+MATCH(H277,RAW_c_TEB2000_REV01!B:B,),3),INDEX(RAW_c_TEB2000_REV01!B:D,MATCH(H277,RAW_c_TEB2000_REV01!B:B,0),3)),"---")),"---")</f>
        <v>---</v>
      </c>
      <c r="N277" t="str">
        <f>IFERROR(IF(AND(B277="B2B",J277="--"),L277,IF(
COUNTIF(B2B!H:H,(IF(K277&lt;&gt;"---",IF(INDEX(RAW_c_TEB2000_REV01!B:D,MATCH(H277,RAW_c_TEB2000_REV01!B:B,0),3)=L277,INDEX(
RAW_c_TEB2000_REV01!B:D,MATCH(H277,INDEX(RAW_c_TEB2000_REV01!B:B,MATCH(H277,RAW_c_TEB2000_REV01!B:B,)+1):'RAW_c_TEB2000_REV01'!B11348,)+MATCH(H277,RAW_c_TEB2000_REV01!B:B,),3),INDEX(RAW_c_TEB2000_REV01!B:D,MATCH(H277,RAW_c_TEB2000_REV01!B:B,0),3)),"---")))=0,"---",IF(K277&lt;&gt;"---",IF(INDEX(RAW_c_TEB2000_REV01!B:D,MATCH(H277,RAW_c_TEB2000_REV01!B:B,0),3)=L277,INDEX(
RAW_c_TEB2000_REV01!B:D,MATCH(H277,INDEX(RAW_c_TEB2000_REV01!B:B,MATCH(H277,RAW_c_TEB2000_REV01!B:B,)+1):'RAW_c_TEB2000_REV01'!B11348,)+MATCH(H277,RAW_c_TEB2000_REV01!B:B,),3),INDEX(RAW_c_TEB2000_REV01!B:D,MATCH(H277,RAW_c_TEB2000_REV01!B:B,0),3)),"---"))),"---")</f>
        <v>JB1-58</v>
      </c>
      <c r="T277">
        <f>COUNTIF(RAW_c_TEB2000_REV01!B:B,G277)</f>
        <v>2</v>
      </c>
      <c r="U277" t="str">
        <f t="shared" si="29"/>
        <v>ext. Conn.-12</v>
      </c>
    </row>
    <row r="278" spans="1:21" x14ac:dyDescent="0.25">
      <c r="A278" t="s">
        <v>2310</v>
      </c>
      <c r="B278" t="s">
        <v>2298</v>
      </c>
      <c r="C278" t="s">
        <v>182</v>
      </c>
      <c r="D278" t="s">
        <v>841</v>
      </c>
      <c r="E278" t="s">
        <v>1105</v>
      </c>
      <c r="F278" t="str">
        <f t="shared" si="24"/>
        <v>J1-A13</v>
      </c>
      <c r="G278" t="str">
        <f>VLOOKUP(F278,RAW_c_TEB2000_REV01!A:B,2,0)</f>
        <v>B35_L17_N</v>
      </c>
      <c r="H278" t="str">
        <f t="shared" si="25"/>
        <v>B35_L17_N</v>
      </c>
      <c r="I278" t="str">
        <f t="shared" si="26"/>
        <v>--</v>
      </c>
      <c r="J278" t="str">
        <f t="shared" si="27"/>
        <v>--</v>
      </c>
      <c r="K278">
        <f>IFERROR(IF(J278="--",IF(G278=H278,VLOOKUP(G278,RAW_c_TEB2000_REV01!L:N,3,0),SUM(VLOOKUP(H278,RAW_c_TEB2000_REV01!L:N,3,0),VLOOKUP(G278,RAW_c_TEB2000_REV01!L:N,3,0))),"---"),"---")</f>
        <v>13.8553</v>
      </c>
      <c r="L278" t="str">
        <f t="shared" si="28"/>
        <v>J1-A13</v>
      </c>
      <c r="M278" t="str">
        <f>IFERROR(IF(
COUNTIF(B2B!H:H,(IF(K278&lt;&gt;"---",IF(INDEX(RAW_c_TEB2000_REV01!B:D,MATCH(H278,RAW_c_TEB2000_REV01!B:B,0),3)=L278,INDEX(
RAW_c_TEB2000_REV01!B:D,MATCH(H278,INDEX(RAW_c_TEB2000_REV01!B:B,MATCH(H278,RAW_c_TEB2000_REV01!B:B,)+1):'RAW_c_TEB2000_REV01'!B11349,)+MATCH(H278,RAW_c_TEB2000_REV01!B:B,),3),INDEX(RAW_c_TEB2000_REV01!B:D,MATCH(H278,RAW_c_TEB2000_REV01!B:B,0),3)),"---")))=1,"---",IF(K278&lt;&gt;"---",IF(INDEX(RAW_c_TEB2000_REV01!B:D,MATCH(H278,RAW_c_TEB2000_REV01!B:B,0),3)=L278,INDEX(
RAW_c_TEB2000_REV01!B:D,MATCH(H278,INDEX(RAW_c_TEB2000_REV01!B:B,MATCH(H278,RAW_c_TEB2000_REV01!B:B,)+1):'RAW_c_TEB2000_REV01'!B11349,)+MATCH(H278,RAW_c_TEB2000_REV01!B:B,),3),INDEX(RAW_c_TEB2000_REV01!B:D,MATCH(H278,RAW_c_TEB2000_REV01!B:B,0),3)),"---")),"---")</f>
        <v>---</v>
      </c>
      <c r="N278" t="str">
        <f>IFERROR(IF(AND(B278="B2B",J278="--"),L278,IF(
COUNTIF(B2B!H:H,(IF(K278&lt;&gt;"---",IF(INDEX(RAW_c_TEB2000_REV01!B:D,MATCH(H278,RAW_c_TEB2000_REV01!B:B,0),3)=L278,INDEX(
RAW_c_TEB2000_REV01!B:D,MATCH(H278,INDEX(RAW_c_TEB2000_REV01!B:B,MATCH(H278,RAW_c_TEB2000_REV01!B:B,)+1):'RAW_c_TEB2000_REV01'!B11349,)+MATCH(H278,RAW_c_TEB2000_REV01!B:B,),3),INDEX(RAW_c_TEB2000_REV01!B:D,MATCH(H278,RAW_c_TEB2000_REV01!B:B,0),3)),"---")))=0,"---",IF(K278&lt;&gt;"---",IF(INDEX(RAW_c_TEB2000_REV01!B:D,MATCH(H278,RAW_c_TEB2000_REV01!B:B,0),3)=L278,INDEX(
RAW_c_TEB2000_REV01!B:D,MATCH(H278,INDEX(RAW_c_TEB2000_REV01!B:B,MATCH(H278,RAW_c_TEB2000_REV01!B:B,)+1):'RAW_c_TEB2000_REV01'!B11349,)+MATCH(H278,RAW_c_TEB2000_REV01!B:B,),3),INDEX(RAW_c_TEB2000_REV01!B:D,MATCH(H278,RAW_c_TEB2000_REV01!B:B,0),3)),"---"))),"---")</f>
        <v>JB1-56</v>
      </c>
      <c r="T278">
        <f>COUNTIF(RAW_c_TEB2000_REV01!B:B,G278)</f>
        <v>2</v>
      </c>
      <c r="U278" t="str">
        <f t="shared" si="29"/>
        <v>ext. Conn.-13</v>
      </c>
    </row>
    <row r="279" spans="1:21" x14ac:dyDescent="0.25">
      <c r="A279" t="s">
        <v>2311</v>
      </c>
      <c r="B279" t="s">
        <v>2298</v>
      </c>
      <c r="C279" t="s">
        <v>183</v>
      </c>
      <c r="D279" t="s">
        <v>841</v>
      </c>
      <c r="E279" t="s">
        <v>988</v>
      </c>
      <c r="F279" t="str">
        <f t="shared" si="24"/>
        <v>J1-A14</v>
      </c>
      <c r="G279" t="str">
        <f>VLOOKUP(F279,RAW_c_TEB2000_REV01!A:B,2,0)</f>
        <v>B35_L7_P</v>
      </c>
      <c r="H279" t="str">
        <f t="shared" si="25"/>
        <v>B35_L7_P</v>
      </c>
      <c r="I279" t="str">
        <f t="shared" si="26"/>
        <v>--</v>
      </c>
      <c r="J279" t="str">
        <f t="shared" si="27"/>
        <v>--</v>
      </c>
      <c r="K279">
        <f>IFERROR(IF(J279="--",IF(G279=H279,VLOOKUP(G279,RAW_c_TEB2000_REV01!L:N,3,0),SUM(VLOOKUP(H279,RAW_c_TEB2000_REV01!L:N,3,0),VLOOKUP(G279,RAW_c_TEB2000_REV01!L:N,3,0))),"---"),"---")</f>
        <v>17.936699999999998</v>
      </c>
      <c r="L279" t="str">
        <f t="shared" si="28"/>
        <v>J1-A14</v>
      </c>
      <c r="M279" t="str">
        <f>IFERROR(IF(
COUNTIF(B2B!H:H,(IF(K279&lt;&gt;"---",IF(INDEX(RAW_c_TEB2000_REV01!B:D,MATCH(H279,RAW_c_TEB2000_REV01!B:B,0),3)=L279,INDEX(
RAW_c_TEB2000_REV01!B:D,MATCH(H279,INDEX(RAW_c_TEB2000_REV01!B:B,MATCH(H279,RAW_c_TEB2000_REV01!B:B,)+1):'RAW_c_TEB2000_REV01'!B11350,)+MATCH(H279,RAW_c_TEB2000_REV01!B:B,),3),INDEX(RAW_c_TEB2000_REV01!B:D,MATCH(H279,RAW_c_TEB2000_REV01!B:B,0),3)),"---")))=1,"---",IF(K279&lt;&gt;"---",IF(INDEX(RAW_c_TEB2000_REV01!B:D,MATCH(H279,RAW_c_TEB2000_REV01!B:B,0),3)=L279,INDEX(
RAW_c_TEB2000_REV01!B:D,MATCH(H279,INDEX(RAW_c_TEB2000_REV01!B:B,MATCH(H279,RAW_c_TEB2000_REV01!B:B,)+1):'RAW_c_TEB2000_REV01'!B11350,)+MATCH(H279,RAW_c_TEB2000_REV01!B:B,),3),INDEX(RAW_c_TEB2000_REV01!B:D,MATCH(H279,RAW_c_TEB2000_REV01!B:B,0),3)),"---")),"---")</f>
        <v>---</v>
      </c>
      <c r="N279" t="str">
        <f>IFERROR(IF(AND(B279="B2B",J279="--"),L279,IF(
COUNTIF(B2B!H:H,(IF(K279&lt;&gt;"---",IF(INDEX(RAW_c_TEB2000_REV01!B:D,MATCH(H279,RAW_c_TEB2000_REV01!B:B,0),3)=L279,INDEX(
RAW_c_TEB2000_REV01!B:D,MATCH(H279,INDEX(RAW_c_TEB2000_REV01!B:B,MATCH(H279,RAW_c_TEB2000_REV01!B:B,)+1):'RAW_c_TEB2000_REV01'!B11350,)+MATCH(H279,RAW_c_TEB2000_REV01!B:B,),3),INDEX(RAW_c_TEB2000_REV01!B:D,MATCH(H279,RAW_c_TEB2000_REV01!B:B,0),3)),"---")))=0,"---",IF(K279&lt;&gt;"---",IF(INDEX(RAW_c_TEB2000_REV01!B:D,MATCH(H279,RAW_c_TEB2000_REV01!B:B,0),3)=L279,INDEX(
RAW_c_TEB2000_REV01!B:D,MATCH(H279,INDEX(RAW_c_TEB2000_REV01!B:B,MATCH(H279,RAW_c_TEB2000_REV01!B:B,)+1):'RAW_c_TEB2000_REV01'!B11350,)+MATCH(H279,RAW_c_TEB2000_REV01!B:B,),3),INDEX(RAW_c_TEB2000_REV01!B:D,MATCH(H279,RAW_c_TEB2000_REV01!B:B,0),3)),"---"))),"---")</f>
        <v>JB1-47</v>
      </c>
      <c r="T279">
        <f>COUNTIF(RAW_c_TEB2000_REV01!B:B,G279)</f>
        <v>2</v>
      </c>
      <c r="U279" t="str">
        <f t="shared" si="29"/>
        <v>ext. Conn.-14</v>
      </c>
    </row>
    <row r="280" spans="1:21" x14ac:dyDescent="0.25">
      <c r="A280" t="s">
        <v>2312</v>
      </c>
      <c r="B280" t="s">
        <v>2298</v>
      </c>
      <c r="C280" t="s">
        <v>184</v>
      </c>
      <c r="D280" t="s">
        <v>841</v>
      </c>
      <c r="E280" t="s">
        <v>1106</v>
      </c>
      <c r="F280" t="str">
        <f t="shared" si="24"/>
        <v>J1-A15</v>
      </c>
      <c r="G280" t="str">
        <f>VLOOKUP(F280,RAW_c_TEB2000_REV01!A:B,2,0)</f>
        <v>B35_L7_N</v>
      </c>
      <c r="H280" t="str">
        <f t="shared" si="25"/>
        <v>B35_L7_N</v>
      </c>
      <c r="I280" t="str">
        <f t="shared" si="26"/>
        <v>--</v>
      </c>
      <c r="J280" t="str">
        <f t="shared" si="27"/>
        <v>--</v>
      </c>
      <c r="K280">
        <f>IFERROR(IF(J280="--",IF(G280=H280,VLOOKUP(G280,RAW_c_TEB2000_REV01!L:N,3,0),SUM(VLOOKUP(H280,RAW_c_TEB2000_REV01!L:N,3,0),VLOOKUP(G280,RAW_c_TEB2000_REV01!L:N,3,0))),"---"),"---")</f>
        <v>17.936699999999998</v>
      </c>
      <c r="L280" t="str">
        <f t="shared" si="28"/>
        <v>J1-A15</v>
      </c>
      <c r="M280" t="str">
        <f>IFERROR(IF(
COUNTIF(B2B!H:H,(IF(K280&lt;&gt;"---",IF(INDEX(RAW_c_TEB2000_REV01!B:D,MATCH(H280,RAW_c_TEB2000_REV01!B:B,0),3)=L280,INDEX(
RAW_c_TEB2000_REV01!B:D,MATCH(H280,INDEX(RAW_c_TEB2000_REV01!B:B,MATCH(H280,RAW_c_TEB2000_REV01!B:B,)+1):'RAW_c_TEB2000_REV01'!B11351,)+MATCH(H280,RAW_c_TEB2000_REV01!B:B,),3),INDEX(RAW_c_TEB2000_REV01!B:D,MATCH(H280,RAW_c_TEB2000_REV01!B:B,0),3)),"---")))=1,"---",IF(K280&lt;&gt;"---",IF(INDEX(RAW_c_TEB2000_REV01!B:D,MATCH(H280,RAW_c_TEB2000_REV01!B:B,0),3)=L280,INDEX(
RAW_c_TEB2000_REV01!B:D,MATCH(H280,INDEX(RAW_c_TEB2000_REV01!B:B,MATCH(H280,RAW_c_TEB2000_REV01!B:B,)+1):'RAW_c_TEB2000_REV01'!B11351,)+MATCH(H280,RAW_c_TEB2000_REV01!B:B,),3),INDEX(RAW_c_TEB2000_REV01!B:D,MATCH(H280,RAW_c_TEB2000_REV01!B:B,0),3)),"---")),"---")</f>
        <v>---</v>
      </c>
      <c r="N280" t="str">
        <f>IFERROR(IF(AND(B280="B2B",J280="--"),L280,IF(
COUNTIF(B2B!H:H,(IF(K280&lt;&gt;"---",IF(INDEX(RAW_c_TEB2000_REV01!B:D,MATCH(H280,RAW_c_TEB2000_REV01!B:B,0),3)=L280,INDEX(
RAW_c_TEB2000_REV01!B:D,MATCH(H280,INDEX(RAW_c_TEB2000_REV01!B:B,MATCH(H280,RAW_c_TEB2000_REV01!B:B,)+1):'RAW_c_TEB2000_REV01'!B11351,)+MATCH(H280,RAW_c_TEB2000_REV01!B:B,),3),INDEX(RAW_c_TEB2000_REV01!B:D,MATCH(H280,RAW_c_TEB2000_REV01!B:B,0),3)),"---")))=0,"---",IF(K280&lt;&gt;"---",IF(INDEX(RAW_c_TEB2000_REV01!B:D,MATCH(H280,RAW_c_TEB2000_REV01!B:B,0),3)=L280,INDEX(
RAW_c_TEB2000_REV01!B:D,MATCH(H280,INDEX(RAW_c_TEB2000_REV01!B:B,MATCH(H280,RAW_c_TEB2000_REV01!B:B,)+1):'RAW_c_TEB2000_REV01'!B11351,)+MATCH(H280,RAW_c_TEB2000_REV01!B:B,),3),INDEX(RAW_c_TEB2000_REV01!B:D,MATCH(H280,RAW_c_TEB2000_REV01!B:B,0),3)),"---"))),"---")</f>
        <v>JB1-45</v>
      </c>
      <c r="T280">
        <f>COUNTIF(RAW_c_TEB2000_REV01!B:B,G280)</f>
        <v>2</v>
      </c>
      <c r="U280" t="str">
        <f t="shared" si="29"/>
        <v>ext. Conn.-15</v>
      </c>
    </row>
    <row r="281" spans="1:21" x14ac:dyDescent="0.25">
      <c r="A281" t="s">
        <v>2313</v>
      </c>
      <c r="B281" t="s">
        <v>2298</v>
      </c>
      <c r="C281" t="s">
        <v>185</v>
      </c>
      <c r="D281" t="s">
        <v>841</v>
      </c>
      <c r="E281" t="s">
        <v>1107</v>
      </c>
      <c r="F281" t="str">
        <f t="shared" si="24"/>
        <v>J1-A16</v>
      </c>
      <c r="G281" t="str">
        <f>VLOOKUP(F281,RAW_c_TEB2000_REV01!A:B,2,0)</f>
        <v>B35_L9_P</v>
      </c>
      <c r="H281" t="str">
        <f t="shared" si="25"/>
        <v>B35_L9_P</v>
      </c>
      <c r="I281" t="str">
        <f t="shared" si="26"/>
        <v>--</v>
      </c>
      <c r="J281" t="str">
        <f t="shared" si="27"/>
        <v>--</v>
      </c>
      <c r="K281">
        <f>IFERROR(IF(J281="--",IF(G281=H281,VLOOKUP(G281,RAW_c_TEB2000_REV01!L:N,3,0),SUM(VLOOKUP(H281,RAW_c_TEB2000_REV01!L:N,3,0),VLOOKUP(G281,RAW_c_TEB2000_REV01!L:N,3,0))),"---"),"---")</f>
        <v>21.6099</v>
      </c>
      <c r="L281" t="str">
        <f t="shared" si="28"/>
        <v>J1-A16</v>
      </c>
      <c r="M281" t="str">
        <f>IFERROR(IF(
COUNTIF(B2B!H:H,(IF(K281&lt;&gt;"---",IF(INDEX(RAW_c_TEB2000_REV01!B:D,MATCH(H281,RAW_c_TEB2000_REV01!B:B,0),3)=L281,INDEX(
RAW_c_TEB2000_REV01!B:D,MATCH(H281,INDEX(RAW_c_TEB2000_REV01!B:B,MATCH(H281,RAW_c_TEB2000_REV01!B:B,)+1):'RAW_c_TEB2000_REV01'!B11352,)+MATCH(H281,RAW_c_TEB2000_REV01!B:B,),3),INDEX(RAW_c_TEB2000_REV01!B:D,MATCH(H281,RAW_c_TEB2000_REV01!B:B,0),3)),"---")))=1,"---",IF(K281&lt;&gt;"---",IF(INDEX(RAW_c_TEB2000_REV01!B:D,MATCH(H281,RAW_c_TEB2000_REV01!B:B,0),3)=L281,INDEX(
RAW_c_TEB2000_REV01!B:D,MATCH(H281,INDEX(RAW_c_TEB2000_REV01!B:B,MATCH(H281,RAW_c_TEB2000_REV01!B:B,)+1):'RAW_c_TEB2000_REV01'!B11352,)+MATCH(H281,RAW_c_TEB2000_REV01!B:B,),3),INDEX(RAW_c_TEB2000_REV01!B:D,MATCH(H281,RAW_c_TEB2000_REV01!B:B,0),3)),"---")),"---")</f>
        <v>---</v>
      </c>
      <c r="N281" t="str">
        <f>IFERROR(IF(AND(B281="B2B",J281="--"),L281,IF(
COUNTIF(B2B!H:H,(IF(K281&lt;&gt;"---",IF(INDEX(RAW_c_TEB2000_REV01!B:D,MATCH(H281,RAW_c_TEB2000_REV01!B:B,0),3)=L281,INDEX(
RAW_c_TEB2000_REV01!B:D,MATCH(H281,INDEX(RAW_c_TEB2000_REV01!B:B,MATCH(H281,RAW_c_TEB2000_REV01!B:B,)+1):'RAW_c_TEB2000_REV01'!B11352,)+MATCH(H281,RAW_c_TEB2000_REV01!B:B,),3),INDEX(RAW_c_TEB2000_REV01!B:D,MATCH(H281,RAW_c_TEB2000_REV01!B:B,0),3)),"---")))=0,"---",IF(K281&lt;&gt;"---",IF(INDEX(RAW_c_TEB2000_REV01!B:D,MATCH(H281,RAW_c_TEB2000_REV01!B:B,0),3)=L281,INDEX(
RAW_c_TEB2000_REV01!B:D,MATCH(H281,INDEX(RAW_c_TEB2000_REV01!B:B,MATCH(H281,RAW_c_TEB2000_REV01!B:B,)+1):'RAW_c_TEB2000_REV01'!B11352,)+MATCH(H281,RAW_c_TEB2000_REV01!B:B,),3),INDEX(RAW_c_TEB2000_REV01!B:D,MATCH(H281,RAW_c_TEB2000_REV01!B:B,0),3)),"---"))),"---")</f>
        <v>JB1-41</v>
      </c>
      <c r="T281">
        <f>COUNTIF(RAW_c_TEB2000_REV01!B:B,G281)</f>
        <v>2</v>
      </c>
      <c r="U281" t="str">
        <f t="shared" si="29"/>
        <v>ext. Conn.-16</v>
      </c>
    </row>
    <row r="282" spans="1:21" x14ac:dyDescent="0.25">
      <c r="A282" t="s">
        <v>2314</v>
      </c>
      <c r="B282" t="s">
        <v>2298</v>
      </c>
      <c r="C282" t="s">
        <v>186</v>
      </c>
      <c r="D282" t="s">
        <v>841</v>
      </c>
      <c r="E282" t="s">
        <v>1108</v>
      </c>
      <c r="F282" t="str">
        <f t="shared" si="24"/>
        <v>J1-A17</v>
      </c>
      <c r="G282" t="str">
        <f>VLOOKUP(F282,RAW_c_TEB2000_REV01!A:B,2,0)</f>
        <v>B35_L9_N</v>
      </c>
      <c r="H282" t="str">
        <f t="shared" si="25"/>
        <v>B35_L9_N</v>
      </c>
      <c r="I282" t="str">
        <f t="shared" si="26"/>
        <v>--</v>
      </c>
      <c r="J282" t="str">
        <f t="shared" si="27"/>
        <v>--</v>
      </c>
      <c r="K282">
        <f>IFERROR(IF(J282="--",IF(G282=H282,VLOOKUP(G282,RAW_c_TEB2000_REV01!L:N,3,0),SUM(VLOOKUP(H282,RAW_c_TEB2000_REV01!L:N,3,0),VLOOKUP(G282,RAW_c_TEB2000_REV01!L:N,3,0))),"---"),"---")</f>
        <v>21.6099</v>
      </c>
      <c r="L282" t="str">
        <f t="shared" si="28"/>
        <v>J1-A17</v>
      </c>
      <c r="M282" t="str">
        <f>IFERROR(IF(
COUNTIF(B2B!H:H,(IF(K282&lt;&gt;"---",IF(INDEX(RAW_c_TEB2000_REV01!B:D,MATCH(H282,RAW_c_TEB2000_REV01!B:B,0),3)=L282,INDEX(
RAW_c_TEB2000_REV01!B:D,MATCH(H282,INDEX(RAW_c_TEB2000_REV01!B:B,MATCH(H282,RAW_c_TEB2000_REV01!B:B,)+1):'RAW_c_TEB2000_REV01'!B11353,)+MATCH(H282,RAW_c_TEB2000_REV01!B:B,),3),INDEX(RAW_c_TEB2000_REV01!B:D,MATCH(H282,RAW_c_TEB2000_REV01!B:B,0),3)),"---")))=1,"---",IF(K282&lt;&gt;"---",IF(INDEX(RAW_c_TEB2000_REV01!B:D,MATCH(H282,RAW_c_TEB2000_REV01!B:B,0),3)=L282,INDEX(
RAW_c_TEB2000_REV01!B:D,MATCH(H282,INDEX(RAW_c_TEB2000_REV01!B:B,MATCH(H282,RAW_c_TEB2000_REV01!B:B,)+1):'RAW_c_TEB2000_REV01'!B11353,)+MATCH(H282,RAW_c_TEB2000_REV01!B:B,),3),INDEX(RAW_c_TEB2000_REV01!B:D,MATCH(H282,RAW_c_TEB2000_REV01!B:B,0),3)),"---")),"---")</f>
        <v>---</v>
      </c>
      <c r="N282" t="str">
        <f>IFERROR(IF(AND(B282="B2B",J282="--"),L282,IF(
COUNTIF(B2B!H:H,(IF(K282&lt;&gt;"---",IF(INDEX(RAW_c_TEB2000_REV01!B:D,MATCH(H282,RAW_c_TEB2000_REV01!B:B,0),3)=L282,INDEX(
RAW_c_TEB2000_REV01!B:D,MATCH(H282,INDEX(RAW_c_TEB2000_REV01!B:B,MATCH(H282,RAW_c_TEB2000_REV01!B:B,)+1):'RAW_c_TEB2000_REV01'!B11353,)+MATCH(H282,RAW_c_TEB2000_REV01!B:B,),3),INDEX(RAW_c_TEB2000_REV01!B:D,MATCH(H282,RAW_c_TEB2000_REV01!B:B,0),3)),"---")))=0,"---",IF(K282&lt;&gt;"---",IF(INDEX(RAW_c_TEB2000_REV01!B:D,MATCH(H282,RAW_c_TEB2000_REV01!B:B,0),3)=L282,INDEX(
RAW_c_TEB2000_REV01!B:D,MATCH(H282,INDEX(RAW_c_TEB2000_REV01!B:B,MATCH(H282,RAW_c_TEB2000_REV01!B:B,)+1):'RAW_c_TEB2000_REV01'!B11353,)+MATCH(H282,RAW_c_TEB2000_REV01!B:B,),3),INDEX(RAW_c_TEB2000_REV01!B:D,MATCH(H282,RAW_c_TEB2000_REV01!B:B,0),3)),"---"))),"---")</f>
        <v>JB1-39</v>
      </c>
      <c r="T282">
        <f>COUNTIF(RAW_c_TEB2000_REV01!B:B,G282)</f>
        <v>2</v>
      </c>
      <c r="U282" t="str">
        <f t="shared" si="29"/>
        <v>ext. Conn.-17</v>
      </c>
    </row>
    <row r="283" spans="1:21" x14ac:dyDescent="0.25">
      <c r="A283" t="s">
        <v>2315</v>
      </c>
      <c r="B283" t="s">
        <v>2298</v>
      </c>
      <c r="C283" t="s">
        <v>187</v>
      </c>
      <c r="D283" t="s">
        <v>841</v>
      </c>
      <c r="E283" t="s">
        <v>1109</v>
      </c>
      <c r="F283" t="str">
        <f t="shared" si="24"/>
        <v>J1-A18</v>
      </c>
      <c r="G283" t="str">
        <f>VLOOKUP(F283,RAW_c_TEB2000_REV01!A:B,2,0)</f>
        <v>B35_L16_P</v>
      </c>
      <c r="H283" t="str">
        <f t="shared" si="25"/>
        <v>B35_L16_P</v>
      </c>
      <c r="I283" t="str">
        <f t="shared" si="26"/>
        <v>--</v>
      </c>
      <c r="J283" t="str">
        <f t="shared" si="27"/>
        <v>--</v>
      </c>
      <c r="K283">
        <f>IFERROR(IF(J283="--",IF(G283=H283,VLOOKUP(G283,RAW_c_TEB2000_REV01!L:N,3,0),SUM(VLOOKUP(H283,RAW_c_TEB2000_REV01!L:N,3,0),VLOOKUP(G283,RAW_c_TEB2000_REV01!L:N,3,0))),"---"),"---")</f>
        <v>16.5839</v>
      </c>
      <c r="L283" t="str">
        <f t="shared" si="28"/>
        <v>J1-A18</v>
      </c>
      <c r="M283" t="str">
        <f>IFERROR(IF(
COUNTIF(B2B!H:H,(IF(K283&lt;&gt;"---",IF(INDEX(RAW_c_TEB2000_REV01!B:D,MATCH(H283,RAW_c_TEB2000_REV01!B:B,0),3)=L283,INDEX(
RAW_c_TEB2000_REV01!B:D,MATCH(H283,INDEX(RAW_c_TEB2000_REV01!B:B,MATCH(H283,RAW_c_TEB2000_REV01!B:B,)+1):'RAW_c_TEB2000_REV01'!B11354,)+MATCH(H283,RAW_c_TEB2000_REV01!B:B,),3),INDEX(RAW_c_TEB2000_REV01!B:D,MATCH(H283,RAW_c_TEB2000_REV01!B:B,0),3)),"---")))=1,"---",IF(K283&lt;&gt;"---",IF(INDEX(RAW_c_TEB2000_REV01!B:D,MATCH(H283,RAW_c_TEB2000_REV01!B:B,0),3)=L283,INDEX(
RAW_c_TEB2000_REV01!B:D,MATCH(H283,INDEX(RAW_c_TEB2000_REV01!B:B,MATCH(H283,RAW_c_TEB2000_REV01!B:B,)+1):'RAW_c_TEB2000_REV01'!B11354,)+MATCH(H283,RAW_c_TEB2000_REV01!B:B,),3),INDEX(RAW_c_TEB2000_REV01!B:D,MATCH(H283,RAW_c_TEB2000_REV01!B:B,0),3)),"---")),"---")</f>
        <v>---</v>
      </c>
      <c r="N283" t="str">
        <f>IFERROR(IF(AND(B283="B2B",J283="--"),L283,IF(
COUNTIF(B2B!H:H,(IF(K283&lt;&gt;"---",IF(INDEX(RAW_c_TEB2000_REV01!B:D,MATCH(H283,RAW_c_TEB2000_REV01!B:B,0),3)=L283,INDEX(
RAW_c_TEB2000_REV01!B:D,MATCH(H283,INDEX(RAW_c_TEB2000_REV01!B:B,MATCH(H283,RAW_c_TEB2000_REV01!B:B,)+1):'RAW_c_TEB2000_REV01'!B11354,)+MATCH(H283,RAW_c_TEB2000_REV01!B:B,),3),INDEX(RAW_c_TEB2000_REV01!B:D,MATCH(H283,RAW_c_TEB2000_REV01!B:B,0),3)),"---")))=0,"---",IF(K283&lt;&gt;"---",IF(INDEX(RAW_c_TEB2000_REV01!B:D,MATCH(H283,RAW_c_TEB2000_REV01!B:B,0),3)=L283,INDEX(
RAW_c_TEB2000_REV01!B:D,MATCH(H283,INDEX(RAW_c_TEB2000_REV01!B:B,MATCH(H283,RAW_c_TEB2000_REV01!B:B,)+1):'RAW_c_TEB2000_REV01'!B11354,)+MATCH(H283,RAW_c_TEB2000_REV01!B:B,),3),INDEX(RAW_c_TEB2000_REV01!B:D,MATCH(H283,RAW_c_TEB2000_REV01!B:B,0),3)),"---"))),"---")</f>
        <v>JB1-34</v>
      </c>
      <c r="T283">
        <f>COUNTIF(RAW_c_TEB2000_REV01!B:B,G283)</f>
        <v>2</v>
      </c>
      <c r="U283" t="str">
        <f t="shared" si="29"/>
        <v>ext. Conn.-18</v>
      </c>
    </row>
    <row r="284" spans="1:21" x14ac:dyDescent="0.25">
      <c r="A284" t="s">
        <v>2316</v>
      </c>
      <c r="B284" t="s">
        <v>2298</v>
      </c>
      <c r="C284" t="s">
        <v>188</v>
      </c>
      <c r="D284" t="s">
        <v>841</v>
      </c>
      <c r="E284" t="s">
        <v>1110</v>
      </c>
      <c r="F284" t="str">
        <f t="shared" si="24"/>
        <v>J1-A19</v>
      </c>
      <c r="G284" t="str">
        <f>VLOOKUP(F284,RAW_c_TEB2000_REV01!A:B,2,0)</f>
        <v>B35_L16_N</v>
      </c>
      <c r="H284" t="str">
        <f t="shared" si="25"/>
        <v>B35_L16_N</v>
      </c>
      <c r="I284" t="str">
        <f t="shared" si="26"/>
        <v>--</v>
      </c>
      <c r="J284" t="str">
        <f t="shared" si="27"/>
        <v>--</v>
      </c>
      <c r="K284">
        <f>IFERROR(IF(J284="--",IF(G284=H284,VLOOKUP(G284,RAW_c_TEB2000_REV01!L:N,3,0),SUM(VLOOKUP(H284,RAW_c_TEB2000_REV01!L:N,3,0),VLOOKUP(G284,RAW_c_TEB2000_REV01!L:N,3,0))),"---"),"---")</f>
        <v>16.523900000000001</v>
      </c>
      <c r="L284" t="str">
        <f t="shared" si="28"/>
        <v>J1-A19</v>
      </c>
      <c r="M284" t="str">
        <f>IFERROR(IF(
COUNTIF(B2B!H:H,(IF(K284&lt;&gt;"---",IF(INDEX(RAW_c_TEB2000_REV01!B:D,MATCH(H284,RAW_c_TEB2000_REV01!B:B,0),3)=L284,INDEX(
RAW_c_TEB2000_REV01!B:D,MATCH(H284,INDEX(RAW_c_TEB2000_REV01!B:B,MATCH(H284,RAW_c_TEB2000_REV01!B:B,)+1):'RAW_c_TEB2000_REV01'!B11355,)+MATCH(H284,RAW_c_TEB2000_REV01!B:B,),3),INDEX(RAW_c_TEB2000_REV01!B:D,MATCH(H284,RAW_c_TEB2000_REV01!B:B,0),3)),"---")))=1,"---",IF(K284&lt;&gt;"---",IF(INDEX(RAW_c_TEB2000_REV01!B:D,MATCH(H284,RAW_c_TEB2000_REV01!B:B,0),3)=L284,INDEX(
RAW_c_TEB2000_REV01!B:D,MATCH(H284,INDEX(RAW_c_TEB2000_REV01!B:B,MATCH(H284,RAW_c_TEB2000_REV01!B:B,)+1):'RAW_c_TEB2000_REV01'!B11355,)+MATCH(H284,RAW_c_TEB2000_REV01!B:B,),3),INDEX(RAW_c_TEB2000_REV01!B:D,MATCH(H284,RAW_c_TEB2000_REV01!B:B,0),3)),"---")),"---")</f>
        <v>---</v>
      </c>
      <c r="N284" t="str">
        <f>IFERROR(IF(AND(B284="B2B",J284="--"),L284,IF(
COUNTIF(B2B!H:H,(IF(K284&lt;&gt;"---",IF(INDEX(RAW_c_TEB2000_REV01!B:D,MATCH(H284,RAW_c_TEB2000_REV01!B:B,0),3)=L284,INDEX(
RAW_c_TEB2000_REV01!B:D,MATCH(H284,INDEX(RAW_c_TEB2000_REV01!B:B,MATCH(H284,RAW_c_TEB2000_REV01!B:B,)+1):'RAW_c_TEB2000_REV01'!B11355,)+MATCH(H284,RAW_c_TEB2000_REV01!B:B,),3),INDEX(RAW_c_TEB2000_REV01!B:D,MATCH(H284,RAW_c_TEB2000_REV01!B:B,0),3)),"---")))=0,"---",IF(K284&lt;&gt;"---",IF(INDEX(RAW_c_TEB2000_REV01!B:D,MATCH(H284,RAW_c_TEB2000_REV01!B:B,0),3)=L284,INDEX(
RAW_c_TEB2000_REV01!B:D,MATCH(H284,INDEX(RAW_c_TEB2000_REV01!B:B,MATCH(H284,RAW_c_TEB2000_REV01!B:B,)+1):'RAW_c_TEB2000_REV01'!B11355,)+MATCH(H284,RAW_c_TEB2000_REV01!B:B,),3),INDEX(RAW_c_TEB2000_REV01!B:D,MATCH(H284,RAW_c_TEB2000_REV01!B:B,0),3)),"---"))),"---")</f>
        <v>JB1-32</v>
      </c>
      <c r="T284">
        <f>COUNTIF(RAW_c_TEB2000_REV01!B:B,G284)</f>
        <v>2</v>
      </c>
      <c r="U284" t="str">
        <f t="shared" si="29"/>
        <v>ext. Conn.-19</v>
      </c>
    </row>
    <row r="285" spans="1:21" x14ac:dyDescent="0.25">
      <c r="A285" t="s">
        <v>2317</v>
      </c>
      <c r="B285" t="s">
        <v>2298</v>
      </c>
      <c r="C285" t="s">
        <v>189</v>
      </c>
      <c r="D285" t="s">
        <v>841</v>
      </c>
      <c r="E285" t="s">
        <v>1111</v>
      </c>
      <c r="F285" t="str">
        <f t="shared" si="24"/>
        <v>J1-A20</v>
      </c>
      <c r="G285" t="str">
        <f>VLOOKUP(F285,RAW_c_TEB2000_REV01!A:B,2,0)</f>
        <v>B34_L12_N</v>
      </c>
      <c r="H285" t="str">
        <f t="shared" si="25"/>
        <v>B34_L12_N</v>
      </c>
      <c r="I285" t="str">
        <f t="shared" si="26"/>
        <v>--</v>
      </c>
      <c r="J285" t="str">
        <f t="shared" si="27"/>
        <v>--</v>
      </c>
      <c r="K285">
        <f>IFERROR(IF(J285="--",IF(G285=H285,VLOOKUP(G285,RAW_c_TEB2000_REV01!L:N,3,0),SUM(VLOOKUP(H285,RAW_c_TEB2000_REV01!L:N,3,0),VLOOKUP(G285,RAW_c_TEB2000_REV01!L:N,3,0))),"---"),"---")</f>
        <v>36.152500000000003</v>
      </c>
      <c r="L285" t="str">
        <f t="shared" si="28"/>
        <v>J1-A20</v>
      </c>
      <c r="M285" t="str">
        <f>IFERROR(IF(
COUNTIF(B2B!H:H,(IF(K285&lt;&gt;"---",IF(INDEX(RAW_c_TEB2000_REV01!B:D,MATCH(H285,RAW_c_TEB2000_REV01!B:B,0),3)=L285,INDEX(
RAW_c_TEB2000_REV01!B:D,MATCH(H285,INDEX(RAW_c_TEB2000_REV01!B:B,MATCH(H285,RAW_c_TEB2000_REV01!B:B,)+1):'RAW_c_TEB2000_REV01'!B11356,)+MATCH(H285,RAW_c_TEB2000_REV01!B:B,),3),INDEX(RAW_c_TEB2000_REV01!B:D,MATCH(H285,RAW_c_TEB2000_REV01!B:B,0),3)),"---")))=1,"---",IF(K285&lt;&gt;"---",IF(INDEX(RAW_c_TEB2000_REV01!B:D,MATCH(H285,RAW_c_TEB2000_REV01!B:B,0),3)=L285,INDEX(
RAW_c_TEB2000_REV01!B:D,MATCH(H285,INDEX(RAW_c_TEB2000_REV01!B:B,MATCH(H285,RAW_c_TEB2000_REV01!B:B,)+1):'RAW_c_TEB2000_REV01'!B11356,)+MATCH(H285,RAW_c_TEB2000_REV01!B:B,),3),INDEX(RAW_c_TEB2000_REV01!B:D,MATCH(H285,RAW_c_TEB2000_REV01!B:B,0),3)),"---")),"---")</f>
        <v>---</v>
      </c>
      <c r="N285" t="str">
        <f>IFERROR(IF(AND(B285="B2B",J285="--"),L285,IF(
COUNTIF(B2B!H:H,(IF(K285&lt;&gt;"---",IF(INDEX(RAW_c_TEB2000_REV01!B:D,MATCH(H285,RAW_c_TEB2000_REV01!B:B,0),3)=L285,INDEX(
RAW_c_TEB2000_REV01!B:D,MATCH(H285,INDEX(RAW_c_TEB2000_REV01!B:B,MATCH(H285,RAW_c_TEB2000_REV01!B:B,)+1):'RAW_c_TEB2000_REV01'!B11356,)+MATCH(H285,RAW_c_TEB2000_REV01!B:B,),3),INDEX(RAW_c_TEB2000_REV01!B:D,MATCH(H285,RAW_c_TEB2000_REV01!B:B,0),3)),"---")))=0,"---",IF(K285&lt;&gt;"---",IF(INDEX(RAW_c_TEB2000_REV01!B:D,MATCH(H285,RAW_c_TEB2000_REV01!B:B,0),3)=L285,INDEX(
RAW_c_TEB2000_REV01!B:D,MATCH(H285,INDEX(RAW_c_TEB2000_REV01!B:B,MATCH(H285,RAW_c_TEB2000_REV01!B:B,)+1):'RAW_c_TEB2000_REV01'!B11356,)+MATCH(H285,RAW_c_TEB2000_REV01!B:B,),3),INDEX(RAW_c_TEB2000_REV01!B:D,MATCH(H285,RAW_c_TEB2000_REV01!B:B,0),3)),"---"))),"---")</f>
        <v>JB3-34</v>
      </c>
      <c r="T285">
        <f>COUNTIF(RAW_c_TEB2000_REV01!B:B,G285)</f>
        <v>2</v>
      </c>
      <c r="U285" t="str">
        <f t="shared" si="29"/>
        <v>ext. Conn.-20</v>
      </c>
    </row>
    <row r="286" spans="1:21" x14ac:dyDescent="0.25">
      <c r="A286" t="s">
        <v>2318</v>
      </c>
      <c r="B286" t="s">
        <v>2298</v>
      </c>
      <c r="C286" t="s">
        <v>190</v>
      </c>
      <c r="D286" t="s">
        <v>841</v>
      </c>
      <c r="E286" t="s">
        <v>1112</v>
      </c>
      <c r="F286" t="str">
        <f t="shared" si="24"/>
        <v>J1-A21</v>
      </c>
      <c r="G286" t="str">
        <f>VLOOKUP(F286,RAW_c_TEB2000_REV01!A:B,2,0)</f>
        <v>B34_L12_P</v>
      </c>
      <c r="H286" t="str">
        <f t="shared" si="25"/>
        <v>B34_L12_P</v>
      </c>
      <c r="I286" t="str">
        <f t="shared" si="26"/>
        <v>--</v>
      </c>
      <c r="J286" t="str">
        <f t="shared" si="27"/>
        <v>--</v>
      </c>
      <c r="K286">
        <f>IFERROR(IF(J286="--",IF(G286=H286,VLOOKUP(G286,RAW_c_TEB2000_REV01!L:N,3,0),SUM(VLOOKUP(H286,RAW_c_TEB2000_REV01!L:N,3,0),VLOOKUP(G286,RAW_c_TEB2000_REV01!L:N,3,0))),"---"),"---")</f>
        <v>36.090600000000002</v>
      </c>
      <c r="L286" t="str">
        <f t="shared" si="28"/>
        <v>J1-A21</v>
      </c>
      <c r="M286" t="str">
        <f>IFERROR(IF(
COUNTIF(B2B!H:H,(IF(K286&lt;&gt;"---",IF(INDEX(RAW_c_TEB2000_REV01!B:D,MATCH(H286,RAW_c_TEB2000_REV01!B:B,0),3)=L286,INDEX(
RAW_c_TEB2000_REV01!B:D,MATCH(H286,INDEX(RAW_c_TEB2000_REV01!B:B,MATCH(H286,RAW_c_TEB2000_REV01!B:B,)+1):'RAW_c_TEB2000_REV01'!B11357,)+MATCH(H286,RAW_c_TEB2000_REV01!B:B,),3),INDEX(RAW_c_TEB2000_REV01!B:D,MATCH(H286,RAW_c_TEB2000_REV01!B:B,0),3)),"---")))=1,"---",IF(K286&lt;&gt;"---",IF(INDEX(RAW_c_TEB2000_REV01!B:D,MATCH(H286,RAW_c_TEB2000_REV01!B:B,0),3)=L286,INDEX(
RAW_c_TEB2000_REV01!B:D,MATCH(H286,INDEX(RAW_c_TEB2000_REV01!B:B,MATCH(H286,RAW_c_TEB2000_REV01!B:B,)+1):'RAW_c_TEB2000_REV01'!B11357,)+MATCH(H286,RAW_c_TEB2000_REV01!B:B,),3),INDEX(RAW_c_TEB2000_REV01!B:D,MATCH(H286,RAW_c_TEB2000_REV01!B:B,0),3)),"---")),"---")</f>
        <v>---</v>
      </c>
      <c r="N286" t="str">
        <f>IFERROR(IF(AND(B286="B2B",J286="--"),L286,IF(
COUNTIF(B2B!H:H,(IF(K286&lt;&gt;"---",IF(INDEX(RAW_c_TEB2000_REV01!B:D,MATCH(H286,RAW_c_TEB2000_REV01!B:B,0),3)=L286,INDEX(
RAW_c_TEB2000_REV01!B:D,MATCH(H286,INDEX(RAW_c_TEB2000_REV01!B:B,MATCH(H286,RAW_c_TEB2000_REV01!B:B,)+1):'RAW_c_TEB2000_REV01'!B11357,)+MATCH(H286,RAW_c_TEB2000_REV01!B:B,),3),INDEX(RAW_c_TEB2000_REV01!B:D,MATCH(H286,RAW_c_TEB2000_REV01!B:B,0),3)),"---")))=0,"---",IF(K286&lt;&gt;"---",IF(INDEX(RAW_c_TEB2000_REV01!B:D,MATCH(H286,RAW_c_TEB2000_REV01!B:B,0),3)=L286,INDEX(
RAW_c_TEB2000_REV01!B:D,MATCH(H286,INDEX(RAW_c_TEB2000_REV01!B:B,MATCH(H286,RAW_c_TEB2000_REV01!B:B,)+1):'RAW_c_TEB2000_REV01'!B11357,)+MATCH(H286,RAW_c_TEB2000_REV01!B:B,),3),INDEX(RAW_c_TEB2000_REV01!B:D,MATCH(H286,RAW_c_TEB2000_REV01!B:B,0),3)),"---"))),"---")</f>
        <v>JB3-32</v>
      </c>
      <c r="T286">
        <f>COUNTIF(RAW_c_TEB2000_REV01!B:B,G286)</f>
        <v>2</v>
      </c>
      <c r="U286" t="str">
        <f t="shared" si="29"/>
        <v>ext. Conn.-21</v>
      </c>
    </row>
    <row r="287" spans="1:21" x14ac:dyDescent="0.25">
      <c r="A287" t="s">
        <v>2319</v>
      </c>
      <c r="B287" t="s">
        <v>2298</v>
      </c>
      <c r="C287" t="s">
        <v>191</v>
      </c>
      <c r="D287" t="s">
        <v>841</v>
      </c>
      <c r="E287" t="s">
        <v>989</v>
      </c>
      <c r="F287" t="str">
        <f t="shared" si="24"/>
        <v>J1-A22</v>
      </c>
      <c r="G287" t="str">
        <f>VLOOKUP(F287,RAW_c_TEB2000_REV01!A:B,2,0)</f>
        <v>B34_L5_N</v>
      </c>
      <c r="H287" t="str">
        <f t="shared" si="25"/>
        <v>B34_L5_N</v>
      </c>
      <c r="I287" t="str">
        <f t="shared" si="26"/>
        <v>--</v>
      </c>
      <c r="J287" t="str">
        <f t="shared" si="27"/>
        <v>--</v>
      </c>
      <c r="K287">
        <f>IFERROR(IF(J287="--",IF(G287=H287,VLOOKUP(G287,RAW_c_TEB2000_REV01!L:N,3,0),SUM(VLOOKUP(H287,RAW_c_TEB2000_REV01!L:N,3,0),VLOOKUP(G287,RAW_c_TEB2000_REV01!L:N,3,0))),"---"),"---")</f>
        <v>35.324199999999998</v>
      </c>
      <c r="L287" t="str">
        <f t="shared" si="28"/>
        <v>J1-A22</v>
      </c>
      <c r="M287" t="str">
        <f>IFERROR(IF(
COUNTIF(B2B!H:H,(IF(K287&lt;&gt;"---",IF(INDEX(RAW_c_TEB2000_REV01!B:D,MATCH(H287,RAW_c_TEB2000_REV01!B:B,0),3)=L287,INDEX(
RAW_c_TEB2000_REV01!B:D,MATCH(H287,INDEX(RAW_c_TEB2000_REV01!B:B,MATCH(H287,RAW_c_TEB2000_REV01!B:B,)+1):'RAW_c_TEB2000_REV01'!B11358,)+MATCH(H287,RAW_c_TEB2000_REV01!B:B,),3),INDEX(RAW_c_TEB2000_REV01!B:D,MATCH(H287,RAW_c_TEB2000_REV01!B:B,0),3)),"---")))=1,"---",IF(K287&lt;&gt;"---",IF(INDEX(RAW_c_TEB2000_REV01!B:D,MATCH(H287,RAW_c_TEB2000_REV01!B:B,0),3)=L287,INDEX(
RAW_c_TEB2000_REV01!B:D,MATCH(H287,INDEX(RAW_c_TEB2000_REV01!B:B,MATCH(H287,RAW_c_TEB2000_REV01!B:B,)+1):'RAW_c_TEB2000_REV01'!B11358,)+MATCH(H287,RAW_c_TEB2000_REV01!B:B,),3),INDEX(RAW_c_TEB2000_REV01!B:D,MATCH(H287,RAW_c_TEB2000_REV01!B:B,0),3)),"---")),"---")</f>
        <v>---</v>
      </c>
      <c r="N287" t="str">
        <f>IFERROR(IF(AND(B287="B2B",J287="--"),L287,IF(
COUNTIF(B2B!H:H,(IF(K287&lt;&gt;"---",IF(INDEX(RAW_c_TEB2000_REV01!B:D,MATCH(H287,RAW_c_TEB2000_REV01!B:B,0),3)=L287,INDEX(
RAW_c_TEB2000_REV01!B:D,MATCH(H287,INDEX(RAW_c_TEB2000_REV01!B:B,MATCH(H287,RAW_c_TEB2000_REV01!B:B,)+1):'RAW_c_TEB2000_REV01'!B11358,)+MATCH(H287,RAW_c_TEB2000_REV01!B:B,),3),INDEX(RAW_c_TEB2000_REV01!B:D,MATCH(H287,RAW_c_TEB2000_REV01!B:B,0),3)),"---")))=0,"---",IF(K287&lt;&gt;"---",IF(INDEX(RAW_c_TEB2000_REV01!B:D,MATCH(H287,RAW_c_TEB2000_REV01!B:B,0),3)=L287,INDEX(
RAW_c_TEB2000_REV01!B:D,MATCH(H287,INDEX(RAW_c_TEB2000_REV01!B:B,MATCH(H287,RAW_c_TEB2000_REV01!B:B,)+1):'RAW_c_TEB2000_REV01'!B11358,)+MATCH(H287,RAW_c_TEB2000_REV01!B:B,),3),INDEX(RAW_c_TEB2000_REV01!B:D,MATCH(H287,RAW_c_TEB2000_REV01!B:B,0),3)),"---"))),"---")</f>
        <v>JB3-28</v>
      </c>
      <c r="T287">
        <f>COUNTIF(RAW_c_TEB2000_REV01!B:B,G287)</f>
        <v>2</v>
      </c>
      <c r="U287" t="str">
        <f t="shared" si="29"/>
        <v>ext. Conn.-22</v>
      </c>
    </row>
    <row r="288" spans="1:21" x14ac:dyDescent="0.25">
      <c r="A288" t="s">
        <v>2320</v>
      </c>
      <c r="B288" t="s">
        <v>2298</v>
      </c>
      <c r="C288" t="s">
        <v>192</v>
      </c>
      <c r="D288" t="s">
        <v>841</v>
      </c>
      <c r="E288" t="s">
        <v>1640</v>
      </c>
      <c r="F288" t="str">
        <f t="shared" si="24"/>
        <v>J1-A23</v>
      </c>
      <c r="G288" t="str">
        <f>VLOOKUP(F288,RAW_c_TEB2000_REV01!A:B,2,0)</f>
        <v>B34_L5_P</v>
      </c>
      <c r="H288" t="str">
        <f t="shared" si="25"/>
        <v>B34_L5_P</v>
      </c>
      <c r="I288" t="str">
        <f t="shared" si="26"/>
        <v>--</v>
      </c>
      <c r="J288" t="str">
        <f t="shared" si="27"/>
        <v>--</v>
      </c>
      <c r="K288">
        <f>IFERROR(IF(J288="--",IF(G288=H288,VLOOKUP(G288,RAW_c_TEB2000_REV01!L:N,3,0),SUM(VLOOKUP(H288,RAW_c_TEB2000_REV01!L:N,3,0),VLOOKUP(G288,RAW_c_TEB2000_REV01!L:N,3,0))),"---"),"---")</f>
        <v>35.262900000000002</v>
      </c>
      <c r="L288" t="str">
        <f t="shared" si="28"/>
        <v>J1-A23</v>
      </c>
      <c r="M288" t="str">
        <f>IFERROR(IF(
COUNTIF(B2B!H:H,(IF(K288&lt;&gt;"---",IF(INDEX(RAW_c_TEB2000_REV01!B:D,MATCH(H288,RAW_c_TEB2000_REV01!B:B,0),3)=L288,INDEX(
RAW_c_TEB2000_REV01!B:D,MATCH(H288,INDEX(RAW_c_TEB2000_REV01!B:B,MATCH(H288,RAW_c_TEB2000_REV01!B:B,)+1):'RAW_c_TEB2000_REV01'!B11359,)+MATCH(H288,RAW_c_TEB2000_REV01!B:B,),3),INDEX(RAW_c_TEB2000_REV01!B:D,MATCH(H288,RAW_c_TEB2000_REV01!B:B,0),3)),"---")))=1,"---",IF(K288&lt;&gt;"---",IF(INDEX(RAW_c_TEB2000_REV01!B:D,MATCH(H288,RAW_c_TEB2000_REV01!B:B,0),3)=L288,INDEX(
RAW_c_TEB2000_REV01!B:D,MATCH(H288,INDEX(RAW_c_TEB2000_REV01!B:B,MATCH(H288,RAW_c_TEB2000_REV01!B:B,)+1):'RAW_c_TEB2000_REV01'!B11359,)+MATCH(H288,RAW_c_TEB2000_REV01!B:B,),3),INDEX(RAW_c_TEB2000_REV01!B:D,MATCH(H288,RAW_c_TEB2000_REV01!B:B,0),3)),"---")),"---")</f>
        <v>---</v>
      </c>
      <c r="N288" t="str">
        <f>IFERROR(IF(AND(B288="B2B",J288="--"),L288,IF(
COUNTIF(B2B!H:H,(IF(K288&lt;&gt;"---",IF(INDEX(RAW_c_TEB2000_REV01!B:D,MATCH(H288,RAW_c_TEB2000_REV01!B:B,0),3)=L288,INDEX(
RAW_c_TEB2000_REV01!B:D,MATCH(H288,INDEX(RAW_c_TEB2000_REV01!B:B,MATCH(H288,RAW_c_TEB2000_REV01!B:B,)+1):'RAW_c_TEB2000_REV01'!B11359,)+MATCH(H288,RAW_c_TEB2000_REV01!B:B,),3),INDEX(RAW_c_TEB2000_REV01!B:D,MATCH(H288,RAW_c_TEB2000_REV01!B:B,0),3)),"---")))=0,"---",IF(K288&lt;&gt;"---",IF(INDEX(RAW_c_TEB2000_REV01!B:D,MATCH(H288,RAW_c_TEB2000_REV01!B:B,0),3)=L288,INDEX(
RAW_c_TEB2000_REV01!B:D,MATCH(H288,INDEX(RAW_c_TEB2000_REV01!B:B,MATCH(H288,RAW_c_TEB2000_REV01!B:B,)+1):'RAW_c_TEB2000_REV01'!B11359,)+MATCH(H288,RAW_c_TEB2000_REV01!B:B,),3),INDEX(RAW_c_TEB2000_REV01!B:D,MATCH(H288,RAW_c_TEB2000_REV01!B:B,0),3)),"---"))),"---")</f>
        <v>JB3-26</v>
      </c>
      <c r="T288">
        <f>COUNTIF(RAW_c_TEB2000_REV01!B:B,G288)</f>
        <v>2</v>
      </c>
      <c r="U288" t="str">
        <f t="shared" si="29"/>
        <v>ext. Conn.-23</v>
      </c>
    </row>
    <row r="289" spans="1:21" x14ac:dyDescent="0.25">
      <c r="A289" t="s">
        <v>2321</v>
      </c>
      <c r="B289" t="s">
        <v>2298</v>
      </c>
      <c r="C289" t="s">
        <v>193</v>
      </c>
      <c r="D289" t="s">
        <v>841</v>
      </c>
      <c r="E289" t="s">
        <v>1643</v>
      </c>
      <c r="F289" t="str">
        <f t="shared" si="24"/>
        <v>J1-A24</v>
      </c>
      <c r="G289" t="str">
        <f>VLOOKUP(F289,RAW_c_TEB2000_REV01!A:B,2,0)</f>
        <v>B34_L18_P</v>
      </c>
      <c r="H289" t="str">
        <f t="shared" si="25"/>
        <v>B34_L18_P</v>
      </c>
      <c r="I289" t="str">
        <f t="shared" si="26"/>
        <v>--</v>
      </c>
      <c r="J289" t="str">
        <f t="shared" si="27"/>
        <v>--</v>
      </c>
      <c r="K289">
        <f>IFERROR(IF(J289="--",IF(G289=H289,VLOOKUP(G289,RAW_c_TEB2000_REV01!L:N,3,0),SUM(VLOOKUP(H289,RAW_c_TEB2000_REV01!L:N,3,0),VLOOKUP(G289,RAW_c_TEB2000_REV01!L:N,3,0))),"---"),"---")</f>
        <v>29.220800000000001</v>
      </c>
      <c r="L289" t="str">
        <f t="shared" si="28"/>
        <v>J1-A24</v>
      </c>
      <c r="M289" t="str">
        <f>IFERROR(IF(
COUNTIF(B2B!H:H,(IF(K289&lt;&gt;"---",IF(INDEX(RAW_c_TEB2000_REV01!B:D,MATCH(H289,RAW_c_TEB2000_REV01!B:B,0),3)=L289,INDEX(
RAW_c_TEB2000_REV01!B:D,MATCH(H289,INDEX(RAW_c_TEB2000_REV01!B:B,MATCH(H289,RAW_c_TEB2000_REV01!B:B,)+1):'RAW_c_TEB2000_REV01'!B11360,)+MATCH(H289,RAW_c_TEB2000_REV01!B:B,),3),INDEX(RAW_c_TEB2000_REV01!B:D,MATCH(H289,RAW_c_TEB2000_REV01!B:B,0),3)),"---")))=1,"---",IF(K289&lt;&gt;"---",IF(INDEX(RAW_c_TEB2000_REV01!B:D,MATCH(H289,RAW_c_TEB2000_REV01!B:B,0),3)=L289,INDEX(
RAW_c_TEB2000_REV01!B:D,MATCH(H289,INDEX(RAW_c_TEB2000_REV01!B:B,MATCH(H289,RAW_c_TEB2000_REV01!B:B,)+1):'RAW_c_TEB2000_REV01'!B11360,)+MATCH(H289,RAW_c_TEB2000_REV01!B:B,),3),INDEX(RAW_c_TEB2000_REV01!B:D,MATCH(H289,RAW_c_TEB2000_REV01!B:B,0),3)),"---")),"---")</f>
        <v>---</v>
      </c>
      <c r="N289" t="str">
        <f>IFERROR(IF(AND(B289="B2B",J289="--"),L289,IF(
COUNTIF(B2B!H:H,(IF(K289&lt;&gt;"---",IF(INDEX(RAW_c_TEB2000_REV01!B:D,MATCH(H289,RAW_c_TEB2000_REV01!B:B,0),3)=L289,INDEX(
RAW_c_TEB2000_REV01!B:D,MATCH(H289,INDEX(RAW_c_TEB2000_REV01!B:B,MATCH(H289,RAW_c_TEB2000_REV01!B:B,)+1):'RAW_c_TEB2000_REV01'!B11360,)+MATCH(H289,RAW_c_TEB2000_REV01!B:B,),3),INDEX(RAW_c_TEB2000_REV01!B:D,MATCH(H289,RAW_c_TEB2000_REV01!B:B,0),3)),"---")))=0,"---",IF(K289&lt;&gt;"---",IF(INDEX(RAW_c_TEB2000_REV01!B:D,MATCH(H289,RAW_c_TEB2000_REV01!B:B,0),3)=L289,INDEX(
RAW_c_TEB2000_REV01!B:D,MATCH(H289,INDEX(RAW_c_TEB2000_REV01!B:B,MATCH(H289,RAW_c_TEB2000_REV01!B:B,)+1):'RAW_c_TEB2000_REV01'!B11360,)+MATCH(H289,RAW_c_TEB2000_REV01!B:B,),3),INDEX(RAW_c_TEB2000_REV01!B:D,MATCH(H289,RAW_c_TEB2000_REV01!B:B,0),3)),"---"))),"---")</f>
        <v>JB3-13</v>
      </c>
      <c r="T289">
        <f>COUNTIF(RAW_c_TEB2000_REV01!B:B,G289)</f>
        <v>2</v>
      </c>
      <c r="U289" t="str">
        <f t="shared" si="29"/>
        <v>ext. Conn.-24</v>
      </c>
    </row>
    <row r="290" spans="1:21" x14ac:dyDescent="0.25">
      <c r="A290" t="s">
        <v>2322</v>
      </c>
      <c r="B290" t="s">
        <v>2298</v>
      </c>
      <c r="C290" t="s">
        <v>194</v>
      </c>
      <c r="D290" t="s">
        <v>841</v>
      </c>
      <c r="E290" t="s">
        <v>1646</v>
      </c>
      <c r="F290" t="str">
        <f t="shared" si="24"/>
        <v>J1-A25</v>
      </c>
      <c r="G290" t="str">
        <f>VLOOKUP(F290,RAW_c_TEB2000_REV01!A:B,2,0)</f>
        <v>B34_L18_N</v>
      </c>
      <c r="H290" t="str">
        <f t="shared" si="25"/>
        <v>B34_L18_N</v>
      </c>
      <c r="I290" t="str">
        <f t="shared" si="26"/>
        <v>--</v>
      </c>
      <c r="J290" t="str">
        <f t="shared" si="27"/>
        <v>--</v>
      </c>
      <c r="K290">
        <f>IFERROR(IF(J290="--",IF(G290=H290,VLOOKUP(G290,RAW_c_TEB2000_REV01!L:N,3,0),SUM(VLOOKUP(H290,RAW_c_TEB2000_REV01!L:N,3,0),VLOOKUP(G290,RAW_c_TEB2000_REV01!L:N,3,0))),"---"),"---")</f>
        <v>29.284600000000001</v>
      </c>
      <c r="L290" t="str">
        <f t="shared" si="28"/>
        <v>J1-A25</v>
      </c>
      <c r="M290" t="str">
        <f>IFERROR(IF(
COUNTIF(B2B!H:H,(IF(K290&lt;&gt;"---",IF(INDEX(RAW_c_TEB2000_REV01!B:D,MATCH(H290,RAW_c_TEB2000_REV01!B:B,0),3)=L290,INDEX(
RAW_c_TEB2000_REV01!B:D,MATCH(H290,INDEX(RAW_c_TEB2000_REV01!B:B,MATCH(H290,RAW_c_TEB2000_REV01!B:B,)+1):'RAW_c_TEB2000_REV01'!B11361,)+MATCH(H290,RAW_c_TEB2000_REV01!B:B,),3),INDEX(RAW_c_TEB2000_REV01!B:D,MATCH(H290,RAW_c_TEB2000_REV01!B:B,0),3)),"---")))=1,"---",IF(K290&lt;&gt;"---",IF(INDEX(RAW_c_TEB2000_REV01!B:D,MATCH(H290,RAW_c_TEB2000_REV01!B:B,0),3)=L290,INDEX(
RAW_c_TEB2000_REV01!B:D,MATCH(H290,INDEX(RAW_c_TEB2000_REV01!B:B,MATCH(H290,RAW_c_TEB2000_REV01!B:B,)+1):'RAW_c_TEB2000_REV01'!B11361,)+MATCH(H290,RAW_c_TEB2000_REV01!B:B,),3),INDEX(RAW_c_TEB2000_REV01!B:D,MATCH(H290,RAW_c_TEB2000_REV01!B:B,0),3)),"---")),"---")</f>
        <v>---</v>
      </c>
      <c r="N290" t="str">
        <f>IFERROR(IF(AND(B290="B2B",J290="--"),L290,IF(
COUNTIF(B2B!H:H,(IF(K290&lt;&gt;"---",IF(INDEX(RAW_c_TEB2000_REV01!B:D,MATCH(H290,RAW_c_TEB2000_REV01!B:B,0),3)=L290,INDEX(
RAW_c_TEB2000_REV01!B:D,MATCH(H290,INDEX(RAW_c_TEB2000_REV01!B:B,MATCH(H290,RAW_c_TEB2000_REV01!B:B,)+1):'RAW_c_TEB2000_REV01'!B11361,)+MATCH(H290,RAW_c_TEB2000_REV01!B:B,),3),INDEX(RAW_c_TEB2000_REV01!B:D,MATCH(H290,RAW_c_TEB2000_REV01!B:B,0),3)),"---")))=0,"---",IF(K290&lt;&gt;"---",IF(INDEX(RAW_c_TEB2000_REV01!B:D,MATCH(H290,RAW_c_TEB2000_REV01!B:B,0),3)=L290,INDEX(
RAW_c_TEB2000_REV01!B:D,MATCH(H290,INDEX(RAW_c_TEB2000_REV01!B:B,MATCH(H290,RAW_c_TEB2000_REV01!B:B,)+1):'RAW_c_TEB2000_REV01'!B11361,)+MATCH(H290,RAW_c_TEB2000_REV01!B:B,),3),INDEX(RAW_c_TEB2000_REV01!B:D,MATCH(H290,RAW_c_TEB2000_REV01!B:B,0),3)),"---"))),"---")</f>
        <v>JB3-15</v>
      </c>
      <c r="T290">
        <f>COUNTIF(RAW_c_TEB2000_REV01!B:B,G290)</f>
        <v>2</v>
      </c>
      <c r="U290" t="str">
        <f t="shared" si="29"/>
        <v>ext. Conn.-25</v>
      </c>
    </row>
    <row r="291" spans="1:21" x14ac:dyDescent="0.25">
      <c r="A291" t="s">
        <v>2323</v>
      </c>
      <c r="B291" t="s">
        <v>2298</v>
      </c>
      <c r="C291" t="s">
        <v>195</v>
      </c>
      <c r="D291" t="s">
        <v>841</v>
      </c>
      <c r="E291" t="s">
        <v>1649</v>
      </c>
      <c r="F291" t="str">
        <f t="shared" si="24"/>
        <v>J1-A26</v>
      </c>
      <c r="G291" t="str">
        <f>VLOOKUP(F291,RAW_c_TEB2000_REV01!A:B,2,0)</f>
        <v>B34_L10_P</v>
      </c>
      <c r="H291" t="str">
        <f t="shared" si="25"/>
        <v>B34_L10_P</v>
      </c>
      <c r="I291" t="str">
        <f t="shared" si="26"/>
        <v>--</v>
      </c>
      <c r="J291" t="str">
        <f t="shared" si="27"/>
        <v>--</v>
      </c>
      <c r="K291">
        <f>IFERROR(IF(J291="--",IF(G291=H291,VLOOKUP(G291,RAW_c_TEB2000_REV01!L:N,3,0),SUM(VLOOKUP(H291,RAW_c_TEB2000_REV01!L:N,3,0),VLOOKUP(G291,RAW_c_TEB2000_REV01!L:N,3,0))),"---"),"---")</f>
        <v>33.0563</v>
      </c>
      <c r="L291" t="str">
        <f t="shared" si="28"/>
        <v>J1-A26</v>
      </c>
      <c r="M291" t="str">
        <f>IFERROR(IF(
COUNTIF(B2B!H:H,(IF(K291&lt;&gt;"---",IF(INDEX(RAW_c_TEB2000_REV01!B:D,MATCH(H291,RAW_c_TEB2000_REV01!B:B,0),3)=L291,INDEX(
RAW_c_TEB2000_REV01!B:D,MATCH(H291,INDEX(RAW_c_TEB2000_REV01!B:B,MATCH(H291,RAW_c_TEB2000_REV01!B:B,)+1):'RAW_c_TEB2000_REV01'!B11362,)+MATCH(H291,RAW_c_TEB2000_REV01!B:B,),3),INDEX(RAW_c_TEB2000_REV01!B:D,MATCH(H291,RAW_c_TEB2000_REV01!B:B,0),3)),"---")))=1,"---",IF(K291&lt;&gt;"---",IF(INDEX(RAW_c_TEB2000_REV01!B:D,MATCH(H291,RAW_c_TEB2000_REV01!B:B,0),3)=L291,INDEX(
RAW_c_TEB2000_REV01!B:D,MATCH(H291,INDEX(RAW_c_TEB2000_REV01!B:B,MATCH(H291,RAW_c_TEB2000_REV01!B:B,)+1):'RAW_c_TEB2000_REV01'!B11362,)+MATCH(H291,RAW_c_TEB2000_REV01!B:B,),3),INDEX(RAW_c_TEB2000_REV01!B:D,MATCH(H291,RAW_c_TEB2000_REV01!B:B,0),3)),"---")),"---")</f>
        <v>---</v>
      </c>
      <c r="N291" t="str">
        <f>IFERROR(IF(AND(B291="B2B",J291="--"),L291,IF(
COUNTIF(B2B!H:H,(IF(K291&lt;&gt;"---",IF(INDEX(RAW_c_TEB2000_REV01!B:D,MATCH(H291,RAW_c_TEB2000_REV01!B:B,0),3)=L291,INDEX(
RAW_c_TEB2000_REV01!B:D,MATCH(H291,INDEX(RAW_c_TEB2000_REV01!B:B,MATCH(H291,RAW_c_TEB2000_REV01!B:B,)+1):'RAW_c_TEB2000_REV01'!B11362,)+MATCH(H291,RAW_c_TEB2000_REV01!B:B,),3),INDEX(RAW_c_TEB2000_REV01!B:D,MATCH(H291,RAW_c_TEB2000_REV01!B:B,0),3)),"---")))=0,"---",IF(K291&lt;&gt;"---",IF(INDEX(RAW_c_TEB2000_REV01!B:D,MATCH(H291,RAW_c_TEB2000_REV01!B:B,0),3)=L291,INDEX(
RAW_c_TEB2000_REV01!B:D,MATCH(H291,INDEX(RAW_c_TEB2000_REV01!B:B,MATCH(H291,RAW_c_TEB2000_REV01!B:B,)+1):'RAW_c_TEB2000_REV01'!B11362,)+MATCH(H291,RAW_c_TEB2000_REV01!B:B,),3),INDEX(RAW_c_TEB2000_REV01!B:D,MATCH(H291,RAW_c_TEB2000_REV01!B:B,0),3)),"---"))),"---")</f>
        <v>JB3-25</v>
      </c>
      <c r="T291">
        <f>COUNTIF(RAW_c_TEB2000_REV01!B:B,G291)</f>
        <v>2</v>
      </c>
      <c r="U291" t="str">
        <f t="shared" si="29"/>
        <v>ext. Conn.-26</v>
      </c>
    </row>
    <row r="292" spans="1:21" x14ac:dyDescent="0.25">
      <c r="A292" t="s">
        <v>2324</v>
      </c>
      <c r="B292" t="s">
        <v>2298</v>
      </c>
      <c r="C292" t="s">
        <v>196</v>
      </c>
      <c r="D292" t="s">
        <v>841</v>
      </c>
      <c r="E292" t="s">
        <v>1652</v>
      </c>
      <c r="F292" t="str">
        <f t="shared" si="24"/>
        <v>J1-A27</v>
      </c>
      <c r="G292" t="str">
        <f>VLOOKUP(F292,RAW_c_TEB2000_REV01!A:B,2,0)</f>
        <v>B34_L10_N</v>
      </c>
      <c r="H292" t="str">
        <f t="shared" si="25"/>
        <v>B34_L10_N</v>
      </c>
      <c r="I292" t="str">
        <f t="shared" si="26"/>
        <v>--</v>
      </c>
      <c r="J292" t="str">
        <f t="shared" si="27"/>
        <v>--</v>
      </c>
      <c r="K292">
        <f>IFERROR(IF(J292="--",IF(G292=H292,VLOOKUP(G292,RAW_c_TEB2000_REV01!L:N,3,0),SUM(VLOOKUP(H292,RAW_c_TEB2000_REV01!L:N,3,0),VLOOKUP(G292,RAW_c_TEB2000_REV01!L:N,3,0))),"---"),"---")</f>
        <v>33.119199999999999</v>
      </c>
      <c r="L292" t="str">
        <f t="shared" si="28"/>
        <v>J1-A27</v>
      </c>
      <c r="M292" t="str">
        <f>IFERROR(IF(
COUNTIF(B2B!H:H,(IF(K292&lt;&gt;"---",IF(INDEX(RAW_c_TEB2000_REV01!B:D,MATCH(H292,RAW_c_TEB2000_REV01!B:B,0),3)=L292,INDEX(
RAW_c_TEB2000_REV01!B:D,MATCH(H292,INDEX(RAW_c_TEB2000_REV01!B:B,MATCH(H292,RAW_c_TEB2000_REV01!B:B,)+1):'RAW_c_TEB2000_REV01'!B11363,)+MATCH(H292,RAW_c_TEB2000_REV01!B:B,),3),INDEX(RAW_c_TEB2000_REV01!B:D,MATCH(H292,RAW_c_TEB2000_REV01!B:B,0),3)),"---")))=1,"---",IF(K292&lt;&gt;"---",IF(INDEX(RAW_c_TEB2000_REV01!B:D,MATCH(H292,RAW_c_TEB2000_REV01!B:B,0),3)=L292,INDEX(
RAW_c_TEB2000_REV01!B:D,MATCH(H292,INDEX(RAW_c_TEB2000_REV01!B:B,MATCH(H292,RAW_c_TEB2000_REV01!B:B,)+1):'RAW_c_TEB2000_REV01'!B11363,)+MATCH(H292,RAW_c_TEB2000_REV01!B:B,),3),INDEX(RAW_c_TEB2000_REV01!B:D,MATCH(H292,RAW_c_TEB2000_REV01!B:B,0),3)),"---")),"---")</f>
        <v>---</v>
      </c>
      <c r="N292" t="str">
        <f>IFERROR(IF(AND(B292="B2B",J292="--"),L292,IF(
COUNTIF(B2B!H:H,(IF(K292&lt;&gt;"---",IF(INDEX(RAW_c_TEB2000_REV01!B:D,MATCH(H292,RAW_c_TEB2000_REV01!B:B,0),3)=L292,INDEX(
RAW_c_TEB2000_REV01!B:D,MATCH(H292,INDEX(RAW_c_TEB2000_REV01!B:B,MATCH(H292,RAW_c_TEB2000_REV01!B:B,)+1):'RAW_c_TEB2000_REV01'!B11363,)+MATCH(H292,RAW_c_TEB2000_REV01!B:B,),3),INDEX(RAW_c_TEB2000_REV01!B:D,MATCH(H292,RAW_c_TEB2000_REV01!B:B,0),3)),"---")))=0,"---",IF(K292&lt;&gt;"---",IF(INDEX(RAW_c_TEB2000_REV01!B:D,MATCH(H292,RAW_c_TEB2000_REV01!B:B,0),3)=L292,INDEX(
RAW_c_TEB2000_REV01!B:D,MATCH(H292,INDEX(RAW_c_TEB2000_REV01!B:B,MATCH(H292,RAW_c_TEB2000_REV01!B:B,)+1):'RAW_c_TEB2000_REV01'!B11363,)+MATCH(H292,RAW_c_TEB2000_REV01!B:B,),3),INDEX(RAW_c_TEB2000_REV01!B:D,MATCH(H292,RAW_c_TEB2000_REV01!B:B,0),3)),"---"))),"---")</f>
        <v>JB3-27</v>
      </c>
      <c r="T292">
        <f>COUNTIF(RAW_c_TEB2000_REV01!B:B,G292)</f>
        <v>2</v>
      </c>
      <c r="U292" t="str">
        <f t="shared" si="29"/>
        <v>ext. Conn.-27</v>
      </c>
    </row>
    <row r="293" spans="1:21" x14ac:dyDescent="0.25">
      <c r="A293" t="s">
        <v>2325</v>
      </c>
      <c r="B293" t="s">
        <v>2298</v>
      </c>
      <c r="C293" t="s">
        <v>197</v>
      </c>
      <c r="D293" t="s">
        <v>841</v>
      </c>
      <c r="E293" t="s">
        <v>1655</v>
      </c>
      <c r="F293" t="str">
        <f t="shared" si="24"/>
        <v>J1-A28</v>
      </c>
      <c r="G293" t="str">
        <f>VLOOKUP(F293,RAW_c_TEB2000_REV01!A:B,2,0)</f>
        <v>B34_L21_P</v>
      </c>
      <c r="H293" t="str">
        <f t="shared" si="25"/>
        <v>B34_L21_P</v>
      </c>
      <c r="I293" t="str">
        <f t="shared" si="26"/>
        <v>--</v>
      </c>
      <c r="J293" t="str">
        <f t="shared" si="27"/>
        <v>--</v>
      </c>
      <c r="K293">
        <f>IFERROR(IF(J293="--",IF(G293=H293,VLOOKUP(G293,RAW_c_TEB2000_REV01!L:N,3,0),SUM(VLOOKUP(H293,RAW_c_TEB2000_REV01!L:N,3,0),VLOOKUP(G293,RAW_c_TEB2000_REV01!L:N,3,0))),"---"),"---")</f>
        <v>41.2637</v>
      </c>
      <c r="L293" t="str">
        <f t="shared" si="28"/>
        <v>J1-A28</v>
      </c>
      <c r="M293" t="str">
        <f>IFERROR(IF(
COUNTIF(B2B!H:H,(IF(K293&lt;&gt;"---",IF(INDEX(RAW_c_TEB2000_REV01!B:D,MATCH(H293,RAW_c_TEB2000_REV01!B:B,0),3)=L293,INDEX(
RAW_c_TEB2000_REV01!B:D,MATCH(H293,INDEX(RAW_c_TEB2000_REV01!B:B,MATCH(H293,RAW_c_TEB2000_REV01!B:B,)+1):'RAW_c_TEB2000_REV01'!B11364,)+MATCH(H293,RAW_c_TEB2000_REV01!B:B,),3),INDEX(RAW_c_TEB2000_REV01!B:D,MATCH(H293,RAW_c_TEB2000_REV01!B:B,0),3)),"---")))=1,"---",IF(K293&lt;&gt;"---",IF(INDEX(RAW_c_TEB2000_REV01!B:D,MATCH(H293,RAW_c_TEB2000_REV01!B:B,0),3)=L293,INDEX(
RAW_c_TEB2000_REV01!B:D,MATCH(H293,INDEX(RAW_c_TEB2000_REV01!B:B,MATCH(H293,RAW_c_TEB2000_REV01!B:B,)+1):'RAW_c_TEB2000_REV01'!B11364,)+MATCH(H293,RAW_c_TEB2000_REV01!B:B,),3),INDEX(RAW_c_TEB2000_REV01!B:D,MATCH(H293,RAW_c_TEB2000_REV01!B:B,0),3)),"---")),"---")</f>
        <v>---</v>
      </c>
      <c r="N293" t="str">
        <f>IFERROR(IF(AND(B293="B2B",J293="--"),L293,IF(
COUNTIF(B2B!H:H,(IF(K293&lt;&gt;"---",IF(INDEX(RAW_c_TEB2000_REV01!B:D,MATCH(H293,RAW_c_TEB2000_REV01!B:B,0),3)=L293,INDEX(
RAW_c_TEB2000_REV01!B:D,MATCH(H293,INDEX(RAW_c_TEB2000_REV01!B:B,MATCH(H293,RAW_c_TEB2000_REV01!B:B,)+1):'RAW_c_TEB2000_REV01'!B11364,)+MATCH(H293,RAW_c_TEB2000_REV01!B:B,),3),INDEX(RAW_c_TEB2000_REV01!B:D,MATCH(H293,RAW_c_TEB2000_REV01!B:B,0),3)),"---")))=0,"---",IF(K293&lt;&gt;"---",IF(INDEX(RAW_c_TEB2000_REV01!B:D,MATCH(H293,RAW_c_TEB2000_REV01!B:B,0),3)=L293,INDEX(
RAW_c_TEB2000_REV01!B:D,MATCH(H293,INDEX(RAW_c_TEB2000_REV01!B:B,MATCH(H293,RAW_c_TEB2000_REV01!B:B,)+1):'RAW_c_TEB2000_REV01'!B11364,)+MATCH(H293,RAW_c_TEB2000_REV01!B:B,),3),INDEX(RAW_c_TEB2000_REV01!B:D,MATCH(H293,RAW_c_TEB2000_REV01!B:B,0),3)),"---"))),"---")</f>
        <v>JB3-37</v>
      </c>
      <c r="T293">
        <f>COUNTIF(RAW_c_TEB2000_REV01!B:B,G293)</f>
        <v>2</v>
      </c>
      <c r="U293" t="str">
        <f t="shared" si="29"/>
        <v>ext. Conn.-28</v>
      </c>
    </row>
    <row r="294" spans="1:21" x14ac:dyDescent="0.25">
      <c r="A294" t="s">
        <v>2326</v>
      </c>
      <c r="B294" t="s">
        <v>2298</v>
      </c>
      <c r="C294" t="s">
        <v>198</v>
      </c>
      <c r="D294" t="s">
        <v>841</v>
      </c>
      <c r="E294" t="s">
        <v>1658</v>
      </c>
      <c r="F294" t="str">
        <f t="shared" si="24"/>
        <v>J1-A29</v>
      </c>
      <c r="G294" t="str">
        <f>VLOOKUP(F294,RAW_c_TEB2000_REV01!A:B,2,0)</f>
        <v>B34_L21_N</v>
      </c>
      <c r="H294" t="str">
        <f t="shared" si="25"/>
        <v>B34_L21_N</v>
      </c>
      <c r="I294" t="str">
        <f t="shared" si="26"/>
        <v>--</v>
      </c>
      <c r="J294" t="str">
        <f t="shared" si="27"/>
        <v>--</v>
      </c>
      <c r="K294">
        <f>IFERROR(IF(J294="--",IF(G294=H294,VLOOKUP(G294,RAW_c_TEB2000_REV01!L:N,3,0),SUM(VLOOKUP(H294,RAW_c_TEB2000_REV01!L:N,3,0),VLOOKUP(G294,RAW_c_TEB2000_REV01!L:N,3,0))),"---"),"---")</f>
        <v>41.327199999999998</v>
      </c>
      <c r="L294" t="str">
        <f t="shared" si="28"/>
        <v>J1-A29</v>
      </c>
      <c r="M294" t="str">
        <f>IFERROR(IF(
COUNTIF(B2B!H:H,(IF(K294&lt;&gt;"---",IF(INDEX(RAW_c_TEB2000_REV01!B:D,MATCH(H294,RAW_c_TEB2000_REV01!B:B,0),3)=L294,INDEX(
RAW_c_TEB2000_REV01!B:D,MATCH(H294,INDEX(RAW_c_TEB2000_REV01!B:B,MATCH(H294,RAW_c_TEB2000_REV01!B:B,)+1):'RAW_c_TEB2000_REV01'!B11365,)+MATCH(H294,RAW_c_TEB2000_REV01!B:B,),3),INDEX(RAW_c_TEB2000_REV01!B:D,MATCH(H294,RAW_c_TEB2000_REV01!B:B,0),3)),"---")))=1,"---",IF(K294&lt;&gt;"---",IF(INDEX(RAW_c_TEB2000_REV01!B:D,MATCH(H294,RAW_c_TEB2000_REV01!B:B,0),3)=L294,INDEX(
RAW_c_TEB2000_REV01!B:D,MATCH(H294,INDEX(RAW_c_TEB2000_REV01!B:B,MATCH(H294,RAW_c_TEB2000_REV01!B:B,)+1):'RAW_c_TEB2000_REV01'!B11365,)+MATCH(H294,RAW_c_TEB2000_REV01!B:B,),3),INDEX(RAW_c_TEB2000_REV01!B:D,MATCH(H294,RAW_c_TEB2000_REV01!B:B,0),3)),"---")),"---")</f>
        <v>---</v>
      </c>
      <c r="N294" t="str">
        <f>IFERROR(IF(AND(B294="B2B",J294="--"),L294,IF(
COUNTIF(B2B!H:H,(IF(K294&lt;&gt;"---",IF(INDEX(RAW_c_TEB2000_REV01!B:D,MATCH(H294,RAW_c_TEB2000_REV01!B:B,0),3)=L294,INDEX(
RAW_c_TEB2000_REV01!B:D,MATCH(H294,INDEX(RAW_c_TEB2000_REV01!B:B,MATCH(H294,RAW_c_TEB2000_REV01!B:B,)+1):'RAW_c_TEB2000_REV01'!B11365,)+MATCH(H294,RAW_c_TEB2000_REV01!B:B,),3),INDEX(RAW_c_TEB2000_REV01!B:D,MATCH(H294,RAW_c_TEB2000_REV01!B:B,0),3)),"---")))=0,"---",IF(K294&lt;&gt;"---",IF(INDEX(RAW_c_TEB2000_REV01!B:D,MATCH(H294,RAW_c_TEB2000_REV01!B:B,0),3)=L294,INDEX(
RAW_c_TEB2000_REV01!B:D,MATCH(H294,INDEX(RAW_c_TEB2000_REV01!B:B,MATCH(H294,RAW_c_TEB2000_REV01!B:B,)+1):'RAW_c_TEB2000_REV01'!B11365,)+MATCH(H294,RAW_c_TEB2000_REV01!B:B,),3),INDEX(RAW_c_TEB2000_REV01!B:D,MATCH(H294,RAW_c_TEB2000_REV01!B:B,0),3)),"---"))),"---")</f>
        <v>JB3-39</v>
      </c>
      <c r="T294">
        <f>COUNTIF(RAW_c_TEB2000_REV01!B:B,G294)</f>
        <v>2</v>
      </c>
      <c r="U294" t="str">
        <f t="shared" si="29"/>
        <v>ext. Conn.-29</v>
      </c>
    </row>
    <row r="295" spans="1:21" x14ac:dyDescent="0.25">
      <c r="A295" t="s">
        <v>2327</v>
      </c>
      <c r="B295" t="s">
        <v>2298</v>
      </c>
      <c r="C295" t="s">
        <v>199</v>
      </c>
      <c r="D295" t="s">
        <v>841</v>
      </c>
      <c r="E295" t="s">
        <v>1661</v>
      </c>
      <c r="F295" t="str">
        <f t="shared" si="24"/>
        <v>J1-A30</v>
      </c>
      <c r="G295" t="str">
        <f>VLOOKUP(F295,RAW_c_TEB2000_REV01!A:B,2,0)</f>
        <v>B34_L17_P</v>
      </c>
      <c r="H295" t="str">
        <f t="shared" si="25"/>
        <v>B34_L17_P</v>
      </c>
      <c r="I295" t="str">
        <f t="shared" si="26"/>
        <v>--</v>
      </c>
      <c r="J295" t="str">
        <f t="shared" si="27"/>
        <v>--</v>
      </c>
      <c r="K295">
        <f>IFERROR(IF(J295="--",IF(G295=H295,VLOOKUP(G295,RAW_c_TEB2000_REV01!L:N,3,0),SUM(VLOOKUP(H295,RAW_c_TEB2000_REV01!L:N,3,0),VLOOKUP(G295,RAW_c_TEB2000_REV01!L:N,3,0))),"---"),"---")</f>
        <v>48.434600000000003</v>
      </c>
      <c r="L295" t="str">
        <f t="shared" si="28"/>
        <v>J1-A30</v>
      </c>
      <c r="M295" t="str">
        <f>IFERROR(IF(
COUNTIF(B2B!H:H,(IF(K295&lt;&gt;"---",IF(INDEX(RAW_c_TEB2000_REV01!B:D,MATCH(H295,RAW_c_TEB2000_REV01!B:B,0),3)=L295,INDEX(
RAW_c_TEB2000_REV01!B:D,MATCH(H295,INDEX(RAW_c_TEB2000_REV01!B:B,MATCH(H295,RAW_c_TEB2000_REV01!B:B,)+1):'RAW_c_TEB2000_REV01'!B11366,)+MATCH(H295,RAW_c_TEB2000_REV01!B:B,),3),INDEX(RAW_c_TEB2000_REV01!B:D,MATCH(H295,RAW_c_TEB2000_REV01!B:B,0),3)),"---")))=1,"---",IF(K295&lt;&gt;"---",IF(INDEX(RAW_c_TEB2000_REV01!B:D,MATCH(H295,RAW_c_TEB2000_REV01!B:B,0),3)=L295,INDEX(
RAW_c_TEB2000_REV01!B:D,MATCH(H295,INDEX(RAW_c_TEB2000_REV01!B:B,MATCH(H295,RAW_c_TEB2000_REV01!B:B,)+1):'RAW_c_TEB2000_REV01'!B11366,)+MATCH(H295,RAW_c_TEB2000_REV01!B:B,),3),INDEX(RAW_c_TEB2000_REV01!B:D,MATCH(H295,RAW_c_TEB2000_REV01!B:B,0),3)),"---")),"---")</f>
        <v>---</v>
      </c>
      <c r="N295" t="str">
        <f>IFERROR(IF(AND(B295="B2B",J295="--"),L295,IF(
COUNTIF(B2B!H:H,(IF(K295&lt;&gt;"---",IF(INDEX(RAW_c_TEB2000_REV01!B:D,MATCH(H295,RAW_c_TEB2000_REV01!B:B,0),3)=L295,INDEX(
RAW_c_TEB2000_REV01!B:D,MATCH(H295,INDEX(RAW_c_TEB2000_REV01!B:B,MATCH(H295,RAW_c_TEB2000_REV01!B:B,)+1):'RAW_c_TEB2000_REV01'!B11366,)+MATCH(H295,RAW_c_TEB2000_REV01!B:B,),3),INDEX(RAW_c_TEB2000_REV01!B:D,MATCH(H295,RAW_c_TEB2000_REV01!B:B,0),3)),"---")))=0,"---",IF(K295&lt;&gt;"---",IF(INDEX(RAW_c_TEB2000_REV01!B:D,MATCH(H295,RAW_c_TEB2000_REV01!B:B,0),3)=L295,INDEX(
RAW_c_TEB2000_REV01!B:D,MATCH(H295,INDEX(RAW_c_TEB2000_REV01!B:B,MATCH(H295,RAW_c_TEB2000_REV01!B:B,)+1):'RAW_c_TEB2000_REV01'!B11366,)+MATCH(H295,RAW_c_TEB2000_REV01!B:B,),3),INDEX(RAW_c_TEB2000_REV01!B:D,MATCH(H295,RAW_c_TEB2000_REV01!B:B,0),3)),"---"))),"---")</f>
        <v>JB3-47</v>
      </c>
      <c r="T295">
        <f>COUNTIF(RAW_c_TEB2000_REV01!B:B,G295)</f>
        <v>2</v>
      </c>
      <c r="U295" t="str">
        <f t="shared" si="29"/>
        <v>ext. Conn.-30</v>
      </c>
    </row>
    <row r="296" spans="1:21" x14ac:dyDescent="0.25">
      <c r="A296" t="s">
        <v>2328</v>
      </c>
      <c r="B296" t="s">
        <v>2298</v>
      </c>
      <c r="C296" t="s">
        <v>200</v>
      </c>
      <c r="D296" t="s">
        <v>841</v>
      </c>
      <c r="E296" t="s">
        <v>1664</v>
      </c>
      <c r="F296" t="str">
        <f t="shared" si="24"/>
        <v>J1-A31</v>
      </c>
      <c r="G296" t="str">
        <f>VLOOKUP(F296,RAW_c_TEB2000_REV01!A:B,2,0)</f>
        <v>B34_L17_N</v>
      </c>
      <c r="H296" t="str">
        <f t="shared" si="25"/>
        <v>B34_L17_N</v>
      </c>
      <c r="I296" t="str">
        <f t="shared" si="26"/>
        <v>--</v>
      </c>
      <c r="J296" t="str">
        <f t="shared" si="27"/>
        <v>--</v>
      </c>
      <c r="K296">
        <f>IFERROR(IF(J296="--",IF(G296=H296,VLOOKUP(G296,RAW_c_TEB2000_REV01!L:N,3,0),SUM(VLOOKUP(H296,RAW_c_TEB2000_REV01!L:N,3,0),VLOOKUP(G296,RAW_c_TEB2000_REV01!L:N,3,0))),"---"),"---")</f>
        <v>48.498600000000003</v>
      </c>
      <c r="L296" t="str">
        <f t="shared" si="28"/>
        <v>J1-A31</v>
      </c>
      <c r="M296" t="str">
        <f>IFERROR(IF(
COUNTIF(B2B!H:H,(IF(K296&lt;&gt;"---",IF(INDEX(RAW_c_TEB2000_REV01!B:D,MATCH(H296,RAW_c_TEB2000_REV01!B:B,0),3)=L296,INDEX(
RAW_c_TEB2000_REV01!B:D,MATCH(H296,INDEX(RAW_c_TEB2000_REV01!B:B,MATCH(H296,RAW_c_TEB2000_REV01!B:B,)+1):'RAW_c_TEB2000_REV01'!B11367,)+MATCH(H296,RAW_c_TEB2000_REV01!B:B,),3),INDEX(RAW_c_TEB2000_REV01!B:D,MATCH(H296,RAW_c_TEB2000_REV01!B:B,0),3)),"---")))=1,"---",IF(K296&lt;&gt;"---",IF(INDEX(RAW_c_TEB2000_REV01!B:D,MATCH(H296,RAW_c_TEB2000_REV01!B:B,0),3)=L296,INDEX(
RAW_c_TEB2000_REV01!B:D,MATCH(H296,INDEX(RAW_c_TEB2000_REV01!B:B,MATCH(H296,RAW_c_TEB2000_REV01!B:B,)+1):'RAW_c_TEB2000_REV01'!B11367,)+MATCH(H296,RAW_c_TEB2000_REV01!B:B,),3),INDEX(RAW_c_TEB2000_REV01!B:D,MATCH(H296,RAW_c_TEB2000_REV01!B:B,0),3)),"---")),"---")</f>
        <v>---</v>
      </c>
      <c r="N296" t="str">
        <f>IFERROR(IF(AND(B296="B2B",J296="--"),L296,IF(
COUNTIF(B2B!H:H,(IF(K296&lt;&gt;"---",IF(INDEX(RAW_c_TEB2000_REV01!B:D,MATCH(H296,RAW_c_TEB2000_REV01!B:B,0),3)=L296,INDEX(
RAW_c_TEB2000_REV01!B:D,MATCH(H296,INDEX(RAW_c_TEB2000_REV01!B:B,MATCH(H296,RAW_c_TEB2000_REV01!B:B,)+1):'RAW_c_TEB2000_REV01'!B11367,)+MATCH(H296,RAW_c_TEB2000_REV01!B:B,),3),INDEX(RAW_c_TEB2000_REV01!B:D,MATCH(H296,RAW_c_TEB2000_REV01!B:B,0),3)),"---")))=0,"---",IF(K296&lt;&gt;"---",IF(INDEX(RAW_c_TEB2000_REV01!B:D,MATCH(H296,RAW_c_TEB2000_REV01!B:B,0),3)=L296,INDEX(
RAW_c_TEB2000_REV01!B:D,MATCH(H296,INDEX(RAW_c_TEB2000_REV01!B:B,MATCH(H296,RAW_c_TEB2000_REV01!B:B,)+1):'RAW_c_TEB2000_REV01'!B11367,)+MATCH(H296,RAW_c_TEB2000_REV01!B:B,),3),INDEX(RAW_c_TEB2000_REV01!B:D,MATCH(H296,RAW_c_TEB2000_REV01!B:B,0),3)),"---"))),"---")</f>
        <v>JB3-49</v>
      </c>
      <c r="T296">
        <f>COUNTIF(RAW_c_TEB2000_REV01!B:B,G296)</f>
        <v>2</v>
      </c>
      <c r="U296" t="str">
        <f t="shared" si="29"/>
        <v>ext. Conn.-31</v>
      </c>
    </row>
    <row r="297" spans="1:21" x14ac:dyDescent="0.25">
      <c r="A297" t="s">
        <v>2329</v>
      </c>
      <c r="B297" t="s">
        <v>2298</v>
      </c>
      <c r="C297" t="s">
        <v>201</v>
      </c>
      <c r="D297" t="s">
        <v>841</v>
      </c>
      <c r="E297" t="s">
        <v>1667</v>
      </c>
      <c r="F297" t="str">
        <f t="shared" si="24"/>
        <v>J1-A32</v>
      </c>
      <c r="G297" t="str">
        <f>VLOOKUP(F297,RAW_c_TEB2000_REV01!A:B,2,0)</f>
        <v>GND</v>
      </c>
      <c r="H297" t="str">
        <f t="shared" si="25"/>
        <v>GND</v>
      </c>
      <c r="I297" t="str">
        <f t="shared" si="26"/>
        <v>--</v>
      </c>
      <c r="J297" t="str">
        <f t="shared" si="27"/>
        <v>---</v>
      </c>
      <c r="K297" t="str">
        <f>IFERROR(IF(J297="--",IF(G297=H297,VLOOKUP(G297,RAW_c_TEB2000_REV01!L:N,3,0),SUM(VLOOKUP(H297,RAW_c_TEB2000_REV01!L:N,3,0),VLOOKUP(G297,RAW_c_TEB2000_REV01!L:N,3,0))),"---"),"---")</f>
        <v>---</v>
      </c>
      <c r="L297" t="str">
        <f t="shared" si="28"/>
        <v>J1-A32</v>
      </c>
      <c r="M297" t="str">
        <f>IFERROR(IF(
COUNTIF(B2B!H:H,(IF(K297&lt;&gt;"---",IF(INDEX(RAW_c_TEB2000_REV01!B:D,MATCH(H297,RAW_c_TEB2000_REV01!B:B,0),3)=L297,INDEX(
RAW_c_TEB2000_REV01!B:D,MATCH(H297,INDEX(RAW_c_TEB2000_REV01!B:B,MATCH(H297,RAW_c_TEB2000_REV01!B:B,)+1):'RAW_c_TEB2000_REV01'!B11368,)+MATCH(H297,RAW_c_TEB2000_REV01!B:B,),3),INDEX(RAW_c_TEB2000_REV01!B:D,MATCH(H297,RAW_c_TEB2000_REV01!B:B,0),3)),"---")))=1,"---",IF(K297&lt;&gt;"---",IF(INDEX(RAW_c_TEB2000_REV01!B:D,MATCH(H297,RAW_c_TEB2000_REV01!B:B,0),3)=L297,INDEX(
RAW_c_TEB2000_REV01!B:D,MATCH(H297,INDEX(RAW_c_TEB2000_REV01!B:B,MATCH(H297,RAW_c_TEB2000_REV01!B:B,)+1):'RAW_c_TEB2000_REV01'!B11368,)+MATCH(H297,RAW_c_TEB2000_REV01!B:B,),3),INDEX(RAW_c_TEB2000_REV01!B:D,MATCH(H297,RAW_c_TEB2000_REV01!B:B,0),3)),"---")),"---")</f>
        <v>---</v>
      </c>
      <c r="N297" t="str">
        <f>IFERROR(IF(AND(B297="B2B",J297="--"),L297,IF(
COUNTIF(B2B!H:H,(IF(K297&lt;&gt;"---",IF(INDEX(RAW_c_TEB2000_REV01!B:D,MATCH(H297,RAW_c_TEB2000_REV01!B:B,0),3)=L297,INDEX(
RAW_c_TEB2000_REV01!B:D,MATCH(H297,INDEX(RAW_c_TEB2000_REV01!B:B,MATCH(H297,RAW_c_TEB2000_REV01!B:B,)+1):'RAW_c_TEB2000_REV01'!B11368,)+MATCH(H297,RAW_c_TEB2000_REV01!B:B,),3),INDEX(RAW_c_TEB2000_REV01!B:D,MATCH(H297,RAW_c_TEB2000_REV01!B:B,0),3)),"---")))=0,"---",IF(K297&lt;&gt;"---",IF(INDEX(RAW_c_TEB2000_REV01!B:D,MATCH(H297,RAW_c_TEB2000_REV01!B:B,0),3)=L297,INDEX(
RAW_c_TEB2000_REV01!B:D,MATCH(H297,INDEX(RAW_c_TEB2000_REV01!B:B,MATCH(H297,RAW_c_TEB2000_REV01!B:B,)+1):'RAW_c_TEB2000_REV01'!B11368,)+MATCH(H297,RAW_c_TEB2000_REV01!B:B,),3),INDEX(RAW_c_TEB2000_REV01!B:D,MATCH(H297,RAW_c_TEB2000_REV01!B:B,0),3)),"---"))),"---")</f>
        <v>---</v>
      </c>
      <c r="T297">
        <f>COUNTIF(RAW_c_TEB2000_REV01!B:B,G297)</f>
        <v>224</v>
      </c>
      <c r="U297" t="str">
        <f t="shared" si="29"/>
        <v>ext. Conn.-32</v>
      </c>
    </row>
    <row r="298" spans="1:21" x14ac:dyDescent="0.25">
      <c r="A298" t="s">
        <v>2330</v>
      </c>
      <c r="B298" t="s">
        <v>2298</v>
      </c>
      <c r="C298" t="s">
        <v>202</v>
      </c>
      <c r="D298" t="s">
        <v>841</v>
      </c>
      <c r="E298" t="s">
        <v>1199</v>
      </c>
      <c r="F298" t="str">
        <f t="shared" si="24"/>
        <v>J1-B1</v>
      </c>
      <c r="G298" t="str">
        <f>VLOOKUP(F298,RAW_c_TEB2000_REV01!A:B,2,0)</f>
        <v>VCCIOA</v>
      </c>
      <c r="H298" t="str">
        <f t="shared" si="25"/>
        <v>VCCIOA</v>
      </c>
      <c r="I298" t="str">
        <f t="shared" si="26"/>
        <v>--</v>
      </c>
      <c r="J298" t="str">
        <f t="shared" si="27"/>
        <v>---</v>
      </c>
      <c r="K298" t="str">
        <f>IFERROR(IF(J298="--",IF(G298=H298,VLOOKUP(G298,RAW_c_TEB2000_REV01!L:N,3,0),SUM(VLOOKUP(H298,RAW_c_TEB2000_REV01!L:N,3,0),VLOOKUP(G298,RAW_c_TEB2000_REV01!L:N,3,0))),"---"),"---")</f>
        <v>---</v>
      </c>
      <c r="L298" t="str">
        <f t="shared" si="28"/>
        <v>J1-B1</v>
      </c>
      <c r="M298" t="str">
        <f>IFERROR(IF(
COUNTIF(B2B!H:H,(IF(K298&lt;&gt;"---",IF(INDEX(RAW_c_TEB2000_REV01!B:D,MATCH(H298,RAW_c_TEB2000_REV01!B:B,0),3)=L298,INDEX(
RAW_c_TEB2000_REV01!B:D,MATCH(H298,INDEX(RAW_c_TEB2000_REV01!B:B,MATCH(H298,RAW_c_TEB2000_REV01!B:B,)+1):'RAW_c_TEB2000_REV01'!B11369,)+MATCH(H298,RAW_c_TEB2000_REV01!B:B,),3),INDEX(RAW_c_TEB2000_REV01!B:D,MATCH(H298,RAW_c_TEB2000_REV01!B:B,0),3)),"---")))=1,"---",IF(K298&lt;&gt;"---",IF(INDEX(RAW_c_TEB2000_REV01!B:D,MATCH(H298,RAW_c_TEB2000_REV01!B:B,0),3)=L298,INDEX(
RAW_c_TEB2000_REV01!B:D,MATCH(H298,INDEX(RAW_c_TEB2000_REV01!B:B,MATCH(H298,RAW_c_TEB2000_REV01!B:B,)+1):'RAW_c_TEB2000_REV01'!B11369,)+MATCH(H298,RAW_c_TEB2000_REV01!B:B,),3),INDEX(RAW_c_TEB2000_REV01!B:D,MATCH(H298,RAW_c_TEB2000_REV01!B:B,0),3)),"---")),"---")</f>
        <v>---</v>
      </c>
      <c r="N298" t="str">
        <f>IFERROR(IF(AND(B298="B2B",J298="--"),L298,IF(
COUNTIF(B2B!H:H,(IF(K298&lt;&gt;"---",IF(INDEX(RAW_c_TEB2000_REV01!B:D,MATCH(H298,RAW_c_TEB2000_REV01!B:B,0),3)=L298,INDEX(
RAW_c_TEB2000_REV01!B:D,MATCH(H298,INDEX(RAW_c_TEB2000_REV01!B:B,MATCH(H298,RAW_c_TEB2000_REV01!B:B,)+1):'RAW_c_TEB2000_REV01'!B11369,)+MATCH(H298,RAW_c_TEB2000_REV01!B:B,),3),INDEX(RAW_c_TEB2000_REV01!B:D,MATCH(H298,RAW_c_TEB2000_REV01!B:B,0),3)),"---")))=0,"---",IF(K298&lt;&gt;"---",IF(INDEX(RAW_c_TEB2000_REV01!B:D,MATCH(H298,RAW_c_TEB2000_REV01!B:B,0),3)=L298,INDEX(
RAW_c_TEB2000_REV01!B:D,MATCH(H298,INDEX(RAW_c_TEB2000_REV01!B:B,MATCH(H298,RAW_c_TEB2000_REV01!B:B,)+1):'RAW_c_TEB2000_REV01'!B11369,)+MATCH(H298,RAW_c_TEB2000_REV01!B:B,),3),INDEX(RAW_c_TEB2000_REV01!B:D,MATCH(H298,RAW_c_TEB2000_REV01!B:B,0),3)),"---"))),"---")</f>
        <v>---</v>
      </c>
      <c r="T298">
        <f>COUNTIF(RAW_c_TEB2000_REV01!B:B,G298)</f>
        <v>7</v>
      </c>
      <c r="U298" t="str">
        <f t="shared" si="29"/>
        <v>ext. Conn.-33</v>
      </c>
    </row>
    <row r="299" spans="1:21" x14ac:dyDescent="0.25">
      <c r="A299" t="s">
        <v>2331</v>
      </c>
      <c r="B299" t="s">
        <v>2298</v>
      </c>
      <c r="C299" t="s">
        <v>203</v>
      </c>
      <c r="D299" t="s">
        <v>841</v>
      </c>
      <c r="E299" t="s">
        <v>1200</v>
      </c>
      <c r="F299" t="str">
        <f t="shared" si="24"/>
        <v>J1-B2</v>
      </c>
      <c r="G299" t="str">
        <f>VLOOKUP(F299,RAW_c_TEB2000_REV01!A:B,2,0)</f>
        <v>GND</v>
      </c>
      <c r="H299" t="str">
        <f t="shared" si="25"/>
        <v>GND</v>
      </c>
      <c r="I299" t="str">
        <f t="shared" si="26"/>
        <v>--</v>
      </c>
      <c r="J299" t="str">
        <f t="shared" si="27"/>
        <v>---</v>
      </c>
      <c r="K299" t="str">
        <f>IFERROR(IF(J299="--",IF(G299=H299,VLOOKUP(G299,RAW_c_TEB2000_REV01!L:N,3,0),SUM(VLOOKUP(H299,RAW_c_TEB2000_REV01!L:N,3,0),VLOOKUP(G299,RAW_c_TEB2000_REV01!L:N,3,0))),"---"),"---")</f>
        <v>---</v>
      </c>
      <c r="L299" t="str">
        <f t="shared" si="28"/>
        <v>J1-B2</v>
      </c>
      <c r="M299" t="str">
        <f>IFERROR(IF(
COUNTIF(B2B!H:H,(IF(K299&lt;&gt;"---",IF(INDEX(RAW_c_TEB2000_REV01!B:D,MATCH(H299,RAW_c_TEB2000_REV01!B:B,0),3)=L299,INDEX(
RAW_c_TEB2000_REV01!B:D,MATCH(H299,INDEX(RAW_c_TEB2000_REV01!B:B,MATCH(H299,RAW_c_TEB2000_REV01!B:B,)+1):'RAW_c_TEB2000_REV01'!B11370,)+MATCH(H299,RAW_c_TEB2000_REV01!B:B,),3),INDEX(RAW_c_TEB2000_REV01!B:D,MATCH(H299,RAW_c_TEB2000_REV01!B:B,0),3)),"---")))=1,"---",IF(K299&lt;&gt;"---",IF(INDEX(RAW_c_TEB2000_REV01!B:D,MATCH(H299,RAW_c_TEB2000_REV01!B:B,0),3)=L299,INDEX(
RAW_c_TEB2000_REV01!B:D,MATCH(H299,INDEX(RAW_c_TEB2000_REV01!B:B,MATCH(H299,RAW_c_TEB2000_REV01!B:B,)+1):'RAW_c_TEB2000_REV01'!B11370,)+MATCH(H299,RAW_c_TEB2000_REV01!B:B,),3),INDEX(RAW_c_TEB2000_REV01!B:D,MATCH(H299,RAW_c_TEB2000_REV01!B:B,0),3)),"---")),"---")</f>
        <v>---</v>
      </c>
      <c r="N299" t="str">
        <f>IFERROR(IF(AND(B299="B2B",J299="--"),L299,IF(
COUNTIF(B2B!H:H,(IF(K299&lt;&gt;"---",IF(INDEX(RAW_c_TEB2000_REV01!B:D,MATCH(H299,RAW_c_TEB2000_REV01!B:B,0),3)=L299,INDEX(
RAW_c_TEB2000_REV01!B:D,MATCH(H299,INDEX(RAW_c_TEB2000_REV01!B:B,MATCH(H299,RAW_c_TEB2000_REV01!B:B,)+1):'RAW_c_TEB2000_REV01'!B11370,)+MATCH(H299,RAW_c_TEB2000_REV01!B:B,),3),INDEX(RAW_c_TEB2000_REV01!B:D,MATCH(H299,RAW_c_TEB2000_REV01!B:B,0),3)),"---")))=0,"---",IF(K299&lt;&gt;"---",IF(INDEX(RAW_c_TEB2000_REV01!B:D,MATCH(H299,RAW_c_TEB2000_REV01!B:B,0),3)=L299,INDEX(
RAW_c_TEB2000_REV01!B:D,MATCH(H299,INDEX(RAW_c_TEB2000_REV01!B:B,MATCH(H299,RAW_c_TEB2000_REV01!B:B,)+1):'RAW_c_TEB2000_REV01'!B11370,)+MATCH(H299,RAW_c_TEB2000_REV01!B:B,),3),INDEX(RAW_c_TEB2000_REV01!B:D,MATCH(H299,RAW_c_TEB2000_REV01!B:B,0),3)),"---"))),"---")</f>
        <v>---</v>
      </c>
      <c r="T299">
        <f>COUNTIF(RAW_c_TEB2000_REV01!B:B,G299)</f>
        <v>224</v>
      </c>
      <c r="U299" t="str">
        <f t="shared" si="29"/>
        <v>ext. Conn.-34</v>
      </c>
    </row>
    <row r="300" spans="1:21" x14ac:dyDescent="0.25">
      <c r="A300" t="s">
        <v>2332</v>
      </c>
      <c r="B300" t="s">
        <v>2298</v>
      </c>
      <c r="C300" t="s">
        <v>204</v>
      </c>
      <c r="D300" t="s">
        <v>841</v>
      </c>
      <c r="E300" t="s">
        <v>1202</v>
      </c>
      <c r="F300" t="str">
        <f t="shared" si="24"/>
        <v>J1-B3</v>
      </c>
      <c r="G300" t="str">
        <f>VLOOKUP(F300,RAW_c_TEB2000_REV01!A:B,2,0)</f>
        <v>B35_L6_P</v>
      </c>
      <c r="H300" t="str">
        <f t="shared" si="25"/>
        <v>B35_L6_P</v>
      </c>
      <c r="I300" t="str">
        <f t="shared" si="26"/>
        <v>--</v>
      </c>
      <c r="J300" t="str">
        <f t="shared" si="27"/>
        <v>--</v>
      </c>
      <c r="K300">
        <f>IFERROR(IF(J300="--",IF(G300=H300,VLOOKUP(G300,RAW_c_TEB2000_REV01!L:N,3,0),SUM(VLOOKUP(H300,RAW_c_TEB2000_REV01!L:N,3,0),VLOOKUP(G300,RAW_c_TEB2000_REV01!L:N,3,0))),"---"),"---")</f>
        <v>35.808100000000003</v>
      </c>
      <c r="L300" t="str">
        <f t="shared" si="28"/>
        <v>J1-B3</v>
      </c>
      <c r="M300" t="str">
        <f>IFERROR(IF(
COUNTIF(B2B!H:H,(IF(K300&lt;&gt;"---",IF(INDEX(RAW_c_TEB2000_REV01!B:D,MATCH(H300,RAW_c_TEB2000_REV01!B:B,0),3)=L300,INDEX(
RAW_c_TEB2000_REV01!B:D,MATCH(H300,INDEX(RAW_c_TEB2000_REV01!B:B,MATCH(H300,RAW_c_TEB2000_REV01!B:B,)+1):'RAW_c_TEB2000_REV01'!B11371,)+MATCH(H300,RAW_c_TEB2000_REV01!B:B,),3),INDEX(RAW_c_TEB2000_REV01!B:D,MATCH(H300,RAW_c_TEB2000_REV01!B:B,0),3)),"---")))=1,"---",IF(K300&lt;&gt;"---",IF(INDEX(RAW_c_TEB2000_REV01!B:D,MATCH(H300,RAW_c_TEB2000_REV01!B:B,0),3)=L300,INDEX(
RAW_c_TEB2000_REV01!B:D,MATCH(H300,INDEX(RAW_c_TEB2000_REV01!B:B,MATCH(H300,RAW_c_TEB2000_REV01!B:B,)+1):'RAW_c_TEB2000_REV01'!B11371,)+MATCH(H300,RAW_c_TEB2000_REV01!B:B,),3),INDEX(RAW_c_TEB2000_REV01!B:D,MATCH(H300,RAW_c_TEB2000_REV01!B:B,0),3)),"---")),"---")</f>
        <v>---</v>
      </c>
      <c r="N300" t="str">
        <f>IFERROR(IF(AND(B300="B2B",J300="--"),L300,IF(
COUNTIF(B2B!H:H,(IF(K300&lt;&gt;"---",IF(INDEX(RAW_c_TEB2000_REV01!B:D,MATCH(H300,RAW_c_TEB2000_REV01!B:B,0),3)=L300,INDEX(
RAW_c_TEB2000_REV01!B:D,MATCH(H300,INDEX(RAW_c_TEB2000_REV01!B:B,MATCH(H300,RAW_c_TEB2000_REV01!B:B,)+1):'RAW_c_TEB2000_REV01'!B11371,)+MATCH(H300,RAW_c_TEB2000_REV01!B:B,),3),INDEX(RAW_c_TEB2000_REV01!B:D,MATCH(H300,RAW_c_TEB2000_REV01!B:B,0),3)),"---")))=0,"---",IF(K300&lt;&gt;"---",IF(INDEX(RAW_c_TEB2000_REV01!B:D,MATCH(H300,RAW_c_TEB2000_REV01!B:B,0),3)=L300,INDEX(
RAW_c_TEB2000_REV01!B:D,MATCH(H300,INDEX(RAW_c_TEB2000_REV01!B:B,MATCH(H300,RAW_c_TEB2000_REV01!B:B,)+1):'RAW_c_TEB2000_REV01'!B11371,)+MATCH(H300,RAW_c_TEB2000_REV01!B:B,),3),INDEX(RAW_c_TEB2000_REV01!B:D,MATCH(H300,RAW_c_TEB2000_REV01!B:B,0),3)),"---"))),"---")</f>
        <v>JB1-87</v>
      </c>
      <c r="T300">
        <f>COUNTIF(RAW_c_TEB2000_REV01!B:B,G300)</f>
        <v>2</v>
      </c>
      <c r="U300" t="str">
        <f t="shared" si="29"/>
        <v>ext. Conn.-35</v>
      </c>
    </row>
    <row r="301" spans="1:21" x14ac:dyDescent="0.25">
      <c r="A301" t="s">
        <v>2333</v>
      </c>
      <c r="B301" t="s">
        <v>2298</v>
      </c>
      <c r="C301" t="s">
        <v>205</v>
      </c>
      <c r="D301" t="s">
        <v>841</v>
      </c>
      <c r="E301" t="s">
        <v>1113</v>
      </c>
      <c r="F301" t="str">
        <f t="shared" si="24"/>
        <v>J1-B4</v>
      </c>
      <c r="G301" t="str">
        <f>VLOOKUP(F301,RAW_c_TEB2000_REV01!A:B,2,0)</f>
        <v>B35_L6_N</v>
      </c>
      <c r="H301" t="str">
        <f t="shared" si="25"/>
        <v>B35_L6_N</v>
      </c>
      <c r="I301" t="str">
        <f t="shared" si="26"/>
        <v>--</v>
      </c>
      <c r="J301" t="str">
        <f t="shared" si="27"/>
        <v>--</v>
      </c>
      <c r="K301">
        <f>IFERROR(IF(J301="--",IF(G301=H301,VLOOKUP(G301,RAW_c_TEB2000_REV01!L:N,3,0),SUM(VLOOKUP(H301,RAW_c_TEB2000_REV01!L:N,3,0),VLOOKUP(G301,RAW_c_TEB2000_REV01!L:N,3,0))),"---"),"---")</f>
        <v>35.808100000000003</v>
      </c>
      <c r="L301" t="str">
        <f t="shared" si="28"/>
        <v>J1-B4</v>
      </c>
      <c r="M301" t="str">
        <f>IFERROR(IF(
COUNTIF(B2B!H:H,(IF(K301&lt;&gt;"---",IF(INDEX(RAW_c_TEB2000_REV01!B:D,MATCH(H301,RAW_c_TEB2000_REV01!B:B,0),3)=L301,INDEX(
RAW_c_TEB2000_REV01!B:D,MATCH(H301,INDEX(RAW_c_TEB2000_REV01!B:B,MATCH(H301,RAW_c_TEB2000_REV01!B:B,)+1):'RAW_c_TEB2000_REV01'!B11372,)+MATCH(H301,RAW_c_TEB2000_REV01!B:B,),3),INDEX(RAW_c_TEB2000_REV01!B:D,MATCH(H301,RAW_c_TEB2000_REV01!B:B,0),3)),"---")))=1,"---",IF(K301&lt;&gt;"---",IF(INDEX(RAW_c_TEB2000_REV01!B:D,MATCH(H301,RAW_c_TEB2000_REV01!B:B,0),3)=L301,INDEX(
RAW_c_TEB2000_REV01!B:D,MATCH(H301,INDEX(RAW_c_TEB2000_REV01!B:B,MATCH(H301,RAW_c_TEB2000_REV01!B:B,)+1):'RAW_c_TEB2000_REV01'!B11372,)+MATCH(H301,RAW_c_TEB2000_REV01!B:B,),3),INDEX(RAW_c_TEB2000_REV01!B:D,MATCH(H301,RAW_c_TEB2000_REV01!B:B,0),3)),"---")),"---")</f>
        <v>---</v>
      </c>
      <c r="N301" t="str">
        <f>IFERROR(IF(AND(B301="B2B",J301="--"),L301,IF(
COUNTIF(B2B!H:H,(IF(K301&lt;&gt;"---",IF(INDEX(RAW_c_TEB2000_REV01!B:D,MATCH(H301,RAW_c_TEB2000_REV01!B:B,0),3)=L301,INDEX(
RAW_c_TEB2000_REV01!B:D,MATCH(H301,INDEX(RAW_c_TEB2000_REV01!B:B,MATCH(H301,RAW_c_TEB2000_REV01!B:B,)+1):'RAW_c_TEB2000_REV01'!B11372,)+MATCH(H301,RAW_c_TEB2000_REV01!B:B,),3),INDEX(RAW_c_TEB2000_REV01!B:D,MATCH(H301,RAW_c_TEB2000_REV01!B:B,0),3)),"---")))=0,"---",IF(K301&lt;&gt;"---",IF(INDEX(RAW_c_TEB2000_REV01!B:D,MATCH(H301,RAW_c_TEB2000_REV01!B:B,0),3)=L301,INDEX(
RAW_c_TEB2000_REV01!B:D,MATCH(H301,INDEX(RAW_c_TEB2000_REV01!B:B,MATCH(H301,RAW_c_TEB2000_REV01!B:B,)+1):'RAW_c_TEB2000_REV01'!B11372,)+MATCH(H301,RAW_c_TEB2000_REV01!B:B,),3),INDEX(RAW_c_TEB2000_REV01!B:D,MATCH(H301,RAW_c_TEB2000_REV01!B:B,0),3)),"---"))),"---")</f>
        <v>JB1-85</v>
      </c>
      <c r="T301">
        <f>COUNTIF(RAW_c_TEB2000_REV01!B:B,G301)</f>
        <v>2</v>
      </c>
      <c r="U301" t="str">
        <f t="shared" si="29"/>
        <v>ext. Conn.-36</v>
      </c>
    </row>
    <row r="302" spans="1:21" x14ac:dyDescent="0.25">
      <c r="A302" t="s">
        <v>2334</v>
      </c>
      <c r="B302" t="s">
        <v>2298</v>
      </c>
      <c r="C302" t="s">
        <v>206</v>
      </c>
      <c r="D302" t="s">
        <v>841</v>
      </c>
      <c r="E302" t="s">
        <v>1114</v>
      </c>
      <c r="F302" t="str">
        <f t="shared" si="24"/>
        <v>J1-B5</v>
      </c>
      <c r="G302" t="str">
        <f>VLOOKUP(F302,RAW_c_TEB2000_REV01!A:B,2,0)</f>
        <v>B35_L5_P</v>
      </c>
      <c r="H302" t="str">
        <f t="shared" si="25"/>
        <v>B35_L5_P</v>
      </c>
      <c r="I302" t="str">
        <f t="shared" si="26"/>
        <v>--</v>
      </c>
      <c r="J302" t="str">
        <f t="shared" si="27"/>
        <v>--</v>
      </c>
      <c r="K302">
        <f>IFERROR(IF(J302="--",IF(G302=H302,VLOOKUP(G302,RAW_c_TEB2000_REV01!L:N,3,0),SUM(VLOOKUP(H302,RAW_c_TEB2000_REV01!L:N,3,0),VLOOKUP(G302,RAW_c_TEB2000_REV01!L:N,3,0))),"---"),"---")</f>
        <v>26.9666</v>
      </c>
      <c r="L302" t="str">
        <f t="shared" si="28"/>
        <v>J1-B5</v>
      </c>
      <c r="M302" t="str">
        <f>IFERROR(IF(
COUNTIF(B2B!H:H,(IF(K302&lt;&gt;"---",IF(INDEX(RAW_c_TEB2000_REV01!B:D,MATCH(H302,RAW_c_TEB2000_REV01!B:B,0),3)=L302,INDEX(
RAW_c_TEB2000_REV01!B:D,MATCH(H302,INDEX(RAW_c_TEB2000_REV01!B:B,MATCH(H302,RAW_c_TEB2000_REV01!B:B,)+1):'RAW_c_TEB2000_REV01'!B11373,)+MATCH(H302,RAW_c_TEB2000_REV01!B:B,),3),INDEX(RAW_c_TEB2000_REV01!B:D,MATCH(H302,RAW_c_TEB2000_REV01!B:B,0),3)),"---")))=1,"---",IF(K302&lt;&gt;"---",IF(INDEX(RAW_c_TEB2000_REV01!B:D,MATCH(H302,RAW_c_TEB2000_REV01!B:B,0),3)=L302,INDEX(
RAW_c_TEB2000_REV01!B:D,MATCH(H302,INDEX(RAW_c_TEB2000_REV01!B:B,MATCH(H302,RAW_c_TEB2000_REV01!B:B,)+1):'RAW_c_TEB2000_REV01'!B11373,)+MATCH(H302,RAW_c_TEB2000_REV01!B:B,),3),INDEX(RAW_c_TEB2000_REV01!B:D,MATCH(H302,RAW_c_TEB2000_REV01!B:B,0),3)),"---")),"---")</f>
        <v>---</v>
      </c>
      <c r="N302" t="str">
        <f>IFERROR(IF(AND(B302="B2B",J302="--"),L302,IF(
COUNTIF(B2B!H:H,(IF(K302&lt;&gt;"---",IF(INDEX(RAW_c_TEB2000_REV01!B:D,MATCH(H302,RAW_c_TEB2000_REV01!B:B,0),3)=L302,INDEX(
RAW_c_TEB2000_REV01!B:D,MATCH(H302,INDEX(RAW_c_TEB2000_REV01!B:B,MATCH(H302,RAW_c_TEB2000_REV01!B:B,)+1):'RAW_c_TEB2000_REV01'!B11373,)+MATCH(H302,RAW_c_TEB2000_REV01!B:B,),3),INDEX(RAW_c_TEB2000_REV01!B:D,MATCH(H302,RAW_c_TEB2000_REV01!B:B,0),3)),"---")))=0,"---",IF(K302&lt;&gt;"---",IF(INDEX(RAW_c_TEB2000_REV01!B:D,MATCH(H302,RAW_c_TEB2000_REV01!B:B,0),3)=L302,INDEX(
RAW_c_TEB2000_REV01!B:D,MATCH(H302,INDEX(RAW_c_TEB2000_REV01!B:B,MATCH(H302,RAW_c_TEB2000_REV01!B:B,)+1):'RAW_c_TEB2000_REV01'!B11373,)+MATCH(H302,RAW_c_TEB2000_REV01!B:B,),3),INDEX(RAW_c_TEB2000_REV01!B:D,MATCH(H302,RAW_c_TEB2000_REV01!B:B,0),3)),"---"))),"---")</f>
        <v>JB1-77</v>
      </c>
      <c r="T302">
        <f>COUNTIF(RAW_c_TEB2000_REV01!B:B,G302)</f>
        <v>2</v>
      </c>
      <c r="U302" t="str">
        <f t="shared" si="29"/>
        <v>ext. Conn.-37</v>
      </c>
    </row>
    <row r="303" spans="1:21" x14ac:dyDescent="0.25">
      <c r="A303" t="s">
        <v>2335</v>
      </c>
      <c r="B303" t="s">
        <v>2298</v>
      </c>
      <c r="C303" t="s">
        <v>207</v>
      </c>
      <c r="D303" t="s">
        <v>841</v>
      </c>
      <c r="E303" t="s">
        <v>1115</v>
      </c>
      <c r="F303" t="str">
        <f t="shared" si="24"/>
        <v>J1-B6</v>
      </c>
      <c r="G303" t="str">
        <f>VLOOKUP(F303,RAW_c_TEB2000_REV01!A:B,2,0)</f>
        <v>B35_L5_N</v>
      </c>
      <c r="H303" t="str">
        <f t="shared" si="25"/>
        <v>B35_L5_N</v>
      </c>
      <c r="I303" t="str">
        <f t="shared" si="26"/>
        <v>--</v>
      </c>
      <c r="J303" t="str">
        <f t="shared" si="27"/>
        <v>--</v>
      </c>
      <c r="K303">
        <f>IFERROR(IF(J303="--",IF(G303=H303,VLOOKUP(G303,RAW_c_TEB2000_REV01!L:N,3,0),SUM(VLOOKUP(H303,RAW_c_TEB2000_REV01!L:N,3,0),VLOOKUP(G303,RAW_c_TEB2000_REV01!L:N,3,0))),"---"),"---")</f>
        <v>26.9666</v>
      </c>
      <c r="L303" t="str">
        <f t="shared" si="28"/>
        <v>J1-B6</v>
      </c>
      <c r="M303" t="str">
        <f>IFERROR(IF(
COUNTIF(B2B!H:H,(IF(K303&lt;&gt;"---",IF(INDEX(RAW_c_TEB2000_REV01!B:D,MATCH(H303,RAW_c_TEB2000_REV01!B:B,0),3)=L303,INDEX(
RAW_c_TEB2000_REV01!B:D,MATCH(H303,INDEX(RAW_c_TEB2000_REV01!B:B,MATCH(H303,RAW_c_TEB2000_REV01!B:B,)+1):'RAW_c_TEB2000_REV01'!B11374,)+MATCH(H303,RAW_c_TEB2000_REV01!B:B,),3),INDEX(RAW_c_TEB2000_REV01!B:D,MATCH(H303,RAW_c_TEB2000_REV01!B:B,0),3)),"---")))=1,"---",IF(K303&lt;&gt;"---",IF(INDEX(RAW_c_TEB2000_REV01!B:D,MATCH(H303,RAW_c_TEB2000_REV01!B:B,0),3)=L303,INDEX(
RAW_c_TEB2000_REV01!B:D,MATCH(H303,INDEX(RAW_c_TEB2000_REV01!B:B,MATCH(H303,RAW_c_TEB2000_REV01!B:B,)+1):'RAW_c_TEB2000_REV01'!B11374,)+MATCH(H303,RAW_c_TEB2000_REV01!B:B,),3),INDEX(RAW_c_TEB2000_REV01!B:D,MATCH(H303,RAW_c_TEB2000_REV01!B:B,0),3)),"---")),"---")</f>
        <v>---</v>
      </c>
      <c r="N303" t="str">
        <f>IFERROR(IF(AND(B303="B2B",J303="--"),L303,IF(
COUNTIF(B2B!H:H,(IF(K303&lt;&gt;"---",IF(INDEX(RAW_c_TEB2000_REV01!B:D,MATCH(H303,RAW_c_TEB2000_REV01!B:B,0),3)=L303,INDEX(
RAW_c_TEB2000_REV01!B:D,MATCH(H303,INDEX(RAW_c_TEB2000_REV01!B:B,MATCH(H303,RAW_c_TEB2000_REV01!B:B,)+1):'RAW_c_TEB2000_REV01'!B11374,)+MATCH(H303,RAW_c_TEB2000_REV01!B:B,),3),INDEX(RAW_c_TEB2000_REV01!B:D,MATCH(H303,RAW_c_TEB2000_REV01!B:B,0),3)),"---")))=0,"---",IF(K303&lt;&gt;"---",IF(INDEX(RAW_c_TEB2000_REV01!B:D,MATCH(H303,RAW_c_TEB2000_REV01!B:B,0),3)=L303,INDEX(
RAW_c_TEB2000_REV01!B:D,MATCH(H303,INDEX(RAW_c_TEB2000_REV01!B:B,MATCH(H303,RAW_c_TEB2000_REV01!B:B,)+1):'RAW_c_TEB2000_REV01'!B11374,)+MATCH(H303,RAW_c_TEB2000_REV01!B:B,),3),INDEX(RAW_c_TEB2000_REV01!B:D,MATCH(H303,RAW_c_TEB2000_REV01!B:B,0),3)),"---"))),"---")</f>
        <v>JB1-75</v>
      </c>
      <c r="T303">
        <f>COUNTIF(RAW_c_TEB2000_REV01!B:B,G303)</f>
        <v>2</v>
      </c>
      <c r="U303" t="str">
        <f t="shared" si="29"/>
        <v>ext. Conn.-38</v>
      </c>
    </row>
    <row r="304" spans="1:21" x14ac:dyDescent="0.25">
      <c r="A304" t="s">
        <v>2336</v>
      </c>
      <c r="B304" t="s">
        <v>2298</v>
      </c>
      <c r="C304" t="s">
        <v>208</v>
      </c>
      <c r="D304" t="s">
        <v>841</v>
      </c>
      <c r="E304" t="s">
        <v>1116</v>
      </c>
      <c r="F304" t="str">
        <f t="shared" si="24"/>
        <v>J1-B7</v>
      </c>
      <c r="G304" t="str">
        <f>VLOOKUP(F304,RAW_c_TEB2000_REV01!A:B,2,0)</f>
        <v>B35_L23_P</v>
      </c>
      <c r="H304" t="str">
        <f t="shared" si="25"/>
        <v>B35_L23_P</v>
      </c>
      <c r="I304" t="str">
        <f t="shared" si="26"/>
        <v>--</v>
      </c>
      <c r="J304" t="str">
        <f t="shared" si="27"/>
        <v>--</v>
      </c>
      <c r="K304">
        <f>IFERROR(IF(J304="--",IF(G304=H304,VLOOKUP(G304,RAW_c_TEB2000_REV01!L:N,3,0),SUM(VLOOKUP(H304,RAW_c_TEB2000_REV01!L:N,3,0),VLOOKUP(G304,RAW_c_TEB2000_REV01!L:N,3,0))),"---"),"---")</f>
        <v>23.235499999999998</v>
      </c>
      <c r="L304" t="str">
        <f t="shared" si="28"/>
        <v>J1-B7</v>
      </c>
      <c r="M304" t="str">
        <f>IFERROR(IF(
COUNTIF(B2B!H:H,(IF(K304&lt;&gt;"---",IF(INDEX(RAW_c_TEB2000_REV01!B:D,MATCH(H304,RAW_c_TEB2000_REV01!B:B,0),3)=L304,INDEX(
RAW_c_TEB2000_REV01!B:D,MATCH(H304,INDEX(RAW_c_TEB2000_REV01!B:B,MATCH(H304,RAW_c_TEB2000_REV01!B:B,)+1):'RAW_c_TEB2000_REV01'!B11375,)+MATCH(H304,RAW_c_TEB2000_REV01!B:B,),3),INDEX(RAW_c_TEB2000_REV01!B:D,MATCH(H304,RAW_c_TEB2000_REV01!B:B,0),3)),"---")))=1,"---",IF(K304&lt;&gt;"---",IF(INDEX(RAW_c_TEB2000_REV01!B:D,MATCH(H304,RAW_c_TEB2000_REV01!B:B,0),3)=L304,INDEX(
RAW_c_TEB2000_REV01!B:D,MATCH(H304,INDEX(RAW_c_TEB2000_REV01!B:B,MATCH(H304,RAW_c_TEB2000_REV01!B:B,)+1):'RAW_c_TEB2000_REV01'!B11375,)+MATCH(H304,RAW_c_TEB2000_REV01!B:B,),3),INDEX(RAW_c_TEB2000_REV01!B:D,MATCH(H304,RAW_c_TEB2000_REV01!B:B,0),3)),"---")),"---")</f>
        <v>---</v>
      </c>
      <c r="N304" t="str">
        <f>IFERROR(IF(AND(B304="B2B",J304="--"),L304,IF(
COUNTIF(B2B!H:H,(IF(K304&lt;&gt;"---",IF(INDEX(RAW_c_TEB2000_REV01!B:D,MATCH(H304,RAW_c_TEB2000_REV01!B:B,0),3)=L304,INDEX(
RAW_c_TEB2000_REV01!B:D,MATCH(H304,INDEX(RAW_c_TEB2000_REV01!B:B,MATCH(H304,RAW_c_TEB2000_REV01!B:B,)+1):'RAW_c_TEB2000_REV01'!B11375,)+MATCH(H304,RAW_c_TEB2000_REV01!B:B,),3),INDEX(RAW_c_TEB2000_REV01!B:D,MATCH(H304,RAW_c_TEB2000_REV01!B:B,0),3)),"---")))=0,"---",IF(K304&lt;&gt;"---",IF(INDEX(RAW_c_TEB2000_REV01!B:D,MATCH(H304,RAW_c_TEB2000_REV01!B:B,0),3)=L304,INDEX(
RAW_c_TEB2000_REV01!B:D,MATCH(H304,INDEX(RAW_c_TEB2000_REV01!B:B,MATCH(H304,RAW_c_TEB2000_REV01!B:B,)+1):'RAW_c_TEB2000_REV01'!B11375,)+MATCH(H304,RAW_c_TEB2000_REV01!B:B,),3),INDEX(RAW_c_TEB2000_REV01!B:D,MATCH(H304,RAW_c_TEB2000_REV01!B:B,0),3)),"---"))),"---")</f>
        <v>JB1-71</v>
      </c>
      <c r="T304">
        <f>COUNTIF(RAW_c_TEB2000_REV01!B:B,G304)</f>
        <v>2</v>
      </c>
      <c r="U304" t="str">
        <f t="shared" si="29"/>
        <v>ext. Conn.-39</v>
      </c>
    </row>
    <row r="305" spans="1:21" x14ac:dyDescent="0.25">
      <c r="A305" t="s">
        <v>2337</v>
      </c>
      <c r="B305" t="s">
        <v>2298</v>
      </c>
      <c r="C305" t="s">
        <v>209</v>
      </c>
      <c r="D305" t="s">
        <v>841</v>
      </c>
      <c r="E305" t="s">
        <v>1117</v>
      </c>
      <c r="F305" t="str">
        <f t="shared" si="24"/>
        <v>J1-B8</v>
      </c>
      <c r="G305" t="str">
        <f>VLOOKUP(F305,RAW_c_TEB2000_REV01!A:B,2,0)</f>
        <v>B35_L23_N</v>
      </c>
      <c r="H305" t="str">
        <f t="shared" si="25"/>
        <v>B35_L23_N</v>
      </c>
      <c r="I305" t="str">
        <f t="shared" si="26"/>
        <v>--</v>
      </c>
      <c r="J305" t="str">
        <f t="shared" si="27"/>
        <v>--</v>
      </c>
      <c r="K305">
        <f>IFERROR(IF(J305="--",IF(G305=H305,VLOOKUP(G305,RAW_c_TEB2000_REV01!L:N,3,0),SUM(VLOOKUP(H305,RAW_c_TEB2000_REV01!L:N,3,0),VLOOKUP(G305,RAW_c_TEB2000_REV01!L:N,3,0))),"---"),"---")</f>
        <v>23.235499999999998</v>
      </c>
      <c r="L305" t="str">
        <f t="shared" si="28"/>
        <v>J1-B8</v>
      </c>
      <c r="M305" t="str">
        <f>IFERROR(IF(
COUNTIF(B2B!H:H,(IF(K305&lt;&gt;"---",IF(INDEX(RAW_c_TEB2000_REV01!B:D,MATCH(H305,RAW_c_TEB2000_REV01!B:B,0),3)=L305,INDEX(
RAW_c_TEB2000_REV01!B:D,MATCH(H305,INDEX(RAW_c_TEB2000_REV01!B:B,MATCH(H305,RAW_c_TEB2000_REV01!B:B,)+1):'RAW_c_TEB2000_REV01'!B11376,)+MATCH(H305,RAW_c_TEB2000_REV01!B:B,),3),INDEX(RAW_c_TEB2000_REV01!B:D,MATCH(H305,RAW_c_TEB2000_REV01!B:B,0),3)),"---")))=1,"---",IF(K305&lt;&gt;"---",IF(INDEX(RAW_c_TEB2000_REV01!B:D,MATCH(H305,RAW_c_TEB2000_REV01!B:B,0),3)=L305,INDEX(
RAW_c_TEB2000_REV01!B:D,MATCH(H305,INDEX(RAW_c_TEB2000_REV01!B:B,MATCH(H305,RAW_c_TEB2000_REV01!B:B,)+1):'RAW_c_TEB2000_REV01'!B11376,)+MATCH(H305,RAW_c_TEB2000_REV01!B:B,),3),INDEX(RAW_c_TEB2000_REV01!B:D,MATCH(H305,RAW_c_TEB2000_REV01!B:B,0),3)),"---")),"---")</f>
        <v>---</v>
      </c>
      <c r="N305" t="str">
        <f>IFERROR(IF(AND(B305="B2B",J305="--"),L305,IF(
COUNTIF(B2B!H:H,(IF(K305&lt;&gt;"---",IF(INDEX(RAW_c_TEB2000_REV01!B:D,MATCH(H305,RAW_c_TEB2000_REV01!B:B,0),3)=L305,INDEX(
RAW_c_TEB2000_REV01!B:D,MATCH(H305,INDEX(RAW_c_TEB2000_REV01!B:B,MATCH(H305,RAW_c_TEB2000_REV01!B:B,)+1):'RAW_c_TEB2000_REV01'!B11376,)+MATCH(H305,RAW_c_TEB2000_REV01!B:B,),3),INDEX(RAW_c_TEB2000_REV01!B:D,MATCH(H305,RAW_c_TEB2000_REV01!B:B,0),3)),"---")))=0,"---",IF(K305&lt;&gt;"---",IF(INDEX(RAW_c_TEB2000_REV01!B:D,MATCH(H305,RAW_c_TEB2000_REV01!B:B,0),3)=L305,INDEX(
RAW_c_TEB2000_REV01!B:D,MATCH(H305,INDEX(RAW_c_TEB2000_REV01!B:B,MATCH(H305,RAW_c_TEB2000_REV01!B:B,)+1):'RAW_c_TEB2000_REV01'!B11376,)+MATCH(H305,RAW_c_TEB2000_REV01!B:B,),3),INDEX(RAW_c_TEB2000_REV01!B:D,MATCH(H305,RAW_c_TEB2000_REV01!B:B,0),3)),"---"))),"---")</f>
        <v>JB1-69</v>
      </c>
      <c r="T305">
        <f>COUNTIF(RAW_c_TEB2000_REV01!B:B,G305)</f>
        <v>2</v>
      </c>
      <c r="U305" t="str">
        <f t="shared" si="29"/>
        <v>ext. Conn.-40</v>
      </c>
    </row>
    <row r="306" spans="1:21" x14ac:dyDescent="0.25">
      <c r="A306" t="s">
        <v>2338</v>
      </c>
      <c r="B306" t="s">
        <v>2298</v>
      </c>
      <c r="C306" t="s">
        <v>210</v>
      </c>
      <c r="D306" t="s">
        <v>841</v>
      </c>
      <c r="E306" t="s">
        <v>1118</v>
      </c>
      <c r="F306" t="str">
        <f t="shared" si="24"/>
        <v>J1-B9</v>
      </c>
      <c r="G306" t="str">
        <f>VLOOKUP(F306,RAW_c_TEB2000_REV01!A:B,2,0)</f>
        <v>B35_L11_P</v>
      </c>
      <c r="H306" t="str">
        <f t="shared" si="25"/>
        <v>B35_L11_P</v>
      </c>
      <c r="I306" t="str">
        <f t="shared" si="26"/>
        <v>--</v>
      </c>
      <c r="J306" t="str">
        <f t="shared" si="27"/>
        <v>--</v>
      </c>
      <c r="K306">
        <f>IFERROR(IF(J306="--",IF(G306=H306,VLOOKUP(G306,RAW_c_TEB2000_REV01!L:N,3,0),SUM(VLOOKUP(H306,RAW_c_TEB2000_REV01!L:N,3,0),VLOOKUP(G306,RAW_c_TEB2000_REV01!L:N,3,0))),"---"),"---")</f>
        <v>22.077200000000001</v>
      </c>
      <c r="L306" t="str">
        <f t="shared" si="28"/>
        <v>J1-B9</v>
      </c>
      <c r="M306" t="str">
        <f>IFERROR(IF(
COUNTIF(B2B!H:H,(IF(K306&lt;&gt;"---",IF(INDEX(RAW_c_TEB2000_REV01!B:D,MATCH(H306,RAW_c_TEB2000_REV01!B:B,0),3)=L306,INDEX(
RAW_c_TEB2000_REV01!B:D,MATCH(H306,INDEX(RAW_c_TEB2000_REV01!B:B,MATCH(H306,RAW_c_TEB2000_REV01!B:B,)+1):'RAW_c_TEB2000_REV01'!B11377,)+MATCH(H306,RAW_c_TEB2000_REV01!B:B,),3),INDEX(RAW_c_TEB2000_REV01!B:D,MATCH(H306,RAW_c_TEB2000_REV01!B:B,0),3)),"---")))=1,"---",IF(K306&lt;&gt;"---",IF(INDEX(RAW_c_TEB2000_REV01!B:D,MATCH(H306,RAW_c_TEB2000_REV01!B:B,0),3)=L306,INDEX(
RAW_c_TEB2000_REV01!B:D,MATCH(H306,INDEX(RAW_c_TEB2000_REV01!B:B,MATCH(H306,RAW_c_TEB2000_REV01!B:B,)+1):'RAW_c_TEB2000_REV01'!B11377,)+MATCH(H306,RAW_c_TEB2000_REV01!B:B,),3),INDEX(RAW_c_TEB2000_REV01!B:D,MATCH(H306,RAW_c_TEB2000_REV01!B:B,0),3)),"---")),"---")</f>
        <v>---</v>
      </c>
      <c r="N306" t="str">
        <f>IFERROR(IF(AND(B306="B2B",J306="--"),L306,IF(
COUNTIF(B2B!H:H,(IF(K306&lt;&gt;"---",IF(INDEX(RAW_c_TEB2000_REV01!B:D,MATCH(H306,RAW_c_TEB2000_REV01!B:B,0),3)=L306,INDEX(
RAW_c_TEB2000_REV01!B:D,MATCH(H306,INDEX(RAW_c_TEB2000_REV01!B:B,MATCH(H306,RAW_c_TEB2000_REV01!B:B,)+1):'RAW_c_TEB2000_REV01'!B11377,)+MATCH(H306,RAW_c_TEB2000_REV01!B:B,),3),INDEX(RAW_c_TEB2000_REV01!B:D,MATCH(H306,RAW_c_TEB2000_REV01!B:B,0),3)),"---")))=0,"---",IF(K306&lt;&gt;"---",IF(INDEX(RAW_c_TEB2000_REV01!B:D,MATCH(H306,RAW_c_TEB2000_REV01!B:B,0),3)=L306,INDEX(
RAW_c_TEB2000_REV01!B:D,MATCH(H306,INDEX(RAW_c_TEB2000_REV01!B:B,MATCH(H306,RAW_c_TEB2000_REV01!B:B,)+1):'RAW_c_TEB2000_REV01'!B11377,)+MATCH(H306,RAW_c_TEB2000_REV01!B:B,),3),INDEX(RAW_c_TEB2000_REV01!B:D,MATCH(H306,RAW_c_TEB2000_REV01!B:B,0),3)),"---"))),"---")</f>
        <v>JB1-67</v>
      </c>
      <c r="T306">
        <f>COUNTIF(RAW_c_TEB2000_REV01!B:B,G306)</f>
        <v>2</v>
      </c>
      <c r="U306" t="str">
        <f t="shared" si="29"/>
        <v>ext. Conn.-41</v>
      </c>
    </row>
    <row r="307" spans="1:21" x14ac:dyDescent="0.25">
      <c r="A307" t="s">
        <v>2339</v>
      </c>
      <c r="B307" t="s">
        <v>2298</v>
      </c>
      <c r="C307" t="s">
        <v>211</v>
      </c>
      <c r="D307" t="s">
        <v>841</v>
      </c>
      <c r="E307" t="s">
        <v>1119</v>
      </c>
      <c r="F307" t="str">
        <f t="shared" si="24"/>
        <v>J1-B10</v>
      </c>
      <c r="G307" t="str">
        <f>VLOOKUP(F307,RAW_c_TEB2000_REV01!A:B,2,0)</f>
        <v>B35_L11_N</v>
      </c>
      <c r="H307" t="str">
        <f t="shared" si="25"/>
        <v>B35_L11_N</v>
      </c>
      <c r="I307" t="str">
        <f t="shared" si="26"/>
        <v>--</v>
      </c>
      <c r="J307" t="str">
        <f t="shared" si="27"/>
        <v>--</v>
      </c>
      <c r="K307">
        <f>IFERROR(IF(J307="--",IF(G307=H307,VLOOKUP(G307,RAW_c_TEB2000_REV01!L:N,3,0),SUM(VLOOKUP(H307,RAW_c_TEB2000_REV01!L:N,3,0),VLOOKUP(G307,RAW_c_TEB2000_REV01!L:N,3,0))),"---"),"---")</f>
        <v>22.474</v>
      </c>
      <c r="L307" t="str">
        <f t="shared" si="28"/>
        <v>J1-B10</v>
      </c>
      <c r="M307" t="str">
        <f>IFERROR(IF(
COUNTIF(B2B!H:H,(IF(K307&lt;&gt;"---",IF(INDEX(RAW_c_TEB2000_REV01!B:D,MATCH(H307,RAW_c_TEB2000_REV01!B:B,0),3)=L307,INDEX(
RAW_c_TEB2000_REV01!B:D,MATCH(H307,INDEX(RAW_c_TEB2000_REV01!B:B,MATCH(H307,RAW_c_TEB2000_REV01!B:B,)+1):'RAW_c_TEB2000_REV01'!B11378,)+MATCH(H307,RAW_c_TEB2000_REV01!B:B,),3),INDEX(RAW_c_TEB2000_REV01!B:D,MATCH(H307,RAW_c_TEB2000_REV01!B:B,0),3)),"---")))=1,"---",IF(K307&lt;&gt;"---",IF(INDEX(RAW_c_TEB2000_REV01!B:D,MATCH(H307,RAW_c_TEB2000_REV01!B:B,0),3)=L307,INDEX(
RAW_c_TEB2000_REV01!B:D,MATCH(H307,INDEX(RAW_c_TEB2000_REV01!B:B,MATCH(H307,RAW_c_TEB2000_REV01!B:B,)+1):'RAW_c_TEB2000_REV01'!B11378,)+MATCH(H307,RAW_c_TEB2000_REV01!B:B,),3),INDEX(RAW_c_TEB2000_REV01!B:D,MATCH(H307,RAW_c_TEB2000_REV01!B:B,0),3)),"---")),"---")</f>
        <v>---</v>
      </c>
      <c r="N307" t="str">
        <f>IFERROR(IF(AND(B307="B2B",J307="--"),L307,IF(
COUNTIF(B2B!H:H,(IF(K307&lt;&gt;"---",IF(INDEX(RAW_c_TEB2000_REV01!B:D,MATCH(H307,RAW_c_TEB2000_REV01!B:B,0),3)=L307,INDEX(
RAW_c_TEB2000_REV01!B:D,MATCH(H307,INDEX(RAW_c_TEB2000_REV01!B:B,MATCH(H307,RAW_c_TEB2000_REV01!B:B,)+1):'RAW_c_TEB2000_REV01'!B11378,)+MATCH(H307,RAW_c_TEB2000_REV01!B:B,),3),INDEX(RAW_c_TEB2000_REV01!B:D,MATCH(H307,RAW_c_TEB2000_REV01!B:B,0),3)),"---")))=0,"---",IF(K307&lt;&gt;"---",IF(INDEX(RAW_c_TEB2000_REV01!B:D,MATCH(H307,RAW_c_TEB2000_REV01!B:B,0),3)=L307,INDEX(
RAW_c_TEB2000_REV01!B:D,MATCH(H307,INDEX(RAW_c_TEB2000_REV01!B:B,MATCH(H307,RAW_c_TEB2000_REV01!B:B,)+1):'RAW_c_TEB2000_REV01'!B11378,)+MATCH(H307,RAW_c_TEB2000_REV01!B:B,),3),INDEX(RAW_c_TEB2000_REV01!B:D,MATCH(H307,RAW_c_TEB2000_REV01!B:B,0),3)),"---"))),"---")</f>
        <v>JB1-65</v>
      </c>
      <c r="T307">
        <f>COUNTIF(RAW_c_TEB2000_REV01!B:B,G307)</f>
        <v>2</v>
      </c>
      <c r="U307" t="str">
        <f t="shared" si="29"/>
        <v>ext. Conn.-42</v>
      </c>
    </row>
    <row r="308" spans="1:21" x14ac:dyDescent="0.25">
      <c r="A308" t="s">
        <v>2340</v>
      </c>
      <c r="B308" t="s">
        <v>2298</v>
      </c>
      <c r="C308" t="s">
        <v>212</v>
      </c>
      <c r="D308" t="s">
        <v>841</v>
      </c>
      <c r="E308" t="s">
        <v>995</v>
      </c>
      <c r="F308" t="str">
        <f t="shared" si="24"/>
        <v>J1-B11</v>
      </c>
      <c r="G308" t="str">
        <f>VLOOKUP(F308,RAW_c_TEB2000_REV01!A:B,2,0)</f>
        <v>B35_L8_P</v>
      </c>
      <c r="H308" t="str">
        <f t="shared" si="25"/>
        <v>B35_L8_P</v>
      </c>
      <c r="I308" t="str">
        <f t="shared" si="26"/>
        <v>--</v>
      </c>
      <c r="J308" t="str">
        <f t="shared" si="27"/>
        <v>--</v>
      </c>
      <c r="K308">
        <f>IFERROR(IF(J308="--",IF(G308=H308,VLOOKUP(G308,RAW_c_TEB2000_REV01!L:N,3,0),SUM(VLOOKUP(H308,RAW_c_TEB2000_REV01!L:N,3,0),VLOOKUP(G308,RAW_c_TEB2000_REV01!L:N,3,0))),"---"),"---")</f>
        <v>20.326899999999998</v>
      </c>
      <c r="L308" t="str">
        <f t="shared" si="28"/>
        <v>J1-B11</v>
      </c>
      <c r="M308" t="str">
        <f>IFERROR(IF(
COUNTIF(B2B!H:H,(IF(K308&lt;&gt;"---",IF(INDEX(RAW_c_TEB2000_REV01!B:D,MATCH(H308,RAW_c_TEB2000_REV01!B:B,0),3)=L308,INDEX(
RAW_c_TEB2000_REV01!B:D,MATCH(H308,INDEX(RAW_c_TEB2000_REV01!B:B,MATCH(H308,RAW_c_TEB2000_REV01!B:B,)+1):'RAW_c_TEB2000_REV01'!B11379,)+MATCH(H308,RAW_c_TEB2000_REV01!B:B,),3),INDEX(RAW_c_TEB2000_REV01!B:D,MATCH(H308,RAW_c_TEB2000_REV01!B:B,0),3)),"---")))=1,"---",IF(K308&lt;&gt;"---",IF(INDEX(RAW_c_TEB2000_REV01!B:D,MATCH(H308,RAW_c_TEB2000_REV01!B:B,0),3)=L308,INDEX(
RAW_c_TEB2000_REV01!B:D,MATCH(H308,INDEX(RAW_c_TEB2000_REV01!B:B,MATCH(H308,RAW_c_TEB2000_REV01!B:B,)+1):'RAW_c_TEB2000_REV01'!B11379,)+MATCH(H308,RAW_c_TEB2000_REV01!B:B,),3),INDEX(RAW_c_TEB2000_REV01!B:D,MATCH(H308,RAW_c_TEB2000_REV01!B:B,0),3)),"---")),"---")</f>
        <v>---</v>
      </c>
      <c r="N308" t="str">
        <f>IFERROR(IF(AND(B308="B2B",J308="--"),L308,IF(
COUNTIF(B2B!H:H,(IF(K308&lt;&gt;"---",IF(INDEX(RAW_c_TEB2000_REV01!B:D,MATCH(H308,RAW_c_TEB2000_REV01!B:B,0),3)=L308,INDEX(
RAW_c_TEB2000_REV01!B:D,MATCH(H308,INDEX(RAW_c_TEB2000_REV01!B:B,MATCH(H308,RAW_c_TEB2000_REV01!B:B,)+1):'RAW_c_TEB2000_REV01'!B11379,)+MATCH(H308,RAW_c_TEB2000_REV01!B:B,),3),INDEX(RAW_c_TEB2000_REV01!B:D,MATCH(H308,RAW_c_TEB2000_REV01!B:B,0),3)),"---")))=0,"---",IF(K308&lt;&gt;"---",IF(INDEX(RAW_c_TEB2000_REV01!B:D,MATCH(H308,RAW_c_TEB2000_REV01!B:B,0),3)=L308,INDEX(
RAW_c_TEB2000_REV01!B:D,MATCH(H308,INDEX(RAW_c_TEB2000_REV01!B:B,MATCH(H308,RAW_c_TEB2000_REV01!B:B,)+1):'RAW_c_TEB2000_REV01'!B11379,)+MATCH(H308,RAW_c_TEB2000_REV01!B:B,),3),INDEX(RAW_c_TEB2000_REV01!B:D,MATCH(H308,RAW_c_TEB2000_REV01!B:B,0),3)),"---"))),"---")</f>
        <v>JB1-57</v>
      </c>
      <c r="T308">
        <f>COUNTIF(RAW_c_TEB2000_REV01!B:B,G308)</f>
        <v>2</v>
      </c>
      <c r="U308" t="str">
        <f t="shared" si="29"/>
        <v>ext. Conn.-43</v>
      </c>
    </row>
    <row r="309" spans="1:21" x14ac:dyDescent="0.25">
      <c r="A309" t="s">
        <v>2341</v>
      </c>
      <c r="B309" t="s">
        <v>2298</v>
      </c>
      <c r="C309" t="s">
        <v>213</v>
      </c>
      <c r="D309" t="s">
        <v>841</v>
      </c>
      <c r="E309" t="s">
        <v>1120</v>
      </c>
      <c r="F309" t="str">
        <f t="shared" si="24"/>
        <v>J1-B12</v>
      </c>
      <c r="G309" t="str">
        <f>VLOOKUP(F309,RAW_c_TEB2000_REV01!A:B,2,0)</f>
        <v>B35_L8_N</v>
      </c>
      <c r="H309" t="str">
        <f t="shared" si="25"/>
        <v>B35_L8_N</v>
      </c>
      <c r="I309" t="str">
        <f t="shared" si="26"/>
        <v>--</v>
      </c>
      <c r="J309" t="str">
        <f t="shared" si="27"/>
        <v>--</v>
      </c>
      <c r="K309">
        <f>IFERROR(IF(J309="--",IF(G309=H309,VLOOKUP(G309,RAW_c_TEB2000_REV01!L:N,3,0),SUM(VLOOKUP(H309,RAW_c_TEB2000_REV01!L:N,3,0),VLOOKUP(G309,RAW_c_TEB2000_REV01!L:N,3,0))),"---"),"---")</f>
        <v>20.326899999999998</v>
      </c>
      <c r="L309" t="str">
        <f t="shared" si="28"/>
        <v>J1-B12</v>
      </c>
      <c r="M309" t="str">
        <f>IFERROR(IF(
COUNTIF(B2B!H:H,(IF(K309&lt;&gt;"---",IF(INDEX(RAW_c_TEB2000_REV01!B:D,MATCH(H309,RAW_c_TEB2000_REV01!B:B,0),3)=L309,INDEX(
RAW_c_TEB2000_REV01!B:D,MATCH(H309,INDEX(RAW_c_TEB2000_REV01!B:B,MATCH(H309,RAW_c_TEB2000_REV01!B:B,)+1):'RAW_c_TEB2000_REV01'!B11380,)+MATCH(H309,RAW_c_TEB2000_REV01!B:B,),3),INDEX(RAW_c_TEB2000_REV01!B:D,MATCH(H309,RAW_c_TEB2000_REV01!B:B,0),3)),"---")))=1,"---",IF(K309&lt;&gt;"---",IF(INDEX(RAW_c_TEB2000_REV01!B:D,MATCH(H309,RAW_c_TEB2000_REV01!B:B,0),3)=L309,INDEX(
RAW_c_TEB2000_REV01!B:D,MATCH(H309,INDEX(RAW_c_TEB2000_REV01!B:B,MATCH(H309,RAW_c_TEB2000_REV01!B:B,)+1):'RAW_c_TEB2000_REV01'!B11380,)+MATCH(H309,RAW_c_TEB2000_REV01!B:B,),3),INDEX(RAW_c_TEB2000_REV01!B:D,MATCH(H309,RAW_c_TEB2000_REV01!B:B,0),3)),"---")),"---")</f>
        <v>---</v>
      </c>
      <c r="N309" t="str">
        <f>IFERROR(IF(AND(B309="B2B",J309="--"),L309,IF(
COUNTIF(B2B!H:H,(IF(K309&lt;&gt;"---",IF(INDEX(RAW_c_TEB2000_REV01!B:D,MATCH(H309,RAW_c_TEB2000_REV01!B:B,0),3)=L309,INDEX(
RAW_c_TEB2000_REV01!B:D,MATCH(H309,INDEX(RAW_c_TEB2000_REV01!B:B,MATCH(H309,RAW_c_TEB2000_REV01!B:B,)+1):'RAW_c_TEB2000_REV01'!B11380,)+MATCH(H309,RAW_c_TEB2000_REV01!B:B,),3),INDEX(RAW_c_TEB2000_REV01!B:D,MATCH(H309,RAW_c_TEB2000_REV01!B:B,0),3)),"---")))=0,"---",IF(K309&lt;&gt;"---",IF(INDEX(RAW_c_TEB2000_REV01!B:D,MATCH(H309,RAW_c_TEB2000_REV01!B:B,0),3)=L309,INDEX(
RAW_c_TEB2000_REV01!B:D,MATCH(H309,INDEX(RAW_c_TEB2000_REV01!B:B,MATCH(H309,RAW_c_TEB2000_REV01!B:B,)+1):'RAW_c_TEB2000_REV01'!B11380,)+MATCH(H309,RAW_c_TEB2000_REV01!B:B,),3),INDEX(RAW_c_TEB2000_REV01!B:D,MATCH(H309,RAW_c_TEB2000_REV01!B:B,0),3)),"---"))),"---")</f>
        <v>JB1-55</v>
      </c>
      <c r="T309">
        <f>COUNTIF(RAW_c_TEB2000_REV01!B:B,G309)</f>
        <v>2</v>
      </c>
      <c r="U309" t="str">
        <f t="shared" si="29"/>
        <v>ext. Conn.-44</v>
      </c>
    </row>
    <row r="310" spans="1:21" x14ac:dyDescent="0.25">
      <c r="A310" t="s">
        <v>2342</v>
      </c>
      <c r="B310" t="s">
        <v>2298</v>
      </c>
      <c r="C310" t="s">
        <v>214</v>
      </c>
      <c r="D310" t="s">
        <v>841</v>
      </c>
      <c r="E310" t="s">
        <v>1121</v>
      </c>
      <c r="F310" t="str">
        <f t="shared" si="24"/>
        <v>J1-B13</v>
      </c>
      <c r="G310" t="str">
        <f>VLOOKUP(F310,RAW_c_TEB2000_REV01!A:B,2,0)</f>
        <v>B35_L22_P</v>
      </c>
      <c r="H310" t="str">
        <f t="shared" si="25"/>
        <v>B35_L22_P</v>
      </c>
      <c r="I310" t="str">
        <f t="shared" si="26"/>
        <v>--</v>
      </c>
      <c r="J310" t="str">
        <f t="shared" si="27"/>
        <v>--</v>
      </c>
      <c r="K310">
        <f>IFERROR(IF(J310="--",IF(G310=H310,VLOOKUP(G310,RAW_c_TEB2000_REV01!L:N,3,0),SUM(VLOOKUP(H310,RAW_c_TEB2000_REV01!L:N,3,0),VLOOKUP(G310,RAW_c_TEB2000_REV01!L:N,3,0))),"---"),"---")</f>
        <v>10.9245</v>
      </c>
      <c r="L310" t="str">
        <f t="shared" si="28"/>
        <v>J1-B13</v>
      </c>
      <c r="M310" t="str">
        <f>IFERROR(IF(
COUNTIF(B2B!H:H,(IF(K310&lt;&gt;"---",IF(INDEX(RAW_c_TEB2000_REV01!B:D,MATCH(H310,RAW_c_TEB2000_REV01!B:B,0),3)=L310,INDEX(
RAW_c_TEB2000_REV01!B:D,MATCH(H310,INDEX(RAW_c_TEB2000_REV01!B:B,MATCH(H310,RAW_c_TEB2000_REV01!B:B,)+1):'RAW_c_TEB2000_REV01'!B11381,)+MATCH(H310,RAW_c_TEB2000_REV01!B:B,),3),INDEX(RAW_c_TEB2000_REV01!B:D,MATCH(H310,RAW_c_TEB2000_REV01!B:B,0),3)),"---")))=1,"---",IF(K310&lt;&gt;"---",IF(INDEX(RAW_c_TEB2000_REV01!B:D,MATCH(H310,RAW_c_TEB2000_REV01!B:B,0),3)=L310,INDEX(
RAW_c_TEB2000_REV01!B:D,MATCH(H310,INDEX(RAW_c_TEB2000_REV01!B:B,MATCH(H310,RAW_c_TEB2000_REV01!B:B,)+1):'RAW_c_TEB2000_REV01'!B11381,)+MATCH(H310,RAW_c_TEB2000_REV01!B:B,),3),INDEX(RAW_c_TEB2000_REV01!B:D,MATCH(H310,RAW_c_TEB2000_REV01!B:B,0),3)),"---")),"---")</f>
        <v>---</v>
      </c>
      <c r="N310" t="str">
        <f>IFERROR(IF(AND(B310="B2B",J310="--"),L310,IF(
COUNTIF(B2B!H:H,(IF(K310&lt;&gt;"---",IF(INDEX(RAW_c_TEB2000_REV01!B:D,MATCH(H310,RAW_c_TEB2000_REV01!B:B,0),3)=L310,INDEX(
RAW_c_TEB2000_REV01!B:D,MATCH(H310,INDEX(RAW_c_TEB2000_REV01!B:B,MATCH(H310,RAW_c_TEB2000_REV01!B:B,)+1):'RAW_c_TEB2000_REV01'!B11381,)+MATCH(H310,RAW_c_TEB2000_REV01!B:B,),3),INDEX(RAW_c_TEB2000_REV01!B:D,MATCH(H310,RAW_c_TEB2000_REV01!B:B,0),3)),"---")))=0,"---",IF(K310&lt;&gt;"---",IF(INDEX(RAW_c_TEB2000_REV01!B:D,MATCH(H310,RAW_c_TEB2000_REV01!B:B,0),3)=L310,INDEX(
RAW_c_TEB2000_REV01!B:D,MATCH(H310,INDEX(RAW_c_TEB2000_REV01!B:B,MATCH(H310,RAW_c_TEB2000_REV01!B:B,)+1):'RAW_c_TEB2000_REV01'!B11381,)+MATCH(H310,RAW_c_TEB2000_REV01!B:B,),3),INDEX(RAW_c_TEB2000_REV01!B:D,MATCH(H310,RAW_c_TEB2000_REV01!B:B,0),3)),"---"))),"---")</f>
        <v>JB1-52</v>
      </c>
      <c r="T310">
        <f>COUNTIF(RAW_c_TEB2000_REV01!B:B,G310)</f>
        <v>2</v>
      </c>
      <c r="U310" t="str">
        <f t="shared" si="29"/>
        <v>ext. Conn.-45</v>
      </c>
    </row>
    <row r="311" spans="1:21" x14ac:dyDescent="0.25">
      <c r="A311" t="s">
        <v>2343</v>
      </c>
      <c r="B311" t="s">
        <v>2298</v>
      </c>
      <c r="C311" t="s">
        <v>215</v>
      </c>
      <c r="D311" t="s">
        <v>841</v>
      </c>
      <c r="E311" t="s">
        <v>1122</v>
      </c>
      <c r="F311" t="str">
        <f t="shared" si="24"/>
        <v>J1-B14</v>
      </c>
      <c r="G311" t="str">
        <f>VLOOKUP(F311,RAW_c_TEB2000_REV01!A:B,2,0)</f>
        <v>B35_L22_N</v>
      </c>
      <c r="H311" t="str">
        <f t="shared" si="25"/>
        <v>B35_L22_N</v>
      </c>
      <c r="I311" t="str">
        <f t="shared" si="26"/>
        <v>--</v>
      </c>
      <c r="J311" t="str">
        <f t="shared" si="27"/>
        <v>--</v>
      </c>
      <c r="K311">
        <f>IFERROR(IF(J311="--",IF(G311=H311,VLOOKUP(G311,RAW_c_TEB2000_REV01!L:N,3,0),SUM(VLOOKUP(H311,RAW_c_TEB2000_REV01!L:N,3,0),VLOOKUP(G311,RAW_c_TEB2000_REV01!L:N,3,0))),"---"),"---")</f>
        <v>10.884499999999999</v>
      </c>
      <c r="L311" t="str">
        <f t="shared" si="28"/>
        <v>J1-B14</v>
      </c>
      <c r="M311" t="str">
        <f>IFERROR(IF(
COUNTIF(B2B!H:H,(IF(K311&lt;&gt;"---",IF(INDEX(RAW_c_TEB2000_REV01!B:D,MATCH(H311,RAW_c_TEB2000_REV01!B:B,0),3)=L311,INDEX(
RAW_c_TEB2000_REV01!B:D,MATCH(H311,INDEX(RAW_c_TEB2000_REV01!B:B,MATCH(H311,RAW_c_TEB2000_REV01!B:B,)+1):'RAW_c_TEB2000_REV01'!B11382,)+MATCH(H311,RAW_c_TEB2000_REV01!B:B,),3),INDEX(RAW_c_TEB2000_REV01!B:D,MATCH(H311,RAW_c_TEB2000_REV01!B:B,0),3)),"---")))=1,"---",IF(K311&lt;&gt;"---",IF(INDEX(RAW_c_TEB2000_REV01!B:D,MATCH(H311,RAW_c_TEB2000_REV01!B:B,0),3)=L311,INDEX(
RAW_c_TEB2000_REV01!B:D,MATCH(H311,INDEX(RAW_c_TEB2000_REV01!B:B,MATCH(H311,RAW_c_TEB2000_REV01!B:B,)+1):'RAW_c_TEB2000_REV01'!B11382,)+MATCH(H311,RAW_c_TEB2000_REV01!B:B,),3),INDEX(RAW_c_TEB2000_REV01!B:D,MATCH(H311,RAW_c_TEB2000_REV01!B:B,0),3)),"---")),"---")</f>
        <v>---</v>
      </c>
      <c r="N311" t="str">
        <f>IFERROR(IF(AND(B311="B2B",J311="--"),L311,IF(
COUNTIF(B2B!H:H,(IF(K311&lt;&gt;"---",IF(INDEX(RAW_c_TEB2000_REV01!B:D,MATCH(H311,RAW_c_TEB2000_REV01!B:B,0),3)=L311,INDEX(
RAW_c_TEB2000_REV01!B:D,MATCH(H311,INDEX(RAW_c_TEB2000_REV01!B:B,MATCH(H311,RAW_c_TEB2000_REV01!B:B,)+1):'RAW_c_TEB2000_REV01'!B11382,)+MATCH(H311,RAW_c_TEB2000_REV01!B:B,),3),INDEX(RAW_c_TEB2000_REV01!B:D,MATCH(H311,RAW_c_TEB2000_REV01!B:B,0),3)),"---")))=0,"---",IF(K311&lt;&gt;"---",IF(INDEX(RAW_c_TEB2000_REV01!B:D,MATCH(H311,RAW_c_TEB2000_REV01!B:B,0),3)=L311,INDEX(
RAW_c_TEB2000_REV01!B:D,MATCH(H311,INDEX(RAW_c_TEB2000_REV01!B:B,MATCH(H311,RAW_c_TEB2000_REV01!B:B,)+1):'RAW_c_TEB2000_REV01'!B11382,)+MATCH(H311,RAW_c_TEB2000_REV01!B:B,),3),INDEX(RAW_c_TEB2000_REV01!B:D,MATCH(H311,RAW_c_TEB2000_REV01!B:B,0),3)),"---"))),"---")</f>
        <v>JB1-50</v>
      </c>
      <c r="T311">
        <f>COUNTIF(RAW_c_TEB2000_REV01!B:B,G311)</f>
        <v>2</v>
      </c>
      <c r="U311" t="str">
        <f t="shared" si="29"/>
        <v>ext. Conn.-46</v>
      </c>
    </row>
    <row r="312" spans="1:21" x14ac:dyDescent="0.25">
      <c r="A312" t="s">
        <v>2344</v>
      </c>
      <c r="B312" t="s">
        <v>2298</v>
      </c>
      <c r="C312" t="s">
        <v>216</v>
      </c>
      <c r="D312" t="s">
        <v>841</v>
      </c>
      <c r="E312" t="s">
        <v>1123</v>
      </c>
      <c r="F312" t="str">
        <f t="shared" si="24"/>
        <v>J1-B15</v>
      </c>
      <c r="G312" t="str">
        <f>VLOOKUP(F312,RAW_c_TEB2000_REV01!A:B,2,0)</f>
        <v>B35_L18_P</v>
      </c>
      <c r="H312" t="str">
        <f t="shared" si="25"/>
        <v>B35_L18_P</v>
      </c>
      <c r="I312" t="str">
        <f t="shared" si="26"/>
        <v>--</v>
      </c>
      <c r="J312" t="str">
        <f t="shared" si="27"/>
        <v>--</v>
      </c>
      <c r="K312">
        <f>IFERROR(IF(J312="--",IF(G312=H312,VLOOKUP(G312,RAW_c_TEB2000_REV01!L:N,3,0),SUM(VLOOKUP(H312,RAW_c_TEB2000_REV01!L:N,3,0),VLOOKUP(G312,RAW_c_TEB2000_REV01!L:N,3,0))),"---"),"---")</f>
        <v>10.147</v>
      </c>
      <c r="L312" t="str">
        <f t="shared" si="28"/>
        <v>J1-B15</v>
      </c>
      <c r="M312" t="str">
        <f>IFERROR(IF(
COUNTIF(B2B!H:H,(IF(K312&lt;&gt;"---",IF(INDEX(RAW_c_TEB2000_REV01!B:D,MATCH(H312,RAW_c_TEB2000_REV01!B:B,0),3)=L312,INDEX(
RAW_c_TEB2000_REV01!B:D,MATCH(H312,INDEX(RAW_c_TEB2000_REV01!B:B,MATCH(H312,RAW_c_TEB2000_REV01!B:B,)+1):'RAW_c_TEB2000_REV01'!B11383,)+MATCH(H312,RAW_c_TEB2000_REV01!B:B,),3),INDEX(RAW_c_TEB2000_REV01!B:D,MATCH(H312,RAW_c_TEB2000_REV01!B:B,0),3)),"---")))=1,"---",IF(K312&lt;&gt;"---",IF(INDEX(RAW_c_TEB2000_REV01!B:D,MATCH(H312,RAW_c_TEB2000_REV01!B:B,0),3)=L312,INDEX(
RAW_c_TEB2000_REV01!B:D,MATCH(H312,INDEX(RAW_c_TEB2000_REV01!B:B,MATCH(H312,RAW_c_TEB2000_REV01!B:B,)+1):'RAW_c_TEB2000_REV01'!B11383,)+MATCH(H312,RAW_c_TEB2000_REV01!B:B,),3),INDEX(RAW_c_TEB2000_REV01!B:D,MATCH(H312,RAW_c_TEB2000_REV01!B:B,0),3)),"---")),"---")</f>
        <v>---</v>
      </c>
      <c r="N312" t="str">
        <f>IFERROR(IF(AND(B312="B2B",J312="--"),L312,IF(
COUNTIF(B2B!H:H,(IF(K312&lt;&gt;"---",IF(INDEX(RAW_c_TEB2000_REV01!B:D,MATCH(H312,RAW_c_TEB2000_REV01!B:B,0),3)=L312,INDEX(
RAW_c_TEB2000_REV01!B:D,MATCH(H312,INDEX(RAW_c_TEB2000_REV01!B:B,MATCH(H312,RAW_c_TEB2000_REV01!B:B,)+1):'RAW_c_TEB2000_REV01'!B11383,)+MATCH(H312,RAW_c_TEB2000_REV01!B:B,),3),INDEX(RAW_c_TEB2000_REV01!B:D,MATCH(H312,RAW_c_TEB2000_REV01!B:B,0),3)),"---")))=0,"---",IF(K312&lt;&gt;"---",IF(INDEX(RAW_c_TEB2000_REV01!B:D,MATCH(H312,RAW_c_TEB2000_REV01!B:B,0),3)=L312,INDEX(
RAW_c_TEB2000_REV01!B:D,MATCH(H312,INDEX(RAW_c_TEB2000_REV01!B:B,MATCH(H312,RAW_c_TEB2000_REV01!B:B,)+1):'RAW_c_TEB2000_REV01'!B11383,)+MATCH(H312,RAW_c_TEB2000_REV01!B:B,),3),INDEX(RAW_c_TEB2000_REV01!B:D,MATCH(H312,RAW_c_TEB2000_REV01!B:B,0),3)),"---"))),"---")</f>
        <v>JB1-44</v>
      </c>
      <c r="T312">
        <f>COUNTIF(RAW_c_TEB2000_REV01!B:B,G312)</f>
        <v>2</v>
      </c>
      <c r="U312" t="str">
        <f t="shared" si="29"/>
        <v>ext. Conn.-47</v>
      </c>
    </row>
    <row r="313" spans="1:21" x14ac:dyDescent="0.25">
      <c r="A313" t="s">
        <v>2345</v>
      </c>
      <c r="B313" t="s">
        <v>2298</v>
      </c>
      <c r="C313" t="s">
        <v>217</v>
      </c>
      <c r="D313" t="s">
        <v>841</v>
      </c>
      <c r="E313" t="s">
        <v>1124</v>
      </c>
      <c r="F313" t="str">
        <f t="shared" si="24"/>
        <v>J1-B16</v>
      </c>
      <c r="G313" t="str">
        <f>VLOOKUP(F313,RAW_c_TEB2000_REV01!A:B,2,0)</f>
        <v>B35_L18_N</v>
      </c>
      <c r="H313" t="str">
        <f t="shared" si="25"/>
        <v>B35_L18_N</v>
      </c>
      <c r="I313" t="str">
        <f t="shared" si="26"/>
        <v>--</v>
      </c>
      <c r="J313" t="str">
        <f t="shared" si="27"/>
        <v>--</v>
      </c>
      <c r="K313">
        <f>IFERROR(IF(J313="--",IF(G313=H313,VLOOKUP(G313,RAW_c_TEB2000_REV01!L:N,3,0),SUM(VLOOKUP(H313,RAW_c_TEB2000_REV01!L:N,3,0),VLOOKUP(G313,RAW_c_TEB2000_REV01!L:N,3,0))),"---"),"---")</f>
        <v>10.1251</v>
      </c>
      <c r="L313" t="str">
        <f t="shared" si="28"/>
        <v>J1-B16</v>
      </c>
      <c r="M313" t="str">
        <f>IFERROR(IF(
COUNTIF(B2B!H:H,(IF(K313&lt;&gt;"---",IF(INDEX(RAW_c_TEB2000_REV01!B:D,MATCH(H313,RAW_c_TEB2000_REV01!B:B,0),3)=L313,INDEX(
RAW_c_TEB2000_REV01!B:D,MATCH(H313,INDEX(RAW_c_TEB2000_REV01!B:B,MATCH(H313,RAW_c_TEB2000_REV01!B:B,)+1):'RAW_c_TEB2000_REV01'!B11384,)+MATCH(H313,RAW_c_TEB2000_REV01!B:B,),3),INDEX(RAW_c_TEB2000_REV01!B:D,MATCH(H313,RAW_c_TEB2000_REV01!B:B,0),3)),"---")))=1,"---",IF(K313&lt;&gt;"---",IF(INDEX(RAW_c_TEB2000_REV01!B:D,MATCH(H313,RAW_c_TEB2000_REV01!B:B,0),3)=L313,INDEX(
RAW_c_TEB2000_REV01!B:D,MATCH(H313,INDEX(RAW_c_TEB2000_REV01!B:B,MATCH(H313,RAW_c_TEB2000_REV01!B:B,)+1):'RAW_c_TEB2000_REV01'!B11384,)+MATCH(H313,RAW_c_TEB2000_REV01!B:B,),3),INDEX(RAW_c_TEB2000_REV01!B:D,MATCH(H313,RAW_c_TEB2000_REV01!B:B,0),3)),"---")),"---")</f>
        <v>---</v>
      </c>
      <c r="N313" t="str">
        <f>IFERROR(IF(AND(B313="B2B",J313="--"),L313,IF(
COUNTIF(B2B!H:H,(IF(K313&lt;&gt;"---",IF(INDEX(RAW_c_TEB2000_REV01!B:D,MATCH(H313,RAW_c_TEB2000_REV01!B:B,0),3)=L313,INDEX(
RAW_c_TEB2000_REV01!B:D,MATCH(H313,INDEX(RAW_c_TEB2000_REV01!B:B,MATCH(H313,RAW_c_TEB2000_REV01!B:B,)+1):'RAW_c_TEB2000_REV01'!B11384,)+MATCH(H313,RAW_c_TEB2000_REV01!B:B,),3),INDEX(RAW_c_TEB2000_REV01!B:D,MATCH(H313,RAW_c_TEB2000_REV01!B:B,0),3)),"---")))=0,"---",IF(K313&lt;&gt;"---",IF(INDEX(RAW_c_TEB2000_REV01!B:D,MATCH(H313,RAW_c_TEB2000_REV01!B:B,0),3)=L313,INDEX(
RAW_c_TEB2000_REV01!B:D,MATCH(H313,INDEX(RAW_c_TEB2000_REV01!B:B,MATCH(H313,RAW_c_TEB2000_REV01!B:B,)+1):'RAW_c_TEB2000_REV01'!B11384,)+MATCH(H313,RAW_c_TEB2000_REV01!B:B,),3),INDEX(RAW_c_TEB2000_REV01!B:D,MATCH(H313,RAW_c_TEB2000_REV01!B:B,0),3)),"---"))),"---")</f>
        <v>JB1-42</v>
      </c>
      <c r="T313">
        <f>COUNTIF(RAW_c_TEB2000_REV01!B:B,G313)</f>
        <v>2</v>
      </c>
      <c r="U313" t="str">
        <f t="shared" si="29"/>
        <v>ext. Conn.-48</v>
      </c>
    </row>
    <row r="314" spans="1:21" x14ac:dyDescent="0.25">
      <c r="A314" t="s">
        <v>2346</v>
      </c>
      <c r="B314" t="s">
        <v>2298</v>
      </c>
      <c r="C314" t="s">
        <v>218</v>
      </c>
      <c r="D314" t="s">
        <v>841</v>
      </c>
      <c r="E314" t="s">
        <v>1125</v>
      </c>
      <c r="F314" t="str">
        <f t="shared" si="24"/>
        <v>J1-B17</v>
      </c>
      <c r="G314" t="str">
        <f>VLOOKUP(F314,RAW_c_TEB2000_REV01!A:B,2,0)</f>
        <v>B35_L10_P</v>
      </c>
      <c r="H314" t="str">
        <f t="shared" si="25"/>
        <v>B35_L10_P</v>
      </c>
      <c r="I314" t="str">
        <f t="shared" si="26"/>
        <v>--</v>
      </c>
      <c r="J314" t="str">
        <f t="shared" si="27"/>
        <v>--</v>
      </c>
      <c r="K314">
        <f>IFERROR(IF(J314="--",IF(G314=H314,VLOOKUP(G314,RAW_c_TEB2000_REV01!L:N,3,0),SUM(VLOOKUP(H314,RAW_c_TEB2000_REV01!L:N,3,0),VLOOKUP(G314,RAW_c_TEB2000_REV01!L:N,3,0))),"---"),"---")</f>
        <v>16.747299999999999</v>
      </c>
      <c r="L314" t="str">
        <f t="shared" si="28"/>
        <v>J1-B17</v>
      </c>
      <c r="M314" t="str">
        <f>IFERROR(IF(
COUNTIF(B2B!H:H,(IF(K314&lt;&gt;"---",IF(INDEX(RAW_c_TEB2000_REV01!B:D,MATCH(H314,RAW_c_TEB2000_REV01!B:B,0),3)=L314,INDEX(
RAW_c_TEB2000_REV01!B:D,MATCH(H314,INDEX(RAW_c_TEB2000_REV01!B:B,MATCH(H314,RAW_c_TEB2000_REV01!B:B,)+1):'RAW_c_TEB2000_REV01'!B11385,)+MATCH(H314,RAW_c_TEB2000_REV01!B:B,),3),INDEX(RAW_c_TEB2000_REV01!B:D,MATCH(H314,RAW_c_TEB2000_REV01!B:B,0),3)),"---")))=1,"---",IF(K314&lt;&gt;"---",IF(INDEX(RAW_c_TEB2000_REV01!B:D,MATCH(H314,RAW_c_TEB2000_REV01!B:B,0),3)=L314,INDEX(
RAW_c_TEB2000_REV01!B:D,MATCH(H314,INDEX(RAW_c_TEB2000_REV01!B:B,MATCH(H314,RAW_c_TEB2000_REV01!B:B,)+1):'RAW_c_TEB2000_REV01'!B11385,)+MATCH(H314,RAW_c_TEB2000_REV01!B:B,),3),INDEX(RAW_c_TEB2000_REV01!B:D,MATCH(H314,RAW_c_TEB2000_REV01!B:B,0),3)),"---")),"---")</f>
        <v>---</v>
      </c>
      <c r="N314" t="str">
        <f>IFERROR(IF(AND(B314="B2B",J314="--"),L314,IF(
COUNTIF(B2B!H:H,(IF(K314&lt;&gt;"---",IF(INDEX(RAW_c_TEB2000_REV01!B:D,MATCH(H314,RAW_c_TEB2000_REV01!B:B,0),3)=L314,INDEX(
RAW_c_TEB2000_REV01!B:D,MATCH(H314,INDEX(RAW_c_TEB2000_REV01!B:B,MATCH(H314,RAW_c_TEB2000_REV01!B:B,)+1):'RAW_c_TEB2000_REV01'!B11385,)+MATCH(H314,RAW_c_TEB2000_REV01!B:B,),3),INDEX(RAW_c_TEB2000_REV01!B:D,MATCH(H314,RAW_c_TEB2000_REV01!B:B,0),3)),"---")))=0,"---",IF(K314&lt;&gt;"---",IF(INDEX(RAW_c_TEB2000_REV01!B:D,MATCH(H314,RAW_c_TEB2000_REV01!B:B,0),3)=L314,INDEX(
RAW_c_TEB2000_REV01!B:D,MATCH(H314,INDEX(RAW_c_TEB2000_REV01!B:B,MATCH(H314,RAW_c_TEB2000_REV01!B:B,)+1):'RAW_c_TEB2000_REV01'!B11385,)+MATCH(H314,RAW_c_TEB2000_REV01!B:B,),3),INDEX(RAW_c_TEB2000_REV01!B:D,MATCH(H314,RAW_c_TEB2000_REV01!B:B,0),3)),"---"))),"---")</f>
        <v>JB1-37</v>
      </c>
      <c r="T314">
        <f>COUNTIF(RAW_c_TEB2000_REV01!B:B,G314)</f>
        <v>2</v>
      </c>
      <c r="U314" t="str">
        <f t="shared" si="29"/>
        <v>ext. Conn.-49</v>
      </c>
    </row>
    <row r="315" spans="1:21" x14ac:dyDescent="0.25">
      <c r="A315" t="s">
        <v>2347</v>
      </c>
      <c r="B315" t="s">
        <v>2298</v>
      </c>
      <c r="C315" t="s">
        <v>219</v>
      </c>
      <c r="D315" t="s">
        <v>841</v>
      </c>
      <c r="E315" t="s">
        <v>1126</v>
      </c>
      <c r="F315" t="str">
        <f t="shared" si="24"/>
        <v>J1-B18</v>
      </c>
      <c r="G315" t="str">
        <f>VLOOKUP(F315,RAW_c_TEB2000_REV01!A:B,2,0)</f>
        <v>B35_L10_N</v>
      </c>
      <c r="H315" t="str">
        <f t="shared" si="25"/>
        <v>B35_L10_N</v>
      </c>
      <c r="I315" t="str">
        <f t="shared" si="26"/>
        <v>--</v>
      </c>
      <c r="J315" t="str">
        <f t="shared" si="27"/>
        <v>--</v>
      </c>
      <c r="K315">
        <f>IFERROR(IF(J315="--",IF(G315=H315,VLOOKUP(G315,RAW_c_TEB2000_REV01!L:N,3,0),SUM(VLOOKUP(H315,RAW_c_TEB2000_REV01!L:N,3,0),VLOOKUP(G315,RAW_c_TEB2000_REV01!L:N,3,0))),"---"),"---")</f>
        <v>16.747299999999999</v>
      </c>
      <c r="L315" t="str">
        <f t="shared" si="28"/>
        <v>J1-B18</v>
      </c>
      <c r="M315" t="str">
        <f>IFERROR(IF(
COUNTIF(B2B!H:H,(IF(K315&lt;&gt;"---",IF(INDEX(RAW_c_TEB2000_REV01!B:D,MATCH(H315,RAW_c_TEB2000_REV01!B:B,0),3)=L315,INDEX(
RAW_c_TEB2000_REV01!B:D,MATCH(H315,INDEX(RAW_c_TEB2000_REV01!B:B,MATCH(H315,RAW_c_TEB2000_REV01!B:B,)+1):'RAW_c_TEB2000_REV01'!B11386,)+MATCH(H315,RAW_c_TEB2000_REV01!B:B,),3),INDEX(RAW_c_TEB2000_REV01!B:D,MATCH(H315,RAW_c_TEB2000_REV01!B:B,0),3)),"---")))=1,"---",IF(K315&lt;&gt;"---",IF(INDEX(RAW_c_TEB2000_REV01!B:D,MATCH(H315,RAW_c_TEB2000_REV01!B:B,0),3)=L315,INDEX(
RAW_c_TEB2000_REV01!B:D,MATCH(H315,INDEX(RAW_c_TEB2000_REV01!B:B,MATCH(H315,RAW_c_TEB2000_REV01!B:B,)+1):'RAW_c_TEB2000_REV01'!B11386,)+MATCH(H315,RAW_c_TEB2000_REV01!B:B,),3),INDEX(RAW_c_TEB2000_REV01!B:D,MATCH(H315,RAW_c_TEB2000_REV01!B:B,0),3)),"---")),"---")</f>
        <v>---</v>
      </c>
      <c r="N315" t="str">
        <f>IFERROR(IF(AND(B315="B2B",J315="--"),L315,IF(
COUNTIF(B2B!H:H,(IF(K315&lt;&gt;"---",IF(INDEX(RAW_c_TEB2000_REV01!B:D,MATCH(H315,RAW_c_TEB2000_REV01!B:B,0),3)=L315,INDEX(
RAW_c_TEB2000_REV01!B:D,MATCH(H315,INDEX(RAW_c_TEB2000_REV01!B:B,MATCH(H315,RAW_c_TEB2000_REV01!B:B,)+1):'RAW_c_TEB2000_REV01'!B11386,)+MATCH(H315,RAW_c_TEB2000_REV01!B:B,),3),INDEX(RAW_c_TEB2000_REV01!B:D,MATCH(H315,RAW_c_TEB2000_REV01!B:B,0),3)),"---")))=0,"---",IF(K315&lt;&gt;"---",IF(INDEX(RAW_c_TEB2000_REV01!B:D,MATCH(H315,RAW_c_TEB2000_REV01!B:B,0),3)=L315,INDEX(
RAW_c_TEB2000_REV01!B:D,MATCH(H315,INDEX(RAW_c_TEB2000_REV01!B:B,MATCH(H315,RAW_c_TEB2000_REV01!B:B,)+1):'RAW_c_TEB2000_REV01'!B11386,)+MATCH(H315,RAW_c_TEB2000_REV01!B:B,),3),INDEX(RAW_c_TEB2000_REV01!B:D,MATCH(H315,RAW_c_TEB2000_REV01!B:B,0),3)),"---"))),"---")</f>
        <v>JB1-35</v>
      </c>
      <c r="T315">
        <f>COUNTIF(RAW_c_TEB2000_REV01!B:B,G315)</f>
        <v>2</v>
      </c>
      <c r="U315" t="str">
        <f t="shared" si="29"/>
        <v>ext. Conn.-50</v>
      </c>
    </row>
    <row r="316" spans="1:21" x14ac:dyDescent="0.25">
      <c r="A316" t="s">
        <v>2348</v>
      </c>
      <c r="B316" t="s">
        <v>2298</v>
      </c>
      <c r="C316" t="s">
        <v>220</v>
      </c>
      <c r="D316" t="s">
        <v>841</v>
      </c>
      <c r="E316" t="s">
        <v>1127</v>
      </c>
      <c r="F316" t="str">
        <f t="shared" si="24"/>
        <v>J1-B19</v>
      </c>
      <c r="G316" t="str">
        <f>VLOOKUP(F316,RAW_c_TEB2000_REV01!A:B,2,0)</f>
        <v>B34_L4_N</v>
      </c>
      <c r="H316" t="str">
        <f t="shared" si="25"/>
        <v>B34_L4_N</v>
      </c>
      <c r="I316" t="str">
        <f t="shared" si="26"/>
        <v>--</v>
      </c>
      <c r="J316" t="str">
        <f t="shared" si="27"/>
        <v>--</v>
      </c>
      <c r="K316">
        <f>IFERROR(IF(J316="--",IF(G316=H316,VLOOKUP(G316,RAW_c_TEB2000_REV01!L:N,3,0),SUM(VLOOKUP(H316,RAW_c_TEB2000_REV01!L:N,3,0),VLOOKUP(G316,RAW_c_TEB2000_REV01!L:N,3,0))),"---"),"---")</f>
        <v>29.817699999999999</v>
      </c>
      <c r="L316" t="str">
        <f t="shared" si="28"/>
        <v>J1-B19</v>
      </c>
      <c r="M316" t="str">
        <f>IFERROR(IF(
COUNTIF(B2B!H:H,(IF(K316&lt;&gt;"---",IF(INDEX(RAW_c_TEB2000_REV01!B:D,MATCH(H316,RAW_c_TEB2000_REV01!B:B,0),3)=L316,INDEX(
RAW_c_TEB2000_REV01!B:D,MATCH(H316,INDEX(RAW_c_TEB2000_REV01!B:B,MATCH(H316,RAW_c_TEB2000_REV01!B:B,)+1):'RAW_c_TEB2000_REV01'!B11387,)+MATCH(H316,RAW_c_TEB2000_REV01!B:B,),3),INDEX(RAW_c_TEB2000_REV01!B:D,MATCH(H316,RAW_c_TEB2000_REV01!B:B,0),3)),"---")))=1,"---",IF(K316&lt;&gt;"---",IF(INDEX(RAW_c_TEB2000_REV01!B:D,MATCH(H316,RAW_c_TEB2000_REV01!B:B,0),3)=L316,INDEX(
RAW_c_TEB2000_REV01!B:D,MATCH(H316,INDEX(RAW_c_TEB2000_REV01!B:B,MATCH(H316,RAW_c_TEB2000_REV01!B:B,)+1):'RAW_c_TEB2000_REV01'!B11387,)+MATCH(H316,RAW_c_TEB2000_REV01!B:B,),3),INDEX(RAW_c_TEB2000_REV01!B:D,MATCH(H316,RAW_c_TEB2000_REV01!B:B,0),3)),"---")),"---")</f>
        <v>---</v>
      </c>
      <c r="N316" t="str">
        <f>IFERROR(IF(AND(B316="B2B",J316="--"),L316,IF(
COUNTIF(B2B!H:H,(IF(K316&lt;&gt;"---",IF(INDEX(RAW_c_TEB2000_REV01!B:D,MATCH(H316,RAW_c_TEB2000_REV01!B:B,0),3)=L316,INDEX(
RAW_c_TEB2000_REV01!B:D,MATCH(H316,INDEX(RAW_c_TEB2000_REV01!B:B,MATCH(H316,RAW_c_TEB2000_REV01!B:B,)+1):'RAW_c_TEB2000_REV01'!B11387,)+MATCH(H316,RAW_c_TEB2000_REV01!B:B,),3),INDEX(RAW_c_TEB2000_REV01!B:D,MATCH(H316,RAW_c_TEB2000_REV01!B:B,0),3)),"---")))=0,"---",IF(K316&lt;&gt;"---",IF(INDEX(RAW_c_TEB2000_REV01!B:D,MATCH(H316,RAW_c_TEB2000_REV01!B:B,0),3)=L316,INDEX(
RAW_c_TEB2000_REV01!B:D,MATCH(H316,INDEX(RAW_c_TEB2000_REV01!B:B,MATCH(H316,RAW_c_TEB2000_REV01!B:B,)+1):'RAW_c_TEB2000_REV01'!B11387,)+MATCH(H316,RAW_c_TEB2000_REV01!B:B,),3),INDEX(RAW_c_TEB2000_REV01!B:D,MATCH(H316,RAW_c_TEB2000_REV01!B:B,0),3)),"---"))),"---")</f>
        <v>JB3-22</v>
      </c>
      <c r="T316">
        <f>COUNTIF(RAW_c_TEB2000_REV01!B:B,G316)</f>
        <v>2</v>
      </c>
      <c r="U316" t="str">
        <f t="shared" si="29"/>
        <v>ext. Conn.-51</v>
      </c>
    </row>
    <row r="317" spans="1:21" x14ac:dyDescent="0.25">
      <c r="A317" t="s">
        <v>2349</v>
      </c>
      <c r="B317" t="s">
        <v>2298</v>
      </c>
      <c r="C317" t="s">
        <v>221</v>
      </c>
      <c r="D317" t="s">
        <v>841</v>
      </c>
      <c r="E317" t="s">
        <v>1128</v>
      </c>
      <c r="F317" t="str">
        <f t="shared" si="24"/>
        <v>J1-B20</v>
      </c>
      <c r="G317" t="str">
        <f>VLOOKUP(F317,RAW_c_TEB2000_REV01!A:B,2,0)</f>
        <v>B34_L4_P</v>
      </c>
      <c r="H317" t="str">
        <f t="shared" si="25"/>
        <v>B34_L4_P</v>
      </c>
      <c r="I317" t="str">
        <f t="shared" si="26"/>
        <v>--</v>
      </c>
      <c r="J317" t="str">
        <f t="shared" si="27"/>
        <v>--</v>
      </c>
      <c r="K317">
        <f>IFERROR(IF(J317="--",IF(G317=H317,VLOOKUP(G317,RAW_c_TEB2000_REV01!L:N,3,0),SUM(VLOOKUP(H317,RAW_c_TEB2000_REV01!L:N,3,0),VLOOKUP(G317,RAW_c_TEB2000_REV01!L:N,3,0))),"---"),"---")</f>
        <v>29.755700000000001</v>
      </c>
      <c r="L317" t="str">
        <f t="shared" si="28"/>
        <v>J1-B20</v>
      </c>
      <c r="M317" t="str">
        <f>IFERROR(IF(
COUNTIF(B2B!H:H,(IF(K317&lt;&gt;"---",IF(INDEX(RAW_c_TEB2000_REV01!B:D,MATCH(H317,RAW_c_TEB2000_REV01!B:B,0),3)=L317,INDEX(
RAW_c_TEB2000_REV01!B:D,MATCH(H317,INDEX(RAW_c_TEB2000_REV01!B:B,MATCH(H317,RAW_c_TEB2000_REV01!B:B,)+1):'RAW_c_TEB2000_REV01'!B11388,)+MATCH(H317,RAW_c_TEB2000_REV01!B:B,),3),INDEX(RAW_c_TEB2000_REV01!B:D,MATCH(H317,RAW_c_TEB2000_REV01!B:B,0),3)),"---")))=1,"---",IF(K317&lt;&gt;"---",IF(INDEX(RAW_c_TEB2000_REV01!B:D,MATCH(H317,RAW_c_TEB2000_REV01!B:B,0),3)=L317,INDEX(
RAW_c_TEB2000_REV01!B:D,MATCH(H317,INDEX(RAW_c_TEB2000_REV01!B:B,MATCH(H317,RAW_c_TEB2000_REV01!B:B,)+1):'RAW_c_TEB2000_REV01'!B11388,)+MATCH(H317,RAW_c_TEB2000_REV01!B:B,),3),INDEX(RAW_c_TEB2000_REV01!B:D,MATCH(H317,RAW_c_TEB2000_REV01!B:B,0),3)),"---")),"---")</f>
        <v>---</v>
      </c>
      <c r="N317" t="str">
        <f>IFERROR(IF(AND(B317="B2B",J317="--"),L317,IF(
COUNTIF(B2B!H:H,(IF(K317&lt;&gt;"---",IF(INDEX(RAW_c_TEB2000_REV01!B:D,MATCH(H317,RAW_c_TEB2000_REV01!B:B,0),3)=L317,INDEX(
RAW_c_TEB2000_REV01!B:D,MATCH(H317,INDEX(RAW_c_TEB2000_REV01!B:B,MATCH(H317,RAW_c_TEB2000_REV01!B:B,)+1):'RAW_c_TEB2000_REV01'!B11388,)+MATCH(H317,RAW_c_TEB2000_REV01!B:B,),3),INDEX(RAW_c_TEB2000_REV01!B:D,MATCH(H317,RAW_c_TEB2000_REV01!B:B,0),3)),"---")))=0,"---",IF(K317&lt;&gt;"---",IF(INDEX(RAW_c_TEB2000_REV01!B:D,MATCH(H317,RAW_c_TEB2000_REV01!B:B,0),3)=L317,INDEX(
RAW_c_TEB2000_REV01!B:D,MATCH(H317,INDEX(RAW_c_TEB2000_REV01!B:B,MATCH(H317,RAW_c_TEB2000_REV01!B:B,)+1):'RAW_c_TEB2000_REV01'!B11388,)+MATCH(H317,RAW_c_TEB2000_REV01!B:B,),3),INDEX(RAW_c_TEB2000_REV01!B:D,MATCH(H317,RAW_c_TEB2000_REV01!B:B,0),3)),"---"))),"---")</f>
        <v>JB3-20</v>
      </c>
      <c r="T317">
        <f>COUNTIF(RAW_c_TEB2000_REV01!B:B,G317)</f>
        <v>2</v>
      </c>
      <c r="U317" t="str">
        <f t="shared" si="29"/>
        <v>ext. Conn.-52</v>
      </c>
    </row>
    <row r="318" spans="1:21" x14ac:dyDescent="0.25">
      <c r="A318" t="s">
        <v>2350</v>
      </c>
      <c r="B318" t="s">
        <v>2298</v>
      </c>
      <c r="C318" t="s">
        <v>222</v>
      </c>
      <c r="D318" t="s">
        <v>841</v>
      </c>
      <c r="E318" t="s">
        <v>1129</v>
      </c>
      <c r="F318" t="str">
        <f t="shared" si="24"/>
        <v>J1-B21</v>
      </c>
      <c r="G318" t="str">
        <f>VLOOKUP(F318,RAW_c_TEB2000_REV01!A:B,2,0)</f>
        <v>B34_L7_N</v>
      </c>
      <c r="H318" t="str">
        <f t="shared" si="25"/>
        <v>B34_L7_N</v>
      </c>
      <c r="I318" t="str">
        <f t="shared" si="26"/>
        <v>--</v>
      </c>
      <c r="J318" t="str">
        <f t="shared" si="27"/>
        <v>--</v>
      </c>
      <c r="K318">
        <f>IFERROR(IF(J318="--",IF(G318=H318,VLOOKUP(G318,RAW_c_TEB2000_REV01!L:N,3,0),SUM(VLOOKUP(H318,RAW_c_TEB2000_REV01!L:N,3,0),VLOOKUP(G318,RAW_c_TEB2000_REV01!L:N,3,0))),"---"),"---")</f>
        <v>24.132300000000001</v>
      </c>
      <c r="L318" t="str">
        <f t="shared" si="28"/>
        <v>J1-B21</v>
      </c>
      <c r="M318" t="str">
        <f>IFERROR(IF(
COUNTIF(B2B!H:H,(IF(K318&lt;&gt;"---",IF(INDEX(RAW_c_TEB2000_REV01!B:D,MATCH(H318,RAW_c_TEB2000_REV01!B:B,0),3)=L318,INDEX(
RAW_c_TEB2000_REV01!B:D,MATCH(H318,INDEX(RAW_c_TEB2000_REV01!B:B,MATCH(H318,RAW_c_TEB2000_REV01!B:B,)+1):'RAW_c_TEB2000_REV01'!B11389,)+MATCH(H318,RAW_c_TEB2000_REV01!B:B,),3),INDEX(RAW_c_TEB2000_REV01!B:D,MATCH(H318,RAW_c_TEB2000_REV01!B:B,0),3)),"---")))=1,"---",IF(K318&lt;&gt;"---",IF(INDEX(RAW_c_TEB2000_REV01!B:D,MATCH(H318,RAW_c_TEB2000_REV01!B:B,0),3)=L318,INDEX(
RAW_c_TEB2000_REV01!B:D,MATCH(H318,INDEX(RAW_c_TEB2000_REV01!B:B,MATCH(H318,RAW_c_TEB2000_REV01!B:B,)+1):'RAW_c_TEB2000_REV01'!B11389,)+MATCH(H318,RAW_c_TEB2000_REV01!B:B,),3),INDEX(RAW_c_TEB2000_REV01!B:D,MATCH(H318,RAW_c_TEB2000_REV01!B:B,0),3)),"---")),"---")</f>
        <v>---</v>
      </c>
      <c r="N318" t="str">
        <f>IFERROR(IF(AND(B318="B2B",J318="--"),L318,IF(
COUNTIF(B2B!H:H,(IF(K318&lt;&gt;"---",IF(INDEX(RAW_c_TEB2000_REV01!B:D,MATCH(H318,RAW_c_TEB2000_REV01!B:B,0),3)=L318,INDEX(
RAW_c_TEB2000_REV01!B:D,MATCH(H318,INDEX(RAW_c_TEB2000_REV01!B:B,MATCH(H318,RAW_c_TEB2000_REV01!B:B,)+1):'RAW_c_TEB2000_REV01'!B11389,)+MATCH(H318,RAW_c_TEB2000_REV01!B:B,),3),INDEX(RAW_c_TEB2000_REV01!B:D,MATCH(H318,RAW_c_TEB2000_REV01!B:B,0),3)),"---")))=0,"---",IF(K318&lt;&gt;"---",IF(INDEX(RAW_c_TEB2000_REV01!B:D,MATCH(H318,RAW_c_TEB2000_REV01!B:B,0),3)=L318,INDEX(
RAW_c_TEB2000_REV01!B:D,MATCH(H318,INDEX(RAW_c_TEB2000_REV01!B:B,MATCH(H318,RAW_c_TEB2000_REV01!B:B,)+1):'RAW_c_TEB2000_REV01'!B11389,)+MATCH(H318,RAW_c_TEB2000_REV01!B:B,),3),INDEX(RAW_c_TEB2000_REV01!B:D,MATCH(H318,RAW_c_TEB2000_REV01!B:B,0),3)),"---"))),"---")</f>
        <v>JB3-10</v>
      </c>
      <c r="T318">
        <f>COUNTIF(RAW_c_TEB2000_REV01!B:B,G318)</f>
        <v>2</v>
      </c>
      <c r="U318" t="str">
        <f t="shared" si="29"/>
        <v>ext. Conn.-53</v>
      </c>
    </row>
    <row r="319" spans="1:21" x14ac:dyDescent="0.25">
      <c r="A319" t="s">
        <v>2351</v>
      </c>
      <c r="B319" t="s">
        <v>2298</v>
      </c>
      <c r="C319" t="s">
        <v>223</v>
      </c>
      <c r="D319" t="s">
        <v>841</v>
      </c>
      <c r="E319" t="s">
        <v>1130</v>
      </c>
      <c r="F319" t="str">
        <f t="shared" si="24"/>
        <v>J1-B22</v>
      </c>
      <c r="G319" t="str">
        <f>VLOOKUP(F319,RAW_c_TEB2000_REV01!A:B,2,0)</f>
        <v>B34_L7_P</v>
      </c>
      <c r="H319" t="str">
        <f t="shared" si="25"/>
        <v>B34_L7_P</v>
      </c>
      <c r="I319" t="str">
        <f t="shared" si="26"/>
        <v>--</v>
      </c>
      <c r="J319" t="str">
        <f t="shared" si="27"/>
        <v>--</v>
      </c>
      <c r="K319">
        <f>IFERROR(IF(J319="--",IF(G319=H319,VLOOKUP(G319,RAW_c_TEB2000_REV01!L:N,3,0),SUM(VLOOKUP(H319,RAW_c_TEB2000_REV01!L:N,3,0),VLOOKUP(G319,RAW_c_TEB2000_REV01!L:N,3,0))),"---"),"---")</f>
        <v>24.070499999999999</v>
      </c>
      <c r="L319" t="str">
        <f t="shared" si="28"/>
        <v>J1-B22</v>
      </c>
      <c r="M319" t="str">
        <f>IFERROR(IF(
COUNTIF(B2B!H:H,(IF(K319&lt;&gt;"---",IF(INDEX(RAW_c_TEB2000_REV01!B:D,MATCH(H319,RAW_c_TEB2000_REV01!B:B,0),3)=L319,INDEX(
RAW_c_TEB2000_REV01!B:D,MATCH(H319,INDEX(RAW_c_TEB2000_REV01!B:B,MATCH(H319,RAW_c_TEB2000_REV01!B:B,)+1):'RAW_c_TEB2000_REV01'!B11390,)+MATCH(H319,RAW_c_TEB2000_REV01!B:B,),3),INDEX(RAW_c_TEB2000_REV01!B:D,MATCH(H319,RAW_c_TEB2000_REV01!B:B,0),3)),"---")))=1,"---",IF(K319&lt;&gt;"---",IF(INDEX(RAW_c_TEB2000_REV01!B:D,MATCH(H319,RAW_c_TEB2000_REV01!B:B,0),3)=L319,INDEX(
RAW_c_TEB2000_REV01!B:D,MATCH(H319,INDEX(RAW_c_TEB2000_REV01!B:B,MATCH(H319,RAW_c_TEB2000_REV01!B:B,)+1):'RAW_c_TEB2000_REV01'!B11390,)+MATCH(H319,RAW_c_TEB2000_REV01!B:B,),3),INDEX(RAW_c_TEB2000_REV01!B:D,MATCH(H319,RAW_c_TEB2000_REV01!B:B,0),3)),"---")),"---")</f>
        <v>---</v>
      </c>
      <c r="N319" t="str">
        <f>IFERROR(IF(AND(B319="B2B",J319="--"),L319,IF(
COUNTIF(B2B!H:H,(IF(K319&lt;&gt;"---",IF(INDEX(RAW_c_TEB2000_REV01!B:D,MATCH(H319,RAW_c_TEB2000_REV01!B:B,0),3)=L319,INDEX(
RAW_c_TEB2000_REV01!B:D,MATCH(H319,INDEX(RAW_c_TEB2000_REV01!B:B,MATCH(H319,RAW_c_TEB2000_REV01!B:B,)+1):'RAW_c_TEB2000_REV01'!B11390,)+MATCH(H319,RAW_c_TEB2000_REV01!B:B,),3),INDEX(RAW_c_TEB2000_REV01!B:D,MATCH(H319,RAW_c_TEB2000_REV01!B:B,0),3)),"---")))=0,"---",IF(K319&lt;&gt;"---",IF(INDEX(RAW_c_TEB2000_REV01!B:D,MATCH(H319,RAW_c_TEB2000_REV01!B:B,0),3)=L319,INDEX(
RAW_c_TEB2000_REV01!B:D,MATCH(H319,INDEX(RAW_c_TEB2000_REV01!B:B,MATCH(H319,RAW_c_TEB2000_REV01!B:B,)+1):'RAW_c_TEB2000_REV01'!B11390,)+MATCH(H319,RAW_c_TEB2000_REV01!B:B,),3),INDEX(RAW_c_TEB2000_REV01!B:D,MATCH(H319,RAW_c_TEB2000_REV01!B:B,0),3)),"---"))),"---")</f>
        <v>JB3-8</v>
      </c>
      <c r="T319">
        <f>COUNTIF(RAW_c_TEB2000_REV01!B:B,G319)</f>
        <v>2</v>
      </c>
      <c r="U319" t="str">
        <f t="shared" si="29"/>
        <v>ext. Conn.-54</v>
      </c>
    </row>
    <row r="320" spans="1:21" x14ac:dyDescent="0.25">
      <c r="A320" t="s">
        <v>2352</v>
      </c>
      <c r="B320" t="s">
        <v>2298</v>
      </c>
      <c r="C320" t="s">
        <v>224</v>
      </c>
      <c r="D320" t="s">
        <v>841</v>
      </c>
      <c r="E320" t="s">
        <v>1712</v>
      </c>
      <c r="F320" t="str">
        <f t="shared" si="24"/>
        <v>J1-B23</v>
      </c>
      <c r="G320" t="str">
        <f>VLOOKUP(F320,RAW_c_TEB2000_REV01!A:B,2,0)</f>
        <v>B34_L1_P</v>
      </c>
      <c r="H320" t="str">
        <f t="shared" si="25"/>
        <v>B34_L1_P</v>
      </c>
      <c r="I320" t="str">
        <f t="shared" si="26"/>
        <v>--</v>
      </c>
      <c r="J320" t="str">
        <f t="shared" si="27"/>
        <v>--</v>
      </c>
      <c r="K320">
        <f>IFERROR(IF(J320="--",IF(G320=H320,VLOOKUP(G320,RAW_c_TEB2000_REV01!L:N,3,0),SUM(VLOOKUP(H320,RAW_c_TEB2000_REV01!L:N,3,0),VLOOKUP(G320,RAW_c_TEB2000_REV01!L:N,3,0))),"---"),"---")</f>
        <v>25.176600000000001</v>
      </c>
      <c r="L320" t="str">
        <f t="shared" si="28"/>
        <v>J1-B23</v>
      </c>
      <c r="M320" t="str">
        <f>IFERROR(IF(
COUNTIF(B2B!H:H,(IF(K320&lt;&gt;"---",IF(INDEX(RAW_c_TEB2000_REV01!B:D,MATCH(H320,RAW_c_TEB2000_REV01!B:B,0),3)=L320,INDEX(
RAW_c_TEB2000_REV01!B:D,MATCH(H320,INDEX(RAW_c_TEB2000_REV01!B:B,MATCH(H320,RAW_c_TEB2000_REV01!B:B,)+1):'RAW_c_TEB2000_REV01'!B11391,)+MATCH(H320,RAW_c_TEB2000_REV01!B:B,),3),INDEX(RAW_c_TEB2000_REV01!B:D,MATCH(H320,RAW_c_TEB2000_REV01!B:B,0),3)),"---")))=1,"---",IF(K320&lt;&gt;"---",IF(INDEX(RAW_c_TEB2000_REV01!B:D,MATCH(H320,RAW_c_TEB2000_REV01!B:B,0),3)=L320,INDEX(
RAW_c_TEB2000_REV01!B:D,MATCH(H320,INDEX(RAW_c_TEB2000_REV01!B:B,MATCH(H320,RAW_c_TEB2000_REV01!B:B,)+1):'RAW_c_TEB2000_REV01'!B11391,)+MATCH(H320,RAW_c_TEB2000_REV01!B:B,),3),INDEX(RAW_c_TEB2000_REV01!B:D,MATCH(H320,RAW_c_TEB2000_REV01!B:B,0),3)),"---")),"---")</f>
        <v>---</v>
      </c>
      <c r="N320" t="str">
        <f>IFERROR(IF(AND(B320="B2B",J320="--"),L320,IF(
COUNTIF(B2B!H:H,(IF(K320&lt;&gt;"---",IF(INDEX(RAW_c_TEB2000_REV01!B:D,MATCH(H320,RAW_c_TEB2000_REV01!B:B,0),3)=L320,INDEX(
RAW_c_TEB2000_REV01!B:D,MATCH(H320,INDEX(RAW_c_TEB2000_REV01!B:B,MATCH(H320,RAW_c_TEB2000_REV01!B:B,)+1):'RAW_c_TEB2000_REV01'!B11391,)+MATCH(H320,RAW_c_TEB2000_REV01!B:B,),3),INDEX(RAW_c_TEB2000_REV01!B:D,MATCH(H320,RAW_c_TEB2000_REV01!B:B,0),3)),"---")))=0,"---",IF(K320&lt;&gt;"---",IF(INDEX(RAW_c_TEB2000_REV01!B:D,MATCH(H320,RAW_c_TEB2000_REV01!B:B,0),3)=L320,INDEX(
RAW_c_TEB2000_REV01!B:D,MATCH(H320,INDEX(RAW_c_TEB2000_REV01!B:B,MATCH(H320,RAW_c_TEB2000_REV01!B:B,)+1):'RAW_c_TEB2000_REV01'!B11391,)+MATCH(H320,RAW_c_TEB2000_REV01!B:B,),3),INDEX(RAW_c_TEB2000_REV01!B:D,MATCH(H320,RAW_c_TEB2000_REV01!B:B,0),3)),"---"))),"---")</f>
        <v>JB3-7</v>
      </c>
      <c r="T320">
        <f>COUNTIF(RAW_c_TEB2000_REV01!B:B,G320)</f>
        <v>2</v>
      </c>
      <c r="U320" t="str">
        <f t="shared" si="29"/>
        <v>ext. Conn.-55</v>
      </c>
    </row>
    <row r="321" spans="1:21" x14ac:dyDescent="0.25">
      <c r="A321" t="s">
        <v>2353</v>
      </c>
      <c r="B321" t="s">
        <v>2298</v>
      </c>
      <c r="C321" t="s">
        <v>225</v>
      </c>
      <c r="D321" t="s">
        <v>841</v>
      </c>
      <c r="E321" t="s">
        <v>1715</v>
      </c>
      <c r="F321" t="str">
        <f t="shared" si="24"/>
        <v>J1-B24</v>
      </c>
      <c r="G321" t="str">
        <f>VLOOKUP(F321,RAW_c_TEB2000_REV01!A:B,2,0)</f>
        <v>B34_L1_N</v>
      </c>
      <c r="H321" t="str">
        <f t="shared" si="25"/>
        <v>B34_L1_N</v>
      </c>
      <c r="I321" t="str">
        <f t="shared" si="26"/>
        <v>--</v>
      </c>
      <c r="J321" t="str">
        <f t="shared" si="27"/>
        <v>--</v>
      </c>
      <c r="K321">
        <f>IFERROR(IF(J321="--",IF(G321=H321,VLOOKUP(G321,RAW_c_TEB2000_REV01!L:N,3,0),SUM(VLOOKUP(H321,RAW_c_TEB2000_REV01!L:N,3,0),VLOOKUP(G321,RAW_c_TEB2000_REV01!L:N,3,0))),"---"),"---")</f>
        <v>25.2364</v>
      </c>
      <c r="L321" t="str">
        <f t="shared" si="28"/>
        <v>J1-B24</v>
      </c>
      <c r="M321" t="str">
        <f>IFERROR(IF(
COUNTIF(B2B!H:H,(IF(K321&lt;&gt;"---",IF(INDEX(RAW_c_TEB2000_REV01!B:D,MATCH(H321,RAW_c_TEB2000_REV01!B:B,0),3)=L321,INDEX(
RAW_c_TEB2000_REV01!B:D,MATCH(H321,INDEX(RAW_c_TEB2000_REV01!B:B,MATCH(H321,RAW_c_TEB2000_REV01!B:B,)+1):'RAW_c_TEB2000_REV01'!B11392,)+MATCH(H321,RAW_c_TEB2000_REV01!B:B,),3),INDEX(RAW_c_TEB2000_REV01!B:D,MATCH(H321,RAW_c_TEB2000_REV01!B:B,0),3)),"---")))=1,"---",IF(K321&lt;&gt;"---",IF(INDEX(RAW_c_TEB2000_REV01!B:D,MATCH(H321,RAW_c_TEB2000_REV01!B:B,0),3)=L321,INDEX(
RAW_c_TEB2000_REV01!B:D,MATCH(H321,INDEX(RAW_c_TEB2000_REV01!B:B,MATCH(H321,RAW_c_TEB2000_REV01!B:B,)+1):'RAW_c_TEB2000_REV01'!B11392,)+MATCH(H321,RAW_c_TEB2000_REV01!B:B,),3),INDEX(RAW_c_TEB2000_REV01!B:D,MATCH(H321,RAW_c_TEB2000_REV01!B:B,0),3)),"---")),"---")</f>
        <v>---</v>
      </c>
      <c r="N321" t="str">
        <f>IFERROR(IF(AND(B321="B2B",J321="--"),L321,IF(
COUNTIF(B2B!H:H,(IF(K321&lt;&gt;"---",IF(INDEX(RAW_c_TEB2000_REV01!B:D,MATCH(H321,RAW_c_TEB2000_REV01!B:B,0),3)=L321,INDEX(
RAW_c_TEB2000_REV01!B:D,MATCH(H321,INDEX(RAW_c_TEB2000_REV01!B:B,MATCH(H321,RAW_c_TEB2000_REV01!B:B,)+1):'RAW_c_TEB2000_REV01'!B11392,)+MATCH(H321,RAW_c_TEB2000_REV01!B:B,),3),INDEX(RAW_c_TEB2000_REV01!B:D,MATCH(H321,RAW_c_TEB2000_REV01!B:B,0),3)),"---")))=0,"---",IF(K321&lt;&gt;"---",IF(INDEX(RAW_c_TEB2000_REV01!B:D,MATCH(H321,RAW_c_TEB2000_REV01!B:B,0),3)=L321,INDEX(
RAW_c_TEB2000_REV01!B:D,MATCH(H321,INDEX(RAW_c_TEB2000_REV01!B:B,MATCH(H321,RAW_c_TEB2000_REV01!B:B,)+1):'RAW_c_TEB2000_REV01'!B11392,)+MATCH(H321,RAW_c_TEB2000_REV01!B:B,),3),INDEX(RAW_c_TEB2000_REV01!B:D,MATCH(H321,RAW_c_TEB2000_REV01!B:B,0),3)),"---"))),"---")</f>
        <v>JB3-9</v>
      </c>
      <c r="T321">
        <f>COUNTIF(RAW_c_TEB2000_REV01!B:B,G321)</f>
        <v>2</v>
      </c>
      <c r="U321" t="str">
        <f t="shared" si="29"/>
        <v>ext. Conn.-56</v>
      </c>
    </row>
    <row r="322" spans="1:21" x14ac:dyDescent="0.25">
      <c r="A322" t="s">
        <v>2354</v>
      </c>
      <c r="B322" t="s">
        <v>2298</v>
      </c>
      <c r="C322" t="s">
        <v>226</v>
      </c>
      <c r="D322" t="s">
        <v>841</v>
      </c>
      <c r="E322" t="s">
        <v>1718</v>
      </c>
      <c r="F322" t="str">
        <f t="shared" si="24"/>
        <v>J1-B25</v>
      </c>
      <c r="G322" t="str">
        <f>VLOOKUP(F322,RAW_c_TEB2000_REV01!A:B,2,0)</f>
        <v>B34_L20_P</v>
      </c>
      <c r="H322" t="str">
        <f t="shared" si="25"/>
        <v>B34_L20_P</v>
      </c>
      <c r="I322" t="str">
        <f t="shared" si="26"/>
        <v>--</v>
      </c>
      <c r="J322" t="str">
        <f t="shared" si="27"/>
        <v>--</v>
      </c>
      <c r="K322">
        <f>IFERROR(IF(J322="--",IF(G322=H322,VLOOKUP(G322,RAW_c_TEB2000_REV01!L:N,3,0),SUM(VLOOKUP(H322,RAW_c_TEB2000_REV01!L:N,3,0),VLOOKUP(G322,RAW_c_TEB2000_REV01!L:N,3,0))),"---"),"---")</f>
        <v>28.2241</v>
      </c>
      <c r="L322" t="str">
        <f t="shared" si="28"/>
        <v>J1-B25</v>
      </c>
      <c r="M322" t="str">
        <f>IFERROR(IF(
COUNTIF(B2B!H:H,(IF(K322&lt;&gt;"---",IF(INDEX(RAW_c_TEB2000_REV01!B:D,MATCH(H322,RAW_c_TEB2000_REV01!B:B,0),3)=L322,INDEX(
RAW_c_TEB2000_REV01!B:D,MATCH(H322,INDEX(RAW_c_TEB2000_REV01!B:B,MATCH(H322,RAW_c_TEB2000_REV01!B:B,)+1):'RAW_c_TEB2000_REV01'!B11393,)+MATCH(H322,RAW_c_TEB2000_REV01!B:B,),3),INDEX(RAW_c_TEB2000_REV01!B:D,MATCH(H322,RAW_c_TEB2000_REV01!B:B,0),3)),"---")))=1,"---",IF(K322&lt;&gt;"---",IF(INDEX(RAW_c_TEB2000_REV01!B:D,MATCH(H322,RAW_c_TEB2000_REV01!B:B,0),3)=L322,INDEX(
RAW_c_TEB2000_REV01!B:D,MATCH(H322,INDEX(RAW_c_TEB2000_REV01!B:B,MATCH(H322,RAW_c_TEB2000_REV01!B:B,)+1):'RAW_c_TEB2000_REV01'!B11393,)+MATCH(H322,RAW_c_TEB2000_REV01!B:B,),3),INDEX(RAW_c_TEB2000_REV01!B:D,MATCH(H322,RAW_c_TEB2000_REV01!B:B,0),3)),"---")),"---")</f>
        <v>---</v>
      </c>
      <c r="N322" t="str">
        <f>IFERROR(IF(AND(B322="B2B",J322="--"),L322,IF(
COUNTIF(B2B!H:H,(IF(K322&lt;&gt;"---",IF(INDEX(RAW_c_TEB2000_REV01!B:D,MATCH(H322,RAW_c_TEB2000_REV01!B:B,0),3)=L322,INDEX(
RAW_c_TEB2000_REV01!B:D,MATCH(H322,INDEX(RAW_c_TEB2000_REV01!B:B,MATCH(H322,RAW_c_TEB2000_REV01!B:B,)+1):'RAW_c_TEB2000_REV01'!B11393,)+MATCH(H322,RAW_c_TEB2000_REV01!B:B,),3),INDEX(RAW_c_TEB2000_REV01!B:D,MATCH(H322,RAW_c_TEB2000_REV01!B:B,0),3)),"---")))=0,"---",IF(K322&lt;&gt;"---",IF(INDEX(RAW_c_TEB2000_REV01!B:D,MATCH(H322,RAW_c_TEB2000_REV01!B:B,0),3)=L322,INDEX(
RAW_c_TEB2000_REV01!B:D,MATCH(H322,INDEX(RAW_c_TEB2000_REV01!B:B,MATCH(H322,RAW_c_TEB2000_REV01!B:B,)+1):'RAW_c_TEB2000_REV01'!B11393,)+MATCH(H322,RAW_c_TEB2000_REV01!B:B,),3),INDEX(RAW_c_TEB2000_REV01!B:D,MATCH(H322,RAW_c_TEB2000_REV01!B:B,0),3)),"---"))),"---")</f>
        <v>JB3-19</v>
      </c>
      <c r="T322">
        <f>COUNTIF(RAW_c_TEB2000_REV01!B:B,G322)</f>
        <v>2</v>
      </c>
      <c r="U322" t="str">
        <f t="shared" si="29"/>
        <v>ext. Conn.-57</v>
      </c>
    </row>
    <row r="323" spans="1:21" x14ac:dyDescent="0.25">
      <c r="A323" t="s">
        <v>2355</v>
      </c>
      <c r="B323" t="s">
        <v>2298</v>
      </c>
      <c r="C323" t="s">
        <v>227</v>
      </c>
      <c r="D323" t="s">
        <v>841</v>
      </c>
      <c r="E323" t="s">
        <v>1721</v>
      </c>
      <c r="F323" t="str">
        <f t="shared" si="24"/>
        <v>J1-B26</v>
      </c>
      <c r="G323" t="str">
        <f>VLOOKUP(F323,RAW_c_TEB2000_REV01!A:B,2,0)</f>
        <v>B34_L20_N</v>
      </c>
      <c r="H323" t="str">
        <f t="shared" si="25"/>
        <v>B34_L20_N</v>
      </c>
      <c r="I323" t="str">
        <f t="shared" si="26"/>
        <v>--</v>
      </c>
      <c r="J323" t="str">
        <f t="shared" si="27"/>
        <v>--</v>
      </c>
      <c r="K323">
        <f>IFERROR(IF(J323="--",IF(G323=H323,VLOOKUP(G323,RAW_c_TEB2000_REV01!L:N,3,0),SUM(VLOOKUP(H323,RAW_c_TEB2000_REV01!L:N,3,0),VLOOKUP(G323,RAW_c_TEB2000_REV01!L:N,3,0))),"---"),"---")</f>
        <v>28.286200000000001</v>
      </c>
      <c r="L323" t="str">
        <f t="shared" si="28"/>
        <v>J1-B26</v>
      </c>
      <c r="M323" t="str">
        <f>IFERROR(IF(
COUNTIF(B2B!H:H,(IF(K323&lt;&gt;"---",IF(INDEX(RAW_c_TEB2000_REV01!B:D,MATCH(H323,RAW_c_TEB2000_REV01!B:B,0),3)=L323,INDEX(
RAW_c_TEB2000_REV01!B:D,MATCH(H323,INDEX(RAW_c_TEB2000_REV01!B:B,MATCH(H323,RAW_c_TEB2000_REV01!B:B,)+1):'RAW_c_TEB2000_REV01'!B11394,)+MATCH(H323,RAW_c_TEB2000_REV01!B:B,),3),INDEX(RAW_c_TEB2000_REV01!B:D,MATCH(H323,RAW_c_TEB2000_REV01!B:B,0),3)),"---")))=1,"---",IF(K323&lt;&gt;"---",IF(INDEX(RAW_c_TEB2000_REV01!B:D,MATCH(H323,RAW_c_TEB2000_REV01!B:B,0),3)=L323,INDEX(
RAW_c_TEB2000_REV01!B:D,MATCH(H323,INDEX(RAW_c_TEB2000_REV01!B:B,MATCH(H323,RAW_c_TEB2000_REV01!B:B,)+1):'RAW_c_TEB2000_REV01'!B11394,)+MATCH(H323,RAW_c_TEB2000_REV01!B:B,),3),INDEX(RAW_c_TEB2000_REV01!B:D,MATCH(H323,RAW_c_TEB2000_REV01!B:B,0),3)),"---")),"---")</f>
        <v>---</v>
      </c>
      <c r="N323" t="str">
        <f>IFERROR(IF(AND(B323="B2B",J323="--"),L323,IF(
COUNTIF(B2B!H:H,(IF(K323&lt;&gt;"---",IF(INDEX(RAW_c_TEB2000_REV01!B:D,MATCH(H323,RAW_c_TEB2000_REV01!B:B,0),3)=L323,INDEX(
RAW_c_TEB2000_REV01!B:D,MATCH(H323,INDEX(RAW_c_TEB2000_REV01!B:B,MATCH(H323,RAW_c_TEB2000_REV01!B:B,)+1):'RAW_c_TEB2000_REV01'!B11394,)+MATCH(H323,RAW_c_TEB2000_REV01!B:B,),3),INDEX(RAW_c_TEB2000_REV01!B:D,MATCH(H323,RAW_c_TEB2000_REV01!B:B,0),3)),"---")))=0,"---",IF(K323&lt;&gt;"---",IF(INDEX(RAW_c_TEB2000_REV01!B:D,MATCH(H323,RAW_c_TEB2000_REV01!B:B,0),3)=L323,INDEX(
RAW_c_TEB2000_REV01!B:D,MATCH(H323,INDEX(RAW_c_TEB2000_REV01!B:B,MATCH(H323,RAW_c_TEB2000_REV01!B:B,)+1):'RAW_c_TEB2000_REV01'!B11394,)+MATCH(H323,RAW_c_TEB2000_REV01!B:B,),3),INDEX(RAW_c_TEB2000_REV01!B:D,MATCH(H323,RAW_c_TEB2000_REV01!B:B,0),3)),"---"))),"---")</f>
        <v>JB3-21</v>
      </c>
      <c r="T323">
        <f>COUNTIF(RAW_c_TEB2000_REV01!B:B,G323)</f>
        <v>2</v>
      </c>
      <c r="U323" t="str">
        <f t="shared" si="29"/>
        <v>ext. Conn.-58</v>
      </c>
    </row>
    <row r="324" spans="1:21" x14ac:dyDescent="0.25">
      <c r="A324" t="s">
        <v>2356</v>
      </c>
      <c r="B324" t="s">
        <v>2298</v>
      </c>
      <c r="C324" t="s">
        <v>228</v>
      </c>
      <c r="D324" t="s">
        <v>841</v>
      </c>
      <c r="E324" t="s">
        <v>1724</v>
      </c>
      <c r="F324" t="str">
        <f t="shared" si="24"/>
        <v>J1-B27</v>
      </c>
      <c r="G324" t="str">
        <f>VLOOKUP(F324,RAW_c_TEB2000_REV01!A:B,2,0)</f>
        <v>B34_L13_P</v>
      </c>
      <c r="H324" t="str">
        <f t="shared" si="25"/>
        <v>B34_L13_P</v>
      </c>
      <c r="I324" t="str">
        <f t="shared" si="26"/>
        <v>--</v>
      </c>
      <c r="J324" t="str">
        <f t="shared" si="27"/>
        <v>--</v>
      </c>
      <c r="K324">
        <f>IFERROR(IF(J324="--",IF(G324=H324,VLOOKUP(G324,RAW_c_TEB2000_REV01!L:N,3,0),SUM(VLOOKUP(H324,RAW_c_TEB2000_REV01!L:N,3,0),VLOOKUP(G324,RAW_c_TEB2000_REV01!L:N,3,0))),"---"),"---")</f>
        <v>34.2682</v>
      </c>
      <c r="L324" t="str">
        <f t="shared" si="28"/>
        <v>J1-B27</v>
      </c>
      <c r="M324" t="str">
        <f>IFERROR(IF(
COUNTIF(B2B!H:H,(IF(K324&lt;&gt;"---",IF(INDEX(RAW_c_TEB2000_REV01!B:D,MATCH(H324,RAW_c_TEB2000_REV01!B:B,0),3)=L324,INDEX(
RAW_c_TEB2000_REV01!B:D,MATCH(H324,INDEX(RAW_c_TEB2000_REV01!B:B,MATCH(H324,RAW_c_TEB2000_REV01!B:B,)+1):'RAW_c_TEB2000_REV01'!B11395,)+MATCH(H324,RAW_c_TEB2000_REV01!B:B,),3),INDEX(RAW_c_TEB2000_REV01!B:D,MATCH(H324,RAW_c_TEB2000_REV01!B:B,0),3)),"---")))=1,"---",IF(K324&lt;&gt;"---",IF(INDEX(RAW_c_TEB2000_REV01!B:D,MATCH(H324,RAW_c_TEB2000_REV01!B:B,0),3)=L324,INDEX(
RAW_c_TEB2000_REV01!B:D,MATCH(H324,INDEX(RAW_c_TEB2000_REV01!B:B,MATCH(H324,RAW_c_TEB2000_REV01!B:B,)+1):'RAW_c_TEB2000_REV01'!B11395,)+MATCH(H324,RAW_c_TEB2000_REV01!B:B,),3),INDEX(RAW_c_TEB2000_REV01!B:D,MATCH(H324,RAW_c_TEB2000_REV01!B:B,0),3)),"---")),"---")</f>
        <v>---</v>
      </c>
      <c r="N324" t="str">
        <f>IFERROR(IF(AND(B324="B2B",J324="--"),L324,IF(
COUNTIF(B2B!H:H,(IF(K324&lt;&gt;"---",IF(INDEX(RAW_c_TEB2000_REV01!B:D,MATCH(H324,RAW_c_TEB2000_REV01!B:B,0),3)=L324,INDEX(
RAW_c_TEB2000_REV01!B:D,MATCH(H324,INDEX(RAW_c_TEB2000_REV01!B:B,MATCH(H324,RAW_c_TEB2000_REV01!B:B,)+1):'RAW_c_TEB2000_REV01'!B11395,)+MATCH(H324,RAW_c_TEB2000_REV01!B:B,),3),INDEX(RAW_c_TEB2000_REV01!B:D,MATCH(H324,RAW_c_TEB2000_REV01!B:B,0),3)),"---")))=0,"---",IF(K324&lt;&gt;"---",IF(INDEX(RAW_c_TEB2000_REV01!B:D,MATCH(H324,RAW_c_TEB2000_REV01!B:B,0),3)=L324,INDEX(
RAW_c_TEB2000_REV01!B:D,MATCH(H324,INDEX(RAW_c_TEB2000_REV01!B:B,MATCH(H324,RAW_c_TEB2000_REV01!B:B,)+1):'RAW_c_TEB2000_REV01'!B11395,)+MATCH(H324,RAW_c_TEB2000_REV01!B:B,),3),INDEX(RAW_c_TEB2000_REV01!B:D,MATCH(H324,RAW_c_TEB2000_REV01!B:B,0),3)),"---"))),"---")</f>
        <v>JB3-31</v>
      </c>
      <c r="T324">
        <f>COUNTIF(RAW_c_TEB2000_REV01!B:B,G324)</f>
        <v>2</v>
      </c>
      <c r="U324" t="str">
        <f t="shared" si="29"/>
        <v>ext. Conn.-59</v>
      </c>
    </row>
    <row r="325" spans="1:21" x14ac:dyDescent="0.25">
      <c r="A325" t="s">
        <v>2357</v>
      </c>
      <c r="B325" t="s">
        <v>2298</v>
      </c>
      <c r="C325" t="s">
        <v>229</v>
      </c>
      <c r="D325" t="s">
        <v>841</v>
      </c>
      <c r="E325" t="s">
        <v>1727</v>
      </c>
      <c r="F325" t="str">
        <f t="shared" si="24"/>
        <v>J1-B28</v>
      </c>
      <c r="G325" t="str">
        <f>VLOOKUP(F325,RAW_c_TEB2000_REV01!A:B,2,0)</f>
        <v>B34_L13_N</v>
      </c>
      <c r="H325" t="str">
        <f t="shared" si="25"/>
        <v>B34_L13_N</v>
      </c>
      <c r="I325" t="str">
        <f t="shared" si="26"/>
        <v>--</v>
      </c>
      <c r="J325" t="str">
        <f t="shared" si="27"/>
        <v>--</v>
      </c>
      <c r="K325">
        <f>IFERROR(IF(J325="--",IF(G325=H325,VLOOKUP(G325,RAW_c_TEB2000_REV01!L:N,3,0),SUM(VLOOKUP(H325,RAW_c_TEB2000_REV01!L:N,3,0),VLOOKUP(G325,RAW_c_TEB2000_REV01!L:N,3,0))),"---"),"---")</f>
        <v>34.313800000000001</v>
      </c>
      <c r="L325" t="str">
        <f t="shared" si="28"/>
        <v>J1-B28</v>
      </c>
      <c r="M325" t="str">
        <f>IFERROR(IF(
COUNTIF(B2B!H:H,(IF(K325&lt;&gt;"---",IF(INDEX(RAW_c_TEB2000_REV01!B:D,MATCH(H325,RAW_c_TEB2000_REV01!B:B,0),3)=L325,INDEX(
RAW_c_TEB2000_REV01!B:D,MATCH(H325,INDEX(RAW_c_TEB2000_REV01!B:B,MATCH(H325,RAW_c_TEB2000_REV01!B:B,)+1):'RAW_c_TEB2000_REV01'!B11396,)+MATCH(H325,RAW_c_TEB2000_REV01!B:B,),3),INDEX(RAW_c_TEB2000_REV01!B:D,MATCH(H325,RAW_c_TEB2000_REV01!B:B,0),3)),"---")))=1,"---",IF(K325&lt;&gt;"---",IF(INDEX(RAW_c_TEB2000_REV01!B:D,MATCH(H325,RAW_c_TEB2000_REV01!B:B,0),3)=L325,INDEX(
RAW_c_TEB2000_REV01!B:D,MATCH(H325,INDEX(RAW_c_TEB2000_REV01!B:B,MATCH(H325,RAW_c_TEB2000_REV01!B:B,)+1):'RAW_c_TEB2000_REV01'!B11396,)+MATCH(H325,RAW_c_TEB2000_REV01!B:B,),3),INDEX(RAW_c_TEB2000_REV01!B:D,MATCH(H325,RAW_c_TEB2000_REV01!B:B,0),3)),"---")),"---")</f>
        <v>---</v>
      </c>
      <c r="N325" t="str">
        <f>IFERROR(IF(AND(B325="B2B",J325="--"),L325,IF(
COUNTIF(B2B!H:H,(IF(K325&lt;&gt;"---",IF(INDEX(RAW_c_TEB2000_REV01!B:D,MATCH(H325,RAW_c_TEB2000_REV01!B:B,0),3)=L325,INDEX(
RAW_c_TEB2000_REV01!B:D,MATCH(H325,INDEX(RAW_c_TEB2000_REV01!B:B,MATCH(H325,RAW_c_TEB2000_REV01!B:B,)+1):'RAW_c_TEB2000_REV01'!B11396,)+MATCH(H325,RAW_c_TEB2000_REV01!B:B,),3),INDEX(RAW_c_TEB2000_REV01!B:D,MATCH(H325,RAW_c_TEB2000_REV01!B:B,0),3)),"---")))=0,"---",IF(K325&lt;&gt;"---",IF(INDEX(RAW_c_TEB2000_REV01!B:D,MATCH(H325,RAW_c_TEB2000_REV01!B:B,0),3)=L325,INDEX(
RAW_c_TEB2000_REV01!B:D,MATCH(H325,INDEX(RAW_c_TEB2000_REV01!B:B,MATCH(H325,RAW_c_TEB2000_REV01!B:B,)+1):'RAW_c_TEB2000_REV01'!B11396,)+MATCH(H325,RAW_c_TEB2000_REV01!B:B,),3),INDEX(RAW_c_TEB2000_REV01!B:D,MATCH(H325,RAW_c_TEB2000_REV01!B:B,0),3)),"---"))),"---")</f>
        <v>JB3-33</v>
      </c>
      <c r="T325">
        <f>COUNTIF(RAW_c_TEB2000_REV01!B:B,G325)</f>
        <v>2</v>
      </c>
      <c r="U325" t="str">
        <f t="shared" si="29"/>
        <v>ext. Conn.-60</v>
      </c>
    </row>
    <row r="326" spans="1:21" x14ac:dyDescent="0.25">
      <c r="A326" t="s">
        <v>2358</v>
      </c>
      <c r="B326" t="s">
        <v>2298</v>
      </c>
      <c r="C326" t="s">
        <v>230</v>
      </c>
      <c r="D326" t="s">
        <v>841</v>
      </c>
      <c r="E326" t="s">
        <v>1730</v>
      </c>
      <c r="F326" t="str">
        <f t="shared" si="24"/>
        <v>J1-B29</v>
      </c>
      <c r="G326" t="str">
        <f>VLOOKUP(F326,RAW_c_TEB2000_REV01!A:B,2,0)</f>
        <v>B34_L15_P</v>
      </c>
      <c r="H326" t="str">
        <f t="shared" si="25"/>
        <v>B34_L15_P</v>
      </c>
      <c r="I326" t="str">
        <f t="shared" si="26"/>
        <v>--</v>
      </c>
      <c r="J326" t="str">
        <f t="shared" si="27"/>
        <v>--</v>
      </c>
      <c r="K326">
        <f>IFERROR(IF(J326="--",IF(G326=H326,VLOOKUP(G326,RAW_c_TEB2000_REV01!L:N,3,0),SUM(VLOOKUP(H326,RAW_c_TEB2000_REV01!L:N,3,0),VLOOKUP(G326,RAW_c_TEB2000_REV01!L:N,3,0))),"---"),"---")</f>
        <v>43.076500000000003</v>
      </c>
      <c r="L326" t="str">
        <f t="shared" si="28"/>
        <v>J1-B29</v>
      </c>
      <c r="M326" t="str">
        <f>IFERROR(IF(
COUNTIF(B2B!H:H,(IF(K326&lt;&gt;"---",IF(INDEX(RAW_c_TEB2000_REV01!B:D,MATCH(H326,RAW_c_TEB2000_REV01!B:B,0),3)=L326,INDEX(
RAW_c_TEB2000_REV01!B:D,MATCH(H326,INDEX(RAW_c_TEB2000_REV01!B:B,MATCH(H326,RAW_c_TEB2000_REV01!B:B,)+1):'RAW_c_TEB2000_REV01'!B11397,)+MATCH(H326,RAW_c_TEB2000_REV01!B:B,),3),INDEX(RAW_c_TEB2000_REV01!B:D,MATCH(H326,RAW_c_TEB2000_REV01!B:B,0),3)),"---")))=1,"---",IF(K326&lt;&gt;"---",IF(INDEX(RAW_c_TEB2000_REV01!B:D,MATCH(H326,RAW_c_TEB2000_REV01!B:B,0),3)=L326,INDEX(
RAW_c_TEB2000_REV01!B:D,MATCH(H326,INDEX(RAW_c_TEB2000_REV01!B:B,MATCH(H326,RAW_c_TEB2000_REV01!B:B,)+1):'RAW_c_TEB2000_REV01'!B11397,)+MATCH(H326,RAW_c_TEB2000_REV01!B:B,),3),INDEX(RAW_c_TEB2000_REV01!B:D,MATCH(H326,RAW_c_TEB2000_REV01!B:B,0),3)),"---")),"---")</f>
        <v>---</v>
      </c>
      <c r="N326" t="str">
        <f>IFERROR(IF(AND(B326="B2B",J326="--"),L326,IF(
COUNTIF(B2B!H:H,(IF(K326&lt;&gt;"---",IF(INDEX(RAW_c_TEB2000_REV01!B:D,MATCH(H326,RAW_c_TEB2000_REV01!B:B,0),3)=L326,INDEX(
RAW_c_TEB2000_REV01!B:D,MATCH(H326,INDEX(RAW_c_TEB2000_REV01!B:B,MATCH(H326,RAW_c_TEB2000_REV01!B:B,)+1):'RAW_c_TEB2000_REV01'!B11397,)+MATCH(H326,RAW_c_TEB2000_REV01!B:B,),3),INDEX(RAW_c_TEB2000_REV01!B:D,MATCH(H326,RAW_c_TEB2000_REV01!B:B,0),3)),"---")))=0,"---",IF(K326&lt;&gt;"---",IF(INDEX(RAW_c_TEB2000_REV01!B:D,MATCH(H326,RAW_c_TEB2000_REV01!B:B,0),3)=L326,INDEX(
RAW_c_TEB2000_REV01!B:D,MATCH(H326,INDEX(RAW_c_TEB2000_REV01!B:B,MATCH(H326,RAW_c_TEB2000_REV01!B:B,)+1):'RAW_c_TEB2000_REV01'!B11397,)+MATCH(H326,RAW_c_TEB2000_REV01!B:B,),3),INDEX(RAW_c_TEB2000_REV01!B:D,MATCH(H326,RAW_c_TEB2000_REV01!B:B,0),3)),"---"))),"---")</f>
        <v>JB3-41</v>
      </c>
      <c r="T326">
        <f>COUNTIF(RAW_c_TEB2000_REV01!B:B,G326)</f>
        <v>2</v>
      </c>
      <c r="U326" t="str">
        <f t="shared" si="29"/>
        <v>ext. Conn.-61</v>
      </c>
    </row>
    <row r="327" spans="1:21" x14ac:dyDescent="0.25">
      <c r="A327" t="s">
        <v>2359</v>
      </c>
      <c r="B327" t="s">
        <v>2298</v>
      </c>
      <c r="C327" t="s">
        <v>231</v>
      </c>
      <c r="D327" t="s">
        <v>841</v>
      </c>
      <c r="E327" t="s">
        <v>1733</v>
      </c>
      <c r="F327" t="str">
        <f t="shared" ref="F327:F390" si="30">$D327&amp;"-"&amp;$E327</f>
        <v>J1-B30</v>
      </c>
      <c r="G327" t="str">
        <f>VLOOKUP(F327,RAW_c_TEB2000_REV01!A:B,2,0)</f>
        <v>B34_L15_N</v>
      </c>
      <c r="H327" t="str">
        <f t="shared" ref="H327:H390" si="31">IF(IF(COUNTIF($Q$6:$S$150,G327)&gt;0,"---","--")="---",VLOOKUP(G327,$Q$6:$S$150,3,0),G327)</f>
        <v>B34_L15_N</v>
      </c>
      <c r="I327" t="str">
        <f t="shared" ref="I327:I390" si="32">IF(IF(COUNTIF($Q$6:$S$150,G327)&gt;0,"---","--")="---",VLOOKUP(G327,$Q$6:$S$150,2,0),"--")</f>
        <v>--</v>
      </c>
      <c r="J327" t="str">
        <f t="shared" ref="J327:J390" si="33">IF(COUNTIF($O$6:$O$100,G327)&gt;0,"---","--")</f>
        <v>--</v>
      </c>
      <c r="K327">
        <f>IFERROR(IF(J327="--",IF(G327=H327,VLOOKUP(G327,RAW_c_TEB2000_REV01!L:N,3,0),SUM(VLOOKUP(H327,RAW_c_TEB2000_REV01!L:N,3,0),VLOOKUP(G327,RAW_c_TEB2000_REV01!L:N,3,0))),"---"),"---")</f>
        <v>43.144500000000001</v>
      </c>
      <c r="L327" t="str">
        <f t="shared" ref="L327:L390" si="34">$D327&amp;"-"&amp;$E327</f>
        <v>J1-B30</v>
      </c>
      <c r="M327" t="str">
        <f>IFERROR(IF(
COUNTIF(B2B!H:H,(IF(K327&lt;&gt;"---",IF(INDEX(RAW_c_TEB2000_REV01!B:D,MATCH(H327,RAW_c_TEB2000_REV01!B:B,0),3)=L327,INDEX(
RAW_c_TEB2000_REV01!B:D,MATCH(H327,INDEX(RAW_c_TEB2000_REV01!B:B,MATCH(H327,RAW_c_TEB2000_REV01!B:B,)+1):'RAW_c_TEB2000_REV01'!B11398,)+MATCH(H327,RAW_c_TEB2000_REV01!B:B,),3),INDEX(RAW_c_TEB2000_REV01!B:D,MATCH(H327,RAW_c_TEB2000_REV01!B:B,0),3)),"---")))=1,"---",IF(K327&lt;&gt;"---",IF(INDEX(RAW_c_TEB2000_REV01!B:D,MATCH(H327,RAW_c_TEB2000_REV01!B:B,0),3)=L327,INDEX(
RAW_c_TEB2000_REV01!B:D,MATCH(H327,INDEX(RAW_c_TEB2000_REV01!B:B,MATCH(H327,RAW_c_TEB2000_REV01!B:B,)+1):'RAW_c_TEB2000_REV01'!B11398,)+MATCH(H327,RAW_c_TEB2000_REV01!B:B,),3),INDEX(RAW_c_TEB2000_REV01!B:D,MATCH(H327,RAW_c_TEB2000_REV01!B:B,0),3)),"---")),"---")</f>
        <v>---</v>
      </c>
      <c r="N327" t="str">
        <f>IFERROR(IF(AND(B327="B2B",J327="--"),L327,IF(
COUNTIF(B2B!H:H,(IF(K327&lt;&gt;"---",IF(INDEX(RAW_c_TEB2000_REV01!B:D,MATCH(H327,RAW_c_TEB2000_REV01!B:B,0),3)=L327,INDEX(
RAW_c_TEB2000_REV01!B:D,MATCH(H327,INDEX(RAW_c_TEB2000_REV01!B:B,MATCH(H327,RAW_c_TEB2000_REV01!B:B,)+1):'RAW_c_TEB2000_REV01'!B11398,)+MATCH(H327,RAW_c_TEB2000_REV01!B:B,),3),INDEX(RAW_c_TEB2000_REV01!B:D,MATCH(H327,RAW_c_TEB2000_REV01!B:B,0),3)),"---")))=0,"---",IF(K327&lt;&gt;"---",IF(INDEX(RAW_c_TEB2000_REV01!B:D,MATCH(H327,RAW_c_TEB2000_REV01!B:B,0),3)=L327,INDEX(
RAW_c_TEB2000_REV01!B:D,MATCH(H327,INDEX(RAW_c_TEB2000_REV01!B:B,MATCH(H327,RAW_c_TEB2000_REV01!B:B,)+1):'RAW_c_TEB2000_REV01'!B11398,)+MATCH(H327,RAW_c_TEB2000_REV01!B:B,),3),INDEX(RAW_c_TEB2000_REV01!B:D,MATCH(H327,RAW_c_TEB2000_REV01!B:B,0),3)),"---"))),"---")</f>
        <v>JB3-43</v>
      </c>
      <c r="T327">
        <f>COUNTIF(RAW_c_TEB2000_REV01!B:B,G327)</f>
        <v>2</v>
      </c>
      <c r="U327" t="str">
        <f t="shared" ref="U327:U390" si="35">$B327&amp;"-"&amp;$C327</f>
        <v>ext. Conn.-62</v>
      </c>
    </row>
    <row r="328" spans="1:21" x14ac:dyDescent="0.25">
      <c r="A328" t="s">
        <v>2360</v>
      </c>
      <c r="B328" t="s">
        <v>2298</v>
      </c>
      <c r="C328" t="s">
        <v>232</v>
      </c>
      <c r="D328" t="s">
        <v>841</v>
      </c>
      <c r="E328" t="s">
        <v>1736</v>
      </c>
      <c r="F328" t="str">
        <f t="shared" si="30"/>
        <v>J1-B31</v>
      </c>
      <c r="G328" t="str">
        <f>VLOOKUP(F328,RAW_c_TEB2000_REV01!A:B,2,0)</f>
        <v>GND</v>
      </c>
      <c r="H328" t="str">
        <f t="shared" si="31"/>
        <v>GND</v>
      </c>
      <c r="I328" t="str">
        <f t="shared" si="32"/>
        <v>--</v>
      </c>
      <c r="J328" t="str">
        <f t="shared" si="33"/>
        <v>---</v>
      </c>
      <c r="K328" t="str">
        <f>IFERROR(IF(J328="--",IF(G328=H328,VLOOKUP(G328,RAW_c_TEB2000_REV01!L:N,3,0),SUM(VLOOKUP(H328,RAW_c_TEB2000_REV01!L:N,3,0),VLOOKUP(G328,RAW_c_TEB2000_REV01!L:N,3,0))),"---"),"---")</f>
        <v>---</v>
      </c>
      <c r="L328" t="str">
        <f t="shared" si="34"/>
        <v>J1-B31</v>
      </c>
      <c r="M328" t="str">
        <f>IFERROR(IF(
COUNTIF(B2B!H:H,(IF(K328&lt;&gt;"---",IF(INDEX(RAW_c_TEB2000_REV01!B:D,MATCH(H328,RAW_c_TEB2000_REV01!B:B,0),3)=L328,INDEX(
RAW_c_TEB2000_REV01!B:D,MATCH(H328,INDEX(RAW_c_TEB2000_REV01!B:B,MATCH(H328,RAW_c_TEB2000_REV01!B:B,)+1):'RAW_c_TEB2000_REV01'!B11399,)+MATCH(H328,RAW_c_TEB2000_REV01!B:B,),3),INDEX(RAW_c_TEB2000_REV01!B:D,MATCH(H328,RAW_c_TEB2000_REV01!B:B,0),3)),"---")))=1,"---",IF(K328&lt;&gt;"---",IF(INDEX(RAW_c_TEB2000_REV01!B:D,MATCH(H328,RAW_c_TEB2000_REV01!B:B,0),3)=L328,INDEX(
RAW_c_TEB2000_REV01!B:D,MATCH(H328,INDEX(RAW_c_TEB2000_REV01!B:B,MATCH(H328,RAW_c_TEB2000_REV01!B:B,)+1):'RAW_c_TEB2000_REV01'!B11399,)+MATCH(H328,RAW_c_TEB2000_REV01!B:B,),3),INDEX(RAW_c_TEB2000_REV01!B:D,MATCH(H328,RAW_c_TEB2000_REV01!B:B,0),3)),"---")),"---")</f>
        <v>---</v>
      </c>
      <c r="N328" t="str">
        <f>IFERROR(IF(AND(B328="B2B",J328="--"),L328,IF(
COUNTIF(B2B!H:H,(IF(K328&lt;&gt;"---",IF(INDEX(RAW_c_TEB2000_REV01!B:D,MATCH(H328,RAW_c_TEB2000_REV01!B:B,0),3)=L328,INDEX(
RAW_c_TEB2000_REV01!B:D,MATCH(H328,INDEX(RAW_c_TEB2000_REV01!B:B,MATCH(H328,RAW_c_TEB2000_REV01!B:B,)+1):'RAW_c_TEB2000_REV01'!B11399,)+MATCH(H328,RAW_c_TEB2000_REV01!B:B,),3),INDEX(RAW_c_TEB2000_REV01!B:D,MATCH(H328,RAW_c_TEB2000_REV01!B:B,0),3)),"---")))=0,"---",IF(K328&lt;&gt;"---",IF(INDEX(RAW_c_TEB2000_REV01!B:D,MATCH(H328,RAW_c_TEB2000_REV01!B:B,0),3)=L328,INDEX(
RAW_c_TEB2000_REV01!B:D,MATCH(H328,INDEX(RAW_c_TEB2000_REV01!B:B,MATCH(H328,RAW_c_TEB2000_REV01!B:B,)+1):'RAW_c_TEB2000_REV01'!B11399,)+MATCH(H328,RAW_c_TEB2000_REV01!B:B,),3),INDEX(RAW_c_TEB2000_REV01!B:D,MATCH(H328,RAW_c_TEB2000_REV01!B:B,0),3)),"---"))),"---")</f>
        <v>---</v>
      </c>
      <c r="T328">
        <f>COUNTIF(RAW_c_TEB2000_REV01!B:B,G328)</f>
        <v>224</v>
      </c>
      <c r="U328" t="str">
        <f t="shared" si="35"/>
        <v>ext. Conn.-63</v>
      </c>
    </row>
    <row r="329" spans="1:21" x14ac:dyDescent="0.25">
      <c r="A329" t="s">
        <v>2361</v>
      </c>
      <c r="B329" t="s">
        <v>2298</v>
      </c>
      <c r="C329" t="s">
        <v>233</v>
      </c>
      <c r="D329" t="s">
        <v>841</v>
      </c>
      <c r="E329" t="s">
        <v>1738</v>
      </c>
      <c r="F329" t="str">
        <f t="shared" si="30"/>
        <v>J1-B32</v>
      </c>
      <c r="G329" t="str">
        <f>VLOOKUP(F329,RAW_c_TEB2000_REV01!A:B,2,0)</f>
        <v>VCCIOB</v>
      </c>
      <c r="H329" t="str">
        <f t="shared" si="31"/>
        <v>VCCIOB</v>
      </c>
      <c r="I329" t="str">
        <f t="shared" si="32"/>
        <v>--</v>
      </c>
      <c r="J329" t="str">
        <f t="shared" si="33"/>
        <v>---</v>
      </c>
      <c r="K329" t="str">
        <f>IFERROR(IF(J329="--",IF(G329=H329,VLOOKUP(G329,RAW_c_TEB2000_REV01!L:N,3,0),SUM(VLOOKUP(H329,RAW_c_TEB2000_REV01!L:N,3,0),VLOOKUP(G329,RAW_c_TEB2000_REV01!L:N,3,0))),"---"),"---")</f>
        <v>---</v>
      </c>
      <c r="L329" t="str">
        <f t="shared" si="34"/>
        <v>J1-B32</v>
      </c>
      <c r="M329" t="str">
        <f>IFERROR(IF(
COUNTIF(B2B!H:H,(IF(K329&lt;&gt;"---",IF(INDEX(RAW_c_TEB2000_REV01!B:D,MATCH(H329,RAW_c_TEB2000_REV01!B:B,0),3)=L329,INDEX(
RAW_c_TEB2000_REV01!B:D,MATCH(H329,INDEX(RAW_c_TEB2000_REV01!B:B,MATCH(H329,RAW_c_TEB2000_REV01!B:B,)+1):'RAW_c_TEB2000_REV01'!B11400,)+MATCH(H329,RAW_c_TEB2000_REV01!B:B,),3),INDEX(RAW_c_TEB2000_REV01!B:D,MATCH(H329,RAW_c_TEB2000_REV01!B:B,0),3)),"---")))=1,"---",IF(K329&lt;&gt;"---",IF(INDEX(RAW_c_TEB2000_REV01!B:D,MATCH(H329,RAW_c_TEB2000_REV01!B:B,0),3)=L329,INDEX(
RAW_c_TEB2000_REV01!B:D,MATCH(H329,INDEX(RAW_c_TEB2000_REV01!B:B,MATCH(H329,RAW_c_TEB2000_REV01!B:B,)+1):'RAW_c_TEB2000_REV01'!B11400,)+MATCH(H329,RAW_c_TEB2000_REV01!B:B,),3),INDEX(RAW_c_TEB2000_REV01!B:D,MATCH(H329,RAW_c_TEB2000_REV01!B:B,0),3)),"---")),"---")</f>
        <v>---</v>
      </c>
      <c r="N329" t="str">
        <f>IFERROR(IF(AND(B329="B2B",J329="--"),L329,IF(
COUNTIF(B2B!H:H,(IF(K329&lt;&gt;"---",IF(INDEX(RAW_c_TEB2000_REV01!B:D,MATCH(H329,RAW_c_TEB2000_REV01!B:B,0),3)=L329,INDEX(
RAW_c_TEB2000_REV01!B:D,MATCH(H329,INDEX(RAW_c_TEB2000_REV01!B:B,MATCH(H329,RAW_c_TEB2000_REV01!B:B,)+1):'RAW_c_TEB2000_REV01'!B11400,)+MATCH(H329,RAW_c_TEB2000_REV01!B:B,),3),INDEX(RAW_c_TEB2000_REV01!B:D,MATCH(H329,RAW_c_TEB2000_REV01!B:B,0),3)),"---")))=0,"---",IF(K329&lt;&gt;"---",IF(INDEX(RAW_c_TEB2000_REV01!B:D,MATCH(H329,RAW_c_TEB2000_REV01!B:B,0),3)=L329,INDEX(
RAW_c_TEB2000_REV01!B:D,MATCH(H329,INDEX(RAW_c_TEB2000_REV01!B:B,MATCH(H329,RAW_c_TEB2000_REV01!B:B,)+1):'RAW_c_TEB2000_REV01'!B11400,)+MATCH(H329,RAW_c_TEB2000_REV01!B:B,),3),INDEX(RAW_c_TEB2000_REV01!B:D,MATCH(H329,RAW_c_TEB2000_REV01!B:B,0),3)),"---"))),"---")</f>
        <v>---</v>
      </c>
      <c r="T329">
        <f>COUNTIF(RAW_c_TEB2000_REV01!B:B,G329)</f>
        <v>6</v>
      </c>
      <c r="U329" t="str">
        <f t="shared" si="35"/>
        <v>ext. Conn.-64</v>
      </c>
    </row>
    <row r="330" spans="1:21" x14ac:dyDescent="0.25">
      <c r="A330" t="s">
        <v>2362</v>
      </c>
      <c r="B330" t="s">
        <v>2298</v>
      </c>
      <c r="C330" t="s">
        <v>234</v>
      </c>
      <c r="D330" t="s">
        <v>841</v>
      </c>
      <c r="E330" t="s">
        <v>1203</v>
      </c>
      <c r="F330" t="str">
        <f t="shared" si="30"/>
        <v>J1-C1</v>
      </c>
      <c r="G330" t="str">
        <f>VLOOKUP(F330,RAW_c_TEB2000_REV01!A:B,2,0)</f>
        <v>GND</v>
      </c>
      <c r="H330" t="str">
        <f t="shared" si="31"/>
        <v>GND</v>
      </c>
      <c r="I330" t="str">
        <f t="shared" si="32"/>
        <v>--</v>
      </c>
      <c r="J330" t="str">
        <f t="shared" si="33"/>
        <v>---</v>
      </c>
      <c r="K330" t="str">
        <f>IFERROR(IF(J330="--",IF(G330=H330,VLOOKUP(G330,RAW_c_TEB2000_REV01!L:N,3,0),SUM(VLOOKUP(H330,RAW_c_TEB2000_REV01!L:N,3,0),VLOOKUP(G330,RAW_c_TEB2000_REV01!L:N,3,0))),"---"),"---")</f>
        <v>---</v>
      </c>
      <c r="L330" t="str">
        <f t="shared" si="34"/>
        <v>J1-C1</v>
      </c>
      <c r="M330" t="str">
        <f>IFERROR(IF(
COUNTIF(B2B!H:H,(IF(K330&lt;&gt;"---",IF(INDEX(RAW_c_TEB2000_REV01!B:D,MATCH(H330,RAW_c_TEB2000_REV01!B:B,0),3)=L330,INDEX(
RAW_c_TEB2000_REV01!B:D,MATCH(H330,INDEX(RAW_c_TEB2000_REV01!B:B,MATCH(H330,RAW_c_TEB2000_REV01!B:B,)+1):'RAW_c_TEB2000_REV01'!B11401,)+MATCH(H330,RAW_c_TEB2000_REV01!B:B,),3),INDEX(RAW_c_TEB2000_REV01!B:D,MATCH(H330,RAW_c_TEB2000_REV01!B:B,0),3)),"---")))=1,"---",IF(K330&lt;&gt;"---",IF(INDEX(RAW_c_TEB2000_REV01!B:D,MATCH(H330,RAW_c_TEB2000_REV01!B:B,0),3)=L330,INDEX(
RAW_c_TEB2000_REV01!B:D,MATCH(H330,INDEX(RAW_c_TEB2000_REV01!B:B,MATCH(H330,RAW_c_TEB2000_REV01!B:B,)+1):'RAW_c_TEB2000_REV01'!B11401,)+MATCH(H330,RAW_c_TEB2000_REV01!B:B,),3),INDEX(RAW_c_TEB2000_REV01!B:D,MATCH(H330,RAW_c_TEB2000_REV01!B:B,0),3)),"---")),"---")</f>
        <v>---</v>
      </c>
      <c r="N330" t="str">
        <f>IFERROR(IF(AND(B330="B2B",J330="--"),L330,IF(
COUNTIF(B2B!H:H,(IF(K330&lt;&gt;"---",IF(INDEX(RAW_c_TEB2000_REV01!B:D,MATCH(H330,RAW_c_TEB2000_REV01!B:B,0),3)=L330,INDEX(
RAW_c_TEB2000_REV01!B:D,MATCH(H330,INDEX(RAW_c_TEB2000_REV01!B:B,MATCH(H330,RAW_c_TEB2000_REV01!B:B,)+1):'RAW_c_TEB2000_REV01'!B11401,)+MATCH(H330,RAW_c_TEB2000_REV01!B:B,),3),INDEX(RAW_c_TEB2000_REV01!B:D,MATCH(H330,RAW_c_TEB2000_REV01!B:B,0),3)),"---")))=0,"---",IF(K330&lt;&gt;"---",IF(INDEX(RAW_c_TEB2000_REV01!B:D,MATCH(H330,RAW_c_TEB2000_REV01!B:B,0),3)=L330,INDEX(
RAW_c_TEB2000_REV01!B:D,MATCH(H330,INDEX(RAW_c_TEB2000_REV01!B:B,MATCH(H330,RAW_c_TEB2000_REV01!B:B,)+1):'RAW_c_TEB2000_REV01'!B11401,)+MATCH(H330,RAW_c_TEB2000_REV01!B:B,),3),INDEX(RAW_c_TEB2000_REV01!B:D,MATCH(H330,RAW_c_TEB2000_REV01!B:B,0),3)),"---"))),"---")</f>
        <v>---</v>
      </c>
      <c r="T330">
        <f>COUNTIF(RAW_c_TEB2000_REV01!B:B,G330)</f>
        <v>224</v>
      </c>
      <c r="U330" t="str">
        <f t="shared" si="35"/>
        <v>ext. Conn.-65</v>
      </c>
    </row>
    <row r="331" spans="1:21" x14ac:dyDescent="0.25">
      <c r="A331" t="s">
        <v>2363</v>
      </c>
      <c r="B331" t="s">
        <v>2298</v>
      </c>
      <c r="C331" t="s">
        <v>235</v>
      </c>
      <c r="D331" t="s">
        <v>841</v>
      </c>
      <c r="E331" t="s">
        <v>1204</v>
      </c>
      <c r="F331" t="str">
        <f t="shared" si="30"/>
        <v>J1-C2</v>
      </c>
      <c r="G331" t="str">
        <f>VLOOKUP(F331,RAW_c_TEB2000_REV01!A:B,2,0)</f>
        <v>B35_L1_P</v>
      </c>
      <c r="H331" t="str">
        <f t="shared" si="31"/>
        <v>B35_L1_P</v>
      </c>
      <c r="I331" t="str">
        <f t="shared" si="32"/>
        <v>--</v>
      </c>
      <c r="J331" t="str">
        <f t="shared" si="33"/>
        <v>--</v>
      </c>
      <c r="K331">
        <f>IFERROR(IF(J331="--",IF(G331=H331,VLOOKUP(G331,RAW_c_TEB2000_REV01!L:N,3,0),SUM(VLOOKUP(H331,RAW_c_TEB2000_REV01!L:N,3,0),VLOOKUP(G331,RAW_c_TEB2000_REV01!L:N,3,0))),"---"),"---")</f>
        <v>33.425699999999999</v>
      </c>
      <c r="L331" t="str">
        <f t="shared" si="34"/>
        <v>J1-C2</v>
      </c>
      <c r="M331" t="str">
        <f>IFERROR(IF(
COUNTIF(B2B!H:H,(IF(K331&lt;&gt;"---",IF(INDEX(RAW_c_TEB2000_REV01!B:D,MATCH(H331,RAW_c_TEB2000_REV01!B:B,0),3)=L331,INDEX(
RAW_c_TEB2000_REV01!B:D,MATCH(H331,INDEX(RAW_c_TEB2000_REV01!B:B,MATCH(H331,RAW_c_TEB2000_REV01!B:B,)+1):'RAW_c_TEB2000_REV01'!B11402,)+MATCH(H331,RAW_c_TEB2000_REV01!B:B,),3),INDEX(RAW_c_TEB2000_REV01!B:D,MATCH(H331,RAW_c_TEB2000_REV01!B:B,0),3)),"---")))=1,"---",IF(K331&lt;&gt;"---",IF(INDEX(RAW_c_TEB2000_REV01!B:D,MATCH(H331,RAW_c_TEB2000_REV01!B:B,0),3)=L331,INDEX(
RAW_c_TEB2000_REV01!B:D,MATCH(H331,INDEX(RAW_c_TEB2000_REV01!B:B,MATCH(H331,RAW_c_TEB2000_REV01!B:B,)+1):'RAW_c_TEB2000_REV01'!B11402,)+MATCH(H331,RAW_c_TEB2000_REV01!B:B,),3),INDEX(RAW_c_TEB2000_REV01!B:D,MATCH(H331,RAW_c_TEB2000_REV01!B:B,0),3)),"---")),"---")</f>
        <v>---</v>
      </c>
      <c r="N331" t="str">
        <f>IFERROR(IF(AND(B331="B2B",J331="--"),L331,IF(
COUNTIF(B2B!H:H,(IF(K331&lt;&gt;"---",IF(INDEX(RAW_c_TEB2000_REV01!B:D,MATCH(H331,RAW_c_TEB2000_REV01!B:B,0),3)=L331,INDEX(
RAW_c_TEB2000_REV01!B:D,MATCH(H331,INDEX(RAW_c_TEB2000_REV01!B:B,MATCH(H331,RAW_c_TEB2000_REV01!B:B,)+1):'RAW_c_TEB2000_REV01'!B11402,)+MATCH(H331,RAW_c_TEB2000_REV01!B:B,),3),INDEX(RAW_c_TEB2000_REV01!B:D,MATCH(H331,RAW_c_TEB2000_REV01!B:B,0),3)),"---")))=0,"---",IF(K331&lt;&gt;"---",IF(INDEX(RAW_c_TEB2000_REV01!B:D,MATCH(H331,RAW_c_TEB2000_REV01!B:B,0),3)=L331,INDEX(
RAW_c_TEB2000_REV01!B:D,MATCH(H331,INDEX(RAW_c_TEB2000_REV01!B:B,MATCH(H331,RAW_c_TEB2000_REV01!B:B,)+1):'RAW_c_TEB2000_REV01'!B11402,)+MATCH(H331,RAW_c_TEB2000_REV01!B:B,),3),INDEX(RAW_c_TEB2000_REV01!B:D,MATCH(H331,RAW_c_TEB2000_REV01!B:B,0),3)),"---"))),"---")</f>
        <v>JB1-95</v>
      </c>
      <c r="T331">
        <f>COUNTIF(RAW_c_TEB2000_REV01!B:B,G331)</f>
        <v>2</v>
      </c>
      <c r="U331" t="str">
        <f t="shared" si="35"/>
        <v>ext. Conn.-66</v>
      </c>
    </row>
    <row r="332" spans="1:21" x14ac:dyDescent="0.25">
      <c r="A332" t="s">
        <v>2364</v>
      </c>
      <c r="B332" t="s">
        <v>2298</v>
      </c>
      <c r="C332" t="s">
        <v>236</v>
      </c>
      <c r="D332" t="s">
        <v>841</v>
      </c>
      <c r="E332" t="s">
        <v>1205</v>
      </c>
      <c r="F332" t="str">
        <f t="shared" si="30"/>
        <v>J1-C3</v>
      </c>
      <c r="G332" t="str">
        <f>VLOOKUP(F332,RAW_c_TEB2000_REV01!A:B,2,0)</f>
        <v>B35_L1_N</v>
      </c>
      <c r="H332" t="str">
        <f t="shared" si="31"/>
        <v>B35_L1_N</v>
      </c>
      <c r="I332" t="str">
        <f t="shared" si="32"/>
        <v>--</v>
      </c>
      <c r="J332" t="str">
        <f t="shared" si="33"/>
        <v>--</v>
      </c>
      <c r="K332">
        <f>IFERROR(IF(J332="--",IF(G332=H332,VLOOKUP(G332,RAW_c_TEB2000_REV01!L:N,3,0),SUM(VLOOKUP(H332,RAW_c_TEB2000_REV01!L:N,3,0),VLOOKUP(G332,RAW_c_TEB2000_REV01!L:N,3,0))),"---"),"---")</f>
        <v>33.500300000000003</v>
      </c>
      <c r="L332" t="str">
        <f t="shared" si="34"/>
        <v>J1-C3</v>
      </c>
      <c r="M332" t="str">
        <f>IFERROR(IF(
COUNTIF(B2B!H:H,(IF(K332&lt;&gt;"---",IF(INDEX(RAW_c_TEB2000_REV01!B:D,MATCH(H332,RAW_c_TEB2000_REV01!B:B,0),3)=L332,INDEX(
RAW_c_TEB2000_REV01!B:D,MATCH(H332,INDEX(RAW_c_TEB2000_REV01!B:B,MATCH(H332,RAW_c_TEB2000_REV01!B:B,)+1):'RAW_c_TEB2000_REV01'!B11403,)+MATCH(H332,RAW_c_TEB2000_REV01!B:B,),3),INDEX(RAW_c_TEB2000_REV01!B:D,MATCH(H332,RAW_c_TEB2000_REV01!B:B,0),3)),"---")))=1,"---",IF(K332&lt;&gt;"---",IF(INDEX(RAW_c_TEB2000_REV01!B:D,MATCH(H332,RAW_c_TEB2000_REV01!B:B,0),3)=L332,INDEX(
RAW_c_TEB2000_REV01!B:D,MATCH(H332,INDEX(RAW_c_TEB2000_REV01!B:B,MATCH(H332,RAW_c_TEB2000_REV01!B:B,)+1):'RAW_c_TEB2000_REV01'!B11403,)+MATCH(H332,RAW_c_TEB2000_REV01!B:B,),3),INDEX(RAW_c_TEB2000_REV01!B:D,MATCH(H332,RAW_c_TEB2000_REV01!B:B,0),3)),"---")),"---")</f>
        <v>---</v>
      </c>
      <c r="N332" t="str">
        <f>IFERROR(IF(AND(B332="B2B",J332="--"),L332,IF(
COUNTIF(B2B!H:H,(IF(K332&lt;&gt;"---",IF(INDEX(RAW_c_TEB2000_REV01!B:D,MATCH(H332,RAW_c_TEB2000_REV01!B:B,0),3)=L332,INDEX(
RAW_c_TEB2000_REV01!B:D,MATCH(H332,INDEX(RAW_c_TEB2000_REV01!B:B,MATCH(H332,RAW_c_TEB2000_REV01!B:B,)+1):'RAW_c_TEB2000_REV01'!B11403,)+MATCH(H332,RAW_c_TEB2000_REV01!B:B,),3),INDEX(RAW_c_TEB2000_REV01!B:D,MATCH(H332,RAW_c_TEB2000_REV01!B:B,0),3)),"---")))=0,"---",IF(K332&lt;&gt;"---",IF(INDEX(RAW_c_TEB2000_REV01!B:D,MATCH(H332,RAW_c_TEB2000_REV01!B:B,0),3)=L332,INDEX(
RAW_c_TEB2000_REV01!B:D,MATCH(H332,INDEX(RAW_c_TEB2000_REV01!B:B,MATCH(H332,RAW_c_TEB2000_REV01!B:B,)+1):'RAW_c_TEB2000_REV01'!B11403,)+MATCH(H332,RAW_c_TEB2000_REV01!B:B,),3),INDEX(RAW_c_TEB2000_REV01!B:D,MATCH(H332,RAW_c_TEB2000_REV01!B:B,0),3)),"---"))),"---")</f>
        <v>JB1-93</v>
      </c>
      <c r="T332">
        <f>COUNTIF(RAW_c_TEB2000_REV01!B:B,G332)</f>
        <v>2</v>
      </c>
      <c r="U332" t="str">
        <f t="shared" si="35"/>
        <v>ext. Conn.-67</v>
      </c>
    </row>
    <row r="333" spans="1:21" x14ac:dyDescent="0.25">
      <c r="A333" t="s">
        <v>2365</v>
      </c>
      <c r="B333" t="s">
        <v>2298</v>
      </c>
      <c r="C333" t="s">
        <v>237</v>
      </c>
      <c r="D333" t="s">
        <v>841</v>
      </c>
      <c r="E333" t="s">
        <v>1131</v>
      </c>
      <c r="F333" t="str">
        <f t="shared" si="30"/>
        <v>J1-C4</v>
      </c>
      <c r="G333" t="str">
        <f>VLOOKUP(F333,RAW_c_TEB2000_REV01!A:B,2,0)</f>
        <v>B35_L3_P</v>
      </c>
      <c r="H333" t="str">
        <f t="shared" si="31"/>
        <v>B35_L3_P</v>
      </c>
      <c r="I333" t="str">
        <f t="shared" si="32"/>
        <v>--</v>
      </c>
      <c r="J333" t="str">
        <f t="shared" si="33"/>
        <v>--</v>
      </c>
      <c r="K333">
        <f>IFERROR(IF(J333="--",IF(G333=H333,VLOOKUP(G333,RAW_c_TEB2000_REV01!L:N,3,0),SUM(VLOOKUP(H333,RAW_c_TEB2000_REV01!L:N,3,0),VLOOKUP(G333,RAW_c_TEB2000_REV01!L:N,3,0))),"---"),"---")</f>
        <v>28.204899999999999</v>
      </c>
      <c r="L333" t="str">
        <f t="shared" si="34"/>
        <v>J1-C4</v>
      </c>
      <c r="M333" t="str">
        <f>IFERROR(IF(
COUNTIF(B2B!H:H,(IF(K333&lt;&gt;"---",IF(INDEX(RAW_c_TEB2000_REV01!B:D,MATCH(H333,RAW_c_TEB2000_REV01!B:B,0),3)=L333,INDEX(
RAW_c_TEB2000_REV01!B:D,MATCH(H333,INDEX(RAW_c_TEB2000_REV01!B:B,MATCH(H333,RAW_c_TEB2000_REV01!B:B,)+1):'RAW_c_TEB2000_REV01'!B11404,)+MATCH(H333,RAW_c_TEB2000_REV01!B:B,),3),INDEX(RAW_c_TEB2000_REV01!B:D,MATCH(H333,RAW_c_TEB2000_REV01!B:B,0),3)),"---")))=1,"---",IF(K333&lt;&gt;"---",IF(INDEX(RAW_c_TEB2000_REV01!B:D,MATCH(H333,RAW_c_TEB2000_REV01!B:B,0),3)=L333,INDEX(
RAW_c_TEB2000_REV01!B:D,MATCH(H333,INDEX(RAW_c_TEB2000_REV01!B:B,MATCH(H333,RAW_c_TEB2000_REV01!B:B,)+1):'RAW_c_TEB2000_REV01'!B11404,)+MATCH(H333,RAW_c_TEB2000_REV01!B:B,),3),INDEX(RAW_c_TEB2000_REV01!B:D,MATCH(H333,RAW_c_TEB2000_REV01!B:B,0),3)),"---")),"---")</f>
        <v>---</v>
      </c>
      <c r="N333" t="str">
        <f>IFERROR(IF(AND(B333="B2B",J333="--"),L333,IF(
COUNTIF(B2B!H:H,(IF(K333&lt;&gt;"---",IF(INDEX(RAW_c_TEB2000_REV01!B:D,MATCH(H333,RAW_c_TEB2000_REV01!B:B,0),3)=L333,INDEX(
RAW_c_TEB2000_REV01!B:D,MATCH(H333,INDEX(RAW_c_TEB2000_REV01!B:B,MATCH(H333,RAW_c_TEB2000_REV01!B:B,)+1):'RAW_c_TEB2000_REV01'!B11404,)+MATCH(H333,RAW_c_TEB2000_REV01!B:B,),3),INDEX(RAW_c_TEB2000_REV01!B:D,MATCH(H333,RAW_c_TEB2000_REV01!B:B,0),3)),"---")))=0,"---",IF(K333&lt;&gt;"---",IF(INDEX(RAW_c_TEB2000_REV01!B:D,MATCH(H333,RAW_c_TEB2000_REV01!B:B,0),3)=L333,INDEX(
RAW_c_TEB2000_REV01!B:D,MATCH(H333,INDEX(RAW_c_TEB2000_REV01!B:B,MATCH(H333,RAW_c_TEB2000_REV01!B:B,)+1):'RAW_c_TEB2000_REV01'!B11404,)+MATCH(H333,RAW_c_TEB2000_REV01!B:B,),3),INDEX(RAW_c_TEB2000_REV01!B:D,MATCH(H333,RAW_c_TEB2000_REV01!B:B,0),3)),"---"))),"---")</f>
        <v>JB1-81</v>
      </c>
      <c r="T333">
        <f>COUNTIF(RAW_c_TEB2000_REV01!B:B,G333)</f>
        <v>2</v>
      </c>
      <c r="U333" t="str">
        <f t="shared" si="35"/>
        <v>ext. Conn.-68</v>
      </c>
    </row>
    <row r="334" spans="1:21" x14ac:dyDescent="0.25">
      <c r="A334" t="s">
        <v>2366</v>
      </c>
      <c r="B334" t="s">
        <v>2298</v>
      </c>
      <c r="C334" t="s">
        <v>238</v>
      </c>
      <c r="D334" t="s">
        <v>841</v>
      </c>
      <c r="E334" t="s">
        <v>1132</v>
      </c>
      <c r="F334" t="str">
        <f t="shared" si="30"/>
        <v>J1-C5</v>
      </c>
      <c r="G334" t="str">
        <f>VLOOKUP(F334,RAW_c_TEB2000_REV01!A:B,2,0)</f>
        <v>B35_L3_N</v>
      </c>
      <c r="H334" t="str">
        <f t="shared" si="31"/>
        <v>B35_L3_N</v>
      </c>
      <c r="I334" t="str">
        <f t="shared" si="32"/>
        <v>--</v>
      </c>
      <c r="J334" t="str">
        <f t="shared" si="33"/>
        <v>--</v>
      </c>
      <c r="K334">
        <f>IFERROR(IF(J334="--",IF(G334=H334,VLOOKUP(G334,RAW_c_TEB2000_REV01!L:N,3,0),SUM(VLOOKUP(H334,RAW_c_TEB2000_REV01!L:N,3,0),VLOOKUP(G334,RAW_c_TEB2000_REV01!L:N,3,0))),"---"),"---")</f>
        <v>28.204899999999999</v>
      </c>
      <c r="L334" t="str">
        <f t="shared" si="34"/>
        <v>J1-C5</v>
      </c>
      <c r="M334" t="str">
        <f>IFERROR(IF(
COUNTIF(B2B!H:H,(IF(K334&lt;&gt;"---",IF(INDEX(RAW_c_TEB2000_REV01!B:D,MATCH(H334,RAW_c_TEB2000_REV01!B:B,0),3)=L334,INDEX(
RAW_c_TEB2000_REV01!B:D,MATCH(H334,INDEX(RAW_c_TEB2000_REV01!B:B,MATCH(H334,RAW_c_TEB2000_REV01!B:B,)+1):'RAW_c_TEB2000_REV01'!B11405,)+MATCH(H334,RAW_c_TEB2000_REV01!B:B,),3),INDEX(RAW_c_TEB2000_REV01!B:D,MATCH(H334,RAW_c_TEB2000_REV01!B:B,0),3)),"---")))=1,"---",IF(K334&lt;&gt;"---",IF(INDEX(RAW_c_TEB2000_REV01!B:D,MATCH(H334,RAW_c_TEB2000_REV01!B:B,0),3)=L334,INDEX(
RAW_c_TEB2000_REV01!B:D,MATCH(H334,INDEX(RAW_c_TEB2000_REV01!B:B,MATCH(H334,RAW_c_TEB2000_REV01!B:B,)+1):'RAW_c_TEB2000_REV01'!B11405,)+MATCH(H334,RAW_c_TEB2000_REV01!B:B,),3),INDEX(RAW_c_TEB2000_REV01!B:D,MATCH(H334,RAW_c_TEB2000_REV01!B:B,0),3)),"---")),"---")</f>
        <v>---</v>
      </c>
      <c r="N334" t="str">
        <f>IFERROR(IF(AND(B334="B2B",J334="--"),L334,IF(
COUNTIF(B2B!H:H,(IF(K334&lt;&gt;"---",IF(INDEX(RAW_c_TEB2000_REV01!B:D,MATCH(H334,RAW_c_TEB2000_REV01!B:B,0),3)=L334,INDEX(
RAW_c_TEB2000_REV01!B:D,MATCH(H334,INDEX(RAW_c_TEB2000_REV01!B:B,MATCH(H334,RAW_c_TEB2000_REV01!B:B,)+1):'RAW_c_TEB2000_REV01'!B11405,)+MATCH(H334,RAW_c_TEB2000_REV01!B:B,),3),INDEX(RAW_c_TEB2000_REV01!B:D,MATCH(H334,RAW_c_TEB2000_REV01!B:B,0),3)),"---")))=0,"---",IF(K334&lt;&gt;"---",IF(INDEX(RAW_c_TEB2000_REV01!B:D,MATCH(H334,RAW_c_TEB2000_REV01!B:B,0),3)=L334,INDEX(
RAW_c_TEB2000_REV01!B:D,MATCH(H334,INDEX(RAW_c_TEB2000_REV01!B:B,MATCH(H334,RAW_c_TEB2000_REV01!B:B,)+1):'RAW_c_TEB2000_REV01'!B11405,)+MATCH(H334,RAW_c_TEB2000_REV01!B:B,),3),INDEX(RAW_c_TEB2000_REV01!B:D,MATCH(H334,RAW_c_TEB2000_REV01!B:B,0),3)),"---"))),"---")</f>
        <v>JB1-79</v>
      </c>
      <c r="T334">
        <f>COUNTIF(RAW_c_TEB2000_REV01!B:B,G334)</f>
        <v>2</v>
      </c>
      <c r="U334" t="str">
        <f t="shared" si="35"/>
        <v>ext. Conn.-69</v>
      </c>
    </row>
    <row r="335" spans="1:21" x14ac:dyDescent="0.25">
      <c r="A335" t="s">
        <v>2367</v>
      </c>
      <c r="B335" t="s">
        <v>2298</v>
      </c>
      <c r="C335" t="s">
        <v>239</v>
      </c>
      <c r="D335" t="s">
        <v>841</v>
      </c>
      <c r="E335" t="s">
        <v>1133</v>
      </c>
      <c r="F335" t="str">
        <f t="shared" si="30"/>
        <v>J1-C6</v>
      </c>
      <c r="G335" t="str">
        <f>VLOOKUP(F335,RAW_c_TEB2000_REV01!A:B,2,0)</f>
        <v>B35_L20_P</v>
      </c>
      <c r="H335" t="str">
        <f t="shared" si="31"/>
        <v>B35_L20_P</v>
      </c>
      <c r="I335" t="str">
        <f t="shared" si="32"/>
        <v>--</v>
      </c>
      <c r="J335" t="str">
        <f t="shared" si="33"/>
        <v>--</v>
      </c>
      <c r="K335">
        <f>IFERROR(IF(J335="--",IF(G335=H335,VLOOKUP(G335,RAW_c_TEB2000_REV01!L:N,3,0),SUM(VLOOKUP(H335,RAW_c_TEB2000_REV01!L:N,3,0),VLOOKUP(G335,RAW_c_TEB2000_REV01!L:N,3,0))),"---"),"---")</f>
        <v>17.5594</v>
      </c>
      <c r="L335" t="str">
        <f t="shared" si="34"/>
        <v>J1-C6</v>
      </c>
      <c r="M335" t="str">
        <f>IFERROR(IF(
COUNTIF(B2B!H:H,(IF(K335&lt;&gt;"---",IF(INDEX(RAW_c_TEB2000_REV01!B:D,MATCH(H335,RAW_c_TEB2000_REV01!B:B,0),3)=L335,INDEX(
RAW_c_TEB2000_REV01!B:D,MATCH(H335,INDEX(RAW_c_TEB2000_REV01!B:B,MATCH(H335,RAW_c_TEB2000_REV01!B:B,)+1):'RAW_c_TEB2000_REV01'!B11406,)+MATCH(H335,RAW_c_TEB2000_REV01!B:B,),3),INDEX(RAW_c_TEB2000_REV01!B:D,MATCH(H335,RAW_c_TEB2000_REV01!B:B,0),3)),"---")))=1,"---",IF(K335&lt;&gt;"---",IF(INDEX(RAW_c_TEB2000_REV01!B:D,MATCH(H335,RAW_c_TEB2000_REV01!B:B,0),3)=L335,INDEX(
RAW_c_TEB2000_REV01!B:D,MATCH(H335,INDEX(RAW_c_TEB2000_REV01!B:B,MATCH(H335,RAW_c_TEB2000_REV01!B:B,)+1):'RAW_c_TEB2000_REV01'!B11406,)+MATCH(H335,RAW_c_TEB2000_REV01!B:B,),3),INDEX(RAW_c_TEB2000_REV01!B:D,MATCH(H335,RAW_c_TEB2000_REV01!B:B,0),3)),"---")),"---")</f>
        <v>---</v>
      </c>
      <c r="N335" t="str">
        <f>IFERROR(IF(AND(B335="B2B",J335="--"),L335,IF(
COUNTIF(B2B!H:H,(IF(K335&lt;&gt;"---",IF(INDEX(RAW_c_TEB2000_REV01!B:D,MATCH(H335,RAW_c_TEB2000_REV01!B:B,0),3)=L335,INDEX(
RAW_c_TEB2000_REV01!B:D,MATCH(H335,INDEX(RAW_c_TEB2000_REV01!B:B,MATCH(H335,RAW_c_TEB2000_REV01!B:B,)+1):'RAW_c_TEB2000_REV01'!B11406,)+MATCH(H335,RAW_c_TEB2000_REV01!B:B,),3),INDEX(RAW_c_TEB2000_REV01!B:D,MATCH(H335,RAW_c_TEB2000_REV01!B:B,0),3)),"---")))=0,"---",IF(K335&lt;&gt;"---",IF(INDEX(RAW_c_TEB2000_REV01!B:D,MATCH(H335,RAW_c_TEB2000_REV01!B:B,0),3)=L335,INDEX(
RAW_c_TEB2000_REV01!B:D,MATCH(H335,INDEX(RAW_c_TEB2000_REV01!B:B,MATCH(H335,RAW_c_TEB2000_REV01!B:B,)+1):'RAW_c_TEB2000_REV01'!B11406,)+MATCH(H335,RAW_c_TEB2000_REV01!B:B,),3),INDEX(RAW_c_TEB2000_REV01!B:D,MATCH(H335,RAW_c_TEB2000_REV01!B:B,0),3)),"---"))),"---")</f>
        <v>JB1-84</v>
      </c>
      <c r="T335">
        <f>COUNTIF(RAW_c_TEB2000_REV01!B:B,G335)</f>
        <v>2</v>
      </c>
      <c r="U335" t="str">
        <f t="shared" si="35"/>
        <v>ext. Conn.-70</v>
      </c>
    </row>
    <row r="336" spans="1:21" x14ac:dyDescent="0.25">
      <c r="A336" t="s">
        <v>2368</v>
      </c>
      <c r="B336" t="s">
        <v>2298</v>
      </c>
      <c r="C336" t="s">
        <v>240</v>
      </c>
      <c r="D336" t="s">
        <v>841</v>
      </c>
      <c r="E336" t="s">
        <v>1134</v>
      </c>
      <c r="F336" t="str">
        <f t="shared" si="30"/>
        <v>J1-C7</v>
      </c>
      <c r="G336" t="str">
        <f>VLOOKUP(F336,RAW_c_TEB2000_REV01!A:B,2,0)</f>
        <v>B35_L20_N</v>
      </c>
      <c r="H336" t="str">
        <f t="shared" si="31"/>
        <v>B35_L20_N</v>
      </c>
      <c r="I336" t="str">
        <f t="shared" si="32"/>
        <v>--</v>
      </c>
      <c r="J336" t="str">
        <f t="shared" si="33"/>
        <v>--</v>
      </c>
      <c r="K336">
        <f>IFERROR(IF(J336="--",IF(G336=H336,VLOOKUP(G336,RAW_c_TEB2000_REV01!L:N,3,0),SUM(VLOOKUP(H336,RAW_c_TEB2000_REV01!L:N,3,0),VLOOKUP(G336,RAW_c_TEB2000_REV01!L:N,3,0))),"---"),"---")</f>
        <v>17.5594</v>
      </c>
      <c r="L336" t="str">
        <f t="shared" si="34"/>
        <v>J1-C7</v>
      </c>
      <c r="M336" t="str">
        <f>IFERROR(IF(
COUNTIF(B2B!H:H,(IF(K336&lt;&gt;"---",IF(INDEX(RAW_c_TEB2000_REV01!B:D,MATCH(H336,RAW_c_TEB2000_REV01!B:B,0),3)=L336,INDEX(
RAW_c_TEB2000_REV01!B:D,MATCH(H336,INDEX(RAW_c_TEB2000_REV01!B:B,MATCH(H336,RAW_c_TEB2000_REV01!B:B,)+1):'RAW_c_TEB2000_REV01'!B11407,)+MATCH(H336,RAW_c_TEB2000_REV01!B:B,),3),INDEX(RAW_c_TEB2000_REV01!B:D,MATCH(H336,RAW_c_TEB2000_REV01!B:B,0),3)),"---")))=1,"---",IF(K336&lt;&gt;"---",IF(INDEX(RAW_c_TEB2000_REV01!B:D,MATCH(H336,RAW_c_TEB2000_REV01!B:B,0),3)=L336,INDEX(
RAW_c_TEB2000_REV01!B:D,MATCH(H336,INDEX(RAW_c_TEB2000_REV01!B:B,MATCH(H336,RAW_c_TEB2000_REV01!B:B,)+1):'RAW_c_TEB2000_REV01'!B11407,)+MATCH(H336,RAW_c_TEB2000_REV01!B:B,),3),INDEX(RAW_c_TEB2000_REV01!B:D,MATCH(H336,RAW_c_TEB2000_REV01!B:B,0),3)),"---")),"---")</f>
        <v>---</v>
      </c>
      <c r="N336" t="str">
        <f>IFERROR(IF(AND(B336="B2B",J336="--"),L336,IF(
COUNTIF(B2B!H:H,(IF(K336&lt;&gt;"---",IF(INDEX(RAW_c_TEB2000_REV01!B:D,MATCH(H336,RAW_c_TEB2000_REV01!B:B,0),3)=L336,INDEX(
RAW_c_TEB2000_REV01!B:D,MATCH(H336,INDEX(RAW_c_TEB2000_REV01!B:B,MATCH(H336,RAW_c_TEB2000_REV01!B:B,)+1):'RAW_c_TEB2000_REV01'!B11407,)+MATCH(H336,RAW_c_TEB2000_REV01!B:B,),3),INDEX(RAW_c_TEB2000_REV01!B:D,MATCH(H336,RAW_c_TEB2000_REV01!B:B,0),3)),"---")))=0,"---",IF(K336&lt;&gt;"---",IF(INDEX(RAW_c_TEB2000_REV01!B:D,MATCH(H336,RAW_c_TEB2000_REV01!B:B,0),3)=L336,INDEX(
RAW_c_TEB2000_REV01!B:D,MATCH(H336,INDEX(RAW_c_TEB2000_REV01!B:B,MATCH(H336,RAW_c_TEB2000_REV01!B:B,)+1):'RAW_c_TEB2000_REV01'!B11407,)+MATCH(H336,RAW_c_TEB2000_REV01!B:B,),3),INDEX(RAW_c_TEB2000_REV01!B:D,MATCH(H336,RAW_c_TEB2000_REV01!B:B,0),3)),"---"))),"---")</f>
        <v>JB1-82</v>
      </c>
      <c r="T336">
        <f>COUNTIF(RAW_c_TEB2000_REV01!B:B,G336)</f>
        <v>2</v>
      </c>
      <c r="U336" t="str">
        <f t="shared" si="35"/>
        <v>ext. Conn.-71</v>
      </c>
    </row>
    <row r="337" spans="1:21" x14ac:dyDescent="0.25">
      <c r="A337" t="s">
        <v>2369</v>
      </c>
      <c r="B337" t="s">
        <v>2298</v>
      </c>
      <c r="C337" t="s">
        <v>241</v>
      </c>
      <c r="D337" t="s">
        <v>841</v>
      </c>
      <c r="E337" t="s">
        <v>996</v>
      </c>
      <c r="F337" t="str">
        <f t="shared" si="30"/>
        <v>J1-C8</v>
      </c>
      <c r="G337" t="str">
        <f>VLOOKUP(F337,RAW_c_TEB2000_REV01!A:B,2,0)</f>
        <v>B35_L4_P</v>
      </c>
      <c r="H337" t="str">
        <f t="shared" si="31"/>
        <v>B35_L4_P</v>
      </c>
      <c r="I337" t="str">
        <f t="shared" si="32"/>
        <v>--</v>
      </c>
      <c r="J337" t="str">
        <f t="shared" si="33"/>
        <v>--</v>
      </c>
      <c r="K337">
        <f>IFERROR(IF(J337="--",IF(G337=H337,VLOOKUP(G337,RAW_c_TEB2000_REV01!L:N,3,0),SUM(VLOOKUP(H337,RAW_c_TEB2000_REV01!L:N,3,0),VLOOKUP(G337,RAW_c_TEB2000_REV01!L:N,3,0))),"---"),"---")</f>
        <v>15.4735</v>
      </c>
      <c r="L337" t="str">
        <f t="shared" si="34"/>
        <v>J1-C8</v>
      </c>
      <c r="M337" t="str">
        <f>IFERROR(IF(
COUNTIF(B2B!H:H,(IF(K337&lt;&gt;"---",IF(INDEX(RAW_c_TEB2000_REV01!B:D,MATCH(H337,RAW_c_TEB2000_REV01!B:B,0),3)=L337,INDEX(
RAW_c_TEB2000_REV01!B:D,MATCH(H337,INDEX(RAW_c_TEB2000_REV01!B:B,MATCH(H337,RAW_c_TEB2000_REV01!B:B,)+1):'RAW_c_TEB2000_REV01'!B11408,)+MATCH(H337,RAW_c_TEB2000_REV01!B:B,),3),INDEX(RAW_c_TEB2000_REV01!B:D,MATCH(H337,RAW_c_TEB2000_REV01!B:B,0),3)),"---")))=1,"---",IF(K337&lt;&gt;"---",IF(INDEX(RAW_c_TEB2000_REV01!B:D,MATCH(H337,RAW_c_TEB2000_REV01!B:B,0),3)=L337,INDEX(
RAW_c_TEB2000_REV01!B:D,MATCH(H337,INDEX(RAW_c_TEB2000_REV01!B:B,MATCH(H337,RAW_c_TEB2000_REV01!B:B,)+1):'RAW_c_TEB2000_REV01'!B11408,)+MATCH(H337,RAW_c_TEB2000_REV01!B:B,),3),INDEX(RAW_c_TEB2000_REV01!B:D,MATCH(H337,RAW_c_TEB2000_REV01!B:B,0),3)),"---")),"---")</f>
        <v>---</v>
      </c>
      <c r="N337" t="str">
        <f>IFERROR(IF(AND(B337="B2B",J337="--"),L337,IF(
COUNTIF(B2B!H:H,(IF(K337&lt;&gt;"---",IF(INDEX(RAW_c_TEB2000_REV01!B:D,MATCH(H337,RAW_c_TEB2000_REV01!B:B,0),3)=L337,INDEX(
RAW_c_TEB2000_REV01!B:D,MATCH(H337,INDEX(RAW_c_TEB2000_REV01!B:B,MATCH(H337,RAW_c_TEB2000_REV01!B:B,)+1):'RAW_c_TEB2000_REV01'!B11408,)+MATCH(H337,RAW_c_TEB2000_REV01!B:B,),3),INDEX(RAW_c_TEB2000_REV01!B:D,MATCH(H337,RAW_c_TEB2000_REV01!B:B,0),3)),"---")))=0,"---",IF(K337&lt;&gt;"---",IF(INDEX(RAW_c_TEB2000_REV01!B:D,MATCH(H337,RAW_c_TEB2000_REV01!B:B,0),3)=L337,INDEX(
RAW_c_TEB2000_REV01!B:D,MATCH(H337,INDEX(RAW_c_TEB2000_REV01!B:B,MATCH(H337,RAW_c_TEB2000_REV01!B:B,)+1):'RAW_c_TEB2000_REV01'!B11408,)+MATCH(H337,RAW_c_TEB2000_REV01!B:B,),3),INDEX(RAW_c_TEB2000_REV01!B:D,MATCH(H337,RAW_c_TEB2000_REV01!B:B,0),3)),"---"))),"---")</f>
        <v>JB1-72</v>
      </c>
      <c r="T337">
        <f>COUNTIF(RAW_c_TEB2000_REV01!B:B,G337)</f>
        <v>2</v>
      </c>
      <c r="U337" t="str">
        <f t="shared" si="35"/>
        <v>ext. Conn.-72</v>
      </c>
    </row>
    <row r="338" spans="1:21" x14ac:dyDescent="0.25">
      <c r="A338" t="s">
        <v>2370</v>
      </c>
      <c r="B338" t="s">
        <v>2298</v>
      </c>
      <c r="C338" t="s">
        <v>242</v>
      </c>
      <c r="D338" t="s">
        <v>841</v>
      </c>
      <c r="E338" t="s">
        <v>1135</v>
      </c>
      <c r="F338" t="str">
        <f t="shared" si="30"/>
        <v>J1-C9</v>
      </c>
      <c r="G338" t="str">
        <f>VLOOKUP(F338,RAW_c_TEB2000_REV01!A:B,2,0)</f>
        <v>B35_L4_N</v>
      </c>
      <c r="H338" t="str">
        <f t="shared" si="31"/>
        <v>B35_L4_N</v>
      </c>
      <c r="I338" t="str">
        <f t="shared" si="32"/>
        <v>--</v>
      </c>
      <c r="J338" t="str">
        <f t="shared" si="33"/>
        <v>--</v>
      </c>
      <c r="K338">
        <f>IFERROR(IF(J338="--",IF(G338=H338,VLOOKUP(G338,RAW_c_TEB2000_REV01!L:N,3,0),SUM(VLOOKUP(H338,RAW_c_TEB2000_REV01!L:N,3,0),VLOOKUP(G338,RAW_c_TEB2000_REV01!L:N,3,0))),"---"),"---")</f>
        <v>15.5335</v>
      </c>
      <c r="L338" t="str">
        <f t="shared" si="34"/>
        <v>J1-C9</v>
      </c>
      <c r="M338" t="str">
        <f>IFERROR(IF(
COUNTIF(B2B!H:H,(IF(K338&lt;&gt;"---",IF(INDEX(RAW_c_TEB2000_REV01!B:D,MATCH(H338,RAW_c_TEB2000_REV01!B:B,0),3)=L338,INDEX(
RAW_c_TEB2000_REV01!B:D,MATCH(H338,INDEX(RAW_c_TEB2000_REV01!B:B,MATCH(H338,RAW_c_TEB2000_REV01!B:B,)+1):'RAW_c_TEB2000_REV01'!B11409,)+MATCH(H338,RAW_c_TEB2000_REV01!B:B,),3),INDEX(RAW_c_TEB2000_REV01!B:D,MATCH(H338,RAW_c_TEB2000_REV01!B:B,0),3)),"---")))=1,"---",IF(K338&lt;&gt;"---",IF(INDEX(RAW_c_TEB2000_REV01!B:D,MATCH(H338,RAW_c_TEB2000_REV01!B:B,0),3)=L338,INDEX(
RAW_c_TEB2000_REV01!B:D,MATCH(H338,INDEX(RAW_c_TEB2000_REV01!B:B,MATCH(H338,RAW_c_TEB2000_REV01!B:B,)+1):'RAW_c_TEB2000_REV01'!B11409,)+MATCH(H338,RAW_c_TEB2000_REV01!B:B,),3),INDEX(RAW_c_TEB2000_REV01!B:D,MATCH(H338,RAW_c_TEB2000_REV01!B:B,0),3)),"---")),"---")</f>
        <v>---</v>
      </c>
      <c r="N338" t="str">
        <f>IFERROR(IF(AND(B338="B2B",J338="--"),L338,IF(
COUNTIF(B2B!H:H,(IF(K338&lt;&gt;"---",IF(INDEX(RAW_c_TEB2000_REV01!B:D,MATCH(H338,RAW_c_TEB2000_REV01!B:B,0),3)=L338,INDEX(
RAW_c_TEB2000_REV01!B:D,MATCH(H338,INDEX(RAW_c_TEB2000_REV01!B:B,MATCH(H338,RAW_c_TEB2000_REV01!B:B,)+1):'RAW_c_TEB2000_REV01'!B11409,)+MATCH(H338,RAW_c_TEB2000_REV01!B:B,),3),INDEX(RAW_c_TEB2000_REV01!B:D,MATCH(H338,RAW_c_TEB2000_REV01!B:B,0),3)),"---")))=0,"---",IF(K338&lt;&gt;"---",IF(INDEX(RAW_c_TEB2000_REV01!B:D,MATCH(H338,RAW_c_TEB2000_REV01!B:B,0),3)=L338,INDEX(
RAW_c_TEB2000_REV01!B:D,MATCH(H338,INDEX(RAW_c_TEB2000_REV01!B:B,MATCH(H338,RAW_c_TEB2000_REV01!B:B,)+1):'RAW_c_TEB2000_REV01'!B11409,)+MATCH(H338,RAW_c_TEB2000_REV01!B:B,),3),INDEX(RAW_c_TEB2000_REV01!B:D,MATCH(H338,RAW_c_TEB2000_REV01!B:B,0),3)),"---"))),"---")</f>
        <v>JB1-70</v>
      </c>
      <c r="T338">
        <f>COUNTIF(RAW_c_TEB2000_REV01!B:B,G338)</f>
        <v>2</v>
      </c>
      <c r="U338" t="str">
        <f t="shared" si="35"/>
        <v>ext. Conn.-73</v>
      </c>
    </row>
    <row r="339" spans="1:21" x14ac:dyDescent="0.25">
      <c r="A339" t="s">
        <v>2371</v>
      </c>
      <c r="B339" t="s">
        <v>2298</v>
      </c>
      <c r="C339" t="s">
        <v>243</v>
      </c>
      <c r="D339" t="s">
        <v>841</v>
      </c>
      <c r="E339" t="s">
        <v>1136</v>
      </c>
      <c r="F339" t="str">
        <f t="shared" si="30"/>
        <v>J1-C10</v>
      </c>
      <c r="G339" t="str">
        <f>VLOOKUP(F339,RAW_c_TEB2000_REV01!A:B,2,0)</f>
        <v>B35_L21_P</v>
      </c>
      <c r="H339" t="str">
        <f t="shared" si="31"/>
        <v>B35_L21_P</v>
      </c>
      <c r="I339" t="str">
        <f t="shared" si="32"/>
        <v>--</v>
      </c>
      <c r="J339" t="str">
        <f t="shared" si="33"/>
        <v>--</v>
      </c>
      <c r="K339">
        <f>IFERROR(IF(J339="--",IF(G339=H339,VLOOKUP(G339,RAW_c_TEB2000_REV01!L:N,3,0),SUM(VLOOKUP(H339,RAW_c_TEB2000_REV01!L:N,3,0),VLOOKUP(G339,RAW_c_TEB2000_REV01!L:N,3,0))),"---"),"---")</f>
        <v>16.224499999999999</v>
      </c>
      <c r="L339" t="str">
        <f t="shared" si="34"/>
        <v>J1-C10</v>
      </c>
      <c r="M339" t="str">
        <f>IFERROR(IF(
COUNTIF(B2B!H:H,(IF(K339&lt;&gt;"---",IF(INDEX(RAW_c_TEB2000_REV01!B:D,MATCH(H339,RAW_c_TEB2000_REV01!B:B,0),3)=L339,INDEX(
RAW_c_TEB2000_REV01!B:D,MATCH(H339,INDEX(RAW_c_TEB2000_REV01!B:B,MATCH(H339,RAW_c_TEB2000_REV01!B:B,)+1):'RAW_c_TEB2000_REV01'!B11410,)+MATCH(H339,RAW_c_TEB2000_REV01!B:B,),3),INDEX(RAW_c_TEB2000_REV01!B:D,MATCH(H339,RAW_c_TEB2000_REV01!B:B,0),3)),"---")))=1,"---",IF(K339&lt;&gt;"---",IF(INDEX(RAW_c_TEB2000_REV01!B:D,MATCH(H339,RAW_c_TEB2000_REV01!B:B,0),3)=L339,INDEX(
RAW_c_TEB2000_REV01!B:D,MATCH(H339,INDEX(RAW_c_TEB2000_REV01!B:B,MATCH(H339,RAW_c_TEB2000_REV01!B:B,)+1):'RAW_c_TEB2000_REV01'!B11410,)+MATCH(H339,RAW_c_TEB2000_REV01!B:B,),3),INDEX(RAW_c_TEB2000_REV01!B:D,MATCH(H339,RAW_c_TEB2000_REV01!B:B,0),3)),"---")),"---")</f>
        <v>---</v>
      </c>
      <c r="N339" t="str">
        <f>IFERROR(IF(AND(B339="B2B",J339="--"),L339,IF(
COUNTIF(B2B!H:H,(IF(K339&lt;&gt;"---",IF(INDEX(RAW_c_TEB2000_REV01!B:D,MATCH(H339,RAW_c_TEB2000_REV01!B:B,0),3)=L339,INDEX(
RAW_c_TEB2000_REV01!B:D,MATCH(H339,INDEX(RAW_c_TEB2000_REV01!B:B,MATCH(H339,RAW_c_TEB2000_REV01!B:B,)+1):'RAW_c_TEB2000_REV01'!B11410,)+MATCH(H339,RAW_c_TEB2000_REV01!B:B,),3),INDEX(RAW_c_TEB2000_REV01!B:D,MATCH(H339,RAW_c_TEB2000_REV01!B:B,0),3)),"---")))=0,"---",IF(K339&lt;&gt;"---",IF(INDEX(RAW_c_TEB2000_REV01!B:D,MATCH(H339,RAW_c_TEB2000_REV01!B:B,0),3)=L339,INDEX(
RAW_c_TEB2000_REV01!B:D,MATCH(H339,INDEX(RAW_c_TEB2000_REV01!B:B,MATCH(H339,RAW_c_TEB2000_REV01!B:B,)+1):'RAW_c_TEB2000_REV01'!B11410,)+MATCH(H339,RAW_c_TEB2000_REV01!B:B,),3),INDEX(RAW_c_TEB2000_REV01!B:D,MATCH(H339,RAW_c_TEB2000_REV01!B:B,0),3)),"---"))),"---")</f>
        <v>JB1-61</v>
      </c>
      <c r="T339">
        <f>COUNTIF(RAW_c_TEB2000_REV01!B:B,G339)</f>
        <v>2</v>
      </c>
      <c r="U339" t="str">
        <f t="shared" si="35"/>
        <v>ext. Conn.-74</v>
      </c>
    </row>
    <row r="340" spans="1:21" x14ac:dyDescent="0.25">
      <c r="A340" t="s">
        <v>2372</v>
      </c>
      <c r="B340" t="s">
        <v>2298</v>
      </c>
      <c r="C340" t="s">
        <v>244</v>
      </c>
      <c r="D340" t="s">
        <v>841</v>
      </c>
      <c r="E340" t="s">
        <v>1137</v>
      </c>
      <c r="F340" t="str">
        <f t="shared" si="30"/>
        <v>J1-C11</v>
      </c>
      <c r="G340" t="str">
        <f>VLOOKUP(F340,RAW_c_TEB2000_REV01!A:B,2,0)</f>
        <v>B35_L21_N</v>
      </c>
      <c r="H340" t="str">
        <f t="shared" si="31"/>
        <v>B35_L21_N</v>
      </c>
      <c r="I340" t="str">
        <f t="shared" si="32"/>
        <v>--</v>
      </c>
      <c r="J340" t="str">
        <f t="shared" si="33"/>
        <v>--</v>
      </c>
      <c r="K340">
        <f>IFERROR(IF(J340="--",IF(G340=H340,VLOOKUP(G340,RAW_c_TEB2000_REV01!L:N,3,0),SUM(VLOOKUP(H340,RAW_c_TEB2000_REV01!L:N,3,0),VLOOKUP(G340,RAW_c_TEB2000_REV01!L:N,3,0))),"---"),"---")</f>
        <v>16.224499999999999</v>
      </c>
      <c r="L340" t="str">
        <f t="shared" si="34"/>
        <v>J1-C11</v>
      </c>
      <c r="M340" t="str">
        <f>IFERROR(IF(
COUNTIF(B2B!H:H,(IF(K340&lt;&gt;"---",IF(INDEX(RAW_c_TEB2000_REV01!B:D,MATCH(H340,RAW_c_TEB2000_REV01!B:B,0),3)=L340,INDEX(
RAW_c_TEB2000_REV01!B:D,MATCH(H340,INDEX(RAW_c_TEB2000_REV01!B:B,MATCH(H340,RAW_c_TEB2000_REV01!B:B,)+1):'RAW_c_TEB2000_REV01'!B11411,)+MATCH(H340,RAW_c_TEB2000_REV01!B:B,),3),INDEX(RAW_c_TEB2000_REV01!B:D,MATCH(H340,RAW_c_TEB2000_REV01!B:B,0),3)),"---")))=1,"---",IF(K340&lt;&gt;"---",IF(INDEX(RAW_c_TEB2000_REV01!B:D,MATCH(H340,RAW_c_TEB2000_REV01!B:B,0),3)=L340,INDEX(
RAW_c_TEB2000_REV01!B:D,MATCH(H340,INDEX(RAW_c_TEB2000_REV01!B:B,MATCH(H340,RAW_c_TEB2000_REV01!B:B,)+1):'RAW_c_TEB2000_REV01'!B11411,)+MATCH(H340,RAW_c_TEB2000_REV01!B:B,),3),INDEX(RAW_c_TEB2000_REV01!B:D,MATCH(H340,RAW_c_TEB2000_REV01!B:B,0),3)),"---")),"---")</f>
        <v>---</v>
      </c>
      <c r="N340" t="str">
        <f>IFERROR(IF(AND(B340="B2B",J340="--"),L340,IF(
COUNTIF(B2B!H:H,(IF(K340&lt;&gt;"---",IF(INDEX(RAW_c_TEB2000_REV01!B:D,MATCH(H340,RAW_c_TEB2000_REV01!B:B,0),3)=L340,INDEX(
RAW_c_TEB2000_REV01!B:D,MATCH(H340,INDEX(RAW_c_TEB2000_REV01!B:B,MATCH(H340,RAW_c_TEB2000_REV01!B:B,)+1):'RAW_c_TEB2000_REV01'!B11411,)+MATCH(H340,RAW_c_TEB2000_REV01!B:B,),3),INDEX(RAW_c_TEB2000_REV01!B:D,MATCH(H340,RAW_c_TEB2000_REV01!B:B,0),3)),"---")))=0,"---",IF(K340&lt;&gt;"---",IF(INDEX(RAW_c_TEB2000_REV01!B:D,MATCH(H340,RAW_c_TEB2000_REV01!B:B,0),3)=L340,INDEX(
RAW_c_TEB2000_REV01!B:D,MATCH(H340,INDEX(RAW_c_TEB2000_REV01!B:B,MATCH(H340,RAW_c_TEB2000_REV01!B:B,)+1):'RAW_c_TEB2000_REV01'!B11411,)+MATCH(H340,RAW_c_TEB2000_REV01!B:B,),3),INDEX(RAW_c_TEB2000_REV01!B:D,MATCH(H340,RAW_c_TEB2000_REV01!B:B,0),3)),"---"))),"---")</f>
        <v>JB1-59</v>
      </c>
      <c r="T340">
        <f>COUNTIF(RAW_c_TEB2000_REV01!B:B,G340)</f>
        <v>2</v>
      </c>
      <c r="U340" t="str">
        <f t="shared" si="35"/>
        <v>ext. Conn.-75</v>
      </c>
    </row>
    <row r="341" spans="1:21" x14ac:dyDescent="0.25">
      <c r="A341" t="s">
        <v>2373</v>
      </c>
      <c r="B341" t="s">
        <v>2298</v>
      </c>
      <c r="C341" t="s">
        <v>245</v>
      </c>
      <c r="D341" t="s">
        <v>841</v>
      </c>
      <c r="E341" t="s">
        <v>1138</v>
      </c>
      <c r="F341" t="str">
        <f t="shared" si="30"/>
        <v>J1-C12</v>
      </c>
      <c r="G341" t="str">
        <f>VLOOKUP(F341,RAW_c_TEB2000_REV01!A:B,2,0)</f>
        <v>B35_L2_P</v>
      </c>
      <c r="H341" t="str">
        <f t="shared" si="31"/>
        <v>B35_L2_P</v>
      </c>
      <c r="I341" t="str">
        <f t="shared" si="32"/>
        <v>--</v>
      </c>
      <c r="J341" t="str">
        <f t="shared" si="33"/>
        <v>--</v>
      </c>
      <c r="K341">
        <f>IFERROR(IF(J341="--",IF(G341=H341,VLOOKUP(G341,RAW_c_TEB2000_REV01!L:N,3,0),SUM(VLOOKUP(H341,RAW_c_TEB2000_REV01!L:N,3,0),VLOOKUP(G341,RAW_c_TEB2000_REV01!L:N,3,0))),"---"),"---")</f>
        <v>17.337399999999999</v>
      </c>
      <c r="L341" t="str">
        <f t="shared" si="34"/>
        <v>J1-C12</v>
      </c>
      <c r="M341" t="str">
        <f>IFERROR(IF(
COUNTIF(B2B!H:H,(IF(K341&lt;&gt;"---",IF(INDEX(RAW_c_TEB2000_REV01!B:D,MATCH(H341,RAW_c_TEB2000_REV01!B:B,0),3)=L341,INDEX(
RAW_c_TEB2000_REV01!B:D,MATCH(H341,INDEX(RAW_c_TEB2000_REV01!B:B,MATCH(H341,RAW_c_TEB2000_REV01!B:B,)+1):'RAW_c_TEB2000_REV01'!B11412,)+MATCH(H341,RAW_c_TEB2000_REV01!B:B,),3),INDEX(RAW_c_TEB2000_REV01!B:D,MATCH(H341,RAW_c_TEB2000_REV01!B:B,0),3)),"---")))=1,"---",IF(K341&lt;&gt;"---",IF(INDEX(RAW_c_TEB2000_REV01!B:D,MATCH(H341,RAW_c_TEB2000_REV01!B:B,0),3)=L341,INDEX(
RAW_c_TEB2000_REV01!B:D,MATCH(H341,INDEX(RAW_c_TEB2000_REV01!B:B,MATCH(H341,RAW_c_TEB2000_REV01!B:B,)+1):'RAW_c_TEB2000_REV01'!B11412,)+MATCH(H341,RAW_c_TEB2000_REV01!B:B,),3),INDEX(RAW_c_TEB2000_REV01!B:D,MATCH(H341,RAW_c_TEB2000_REV01!B:B,0),3)),"---")),"---")</f>
        <v>---</v>
      </c>
      <c r="N341" t="str">
        <f>IFERROR(IF(AND(B341="B2B",J341="--"),L341,IF(
COUNTIF(B2B!H:H,(IF(K341&lt;&gt;"---",IF(INDEX(RAW_c_TEB2000_REV01!B:D,MATCH(H341,RAW_c_TEB2000_REV01!B:B,0),3)=L341,INDEX(
RAW_c_TEB2000_REV01!B:D,MATCH(H341,INDEX(RAW_c_TEB2000_REV01!B:B,MATCH(H341,RAW_c_TEB2000_REV01!B:B,)+1):'RAW_c_TEB2000_REV01'!B11412,)+MATCH(H341,RAW_c_TEB2000_REV01!B:B,),3),INDEX(RAW_c_TEB2000_REV01!B:D,MATCH(H341,RAW_c_TEB2000_REV01!B:B,0),3)),"---")))=0,"---",IF(K341&lt;&gt;"---",IF(INDEX(RAW_c_TEB2000_REV01!B:D,MATCH(H341,RAW_c_TEB2000_REV01!B:B,0),3)=L341,INDEX(
RAW_c_TEB2000_REV01!B:D,MATCH(H341,INDEX(RAW_c_TEB2000_REV01!B:B,MATCH(H341,RAW_c_TEB2000_REV01!B:B,)+1):'RAW_c_TEB2000_REV01'!B11412,)+MATCH(H341,RAW_c_TEB2000_REV01!B:B,),3),INDEX(RAW_c_TEB2000_REV01!B:D,MATCH(H341,RAW_c_TEB2000_REV01!B:B,0),3)),"---"))),"---")</f>
        <v>JB1-51</v>
      </c>
      <c r="T341">
        <f>COUNTIF(RAW_c_TEB2000_REV01!B:B,G341)</f>
        <v>2</v>
      </c>
      <c r="U341" t="str">
        <f t="shared" si="35"/>
        <v>ext. Conn.-76</v>
      </c>
    </row>
    <row r="342" spans="1:21" x14ac:dyDescent="0.25">
      <c r="A342" t="s">
        <v>2374</v>
      </c>
      <c r="B342" t="s">
        <v>2298</v>
      </c>
      <c r="C342" t="s">
        <v>246</v>
      </c>
      <c r="D342" t="s">
        <v>841</v>
      </c>
      <c r="E342" t="s">
        <v>1139</v>
      </c>
      <c r="F342" t="str">
        <f t="shared" si="30"/>
        <v>J1-C13</v>
      </c>
      <c r="G342" t="str">
        <f>VLOOKUP(F342,RAW_c_TEB2000_REV01!A:B,2,0)</f>
        <v>B35_L2_N</v>
      </c>
      <c r="H342" t="str">
        <f t="shared" si="31"/>
        <v>B35_L2_N</v>
      </c>
      <c r="I342" t="str">
        <f t="shared" si="32"/>
        <v>--</v>
      </c>
      <c r="J342" t="str">
        <f t="shared" si="33"/>
        <v>--</v>
      </c>
      <c r="K342">
        <f>IFERROR(IF(J342="--",IF(G342=H342,VLOOKUP(G342,RAW_c_TEB2000_REV01!L:N,3,0),SUM(VLOOKUP(H342,RAW_c_TEB2000_REV01!L:N,3,0),VLOOKUP(G342,RAW_c_TEB2000_REV01!L:N,3,0))),"---"),"---")</f>
        <v>17.337399999999999</v>
      </c>
      <c r="L342" t="str">
        <f t="shared" si="34"/>
        <v>J1-C13</v>
      </c>
      <c r="M342" t="str">
        <f>IFERROR(IF(
COUNTIF(B2B!H:H,(IF(K342&lt;&gt;"---",IF(INDEX(RAW_c_TEB2000_REV01!B:D,MATCH(H342,RAW_c_TEB2000_REV01!B:B,0),3)=L342,INDEX(
RAW_c_TEB2000_REV01!B:D,MATCH(H342,INDEX(RAW_c_TEB2000_REV01!B:B,MATCH(H342,RAW_c_TEB2000_REV01!B:B,)+1):'RAW_c_TEB2000_REV01'!B11413,)+MATCH(H342,RAW_c_TEB2000_REV01!B:B,),3),INDEX(RAW_c_TEB2000_REV01!B:D,MATCH(H342,RAW_c_TEB2000_REV01!B:B,0),3)),"---")))=1,"---",IF(K342&lt;&gt;"---",IF(INDEX(RAW_c_TEB2000_REV01!B:D,MATCH(H342,RAW_c_TEB2000_REV01!B:B,0),3)=L342,INDEX(
RAW_c_TEB2000_REV01!B:D,MATCH(H342,INDEX(RAW_c_TEB2000_REV01!B:B,MATCH(H342,RAW_c_TEB2000_REV01!B:B,)+1):'RAW_c_TEB2000_REV01'!B11413,)+MATCH(H342,RAW_c_TEB2000_REV01!B:B,),3),INDEX(RAW_c_TEB2000_REV01!B:D,MATCH(H342,RAW_c_TEB2000_REV01!B:B,0),3)),"---")),"---")</f>
        <v>---</v>
      </c>
      <c r="N342" t="str">
        <f>IFERROR(IF(AND(B342="B2B",J342="--"),L342,IF(
COUNTIF(B2B!H:H,(IF(K342&lt;&gt;"---",IF(INDEX(RAW_c_TEB2000_REV01!B:D,MATCH(H342,RAW_c_TEB2000_REV01!B:B,0),3)=L342,INDEX(
RAW_c_TEB2000_REV01!B:D,MATCH(H342,INDEX(RAW_c_TEB2000_REV01!B:B,MATCH(H342,RAW_c_TEB2000_REV01!B:B,)+1):'RAW_c_TEB2000_REV01'!B11413,)+MATCH(H342,RAW_c_TEB2000_REV01!B:B,),3),INDEX(RAW_c_TEB2000_REV01!B:D,MATCH(H342,RAW_c_TEB2000_REV01!B:B,0),3)),"---")))=0,"---",IF(K342&lt;&gt;"---",IF(INDEX(RAW_c_TEB2000_REV01!B:D,MATCH(H342,RAW_c_TEB2000_REV01!B:B,0),3)=L342,INDEX(
RAW_c_TEB2000_REV01!B:D,MATCH(H342,INDEX(RAW_c_TEB2000_REV01!B:B,MATCH(H342,RAW_c_TEB2000_REV01!B:B,)+1):'RAW_c_TEB2000_REV01'!B11413,)+MATCH(H342,RAW_c_TEB2000_REV01!B:B,),3),INDEX(RAW_c_TEB2000_REV01!B:D,MATCH(H342,RAW_c_TEB2000_REV01!B:B,0),3)),"---"))),"---")</f>
        <v>JB1-49</v>
      </c>
      <c r="T342">
        <f>COUNTIF(RAW_c_TEB2000_REV01!B:B,G342)</f>
        <v>2</v>
      </c>
      <c r="U342" t="str">
        <f t="shared" si="35"/>
        <v>ext. Conn.-77</v>
      </c>
    </row>
    <row r="343" spans="1:21" x14ac:dyDescent="0.25">
      <c r="A343" t="s">
        <v>2375</v>
      </c>
      <c r="B343" t="s">
        <v>2298</v>
      </c>
      <c r="C343" t="s">
        <v>247</v>
      </c>
      <c r="D343" t="s">
        <v>841</v>
      </c>
      <c r="E343" t="s">
        <v>1140</v>
      </c>
      <c r="F343" t="str">
        <f t="shared" si="30"/>
        <v>J1-C14</v>
      </c>
      <c r="G343" t="str">
        <f>VLOOKUP(F343,RAW_c_TEB2000_REV01!A:B,2,0)</f>
        <v>B35_L15_P</v>
      </c>
      <c r="H343" t="str">
        <f t="shared" si="31"/>
        <v>B35_L15_P</v>
      </c>
      <c r="I343" t="str">
        <f t="shared" si="32"/>
        <v>--</v>
      </c>
      <c r="J343" t="str">
        <f t="shared" si="33"/>
        <v>--</v>
      </c>
      <c r="K343">
        <f>IFERROR(IF(J343="--",IF(G343=H343,VLOOKUP(G343,RAW_c_TEB2000_REV01!L:N,3,0),SUM(VLOOKUP(H343,RAW_c_TEB2000_REV01!L:N,3,0),VLOOKUP(G343,RAW_c_TEB2000_REV01!L:N,3,0))),"---"),"---")</f>
        <v>7.7408000000000001</v>
      </c>
      <c r="L343" t="str">
        <f t="shared" si="34"/>
        <v>J1-C14</v>
      </c>
      <c r="M343" t="str">
        <f>IFERROR(IF(
COUNTIF(B2B!H:H,(IF(K343&lt;&gt;"---",IF(INDEX(RAW_c_TEB2000_REV01!B:D,MATCH(H343,RAW_c_TEB2000_REV01!B:B,0),3)=L343,INDEX(
RAW_c_TEB2000_REV01!B:D,MATCH(H343,INDEX(RAW_c_TEB2000_REV01!B:B,MATCH(H343,RAW_c_TEB2000_REV01!B:B,)+1):'RAW_c_TEB2000_REV01'!B11414,)+MATCH(H343,RAW_c_TEB2000_REV01!B:B,),3),INDEX(RAW_c_TEB2000_REV01!B:D,MATCH(H343,RAW_c_TEB2000_REV01!B:B,0),3)),"---")))=1,"---",IF(K343&lt;&gt;"---",IF(INDEX(RAW_c_TEB2000_REV01!B:D,MATCH(H343,RAW_c_TEB2000_REV01!B:B,0),3)=L343,INDEX(
RAW_c_TEB2000_REV01!B:D,MATCH(H343,INDEX(RAW_c_TEB2000_REV01!B:B,MATCH(H343,RAW_c_TEB2000_REV01!B:B,)+1):'RAW_c_TEB2000_REV01'!B11414,)+MATCH(H343,RAW_c_TEB2000_REV01!B:B,),3),INDEX(RAW_c_TEB2000_REV01!B:D,MATCH(H343,RAW_c_TEB2000_REV01!B:B,0),3)),"---")),"---")</f>
        <v>---</v>
      </c>
      <c r="N343" t="str">
        <f>IFERROR(IF(AND(B343="B2B",J343="--"),L343,IF(
COUNTIF(B2B!H:H,(IF(K343&lt;&gt;"---",IF(INDEX(RAW_c_TEB2000_REV01!B:D,MATCH(H343,RAW_c_TEB2000_REV01!B:B,0),3)=L343,INDEX(
RAW_c_TEB2000_REV01!B:D,MATCH(H343,INDEX(RAW_c_TEB2000_REV01!B:B,MATCH(H343,RAW_c_TEB2000_REV01!B:B,)+1):'RAW_c_TEB2000_REV01'!B11414,)+MATCH(H343,RAW_c_TEB2000_REV01!B:B,),3),INDEX(RAW_c_TEB2000_REV01!B:D,MATCH(H343,RAW_c_TEB2000_REV01!B:B,0),3)),"---")))=0,"---",IF(K343&lt;&gt;"---",IF(INDEX(RAW_c_TEB2000_REV01!B:D,MATCH(H343,RAW_c_TEB2000_REV01!B:B,0),3)=L343,INDEX(
RAW_c_TEB2000_REV01!B:D,MATCH(H343,INDEX(RAW_c_TEB2000_REV01!B:B,MATCH(H343,RAW_c_TEB2000_REV01!B:B,)+1):'RAW_c_TEB2000_REV01'!B11414,)+MATCH(H343,RAW_c_TEB2000_REV01!B:B,),3),INDEX(RAW_c_TEB2000_REV01!B:D,MATCH(H343,RAW_c_TEB2000_REV01!B:B,0),3)),"---"))),"---")</f>
        <v>JB1-48</v>
      </c>
      <c r="T343">
        <f>COUNTIF(RAW_c_TEB2000_REV01!B:B,G343)</f>
        <v>2</v>
      </c>
      <c r="U343" t="str">
        <f t="shared" si="35"/>
        <v>ext. Conn.-78</v>
      </c>
    </row>
    <row r="344" spans="1:21" x14ac:dyDescent="0.25">
      <c r="A344" t="s">
        <v>2376</v>
      </c>
      <c r="B344" t="s">
        <v>2298</v>
      </c>
      <c r="C344" t="s">
        <v>248</v>
      </c>
      <c r="D344" t="s">
        <v>841</v>
      </c>
      <c r="E344" t="s">
        <v>1141</v>
      </c>
      <c r="F344" t="str">
        <f t="shared" si="30"/>
        <v>J1-C15</v>
      </c>
      <c r="G344" t="str">
        <f>VLOOKUP(F344,RAW_c_TEB2000_REV01!A:B,2,0)</f>
        <v>B35_L15_N</v>
      </c>
      <c r="H344" t="str">
        <f t="shared" si="31"/>
        <v>B35_L15_N</v>
      </c>
      <c r="I344" t="str">
        <f t="shared" si="32"/>
        <v>--</v>
      </c>
      <c r="J344" t="str">
        <f t="shared" si="33"/>
        <v>--</v>
      </c>
      <c r="K344">
        <f>IFERROR(IF(J344="--",IF(G344=H344,VLOOKUP(G344,RAW_c_TEB2000_REV01!L:N,3,0),SUM(VLOOKUP(H344,RAW_c_TEB2000_REV01!L:N,3,0),VLOOKUP(G344,RAW_c_TEB2000_REV01!L:N,3,0))),"---"),"---")</f>
        <v>7.7808000000000002</v>
      </c>
      <c r="L344" t="str">
        <f t="shared" si="34"/>
        <v>J1-C15</v>
      </c>
      <c r="M344" t="str">
        <f>IFERROR(IF(
COUNTIF(B2B!H:H,(IF(K344&lt;&gt;"---",IF(INDEX(RAW_c_TEB2000_REV01!B:D,MATCH(H344,RAW_c_TEB2000_REV01!B:B,0),3)=L344,INDEX(
RAW_c_TEB2000_REV01!B:D,MATCH(H344,INDEX(RAW_c_TEB2000_REV01!B:B,MATCH(H344,RAW_c_TEB2000_REV01!B:B,)+1):'RAW_c_TEB2000_REV01'!B11415,)+MATCH(H344,RAW_c_TEB2000_REV01!B:B,),3),INDEX(RAW_c_TEB2000_REV01!B:D,MATCH(H344,RAW_c_TEB2000_REV01!B:B,0),3)),"---")))=1,"---",IF(K344&lt;&gt;"---",IF(INDEX(RAW_c_TEB2000_REV01!B:D,MATCH(H344,RAW_c_TEB2000_REV01!B:B,0),3)=L344,INDEX(
RAW_c_TEB2000_REV01!B:D,MATCH(H344,INDEX(RAW_c_TEB2000_REV01!B:B,MATCH(H344,RAW_c_TEB2000_REV01!B:B,)+1):'RAW_c_TEB2000_REV01'!B11415,)+MATCH(H344,RAW_c_TEB2000_REV01!B:B,),3),INDEX(RAW_c_TEB2000_REV01!B:D,MATCH(H344,RAW_c_TEB2000_REV01!B:B,0),3)),"---")),"---")</f>
        <v>---</v>
      </c>
      <c r="N344" t="str">
        <f>IFERROR(IF(AND(B344="B2B",J344="--"),L344,IF(
COUNTIF(B2B!H:H,(IF(K344&lt;&gt;"---",IF(INDEX(RAW_c_TEB2000_REV01!B:D,MATCH(H344,RAW_c_TEB2000_REV01!B:B,0),3)=L344,INDEX(
RAW_c_TEB2000_REV01!B:D,MATCH(H344,INDEX(RAW_c_TEB2000_REV01!B:B,MATCH(H344,RAW_c_TEB2000_REV01!B:B,)+1):'RAW_c_TEB2000_REV01'!B11415,)+MATCH(H344,RAW_c_TEB2000_REV01!B:B,),3),INDEX(RAW_c_TEB2000_REV01!B:D,MATCH(H344,RAW_c_TEB2000_REV01!B:B,0),3)),"---")))=0,"---",IF(K344&lt;&gt;"---",IF(INDEX(RAW_c_TEB2000_REV01!B:D,MATCH(H344,RAW_c_TEB2000_REV01!B:B,0),3)=L344,INDEX(
RAW_c_TEB2000_REV01!B:D,MATCH(H344,INDEX(RAW_c_TEB2000_REV01!B:B,MATCH(H344,RAW_c_TEB2000_REV01!B:B,)+1):'RAW_c_TEB2000_REV01'!B11415,)+MATCH(H344,RAW_c_TEB2000_REV01!B:B,),3),INDEX(RAW_c_TEB2000_REV01!B:D,MATCH(H344,RAW_c_TEB2000_REV01!B:B,0),3)),"---"))),"---")</f>
        <v>JB1-46</v>
      </c>
      <c r="T344">
        <f>COUNTIF(RAW_c_TEB2000_REV01!B:B,G344)</f>
        <v>2</v>
      </c>
      <c r="U344" t="str">
        <f t="shared" si="35"/>
        <v>ext. Conn.-79</v>
      </c>
    </row>
    <row r="345" spans="1:21" x14ac:dyDescent="0.25">
      <c r="A345" t="s">
        <v>2377</v>
      </c>
      <c r="B345" t="s">
        <v>2298</v>
      </c>
      <c r="C345" t="s">
        <v>249</v>
      </c>
      <c r="D345" t="s">
        <v>841</v>
      </c>
      <c r="E345" t="s">
        <v>1142</v>
      </c>
      <c r="F345" t="str">
        <f t="shared" si="30"/>
        <v>J1-C16</v>
      </c>
      <c r="G345" t="str">
        <f>VLOOKUP(F345,RAW_c_TEB2000_REV01!A:B,2,0)</f>
        <v>B35_L24_P</v>
      </c>
      <c r="H345" t="str">
        <f t="shared" si="31"/>
        <v>B35_L24_P</v>
      </c>
      <c r="I345" t="str">
        <f t="shared" si="32"/>
        <v>--</v>
      </c>
      <c r="J345" t="str">
        <f t="shared" si="33"/>
        <v>--</v>
      </c>
      <c r="K345">
        <f>IFERROR(IF(J345="--",IF(G345=H345,VLOOKUP(G345,RAW_c_TEB2000_REV01!L:N,3,0),SUM(VLOOKUP(H345,RAW_c_TEB2000_REV01!L:N,3,0),VLOOKUP(G345,RAW_c_TEB2000_REV01!L:N,3,0))),"---"),"---")</f>
        <v>8.0569000000000006</v>
      </c>
      <c r="L345" t="str">
        <f t="shared" si="34"/>
        <v>J1-C16</v>
      </c>
      <c r="M345" t="str">
        <f>IFERROR(IF(
COUNTIF(B2B!H:H,(IF(K345&lt;&gt;"---",IF(INDEX(RAW_c_TEB2000_REV01!B:D,MATCH(H345,RAW_c_TEB2000_REV01!B:B,0),3)=L345,INDEX(
RAW_c_TEB2000_REV01!B:D,MATCH(H345,INDEX(RAW_c_TEB2000_REV01!B:B,MATCH(H345,RAW_c_TEB2000_REV01!B:B,)+1):'RAW_c_TEB2000_REV01'!B11416,)+MATCH(H345,RAW_c_TEB2000_REV01!B:B,),3),INDEX(RAW_c_TEB2000_REV01!B:D,MATCH(H345,RAW_c_TEB2000_REV01!B:B,0),3)),"---")))=1,"---",IF(K345&lt;&gt;"---",IF(INDEX(RAW_c_TEB2000_REV01!B:D,MATCH(H345,RAW_c_TEB2000_REV01!B:B,0),3)=L345,INDEX(
RAW_c_TEB2000_REV01!B:D,MATCH(H345,INDEX(RAW_c_TEB2000_REV01!B:B,MATCH(H345,RAW_c_TEB2000_REV01!B:B,)+1):'RAW_c_TEB2000_REV01'!B11416,)+MATCH(H345,RAW_c_TEB2000_REV01!B:B,),3),INDEX(RAW_c_TEB2000_REV01!B:D,MATCH(H345,RAW_c_TEB2000_REV01!B:B,0),3)),"---")),"---")</f>
        <v>---</v>
      </c>
      <c r="N345" t="str">
        <f>IFERROR(IF(AND(B345="B2B",J345="--"),L345,IF(
COUNTIF(B2B!H:H,(IF(K345&lt;&gt;"---",IF(INDEX(RAW_c_TEB2000_REV01!B:D,MATCH(H345,RAW_c_TEB2000_REV01!B:B,0),3)=L345,INDEX(
RAW_c_TEB2000_REV01!B:D,MATCH(H345,INDEX(RAW_c_TEB2000_REV01!B:B,MATCH(H345,RAW_c_TEB2000_REV01!B:B,)+1):'RAW_c_TEB2000_REV01'!B11416,)+MATCH(H345,RAW_c_TEB2000_REV01!B:B,),3),INDEX(RAW_c_TEB2000_REV01!B:D,MATCH(H345,RAW_c_TEB2000_REV01!B:B,0),3)),"---")))=0,"---",IF(K345&lt;&gt;"---",IF(INDEX(RAW_c_TEB2000_REV01!B:D,MATCH(H345,RAW_c_TEB2000_REV01!B:B,0),3)=L345,INDEX(
RAW_c_TEB2000_REV01!B:D,MATCH(H345,INDEX(RAW_c_TEB2000_REV01!B:B,MATCH(H345,RAW_c_TEB2000_REV01!B:B,)+1):'RAW_c_TEB2000_REV01'!B11416,)+MATCH(H345,RAW_c_TEB2000_REV01!B:B,),3),INDEX(RAW_c_TEB2000_REV01!B:D,MATCH(H345,RAW_c_TEB2000_REV01!B:B,0),3)),"---"))),"---")</f>
        <v>JB1-38</v>
      </c>
      <c r="T345">
        <f>COUNTIF(RAW_c_TEB2000_REV01!B:B,G345)</f>
        <v>2</v>
      </c>
      <c r="U345" t="str">
        <f t="shared" si="35"/>
        <v>ext. Conn.-80</v>
      </c>
    </row>
    <row r="346" spans="1:21" x14ac:dyDescent="0.25">
      <c r="A346" t="s">
        <v>2378</v>
      </c>
      <c r="B346" t="s">
        <v>2298</v>
      </c>
      <c r="C346" t="s">
        <v>250</v>
      </c>
      <c r="D346" t="s">
        <v>841</v>
      </c>
      <c r="E346" t="s">
        <v>1143</v>
      </c>
      <c r="F346" t="str">
        <f t="shared" si="30"/>
        <v>J1-C17</v>
      </c>
      <c r="G346" t="str">
        <f>VLOOKUP(F346,RAW_c_TEB2000_REV01!A:B,2,0)</f>
        <v>B35_L24_N</v>
      </c>
      <c r="H346" t="str">
        <f t="shared" si="31"/>
        <v>B35_L24_N</v>
      </c>
      <c r="I346" t="str">
        <f t="shared" si="32"/>
        <v>--</v>
      </c>
      <c r="J346" t="str">
        <f t="shared" si="33"/>
        <v>--</v>
      </c>
      <c r="K346">
        <f>IFERROR(IF(J346="--",IF(G346=H346,VLOOKUP(G346,RAW_c_TEB2000_REV01!L:N,3,0),SUM(VLOOKUP(H346,RAW_c_TEB2000_REV01!L:N,3,0),VLOOKUP(G346,RAW_c_TEB2000_REV01!L:N,3,0))),"---"),"---")</f>
        <v>8.0569000000000006</v>
      </c>
      <c r="L346" t="str">
        <f t="shared" si="34"/>
        <v>J1-C17</v>
      </c>
      <c r="M346" t="str">
        <f>IFERROR(IF(
COUNTIF(B2B!H:H,(IF(K346&lt;&gt;"---",IF(INDEX(RAW_c_TEB2000_REV01!B:D,MATCH(H346,RAW_c_TEB2000_REV01!B:B,0),3)=L346,INDEX(
RAW_c_TEB2000_REV01!B:D,MATCH(H346,INDEX(RAW_c_TEB2000_REV01!B:B,MATCH(H346,RAW_c_TEB2000_REV01!B:B,)+1):'RAW_c_TEB2000_REV01'!B11417,)+MATCH(H346,RAW_c_TEB2000_REV01!B:B,),3),INDEX(RAW_c_TEB2000_REV01!B:D,MATCH(H346,RAW_c_TEB2000_REV01!B:B,0),3)),"---")))=1,"---",IF(K346&lt;&gt;"---",IF(INDEX(RAW_c_TEB2000_REV01!B:D,MATCH(H346,RAW_c_TEB2000_REV01!B:B,0),3)=L346,INDEX(
RAW_c_TEB2000_REV01!B:D,MATCH(H346,INDEX(RAW_c_TEB2000_REV01!B:B,MATCH(H346,RAW_c_TEB2000_REV01!B:B,)+1):'RAW_c_TEB2000_REV01'!B11417,)+MATCH(H346,RAW_c_TEB2000_REV01!B:B,),3),INDEX(RAW_c_TEB2000_REV01!B:D,MATCH(H346,RAW_c_TEB2000_REV01!B:B,0),3)),"---")),"---")</f>
        <v>---</v>
      </c>
      <c r="N346" t="str">
        <f>IFERROR(IF(AND(B346="B2B",J346="--"),L346,IF(
COUNTIF(B2B!H:H,(IF(K346&lt;&gt;"---",IF(INDEX(RAW_c_TEB2000_REV01!B:D,MATCH(H346,RAW_c_TEB2000_REV01!B:B,0),3)=L346,INDEX(
RAW_c_TEB2000_REV01!B:D,MATCH(H346,INDEX(RAW_c_TEB2000_REV01!B:B,MATCH(H346,RAW_c_TEB2000_REV01!B:B,)+1):'RAW_c_TEB2000_REV01'!B11417,)+MATCH(H346,RAW_c_TEB2000_REV01!B:B,),3),INDEX(RAW_c_TEB2000_REV01!B:D,MATCH(H346,RAW_c_TEB2000_REV01!B:B,0),3)),"---")))=0,"---",IF(K346&lt;&gt;"---",IF(INDEX(RAW_c_TEB2000_REV01!B:D,MATCH(H346,RAW_c_TEB2000_REV01!B:B,0),3)=L346,INDEX(
RAW_c_TEB2000_REV01!B:D,MATCH(H346,INDEX(RAW_c_TEB2000_REV01!B:B,MATCH(H346,RAW_c_TEB2000_REV01!B:B,)+1):'RAW_c_TEB2000_REV01'!B11417,)+MATCH(H346,RAW_c_TEB2000_REV01!B:B,),3),INDEX(RAW_c_TEB2000_REV01!B:D,MATCH(H346,RAW_c_TEB2000_REV01!B:B,0),3)),"---"))),"---")</f>
        <v>JB1-36</v>
      </c>
      <c r="T346">
        <f>COUNTIF(RAW_c_TEB2000_REV01!B:B,G346)</f>
        <v>2</v>
      </c>
      <c r="U346" t="str">
        <f t="shared" si="35"/>
        <v>ext. Conn.-81</v>
      </c>
    </row>
    <row r="347" spans="1:21" x14ac:dyDescent="0.25">
      <c r="A347" t="s">
        <v>2379</v>
      </c>
      <c r="B347" t="s">
        <v>2298</v>
      </c>
      <c r="C347" t="s">
        <v>251</v>
      </c>
      <c r="D347" t="s">
        <v>841</v>
      </c>
      <c r="E347" t="s">
        <v>997</v>
      </c>
      <c r="F347" t="str">
        <f t="shared" si="30"/>
        <v>J1-C18</v>
      </c>
      <c r="G347" t="str">
        <f>VLOOKUP(F347,RAW_c_TEB2000_REV01!A:B,2,0)</f>
        <v>B34_L8_N</v>
      </c>
      <c r="H347" t="str">
        <f t="shared" si="31"/>
        <v>B34_L8_N</v>
      </c>
      <c r="I347" t="str">
        <f t="shared" si="32"/>
        <v>--</v>
      </c>
      <c r="J347" t="str">
        <f t="shared" si="33"/>
        <v>--</v>
      </c>
      <c r="K347">
        <f>IFERROR(IF(J347="--",IF(G347=H347,VLOOKUP(G347,RAW_c_TEB2000_REV01!L:N,3,0),SUM(VLOOKUP(H347,RAW_c_TEB2000_REV01!L:N,3,0),VLOOKUP(G347,RAW_c_TEB2000_REV01!L:N,3,0))),"---"),"---")</f>
        <v>36.978900000000003</v>
      </c>
      <c r="L347" t="str">
        <f t="shared" si="34"/>
        <v>J1-C18</v>
      </c>
      <c r="M347" t="str">
        <f>IFERROR(IF(
COUNTIF(B2B!H:H,(IF(K347&lt;&gt;"---",IF(INDEX(RAW_c_TEB2000_REV01!B:D,MATCH(H347,RAW_c_TEB2000_REV01!B:B,0),3)=L347,INDEX(
RAW_c_TEB2000_REV01!B:D,MATCH(H347,INDEX(RAW_c_TEB2000_REV01!B:B,MATCH(H347,RAW_c_TEB2000_REV01!B:B,)+1):'RAW_c_TEB2000_REV01'!B11418,)+MATCH(H347,RAW_c_TEB2000_REV01!B:B,),3),INDEX(RAW_c_TEB2000_REV01!B:D,MATCH(H347,RAW_c_TEB2000_REV01!B:B,0),3)),"---")))=1,"---",IF(K347&lt;&gt;"---",IF(INDEX(RAW_c_TEB2000_REV01!B:D,MATCH(H347,RAW_c_TEB2000_REV01!B:B,0),3)=L347,INDEX(
RAW_c_TEB2000_REV01!B:D,MATCH(H347,INDEX(RAW_c_TEB2000_REV01!B:B,MATCH(H347,RAW_c_TEB2000_REV01!B:B,)+1):'RAW_c_TEB2000_REV01'!B11418,)+MATCH(H347,RAW_c_TEB2000_REV01!B:B,),3),INDEX(RAW_c_TEB2000_REV01!B:D,MATCH(H347,RAW_c_TEB2000_REV01!B:B,0),3)),"---")),"---")</f>
        <v>---</v>
      </c>
      <c r="N347" t="str">
        <f>IFERROR(IF(AND(B347="B2B",J347="--"),L347,IF(
COUNTIF(B2B!H:H,(IF(K347&lt;&gt;"---",IF(INDEX(RAW_c_TEB2000_REV01!B:D,MATCH(H347,RAW_c_TEB2000_REV01!B:B,0),3)=L347,INDEX(
RAW_c_TEB2000_REV01!B:D,MATCH(H347,INDEX(RAW_c_TEB2000_REV01!B:B,MATCH(H347,RAW_c_TEB2000_REV01!B:B,)+1):'RAW_c_TEB2000_REV01'!B11418,)+MATCH(H347,RAW_c_TEB2000_REV01!B:B,),3),INDEX(RAW_c_TEB2000_REV01!B:D,MATCH(H347,RAW_c_TEB2000_REV01!B:B,0),3)),"---")))=0,"---",IF(K347&lt;&gt;"---",IF(INDEX(RAW_c_TEB2000_REV01!B:D,MATCH(H347,RAW_c_TEB2000_REV01!B:B,0),3)=L347,INDEX(
RAW_c_TEB2000_REV01!B:D,MATCH(H347,INDEX(RAW_c_TEB2000_REV01!B:B,MATCH(H347,RAW_c_TEB2000_REV01!B:B,)+1):'RAW_c_TEB2000_REV01'!B11418,)+MATCH(H347,RAW_c_TEB2000_REV01!B:B,),3),INDEX(RAW_c_TEB2000_REV01!B:D,MATCH(H347,RAW_c_TEB2000_REV01!B:B,0),3)),"---"))),"---")</f>
        <v>JB3-40</v>
      </c>
      <c r="T347">
        <f>COUNTIF(RAW_c_TEB2000_REV01!B:B,G347)</f>
        <v>2</v>
      </c>
      <c r="U347" t="str">
        <f t="shared" si="35"/>
        <v>ext. Conn.-82</v>
      </c>
    </row>
    <row r="348" spans="1:21" x14ac:dyDescent="0.25">
      <c r="A348" t="s">
        <v>2380</v>
      </c>
      <c r="B348" t="s">
        <v>2298</v>
      </c>
      <c r="C348" t="s">
        <v>252</v>
      </c>
      <c r="D348" t="s">
        <v>841</v>
      </c>
      <c r="E348" t="s">
        <v>1144</v>
      </c>
      <c r="F348" t="str">
        <f t="shared" si="30"/>
        <v>J1-C19</v>
      </c>
      <c r="G348" t="str">
        <f>VLOOKUP(F348,RAW_c_TEB2000_REV01!A:B,2,0)</f>
        <v>B34_L8_P</v>
      </c>
      <c r="H348" t="str">
        <f t="shared" si="31"/>
        <v>B34_L8_P</v>
      </c>
      <c r="I348" t="str">
        <f t="shared" si="32"/>
        <v>--</v>
      </c>
      <c r="J348" t="str">
        <f t="shared" si="33"/>
        <v>--</v>
      </c>
      <c r="K348">
        <f>IFERROR(IF(J348="--",IF(G348=H348,VLOOKUP(G348,RAW_c_TEB2000_REV01!L:N,3,0),SUM(VLOOKUP(H348,RAW_c_TEB2000_REV01!L:N,3,0),VLOOKUP(G348,RAW_c_TEB2000_REV01!L:N,3,0))),"---"),"---")</f>
        <v>37.039299999999997</v>
      </c>
      <c r="L348" t="str">
        <f t="shared" si="34"/>
        <v>J1-C19</v>
      </c>
      <c r="M348" t="str">
        <f>IFERROR(IF(
COUNTIF(B2B!H:H,(IF(K348&lt;&gt;"---",IF(INDEX(RAW_c_TEB2000_REV01!B:D,MATCH(H348,RAW_c_TEB2000_REV01!B:B,0),3)=L348,INDEX(
RAW_c_TEB2000_REV01!B:D,MATCH(H348,INDEX(RAW_c_TEB2000_REV01!B:B,MATCH(H348,RAW_c_TEB2000_REV01!B:B,)+1):'RAW_c_TEB2000_REV01'!B11419,)+MATCH(H348,RAW_c_TEB2000_REV01!B:B,),3),INDEX(RAW_c_TEB2000_REV01!B:D,MATCH(H348,RAW_c_TEB2000_REV01!B:B,0),3)),"---")))=1,"---",IF(K348&lt;&gt;"---",IF(INDEX(RAW_c_TEB2000_REV01!B:D,MATCH(H348,RAW_c_TEB2000_REV01!B:B,0),3)=L348,INDEX(
RAW_c_TEB2000_REV01!B:D,MATCH(H348,INDEX(RAW_c_TEB2000_REV01!B:B,MATCH(H348,RAW_c_TEB2000_REV01!B:B,)+1):'RAW_c_TEB2000_REV01'!B11419,)+MATCH(H348,RAW_c_TEB2000_REV01!B:B,),3),INDEX(RAW_c_TEB2000_REV01!B:D,MATCH(H348,RAW_c_TEB2000_REV01!B:B,0),3)),"---")),"---")</f>
        <v>---</v>
      </c>
      <c r="N348" t="str">
        <f>IFERROR(IF(AND(B348="B2B",J348="--"),L348,IF(
COUNTIF(B2B!H:H,(IF(K348&lt;&gt;"---",IF(INDEX(RAW_c_TEB2000_REV01!B:D,MATCH(H348,RAW_c_TEB2000_REV01!B:B,0),3)=L348,INDEX(
RAW_c_TEB2000_REV01!B:D,MATCH(H348,INDEX(RAW_c_TEB2000_REV01!B:B,MATCH(H348,RAW_c_TEB2000_REV01!B:B,)+1):'RAW_c_TEB2000_REV01'!B11419,)+MATCH(H348,RAW_c_TEB2000_REV01!B:B,),3),INDEX(RAW_c_TEB2000_REV01!B:D,MATCH(H348,RAW_c_TEB2000_REV01!B:B,0),3)),"---")))=0,"---",IF(K348&lt;&gt;"---",IF(INDEX(RAW_c_TEB2000_REV01!B:D,MATCH(H348,RAW_c_TEB2000_REV01!B:B,0),3)=L348,INDEX(
RAW_c_TEB2000_REV01!B:D,MATCH(H348,INDEX(RAW_c_TEB2000_REV01!B:B,MATCH(H348,RAW_c_TEB2000_REV01!B:B,)+1):'RAW_c_TEB2000_REV01'!B11419,)+MATCH(H348,RAW_c_TEB2000_REV01!B:B,),3),INDEX(RAW_c_TEB2000_REV01!B:D,MATCH(H348,RAW_c_TEB2000_REV01!B:B,0),3)),"---"))),"---")</f>
        <v>JB3-38</v>
      </c>
      <c r="T348">
        <f>COUNTIF(RAW_c_TEB2000_REV01!B:B,G348)</f>
        <v>2</v>
      </c>
      <c r="U348" t="str">
        <f t="shared" si="35"/>
        <v>ext. Conn.-83</v>
      </c>
    </row>
    <row r="349" spans="1:21" x14ac:dyDescent="0.25">
      <c r="A349" t="s">
        <v>2381</v>
      </c>
      <c r="B349" t="s">
        <v>2298</v>
      </c>
      <c r="C349" t="s">
        <v>253</v>
      </c>
      <c r="D349" t="s">
        <v>841</v>
      </c>
      <c r="E349" t="s">
        <v>1145</v>
      </c>
      <c r="F349" t="str">
        <f t="shared" si="30"/>
        <v>J1-C20</v>
      </c>
      <c r="G349" t="str">
        <f>VLOOKUP(F349,RAW_c_TEB2000_REV01!A:B,2,0)</f>
        <v>B34_L2_N</v>
      </c>
      <c r="H349" t="str">
        <f t="shared" si="31"/>
        <v>B34_L2_N</v>
      </c>
      <c r="I349" t="str">
        <f t="shared" si="32"/>
        <v>--</v>
      </c>
      <c r="J349" t="str">
        <f t="shared" si="33"/>
        <v>--</v>
      </c>
      <c r="K349">
        <f>IFERROR(IF(J349="--",IF(G349=H349,VLOOKUP(G349,RAW_c_TEB2000_REV01!L:N,3,0),SUM(VLOOKUP(H349,RAW_c_TEB2000_REV01!L:N,3,0),VLOOKUP(G349,RAW_c_TEB2000_REV01!L:N,3,0))),"---"),"---")</f>
        <v>24.491299999999999</v>
      </c>
      <c r="L349" t="str">
        <f t="shared" si="34"/>
        <v>J1-C20</v>
      </c>
      <c r="M349" t="str">
        <f>IFERROR(IF(
COUNTIF(B2B!H:H,(IF(K349&lt;&gt;"---",IF(INDEX(RAW_c_TEB2000_REV01!B:D,MATCH(H349,RAW_c_TEB2000_REV01!B:B,0),3)=L349,INDEX(
RAW_c_TEB2000_REV01!B:D,MATCH(H349,INDEX(RAW_c_TEB2000_REV01!B:B,MATCH(H349,RAW_c_TEB2000_REV01!B:B,)+1):'RAW_c_TEB2000_REV01'!B11420,)+MATCH(H349,RAW_c_TEB2000_REV01!B:B,),3),INDEX(RAW_c_TEB2000_REV01!B:D,MATCH(H349,RAW_c_TEB2000_REV01!B:B,0),3)),"---")))=1,"---",IF(K349&lt;&gt;"---",IF(INDEX(RAW_c_TEB2000_REV01!B:D,MATCH(H349,RAW_c_TEB2000_REV01!B:B,0),3)=L349,INDEX(
RAW_c_TEB2000_REV01!B:D,MATCH(H349,INDEX(RAW_c_TEB2000_REV01!B:B,MATCH(H349,RAW_c_TEB2000_REV01!B:B,)+1):'RAW_c_TEB2000_REV01'!B11420,)+MATCH(H349,RAW_c_TEB2000_REV01!B:B,),3),INDEX(RAW_c_TEB2000_REV01!B:D,MATCH(H349,RAW_c_TEB2000_REV01!B:B,0),3)),"---")),"---")</f>
        <v>---</v>
      </c>
      <c r="N349" t="str">
        <f>IFERROR(IF(AND(B349="B2B",J349="--"),L349,IF(
COUNTIF(B2B!H:H,(IF(K349&lt;&gt;"---",IF(INDEX(RAW_c_TEB2000_REV01!B:D,MATCH(H349,RAW_c_TEB2000_REV01!B:B,0),3)=L349,INDEX(
RAW_c_TEB2000_REV01!B:D,MATCH(H349,INDEX(RAW_c_TEB2000_REV01!B:B,MATCH(H349,RAW_c_TEB2000_REV01!B:B,)+1):'RAW_c_TEB2000_REV01'!B11420,)+MATCH(H349,RAW_c_TEB2000_REV01!B:B,),3),INDEX(RAW_c_TEB2000_REV01!B:D,MATCH(H349,RAW_c_TEB2000_REV01!B:B,0),3)),"---")))=0,"---",IF(K349&lt;&gt;"---",IF(INDEX(RAW_c_TEB2000_REV01!B:D,MATCH(H349,RAW_c_TEB2000_REV01!B:B,0),3)=L349,INDEX(
RAW_c_TEB2000_REV01!B:D,MATCH(H349,INDEX(RAW_c_TEB2000_REV01!B:B,MATCH(H349,RAW_c_TEB2000_REV01!B:B,)+1):'RAW_c_TEB2000_REV01'!B11420,)+MATCH(H349,RAW_c_TEB2000_REV01!B:B,),3),INDEX(RAW_c_TEB2000_REV01!B:D,MATCH(H349,RAW_c_TEB2000_REV01!B:B,0),3)),"---"))),"---")</f>
        <v>JB3-16</v>
      </c>
      <c r="T349">
        <f>COUNTIF(RAW_c_TEB2000_REV01!B:B,G349)</f>
        <v>2</v>
      </c>
      <c r="U349" t="str">
        <f t="shared" si="35"/>
        <v>ext. Conn.-84</v>
      </c>
    </row>
    <row r="350" spans="1:21" x14ac:dyDescent="0.25">
      <c r="A350" t="s">
        <v>2382</v>
      </c>
      <c r="B350" t="s">
        <v>2298</v>
      </c>
      <c r="C350" t="s">
        <v>254</v>
      </c>
      <c r="D350" t="s">
        <v>841</v>
      </c>
      <c r="E350" t="s">
        <v>1146</v>
      </c>
      <c r="F350" t="str">
        <f t="shared" si="30"/>
        <v>J1-C21</v>
      </c>
      <c r="G350" t="str">
        <f>VLOOKUP(F350,RAW_c_TEB2000_REV01!A:B,2,0)</f>
        <v>B34_L2_P</v>
      </c>
      <c r="H350" t="str">
        <f t="shared" si="31"/>
        <v>B34_L2_P</v>
      </c>
      <c r="I350" t="str">
        <f t="shared" si="32"/>
        <v>--</v>
      </c>
      <c r="J350" t="str">
        <f t="shared" si="33"/>
        <v>--</v>
      </c>
      <c r="K350">
        <f>IFERROR(IF(J350="--",IF(G350=H350,VLOOKUP(G350,RAW_c_TEB2000_REV01!L:N,3,0),SUM(VLOOKUP(H350,RAW_c_TEB2000_REV01!L:N,3,0),VLOOKUP(G350,RAW_c_TEB2000_REV01!L:N,3,0))),"---"),"---")</f>
        <v>24.4284</v>
      </c>
      <c r="L350" t="str">
        <f t="shared" si="34"/>
        <v>J1-C21</v>
      </c>
      <c r="M350" t="str">
        <f>IFERROR(IF(
COUNTIF(B2B!H:H,(IF(K350&lt;&gt;"---",IF(INDEX(RAW_c_TEB2000_REV01!B:D,MATCH(H350,RAW_c_TEB2000_REV01!B:B,0),3)=L350,INDEX(
RAW_c_TEB2000_REV01!B:D,MATCH(H350,INDEX(RAW_c_TEB2000_REV01!B:B,MATCH(H350,RAW_c_TEB2000_REV01!B:B,)+1):'RAW_c_TEB2000_REV01'!B11421,)+MATCH(H350,RAW_c_TEB2000_REV01!B:B,),3),INDEX(RAW_c_TEB2000_REV01!B:D,MATCH(H350,RAW_c_TEB2000_REV01!B:B,0),3)),"---")))=1,"---",IF(K350&lt;&gt;"---",IF(INDEX(RAW_c_TEB2000_REV01!B:D,MATCH(H350,RAW_c_TEB2000_REV01!B:B,0),3)=L350,INDEX(
RAW_c_TEB2000_REV01!B:D,MATCH(H350,INDEX(RAW_c_TEB2000_REV01!B:B,MATCH(H350,RAW_c_TEB2000_REV01!B:B,)+1):'RAW_c_TEB2000_REV01'!B11421,)+MATCH(H350,RAW_c_TEB2000_REV01!B:B,),3),INDEX(RAW_c_TEB2000_REV01!B:D,MATCH(H350,RAW_c_TEB2000_REV01!B:B,0),3)),"---")),"---")</f>
        <v>---</v>
      </c>
      <c r="N350" t="str">
        <f>IFERROR(IF(AND(B350="B2B",J350="--"),L350,IF(
COUNTIF(B2B!H:H,(IF(K350&lt;&gt;"---",IF(INDEX(RAW_c_TEB2000_REV01!B:D,MATCH(H350,RAW_c_TEB2000_REV01!B:B,0),3)=L350,INDEX(
RAW_c_TEB2000_REV01!B:D,MATCH(H350,INDEX(RAW_c_TEB2000_REV01!B:B,MATCH(H350,RAW_c_TEB2000_REV01!B:B,)+1):'RAW_c_TEB2000_REV01'!B11421,)+MATCH(H350,RAW_c_TEB2000_REV01!B:B,),3),INDEX(RAW_c_TEB2000_REV01!B:D,MATCH(H350,RAW_c_TEB2000_REV01!B:B,0),3)),"---")))=0,"---",IF(K350&lt;&gt;"---",IF(INDEX(RAW_c_TEB2000_REV01!B:D,MATCH(H350,RAW_c_TEB2000_REV01!B:B,0),3)=L350,INDEX(
RAW_c_TEB2000_REV01!B:D,MATCH(H350,INDEX(RAW_c_TEB2000_REV01!B:B,MATCH(H350,RAW_c_TEB2000_REV01!B:B,)+1):'RAW_c_TEB2000_REV01'!B11421,)+MATCH(H350,RAW_c_TEB2000_REV01!B:B,),3),INDEX(RAW_c_TEB2000_REV01!B:D,MATCH(H350,RAW_c_TEB2000_REV01!B:B,0),3)),"---"))),"---")</f>
        <v>JB3-14</v>
      </c>
      <c r="T350">
        <f>COUNTIF(RAW_c_TEB2000_REV01!B:B,G350)</f>
        <v>2</v>
      </c>
      <c r="U350" t="str">
        <f t="shared" si="35"/>
        <v>ext. Conn.-85</v>
      </c>
    </row>
    <row r="351" spans="1:21" x14ac:dyDescent="0.25">
      <c r="A351" t="s">
        <v>2383</v>
      </c>
      <c r="B351" t="s">
        <v>2298</v>
      </c>
      <c r="C351" t="s">
        <v>255</v>
      </c>
      <c r="D351" t="s">
        <v>841</v>
      </c>
      <c r="E351" t="s">
        <v>1147</v>
      </c>
      <c r="F351" t="str">
        <f t="shared" si="30"/>
        <v>J1-C22</v>
      </c>
      <c r="G351" t="str">
        <f>VLOOKUP(F351,RAW_c_TEB2000_REV01!A:B,2,0)</f>
        <v>B34_L22_P</v>
      </c>
      <c r="H351" t="str">
        <f t="shared" si="31"/>
        <v>B34_L22_P</v>
      </c>
      <c r="I351" t="str">
        <f t="shared" si="32"/>
        <v>--</v>
      </c>
      <c r="J351" t="str">
        <f t="shared" si="33"/>
        <v>--</v>
      </c>
      <c r="K351">
        <f>IFERROR(IF(J351="--",IF(G351=H351,VLOOKUP(G351,RAW_c_TEB2000_REV01!L:N,3,0),SUM(VLOOKUP(H351,RAW_c_TEB2000_REV01!L:N,3,0),VLOOKUP(G351,RAW_c_TEB2000_REV01!L:N,3,0))),"---"),"---")</f>
        <v>43.767099999999999</v>
      </c>
      <c r="L351" t="str">
        <f t="shared" si="34"/>
        <v>J1-C22</v>
      </c>
      <c r="M351" t="str">
        <f>IFERROR(IF(
COUNTIF(B2B!H:H,(IF(K351&lt;&gt;"---",IF(INDEX(RAW_c_TEB2000_REV01!B:D,MATCH(H351,RAW_c_TEB2000_REV01!B:B,0),3)=L351,INDEX(
RAW_c_TEB2000_REV01!B:D,MATCH(H351,INDEX(RAW_c_TEB2000_REV01!B:B,MATCH(H351,RAW_c_TEB2000_REV01!B:B,)+1):'RAW_c_TEB2000_REV01'!B11422,)+MATCH(H351,RAW_c_TEB2000_REV01!B:B,),3),INDEX(RAW_c_TEB2000_REV01!B:D,MATCH(H351,RAW_c_TEB2000_REV01!B:B,0),3)),"---")))=1,"---",IF(K351&lt;&gt;"---",IF(INDEX(RAW_c_TEB2000_REV01!B:D,MATCH(H351,RAW_c_TEB2000_REV01!B:B,0),3)=L351,INDEX(
RAW_c_TEB2000_REV01!B:D,MATCH(H351,INDEX(RAW_c_TEB2000_REV01!B:B,MATCH(H351,RAW_c_TEB2000_REV01!B:B,)+1):'RAW_c_TEB2000_REV01'!B11422,)+MATCH(H351,RAW_c_TEB2000_REV01!B:B,),3),INDEX(RAW_c_TEB2000_REV01!B:D,MATCH(H351,RAW_c_TEB2000_REV01!B:B,0),3)),"---")),"---")</f>
        <v>---</v>
      </c>
      <c r="N351" t="str">
        <f>IFERROR(IF(AND(B351="B2B",J351="--"),L351,IF(
COUNTIF(B2B!H:H,(IF(K351&lt;&gt;"---",IF(INDEX(RAW_c_TEB2000_REV01!B:D,MATCH(H351,RAW_c_TEB2000_REV01!B:B,0),3)=L351,INDEX(
RAW_c_TEB2000_REV01!B:D,MATCH(H351,INDEX(RAW_c_TEB2000_REV01!B:B,MATCH(H351,RAW_c_TEB2000_REV01!B:B,)+1):'RAW_c_TEB2000_REV01'!B11422,)+MATCH(H351,RAW_c_TEB2000_REV01!B:B,),3),INDEX(RAW_c_TEB2000_REV01!B:D,MATCH(H351,RAW_c_TEB2000_REV01!B:B,0),3)),"---")))=0,"---",IF(K351&lt;&gt;"---",IF(INDEX(RAW_c_TEB2000_REV01!B:D,MATCH(H351,RAW_c_TEB2000_REV01!B:B,0),3)=L351,INDEX(
RAW_c_TEB2000_REV01!B:D,MATCH(H351,INDEX(RAW_c_TEB2000_REV01!B:B,MATCH(H351,RAW_c_TEB2000_REV01!B:B,)+1):'RAW_c_TEB2000_REV01'!B11422,)+MATCH(H351,RAW_c_TEB2000_REV01!B:B,),3),INDEX(RAW_c_TEB2000_REV01!B:D,MATCH(H351,RAW_c_TEB2000_REV01!B:B,0),3)),"---"))),"---")</f>
        <v>JB3-58</v>
      </c>
      <c r="T351">
        <f>COUNTIF(RAW_c_TEB2000_REV01!B:B,G351)</f>
        <v>2</v>
      </c>
      <c r="U351" t="str">
        <f t="shared" si="35"/>
        <v>ext. Conn.-86</v>
      </c>
    </row>
    <row r="352" spans="1:21" x14ac:dyDescent="0.25">
      <c r="A352" t="s">
        <v>2384</v>
      </c>
      <c r="B352" t="s">
        <v>2298</v>
      </c>
      <c r="C352" t="s">
        <v>256</v>
      </c>
      <c r="D352" t="s">
        <v>841</v>
      </c>
      <c r="E352" t="s">
        <v>1288</v>
      </c>
      <c r="F352" t="str">
        <f t="shared" si="30"/>
        <v>J1-C23</v>
      </c>
      <c r="G352" t="str">
        <f>VLOOKUP(F352,RAW_c_TEB2000_REV01!A:B,2,0)</f>
        <v>B34_L22_N</v>
      </c>
      <c r="H352" t="str">
        <f t="shared" si="31"/>
        <v>B34_L22_N</v>
      </c>
      <c r="I352" t="str">
        <f t="shared" si="32"/>
        <v>--</v>
      </c>
      <c r="J352" t="str">
        <f t="shared" si="33"/>
        <v>--</v>
      </c>
      <c r="K352">
        <f>IFERROR(IF(J352="--",IF(G352=H352,VLOOKUP(G352,RAW_c_TEB2000_REV01!L:N,3,0),SUM(VLOOKUP(H352,RAW_c_TEB2000_REV01!L:N,3,0),VLOOKUP(G352,RAW_c_TEB2000_REV01!L:N,3,0))),"---"),"---")</f>
        <v>43.828699999999998</v>
      </c>
      <c r="L352" t="str">
        <f t="shared" si="34"/>
        <v>J1-C23</v>
      </c>
      <c r="M352" t="str">
        <f>IFERROR(IF(
COUNTIF(B2B!H:H,(IF(K352&lt;&gt;"---",IF(INDEX(RAW_c_TEB2000_REV01!B:D,MATCH(H352,RAW_c_TEB2000_REV01!B:B,0),3)=L352,INDEX(
RAW_c_TEB2000_REV01!B:D,MATCH(H352,INDEX(RAW_c_TEB2000_REV01!B:B,MATCH(H352,RAW_c_TEB2000_REV01!B:B,)+1):'RAW_c_TEB2000_REV01'!B11423,)+MATCH(H352,RAW_c_TEB2000_REV01!B:B,),3),INDEX(RAW_c_TEB2000_REV01!B:D,MATCH(H352,RAW_c_TEB2000_REV01!B:B,0),3)),"---")))=1,"---",IF(K352&lt;&gt;"---",IF(INDEX(RAW_c_TEB2000_REV01!B:D,MATCH(H352,RAW_c_TEB2000_REV01!B:B,0),3)=L352,INDEX(
RAW_c_TEB2000_REV01!B:D,MATCH(H352,INDEX(RAW_c_TEB2000_REV01!B:B,MATCH(H352,RAW_c_TEB2000_REV01!B:B,)+1):'RAW_c_TEB2000_REV01'!B11423,)+MATCH(H352,RAW_c_TEB2000_REV01!B:B,),3),INDEX(RAW_c_TEB2000_REV01!B:D,MATCH(H352,RAW_c_TEB2000_REV01!B:B,0),3)),"---")),"---")</f>
        <v>---</v>
      </c>
      <c r="N352" t="str">
        <f>IFERROR(IF(AND(B352="B2B",J352="--"),L352,IF(
COUNTIF(B2B!H:H,(IF(K352&lt;&gt;"---",IF(INDEX(RAW_c_TEB2000_REV01!B:D,MATCH(H352,RAW_c_TEB2000_REV01!B:B,0),3)=L352,INDEX(
RAW_c_TEB2000_REV01!B:D,MATCH(H352,INDEX(RAW_c_TEB2000_REV01!B:B,MATCH(H352,RAW_c_TEB2000_REV01!B:B,)+1):'RAW_c_TEB2000_REV01'!B11423,)+MATCH(H352,RAW_c_TEB2000_REV01!B:B,),3),INDEX(RAW_c_TEB2000_REV01!B:D,MATCH(H352,RAW_c_TEB2000_REV01!B:B,0),3)),"---")))=0,"---",IF(K352&lt;&gt;"---",IF(INDEX(RAW_c_TEB2000_REV01!B:D,MATCH(H352,RAW_c_TEB2000_REV01!B:B,0),3)=L352,INDEX(
RAW_c_TEB2000_REV01!B:D,MATCH(H352,INDEX(RAW_c_TEB2000_REV01!B:B,MATCH(H352,RAW_c_TEB2000_REV01!B:B,)+1):'RAW_c_TEB2000_REV01'!B11423,)+MATCH(H352,RAW_c_TEB2000_REV01!B:B,),3),INDEX(RAW_c_TEB2000_REV01!B:D,MATCH(H352,RAW_c_TEB2000_REV01!B:B,0),3)),"---"))),"---")</f>
        <v>JB3-60</v>
      </c>
      <c r="T352">
        <f>COUNTIF(RAW_c_TEB2000_REV01!B:B,G352)</f>
        <v>2</v>
      </c>
      <c r="U352" t="str">
        <f t="shared" si="35"/>
        <v>ext. Conn.-87</v>
      </c>
    </row>
    <row r="353" spans="1:21" x14ac:dyDescent="0.25">
      <c r="A353" t="s">
        <v>2385</v>
      </c>
      <c r="B353" t="s">
        <v>2298</v>
      </c>
      <c r="C353" t="s">
        <v>257</v>
      </c>
      <c r="D353" t="s">
        <v>841</v>
      </c>
      <c r="E353" t="s">
        <v>1289</v>
      </c>
      <c r="F353" t="str">
        <f t="shared" si="30"/>
        <v>J1-C24</v>
      </c>
      <c r="G353" t="str">
        <f>VLOOKUP(F353,RAW_c_TEB2000_REV01!A:B,2,0)</f>
        <v>B34_L9_P</v>
      </c>
      <c r="H353" t="str">
        <f t="shared" si="31"/>
        <v>B34_L9_P</v>
      </c>
      <c r="I353" t="str">
        <f t="shared" si="32"/>
        <v>--</v>
      </c>
      <c r="J353" t="str">
        <f t="shared" si="33"/>
        <v>--</v>
      </c>
      <c r="K353">
        <f>IFERROR(IF(J353="--",IF(G353=H353,VLOOKUP(G353,RAW_c_TEB2000_REV01!L:N,3,0),SUM(VLOOKUP(H353,RAW_c_TEB2000_REV01!L:N,3,0),VLOOKUP(G353,RAW_c_TEB2000_REV01!L:N,3,0))),"---"),"---")</f>
        <v>34.935899999999997</v>
      </c>
      <c r="L353" t="str">
        <f t="shared" si="34"/>
        <v>J1-C24</v>
      </c>
      <c r="M353" t="str">
        <f>IFERROR(IF(
COUNTIF(B2B!H:H,(IF(K353&lt;&gt;"---",IF(INDEX(RAW_c_TEB2000_REV01!B:D,MATCH(H353,RAW_c_TEB2000_REV01!B:B,0),3)=L353,INDEX(
RAW_c_TEB2000_REV01!B:D,MATCH(H353,INDEX(RAW_c_TEB2000_REV01!B:B,MATCH(H353,RAW_c_TEB2000_REV01!B:B,)+1):'RAW_c_TEB2000_REV01'!B11424,)+MATCH(H353,RAW_c_TEB2000_REV01!B:B,),3),INDEX(RAW_c_TEB2000_REV01!B:D,MATCH(H353,RAW_c_TEB2000_REV01!B:B,0),3)),"---")))=1,"---",IF(K353&lt;&gt;"---",IF(INDEX(RAW_c_TEB2000_REV01!B:D,MATCH(H353,RAW_c_TEB2000_REV01!B:B,0),3)=L353,INDEX(
RAW_c_TEB2000_REV01!B:D,MATCH(H353,INDEX(RAW_c_TEB2000_REV01!B:B,MATCH(H353,RAW_c_TEB2000_REV01!B:B,)+1):'RAW_c_TEB2000_REV01'!B11424,)+MATCH(H353,RAW_c_TEB2000_REV01!B:B,),3),INDEX(RAW_c_TEB2000_REV01!B:D,MATCH(H353,RAW_c_TEB2000_REV01!B:B,0),3)),"---")),"---")</f>
        <v>---</v>
      </c>
      <c r="N353" t="str">
        <f>IFERROR(IF(AND(B353="B2B",J353="--"),L353,IF(
COUNTIF(B2B!H:H,(IF(K353&lt;&gt;"---",IF(INDEX(RAW_c_TEB2000_REV01!B:D,MATCH(H353,RAW_c_TEB2000_REV01!B:B,0),3)=L353,INDEX(
RAW_c_TEB2000_REV01!B:D,MATCH(H353,INDEX(RAW_c_TEB2000_REV01!B:B,MATCH(H353,RAW_c_TEB2000_REV01!B:B,)+1):'RAW_c_TEB2000_REV01'!B11424,)+MATCH(H353,RAW_c_TEB2000_REV01!B:B,),3),INDEX(RAW_c_TEB2000_REV01!B:D,MATCH(H353,RAW_c_TEB2000_REV01!B:B,0),3)),"---")))=0,"---",IF(K353&lt;&gt;"---",IF(INDEX(RAW_c_TEB2000_REV01!B:D,MATCH(H353,RAW_c_TEB2000_REV01!B:B,0),3)=L353,INDEX(
RAW_c_TEB2000_REV01!B:D,MATCH(H353,INDEX(RAW_c_TEB2000_REV01!B:B,MATCH(H353,RAW_c_TEB2000_REV01!B:B,)+1):'RAW_c_TEB2000_REV01'!B11424,)+MATCH(H353,RAW_c_TEB2000_REV01!B:B,),3),INDEX(RAW_c_TEB2000_REV01!B:D,MATCH(H353,RAW_c_TEB2000_REV01!B:B,0),3)),"---"))),"---")</f>
        <v>JB3-42</v>
      </c>
      <c r="T353">
        <f>COUNTIF(RAW_c_TEB2000_REV01!B:B,G353)</f>
        <v>2</v>
      </c>
      <c r="U353" t="str">
        <f t="shared" si="35"/>
        <v>ext. Conn.-88</v>
      </c>
    </row>
    <row r="354" spans="1:21" x14ac:dyDescent="0.25">
      <c r="A354" t="s">
        <v>2386</v>
      </c>
      <c r="B354" t="s">
        <v>2298</v>
      </c>
      <c r="C354" t="s">
        <v>258</v>
      </c>
      <c r="D354" t="s">
        <v>841</v>
      </c>
      <c r="E354" t="s">
        <v>1290</v>
      </c>
      <c r="F354" t="str">
        <f t="shared" si="30"/>
        <v>J1-C25</v>
      </c>
      <c r="G354" t="str">
        <f>VLOOKUP(F354,RAW_c_TEB2000_REV01!A:B,2,0)</f>
        <v>B34_L9_N</v>
      </c>
      <c r="H354" t="str">
        <f t="shared" si="31"/>
        <v>B34_L9_N</v>
      </c>
      <c r="I354" t="str">
        <f t="shared" si="32"/>
        <v>--</v>
      </c>
      <c r="J354" t="str">
        <f t="shared" si="33"/>
        <v>--</v>
      </c>
      <c r="K354">
        <f>IFERROR(IF(J354="--",IF(G354=H354,VLOOKUP(G354,RAW_c_TEB2000_REV01!L:N,3,0),SUM(VLOOKUP(H354,RAW_c_TEB2000_REV01!L:N,3,0),VLOOKUP(G354,RAW_c_TEB2000_REV01!L:N,3,0))),"---"),"---")</f>
        <v>35.001899999999999</v>
      </c>
      <c r="L354" t="str">
        <f t="shared" si="34"/>
        <v>J1-C25</v>
      </c>
      <c r="M354" t="str">
        <f>IFERROR(IF(
COUNTIF(B2B!H:H,(IF(K354&lt;&gt;"---",IF(INDEX(RAW_c_TEB2000_REV01!B:D,MATCH(H354,RAW_c_TEB2000_REV01!B:B,0),3)=L354,INDEX(
RAW_c_TEB2000_REV01!B:D,MATCH(H354,INDEX(RAW_c_TEB2000_REV01!B:B,MATCH(H354,RAW_c_TEB2000_REV01!B:B,)+1):'RAW_c_TEB2000_REV01'!B11425,)+MATCH(H354,RAW_c_TEB2000_REV01!B:B,),3),INDEX(RAW_c_TEB2000_REV01!B:D,MATCH(H354,RAW_c_TEB2000_REV01!B:B,0),3)),"---")))=1,"---",IF(K354&lt;&gt;"---",IF(INDEX(RAW_c_TEB2000_REV01!B:D,MATCH(H354,RAW_c_TEB2000_REV01!B:B,0),3)=L354,INDEX(
RAW_c_TEB2000_REV01!B:D,MATCH(H354,INDEX(RAW_c_TEB2000_REV01!B:B,MATCH(H354,RAW_c_TEB2000_REV01!B:B,)+1):'RAW_c_TEB2000_REV01'!B11425,)+MATCH(H354,RAW_c_TEB2000_REV01!B:B,),3),INDEX(RAW_c_TEB2000_REV01!B:D,MATCH(H354,RAW_c_TEB2000_REV01!B:B,0),3)),"---")),"---")</f>
        <v>---</v>
      </c>
      <c r="N354" t="str">
        <f>IFERROR(IF(AND(B354="B2B",J354="--"),L354,IF(
COUNTIF(B2B!H:H,(IF(K354&lt;&gt;"---",IF(INDEX(RAW_c_TEB2000_REV01!B:D,MATCH(H354,RAW_c_TEB2000_REV01!B:B,0),3)=L354,INDEX(
RAW_c_TEB2000_REV01!B:D,MATCH(H354,INDEX(RAW_c_TEB2000_REV01!B:B,MATCH(H354,RAW_c_TEB2000_REV01!B:B,)+1):'RAW_c_TEB2000_REV01'!B11425,)+MATCH(H354,RAW_c_TEB2000_REV01!B:B,),3),INDEX(RAW_c_TEB2000_REV01!B:D,MATCH(H354,RAW_c_TEB2000_REV01!B:B,0),3)),"---")))=0,"---",IF(K354&lt;&gt;"---",IF(INDEX(RAW_c_TEB2000_REV01!B:D,MATCH(H354,RAW_c_TEB2000_REV01!B:B,0),3)=L354,INDEX(
RAW_c_TEB2000_REV01!B:D,MATCH(H354,INDEX(RAW_c_TEB2000_REV01!B:B,MATCH(H354,RAW_c_TEB2000_REV01!B:B,)+1):'RAW_c_TEB2000_REV01'!B11425,)+MATCH(H354,RAW_c_TEB2000_REV01!B:B,),3),INDEX(RAW_c_TEB2000_REV01!B:D,MATCH(H354,RAW_c_TEB2000_REV01!B:B,0),3)),"---"))),"---")</f>
        <v>JB3-44</v>
      </c>
      <c r="T354">
        <f>COUNTIF(RAW_c_TEB2000_REV01!B:B,G354)</f>
        <v>2</v>
      </c>
      <c r="U354" t="str">
        <f t="shared" si="35"/>
        <v>ext. Conn.-89</v>
      </c>
    </row>
    <row r="355" spans="1:21" x14ac:dyDescent="0.25">
      <c r="A355" t="s">
        <v>2387</v>
      </c>
      <c r="B355" t="s">
        <v>2298</v>
      </c>
      <c r="C355" t="s">
        <v>259</v>
      </c>
      <c r="D355" t="s">
        <v>841</v>
      </c>
      <c r="E355" t="s">
        <v>1291</v>
      </c>
      <c r="F355" t="str">
        <f t="shared" si="30"/>
        <v>J1-C26</v>
      </c>
      <c r="G355" t="str">
        <f>VLOOKUP(F355,RAW_c_TEB2000_REV01!A:B,2,0)</f>
        <v>B34_L23_P</v>
      </c>
      <c r="H355" t="str">
        <f t="shared" si="31"/>
        <v>B34_L23_P</v>
      </c>
      <c r="I355" t="str">
        <f t="shared" si="32"/>
        <v>--</v>
      </c>
      <c r="J355" t="str">
        <f t="shared" si="33"/>
        <v>--</v>
      </c>
      <c r="K355">
        <f>IFERROR(IF(J355="--",IF(G355=H355,VLOOKUP(G355,RAW_c_TEB2000_REV01!L:N,3,0),SUM(VLOOKUP(H355,RAW_c_TEB2000_REV01!L:N,3,0),VLOOKUP(G355,RAW_c_TEB2000_REV01!L:N,3,0))),"---"),"---")</f>
        <v>36.349600000000002</v>
      </c>
      <c r="L355" t="str">
        <f t="shared" si="34"/>
        <v>J1-C26</v>
      </c>
      <c r="M355" t="str">
        <f>IFERROR(IF(
COUNTIF(B2B!H:H,(IF(K355&lt;&gt;"---",IF(INDEX(RAW_c_TEB2000_REV01!B:D,MATCH(H355,RAW_c_TEB2000_REV01!B:B,0),3)=L355,INDEX(
RAW_c_TEB2000_REV01!B:D,MATCH(H355,INDEX(RAW_c_TEB2000_REV01!B:B,MATCH(H355,RAW_c_TEB2000_REV01!B:B,)+1):'RAW_c_TEB2000_REV01'!B11426,)+MATCH(H355,RAW_c_TEB2000_REV01!B:B,),3),INDEX(RAW_c_TEB2000_REV01!B:D,MATCH(H355,RAW_c_TEB2000_REV01!B:B,0),3)),"---")))=1,"---",IF(K355&lt;&gt;"---",IF(INDEX(RAW_c_TEB2000_REV01!B:D,MATCH(H355,RAW_c_TEB2000_REV01!B:B,0),3)=L355,INDEX(
RAW_c_TEB2000_REV01!B:D,MATCH(H355,INDEX(RAW_c_TEB2000_REV01!B:B,MATCH(H355,RAW_c_TEB2000_REV01!B:B,)+1):'RAW_c_TEB2000_REV01'!B11426,)+MATCH(H355,RAW_c_TEB2000_REV01!B:B,),3),INDEX(RAW_c_TEB2000_REV01!B:D,MATCH(H355,RAW_c_TEB2000_REV01!B:B,0),3)),"---")),"---")</f>
        <v>---</v>
      </c>
      <c r="N355" t="str">
        <f>IFERROR(IF(AND(B355="B2B",J355="--"),L355,IF(
COUNTIF(B2B!H:H,(IF(K355&lt;&gt;"---",IF(INDEX(RAW_c_TEB2000_REV01!B:D,MATCH(H355,RAW_c_TEB2000_REV01!B:B,0),3)=L355,INDEX(
RAW_c_TEB2000_REV01!B:D,MATCH(H355,INDEX(RAW_c_TEB2000_REV01!B:B,MATCH(H355,RAW_c_TEB2000_REV01!B:B,)+1):'RAW_c_TEB2000_REV01'!B11426,)+MATCH(H355,RAW_c_TEB2000_REV01!B:B,),3),INDEX(RAW_c_TEB2000_REV01!B:D,MATCH(H355,RAW_c_TEB2000_REV01!B:B,0),3)),"---")))=0,"---",IF(K355&lt;&gt;"---",IF(INDEX(RAW_c_TEB2000_REV01!B:D,MATCH(H355,RAW_c_TEB2000_REV01!B:B,0),3)=L355,INDEX(
RAW_c_TEB2000_REV01!B:D,MATCH(H355,INDEX(RAW_c_TEB2000_REV01!B:B,MATCH(H355,RAW_c_TEB2000_REV01!B:B,)+1):'RAW_c_TEB2000_REV01'!B11426,)+MATCH(H355,RAW_c_TEB2000_REV01!B:B,),3),INDEX(RAW_c_TEB2000_REV01!B:D,MATCH(H355,RAW_c_TEB2000_REV01!B:B,0),3)),"---"))),"---")</f>
        <v>JB3-51</v>
      </c>
      <c r="T355">
        <f>COUNTIF(RAW_c_TEB2000_REV01!B:B,G355)</f>
        <v>2</v>
      </c>
      <c r="U355" t="str">
        <f t="shared" si="35"/>
        <v>ext. Conn.-90</v>
      </c>
    </row>
    <row r="356" spans="1:21" x14ac:dyDescent="0.25">
      <c r="A356" t="s">
        <v>2388</v>
      </c>
      <c r="B356" t="s">
        <v>2298</v>
      </c>
      <c r="C356" t="s">
        <v>260</v>
      </c>
      <c r="D356" t="s">
        <v>841</v>
      </c>
      <c r="E356" t="s">
        <v>1292</v>
      </c>
      <c r="F356" t="str">
        <f t="shared" si="30"/>
        <v>J1-C27</v>
      </c>
      <c r="G356" t="str">
        <f>VLOOKUP(F356,RAW_c_TEB2000_REV01!A:B,2,0)</f>
        <v>B34_L23_N</v>
      </c>
      <c r="H356" t="str">
        <f t="shared" si="31"/>
        <v>B34_L23_N</v>
      </c>
      <c r="I356" t="str">
        <f t="shared" si="32"/>
        <v>--</v>
      </c>
      <c r="J356" t="str">
        <f t="shared" si="33"/>
        <v>--</v>
      </c>
      <c r="K356">
        <f>IFERROR(IF(J356="--",IF(G356=H356,VLOOKUP(G356,RAW_c_TEB2000_REV01!L:N,3,0),SUM(VLOOKUP(H356,RAW_c_TEB2000_REV01!L:N,3,0),VLOOKUP(G356,RAW_c_TEB2000_REV01!L:N,3,0))),"---"),"---")</f>
        <v>36.410899999999998</v>
      </c>
      <c r="L356" t="str">
        <f t="shared" si="34"/>
        <v>J1-C27</v>
      </c>
      <c r="M356" t="str">
        <f>IFERROR(IF(
COUNTIF(B2B!H:H,(IF(K356&lt;&gt;"---",IF(INDEX(RAW_c_TEB2000_REV01!B:D,MATCH(H356,RAW_c_TEB2000_REV01!B:B,0),3)=L356,INDEX(
RAW_c_TEB2000_REV01!B:D,MATCH(H356,INDEX(RAW_c_TEB2000_REV01!B:B,MATCH(H356,RAW_c_TEB2000_REV01!B:B,)+1):'RAW_c_TEB2000_REV01'!B11427,)+MATCH(H356,RAW_c_TEB2000_REV01!B:B,),3),INDEX(RAW_c_TEB2000_REV01!B:D,MATCH(H356,RAW_c_TEB2000_REV01!B:B,0),3)),"---")))=1,"---",IF(K356&lt;&gt;"---",IF(INDEX(RAW_c_TEB2000_REV01!B:D,MATCH(H356,RAW_c_TEB2000_REV01!B:B,0),3)=L356,INDEX(
RAW_c_TEB2000_REV01!B:D,MATCH(H356,INDEX(RAW_c_TEB2000_REV01!B:B,MATCH(H356,RAW_c_TEB2000_REV01!B:B,)+1):'RAW_c_TEB2000_REV01'!B11427,)+MATCH(H356,RAW_c_TEB2000_REV01!B:B,),3),INDEX(RAW_c_TEB2000_REV01!B:D,MATCH(H356,RAW_c_TEB2000_REV01!B:B,0),3)),"---")),"---")</f>
        <v>---</v>
      </c>
      <c r="N356" t="str">
        <f>IFERROR(IF(AND(B356="B2B",J356="--"),L356,IF(
COUNTIF(B2B!H:H,(IF(K356&lt;&gt;"---",IF(INDEX(RAW_c_TEB2000_REV01!B:D,MATCH(H356,RAW_c_TEB2000_REV01!B:B,0),3)=L356,INDEX(
RAW_c_TEB2000_REV01!B:D,MATCH(H356,INDEX(RAW_c_TEB2000_REV01!B:B,MATCH(H356,RAW_c_TEB2000_REV01!B:B,)+1):'RAW_c_TEB2000_REV01'!B11427,)+MATCH(H356,RAW_c_TEB2000_REV01!B:B,),3),INDEX(RAW_c_TEB2000_REV01!B:D,MATCH(H356,RAW_c_TEB2000_REV01!B:B,0),3)),"---")))=0,"---",IF(K356&lt;&gt;"---",IF(INDEX(RAW_c_TEB2000_REV01!B:D,MATCH(H356,RAW_c_TEB2000_REV01!B:B,0),3)=L356,INDEX(
RAW_c_TEB2000_REV01!B:D,MATCH(H356,INDEX(RAW_c_TEB2000_REV01!B:B,MATCH(H356,RAW_c_TEB2000_REV01!B:B,)+1):'RAW_c_TEB2000_REV01'!B11427,)+MATCH(H356,RAW_c_TEB2000_REV01!B:B,),3),INDEX(RAW_c_TEB2000_REV01!B:D,MATCH(H356,RAW_c_TEB2000_REV01!B:B,0),3)),"---"))),"---")</f>
        <v>JB3-53</v>
      </c>
      <c r="T356">
        <f>COUNTIF(RAW_c_TEB2000_REV01!B:B,G356)</f>
        <v>2</v>
      </c>
      <c r="U356" t="str">
        <f t="shared" si="35"/>
        <v>ext. Conn.-91</v>
      </c>
    </row>
    <row r="357" spans="1:21" x14ac:dyDescent="0.25">
      <c r="A357" t="s">
        <v>2389</v>
      </c>
      <c r="B357" t="s">
        <v>2298</v>
      </c>
      <c r="C357" t="s">
        <v>261</v>
      </c>
      <c r="D357" t="s">
        <v>841</v>
      </c>
      <c r="E357" t="s">
        <v>1293</v>
      </c>
      <c r="F357" t="str">
        <f t="shared" si="30"/>
        <v>J1-C28</v>
      </c>
      <c r="G357" t="str">
        <f>VLOOKUP(F357,RAW_c_TEB2000_REV01!A:B,2,0)</f>
        <v>B34_L14_P</v>
      </c>
      <c r="H357" t="str">
        <f t="shared" si="31"/>
        <v>B34_L14_P</v>
      </c>
      <c r="I357" t="str">
        <f t="shared" si="32"/>
        <v>--</v>
      </c>
      <c r="J357" t="str">
        <f t="shared" si="33"/>
        <v>--</v>
      </c>
      <c r="K357">
        <f>IFERROR(IF(J357="--",IF(G357=H357,VLOOKUP(G357,RAW_c_TEB2000_REV01!L:N,3,0),SUM(VLOOKUP(H357,RAW_c_TEB2000_REV01!L:N,3,0),VLOOKUP(G357,RAW_c_TEB2000_REV01!L:N,3,0))),"---"),"---")</f>
        <v>42.104399999999998</v>
      </c>
      <c r="L357" t="str">
        <f t="shared" si="34"/>
        <v>J1-C28</v>
      </c>
      <c r="M357" t="str">
        <f>IFERROR(IF(
COUNTIF(B2B!H:H,(IF(K357&lt;&gt;"---",IF(INDEX(RAW_c_TEB2000_REV01!B:D,MATCH(H357,RAW_c_TEB2000_REV01!B:B,0),3)=L357,INDEX(
RAW_c_TEB2000_REV01!B:D,MATCH(H357,INDEX(RAW_c_TEB2000_REV01!B:B,MATCH(H357,RAW_c_TEB2000_REV01!B:B,)+1):'RAW_c_TEB2000_REV01'!B11428,)+MATCH(H357,RAW_c_TEB2000_REV01!B:B,),3),INDEX(RAW_c_TEB2000_REV01!B:D,MATCH(H357,RAW_c_TEB2000_REV01!B:B,0),3)),"---")))=1,"---",IF(K357&lt;&gt;"---",IF(INDEX(RAW_c_TEB2000_REV01!B:D,MATCH(H357,RAW_c_TEB2000_REV01!B:B,0),3)=L357,INDEX(
RAW_c_TEB2000_REV01!B:D,MATCH(H357,INDEX(RAW_c_TEB2000_REV01!B:B,MATCH(H357,RAW_c_TEB2000_REV01!B:B,)+1):'RAW_c_TEB2000_REV01'!B11428,)+MATCH(H357,RAW_c_TEB2000_REV01!B:B,),3),INDEX(RAW_c_TEB2000_REV01!B:D,MATCH(H357,RAW_c_TEB2000_REV01!B:B,0),3)),"---")),"---")</f>
        <v>---</v>
      </c>
      <c r="N357" t="str">
        <f>IFERROR(IF(AND(B357="B2B",J357="--"),L357,IF(
COUNTIF(B2B!H:H,(IF(K357&lt;&gt;"---",IF(INDEX(RAW_c_TEB2000_REV01!B:D,MATCH(H357,RAW_c_TEB2000_REV01!B:B,0),3)=L357,INDEX(
RAW_c_TEB2000_REV01!B:D,MATCH(H357,INDEX(RAW_c_TEB2000_REV01!B:B,MATCH(H357,RAW_c_TEB2000_REV01!B:B,)+1):'RAW_c_TEB2000_REV01'!B11428,)+MATCH(H357,RAW_c_TEB2000_REV01!B:B,),3),INDEX(RAW_c_TEB2000_REV01!B:D,MATCH(H357,RAW_c_TEB2000_REV01!B:B,0),3)),"---")))=0,"---",IF(K357&lt;&gt;"---",IF(INDEX(RAW_c_TEB2000_REV01!B:D,MATCH(H357,RAW_c_TEB2000_REV01!B:B,0),3)=L357,INDEX(
RAW_c_TEB2000_REV01!B:D,MATCH(H357,INDEX(RAW_c_TEB2000_REV01!B:B,MATCH(H357,RAW_c_TEB2000_REV01!B:B,)+1):'RAW_c_TEB2000_REV01'!B11428,)+MATCH(H357,RAW_c_TEB2000_REV01!B:B,),3),INDEX(RAW_c_TEB2000_REV01!B:D,MATCH(H357,RAW_c_TEB2000_REV01!B:B,0),3)),"---"))),"---")</f>
        <v>JB3-57</v>
      </c>
      <c r="T357">
        <f>COUNTIF(RAW_c_TEB2000_REV01!B:B,G357)</f>
        <v>2</v>
      </c>
      <c r="U357" t="str">
        <f t="shared" si="35"/>
        <v>ext. Conn.-92</v>
      </c>
    </row>
    <row r="358" spans="1:21" x14ac:dyDescent="0.25">
      <c r="A358" t="s">
        <v>2390</v>
      </c>
      <c r="B358" t="s">
        <v>2298</v>
      </c>
      <c r="C358" t="s">
        <v>262</v>
      </c>
      <c r="D358" t="s">
        <v>841</v>
      </c>
      <c r="E358" t="s">
        <v>1294</v>
      </c>
      <c r="F358" t="str">
        <f t="shared" si="30"/>
        <v>J1-C29</v>
      </c>
      <c r="G358" t="str">
        <f>VLOOKUP(F358,RAW_c_TEB2000_REV01!A:B,2,0)</f>
        <v>B34_L14_N</v>
      </c>
      <c r="H358" t="str">
        <f t="shared" si="31"/>
        <v>B34_L14_N</v>
      </c>
      <c r="I358" t="str">
        <f t="shared" si="32"/>
        <v>--</v>
      </c>
      <c r="J358" t="str">
        <f t="shared" si="33"/>
        <v>--</v>
      </c>
      <c r="K358">
        <f>IFERROR(IF(J358="--",IF(G358=H358,VLOOKUP(G358,RAW_c_TEB2000_REV01!L:N,3,0),SUM(VLOOKUP(H358,RAW_c_TEB2000_REV01!L:N,3,0),VLOOKUP(G358,RAW_c_TEB2000_REV01!L:N,3,0))),"---"),"---")</f>
        <v>42.165999999999997</v>
      </c>
      <c r="L358" t="str">
        <f t="shared" si="34"/>
        <v>J1-C29</v>
      </c>
      <c r="M358" t="str">
        <f>IFERROR(IF(
COUNTIF(B2B!H:H,(IF(K358&lt;&gt;"---",IF(INDEX(RAW_c_TEB2000_REV01!B:D,MATCH(H358,RAW_c_TEB2000_REV01!B:B,0),3)=L358,INDEX(
RAW_c_TEB2000_REV01!B:D,MATCH(H358,INDEX(RAW_c_TEB2000_REV01!B:B,MATCH(H358,RAW_c_TEB2000_REV01!B:B,)+1):'RAW_c_TEB2000_REV01'!B11429,)+MATCH(H358,RAW_c_TEB2000_REV01!B:B,),3),INDEX(RAW_c_TEB2000_REV01!B:D,MATCH(H358,RAW_c_TEB2000_REV01!B:B,0),3)),"---")))=1,"---",IF(K358&lt;&gt;"---",IF(INDEX(RAW_c_TEB2000_REV01!B:D,MATCH(H358,RAW_c_TEB2000_REV01!B:B,0),3)=L358,INDEX(
RAW_c_TEB2000_REV01!B:D,MATCH(H358,INDEX(RAW_c_TEB2000_REV01!B:B,MATCH(H358,RAW_c_TEB2000_REV01!B:B,)+1):'RAW_c_TEB2000_REV01'!B11429,)+MATCH(H358,RAW_c_TEB2000_REV01!B:B,),3),INDEX(RAW_c_TEB2000_REV01!B:D,MATCH(H358,RAW_c_TEB2000_REV01!B:B,0),3)),"---")),"---")</f>
        <v>---</v>
      </c>
      <c r="N358" t="str">
        <f>IFERROR(IF(AND(B358="B2B",J358="--"),L358,IF(
COUNTIF(B2B!H:H,(IF(K358&lt;&gt;"---",IF(INDEX(RAW_c_TEB2000_REV01!B:D,MATCH(H358,RAW_c_TEB2000_REV01!B:B,0),3)=L358,INDEX(
RAW_c_TEB2000_REV01!B:D,MATCH(H358,INDEX(RAW_c_TEB2000_REV01!B:B,MATCH(H358,RAW_c_TEB2000_REV01!B:B,)+1):'RAW_c_TEB2000_REV01'!B11429,)+MATCH(H358,RAW_c_TEB2000_REV01!B:B,),3),INDEX(RAW_c_TEB2000_REV01!B:D,MATCH(H358,RAW_c_TEB2000_REV01!B:B,0),3)),"---")))=0,"---",IF(K358&lt;&gt;"---",IF(INDEX(RAW_c_TEB2000_REV01!B:D,MATCH(H358,RAW_c_TEB2000_REV01!B:B,0),3)=L358,INDEX(
RAW_c_TEB2000_REV01!B:D,MATCH(H358,INDEX(RAW_c_TEB2000_REV01!B:B,MATCH(H358,RAW_c_TEB2000_REV01!B:B,)+1):'RAW_c_TEB2000_REV01'!B11429,)+MATCH(H358,RAW_c_TEB2000_REV01!B:B,),3),INDEX(RAW_c_TEB2000_REV01!B:D,MATCH(H358,RAW_c_TEB2000_REV01!B:B,0),3)),"---"))),"---")</f>
        <v>JB3-59</v>
      </c>
      <c r="T358">
        <f>COUNTIF(RAW_c_TEB2000_REV01!B:B,G358)</f>
        <v>2</v>
      </c>
      <c r="U358" t="str">
        <f t="shared" si="35"/>
        <v>ext. Conn.-93</v>
      </c>
    </row>
    <row r="359" spans="1:21" x14ac:dyDescent="0.25">
      <c r="A359" t="s">
        <v>2391</v>
      </c>
      <c r="B359" t="s">
        <v>2298</v>
      </c>
      <c r="C359" t="s">
        <v>263</v>
      </c>
      <c r="D359" t="s">
        <v>841</v>
      </c>
      <c r="E359" t="s">
        <v>1295</v>
      </c>
      <c r="F359" t="str">
        <f t="shared" si="30"/>
        <v>J1-C30</v>
      </c>
      <c r="G359" t="str">
        <f>VLOOKUP(F359,RAW_c_TEB2000_REV01!A:B,2,0)</f>
        <v>GND</v>
      </c>
      <c r="H359" t="str">
        <f t="shared" si="31"/>
        <v>GND</v>
      </c>
      <c r="I359" t="str">
        <f t="shared" si="32"/>
        <v>--</v>
      </c>
      <c r="J359" t="str">
        <f t="shared" si="33"/>
        <v>---</v>
      </c>
      <c r="K359" t="str">
        <f>IFERROR(IF(J359="--",IF(G359=H359,VLOOKUP(G359,RAW_c_TEB2000_REV01!L:N,3,0),SUM(VLOOKUP(H359,RAW_c_TEB2000_REV01!L:N,3,0),VLOOKUP(G359,RAW_c_TEB2000_REV01!L:N,3,0))),"---"),"---")</f>
        <v>---</v>
      </c>
      <c r="L359" t="str">
        <f t="shared" si="34"/>
        <v>J1-C30</v>
      </c>
      <c r="M359" t="str">
        <f>IFERROR(IF(
COUNTIF(B2B!H:H,(IF(K359&lt;&gt;"---",IF(INDEX(RAW_c_TEB2000_REV01!B:D,MATCH(H359,RAW_c_TEB2000_REV01!B:B,0),3)=L359,INDEX(
RAW_c_TEB2000_REV01!B:D,MATCH(H359,INDEX(RAW_c_TEB2000_REV01!B:B,MATCH(H359,RAW_c_TEB2000_REV01!B:B,)+1):'RAW_c_TEB2000_REV01'!B11430,)+MATCH(H359,RAW_c_TEB2000_REV01!B:B,),3),INDEX(RAW_c_TEB2000_REV01!B:D,MATCH(H359,RAW_c_TEB2000_REV01!B:B,0),3)),"---")))=1,"---",IF(K359&lt;&gt;"---",IF(INDEX(RAW_c_TEB2000_REV01!B:D,MATCH(H359,RAW_c_TEB2000_REV01!B:B,0),3)=L359,INDEX(
RAW_c_TEB2000_REV01!B:D,MATCH(H359,INDEX(RAW_c_TEB2000_REV01!B:B,MATCH(H359,RAW_c_TEB2000_REV01!B:B,)+1):'RAW_c_TEB2000_REV01'!B11430,)+MATCH(H359,RAW_c_TEB2000_REV01!B:B,),3),INDEX(RAW_c_TEB2000_REV01!B:D,MATCH(H359,RAW_c_TEB2000_REV01!B:B,0),3)),"---")),"---")</f>
        <v>---</v>
      </c>
      <c r="N359" t="str">
        <f>IFERROR(IF(AND(B359="B2B",J359="--"),L359,IF(
COUNTIF(B2B!H:H,(IF(K359&lt;&gt;"---",IF(INDEX(RAW_c_TEB2000_REV01!B:D,MATCH(H359,RAW_c_TEB2000_REV01!B:B,0),3)=L359,INDEX(
RAW_c_TEB2000_REV01!B:D,MATCH(H359,INDEX(RAW_c_TEB2000_REV01!B:B,MATCH(H359,RAW_c_TEB2000_REV01!B:B,)+1):'RAW_c_TEB2000_REV01'!B11430,)+MATCH(H359,RAW_c_TEB2000_REV01!B:B,),3),INDEX(RAW_c_TEB2000_REV01!B:D,MATCH(H359,RAW_c_TEB2000_REV01!B:B,0),3)),"---")))=0,"---",IF(K359&lt;&gt;"---",IF(INDEX(RAW_c_TEB2000_REV01!B:D,MATCH(H359,RAW_c_TEB2000_REV01!B:B,0),3)=L359,INDEX(
RAW_c_TEB2000_REV01!B:D,MATCH(H359,INDEX(RAW_c_TEB2000_REV01!B:B,MATCH(H359,RAW_c_TEB2000_REV01!B:B,)+1):'RAW_c_TEB2000_REV01'!B11430,)+MATCH(H359,RAW_c_TEB2000_REV01!B:B,),3),INDEX(RAW_c_TEB2000_REV01!B:D,MATCH(H359,RAW_c_TEB2000_REV01!B:B,0),3)),"---"))),"---")</f>
        <v>---</v>
      </c>
      <c r="T359">
        <f>COUNTIF(RAW_c_TEB2000_REV01!B:B,G359)</f>
        <v>224</v>
      </c>
      <c r="U359" t="str">
        <f t="shared" si="35"/>
        <v>ext. Conn.-94</v>
      </c>
    </row>
    <row r="360" spans="1:21" x14ac:dyDescent="0.25">
      <c r="A360" t="s">
        <v>2392</v>
      </c>
      <c r="B360" t="s">
        <v>2298</v>
      </c>
      <c r="C360" t="s">
        <v>264</v>
      </c>
      <c r="D360" t="s">
        <v>841</v>
      </c>
      <c r="E360" t="s">
        <v>1296</v>
      </c>
      <c r="F360" t="str">
        <f t="shared" si="30"/>
        <v>J1-C31</v>
      </c>
      <c r="G360" t="str">
        <f>VLOOKUP(F360,RAW_c_TEB2000_REV01!A:B,2,0)</f>
        <v>3.3V</v>
      </c>
      <c r="H360" t="str">
        <f t="shared" si="31"/>
        <v>3.3V</v>
      </c>
      <c r="I360" t="str">
        <f t="shared" si="32"/>
        <v>--</v>
      </c>
      <c r="J360" t="str">
        <f t="shared" si="33"/>
        <v>---</v>
      </c>
      <c r="K360" t="str">
        <f>IFERROR(IF(J360="--",IF(G360=H360,VLOOKUP(G360,RAW_c_TEB2000_REV01!L:N,3,0),SUM(VLOOKUP(H360,RAW_c_TEB2000_REV01!L:N,3,0),VLOOKUP(G360,RAW_c_TEB2000_REV01!L:N,3,0))),"---"),"---")</f>
        <v>---</v>
      </c>
      <c r="L360" t="str">
        <f t="shared" si="34"/>
        <v>J1-C31</v>
      </c>
      <c r="M360" t="str">
        <f>IFERROR(IF(
COUNTIF(B2B!H:H,(IF(K360&lt;&gt;"---",IF(INDEX(RAW_c_TEB2000_REV01!B:D,MATCH(H360,RAW_c_TEB2000_REV01!B:B,0),3)=L360,INDEX(
RAW_c_TEB2000_REV01!B:D,MATCH(H360,INDEX(RAW_c_TEB2000_REV01!B:B,MATCH(H360,RAW_c_TEB2000_REV01!B:B,)+1):'RAW_c_TEB2000_REV01'!B11431,)+MATCH(H360,RAW_c_TEB2000_REV01!B:B,),3),INDEX(RAW_c_TEB2000_REV01!B:D,MATCH(H360,RAW_c_TEB2000_REV01!B:B,0),3)),"---")))=1,"---",IF(K360&lt;&gt;"---",IF(INDEX(RAW_c_TEB2000_REV01!B:D,MATCH(H360,RAW_c_TEB2000_REV01!B:B,0),3)=L360,INDEX(
RAW_c_TEB2000_REV01!B:D,MATCH(H360,INDEX(RAW_c_TEB2000_REV01!B:B,MATCH(H360,RAW_c_TEB2000_REV01!B:B,)+1):'RAW_c_TEB2000_REV01'!B11431,)+MATCH(H360,RAW_c_TEB2000_REV01!B:B,),3),INDEX(RAW_c_TEB2000_REV01!B:D,MATCH(H360,RAW_c_TEB2000_REV01!B:B,0),3)),"---")),"---")</f>
        <v>---</v>
      </c>
      <c r="N360" t="str">
        <f>IFERROR(IF(AND(B360="B2B",J360="--"),L360,IF(
COUNTIF(B2B!H:H,(IF(K360&lt;&gt;"---",IF(INDEX(RAW_c_TEB2000_REV01!B:D,MATCH(H360,RAW_c_TEB2000_REV01!B:B,0),3)=L360,INDEX(
RAW_c_TEB2000_REV01!B:D,MATCH(H360,INDEX(RAW_c_TEB2000_REV01!B:B,MATCH(H360,RAW_c_TEB2000_REV01!B:B,)+1):'RAW_c_TEB2000_REV01'!B11431,)+MATCH(H360,RAW_c_TEB2000_REV01!B:B,),3),INDEX(RAW_c_TEB2000_REV01!B:D,MATCH(H360,RAW_c_TEB2000_REV01!B:B,0),3)),"---")))=0,"---",IF(K360&lt;&gt;"---",IF(INDEX(RAW_c_TEB2000_REV01!B:D,MATCH(H360,RAW_c_TEB2000_REV01!B:B,0),3)=L360,INDEX(
RAW_c_TEB2000_REV01!B:D,MATCH(H360,INDEX(RAW_c_TEB2000_REV01!B:B,MATCH(H360,RAW_c_TEB2000_REV01!B:B,)+1):'RAW_c_TEB2000_REV01'!B11431,)+MATCH(H360,RAW_c_TEB2000_REV01!B:B,),3),INDEX(RAW_c_TEB2000_REV01!B:D,MATCH(H360,RAW_c_TEB2000_REV01!B:B,0),3)),"---"))),"---")</f>
        <v>---</v>
      </c>
      <c r="T360">
        <f>COUNTIF(RAW_c_TEB2000_REV01!B:B,G360)</f>
        <v>71</v>
      </c>
      <c r="U360" t="str">
        <f t="shared" si="35"/>
        <v>ext. Conn.-95</v>
      </c>
    </row>
    <row r="361" spans="1:21" x14ac:dyDescent="0.25">
      <c r="A361" t="s">
        <v>2393</v>
      </c>
      <c r="B361" t="s">
        <v>2298</v>
      </c>
      <c r="C361" t="s">
        <v>265</v>
      </c>
      <c r="D361" t="s">
        <v>841</v>
      </c>
      <c r="E361" t="s">
        <v>1297</v>
      </c>
      <c r="F361" t="str">
        <f t="shared" si="30"/>
        <v>J1-C32</v>
      </c>
      <c r="G361" t="str">
        <f>VLOOKUP(F361,RAW_c_TEB2000_REV01!A:B,2,0)</f>
        <v>M3.3VOUT</v>
      </c>
      <c r="H361" t="str">
        <f t="shared" si="31"/>
        <v>M3.3VOUT</v>
      </c>
      <c r="I361" t="str">
        <f t="shared" si="32"/>
        <v>--</v>
      </c>
      <c r="J361" t="str">
        <f t="shared" si="33"/>
        <v>---</v>
      </c>
      <c r="K361" t="str">
        <f>IFERROR(IF(J361="--",IF(G361=H361,VLOOKUP(G361,RAW_c_TEB2000_REV01!L:N,3,0),SUM(VLOOKUP(H361,RAW_c_TEB2000_REV01!L:N,3,0),VLOOKUP(G361,RAW_c_TEB2000_REV01!L:N,3,0))),"---"),"---")</f>
        <v>---</v>
      </c>
      <c r="L361" t="str">
        <f t="shared" si="34"/>
        <v>J1-C32</v>
      </c>
      <c r="M361" t="str">
        <f>IFERROR(IF(
COUNTIF(B2B!H:H,(IF(K361&lt;&gt;"---",IF(INDEX(RAW_c_TEB2000_REV01!B:D,MATCH(H361,RAW_c_TEB2000_REV01!B:B,0),3)=L361,INDEX(
RAW_c_TEB2000_REV01!B:D,MATCH(H361,INDEX(RAW_c_TEB2000_REV01!B:B,MATCH(H361,RAW_c_TEB2000_REV01!B:B,)+1):'RAW_c_TEB2000_REV01'!B11432,)+MATCH(H361,RAW_c_TEB2000_REV01!B:B,),3),INDEX(RAW_c_TEB2000_REV01!B:D,MATCH(H361,RAW_c_TEB2000_REV01!B:B,0),3)),"---")))=1,"---",IF(K361&lt;&gt;"---",IF(INDEX(RAW_c_TEB2000_REV01!B:D,MATCH(H361,RAW_c_TEB2000_REV01!B:B,0),3)=L361,INDEX(
RAW_c_TEB2000_REV01!B:D,MATCH(H361,INDEX(RAW_c_TEB2000_REV01!B:B,MATCH(H361,RAW_c_TEB2000_REV01!B:B,)+1):'RAW_c_TEB2000_REV01'!B11432,)+MATCH(H361,RAW_c_TEB2000_REV01!B:B,),3),INDEX(RAW_c_TEB2000_REV01!B:D,MATCH(H361,RAW_c_TEB2000_REV01!B:B,0),3)),"---")),"---")</f>
        <v>---</v>
      </c>
      <c r="N361" t="str">
        <f>IFERROR(IF(AND(B361="B2B",J361="--"),L361,IF(
COUNTIF(B2B!H:H,(IF(K361&lt;&gt;"---",IF(INDEX(RAW_c_TEB2000_REV01!B:D,MATCH(H361,RAW_c_TEB2000_REV01!B:B,0),3)=L361,INDEX(
RAW_c_TEB2000_REV01!B:D,MATCH(H361,INDEX(RAW_c_TEB2000_REV01!B:B,MATCH(H361,RAW_c_TEB2000_REV01!B:B,)+1):'RAW_c_TEB2000_REV01'!B11432,)+MATCH(H361,RAW_c_TEB2000_REV01!B:B,),3),INDEX(RAW_c_TEB2000_REV01!B:D,MATCH(H361,RAW_c_TEB2000_REV01!B:B,0),3)),"---")))=0,"---",IF(K361&lt;&gt;"---",IF(INDEX(RAW_c_TEB2000_REV01!B:D,MATCH(H361,RAW_c_TEB2000_REV01!B:B,0),3)=L361,INDEX(
RAW_c_TEB2000_REV01!B:D,MATCH(H361,INDEX(RAW_c_TEB2000_REV01!B:B,MATCH(H361,RAW_c_TEB2000_REV01!B:B,)+1):'RAW_c_TEB2000_REV01'!B11432,)+MATCH(H361,RAW_c_TEB2000_REV01!B:B,),3),INDEX(RAW_c_TEB2000_REV01!B:D,MATCH(H361,RAW_c_TEB2000_REV01!B:B,0),3)),"---"))),"---")</f>
        <v>---</v>
      </c>
      <c r="T361">
        <f>COUNTIF(RAW_c_TEB2000_REV01!B:B,G361)</f>
        <v>30</v>
      </c>
      <c r="U361" t="str">
        <f t="shared" si="35"/>
        <v>ext. Conn.-96</v>
      </c>
    </row>
    <row r="362" spans="1:21" x14ac:dyDescent="0.25">
      <c r="A362" t="s">
        <v>2394</v>
      </c>
      <c r="B362" t="s">
        <v>2298</v>
      </c>
      <c r="C362" t="s">
        <v>170</v>
      </c>
      <c r="D362" t="s">
        <v>842</v>
      </c>
      <c r="E362" t="s">
        <v>986</v>
      </c>
      <c r="F362" t="str">
        <f t="shared" si="30"/>
        <v>J2-A1</v>
      </c>
      <c r="G362" t="str">
        <f>VLOOKUP(F362,RAW_c_TEB2000_REV01!A:B,2,0)</f>
        <v>5VIN</v>
      </c>
      <c r="H362" t="str">
        <f t="shared" si="31"/>
        <v>5VIN</v>
      </c>
      <c r="I362" t="str">
        <f t="shared" si="32"/>
        <v>--</v>
      </c>
      <c r="J362" t="str">
        <f t="shared" si="33"/>
        <v>---</v>
      </c>
      <c r="K362" t="str">
        <f>IFERROR(IF(J362="--",IF(G362=H362,VLOOKUP(G362,RAW_c_TEB2000_REV01!L:N,3,0),SUM(VLOOKUP(H362,RAW_c_TEB2000_REV01!L:N,3,0),VLOOKUP(G362,RAW_c_TEB2000_REV01!L:N,3,0))),"---"),"---")</f>
        <v>---</v>
      </c>
      <c r="L362" t="str">
        <f t="shared" si="34"/>
        <v>J2-A1</v>
      </c>
      <c r="M362" t="str">
        <f>IFERROR(IF(
COUNTIF(B2B!H:H,(IF(K362&lt;&gt;"---",IF(INDEX(RAW_c_TEB2000_REV01!B:D,MATCH(H362,RAW_c_TEB2000_REV01!B:B,0),3)=L362,INDEX(
RAW_c_TEB2000_REV01!B:D,MATCH(H362,INDEX(RAW_c_TEB2000_REV01!B:B,MATCH(H362,RAW_c_TEB2000_REV01!B:B,)+1):'RAW_c_TEB2000_REV01'!B11433,)+MATCH(H362,RAW_c_TEB2000_REV01!B:B,),3),INDEX(RAW_c_TEB2000_REV01!B:D,MATCH(H362,RAW_c_TEB2000_REV01!B:B,0),3)),"---")))=1,"---",IF(K362&lt;&gt;"---",IF(INDEX(RAW_c_TEB2000_REV01!B:D,MATCH(H362,RAW_c_TEB2000_REV01!B:B,0),3)=L362,INDEX(
RAW_c_TEB2000_REV01!B:D,MATCH(H362,INDEX(RAW_c_TEB2000_REV01!B:B,MATCH(H362,RAW_c_TEB2000_REV01!B:B,)+1):'RAW_c_TEB2000_REV01'!B11433,)+MATCH(H362,RAW_c_TEB2000_REV01!B:B,),3),INDEX(RAW_c_TEB2000_REV01!B:D,MATCH(H362,RAW_c_TEB2000_REV01!B:B,0),3)),"---")),"---")</f>
        <v>---</v>
      </c>
      <c r="N362" t="str">
        <f>IFERROR(IF(AND(B362="B2B",J362="--"),L362,IF(
COUNTIF(B2B!H:H,(IF(K362&lt;&gt;"---",IF(INDEX(RAW_c_TEB2000_REV01!B:D,MATCH(H362,RAW_c_TEB2000_REV01!B:B,0),3)=L362,INDEX(
RAW_c_TEB2000_REV01!B:D,MATCH(H362,INDEX(RAW_c_TEB2000_REV01!B:B,MATCH(H362,RAW_c_TEB2000_REV01!B:B,)+1):'RAW_c_TEB2000_REV01'!B11433,)+MATCH(H362,RAW_c_TEB2000_REV01!B:B,),3),INDEX(RAW_c_TEB2000_REV01!B:D,MATCH(H362,RAW_c_TEB2000_REV01!B:B,0),3)),"---")))=0,"---",IF(K362&lt;&gt;"---",IF(INDEX(RAW_c_TEB2000_REV01!B:D,MATCH(H362,RAW_c_TEB2000_REV01!B:B,0),3)=L362,INDEX(
RAW_c_TEB2000_REV01!B:D,MATCH(H362,INDEX(RAW_c_TEB2000_REV01!B:B,MATCH(H362,RAW_c_TEB2000_REV01!B:B,)+1):'RAW_c_TEB2000_REV01'!B11433,)+MATCH(H362,RAW_c_TEB2000_REV01!B:B,),3),INDEX(RAW_c_TEB2000_REV01!B:D,MATCH(H362,RAW_c_TEB2000_REV01!B:B,0),3)),"---"))),"---")</f>
        <v>---</v>
      </c>
      <c r="T362">
        <f>COUNTIF(RAW_c_TEB2000_REV01!B:B,G362)</f>
        <v>12</v>
      </c>
      <c r="U362" t="str">
        <f t="shared" si="35"/>
        <v>ext. Conn.-1</v>
      </c>
    </row>
    <row r="363" spans="1:21" x14ac:dyDescent="0.25">
      <c r="A363" t="s">
        <v>2395</v>
      </c>
      <c r="B363" t="s">
        <v>2298</v>
      </c>
      <c r="C363" t="s">
        <v>171</v>
      </c>
      <c r="D363" t="s">
        <v>842</v>
      </c>
      <c r="E363" t="s">
        <v>1196</v>
      </c>
      <c r="F363" t="str">
        <f t="shared" si="30"/>
        <v>J2-A2</v>
      </c>
      <c r="G363" t="str">
        <f>VLOOKUP(F363,RAW_c_TEB2000_REV01!A:B,2,0)</f>
        <v>5VIN</v>
      </c>
      <c r="H363" t="str">
        <f t="shared" si="31"/>
        <v>5VIN</v>
      </c>
      <c r="I363" t="str">
        <f t="shared" si="32"/>
        <v>--</v>
      </c>
      <c r="J363" t="str">
        <f t="shared" si="33"/>
        <v>---</v>
      </c>
      <c r="K363" t="str">
        <f>IFERROR(IF(J363="--",IF(G363=H363,VLOOKUP(G363,RAW_c_TEB2000_REV01!L:N,3,0),SUM(VLOOKUP(H363,RAW_c_TEB2000_REV01!L:N,3,0),VLOOKUP(G363,RAW_c_TEB2000_REV01!L:N,3,0))),"---"),"---")</f>
        <v>---</v>
      </c>
      <c r="L363" t="str">
        <f t="shared" si="34"/>
        <v>J2-A2</v>
      </c>
      <c r="M363" t="str">
        <f>IFERROR(IF(
COUNTIF(B2B!H:H,(IF(K363&lt;&gt;"---",IF(INDEX(RAW_c_TEB2000_REV01!B:D,MATCH(H363,RAW_c_TEB2000_REV01!B:B,0),3)=L363,INDEX(
RAW_c_TEB2000_REV01!B:D,MATCH(H363,INDEX(RAW_c_TEB2000_REV01!B:B,MATCH(H363,RAW_c_TEB2000_REV01!B:B,)+1):'RAW_c_TEB2000_REV01'!B11434,)+MATCH(H363,RAW_c_TEB2000_REV01!B:B,),3),INDEX(RAW_c_TEB2000_REV01!B:D,MATCH(H363,RAW_c_TEB2000_REV01!B:B,0),3)),"---")))=1,"---",IF(K363&lt;&gt;"---",IF(INDEX(RAW_c_TEB2000_REV01!B:D,MATCH(H363,RAW_c_TEB2000_REV01!B:B,0),3)=L363,INDEX(
RAW_c_TEB2000_REV01!B:D,MATCH(H363,INDEX(RAW_c_TEB2000_REV01!B:B,MATCH(H363,RAW_c_TEB2000_REV01!B:B,)+1):'RAW_c_TEB2000_REV01'!B11434,)+MATCH(H363,RAW_c_TEB2000_REV01!B:B,),3),INDEX(RAW_c_TEB2000_REV01!B:D,MATCH(H363,RAW_c_TEB2000_REV01!B:B,0),3)),"---")),"---")</f>
        <v>---</v>
      </c>
      <c r="N363" t="str">
        <f>IFERROR(IF(AND(B363="B2B",J363="--"),L363,IF(
COUNTIF(B2B!H:H,(IF(K363&lt;&gt;"---",IF(INDEX(RAW_c_TEB2000_REV01!B:D,MATCH(H363,RAW_c_TEB2000_REV01!B:B,0),3)=L363,INDEX(
RAW_c_TEB2000_REV01!B:D,MATCH(H363,INDEX(RAW_c_TEB2000_REV01!B:B,MATCH(H363,RAW_c_TEB2000_REV01!B:B,)+1):'RAW_c_TEB2000_REV01'!B11434,)+MATCH(H363,RAW_c_TEB2000_REV01!B:B,),3),INDEX(RAW_c_TEB2000_REV01!B:D,MATCH(H363,RAW_c_TEB2000_REV01!B:B,0),3)),"---")))=0,"---",IF(K363&lt;&gt;"---",IF(INDEX(RAW_c_TEB2000_REV01!B:D,MATCH(H363,RAW_c_TEB2000_REV01!B:B,0),3)=L363,INDEX(
RAW_c_TEB2000_REV01!B:D,MATCH(H363,INDEX(RAW_c_TEB2000_REV01!B:B,MATCH(H363,RAW_c_TEB2000_REV01!B:B,)+1):'RAW_c_TEB2000_REV01'!B11434,)+MATCH(H363,RAW_c_TEB2000_REV01!B:B,),3),INDEX(RAW_c_TEB2000_REV01!B:D,MATCH(H363,RAW_c_TEB2000_REV01!B:B,0),3)),"---"))),"---")</f>
        <v>---</v>
      </c>
      <c r="T363">
        <f>COUNTIF(RAW_c_TEB2000_REV01!B:B,G363)</f>
        <v>12</v>
      </c>
      <c r="U363" t="str">
        <f t="shared" si="35"/>
        <v>ext. Conn.-2</v>
      </c>
    </row>
    <row r="364" spans="1:21" x14ac:dyDescent="0.25">
      <c r="A364" t="s">
        <v>2396</v>
      </c>
      <c r="B364" t="s">
        <v>2298</v>
      </c>
      <c r="C364" t="s">
        <v>172</v>
      </c>
      <c r="D364" t="s">
        <v>842</v>
      </c>
      <c r="E364" t="s">
        <v>1198</v>
      </c>
      <c r="F364" t="str">
        <f t="shared" si="30"/>
        <v>J2-A3</v>
      </c>
      <c r="G364" t="str">
        <f>VLOOKUP(F364,RAW_c_TEB2000_REV01!A:B,2,0)</f>
        <v>GND</v>
      </c>
      <c r="H364" t="str">
        <f t="shared" si="31"/>
        <v>GND</v>
      </c>
      <c r="I364" t="str">
        <f t="shared" si="32"/>
        <v>--</v>
      </c>
      <c r="J364" t="str">
        <f t="shared" si="33"/>
        <v>---</v>
      </c>
      <c r="K364" t="str">
        <f>IFERROR(IF(J364="--",IF(G364=H364,VLOOKUP(G364,RAW_c_TEB2000_REV01!L:N,3,0),SUM(VLOOKUP(H364,RAW_c_TEB2000_REV01!L:N,3,0),VLOOKUP(G364,RAW_c_TEB2000_REV01!L:N,3,0))),"---"),"---")</f>
        <v>---</v>
      </c>
      <c r="L364" t="str">
        <f t="shared" si="34"/>
        <v>J2-A3</v>
      </c>
      <c r="M364" t="str">
        <f>IFERROR(IF(
COUNTIF(B2B!H:H,(IF(K364&lt;&gt;"---",IF(INDEX(RAW_c_TEB2000_REV01!B:D,MATCH(H364,RAW_c_TEB2000_REV01!B:B,0),3)=L364,INDEX(
RAW_c_TEB2000_REV01!B:D,MATCH(H364,INDEX(RAW_c_TEB2000_REV01!B:B,MATCH(H364,RAW_c_TEB2000_REV01!B:B,)+1):'RAW_c_TEB2000_REV01'!B11435,)+MATCH(H364,RAW_c_TEB2000_REV01!B:B,),3),INDEX(RAW_c_TEB2000_REV01!B:D,MATCH(H364,RAW_c_TEB2000_REV01!B:B,0),3)),"---")))=1,"---",IF(K364&lt;&gt;"---",IF(INDEX(RAW_c_TEB2000_REV01!B:D,MATCH(H364,RAW_c_TEB2000_REV01!B:B,0),3)=L364,INDEX(
RAW_c_TEB2000_REV01!B:D,MATCH(H364,INDEX(RAW_c_TEB2000_REV01!B:B,MATCH(H364,RAW_c_TEB2000_REV01!B:B,)+1):'RAW_c_TEB2000_REV01'!B11435,)+MATCH(H364,RAW_c_TEB2000_REV01!B:B,),3),INDEX(RAW_c_TEB2000_REV01!B:D,MATCH(H364,RAW_c_TEB2000_REV01!B:B,0),3)),"---")),"---")</f>
        <v>---</v>
      </c>
      <c r="N364" t="str">
        <f>IFERROR(IF(AND(B364="B2B",J364="--"),L364,IF(
COUNTIF(B2B!H:H,(IF(K364&lt;&gt;"---",IF(INDEX(RAW_c_TEB2000_REV01!B:D,MATCH(H364,RAW_c_TEB2000_REV01!B:B,0),3)=L364,INDEX(
RAW_c_TEB2000_REV01!B:D,MATCH(H364,INDEX(RAW_c_TEB2000_REV01!B:B,MATCH(H364,RAW_c_TEB2000_REV01!B:B,)+1):'RAW_c_TEB2000_REV01'!B11435,)+MATCH(H364,RAW_c_TEB2000_REV01!B:B,),3),INDEX(RAW_c_TEB2000_REV01!B:D,MATCH(H364,RAW_c_TEB2000_REV01!B:B,0),3)),"---")))=0,"---",IF(K364&lt;&gt;"---",IF(INDEX(RAW_c_TEB2000_REV01!B:D,MATCH(H364,RAW_c_TEB2000_REV01!B:B,0),3)=L364,INDEX(
RAW_c_TEB2000_REV01!B:D,MATCH(H364,INDEX(RAW_c_TEB2000_REV01!B:B,MATCH(H364,RAW_c_TEB2000_REV01!B:B,)+1):'RAW_c_TEB2000_REV01'!B11435,)+MATCH(H364,RAW_c_TEB2000_REV01!B:B,),3),INDEX(RAW_c_TEB2000_REV01!B:D,MATCH(H364,RAW_c_TEB2000_REV01!B:B,0),3)),"---"))),"---")</f>
        <v>---</v>
      </c>
      <c r="T364">
        <f>COUNTIF(RAW_c_TEB2000_REV01!B:B,G364)</f>
        <v>224</v>
      </c>
      <c r="U364" t="str">
        <f t="shared" si="35"/>
        <v>ext. Conn.-3</v>
      </c>
    </row>
    <row r="365" spans="1:21" x14ac:dyDescent="0.25">
      <c r="A365" t="s">
        <v>2397</v>
      </c>
      <c r="B365" t="s">
        <v>2298</v>
      </c>
      <c r="C365" t="s">
        <v>173</v>
      </c>
      <c r="D365" t="s">
        <v>842</v>
      </c>
      <c r="E365" t="s">
        <v>987</v>
      </c>
      <c r="F365" t="str">
        <f t="shared" si="30"/>
        <v>J2-A4</v>
      </c>
      <c r="G365" t="str">
        <f>VLOOKUP(F365,RAW_c_TEB2000_REV01!A:B,2,0)</f>
        <v>B13_L18_N</v>
      </c>
      <c r="H365" t="str">
        <f t="shared" si="31"/>
        <v>B13_L18_N</v>
      </c>
      <c r="I365" t="str">
        <f t="shared" si="32"/>
        <v>--</v>
      </c>
      <c r="J365" t="str">
        <f t="shared" si="33"/>
        <v>--</v>
      </c>
      <c r="K365">
        <f>IFERROR(IF(J365="--",IF(G365=H365,VLOOKUP(G365,RAW_c_TEB2000_REV01!L:N,3,0),SUM(VLOOKUP(H365,RAW_c_TEB2000_REV01!L:N,3,0),VLOOKUP(G365,RAW_c_TEB2000_REV01!L:N,3,0))),"---"),"---")</f>
        <v>28.0137</v>
      </c>
      <c r="L365" t="str">
        <f t="shared" si="34"/>
        <v>J2-A4</v>
      </c>
      <c r="M365" t="str">
        <f>IFERROR(IF(
COUNTIF(B2B!H:H,(IF(K365&lt;&gt;"---",IF(INDEX(RAW_c_TEB2000_REV01!B:D,MATCH(H365,RAW_c_TEB2000_REV01!B:B,0),3)=L365,INDEX(
RAW_c_TEB2000_REV01!B:D,MATCH(H365,INDEX(RAW_c_TEB2000_REV01!B:B,MATCH(H365,RAW_c_TEB2000_REV01!B:B,)+1):'RAW_c_TEB2000_REV01'!B11436,)+MATCH(H365,RAW_c_TEB2000_REV01!B:B,),3),INDEX(RAW_c_TEB2000_REV01!B:D,MATCH(H365,RAW_c_TEB2000_REV01!B:B,0),3)),"---")))=1,"---",IF(K365&lt;&gt;"---",IF(INDEX(RAW_c_TEB2000_REV01!B:D,MATCH(H365,RAW_c_TEB2000_REV01!B:B,0),3)=L365,INDEX(
RAW_c_TEB2000_REV01!B:D,MATCH(H365,INDEX(RAW_c_TEB2000_REV01!B:B,MATCH(H365,RAW_c_TEB2000_REV01!B:B,)+1):'RAW_c_TEB2000_REV01'!B11436,)+MATCH(H365,RAW_c_TEB2000_REV01!B:B,),3),INDEX(RAW_c_TEB2000_REV01!B:D,MATCH(H365,RAW_c_TEB2000_REV01!B:B,0),3)),"---")),"---")</f>
        <v>---</v>
      </c>
      <c r="N365" t="str">
        <f>IFERROR(IF(AND(B365="B2B",J365="--"),L365,IF(
COUNTIF(B2B!H:H,(IF(K365&lt;&gt;"---",IF(INDEX(RAW_c_TEB2000_REV01!B:D,MATCH(H365,RAW_c_TEB2000_REV01!B:B,0),3)=L365,INDEX(
RAW_c_TEB2000_REV01!B:D,MATCH(H365,INDEX(RAW_c_TEB2000_REV01!B:B,MATCH(H365,RAW_c_TEB2000_REV01!B:B,)+1):'RAW_c_TEB2000_REV01'!B11436,)+MATCH(H365,RAW_c_TEB2000_REV01!B:B,),3),INDEX(RAW_c_TEB2000_REV01!B:D,MATCH(H365,RAW_c_TEB2000_REV01!B:B,0),3)),"---")))=0,"---",IF(K365&lt;&gt;"---",IF(INDEX(RAW_c_TEB2000_REV01!B:D,MATCH(H365,RAW_c_TEB2000_REV01!B:B,0),3)=L365,INDEX(
RAW_c_TEB2000_REV01!B:D,MATCH(H365,INDEX(RAW_c_TEB2000_REV01!B:B,MATCH(H365,RAW_c_TEB2000_REV01!B:B,)+1):'RAW_c_TEB2000_REV01'!B11436,)+MATCH(H365,RAW_c_TEB2000_REV01!B:B,),3),INDEX(RAW_c_TEB2000_REV01!B:D,MATCH(H365,RAW_c_TEB2000_REV01!B:B,0),3)),"---"))),"---")</f>
        <v>JB2-78</v>
      </c>
      <c r="T365">
        <f>COUNTIF(RAW_c_TEB2000_REV01!B:B,G365)</f>
        <v>2</v>
      </c>
      <c r="U365" t="str">
        <f t="shared" si="35"/>
        <v>ext. Conn.-4</v>
      </c>
    </row>
    <row r="366" spans="1:21" x14ac:dyDescent="0.25">
      <c r="A366" t="s">
        <v>2398</v>
      </c>
      <c r="B366" t="s">
        <v>2298</v>
      </c>
      <c r="C366" t="s">
        <v>174</v>
      </c>
      <c r="D366" t="s">
        <v>842</v>
      </c>
      <c r="E366" t="s">
        <v>1097</v>
      </c>
      <c r="F366" t="str">
        <f t="shared" si="30"/>
        <v>J2-A5</v>
      </c>
      <c r="G366" t="str">
        <f>VLOOKUP(F366,RAW_c_TEB2000_REV01!A:B,2,0)</f>
        <v>B13_L18_P</v>
      </c>
      <c r="H366" t="str">
        <f t="shared" si="31"/>
        <v>B13_L18_P</v>
      </c>
      <c r="I366" t="str">
        <f t="shared" si="32"/>
        <v>--</v>
      </c>
      <c r="J366" t="str">
        <f t="shared" si="33"/>
        <v>--</v>
      </c>
      <c r="K366">
        <f>IFERROR(IF(J366="--",IF(G366=H366,VLOOKUP(G366,RAW_c_TEB2000_REV01!L:N,3,0),SUM(VLOOKUP(H366,RAW_c_TEB2000_REV01!L:N,3,0),VLOOKUP(G366,RAW_c_TEB2000_REV01!L:N,3,0))),"---"),"---")</f>
        <v>28.0137</v>
      </c>
      <c r="L366" t="str">
        <f t="shared" si="34"/>
        <v>J2-A5</v>
      </c>
      <c r="M366" t="str">
        <f>IFERROR(IF(
COUNTIF(B2B!H:H,(IF(K366&lt;&gt;"---",IF(INDEX(RAW_c_TEB2000_REV01!B:D,MATCH(H366,RAW_c_TEB2000_REV01!B:B,0),3)=L366,INDEX(
RAW_c_TEB2000_REV01!B:D,MATCH(H366,INDEX(RAW_c_TEB2000_REV01!B:B,MATCH(H366,RAW_c_TEB2000_REV01!B:B,)+1):'RAW_c_TEB2000_REV01'!B11437,)+MATCH(H366,RAW_c_TEB2000_REV01!B:B,),3),INDEX(RAW_c_TEB2000_REV01!B:D,MATCH(H366,RAW_c_TEB2000_REV01!B:B,0),3)),"---")))=1,"---",IF(K366&lt;&gt;"---",IF(INDEX(RAW_c_TEB2000_REV01!B:D,MATCH(H366,RAW_c_TEB2000_REV01!B:B,0),3)=L366,INDEX(
RAW_c_TEB2000_REV01!B:D,MATCH(H366,INDEX(RAW_c_TEB2000_REV01!B:B,MATCH(H366,RAW_c_TEB2000_REV01!B:B,)+1):'RAW_c_TEB2000_REV01'!B11437,)+MATCH(H366,RAW_c_TEB2000_REV01!B:B,),3),INDEX(RAW_c_TEB2000_REV01!B:D,MATCH(H366,RAW_c_TEB2000_REV01!B:B,0),3)),"---")),"---")</f>
        <v>---</v>
      </c>
      <c r="N366" t="str">
        <f>IFERROR(IF(AND(B366="B2B",J366="--"),L366,IF(
COUNTIF(B2B!H:H,(IF(K366&lt;&gt;"---",IF(INDEX(RAW_c_TEB2000_REV01!B:D,MATCH(H366,RAW_c_TEB2000_REV01!B:B,0),3)=L366,INDEX(
RAW_c_TEB2000_REV01!B:D,MATCH(H366,INDEX(RAW_c_TEB2000_REV01!B:B,MATCH(H366,RAW_c_TEB2000_REV01!B:B,)+1):'RAW_c_TEB2000_REV01'!B11437,)+MATCH(H366,RAW_c_TEB2000_REV01!B:B,),3),INDEX(RAW_c_TEB2000_REV01!B:D,MATCH(H366,RAW_c_TEB2000_REV01!B:B,0),3)),"---")))=0,"---",IF(K366&lt;&gt;"---",IF(INDEX(RAW_c_TEB2000_REV01!B:D,MATCH(H366,RAW_c_TEB2000_REV01!B:B,0),3)=L366,INDEX(
RAW_c_TEB2000_REV01!B:D,MATCH(H366,INDEX(RAW_c_TEB2000_REV01!B:B,MATCH(H366,RAW_c_TEB2000_REV01!B:B,)+1):'RAW_c_TEB2000_REV01'!B11437,)+MATCH(H366,RAW_c_TEB2000_REV01!B:B,),3),INDEX(RAW_c_TEB2000_REV01!B:D,MATCH(H366,RAW_c_TEB2000_REV01!B:B,0),3)),"---"))),"---")</f>
        <v>JB2-76</v>
      </c>
      <c r="T366">
        <f>COUNTIF(RAW_c_TEB2000_REV01!B:B,G366)</f>
        <v>2</v>
      </c>
      <c r="U366" t="str">
        <f t="shared" si="35"/>
        <v>ext. Conn.-5</v>
      </c>
    </row>
    <row r="367" spans="1:21" x14ac:dyDescent="0.25">
      <c r="A367" t="s">
        <v>2399</v>
      </c>
      <c r="B367" t="s">
        <v>2298</v>
      </c>
      <c r="C367" t="s">
        <v>175</v>
      </c>
      <c r="D367" t="s">
        <v>842</v>
      </c>
      <c r="E367" t="s">
        <v>1098</v>
      </c>
      <c r="F367" t="str">
        <f t="shared" si="30"/>
        <v>J2-A6</v>
      </c>
      <c r="G367" t="str">
        <f>VLOOKUP(F367,RAW_c_TEB2000_REV01!A:B,2,0)</f>
        <v>B13_L19_N</v>
      </c>
      <c r="H367" t="str">
        <f t="shared" si="31"/>
        <v>B13_L19_N</v>
      </c>
      <c r="I367" t="str">
        <f t="shared" si="32"/>
        <v>--</v>
      </c>
      <c r="J367" t="str">
        <f t="shared" si="33"/>
        <v>--</v>
      </c>
      <c r="K367">
        <f>IFERROR(IF(J367="--",IF(G367=H367,VLOOKUP(G367,RAW_c_TEB2000_REV01!L:N,3,0),SUM(VLOOKUP(H367,RAW_c_TEB2000_REV01!L:N,3,0),VLOOKUP(G367,RAW_c_TEB2000_REV01!L:N,3,0))),"---"),"---")</f>
        <v>14.7639</v>
      </c>
      <c r="L367" t="str">
        <f t="shared" si="34"/>
        <v>J2-A6</v>
      </c>
      <c r="M367" t="str">
        <f>IFERROR(IF(
COUNTIF(B2B!H:H,(IF(K367&lt;&gt;"---",IF(INDEX(RAW_c_TEB2000_REV01!B:D,MATCH(H367,RAW_c_TEB2000_REV01!B:B,0),3)=L367,INDEX(
RAW_c_TEB2000_REV01!B:D,MATCH(H367,INDEX(RAW_c_TEB2000_REV01!B:B,MATCH(H367,RAW_c_TEB2000_REV01!B:B,)+1):'RAW_c_TEB2000_REV01'!B11438,)+MATCH(H367,RAW_c_TEB2000_REV01!B:B,),3),INDEX(RAW_c_TEB2000_REV01!B:D,MATCH(H367,RAW_c_TEB2000_REV01!B:B,0),3)),"---")))=1,"---",IF(K367&lt;&gt;"---",IF(INDEX(RAW_c_TEB2000_REV01!B:D,MATCH(H367,RAW_c_TEB2000_REV01!B:B,0),3)=L367,INDEX(
RAW_c_TEB2000_REV01!B:D,MATCH(H367,INDEX(RAW_c_TEB2000_REV01!B:B,MATCH(H367,RAW_c_TEB2000_REV01!B:B,)+1):'RAW_c_TEB2000_REV01'!B11438,)+MATCH(H367,RAW_c_TEB2000_REV01!B:B,),3),INDEX(RAW_c_TEB2000_REV01!B:D,MATCH(H367,RAW_c_TEB2000_REV01!B:B,0),3)),"---")),"---")</f>
        <v>---</v>
      </c>
      <c r="N367" t="str">
        <f>IFERROR(IF(AND(B367="B2B",J367="--"),L367,IF(
COUNTIF(B2B!H:H,(IF(K367&lt;&gt;"---",IF(INDEX(RAW_c_TEB2000_REV01!B:D,MATCH(H367,RAW_c_TEB2000_REV01!B:B,0),3)=L367,INDEX(
RAW_c_TEB2000_REV01!B:D,MATCH(H367,INDEX(RAW_c_TEB2000_REV01!B:B,MATCH(H367,RAW_c_TEB2000_REV01!B:B,)+1):'RAW_c_TEB2000_REV01'!B11438,)+MATCH(H367,RAW_c_TEB2000_REV01!B:B,),3),INDEX(RAW_c_TEB2000_REV01!B:D,MATCH(H367,RAW_c_TEB2000_REV01!B:B,0),3)),"---")))=0,"---",IF(K367&lt;&gt;"---",IF(INDEX(RAW_c_TEB2000_REV01!B:D,MATCH(H367,RAW_c_TEB2000_REV01!B:B,0),3)=L367,INDEX(
RAW_c_TEB2000_REV01!B:D,MATCH(H367,INDEX(RAW_c_TEB2000_REV01!B:B,MATCH(H367,RAW_c_TEB2000_REV01!B:B,)+1):'RAW_c_TEB2000_REV01'!B11438,)+MATCH(H367,RAW_c_TEB2000_REV01!B:B,),3),INDEX(RAW_c_TEB2000_REV01!B:D,MATCH(H367,RAW_c_TEB2000_REV01!B:B,0),3)),"---"))),"---")</f>
        <v>JB2-93</v>
      </c>
      <c r="T367">
        <f>COUNTIF(RAW_c_TEB2000_REV01!B:B,G367)</f>
        <v>2</v>
      </c>
      <c r="U367" t="str">
        <f t="shared" si="35"/>
        <v>ext. Conn.-6</v>
      </c>
    </row>
    <row r="368" spans="1:21" x14ac:dyDescent="0.25">
      <c r="A368" t="s">
        <v>2400</v>
      </c>
      <c r="B368" t="s">
        <v>2298</v>
      </c>
      <c r="C368" t="s">
        <v>176</v>
      </c>
      <c r="D368" t="s">
        <v>842</v>
      </c>
      <c r="E368" t="s">
        <v>1099</v>
      </c>
      <c r="F368" t="str">
        <f t="shared" si="30"/>
        <v>J2-A7</v>
      </c>
      <c r="G368" t="str">
        <f>VLOOKUP(F368,RAW_c_TEB2000_REV01!A:B,2,0)</f>
        <v>B13_L19_P</v>
      </c>
      <c r="H368" t="str">
        <f t="shared" si="31"/>
        <v>B13_L19_P</v>
      </c>
      <c r="I368" t="str">
        <f t="shared" si="32"/>
        <v>--</v>
      </c>
      <c r="J368" t="str">
        <f t="shared" si="33"/>
        <v>--</v>
      </c>
      <c r="K368">
        <f>IFERROR(IF(J368="--",IF(G368=H368,VLOOKUP(G368,RAW_c_TEB2000_REV01!L:N,3,0),SUM(VLOOKUP(H368,RAW_c_TEB2000_REV01!L:N,3,0),VLOOKUP(G368,RAW_c_TEB2000_REV01!L:N,3,0))),"---"),"---")</f>
        <v>14.803900000000001</v>
      </c>
      <c r="L368" t="str">
        <f t="shared" si="34"/>
        <v>J2-A7</v>
      </c>
      <c r="M368" t="str">
        <f>IFERROR(IF(
COUNTIF(B2B!H:H,(IF(K368&lt;&gt;"---",IF(INDEX(RAW_c_TEB2000_REV01!B:D,MATCH(H368,RAW_c_TEB2000_REV01!B:B,0),3)=L368,INDEX(
RAW_c_TEB2000_REV01!B:D,MATCH(H368,INDEX(RAW_c_TEB2000_REV01!B:B,MATCH(H368,RAW_c_TEB2000_REV01!B:B,)+1):'RAW_c_TEB2000_REV01'!B11439,)+MATCH(H368,RAW_c_TEB2000_REV01!B:B,),3),INDEX(RAW_c_TEB2000_REV01!B:D,MATCH(H368,RAW_c_TEB2000_REV01!B:B,0),3)),"---")))=1,"---",IF(K368&lt;&gt;"---",IF(INDEX(RAW_c_TEB2000_REV01!B:D,MATCH(H368,RAW_c_TEB2000_REV01!B:B,0),3)=L368,INDEX(
RAW_c_TEB2000_REV01!B:D,MATCH(H368,INDEX(RAW_c_TEB2000_REV01!B:B,MATCH(H368,RAW_c_TEB2000_REV01!B:B,)+1):'RAW_c_TEB2000_REV01'!B11439,)+MATCH(H368,RAW_c_TEB2000_REV01!B:B,),3),INDEX(RAW_c_TEB2000_REV01!B:D,MATCH(H368,RAW_c_TEB2000_REV01!B:B,0),3)),"---")),"---")</f>
        <v>---</v>
      </c>
      <c r="N368" t="str">
        <f>IFERROR(IF(AND(B368="B2B",J368="--"),L368,IF(
COUNTIF(B2B!H:H,(IF(K368&lt;&gt;"---",IF(INDEX(RAW_c_TEB2000_REV01!B:D,MATCH(H368,RAW_c_TEB2000_REV01!B:B,0),3)=L368,INDEX(
RAW_c_TEB2000_REV01!B:D,MATCH(H368,INDEX(RAW_c_TEB2000_REV01!B:B,MATCH(H368,RAW_c_TEB2000_REV01!B:B,)+1):'RAW_c_TEB2000_REV01'!B11439,)+MATCH(H368,RAW_c_TEB2000_REV01!B:B,),3),INDEX(RAW_c_TEB2000_REV01!B:D,MATCH(H368,RAW_c_TEB2000_REV01!B:B,0),3)),"---")))=0,"---",IF(K368&lt;&gt;"---",IF(INDEX(RAW_c_TEB2000_REV01!B:D,MATCH(H368,RAW_c_TEB2000_REV01!B:B,0),3)=L368,INDEX(
RAW_c_TEB2000_REV01!B:D,MATCH(H368,INDEX(RAW_c_TEB2000_REV01!B:B,MATCH(H368,RAW_c_TEB2000_REV01!B:B,)+1):'RAW_c_TEB2000_REV01'!B11439,)+MATCH(H368,RAW_c_TEB2000_REV01!B:B,),3),INDEX(RAW_c_TEB2000_REV01!B:D,MATCH(H368,RAW_c_TEB2000_REV01!B:B,0),3)),"---"))),"---")</f>
        <v>JB2-91</v>
      </c>
      <c r="T368">
        <f>COUNTIF(RAW_c_TEB2000_REV01!B:B,G368)</f>
        <v>2</v>
      </c>
      <c r="U368" t="str">
        <f t="shared" si="35"/>
        <v>ext. Conn.-7</v>
      </c>
    </row>
    <row r="369" spans="1:21" x14ac:dyDescent="0.25">
      <c r="A369" t="s">
        <v>2401</v>
      </c>
      <c r="B369" t="s">
        <v>2298</v>
      </c>
      <c r="C369" t="s">
        <v>177</v>
      </c>
      <c r="D369" t="s">
        <v>842</v>
      </c>
      <c r="E369" t="s">
        <v>1100</v>
      </c>
      <c r="F369" t="str">
        <f t="shared" si="30"/>
        <v>J2-A8</v>
      </c>
      <c r="G369" t="str">
        <f>VLOOKUP(F369,RAW_c_TEB2000_REV01!A:B,2,0)</f>
        <v>B13_L23_N</v>
      </c>
      <c r="H369" t="str">
        <f t="shared" si="31"/>
        <v>B13_L23_N</v>
      </c>
      <c r="I369" t="str">
        <f t="shared" si="32"/>
        <v>--</v>
      </c>
      <c r="J369" t="str">
        <f t="shared" si="33"/>
        <v>--</v>
      </c>
      <c r="K369">
        <f>IFERROR(IF(J369="--",IF(G369=H369,VLOOKUP(G369,RAW_c_TEB2000_REV01!L:N,3,0),SUM(VLOOKUP(H369,RAW_c_TEB2000_REV01!L:N,3,0),VLOOKUP(G369,RAW_c_TEB2000_REV01!L:N,3,0))),"---"),"---")</f>
        <v>12.5848</v>
      </c>
      <c r="L369" t="str">
        <f t="shared" si="34"/>
        <v>J2-A8</v>
      </c>
      <c r="M369" t="str">
        <f>IFERROR(IF(
COUNTIF(B2B!H:H,(IF(K369&lt;&gt;"---",IF(INDEX(RAW_c_TEB2000_REV01!B:D,MATCH(H369,RAW_c_TEB2000_REV01!B:B,0),3)=L369,INDEX(
RAW_c_TEB2000_REV01!B:D,MATCH(H369,INDEX(RAW_c_TEB2000_REV01!B:B,MATCH(H369,RAW_c_TEB2000_REV01!B:B,)+1):'RAW_c_TEB2000_REV01'!B11440,)+MATCH(H369,RAW_c_TEB2000_REV01!B:B,),3),INDEX(RAW_c_TEB2000_REV01!B:D,MATCH(H369,RAW_c_TEB2000_REV01!B:B,0),3)),"---")))=1,"---",IF(K369&lt;&gt;"---",IF(INDEX(RAW_c_TEB2000_REV01!B:D,MATCH(H369,RAW_c_TEB2000_REV01!B:B,0),3)=L369,INDEX(
RAW_c_TEB2000_REV01!B:D,MATCH(H369,INDEX(RAW_c_TEB2000_REV01!B:B,MATCH(H369,RAW_c_TEB2000_REV01!B:B,)+1):'RAW_c_TEB2000_REV01'!B11440,)+MATCH(H369,RAW_c_TEB2000_REV01!B:B,),3),INDEX(RAW_c_TEB2000_REV01!B:D,MATCH(H369,RAW_c_TEB2000_REV01!B:B,0),3)),"---")),"---")</f>
        <v>---</v>
      </c>
      <c r="N369" t="str">
        <f>IFERROR(IF(AND(B369="B2B",J369="--"),L369,IF(
COUNTIF(B2B!H:H,(IF(K369&lt;&gt;"---",IF(INDEX(RAW_c_TEB2000_REV01!B:D,MATCH(H369,RAW_c_TEB2000_REV01!B:B,0),3)=L369,INDEX(
RAW_c_TEB2000_REV01!B:D,MATCH(H369,INDEX(RAW_c_TEB2000_REV01!B:B,MATCH(H369,RAW_c_TEB2000_REV01!B:B,)+1):'RAW_c_TEB2000_REV01'!B11440,)+MATCH(H369,RAW_c_TEB2000_REV01!B:B,),3),INDEX(RAW_c_TEB2000_REV01!B:D,MATCH(H369,RAW_c_TEB2000_REV01!B:B,0),3)),"---")))=0,"---",IF(K369&lt;&gt;"---",IF(INDEX(RAW_c_TEB2000_REV01!B:D,MATCH(H369,RAW_c_TEB2000_REV01!B:B,0),3)=L369,INDEX(
RAW_c_TEB2000_REV01!B:D,MATCH(H369,INDEX(RAW_c_TEB2000_REV01!B:B,MATCH(H369,RAW_c_TEB2000_REV01!B:B,)+1):'RAW_c_TEB2000_REV01'!B11440,)+MATCH(H369,RAW_c_TEB2000_REV01!B:B,),3),INDEX(RAW_c_TEB2000_REV01!B:D,MATCH(H369,RAW_c_TEB2000_REV01!B:B,0),3)),"---"))),"---")</f>
        <v>JB2-83</v>
      </c>
      <c r="T369">
        <f>COUNTIF(RAW_c_TEB2000_REV01!B:B,G369)</f>
        <v>2</v>
      </c>
      <c r="U369" t="str">
        <f t="shared" si="35"/>
        <v>ext. Conn.-8</v>
      </c>
    </row>
    <row r="370" spans="1:21" x14ac:dyDescent="0.25">
      <c r="A370" t="s">
        <v>2402</v>
      </c>
      <c r="B370" t="s">
        <v>2298</v>
      </c>
      <c r="C370" t="s">
        <v>178</v>
      </c>
      <c r="D370" t="s">
        <v>842</v>
      </c>
      <c r="E370" t="s">
        <v>1101</v>
      </c>
      <c r="F370" t="str">
        <f t="shared" si="30"/>
        <v>J2-A9</v>
      </c>
      <c r="G370" t="str">
        <f>VLOOKUP(F370,RAW_c_TEB2000_REV01!A:B,2,0)</f>
        <v>B13_L23_P</v>
      </c>
      <c r="H370" t="str">
        <f t="shared" si="31"/>
        <v>B13_L23_P</v>
      </c>
      <c r="I370" t="str">
        <f t="shared" si="32"/>
        <v>--</v>
      </c>
      <c r="J370" t="str">
        <f t="shared" si="33"/>
        <v>--</v>
      </c>
      <c r="K370">
        <f>IFERROR(IF(J370="--",IF(G370=H370,VLOOKUP(G370,RAW_c_TEB2000_REV01!L:N,3,0),SUM(VLOOKUP(H370,RAW_c_TEB2000_REV01!L:N,3,0),VLOOKUP(G370,RAW_c_TEB2000_REV01!L:N,3,0))),"---"),"---")</f>
        <v>12.6248</v>
      </c>
      <c r="L370" t="str">
        <f t="shared" si="34"/>
        <v>J2-A9</v>
      </c>
      <c r="M370" t="str">
        <f>IFERROR(IF(
COUNTIF(B2B!H:H,(IF(K370&lt;&gt;"---",IF(INDEX(RAW_c_TEB2000_REV01!B:D,MATCH(H370,RAW_c_TEB2000_REV01!B:B,0),3)=L370,INDEX(
RAW_c_TEB2000_REV01!B:D,MATCH(H370,INDEX(RAW_c_TEB2000_REV01!B:B,MATCH(H370,RAW_c_TEB2000_REV01!B:B,)+1):'RAW_c_TEB2000_REV01'!B11441,)+MATCH(H370,RAW_c_TEB2000_REV01!B:B,),3),INDEX(RAW_c_TEB2000_REV01!B:D,MATCH(H370,RAW_c_TEB2000_REV01!B:B,0),3)),"---")))=1,"---",IF(K370&lt;&gt;"---",IF(INDEX(RAW_c_TEB2000_REV01!B:D,MATCH(H370,RAW_c_TEB2000_REV01!B:B,0),3)=L370,INDEX(
RAW_c_TEB2000_REV01!B:D,MATCH(H370,INDEX(RAW_c_TEB2000_REV01!B:B,MATCH(H370,RAW_c_TEB2000_REV01!B:B,)+1):'RAW_c_TEB2000_REV01'!B11441,)+MATCH(H370,RAW_c_TEB2000_REV01!B:B,),3),INDEX(RAW_c_TEB2000_REV01!B:D,MATCH(H370,RAW_c_TEB2000_REV01!B:B,0),3)),"---")),"---")</f>
        <v>---</v>
      </c>
      <c r="N370" t="str">
        <f>IFERROR(IF(AND(B370="B2B",J370="--"),L370,IF(
COUNTIF(B2B!H:H,(IF(K370&lt;&gt;"---",IF(INDEX(RAW_c_TEB2000_REV01!B:D,MATCH(H370,RAW_c_TEB2000_REV01!B:B,0),3)=L370,INDEX(
RAW_c_TEB2000_REV01!B:D,MATCH(H370,INDEX(RAW_c_TEB2000_REV01!B:B,MATCH(H370,RAW_c_TEB2000_REV01!B:B,)+1):'RAW_c_TEB2000_REV01'!B11441,)+MATCH(H370,RAW_c_TEB2000_REV01!B:B,),3),INDEX(RAW_c_TEB2000_REV01!B:D,MATCH(H370,RAW_c_TEB2000_REV01!B:B,0),3)),"---")))=0,"---",IF(K370&lt;&gt;"---",IF(INDEX(RAW_c_TEB2000_REV01!B:D,MATCH(H370,RAW_c_TEB2000_REV01!B:B,0),3)=L370,INDEX(
RAW_c_TEB2000_REV01!B:D,MATCH(H370,INDEX(RAW_c_TEB2000_REV01!B:B,MATCH(H370,RAW_c_TEB2000_REV01!B:B,)+1):'RAW_c_TEB2000_REV01'!B11441,)+MATCH(H370,RAW_c_TEB2000_REV01!B:B,),3),INDEX(RAW_c_TEB2000_REV01!B:D,MATCH(H370,RAW_c_TEB2000_REV01!B:B,0),3)),"---"))),"---")</f>
        <v>JB2-81</v>
      </c>
      <c r="T370">
        <f>COUNTIF(RAW_c_TEB2000_REV01!B:B,G370)</f>
        <v>2</v>
      </c>
      <c r="U370" t="str">
        <f t="shared" si="35"/>
        <v>ext. Conn.-9</v>
      </c>
    </row>
    <row r="371" spans="1:21" x14ac:dyDescent="0.25">
      <c r="A371" t="s">
        <v>2403</v>
      </c>
      <c r="B371" t="s">
        <v>2298</v>
      </c>
      <c r="C371" t="s">
        <v>179</v>
      </c>
      <c r="D371" t="s">
        <v>842</v>
      </c>
      <c r="E371" t="s">
        <v>1102</v>
      </c>
      <c r="F371" t="str">
        <f t="shared" si="30"/>
        <v>J2-A10</v>
      </c>
      <c r="G371" t="str">
        <f>VLOOKUP(F371,RAW_c_TEB2000_REV01!A:B,2,0)</f>
        <v>B13_L10_N</v>
      </c>
      <c r="H371" t="str">
        <f t="shared" si="31"/>
        <v>B13_L10_N</v>
      </c>
      <c r="I371" t="str">
        <f t="shared" si="32"/>
        <v>--</v>
      </c>
      <c r="J371" t="str">
        <f t="shared" si="33"/>
        <v>--</v>
      </c>
      <c r="K371">
        <f>IFERROR(IF(J371="--",IF(G371=H371,VLOOKUP(G371,RAW_c_TEB2000_REV01!L:N,3,0),SUM(VLOOKUP(H371,RAW_c_TEB2000_REV01!L:N,3,0),VLOOKUP(G371,RAW_c_TEB2000_REV01!L:N,3,0))),"---"),"---")</f>
        <v>10.1571</v>
      </c>
      <c r="L371" t="str">
        <f t="shared" si="34"/>
        <v>J2-A10</v>
      </c>
      <c r="M371" t="str">
        <f>IFERROR(IF(
COUNTIF(B2B!H:H,(IF(K371&lt;&gt;"---",IF(INDEX(RAW_c_TEB2000_REV01!B:D,MATCH(H371,RAW_c_TEB2000_REV01!B:B,0),3)=L371,INDEX(
RAW_c_TEB2000_REV01!B:D,MATCH(H371,INDEX(RAW_c_TEB2000_REV01!B:B,MATCH(H371,RAW_c_TEB2000_REV01!B:B,)+1):'RAW_c_TEB2000_REV01'!B11442,)+MATCH(H371,RAW_c_TEB2000_REV01!B:B,),3),INDEX(RAW_c_TEB2000_REV01!B:D,MATCH(H371,RAW_c_TEB2000_REV01!B:B,0),3)),"---")))=1,"---",IF(K371&lt;&gt;"---",IF(INDEX(RAW_c_TEB2000_REV01!B:D,MATCH(H371,RAW_c_TEB2000_REV01!B:B,0),3)=L371,INDEX(
RAW_c_TEB2000_REV01!B:D,MATCH(H371,INDEX(RAW_c_TEB2000_REV01!B:B,MATCH(H371,RAW_c_TEB2000_REV01!B:B,)+1):'RAW_c_TEB2000_REV01'!B11442,)+MATCH(H371,RAW_c_TEB2000_REV01!B:B,),3),INDEX(RAW_c_TEB2000_REV01!B:D,MATCH(H371,RAW_c_TEB2000_REV01!B:B,0),3)),"---")),"---")</f>
        <v>---</v>
      </c>
      <c r="N371" t="str">
        <f>IFERROR(IF(AND(B371="B2B",J371="--"),L371,IF(
COUNTIF(B2B!H:H,(IF(K371&lt;&gt;"---",IF(INDEX(RAW_c_TEB2000_REV01!B:D,MATCH(H371,RAW_c_TEB2000_REV01!B:B,0),3)=L371,INDEX(
RAW_c_TEB2000_REV01!B:D,MATCH(H371,INDEX(RAW_c_TEB2000_REV01!B:B,MATCH(H371,RAW_c_TEB2000_REV01!B:B,)+1):'RAW_c_TEB2000_REV01'!B11442,)+MATCH(H371,RAW_c_TEB2000_REV01!B:B,),3),INDEX(RAW_c_TEB2000_REV01!B:D,MATCH(H371,RAW_c_TEB2000_REV01!B:B,0),3)),"---")))=0,"---",IF(K371&lt;&gt;"---",IF(INDEX(RAW_c_TEB2000_REV01!B:D,MATCH(H371,RAW_c_TEB2000_REV01!B:B,0),3)=L371,INDEX(
RAW_c_TEB2000_REV01!B:D,MATCH(H371,INDEX(RAW_c_TEB2000_REV01!B:B,MATCH(H371,RAW_c_TEB2000_REV01!B:B,)+1):'RAW_c_TEB2000_REV01'!B11442,)+MATCH(H371,RAW_c_TEB2000_REV01!B:B,),3),INDEX(RAW_c_TEB2000_REV01!B:D,MATCH(H371,RAW_c_TEB2000_REV01!B:B,0),3)),"---"))),"---")</f>
        <v>JB2-73</v>
      </c>
      <c r="T371">
        <f>COUNTIF(RAW_c_TEB2000_REV01!B:B,G371)</f>
        <v>2</v>
      </c>
      <c r="U371" t="str">
        <f t="shared" si="35"/>
        <v>ext. Conn.-10</v>
      </c>
    </row>
    <row r="372" spans="1:21" x14ac:dyDescent="0.25">
      <c r="A372" t="s">
        <v>2404</v>
      </c>
      <c r="B372" t="s">
        <v>2298</v>
      </c>
      <c r="C372" t="s">
        <v>180</v>
      </c>
      <c r="D372" t="s">
        <v>842</v>
      </c>
      <c r="E372" t="s">
        <v>1103</v>
      </c>
      <c r="F372" t="str">
        <f t="shared" si="30"/>
        <v>J2-A11</v>
      </c>
      <c r="G372" t="str">
        <f>VLOOKUP(F372,RAW_c_TEB2000_REV01!A:B,2,0)</f>
        <v>B13_L10_P</v>
      </c>
      <c r="H372" t="str">
        <f t="shared" si="31"/>
        <v>B13_L10_P</v>
      </c>
      <c r="I372" t="str">
        <f t="shared" si="32"/>
        <v>--</v>
      </c>
      <c r="J372" t="str">
        <f t="shared" si="33"/>
        <v>--</v>
      </c>
      <c r="K372">
        <f>IFERROR(IF(J372="--",IF(G372=H372,VLOOKUP(G372,RAW_c_TEB2000_REV01!L:N,3,0),SUM(VLOOKUP(H372,RAW_c_TEB2000_REV01!L:N,3,0),VLOOKUP(G372,RAW_c_TEB2000_REV01!L:N,3,0))),"---"),"---")</f>
        <v>10.177099999999999</v>
      </c>
      <c r="L372" t="str">
        <f t="shared" si="34"/>
        <v>J2-A11</v>
      </c>
      <c r="M372" t="str">
        <f>IFERROR(IF(
COUNTIF(B2B!H:H,(IF(K372&lt;&gt;"---",IF(INDEX(RAW_c_TEB2000_REV01!B:D,MATCH(H372,RAW_c_TEB2000_REV01!B:B,0),3)=L372,INDEX(
RAW_c_TEB2000_REV01!B:D,MATCH(H372,INDEX(RAW_c_TEB2000_REV01!B:B,MATCH(H372,RAW_c_TEB2000_REV01!B:B,)+1):'RAW_c_TEB2000_REV01'!B11443,)+MATCH(H372,RAW_c_TEB2000_REV01!B:B,),3),INDEX(RAW_c_TEB2000_REV01!B:D,MATCH(H372,RAW_c_TEB2000_REV01!B:B,0),3)),"---")))=1,"---",IF(K372&lt;&gt;"---",IF(INDEX(RAW_c_TEB2000_REV01!B:D,MATCH(H372,RAW_c_TEB2000_REV01!B:B,0),3)=L372,INDEX(
RAW_c_TEB2000_REV01!B:D,MATCH(H372,INDEX(RAW_c_TEB2000_REV01!B:B,MATCH(H372,RAW_c_TEB2000_REV01!B:B,)+1):'RAW_c_TEB2000_REV01'!B11443,)+MATCH(H372,RAW_c_TEB2000_REV01!B:B,),3),INDEX(RAW_c_TEB2000_REV01!B:D,MATCH(H372,RAW_c_TEB2000_REV01!B:B,0),3)),"---")),"---")</f>
        <v>---</v>
      </c>
      <c r="N372" t="str">
        <f>IFERROR(IF(AND(B372="B2B",J372="--"),L372,IF(
COUNTIF(B2B!H:H,(IF(K372&lt;&gt;"---",IF(INDEX(RAW_c_TEB2000_REV01!B:D,MATCH(H372,RAW_c_TEB2000_REV01!B:B,0),3)=L372,INDEX(
RAW_c_TEB2000_REV01!B:D,MATCH(H372,INDEX(RAW_c_TEB2000_REV01!B:B,MATCH(H372,RAW_c_TEB2000_REV01!B:B,)+1):'RAW_c_TEB2000_REV01'!B11443,)+MATCH(H372,RAW_c_TEB2000_REV01!B:B,),3),INDEX(RAW_c_TEB2000_REV01!B:D,MATCH(H372,RAW_c_TEB2000_REV01!B:B,0),3)),"---")))=0,"---",IF(K372&lt;&gt;"---",IF(INDEX(RAW_c_TEB2000_REV01!B:D,MATCH(H372,RAW_c_TEB2000_REV01!B:B,0),3)=L372,INDEX(
RAW_c_TEB2000_REV01!B:D,MATCH(H372,INDEX(RAW_c_TEB2000_REV01!B:B,MATCH(H372,RAW_c_TEB2000_REV01!B:B,)+1):'RAW_c_TEB2000_REV01'!B11443,)+MATCH(H372,RAW_c_TEB2000_REV01!B:B,),3),INDEX(RAW_c_TEB2000_REV01!B:D,MATCH(H372,RAW_c_TEB2000_REV01!B:B,0),3)),"---"))),"---")</f>
        <v>JB2-71</v>
      </c>
      <c r="T372">
        <f>COUNTIF(RAW_c_TEB2000_REV01!B:B,G372)</f>
        <v>2</v>
      </c>
      <c r="U372" t="str">
        <f t="shared" si="35"/>
        <v>ext. Conn.-11</v>
      </c>
    </row>
    <row r="373" spans="1:21" x14ac:dyDescent="0.25">
      <c r="A373" t="s">
        <v>2405</v>
      </c>
      <c r="B373" t="s">
        <v>2298</v>
      </c>
      <c r="C373" t="s">
        <v>181</v>
      </c>
      <c r="D373" t="s">
        <v>842</v>
      </c>
      <c r="E373" t="s">
        <v>1104</v>
      </c>
      <c r="F373" t="str">
        <f t="shared" si="30"/>
        <v>J2-A12</v>
      </c>
      <c r="G373" t="str">
        <f>VLOOKUP(F373,RAW_c_TEB2000_REV01!A:B,2,0)</f>
        <v>B13_L4_N</v>
      </c>
      <c r="H373" t="str">
        <f t="shared" si="31"/>
        <v>B13_L4_N</v>
      </c>
      <c r="I373" t="str">
        <f t="shared" si="32"/>
        <v>--</v>
      </c>
      <c r="J373" t="str">
        <f t="shared" si="33"/>
        <v>--</v>
      </c>
      <c r="K373">
        <f>IFERROR(IF(J373="--",IF(G373=H373,VLOOKUP(G373,RAW_c_TEB2000_REV01!L:N,3,0),SUM(VLOOKUP(H373,RAW_c_TEB2000_REV01!L:N,3,0),VLOOKUP(G373,RAW_c_TEB2000_REV01!L:N,3,0))),"---"),"---")</f>
        <v>8.2408000000000001</v>
      </c>
      <c r="L373" t="str">
        <f t="shared" si="34"/>
        <v>J2-A12</v>
      </c>
      <c r="M373" t="str">
        <f>IFERROR(IF(
COUNTIF(B2B!H:H,(IF(K373&lt;&gt;"---",IF(INDEX(RAW_c_TEB2000_REV01!B:D,MATCH(H373,RAW_c_TEB2000_REV01!B:B,0),3)=L373,INDEX(
RAW_c_TEB2000_REV01!B:D,MATCH(H373,INDEX(RAW_c_TEB2000_REV01!B:B,MATCH(H373,RAW_c_TEB2000_REV01!B:B,)+1):'RAW_c_TEB2000_REV01'!B11444,)+MATCH(H373,RAW_c_TEB2000_REV01!B:B,),3),INDEX(RAW_c_TEB2000_REV01!B:D,MATCH(H373,RAW_c_TEB2000_REV01!B:B,0),3)),"---")))=1,"---",IF(K373&lt;&gt;"---",IF(INDEX(RAW_c_TEB2000_REV01!B:D,MATCH(H373,RAW_c_TEB2000_REV01!B:B,0),3)=L373,INDEX(
RAW_c_TEB2000_REV01!B:D,MATCH(H373,INDEX(RAW_c_TEB2000_REV01!B:B,MATCH(H373,RAW_c_TEB2000_REV01!B:B,)+1):'RAW_c_TEB2000_REV01'!B11444,)+MATCH(H373,RAW_c_TEB2000_REV01!B:B,),3),INDEX(RAW_c_TEB2000_REV01!B:D,MATCH(H373,RAW_c_TEB2000_REV01!B:B,0),3)),"---")),"---")</f>
        <v>---</v>
      </c>
      <c r="N373" t="str">
        <f>IFERROR(IF(AND(B373="B2B",J373="--"),L373,IF(
COUNTIF(B2B!H:H,(IF(K373&lt;&gt;"---",IF(INDEX(RAW_c_TEB2000_REV01!B:D,MATCH(H373,RAW_c_TEB2000_REV01!B:B,0),3)=L373,INDEX(
RAW_c_TEB2000_REV01!B:D,MATCH(H373,INDEX(RAW_c_TEB2000_REV01!B:B,MATCH(H373,RAW_c_TEB2000_REV01!B:B,)+1):'RAW_c_TEB2000_REV01'!B11444,)+MATCH(H373,RAW_c_TEB2000_REV01!B:B,),3),INDEX(RAW_c_TEB2000_REV01!B:D,MATCH(H373,RAW_c_TEB2000_REV01!B:B,0),3)),"---")))=0,"---",IF(K373&lt;&gt;"---",IF(INDEX(RAW_c_TEB2000_REV01!B:D,MATCH(H373,RAW_c_TEB2000_REV01!B:B,0),3)=L373,INDEX(
RAW_c_TEB2000_REV01!B:D,MATCH(H373,INDEX(RAW_c_TEB2000_REV01!B:B,MATCH(H373,RAW_c_TEB2000_REV01!B:B,)+1):'RAW_c_TEB2000_REV01'!B11444,)+MATCH(H373,RAW_c_TEB2000_REV01!B:B,),3),INDEX(RAW_c_TEB2000_REV01!B:D,MATCH(H373,RAW_c_TEB2000_REV01!B:B,0),3)),"---"))),"---")</f>
        <v>JB2-63</v>
      </c>
      <c r="T373">
        <f>COUNTIF(RAW_c_TEB2000_REV01!B:B,G373)</f>
        <v>2</v>
      </c>
      <c r="U373" t="str">
        <f t="shared" si="35"/>
        <v>ext. Conn.-12</v>
      </c>
    </row>
    <row r="374" spans="1:21" x14ac:dyDescent="0.25">
      <c r="A374" t="s">
        <v>2406</v>
      </c>
      <c r="B374" t="s">
        <v>2298</v>
      </c>
      <c r="C374" t="s">
        <v>182</v>
      </c>
      <c r="D374" t="s">
        <v>842</v>
      </c>
      <c r="E374" t="s">
        <v>1105</v>
      </c>
      <c r="F374" t="str">
        <f t="shared" si="30"/>
        <v>J2-A13</v>
      </c>
      <c r="G374" t="str">
        <f>VLOOKUP(F374,RAW_c_TEB2000_REV01!A:B,2,0)</f>
        <v>B13_L4_P</v>
      </c>
      <c r="H374" t="str">
        <f t="shared" si="31"/>
        <v>B13_L4_P</v>
      </c>
      <c r="I374" t="str">
        <f t="shared" si="32"/>
        <v>--</v>
      </c>
      <c r="J374" t="str">
        <f t="shared" si="33"/>
        <v>--</v>
      </c>
      <c r="K374">
        <f>IFERROR(IF(J374="--",IF(G374=H374,VLOOKUP(G374,RAW_c_TEB2000_REV01!L:N,3,0),SUM(VLOOKUP(H374,RAW_c_TEB2000_REV01!L:N,3,0),VLOOKUP(G374,RAW_c_TEB2000_REV01!L:N,3,0))),"---"),"---")</f>
        <v>8.2408000000000001</v>
      </c>
      <c r="L374" t="str">
        <f t="shared" si="34"/>
        <v>J2-A13</v>
      </c>
      <c r="M374" t="str">
        <f>IFERROR(IF(
COUNTIF(B2B!H:H,(IF(K374&lt;&gt;"---",IF(INDEX(RAW_c_TEB2000_REV01!B:D,MATCH(H374,RAW_c_TEB2000_REV01!B:B,0),3)=L374,INDEX(
RAW_c_TEB2000_REV01!B:D,MATCH(H374,INDEX(RAW_c_TEB2000_REV01!B:B,MATCH(H374,RAW_c_TEB2000_REV01!B:B,)+1):'RAW_c_TEB2000_REV01'!B11445,)+MATCH(H374,RAW_c_TEB2000_REV01!B:B,),3),INDEX(RAW_c_TEB2000_REV01!B:D,MATCH(H374,RAW_c_TEB2000_REV01!B:B,0),3)),"---")))=1,"---",IF(K374&lt;&gt;"---",IF(INDEX(RAW_c_TEB2000_REV01!B:D,MATCH(H374,RAW_c_TEB2000_REV01!B:B,0),3)=L374,INDEX(
RAW_c_TEB2000_REV01!B:D,MATCH(H374,INDEX(RAW_c_TEB2000_REV01!B:B,MATCH(H374,RAW_c_TEB2000_REV01!B:B,)+1):'RAW_c_TEB2000_REV01'!B11445,)+MATCH(H374,RAW_c_TEB2000_REV01!B:B,),3),INDEX(RAW_c_TEB2000_REV01!B:D,MATCH(H374,RAW_c_TEB2000_REV01!B:B,0),3)),"---")),"---")</f>
        <v>---</v>
      </c>
      <c r="N374" t="str">
        <f>IFERROR(IF(AND(B374="B2B",J374="--"),L374,IF(
COUNTIF(B2B!H:H,(IF(K374&lt;&gt;"---",IF(INDEX(RAW_c_TEB2000_REV01!B:D,MATCH(H374,RAW_c_TEB2000_REV01!B:B,0),3)=L374,INDEX(
RAW_c_TEB2000_REV01!B:D,MATCH(H374,INDEX(RAW_c_TEB2000_REV01!B:B,MATCH(H374,RAW_c_TEB2000_REV01!B:B,)+1):'RAW_c_TEB2000_REV01'!B11445,)+MATCH(H374,RAW_c_TEB2000_REV01!B:B,),3),INDEX(RAW_c_TEB2000_REV01!B:D,MATCH(H374,RAW_c_TEB2000_REV01!B:B,0),3)),"---")))=0,"---",IF(K374&lt;&gt;"---",IF(INDEX(RAW_c_TEB2000_REV01!B:D,MATCH(H374,RAW_c_TEB2000_REV01!B:B,0),3)=L374,INDEX(
RAW_c_TEB2000_REV01!B:D,MATCH(H374,INDEX(RAW_c_TEB2000_REV01!B:B,MATCH(H374,RAW_c_TEB2000_REV01!B:B,)+1):'RAW_c_TEB2000_REV01'!B11445,)+MATCH(H374,RAW_c_TEB2000_REV01!B:B,),3),INDEX(RAW_c_TEB2000_REV01!B:D,MATCH(H374,RAW_c_TEB2000_REV01!B:B,0),3)),"---"))),"---")</f>
        <v>JB2-61</v>
      </c>
      <c r="T374">
        <f>COUNTIF(RAW_c_TEB2000_REV01!B:B,G374)</f>
        <v>2</v>
      </c>
      <c r="U374" t="str">
        <f t="shared" si="35"/>
        <v>ext. Conn.-13</v>
      </c>
    </row>
    <row r="375" spans="1:21" x14ac:dyDescent="0.25">
      <c r="A375" t="s">
        <v>2407</v>
      </c>
      <c r="B375" t="s">
        <v>2298</v>
      </c>
      <c r="C375" t="s">
        <v>183</v>
      </c>
      <c r="D375" t="s">
        <v>842</v>
      </c>
      <c r="E375" t="s">
        <v>988</v>
      </c>
      <c r="F375" t="str">
        <f t="shared" si="30"/>
        <v>J2-A14</v>
      </c>
      <c r="G375" t="str">
        <f>VLOOKUP(F375,RAW_c_TEB2000_REV01!A:B,2,0)</f>
        <v>B13_L14_N</v>
      </c>
      <c r="H375" t="str">
        <f t="shared" si="31"/>
        <v>B13_L14_N</v>
      </c>
      <c r="I375" t="str">
        <f t="shared" si="32"/>
        <v>--</v>
      </c>
      <c r="J375" t="str">
        <f t="shared" si="33"/>
        <v>--</v>
      </c>
      <c r="K375">
        <f>IFERROR(IF(J375="--",IF(G375=H375,VLOOKUP(G375,RAW_c_TEB2000_REV01!L:N,3,0),SUM(VLOOKUP(H375,RAW_c_TEB2000_REV01!L:N,3,0),VLOOKUP(G375,RAW_c_TEB2000_REV01!L:N,3,0))),"---"),"---")</f>
        <v>7.5660999999999996</v>
      </c>
      <c r="L375" t="str">
        <f t="shared" si="34"/>
        <v>J2-A14</v>
      </c>
      <c r="M375" t="str">
        <f>IFERROR(IF(
COUNTIF(B2B!H:H,(IF(K375&lt;&gt;"---",IF(INDEX(RAW_c_TEB2000_REV01!B:D,MATCH(H375,RAW_c_TEB2000_REV01!B:B,0),3)=L375,INDEX(
RAW_c_TEB2000_REV01!B:D,MATCH(H375,INDEX(RAW_c_TEB2000_REV01!B:B,MATCH(H375,RAW_c_TEB2000_REV01!B:B,)+1):'RAW_c_TEB2000_REV01'!B11446,)+MATCH(H375,RAW_c_TEB2000_REV01!B:B,),3),INDEX(RAW_c_TEB2000_REV01!B:D,MATCH(H375,RAW_c_TEB2000_REV01!B:B,0),3)),"---")))=1,"---",IF(K375&lt;&gt;"---",IF(INDEX(RAW_c_TEB2000_REV01!B:D,MATCH(H375,RAW_c_TEB2000_REV01!B:B,0),3)=L375,INDEX(
RAW_c_TEB2000_REV01!B:D,MATCH(H375,INDEX(RAW_c_TEB2000_REV01!B:B,MATCH(H375,RAW_c_TEB2000_REV01!B:B,)+1):'RAW_c_TEB2000_REV01'!B11446,)+MATCH(H375,RAW_c_TEB2000_REV01!B:B,),3),INDEX(RAW_c_TEB2000_REV01!B:D,MATCH(H375,RAW_c_TEB2000_REV01!B:B,0),3)),"---")),"---")</f>
        <v>---</v>
      </c>
      <c r="N375" t="str">
        <f>IFERROR(IF(AND(B375="B2B",J375="--"),L375,IF(
COUNTIF(B2B!H:H,(IF(K375&lt;&gt;"---",IF(INDEX(RAW_c_TEB2000_REV01!B:D,MATCH(H375,RAW_c_TEB2000_REV01!B:B,0),3)=L375,INDEX(
RAW_c_TEB2000_REV01!B:D,MATCH(H375,INDEX(RAW_c_TEB2000_REV01!B:B,MATCH(H375,RAW_c_TEB2000_REV01!B:B,)+1):'RAW_c_TEB2000_REV01'!B11446,)+MATCH(H375,RAW_c_TEB2000_REV01!B:B,),3),INDEX(RAW_c_TEB2000_REV01!B:D,MATCH(H375,RAW_c_TEB2000_REV01!B:B,0),3)),"---")))=0,"---",IF(K375&lt;&gt;"---",IF(INDEX(RAW_c_TEB2000_REV01!B:D,MATCH(H375,RAW_c_TEB2000_REV01!B:B,0),3)=L375,INDEX(
RAW_c_TEB2000_REV01!B:D,MATCH(H375,INDEX(RAW_c_TEB2000_REV01!B:B,MATCH(H375,RAW_c_TEB2000_REV01!B:B,)+1):'RAW_c_TEB2000_REV01'!B11446,)+MATCH(H375,RAW_c_TEB2000_REV01!B:B,),3),INDEX(RAW_c_TEB2000_REV01!B:D,MATCH(H375,RAW_c_TEB2000_REV01!B:B,0),3)),"---"))),"---")</f>
        <v>JB2-53</v>
      </c>
      <c r="T375">
        <f>COUNTIF(RAW_c_TEB2000_REV01!B:B,G375)</f>
        <v>2</v>
      </c>
      <c r="U375" t="str">
        <f t="shared" si="35"/>
        <v>ext. Conn.-14</v>
      </c>
    </row>
    <row r="376" spans="1:21" x14ac:dyDescent="0.25">
      <c r="A376" t="s">
        <v>2408</v>
      </c>
      <c r="B376" t="s">
        <v>2298</v>
      </c>
      <c r="C376" t="s">
        <v>184</v>
      </c>
      <c r="D376" t="s">
        <v>842</v>
      </c>
      <c r="E376" t="s">
        <v>1106</v>
      </c>
      <c r="F376" t="str">
        <f t="shared" si="30"/>
        <v>J2-A15</v>
      </c>
      <c r="G376" t="str">
        <f>VLOOKUP(F376,RAW_c_TEB2000_REV01!A:B,2,0)</f>
        <v>B13_L14_P</v>
      </c>
      <c r="H376" t="str">
        <f t="shared" si="31"/>
        <v>B13_L14_P</v>
      </c>
      <c r="I376" t="str">
        <f t="shared" si="32"/>
        <v>--</v>
      </c>
      <c r="J376" t="str">
        <f t="shared" si="33"/>
        <v>--</v>
      </c>
      <c r="K376">
        <f>IFERROR(IF(J376="--",IF(G376=H376,VLOOKUP(G376,RAW_c_TEB2000_REV01!L:N,3,0),SUM(VLOOKUP(H376,RAW_c_TEB2000_REV01!L:N,3,0),VLOOKUP(G376,RAW_c_TEB2000_REV01!L:N,3,0))),"---"),"---")</f>
        <v>7.5861000000000001</v>
      </c>
      <c r="L376" t="str">
        <f t="shared" si="34"/>
        <v>J2-A15</v>
      </c>
      <c r="M376" t="str">
        <f>IFERROR(IF(
COUNTIF(B2B!H:H,(IF(K376&lt;&gt;"---",IF(INDEX(RAW_c_TEB2000_REV01!B:D,MATCH(H376,RAW_c_TEB2000_REV01!B:B,0),3)=L376,INDEX(
RAW_c_TEB2000_REV01!B:D,MATCH(H376,INDEX(RAW_c_TEB2000_REV01!B:B,MATCH(H376,RAW_c_TEB2000_REV01!B:B,)+1):'RAW_c_TEB2000_REV01'!B11447,)+MATCH(H376,RAW_c_TEB2000_REV01!B:B,),3),INDEX(RAW_c_TEB2000_REV01!B:D,MATCH(H376,RAW_c_TEB2000_REV01!B:B,0),3)),"---")))=1,"---",IF(K376&lt;&gt;"---",IF(INDEX(RAW_c_TEB2000_REV01!B:D,MATCH(H376,RAW_c_TEB2000_REV01!B:B,0),3)=L376,INDEX(
RAW_c_TEB2000_REV01!B:D,MATCH(H376,INDEX(RAW_c_TEB2000_REV01!B:B,MATCH(H376,RAW_c_TEB2000_REV01!B:B,)+1):'RAW_c_TEB2000_REV01'!B11447,)+MATCH(H376,RAW_c_TEB2000_REV01!B:B,),3),INDEX(RAW_c_TEB2000_REV01!B:D,MATCH(H376,RAW_c_TEB2000_REV01!B:B,0),3)),"---")),"---")</f>
        <v>---</v>
      </c>
      <c r="N376" t="str">
        <f>IFERROR(IF(AND(B376="B2B",J376="--"),L376,IF(
COUNTIF(B2B!H:H,(IF(K376&lt;&gt;"---",IF(INDEX(RAW_c_TEB2000_REV01!B:D,MATCH(H376,RAW_c_TEB2000_REV01!B:B,0),3)=L376,INDEX(
RAW_c_TEB2000_REV01!B:D,MATCH(H376,INDEX(RAW_c_TEB2000_REV01!B:B,MATCH(H376,RAW_c_TEB2000_REV01!B:B,)+1):'RAW_c_TEB2000_REV01'!B11447,)+MATCH(H376,RAW_c_TEB2000_REV01!B:B,),3),INDEX(RAW_c_TEB2000_REV01!B:D,MATCH(H376,RAW_c_TEB2000_REV01!B:B,0),3)),"---")))=0,"---",IF(K376&lt;&gt;"---",IF(INDEX(RAW_c_TEB2000_REV01!B:D,MATCH(H376,RAW_c_TEB2000_REV01!B:B,0),3)=L376,INDEX(
RAW_c_TEB2000_REV01!B:D,MATCH(H376,INDEX(RAW_c_TEB2000_REV01!B:B,MATCH(H376,RAW_c_TEB2000_REV01!B:B,)+1):'RAW_c_TEB2000_REV01'!B11447,)+MATCH(H376,RAW_c_TEB2000_REV01!B:B,),3),INDEX(RAW_c_TEB2000_REV01!B:D,MATCH(H376,RAW_c_TEB2000_REV01!B:B,0),3)),"---"))),"---")</f>
        <v>JB2-51</v>
      </c>
      <c r="T376">
        <f>COUNTIF(RAW_c_TEB2000_REV01!B:B,G376)</f>
        <v>2</v>
      </c>
      <c r="U376" t="str">
        <f t="shared" si="35"/>
        <v>ext. Conn.-15</v>
      </c>
    </row>
    <row r="377" spans="1:21" x14ac:dyDescent="0.25">
      <c r="A377" t="s">
        <v>2409</v>
      </c>
      <c r="B377" t="s">
        <v>2298</v>
      </c>
      <c r="C377" t="s">
        <v>185</v>
      </c>
      <c r="D377" t="s">
        <v>842</v>
      </c>
      <c r="E377" t="s">
        <v>1107</v>
      </c>
      <c r="F377" t="str">
        <f t="shared" si="30"/>
        <v>J2-A16</v>
      </c>
      <c r="G377" t="str">
        <f>VLOOKUP(F377,RAW_c_TEB2000_REV01!A:B,2,0)</f>
        <v>B13_L1_N</v>
      </c>
      <c r="H377" t="str">
        <f t="shared" si="31"/>
        <v>B13_L1_N</v>
      </c>
      <c r="I377" t="str">
        <f t="shared" si="32"/>
        <v>--</v>
      </c>
      <c r="J377" t="str">
        <f t="shared" si="33"/>
        <v>--</v>
      </c>
      <c r="K377">
        <f>IFERROR(IF(J377="--",IF(G377=H377,VLOOKUP(G377,RAW_c_TEB2000_REV01!L:N,3,0),SUM(VLOOKUP(H377,RAW_c_TEB2000_REV01!L:N,3,0),VLOOKUP(G377,RAW_c_TEB2000_REV01!L:N,3,0))),"---"),"---")</f>
        <v>8.6127000000000002</v>
      </c>
      <c r="L377" t="str">
        <f t="shared" si="34"/>
        <v>J2-A16</v>
      </c>
      <c r="M377" t="str">
        <f>IFERROR(IF(
COUNTIF(B2B!H:H,(IF(K377&lt;&gt;"---",IF(INDEX(RAW_c_TEB2000_REV01!B:D,MATCH(H377,RAW_c_TEB2000_REV01!B:B,0),3)=L377,INDEX(
RAW_c_TEB2000_REV01!B:D,MATCH(H377,INDEX(RAW_c_TEB2000_REV01!B:B,MATCH(H377,RAW_c_TEB2000_REV01!B:B,)+1):'RAW_c_TEB2000_REV01'!B11448,)+MATCH(H377,RAW_c_TEB2000_REV01!B:B,),3),INDEX(RAW_c_TEB2000_REV01!B:D,MATCH(H377,RAW_c_TEB2000_REV01!B:B,0),3)),"---")))=1,"---",IF(K377&lt;&gt;"---",IF(INDEX(RAW_c_TEB2000_REV01!B:D,MATCH(H377,RAW_c_TEB2000_REV01!B:B,0),3)=L377,INDEX(
RAW_c_TEB2000_REV01!B:D,MATCH(H377,INDEX(RAW_c_TEB2000_REV01!B:B,MATCH(H377,RAW_c_TEB2000_REV01!B:B,)+1):'RAW_c_TEB2000_REV01'!B11448,)+MATCH(H377,RAW_c_TEB2000_REV01!B:B,),3),INDEX(RAW_c_TEB2000_REV01!B:D,MATCH(H377,RAW_c_TEB2000_REV01!B:B,0),3)),"---")),"---")</f>
        <v>---</v>
      </c>
      <c r="N377" t="str">
        <f>IFERROR(IF(AND(B377="B2B",J377="--"),L377,IF(
COUNTIF(B2B!H:H,(IF(K377&lt;&gt;"---",IF(INDEX(RAW_c_TEB2000_REV01!B:D,MATCH(H377,RAW_c_TEB2000_REV01!B:B,0),3)=L377,INDEX(
RAW_c_TEB2000_REV01!B:D,MATCH(H377,INDEX(RAW_c_TEB2000_REV01!B:B,MATCH(H377,RAW_c_TEB2000_REV01!B:B,)+1):'RAW_c_TEB2000_REV01'!B11448,)+MATCH(H377,RAW_c_TEB2000_REV01!B:B,),3),INDEX(RAW_c_TEB2000_REV01!B:D,MATCH(H377,RAW_c_TEB2000_REV01!B:B,0),3)),"---")))=0,"---",IF(K377&lt;&gt;"---",IF(INDEX(RAW_c_TEB2000_REV01!B:D,MATCH(H377,RAW_c_TEB2000_REV01!B:B,0),3)=L377,INDEX(
RAW_c_TEB2000_REV01!B:D,MATCH(H377,INDEX(RAW_c_TEB2000_REV01!B:B,MATCH(H377,RAW_c_TEB2000_REV01!B:B,)+1):'RAW_c_TEB2000_REV01'!B11448,)+MATCH(H377,RAW_c_TEB2000_REV01!B:B,),3),INDEX(RAW_c_TEB2000_REV01!B:D,MATCH(H377,RAW_c_TEB2000_REV01!B:B,0),3)),"---"))),"---")</f>
        <v>JB2-43</v>
      </c>
      <c r="T377">
        <f>COUNTIF(RAW_c_TEB2000_REV01!B:B,G377)</f>
        <v>2</v>
      </c>
      <c r="U377" t="str">
        <f t="shared" si="35"/>
        <v>ext. Conn.-16</v>
      </c>
    </row>
    <row r="378" spans="1:21" x14ac:dyDescent="0.25">
      <c r="A378" t="s">
        <v>2410</v>
      </c>
      <c r="B378" t="s">
        <v>2298</v>
      </c>
      <c r="C378" t="s">
        <v>186</v>
      </c>
      <c r="D378" t="s">
        <v>842</v>
      </c>
      <c r="E378" t="s">
        <v>1108</v>
      </c>
      <c r="F378" t="str">
        <f t="shared" si="30"/>
        <v>J2-A17</v>
      </c>
      <c r="G378" t="str">
        <f>VLOOKUP(F378,RAW_c_TEB2000_REV01!A:B,2,0)</f>
        <v>B13_L1_P</v>
      </c>
      <c r="H378" t="str">
        <f t="shared" si="31"/>
        <v>B13_L1_P</v>
      </c>
      <c r="I378" t="str">
        <f t="shared" si="32"/>
        <v>--</v>
      </c>
      <c r="J378" t="str">
        <f t="shared" si="33"/>
        <v>--</v>
      </c>
      <c r="K378">
        <f>IFERROR(IF(J378="--",IF(G378=H378,VLOOKUP(G378,RAW_c_TEB2000_REV01!L:N,3,0),SUM(VLOOKUP(H378,RAW_c_TEB2000_REV01!L:N,3,0),VLOOKUP(G378,RAW_c_TEB2000_REV01!L:N,3,0))),"---"),"---")</f>
        <v>8.6898999999999997</v>
      </c>
      <c r="L378" t="str">
        <f t="shared" si="34"/>
        <v>J2-A17</v>
      </c>
      <c r="M378" t="str">
        <f>IFERROR(IF(
COUNTIF(B2B!H:H,(IF(K378&lt;&gt;"---",IF(INDEX(RAW_c_TEB2000_REV01!B:D,MATCH(H378,RAW_c_TEB2000_REV01!B:B,0),3)=L378,INDEX(
RAW_c_TEB2000_REV01!B:D,MATCH(H378,INDEX(RAW_c_TEB2000_REV01!B:B,MATCH(H378,RAW_c_TEB2000_REV01!B:B,)+1):'RAW_c_TEB2000_REV01'!B11449,)+MATCH(H378,RAW_c_TEB2000_REV01!B:B,),3),INDEX(RAW_c_TEB2000_REV01!B:D,MATCH(H378,RAW_c_TEB2000_REV01!B:B,0),3)),"---")))=1,"---",IF(K378&lt;&gt;"---",IF(INDEX(RAW_c_TEB2000_REV01!B:D,MATCH(H378,RAW_c_TEB2000_REV01!B:B,0),3)=L378,INDEX(
RAW_c_TEB2000_REV01!B:D,MATCH(H378,INDEX(RAW_c_TEB2000_REV01!B:B,MATCH(H378,RAW_c_TEB2000_REV01!B:B,)+1):'RAW_c_TEB2000_REV01'!B11449,)+MATCH(H378,RAW_c_TEB2000_REV01!B:B,),3),INDEX(RAW_c_TEB2000_REV01!B:D,MATCH(H378,RAW_c_TEB2000_REV01!B:B,0),3)),"---")),"---")</f>
        <v>---</v>
      </c>
      <c r="N378" t="str">
        <f>IFERROR(IF(AND(B378="B2B",J378="--"),L378,IF(
COUNTIF(B2B!H:H,(IF(K378&lt;&gt;"---",IF(INDEX(RAW_c_TEB2000_REV01!B:D,MATCH(H378,RAW_c_TEB2000_REV01!B:B,0),3)=L378,INDEX(
RAW_c_TEB2000_REV01!B:D,MATCH(H378,INDEX(RAW_c_TEB2000_REV01!B:B,MATCH(H378,RAW_c_TEB2000_REV01!B:B,)+1):'RAW_c_TEB2000_REV01'!B11449,)+MATCH(H378,RAW_c_TEB2000_REV01!B:B,),3),INDEX(RAW_c_TEB2000_REV01!B:D,MATCH(H378,RAW_c_TEB2000_REV01!B:B,0),3)),"---")))=0,"---",IF(K378&lt;&gt;"---",IF(INDEX(RAW_c_TEB2000_REV01!B:D,MATCH(H378,RAW_c_TEB2000_REV01!B:B,0),3)=L378,INDEX(
RAW_c_TEB2000_REV01!B:D,MATCH(H378,INDEX(RAW_c_TEB2000_REV01!B:B,MATCH(H378,RAW_c_TEB2000_REV01!B:B,)+1):'RAW_c_TEB2000_REV01'!B11449,)+MATCH(H378,RAW_c_TEB2000_REV01!B:B,),3),INDEX(RAW_c_TEB2000_REV01!B:D,MATCH(H378,RAW_c_TEB2000_REV01!B:B,0),3)),"---"))),"---")</f>
        <v>JB2-41</v>
      </c>
      <c r="T378">
        <f>COUNTIF(RAW_c_TEB2000_REV01!B:B,G378)</f>
        <v>2</v>
      </c>
      <c r="U378" t="str">
        <f t="shared" si="35"/>
        <v>ext. Conn.-17</v>
      </c>
    </row>
    <row r="379" spans="1:21" x14ac:dyDescent="0.25">
      <c r="A379" t="s">
        <v>2411</v>
      </c>
      <c r="B379" t="s">
        <v>2298</v>
      </c>
      <c r="C379" t="s">
        <v>187</v>
      </c>
      <c r="D379" t="s">
        <v>842</v>
      </c>
      <c r="E379" t="s">
        <v>1109</v>
      </c>
      <c r="F379" t="str">
        <f t="shared" si="30"/>
        <v>J2-A18</v>
      </c>
      <c r="G379" t="str">
        <f>VLOOKUP(F379,RAW_c_TEB2000_REV01!A:B,2,0)</f>
        <v>B13_L5_N</v>
      </c>
      <c r="H379" t="str">
        <f t="shared" si="31"/>
        <v>B13_L5_N</v>
      </c>
      <c r="I379" t="str">
        <f t="shared" si="32"/>
        <v>--</v>
      </c>
      <c r="J379" t="str">
        <f t="shared" si="33"/>
        <v>--</v>
      </c>
      <c r="K379">
        <f>IFERROR(IF(J379="--",IF(G379=H379,VLOOKUP(G379,RAW_c_TEB2000_REV01!L:N,3,0),SUM(VLOOKUP(H379,RAW_c_TEB2000_REV01!L:N,3,0),VLOOKUP(G379,RAW_c_TEB2000_REV01!L:N,3,0))),"---"),"---")</f>
        <v>10.7768</v>
      </c>
      <c r="L379" t="str">
        <f t="shared" si="34"/>
        <v>J2-A18</v>
      </c>
      <c r="M379" t="str">
        <f>IFERROR(IF(
COUNTIF(B2B!H:H,(IF(K379&lt;&gt;"---",IF(INDEX(RAW_c_TEB2000_REV01!B:D,MATCH(H379,RAW_c_TEB2000_REV01!B:B,0),3)=L379,INDEX(
RAW_c_TEB2000_REV01!B:D,MATCH(H379,INDEX(RAW_c_TEB2000_REV01!B:B,MATCH(H379,RAW_c_TEB2000_REV01!B:B,)+1):'RAW_c_TEB2000_REV01'!B11450,)+MATCH(H379,RAW_c_TEB2000_REV01!B:B,),3),INDEX(RAW_c_TEB2000_REV01!B:D,MATCH(H379,RAW_c_TEB2000_REV01!B:B,0),3)),"---")))=1,"---",IF(K379&lt;&gt;"---",IF(INDEX(RAW_c_TEB2000_REV01!B:D,MATCH(H379,RAW_c_TEB2000_REV01!B:B,0),3)=L379,INDEX(
RAW_c_TEB2000_REV01!B:D,MATCH(H379,INDEX(RAW_c_TEB2000_REV01!B:B,MATCH(H379,RAW_c_TEB2000_REV01!B:B,)+1):'RAW_c_TEB2000_REV01'!B11450,)+MATCH(H379,RAW_c_TEB2000_REV01!B:B,),3),INDEX(RAW_c_TEB2000_REV01!B:D,MATCH(H379,RAW_c_TEB2000_REV01!B:B,0),3)),"---")),"---")</f>
        <v>---</v>
      </c>
      <c r="N379" t="str">
        <f>IFERROR(IF(AND(B379="B2B",J379="--"),L379,IF(
COUNTIF(B2B!H:H,(IF(K379&lt;&gt;"---",IF(INDEX(RAW_c_TEB2000_REV01!B:D,MATCH(H379,RAW_c_TEB2000_REV01!B:B,0),3)=L379,INDEX(
RAW_c_TEB2000_REV01!B:D,MATCH(H379,INDEX(RAW_c_TEB2000_REV01!B:B,MATCH(H379,RAW_c_TEB2000_REV01!B:B,)+1):'RAW_c_TEB2000_REV01'!B11450,)+MATCH(H379,RAW_c_TEB2000_REV01!B:B,),3),INDEX(RAW_c_TEB2000_REV01!B:D,MATCH(H379,RAW_c_TEB2000_REV01!B:B,0),3)),"---")))=0,"---",IF(K379&lt;&gt;"---",IF(INDEX(RAW_c_TEB2000_REV01!B:D,MATCH(H379,RAW_c_TEB2000_REV01!B:B,0),3)=L379,INDEX(
RAW_c_TEB2000_REV01!B:D,MATCH(H379,INDEX(RAW_c_TEB2000_REV01!B:B,MATCH(H379,RAW_c_TEB2000_REV01!B:B,)+1):'RAW_c_TEB2000_REV01'!B11450,)+MATCH(H379,RAW_c_TEB2000_REV01!B:B,),3),INDEX(RAW_c_TEB2000_REV01!B:D,MATCH(H379,RAW_c_TEB2000_REV01!B:B,0),3)),"---"))),"---")</f>
        <v>JB2-33</v>
      </c>
      <c r="T379">
        <f>COUNTIF(RAW_c_TEB2000_REV01!B:B,G379)</f>
        <v>2</v>
      </c>
      <c r="U379" t="str">
        <f t="shared" si="35"/>
        <v>ext. Conn.-18</v>
      </c>
    </row>
    <row r="380" spans="1:21" x14ac:dyDescent="0.25">
      <c r="A380" t="s">
        <v>2412</v>
      </c>
      <c r="B380" t="s">
        <v>2298</v>
      </c>
      <c r="C380" t="s">
        <v>188</v>
      </c>
      <c r="D380" t="s">
        <v>842</v>
      </c>
      <c r="E380" t="s">
        <v>1110</v>
      </c>
      <c r="F380" t="str">
        <f t="shared" si="30"/>
        <v>J2-A19</v>
      </c>
      <c r="G380" t="str">
        <f>VLOOKUP(F380,RAW_c_TEB2000_REV01!A:B,2,0)</f>
        <v>B13_L5_P</v>
      </c>
      <c r="H380" t="str">
        <f t="shared" si="31"/>
        <v>B13_L5_P</v>
      </c>
      <c r="I380" t="str">
        <f t="shared" si="32"/>
        <v>--</v>
      </c>
      <c r="J380" t="str">
        <f t="shared" si="33"/>
        <v>--</v>
      </c>
      <c r="K380">
        <f>IFERROR(IF(J380="--",IF(G380=H380,VLOOKUP(G380,RAW_c_TEB2000_REV01!L:N,3,0),SUM(VLOOKUP(H380,RAW_c_TEB2000_REV01!L:N,3,0),VLOOKUP(G380,RAW_c_TEB2000_REV01!L:N,3,0))),"---"),"---")</f>
        <v>10.802099999999999</v>
      </c>
      <c r="L380" t="str">
        <f t="shared" si="34"/>
        <v>J2-A19</v>
      </c>
      <c r="M380" t="str">
        <f>IFERROR(IF(
COUNTIF(B2B!H:H,(IF(K380&lt;&gt;"---",IF(INDEX(RAW_c_TEB2000_REV01!B:D,MATCH(H380,RAW_c_TEB2000_REV01!B:B,0),3)=L380,INDEX(
RAW_c_TEB2000_REV01!B:D,MATCH(H380,INDEX(RAW_c_TEB2000_REV01!B:B,MATCH(H380,RAW_c_TEB2000_REV01!B:B,)+1):'RAW_c_TEB2000_REV01'!B11451,)+MATCH(H380,RAW_c_TEB2000_REV01!B:B,),3),INDEX(RAW_c_TEB2000_REV01!B:D,MATCH(H380,RAW_c_TEB2000_REV01!B:B,0),3)),"---")))=1,"---",IF(K380&lt;&gt;"---",IF(INDEX(RAW_c_TEB2000_REV01!B:D,MATCH(H380,RAW_c_TEB2000_REV01!B:B,0),3)=L380,INDEX(
RAW_c_TEB2000_REV01!B:D,MATCH(H380,INDEX(RAW_c_TEB2000_REV01!B:B,MATCH(H380,RAW_c_TEB2000_REV01!B:B,)+1):'RAW_c_TEB2000_REV01'!B11451,)+MATCH(H380,RAW_c_TEB2000_REV01!B:B,),3),INDEX(RAW_c_TEB2000_REV01!B:D,MATCH(H380,RAW_c_TEB2000_REV01!B:B,0),3)),"---")),"---")</f>
        <v>---</v>
      </c>
      <c r="N380" t="str">
        <f>IFERROR(IF(AND(B380="B2B",J380="--"),L380,IF(
COUNTIF(B2B!H:H,(IF(K380&lt;&gt;"---",IF(INDEX(RAW_c_TEB2000_REV01!B:D,MATCH(H380,RAW_c_TEB2000_REV01!B:B,0),3)=L380,INDEX(
RAW_c_TEB2000_REV01!B:D,MATCH(H380,INDEX(RAW_c_TEB2000_REV01!B:B,MATCH(H380,RAW_c_TEB2000_REV01!B:B,)+1):'RAW_c_TEB2000_REV01'!B11451,)+MATCH(H380,RAW_c_TEB2000_REV01!B:B,),3),INDEX(RAW_c_TEB2000_REV01!B:D,MATCH(H380,RAW_c_TEB2000_REV01!B:B,0),3)),"---")))=0,"---",IF(K380&lt;&gt;"---",IF(INDEX(RAW_c_TEB2000_REV01!B:D,MATCH(H380,RAW_c_TEB2000_REV01!B:B,0),3)=L380,INDEX(
RAW_c_TEB2000_REV01!B:D,MATCH(H380,INDEX(RAW_c_TEB2000_REV01!B:B,MATCH(H380,RAW_c_TEB2000_REV01!B:B,)+1):'RAW_c_TEB2000_REV01'!B11451,)+MATCH(H380,RAW_c_TEB2000_REV01!B:B,),3),INDEX(RAW_c_TEB2000_REV01!B:D,MATCH(H380,RAW_c_TEB2000_REV01!B:B,0),3)),"---"))),"---")</f>
        <v>JB2-31</v>
      </c>
      <c r="T380">
        <f>COUNTIF(RAW_c_TEB2000_REV01!B:B,G380)</f>
        <v>2</v>
      </c>
      <c r="U380" t="str">
        <f t="shared" si="35"/>
        <v>ext. Conn.-19</v>
      </c>
    </row>
    <row r="381" spans="1:21" x14ac:dyDescent="0.25">
      <c r="A381" t="s">
        <v>2413</v>
      </c>
      <c r="B381" t="s">
        <v>2298</v>
      </c>
      <c r="C381" t="s">
        <v>189</v>
      </c>
      <c r="D381" t="s">
        <v>842</v>
      </c>
      <c r="E381" t="s">
        <v>1111</v>
      </c>
      <c r="F381" t="str">
        <f t="shared" si="30"/>
        <v>J2-A20</v>
      </c>
      <c r="G381" t="str">
        <f>VLOOKUP(F381,RAW_c_TEB2000_REV01!A:B,2,0)</f>
        <v>B33_L13_N</v>
      </c>
      <c r="H381" t="str">
        <f t="shared" si="31"/>
        <v>B33_L13_N</v>
      </c>
      <c r="I381" t="str">
        <f t="shared" si="32"/>
        <v>--</v>
      </c>
      <c r="J381" t="str">
        <f t="shared" si="33"/>
        <v>--</v>
      </c>
      <c r="K381">
        <f>IFERROR(IF(J381="--",IF(G381=H381,VLOOKUP(G381,RAW_c_TEB2000_REV01!L:N,3,0),SUM(VLOOKUP(H381,RAW_c_TEB2000_REV01!L:N,3,0),VLOOKUP(G381,RAW_c_TEB2000_REV01!L:N,3,0))),"---"),"---")</f>
        <v>13.7087</v>
      </c>
      <c r="L381" t="str">
        <f t="shared" si="34"/>
        <v>J2-A20</v>
      </c>
      <c r="M381" t="str">
        <f>IFERROR(IF(
COUNTIF(B2B!H:H,(IF(K381&lt;&gt;"---",IF(INDEX(RAW_c_TEB2000_REV01!B:D,MATCH(H381,RAW_c_TEB2000_REV01!B:B,0),3)=L381,INDEX(
RAW_c_TEB2000_REV01!B:D,MATCH(H381,INDEX(RAW_c_TEB2000_REV01!B:B,MATCH(H381,RAW_c_TEB2000_REV01!B:B,)+1):'RAW_c_TEB2000_REV01'!B11452,)+MATCH(H381,RAW_c_TEB2000_REV01!B:B,),3),INDEX(RAW_c_TEB2000_REV01!B:D,MATCH(H381,RAW_c_TEB2000_REV01!B:B,0),3)),"---")))=1,"---",IF(K381&lt;&gt;"---",IF(INDEX(RAW_c_TEB2000_REV01!B:D,MATCH(H381,RAW_c_TEB2000_REV01!B:B,0),3)=L381,INDEX(
RAW_c_TEB2000_REV01!B:D,MATCH(H381,INDEX(RAW_c_TEB2000_REV01!B:B,MATCH(H381,RAW_c_TEB2000_REV01!B:B,)+1):'RAW_c_TEB2000_REV01'!B11452,)+MATCH(H381,RAW_c_TEB2000_REV01!B:B,),3),INDEX(RAW_c_TEB2000_REV01!B:D,MATCH(H381,RAW_c_TEB2000_REV01!B:B,0),3)),"---")),"---")</f>
        <v>---</v>
      </c>
      <c r="N381" t="str">
        <f>IFERROR(IF(AND(B381="B2B",J381="--"),L381,IF(
COUNTIF(B2B!H:H,(IF(K381&lt;&gt;"---",IF(INDEX(RAW_c_TEB2000_REV01!B:D,MATCH(H381,RAW_c_TEB2000_REV01!B:B,0),3)=L381,INDEX(
RAW_c_TEB2000_REV01!B:D,MATCH(H381,INDEX(RAW_c_TEB2000_REV01!B:B,MATCH(H381,RAW_c_TEB2000_REV01!B:B,)+1):'RAW_c_TEB2000_REV01'!B11452,)+MATCH(H381,RAW_c_TEB2000_REV01!B:B,),3),INDEX(RAW_c_TEB2000_REV01!B:D,MATCH(H381,RAW_c_TEB2000_REV01!B:B,0),3)),"---")))=0,"---",IF(K381&lt;&gt;"---",IF(INDEX(RAW_c_TEB2000_REV01!B:D,MATCH(H381,RAW_c_TEB2000_REV01!B:B,0),3)=L381,INDEX(
RAW_c_TEB2000_REV01!B:D,MATCH(H381,INDEX(RAW_c_TEB2000_REV01!B:B,MATCH(H381,RAW_c_TEB2000_REV01!B:B,)+1):'RAW_c_TEB2000_REV01'!B11452,)+MATCH(H381,RAW_c_TEB2000_REV01!B:B,),3),INDEX(RAW_c_TEB2000_REV01!B:D,MATCH(H381,RAW_c_TEB2000_REV01!B:B,0),3)),"---"))),"---")</f>
        <v>JB2-23</v>
      </c>
      <c r="T381">
        <f>COUNTIF(RAW_c_TEB2000_REV01!B:B,G381)</f>
        <v>2</v>
      </c>
      <c r="U381" t="str">
        <f t="shared" si="35"/>
        <v>ext. Conn.-20</v>
      </c>
    </row>
    <row r="382" spans="1:21" x14ac:dyDescent="0.25">
      <c r="A382" t="s">
        <v>2414</v>
      </c>
      <c r="B382" t="s">
        <v>2298</v>
      </c>
      <c r="C382" t="s">
        <v>190</v>
      </c>
      <c r="D382" t="s">
        <v>842</v>
      </c>
      <c r="E382" t="s">
        <v>1112</v>
      </c>
      <c r="F382" t="str">
        <f t="shared" si="30"/>
        <v>J2-A21</v>
      </c>
      <c r="G382" t="str">
        <f>VLOOKUP(F382,RAW_c_TEB2000_REV01!A:B,2,0)</f>
        <v>B33_L13_P</v>
      </c>
      <c r="H382" t="str">
        <f t="shared" si="31"/>
        <v>B33_L13_P</v>
      </c>
      <c r="I382" t="str">
        <f t="shared" si="32"/>
        <v>--</v>
      </c>
      <c r="J382" t="str">
        <f t="shared" si="33"/>
        <v>--</v>
      </c>
      <c r="K382">
        <f>IFERROR(IF(J382="--",IF(G382=H382,VLOOKUP(G382,RAW_c_TEB2000_REV01!L:N,3,0),SUM(VLOOKUP(H382,RAW_c_TEB2000_REV01!L:N,3,0),VLOOKUP(G382,RAW_c_TEB2000_REV01!L:N,3,0))),"---"),"---")</f>
        <v>13.768700000000001</v>
      </c>
      <c r="L382" t="str">
        <f t="shared" si="34"/>
        <v>J2-A21</v>
      </c>
      <c r="M382" t="str">
        <f>IFERROR(IF(
COUNTIF(B2B!H:H,(IF(K382&lt;&gt;"---",IF(INDEX(RAW_c_TEB2000_REV01!B:D,MATCH(H382,RAW_c_TEB2000_REV01!B:B,0),3)=L382,INDEX(
RAW_c_TEB2000_REV01!B:D,MATCH(H382,INDEX(RAW_c_TEB2000_REV01!B:B,MATCH(H382,RAW_c_TEB2000_REV01!B:B,)+1):'RAW_c_TEB2000_REV01'!B11453,)+MATCH(H382,RAW_c_TEB2000_REV01!B:B,),3),INDEX(RAW_c_TEB2000_REV01!B:D,MATCH(H382,RAW_c_TEB2000_REV01!B:B,0),3)),"---")))=1,"---",IF(K382&lt;&gt;"---",IF(INDEX(RAW_c_TEB2000_REV01!B:D,MATCH(H382,RAW_c_TEB2000_REV01!B:B,0),3)=L382,INDEX(
RAW_c_TEB2000_REV01!B:D,MATCH(H382,INDEX(RAW_c_TEB2000_REV01!B:B,MATCH(H382,RAW_c_TEB2000_REV01!B:B,)+1):'RAW_c_TEB2000_REV01'!B11453,)+MATCH(H382,RAW_c_TEB2000_REV01!B:B,),3),INDEX(RAW_c_TEB2000_REV01!B:D,MATCH(H382,RAW_c_TEB2000_REV01!B:B,0),3)),"---")),"---")</f>
        <v>---</v>
      </c>
      <c r="N382" t="str">
        <f>IFERROR(IF(AND(B382="B2B",J382="--"),L382,IF(
COUNTIF(B2B!H:H,(IF(K382&lt;&gt;"---",IF(INDEX(RAW_c_TEB2000_REV01!B:D,MATCH(H382,RAW_c_TEB2000_REV01!B:B,0),3)=L382,INDEX(
RAW_c_TEB2000_REV01!B:D,MATCH(H382,INDEX(RAW_c_TEB2000_REV01!B:B,MATCH(H382,RAW_c_TEB2000_REV01!B:B,)+1):'RAW_c_TEB2000_REV01'!B11453,)+MATCH(H382,RAW_c_TEB2000_REV01!B:B,),3),INDEX(RAW_c_TEB2000_REV01!B:D,MATCH(H382,RAW_c_TEB2000_REV01!B:B,0),3)),"---")))=0,"---",IF(K382&lt;&gt;"---",IF(INDEX(RAW_c_TEB2000_REV01!B:D,MATCH(H382,RAW_c_TEB2000_REV01!B:B,0),3)=L382,INDEX(
RAW_c_TEB2000_REV01!B:D,MATCH(H382,INDEX(RAW_c_TEB2000_REV01!B:B,MATCH(H382,RAW_c_TEB2000_REV01!B:B,)+1):'RAW_c_TEB2000_REV01'!B11453,)+MATCH(H382,RAW_c_TEB2000_REV01!B:B,),3),INDEX(RAW_c_TEB2000_REV01!B:D,MATCH(H382,RAW_c_TEB2000_REV01!B:B,0),3)),"---"))),"---")</f>
        <v>JB2-21</v>
      </c>
      <c r="T382">
        <f>COUNTIF(RAW_c_TEB2000_REV01!B:B,G382)</f>
        <v>2</v>
      </c>
      <c r="U382" t="str">
        <f t="shared" si="35"/>
        <v>ext. Conn.-21</v>
      </c>
    </row>
    <row r="383" spans="1:21" x14ac:dyDescent="0.25">
      <c r="A383" t="s">
        <v>2415</v>
      </c>
      <c r="B383" t="s">
        <v>2298</v>
      </c>
      <c r="C383" t="s">
        <v>191</v>
      </c>
      <c r="D383" t="s">
        <v>842</v>
      </c>
      <c r="E383" t="s">
        <v>989</v>
      </c>
      <c r="F383" t="str">
        <f t="shared" si="30"/>
        <v>J2-A22</v>
      </c>
      <c r="G383" t="str">
        <f>VLOOKUP(F383,RAW_c_TEB2000_REV01!A:B,2,0)</f>
        <v>B33_L11_N</v>
      </c>
      <c r="H383" t="str">
        <f t="shared" si="31"/>
        <v>B33_L11_N</v>
      </c>
      <c r="I383" t="str">
        <f t="shared" si="32"/>
        <v>--</v>
      </c>
      <c r="J383" t="str">
        <f t="shared" si="33"/>
        <v>--</v>
      </c>
      <c r="K383">
        <f>IFERROR(IF(J383="--",IF(G383=H383,VLOOKUP(G383,RAW_c_TEB2000_REV01!L:N,3,0),SUM(VLOOKUP(H383,RAW_c_TEB2000_REV01!L:N,3,0),VLOOKUP(G383,RAW_c_TEB2000_REV01!L:N,3,0))),"---"),"---")</f>
        <v>26.472799999999999</v>
      </c>
      <c r="L383" t="str">
        <f t="shared" si="34"/>
        <v>J2-A22</v>
      </c>
      <c r="M383" t="str">
        <f>IFERROR(IF(
COUNTIF(B2B!H:H,(IF(K383&lt;&gt;"---",IF(INDEX(RAW_c_TEB2000_REV01!B:D,MATCH(H383,RAW_c_TEB2000_REV01!B:B,0),3)=L383,INDEX(
RAW_c_TEB2000_REV01!B:D,MATCH(H383,INDEX(RAW_c_TEB2000_REV01!B:B,MATCH(H383,RAW_c_TEB2000_REV01!B:B,)+1):'RAW_c_TEB2000_REV01'!B11454,)+MATCH(H383,RAW_c_TEB2000_REV01!B:B,),3),INDEX(RAW_c_TEB2000_REV01!B:D,MATCH(H383,RAW_c_TEB2000_REV01!B:B,0),3)),"---")))=1,"---",IF(K383&lt;&gt;"---",IF(INDEX(RAW_c_TEB2000_REV01!B:D,MATCH(H383,RAW_c_TEB2000_REV01!B:B,0),3)=L383,INDEX(
RAW_c_TEB2000_REV01!B:D,MATCH(H383,INDEX(RAW_c_TEB2000_REV01!B:B,MATCH(H383,RAW_c_TEB2000_REV01!B:B,)+1):'RAW_c_TEB2000_REV01'!B11454,)+MATCH(H383,RAW_c_TEB2000_REV01!B:B,),3),INDEX(RAW_c_TEB2000_REV01!B:D,MATCH(H383,RAW_c_TEB2000_REV01!B:B,0),3)),"---")),"---")</f>
        <v>---</v>
      </c>
      <c r="N383" t="str">
        <f>IFERROR(IF(AND(B383="B2B",J383="--"),L383,IF(
COUNTIF(B2B!H:H,(IF(K383&lt;&gt;"---",IF(INDEX(RAW_c_TEB2000_REV01!B:D,MATCH(H383,RAW_c_TEB2000_REV01!B:B,0),3)=L383,INDEX(
RAW_c_TEB2000_REV01!B:D,MATCH(H383,INDEX(RAW_c_TEB2000_REV01!B:B,MATCH(H383,RAW_c_TEB2000_REV01!B:B,)+1):'RAW_c_TEB2000_REV01'!B11454,)+MATCH(H383,RAW_c_TEB2000_REV01!B:B,),3),INDEX(RAW_c_TEB2000_REV01!B:D,MATCH(H383,RAW_c_TEB2000_REV01!B:B,0),3)),"---")))=0,"---",IF(K383&lt;&gt;"---",IF(INDEX(RAW_c_TEB2000_REV01!B:D,MATCH(H383,RAW_c_TEB2000_REV01!B:B,0),3)=L383,INDEX(
RAW_c_TEB2000_REV01!B:D,MATCH(H383,INDEX(RAW_c_TEB2000_REV01!B:B,MATCH(H383,RAW_c_TEB2000_REV01!B:B,)+1):'RAW_c_TEB2000_REV01'!B11454,)+MATCH(H383,RAW_c_TEB2000_REV01!B:B,),3),INDEX(RAW_c_TEB2000_REV01!B:D,MATCH(H383,RAW_c_TEB2000_REV01!B:B,0),3)),"---"))),"---")</f>
        <v>JB2-24</v>
      </c>
      <c r="T383">
        <f>COUNTIF(RAW_c_TEB2000_REV01!B:B,G383)</f>
        <v>2</v>
      </c>
      <c r="U383" t="str">
        <f t="shared" si="35"/>
        <v>ext. Conn.-22</v>
      </c>
    </row>
    <row r="384" spans="1:21" x14ac:dyDescent="0.25">
      <c r="A384" t="s">
        <v>2416</v>
      </c>
      <c r="B384" t="s">
        <v>2298</v>
      </c>
      <c r="C384" t="s">
        <v>192</v>
      </c>
      <c r="D384" t="s">
        <v>842</v>
      </c>
      <c r="E384" t="s">
        <v>1640</v>
      </c>
      <c r="F384" t="str">
        <f t="shared" si="30"/>
        <v>J2-A23</v>
      </c>
      <c r="G384" t="str">
        <f>VLOOKUP(F384,RAW_c_TEB2000_REV01!A:B,2,0)</f>
        <v>B33_L11_P</v>
      </c>
      <c r="H384" t="str">
        <f t="shared" si="31"/>
        <v>B33_L11_P</v>
      </c>
      <c r="I384" t="str">
        <f t="shared" si="32"/>
        <v>--</v>
      </c>
      <c r="J384" t="str">
        <f t="shared" si="33"/>
        <v>--</v>
      </c>
      <c r="K384">
        <f>IFERROR(IF(J384="--",IF(G384=H384,VLOOKUP(G384,RAW_c_TEB2000_REV01!L:N,3,0),SUM(VLOOKUP(H384,RAW_c_TEB2000_REV01!L:N,3,0),VLOOKUP(G384,RAW_c_TEB2000_REV01!L:N,3,0))),"---"),"---")</f>
        <v>26.472799999999999</v>
      </c>
      <c r="L384" t="str">
        <f t="shared" si="34"/>
        <v>J2-A23</v>
      </c>
      <c r="M384" t="str">
        <f>IFERROR(IF(
COUNTIF(B2B!H:H,(IF(K384&lt;&gt;"---",IF(INDEX(RAW_c_TEB2000_REV01!B:D,MATCH(H384,RAW_c_TEB2000_REV01!B:B,0),3)=L384,INDEX(
RAW_c_TEB2000_REV01!B:D,MATCH(H384,INDEX(RAW_c_TEB2000_REV01!B:B,MATCH(H384,RAW_c_TEB2000_REV01!B:B,)+1):'RAW_c_TEB2000_REV01'!B11455,)+MATCH(H384,RAW_c_TEB2000_REV01!B:B,),3),INDEX(RAW_c_TEB2000_REV01!B:D,MATCH(H384,RAW_c_TEB2000_REV01!B:B,0),3)),"---")))=1,"---",IF(K384&lt;&gt;"---",IF(INDEX(RAW_c_TEB2000_REV01!B:D,MATCH(H384,RAW_c_TEB2000_REV01!B:B,0),3)=L384,INDEX(
RAW_c_TEB2000_REV01!B:D,MATCH(H384,INDEX(RAW_c_TEB2000_REV01!B:B,MATCH(H384,RAW_c_TEB2000_REV01!B:B,)+1):'RAW_c_TEB2000_REV01'!B11455,)+MATCH(H384,RAW_c_TEB2000_REV01!B:B,),3),INDEX(RAW_c_TEB2000_REV01!B:D,MATCH(H384,RAW_c_TEB2000_REV01!B:B,0),3)),"---")),"---")</f>
        <v>---</v>
      </c>
      <c r="N384" t="str">
        <f>IFERROR(IF(AND(B384="B2B",J384="--"),L384,IF(
COUNTIF(B2B!H:H,(IF(K384&lt;&gt;"---",IF(INDEX(RAW_c_TEB2000_REV01!B:D,MATCH(H384,RAW_c_TEB2000_REV01!B:B,0),3)=L384,INDEX(
RAW_c_TEB2000_REV01!B:D,MATCH(H384,INDEX(RAW_c_TEB2000_REV01!B:B,MATCH(H384,RAW_c_TEB2000_REV01!B:B,)+1):'RAW_c_TEB2000_REV01'!B11455,)+MATCH(H384,RAW_c_TEB2000_REV01!B:B,),3),INDEX(RAW_c_TEB2000_REV01!B:D,MATCH(H384,RAW_c_TEB2000_REV01!B:B,0),3)),"---")))=0,"---",IF(K384&lt;&gt;"---",IF(INDEX(RAW_c_TEB2000_REV01!B:D,MATCH(H384,RAW_c_TEB2000_REV01!B:B,0),3)=L384,INDEX(
RAW_c_TEB2000_REV01!B:D,MATCH(H384,INDEX(RAW_c_TEB2000_REV01!B:B,MATCH(H384,RAW_c_TEB2000_REV01!B:B,)+1):'RAW_c_TEB2000_REV01'!B11455,)+MATCH(H384,RAW_c_TEB2000_REV01!B:B,),3),INDEX(RAW_c_TEB2000_REV01!B:D,MATCH(H384,RAW_c_TEB2000_REV01!B:B,0),3)),"---"))),"---")</f>
        <v>JB2-22</v>
      </c>
      <c r="T384">
        <f>COUNTIF(RAW_c_TEB2000_REV01!B:B,G384)</f>
        <v>2</v>
      </c>
      <c r="U384" t="str">
        <f t="shared" si="35"/>
        <v>ext. Conn.-23</v>
      </c>
    </row>
    <row r="385" spans="1:21" x14ac:dyDescent="0.25">
      <c r="A385" t="s">
        <v>2417</v>
      </c>
      <c r="B385" t="s">
        <v>2298</v>
      </c>
      <c r="C385" t="s">
        <v>193</v>
      </c>
      <c r="D385" t="s">
        <v>842</v>
      </c>
      <c r="E385" t="s">
        <v>1643</v>
      </c>
      <c r="F385" t="str">
        <f t="shared" si="30"/>
        <v>J2-A24</v>
      </c>
      <c r="G385" t="str">
        <f>VLOOKUP(F385,RAW_c_TEB2000_REV01!A:B,2,0)</f>
        <v>B33_L7_N</v>
      </c>
      <c r="H385" t="str">
        <f t="shared" si="31"/>
        <v>B33_L7_N</v>
      </c>
      <c r="I385" t="str">
        <f t="shared" si="32"/>
        <v>--</v>
      </c>
      <c r="J385" t="str">
        <f t="shared" si="33"/>
        <v>--</v>
      </c>
      <c r="K385">
        <f>IFERROR(IF(J385="--",IF(G385=H385,VLOOKUP(G385,RAW_c_TEB2000_REV01!L:N,3,0),SUM(VLOOKUP(H385,RAW_c_TEB2000_REV01!L:N,3,0),VLOOKUP(G385,RAW_c_TEB2000_REV01!L:N,3,0))),"---"),"---")</f>
        <v>28.8096</v>
      </c>
      <c r="L385" t="str">
        <f t="shared" si="34"/>
        <v>J2-A24</v>
      </c>
      <c r="M385" t="str">
        <f>IFERROR(IF(
COUNTIF(B2B!H:H,(IF(K385&lt;&gt;"---",IF(INDEX(RAW_c_TEB2000_REV01!B:D,MATCH(H385,RAW_c_TEB2000_REV01!B:B,0),3)=L385,INDEX(
RAW_c_TEB2000_REV01!B:D,MATCH(H385,INDEX(RAW_c_TEB2000_REV01!B:B,MATCH(H385,RAW_c_TEB2000_REV01!B:B,)+1):'RAW_c_TEB2000_REV01'!B11456,)+MATCH(H385,RAW_c_TEB2000_REV01!B:B,),3),INDEX(RAW_c_TEB2000_REV01!B:D,MATCH(H385,RAW_c_TEB2000_REV01!B:B,0),3)),"---")))=1,"---",IF(K385&lt;&gt;"---",IF(INDEX(RAW_c_TEB2000_REV01!B:D,MATCH(H385,RAW_c_TEB2000_REV01!B:B,0),3)=L385,INDEX(
RAW_c_TEB2000_REV01!B:D,MATCH(H385,INDEX(RAW_c_TEB2000_REV01!B:B,MATCH(H385,RAW_c_TEB2000_REV01!B:B,)+1):'RAW_c_TEB2000_REV01'!B11456,)+MATCH(H385,RAW_c_TEB2000_REV01!B:B,),3),INDEX(RAW_c_TEB2000_REV01!B:D,MATCH(H385,RAW_c_TEB2000_REV01!B:B,0),3)),"---")),"---")</f>
        <v>---</v>
      </c>
      <c r="N385" t="str">
        <f>IFERROR(IF(AND(B385="B2B",J385="--"),L385,IF(
COUNTIF(B2B!H:H,(IF(K385&lt;&gt;"---",IF(INDEX(RAW_c_TEB2000_REV01!B:D,MATCH(H385,RAW_c_TEB2000_REV01!B:B,0),3)=L385,INDEX(
RAW_c_TEB2000_REV01!B:D,MATCH(H385,INDEX(RAW_c_TEB2000_REV01!B:B,MATCH(H385,RAW_c_TEB2000_REV01!B:B,)+1):'RAW_c_TEB2000_REV01'!B11456,)+MATCH(H385,RAW_c_TEB2000_REV01!B:B,),3),INDEX(RAW_c_TEB2000_REV01!B:D,MATCH(H385,RAW_c_TEB2000_REV01!B:B,0),3)),"---")))=0,"---",IF(K385&lt;&gt;"---",IF(INDEX(RAW_c_TEB2000_REV01!B:D,MATCH(H385,RAW_c_TEB2000_REV01!B:B,0),3)=L385,INDEX(
RAW_c_TEB2000_REV01!B:D,MATCH(H385,INDEX(RAW_c_TEB2000_REV01!B:B,MATCH(H385,RAW_c_TEB2000_REV01!B:B,)+1):'RAW_c_TEB2000_REV01'!B11456,)+MATCH(H385,RAW_c_TEB2000_REV01!B:B,),3),INDEX(RAW_c_TEB2000_REV01!B:D,MATCH(H385,RAW_c_TEB2000_REV01!B:B,0),3)),"---"))),"---")</f>
        <v>JB2-14</v>
      </c>
      <c r="T385">
        <f>COUNTIF(RAW_c_TEB2000_REV01!B:B,G385)</f>
        <v>2</v>
      </c>
      <c r="U385" t="str">
        <f t="shared" si="35"/>
        <v>ext. Conn.-24</v>
      </c>
    </row>
    <row r="386" spans="1:21" x14ac:dyDescent="0.25">
      <c r="A386" t="s">
        <v>2418</v>
      </c>
      <c r="B386" t="s">
        <v>2298</v>
      </c>
      <c r="C386" t="s">
        <v>194</v>
      </c>
      <c r="D386" t="s">
        <v>842</v>
      </c>
      <c r="E386" t="s">
        <v>1646</v>
      </c>
      <c r="F386" t="str">
        <f t="shared" si="30"/>
        <v>J2-A25</v>
      </c>
      <c r="G386" t="str">
        <f>VLOOKUP(F386,RAW_c_TEB2000_REV01!A:B,2,0)</f>
        <v>B33_L7_P</v>
      </c>
      <c r="H386" t="str">
        <f t="shared" si="31"/>
        <v>B33_L7_P</v>
      </c>
      <c r="I386" t="str">
        <f t="shared" si="32"/>
        <v>--</v>
      </c>
      <c r="J386" t="str">
        <f t="shared" si="33"/>
        <v>--</v>
      </c>
      <c r="K386">
        <f>IFERROR(IF(J386="--",IF(G386=H386,VLOOKUP(G386,RAW_c_TEB2000_REV01!L:N,3,0),SUM(VLOOKUP(H386,RAW_c_TEB2000_REV01!L:N,3,0),VLOOKUP(G386,RAW_c_TEB2000_REV01!L:N,3,0))),"---"),"---")</f>
        <v>28.767099999999999</v>
      </c>
      <c r="L386" t="str">
        <f t="shared" si="34"/>
        <v>J2-A25</v>
      </c>
      <c r="M386" t="str">
        <f>IFERROR(IF(
COUNTIF(B2B!H:H,(IF(K386&lt;&gt;"---",IF(INDEX(RAW_c_TEB2000_REV01!B:D,MATCH(H386,RAW_c_TEB2000_REV01!B:B,0),3)=L386,INDEX(
RAW_c_TEB2000_REV01!B:D,MATCH(H386,INDEX(RAW_c_TEB2000_REV01!B:B,MATCH(H386,RAW_c_TEB2000_REV01!B:B,)+1):'RAW_c_TEB2000_REV01'!B11457,)+MATCH(H386,RAW_c_TEB2000_REV01!B:B,),3),INDEX(RAW_c_TEB2000_REV01!B:D,MATCH(H386,RAW_c_TEB2000_REV01!B:B,0),3)),"---")))=1,"---",IF(K386&lt;&gt;"---",IF(INDEX(RAW_c_TEB2000_REV01!B:D,MATCH(H386,RAW_c_TEB2000_REV01!B:B,0),3)=L386,INDEX(
RAW_c_TEB2000_REV01!B:D,MATCH(H386,INDEX(RAW_c_TEB2000_REV01!B:B,MATCH(H386,RAW_c_TEB2000_REV01!B:B,)+1):'RAW_c_TEB2000_REV01'!B11457,)+MATCH(H386,RAW_c_TEB2000_REV01!B:B,),3),INDEX(RAW_c_TEB2000_REV01!B:D,MATCH(H386,RAW_c_TEB2000_REV01!B:B,0),3)),"---")),"---")</f>
        <v>---</v>
      </c>
      <c r="N386" t="str">
        <f>IFERROR(IF(AND(B386="B2B",J386="--"),L386,IF(
COUNTIF(B2B!H:H,(IF(K386&lt;&gt;"---",IF(INDEX(RAW_c_TEB2000_REV01!B:D,MATCH(H386,RAW_c_TEB2000_REV01!B:B,0),3)=L386,INDEX(
RAW_c_TEB2000_REV01!B:D,MATCH(H386,INDEX(RAW_c_TEB2000_REV01!B:B,MATCH(H386,RAW_c_TEB2000_REV01!B:B,)+1):'RAW_c_TEB2000_REV01'!B11457,)+MATCH(H386,RAW_c_TEB2000_REV01!B:B,),3),INDEX(RAW_c_TEB2000_REV01!B:D,MATCH(H386,RAW_c_TEB2000_REV01!B:B,0),3)),"---")))=0,"---",IF(K386&lt;&gt;"---",IF(INDEX(RAW_c_TEB2000_REV01!B:D,MATCH(H386,RAW_c_TEB2000_REV01!B:B,0),3)=L386,INDEX(
RAW_c_TEB2000_REV01!B:D,MATCH(H386,INDEX(RAW_c_TEB2000_REV01!B:B,MATCH(H386,RAW_c_TEB2000_REV01!B:B,)+1):'RAW_c_TEB2000_REV01'!B11457,)+MATCH(H386,RAW_c_TEB2000_REV01!B:B,),3),INDEX(RAW_c_TEB2000_REV01!B:D,MATCH(H386,RAW_c_TEB2000_REV01!B:B,0),3)),"---"))),"---")</f>
        <v>JB2-12</v>
      </c>
      <c r="T386">
        <f>COUNTIF(RAW_c_TEB2000_REV01!B:B,G386)</f>
        <v>2</v>
      </c>
      <c r="U386" t="str">
        <f t="shared" si="35"/>
        <v>ext. Conn.-25</v>
      </c>
    </row>
    <row r="387" spans="1:21" x14ac:dyDescent="0.25">
      <c r="A387" t="s">
        <v>2419</v>
      </c>
      <c r="B387" t="s">
        <v>2298</v>
      </c>
      <c r="C387" t="s">
        <v>195</v>
      </c>
      <c r="D387" t="s">
        <v>842</v>
      </c>
      <c r="E387" t="s">
        <v>1649</v>
      </c>
      <c r="F387" t="str">
        <f t="shared" si="30"/>
        <v>J2-A26</v>
      </c>
      <c r="G387" t="str">
        <f>VLOOKUP(F387,RAW_c_TEB2000_REV01!A:B,2,0)</f>
        <v>X8</v>
      </c>
      <c r="H387" t="str">
        <f t="shared" si="31"/>
        <v>X8</v>
      </c>
      <c r="I387" t="str">
        <f t="shared" si="32"/>
        <v>--</v>
      </c>
      <c r="J387" t="str">
        <f t="shared" si="33"/>
        <v>--</v>
      </c>
      <c r="K387">
        <f>IFERROR(IF(J387="--",IF(G387=H387,VLOOKUP(G387,RAW_c_TEB2000_REV01!L:N,3,0),SUM(VLOOKUP(H387,RAW_c_TEB2000_REV01!L:N,3,0),VLOOKUP(G387,RAW_c_TEB2000_REV01!L:N,3,0))),"---"),"---")</f>
        <v>32.743400000000001</v>
      </c>
      <c r="L387" t="str">
        <f t="shared" si="34"/>
        <v>J2-A26</v>
      </c>
      <c r="M387" t="str">
        <f>IFERROR(IF(
COUNTIF(B2B!H:H,(IF(K387&lt;&gt;"---",IF(INDEX(RAW_c_TEB2000_REV01!B:D,MATCH(H387,RAW_c_TEB2000_REV01!B:B,0),3)=L387,INDEX(
RAW_c_TEB2000_REV01!B:D,MATCH(H387,INDEX(RAW_c_TEB2000_REV01!B:B,MATCH(H387,RAW_c_TEB2000_REV01!B:B,)+1):'RAW_c_TEB2000_REV01'!B11458,)+MATCH(H387,RAW_c_TEB2000_REV01!B:B,),3),INDEX(RAW_c_TEB2000_REV01!B:D,MATCH(H387,RAW_c_TEB2000_REV01!B:B,0),3)),"---")))=1,"---",IF(K387&lt;&gt;"---",IF(INDEX(RAW_c_TEB2000_REV01!B:D,MATCH(H387,RAW_c_TEB2000_REV01!B:B,0),3)=L387,INDEX(
RAW_c_TEB2000_REV01!B:D,MATCH(H387,INDEX(RAW_c_TEB2000_REV01!B:B,MATCH(H387,RAW_c_TEB2000_REV01!B:B,)+1):'RAW_c_TEB2000_REV01'!B11458,)+MATCH(H387,RAW_c_TEB2000_REV01!B:B,),3),INDEX(RAW_c_TEB2000_REV01!B:D,MATCH(H387,RAW_c_TEB2000_REV01!B:B,0),3)),"---")),"---")</f>
        <v>U5-47</v>
      </c>
      <c r="N387" t="str">
        <f>IFERROR(IF(AND(B387="B2B",J387="--"),L387,IF(
COUNTIF(B2B!H:H,(IF(K387&lt;&gt;"---",IF(INDEX(RAW_c_TEB2000_REV01!B:D,MATCH(H387,RAW_c_TEB2000_REV01!B:B,0),3)=L387,INDEX(
RAW_c_TEB2000_REV01!B:D,MATCH(H387,INDEX(RAW_c_TEB2000_REV01!B:B,MATCH(H387,RAW_c_TEB2000_REV01!B:B,)+1):'RAW_c_TEB2000_REV01'!B11458,)+MATCH(H387,RAW_c_TEB2000_REV01!B:B,),3),INDEX(RAW_c_TEB2000_REV01!B:D,MATCH(H387,RAW_c_TEB2000_REV01!B:B,0),3)),"---")))=0,"---",IF(K387&lt;&gt;"---",IF(INDEX(RAW_c_TEB2000_REV01!B:D,MATCH(H387,RAW_c_TEB2000_REV01!B:B,0),3)=L387,INDEX(
RAW_c_TEB2000_REV01!B:D,MATCH(H387,INDEX(RAW_c_TEB2000_REV01!B:B,MATCH(H387,RAW_c_TEB2000_REV01!B:B,)+1):'RAW_c_TEB2000_REV01'!B11458,)+MATCH(H387,RAW_c_TEB2000_REV01!B:B,),3),INDEX(RAW_c_TEB2000_REV01!B:D,MATCH(H387,RAW_c_TEB2000_REV01!B:B,0),3)),"---"))),"---")</f>
        <v>---</v>
      </c>
      <c r="T387">
        <f>COUNTIF(RAW_c_TEB2000_REV01!B:B,G387)</f>
        <v>2</v>
      </c>
      <c r="U387" t="str">
        <f t="shared" si="35"/>
        <v>ext. Conn.-26</v>
      </c>
    </row>
    <row r="388" spans="1:21" x14ac:dyDescent="0.25">
      <c r="A388" t="s">
        <v>2420</v>
      </c>
      <c r="B388" t="s">
        <v>2298</v>
      </c>
      <c r="C388" t="s">
        <v>196</v>
      </c>
      <c r="D388" t="s">
        <v>842</v>
      </c>
      <c r="E388" t="s">
        <v>1652</v>
      </c>
      <c r="F388" t="str">
        <f t="shared" si="30"/>
        <v>J2-A27</v>
      </c>
      <c r="G388" t="str">
        <f>VLOOKUP(F388,RAW_c_TEB2000_REV01!A:B,2,0)</f>
        <v>X11</v>
      </c>
      <c r="H388" t="str">
        <f t="shared" si="31"/>
        <v>X11</v>
      </c>
      <c r="I388" t="str">
        <f t="shared" si="32"/>
        <v>--</v>
      </c>
      <c r="J388" t="str">
        <f t="shared" si="33"/>
        <v>--</v>
      </c>
      <c r="K388">
        <f>IFERROR(IF(J388="--",IF(G388=H388,VLOOKUP(G388,RAW_c_TEB2000_REV01!L:N,3,0),SUM(VLOOKUP(H388,RAW_c_TEB2000_REV01!L:N,3,0),VLOOKUP(G388,RAW_c_TEB2000_REV01!L:N,3,0))),"---"),"---")</f>
        <v>36.4953</v>
      </c>
      <c r="L388" t="str">
        <f t="shared" si="34"/>
        <v>J2-A27</v>
      </c>
      <c r="M388" t="str">
        <f>IFERROR(IF(
COUNTIF(B2B!H:H,(IF(K388&lt;&gt;"---",IF(INDEX(RAW_c_TEB2000_REV01!B:D,MATCH(H388,RAW_c_TEB2000_REV01!B:B,0),3)=L388,INDEX(
RAW_c_TEB2000_REV01!B:D,MATCH(H388,INDEX(RAW_c_TEB2000_REV01!B:B,MATCH(H388,RAW_c_TEB2000_REV01!B:B,)+1):'RAW_c_TEB2000_REV01'!B11459,)+MATCH(H388,RAW_c_TEB2000_REV01!B:B,),3),INDEX(RAW_c_TEB2000_REV01!B:D,MATCH(H388,RAW_c_TEB2000_REV01!B:B,0),3)),"---")))=1,"---",IF(K388&lt;&gt;"---",IF(INDEX(RAW_c_TEB2000_REV01!B:D,MATCH(H388,RAW_c_TEB2000_REV01!B:B,0),3)=L388,INDEX(
RAW_c_TEB2000_REV01!B:D,MATCH(H388,INDEX(RAW_c_TEB2000_REV01!B:B,MATCH(H388,RAW_c_TEB2000_REV01!B:B,)+1):'RAW_c_TEB2000_REV01'!B11459,)+MATCH(H388,RAW_c_TEB2000_REV01!B:B,),3),INDEX(RAW_c_TEB2000_REV01!B:D,MATCH(H388,RAW_c_TEB2000_REV01!B:B,0),3)),"---")),"---")</f>
        <v>U5-50</v>
      </c>
      <c r="N388" t="str">
        <f>IFERROR(IF(AND(B388="B2B",J388="--"),L388,IF(
COUNTIF(B2B!H:H,(IF(K388&lt;&gt;"---",IF(INDEX(RAW_c_TEB2000_REV01!B:D,MATCH(H388,RAW_c_TEB2000_REV01!B:B,0),3)=L388,INDEX(
RAW_c_TEB2000_REV01!B:D,MATCH(H388,INDEX(RAW_c_TEB2000_REV01!B:B,MATCH(H388,RAW_c_TEB2000_REV01!B:B,)+1):'RAW_c_TEB2000_REV01'!B11459,)+MATCH(H388,RAW_c_TEB2000_REV01!B:B,),3),INDEX(RAW_c_TEB2000_REV01!B:D,MATCH(H388,RAW_c_TEB2000_REV01!B:B,0),3)),"---")))=0,"---",IF(K388&lt;&gt;"---",IF(INDEX(RAW_c_TEB2000_REV01!B:D,MATCH(H388,RAW_c_TEB2000_REV01!B:B,0),3)=L388,INDEX(
RAW_c_TEB2000_REV01!B:D,MATCH(H388,INDEX(RAW_c_TEB2000_REV01!B:B,MATCH(H388,RAW_c_TEB2000_REV01!B:B,)+1):'RAW_c_TEB2000_REV01'!B11459,)+MATCH(H388,RAW_c_TEB2000_REV01!B:B,),3),INDEX(RAW_c_TEB2000_REV01!B:D,MATCH(H388,RAW_c_TEB2000_REV01!B:B,0),3)),"---"))),"---")</f>
        <v>---</v>
      </c>
      <c r="T388">
        <f>COUNTIF(RAW_c_TEB2000_REV01!B:B,G388)</f>
        <v>2</v>
      </c>
      <c r="U388" t="str">
        <f t="shared" si="35"/>
        <v>ext. Conn.-27</v>
      </c>
    </row>
    <row r="389" spans="1:21" x14ac:dyDescent="0.25">
      <c r="A389" t="s">
        <v>2421</v>
      </c>
      <c r="B389" t="s">
        <v>2298</v>
      </c>
      <c r="C389" t="s">
        <v>197</v>
      </c>
      <c r="D389" t="s">
        <v>842</v>
      </c>
      <c r="E389" t="s">
        <v>1655</v>
      </c>
      <c r="F389" t="str">
        <f t="shared" si="30"/>
        <v>J2-A28</v>
      </c>
      <c r="G389" t="str">
        <f>VLOOKUP(F389,RAW_c_TEB2000_REV01!A:B,2,0)</f>
        <v>X14</v>
      </c>
      <c r="H389" t="str">
        <f t="shared" si="31"/>
        <v>X14</v>
      </c>
      <c r="I389" t="str">
        <f t="shared" si="32"/>
        <v>--</v>
      </c>
      <c r="J389" t="str">
        <f t="shared" si="33"/>
        <v>--</v>
      </c>
      <c r="K389">
        <f>IFERROR(IF(J389="--",IF(G389=H389,VLOOKUP(G389,RAW_c_TEB2000_REV01!L:N,3,0),SUM(VLOOKUP(H389,RAW_c_TEB2000_REV01!L:N,3,0),VLOOKUP(G389,RAW_c_TEB2000_REV01!L:N,3,0))),"---"),"---")</f>
        <v>41.300699999999999</v>
      </c>
      <c r="L389" t="str">
        <f t="shared" si="34"/>
        <v>J2-A28</v>
      </c>
      <c r="M389" t="str">
        <f>IFERROR(IF(
COUNTIF(B2B!H:H,(IF(K389&lt;&gt;"---",IF(INDEX(RAW_c_TEB2000_REV01!B:D,MATCH(H389,RAW_c_TEB2000_REV01!B:B,0),3)=L389,INDEX(
RAW_c_TEB2000_REV01!B:D,MATCH(H389,INDEX(RAW_c_TEB2000_REV01!B:B,MATCH(H389,RAW_c_TEB2000_REV01!B:B,)+1):'RAW_c_TEB2000_REV01'!B11460,)+MATCH(H389,RAW_c_TEB2000_REV01!B:B,),3),INDEX(RAW_c_TEB2000_REV01!B:D,MATCH(H389,RAW_c_TEB2000_REV01!B:B,0),3)),"---")))=1,"---",IF(K389&lt;&gt;"---",IF(INDEX(RAW_c_TEB2000_REV01!B:D,MATCH(H389,RAW_c_TEB2000_REV01!B:B,0),3)=L389,INDEX(
RAW_c_TEB2000_REV01!B:D,MATCH(H389,INDEX(RAW_c_TEB2000_REV01!B:B,MATCH(H389,RAW_c_TEB2000_REV01!B:B,)+1):'RAW_c_TEB2000_REV01'!B11460,)+MATCH(H389,RAW_c_TEB2000_REV01!B:B,),3),INDEX(RAW_c_TEB2000_REV01!B:D,MATCH(H389,RAW_c_TEB2000_REV01!B:B,0),3)),"---")),"---")</f>
        <v>U5-55</v>
      </c>
      <c r="N389" t="str">
        <f>IFERROR(IF(AND(B389="B2B",J389="--"),L389,IF(
COUNTIF(B2B!H:H,(IF(K389&lt;&gt;"---",IF(INDEX(RAW_c_TEB2000_REV01!B:D,MATCH(H389,RAW_c_TEB2000_REV01!B:B,0),3)=L389,INDEX(
RAW_c_TEB2000_REV01!B:D,MATCH(H389,INDEX(RAW_c_TEB2000_REV01!B:B,MATCH(H389,RAW_c_TEB2000_REV01!B:B,)+1):'RAW_c_TEB2000_REV01'!B11460,)+MATCH(H389,RAW_c_TEB2000_REV01!B:B,),3),INDEX(RAW_c_TEB2000_REV01!B:D,MATCH(H389,RAW_c_TEB2000_REV01!B:B,0),3)),"---")))=0,"---",IF(K389&lt;&gt;"---",IF(INDEX(RAW_c_TEB2000_REV01!B:D,MATCH(H389,RAW_c_TEB2000_REV01!B:B,0),3)=L389,INDEX(
RAW_c_TEB2000_REV01!B:D,MATCH(H389,INDEX(RAW_c_TEB2000_REV01!B:B,MATCH(H389,RAW_c_TEB2000_REV01!B:B,)+1):'RAW_c_TEB2000_REV01'!B11460,)+MATCH(H389,RAW_c_TEB2000_REV01!B:B,),3),INDEX(RAW_c_TEB2000_REV01!B:D,MATCH(H389,RAW_c_TEB2000_REV01!B:B,0),3)),"---"))),"---")</f>
        <v>---</v>
      </c>
      <c r="T389">
        <f>COUNTIF(RAW_c_TEB2000_REV01!B:B,G389)</f>
        <v>2</v>
      </c>
      <c r="U389" t="str">
        <f t="shared" si="35"/>
        <v>ext. Conn.-28</v>
      </c>
    </row>
    <row r="390" spans="1:21" x14ac:dyDescent="0.25">
      <c r="A390" t="s">
        <v>2422</v>
      </c>
      <c r="B390" t="s">
        <v>2298</v>
      </c>
      <c r="C390" t="s">
        <v>198</v>
      </c>
      <c r="D390" t="s">
        <v>842</v>
      </c>
      <c r="E390" t="s">
        <v>1658</v>
      </c>
      <c r="F390" t="str">
        <f t="shared" si="30"/>
        <v>J2-A29</v>
      </c>
      <c r="G390" t="str">
        <f>VLOOKUP(F390,RAW_c_TEB2000_REV01!A:B,2,0)</f>
        <v>X15</v>
      </c>
      <c r="H390" t="str">
        <f t="shared" si="31"/>
        <v>X15</v>
      </c>
      <c r="I390" t="str">
        <f t="shared" si="32"/>
        <v>--</v>
      </c>
      <c r="J390" t="str">
        <f t="shared" si="33"/>
        <v>--</v>
      </c>
      <c r="K390">
        <f>IFERROR(IF(J390="--",IF(G390=H390,VLOOKUP(G390,RAW_c_TEB2000_REV01!L:N,3,0),SUM(VLOOKUP(H390,RAW_c_TEB2000_REV01!L:N,3,0),VLOOKUP(G390,RAW_c_TEB2000_REV01!L:N,3,0))),"---"),"---")</f>
        <v>44.218200000000003</v>
      </c>
      <c r="L390" t="str">
        <f t="shared" si="34"/>
        <v>J2-A29</v>
      </c>
      <c r="M390" t="str">
        <f>IFERROR(IF(
COUNTIF(B2B!H:H,(IF(K390&lt;&gt;"---",IF(INDEX(RAW_c_TEB2000_REV01!B:D,MATCH(H390,RAW_c_TEB2000_REV01!B:B,0),3)=L390,INDEX(
RAW_c_TEB2000_REV01!B:D,MATCH(H390,INDEX(RAW_c_TEB2000_REV01!B:B,MATCH(H390,RAW_c_TEB2000_REV01!B:B,)+1):'RAW_c_TEB2000_REV01'!B11461,)+MATCH(H390,RAW_c_TEB2000_REV01!B:B,),3),INDEX(RAW_c_TEB2000_REV01!B:D,MATCH(H390,RAW_c_TEB2000_REV01!B:B,0),3)),"---")))=1,"---",IF(K390&lt;&gt;"---",IF(INDEX(RAW_c_TEB2000_REV01!B:D,MATCH(H390,RAW_c_TEB2000_REV01!B:B,0),3)=L390,INDEX(
RAW_c_TEB2000_REV01!B:D,MATCH(H390,INDEX(RAW_c_TEB2000_REV01!B:B,MATCH(H390,RAW_c_TEB2000_REV01!B:B,)+1):'RAW_c_TEB2000_REV01'!B11461,)+MATCH(H390,RAW_c_TEB2000_REV01!B:B,),3),INDEX(RAW_c_TEB2000_REV01!B:D,MATCH(H390,RAW_c_TEB2000_REV01!B:B,0),3)),"---")),"---")</f>
        <v>U5-56</v>
      </c>
      <c r="N390" t="str">
        <f>IFERROR(IF(AND(B390="B2B",J390="--"),L390,IF(
COUNTIF(B2B!H:H,(IF(K390&lt;&gt;"---",IF(INDEX(RAW_c_TEB2000_REV01!B:D,MATCH(H390,RAW_c_TEB2000_REV01!B:B,0),3)=L390,INDEX(
RAW_c_TEB2000_REV01!B:D,MATCH(H390,INDEX(RAW_c_TEB2000_REV01!B:B,MATCH(H390,RAW_c_TEB2000_REV01!B:B,)+1):'RAW_c_TEB2000_REV01'!B11461,)+MATCH(H390,RAW_c_TEB2000_REV01!B:B,),3),INDEX(RAW_c_TEB2000_REV01!B:D,MATCH(H390,RAW_c_TEB2000_REV01!B:B,0),3)),"---")))=0,"---",IF(K390&lt;&gt;"---",IF(INDEX(RAW_c_TEB2000_REV01!B:D,MATCH(H390,RAW_c_TEB2000_REV01!B:B,0),3)=L390,INDEX(
RAW_c_TEB2000_REV01!B:D,MATCH(H390,INDEX(RAW_c_TEB2000_REV01!B:B,MATCH(H390,RAW_c_TEB2000_REV01!B:B,)+1):'RAW_c_TEB2000_REV01'!B11461,)+MATCH(H390,RAW_c_TEB2000_REV01!B:B,),3),INDEX(RAW_c_TEB2000_REV01!B:D,MATCH(H390,RAW_c_TEB2000_REV01!B:B,0),3)),"---"))),"---")</f>
        <v>---</v>
      </c>
      <c r="T390">
        <f>COUNTIF(RAW_c_TEB2000_REV01!B:B,G390)</f>
        <v>2</v>
      </c>
      <c r="U390" t="str">
        <f t="shared" si="35"/>
        <v>ext. Conn.-29</v>
      </c>
    </row>
    <row r="391" spans="1:21" x14ac:dyDescent="0.25">
      <c r="A391" t="s">
        <v>2423</v>
      </c>
      <c r="B391" t="s">
        <v>2298</v>
      </c>
      <c r="C391" t="s">
        <v>199</v>
      </c>
      <c r="D391" t="s">
        <v>842</v>
      </c>
      <c r="E391" t="s">
        <v>1661</v>
      </c>
      <c r="F391" t="str">
        <f t="shared" ref="F391:F454" si="36">$D391&amp;"-"&amp;$E391</f>
        <v>J2-A30</v>
      </c>
      <c r="G391" t="str">
        <f>VLOOKUP(F391,RAW_c_TEB2000_REV01!A:B,2,0)</f>
        <v>X16</v>
      </c>
      <c r="H391" t="str">
        <f t="shared" ref="H391:H454" si="37">IF(IF(COUNTIF($Q$6:$S$150,G391)&gt;0,"---","--")="---",VLOOKUP(G391,$Q$6:$S$150,3,0),G391)</f>
        <v>X16</v>
      </c>
      <c r="I391" t="str">
        <f t="shared" ref="I391:I454" si="38">IF(IF(COUNTIF($Q$6:$S$150,G391)&gt;0,"---","--")="---",VLOOKUP(G391,$Q$6:$S$150,2,0),"--")</f>
        <v>--</v>
      </c>
      <c r="J391" t="str">
        <f t="shared" ref="J391:J454" si="39">IF(COUNTIF($O$6:$O$100,G391)&gt;0,"---","--")</f>
        <v>--</v>
      </c>
      <c r="K391">
        <f>IFERROR(IF(J391="--",IF(G391=H391,VLOOKUP(G391,RAW_c_TEB2000_REV01!L:N,3,0),SUM(VLOOKUP(H391,RAW_c_TEB2000_REV01!L:N,3,0),VLOOKUP(G391,RAW_c_TEB2000_REV01!L:N,3,0))),"---"),"---")</f>
        <v>47.461100000000002</v>
      </c>
      <c r="L391" t="str">
        <f t="shared" ref="L391:L454" si="40">$D391&amp;"-"&amp;$E391</f>
        <v>J2-A30</v>
      </c>
      <c r="M391" t="str">
        <f>IFERROR(IF(
COUNTIF(B2B!H:H,(IF(K391&lt;&gt;"---",IF(INDEX(RAW_c_TEB2000_REV01!B:D,MATCH(H391,RAW_c_TEB2000_REV01!B:B,0),3)=L391,INDEX(
RAW_c_TEB2000_REV01!B:D,MATCH(H391,INDEX(RAW_c_TEB2000_REV01!B:B,MATCH(H391,RAW_c_TEB2000_REV01!B:B,)+1):'RAW_c_TEB2000_REV01'!B11462,)+MATCH(H391,RAW_c_TEB2000_REV01!B:B,),3),INDEX(RAW_c_TEB2000_REV01!B:D,MATCH(H391,RAW_c_TEB2000_REV01!B:B,0),3)),"---")))=1,"---",IF(K391&lt;&gt;"---",IF(INDEX(RAW_c_TEB2000_REV01!B:D,MATCH(H391,RAW_c_TEB2000_REV01!B:B,0),3)=L391,INDEX(
RAW_c_TEB2000_REV01!B:D,MATCH(H391,INDEX(RAW_c_TEB2000_REV01!B:B,MATCH(H391,RAW_c_TEB2000_REV01!B:B,)+1):'RAW_c_TEB2000_REV01'!B11462,)+MATCH(H391,RAW_c_TEB2000_REV01!B:B,),3),INDEX(RAW_c_TEB2000_REV01!B:D,MATCH(H391,RAW_c_TEB2000_REV01!B:B,0),3)),"---")),"---")</f>
        <v>U5-59</v>
      </c>
      <c r="N391" t="str">
        <f>IFERROR(IF(AND(B391="B2B",J391="--"),L391,IF(
COUNTIF(B2B!H:H,(IF(K391&lt;&gt;"---",IF(INDEX(RAW_c_TEB2000_REV01!B:D,MATCH(H391,RAW_c_TEB2000_REV01!B:B,0),3)=L391,INDEX(
RAW_c_TEB2000_REV01!B:D,MATCH(H391,INDEX(RAW_c_TEB2000_REV01!B:B,MATCH(H391,RAW_c_TEB2000_REV01!B:B,)+1):'RAW_c_TEB2000_REV01'!B11462,)+MATCH(H391,RAW_c_TEB2000_REV01!B:B,),3),INDEX(RAW_c_TEB2000_REV01!B:D,MATCH(H391,RAW_c_TEB2000_REV01!B:B,0),3)),"---")))=0,"---",IF(K391&lt;&gt;"---",IF(INDEX(RAW_c_TEB2000_REV01!B:D,MATCH(H391,RAW_c_TEB2000_REV01!B:B,0),3)=L391,INDEX(
RAW_c_TEB2000_REV01!B:D,MATCH(H391,INDEX(RAW_c_TEB2000_REV01!B:B,MATCH(H391,RAW_c_TEB2000_REV01!B:B,)+1):'RAW_c_TEB2000_REV01'!B11462,)+MATCH(H391,RAW_c_TEB2000_REV01!B:B,),3),INDEX(RAW_c_TEB2000_REV01!B:D,MATCH(H391,RAW_c_TEB2000_REV01!B:B,0),3)),"---"))),"---")</f>
        <v>---</v>
      </c>
      <c r="T391">
        <f>COUNTIF(RAW_c_TEB2000_REV01!B:B,G391)</f>
        <v>2</v>
      </c>
      <c r="U391" t="str">
        <f t="shared" ref="U391:U454" si="41">$B391&amp;"-"&amp;$C391</f>
        <v>ext. Conn.-30</v>
      </c>
    </row>
    <row r="392" spans="1:21" x14ac:dyDescent="0.25">
      <c r="A392" t="s">
        <v>2424</v>
      </c>
      <c r="B392" t="s">
        <v>2298</v>
      </c>
      <c r="C392" t="s">
        <v>200</v>
      </c>
      <c r="D392" t="s">
        <v>842</v>
      </c>
      <c r="E392" t="s">
        <v>1664</v>
      </c>
      <c r="F392" t="str">
        <f t="shared" si="36"/>
        <v>J2-A31</v>
      </c>
      <c r="G392" t="str">
        <f>VLOOKUP(F392,RAW_c_TEB2000_REV01!A:B,2,0)</f>
        <v>X17</v>
      </c>
      <c r="H392" t="str">
        <f t="shared" si="37"/>
        <v>X17</v>
      </c>
      <c r="I392" t="str">
        <f t="shared" si="38"/>
        <v>--</v>
      </c>
      <c r="J392" t="str">
        <f t="shared" si="39"/>
        <v>--</v>
      </c>
      <c r="K392">
        <f>IFERROR(IF(J392="--",IF(G392=H392,VLOOKUP(G392,RAW_c_TEB2000_REV01!L:N,3,0),SUM(VLOOKUP(H392,RAW_c_TEB2000_REV01!L:N,3,0),VLOOKUP(G392,RAW_c_TEB2000_REV01!L:N,3,0))),"---"),"---")</f>
        <v>50.218200000000003</v>
      </c>
      <c r="L392" t="str">
        <f t="shared" si="40"/>
        <v>J2-A31</v>
      </c>
      <c r="M392" t="str">
        <f>IFERROR(IF(
COUNTIF(B2B!H:H,(IF(K392&lt;&gt;"---",IF(INDEX(RAW_c_TEB2000_REV01!B:D,MATCH(H392,RAW_c_TEB2000_REV01!B:B,0),3)=L392,INDEX(
RAW_c_TEB2000_REV01!B:D,MATCH(H392,INDEX(RAW_c_TEB2000_REV01!B:B,MATCH(H392,RAW_c_TEB2000_REV01!B:B,)+1):'RAW_c_TEB2000_REV01'!B11463,)+MATCH(H392,RAW_c_TEB2000_REV01!B:B,),3),INDEX(RAW_c_TEB2000_REV01!B:D,MATCH(H392,RAW_c_TEB2000_REV01!B:B,0),3)),"---")))=1,"---",IF(K392&lt;&gt;"---",IF(INDEX(RAW_c_TEB2000_REV01!B:D,MATCH(H392,RAW_c_TEB2000_REV01!B:B,0),3)=L392,INDEX(
RAW_c_TEB2000_REV01!B:D,MATCH(H392,INDEX(RAW_c_TEB2000_REV01!B:B,MATCH(H392,RAW_c_TEB2000_REV01!B:B,)+1):'RAW_c_TEB2000_REV01'!B11463,)+MATCH(H392,RAW_c_TEB2000_REV01!B:B,),3),INDEX(RAW_c_TEB2000_REV01!B:D,MATCH(H392,RAW_c_TEB2000_REV01!B:B,0),3)),"---")),"---")</f>
        <v>U5-60</v>
      </c>
      <c r="N392" t="str">
        <f>IFERROR(IF(AND(B392="B2B",J392="--"),L392,IF(
COUNTIF(B2B!H:H,(IF(K392&lt;&gt;"---",IF(INDEX(RAW_c_TEB2000_REV01!B:D,MATCH(H392,RAW_c_TEB2000_REV01!B:B,0),3)=L392,INDEX(
RAW_c_TEB2000_REV01!B:D,MATCH(H392,INDEX(RAW_c_TEB2000_REV01!B:B,MATCH(H392,RAW_c_TEB2000_REV01!B:B,)+1):'RAW_c_TEB2000_REV01'!B11463,)+MATCH(H392,RAW_c_TEB2000_REV01!B:B,),3),INDEX(RAW_c_TEB2000_REV01!B:D,MATCH(H392,RAW_c_TEB2000_REV01!B:B,0),3)),"---")))=0,"---",IF(K392&lt;&gt;"---",IF(INDEX(RAW_c_TEB2000_REV01!B:D,MATCH(H392,RAW_c_TEB2000_REV01!B:B,0),3)=L392,INDEX(
RAW_c_TEB2000_REV01!B:D,MATCH(H392,INDEX(RAW_c_TEB2000_REV01!B:B,MATCH(H392,RAW_c_TEB2000_REV01!B:B,)+1):'RAW_c_TEB2000_REV01'!B11463,)+MATCH(H392,RAW_c_TEB2000_REV01!B:B,),3),INDEX(RAW_c_TEB2000_REV01!B:D,MATCH(H392,RAW_c_TEB2000_REV01!B:B,0),3)),"---"))),"---")</f>
        <v>---</v>
      </c>
      <c r="T392">
        <f>COUNTIF(RAW_c_TEB2000_REV01!B:B,G392)</f>
        <v>2</v>
      </c>
      <c r="U392" t="str">
        <f t="shared" si="41"/>
        <v>ext. Conn.-31</v>
      </c>
    </row>
    <row r="393" spans="1:21" x14ac:dyDescent="0.25">
      <c r="A393" t="s">
        <v>2425</v>
      </c>
      <c r="B393" t="s">
        <v>2298</v>
      </c>
      <c r="C393" t="s">
        <v>201</v>
      </c>
      <c r="D393" t="s">
        <v>842</v>
      </c>
      <c r="E393" t="s">
        <v>1667</v>
      </c>
      <c r="F393" t="str">
        <f t="shared" si="36"/>
        <v>J2-A32</v>
      </c>
      <c r="G393" t="str">
        <f>VLOOKUP(F393,RAW_c_TEB2000_REV01!A:B,2,0)</f>
        <v>GND</v>
      </c>
      <c r="H393" t="str">
        <f t="shared" si="37"/>
        <v>GND</v>
      </c>
      <c r="I393" t="str">
        <f t="shared" si="38"/>
        <v>--</v>
      </c>
      <c r="J393" t="str">
        <f t="shared" si="39"/>
        <v>---</v>
      </c>
      <c r="K393" t="str">
        <f>IFERROR(IF(J393="--",IF(G393=H393,VLOOKUP(G393,RAW_c_TEB2000_REV01!L:N,3,0),SUM(VLOOKUP(H393,RAW_c_TEB2000_REV01!L:N,3,0),VLOOKUP(G393,RAW_c_TEB2000_REV01!L:N,3,0))),"---"),"---")</f>
        <v>---</v>
      </c>
      <c r="L393" t="str">
        <f t="shared" si="40"/>
        <v>J2-A32</v>
      </c>
      <c r="M393" t="str">
        <f>IFERROR(IF(
COUNTIF(B2B!H:H,(IF(K393&lt;&gt;"---",IF(INDEX(RAW_c_TEB2000_REV01!B:D,MATCH(H393,RAW_c_TEB2000_REV01!B:B,0),3)=L393,INDEX(
RAW_c_TEB2000_REV01!B:D,MATCH(H393,INDEX(RAW_c_TEB2000_REV01!B:B,MATCH(H393,RAW_c_TEB2000_REV01!B:B,)+1):'RAW_c_TEB2000_REV01'!B11464,)+MATCH(H393,RAW_c_TEB2000_REV01!B:B,),3),INDEX(RAW_c_TEB2000_REV01!B:D,MATCH(H393,RAW_c_TEB2000_REV01!B:B,0),3)),"---")))=1,"---",IF(K393&lt;&gt;"---",IF(INDEX(RAW_c_TEB2000_REV01!B:D,MATCH(H393,RAW_c_TEB2000_REV01!B:B,0),3)=L393,INDEX(
RAW_c_TEB2000_REV01!B:D,MATCH(H393,INDEX(RAW_c_TEB2000_REV01!B:B,MATCH(H393,RAW_c_TEB2000_REV01!B:B,)+1):'RAW_c_TEB2000_REV01'!B11464,)+MATCH(H393,RAW_c_TEB2000_REV01!B:B,),3),INDEX(RAW_c_TEB2000_REV01!B:D,MATCH(H393,RAW_c_TEB2000_REV01!B:B,0),3)),"---")),"---")</f>
        <v>---</v>
      </c>
      <c r="N393" t="str">
        <f>IFERROR(IF(AND(B393="B2B",J393="--"),L393,IF(
COUNTIF(B2B!H:H,(IF(K393&lt;&gt;"---",IF(INDEX(RAW_c_TEB2000_REV01!B:D,MATCH(H393,RAW_c_TEB2000_REV01!B:B,0),3)=L393,INDEX(
RAW_c_TEB2000_REV01!B:D,MATCH(H393,INDEX(RAW_c_TEB2000_REV01!B:B,MATCH(H393,RAW_c_TEB2000_REV01!B:B,)+1):'RAW_c_TEB2000_REV01'!B11464,)+MATCH(H393,RAW_c_TEB2000_REV01!B:B,),3),INDEX(RAW_c_TEB2000_REV01!B:D,MATCH(H393,RAW_c_TEB2000_REV01!B:B,0),3)),"---")))=0,"---",IF(K393&lt;&gt;"---",IF(INDEX(RAW_c_TEB2000_REV01!B:D,MATCH(H393,RAW_c_TEB2000_REV01!B:B,0),3)=L393,INDEX(
RAW_c_TEB2000_REV01!B:D,MATCH(H393,INDEX(RAW_c_TEB2000_REV01!B:B,MATCH(H393,RAW_c_TEB2000_REV01!B:B,)+1):'RAW_c_TEB2000_REV01'!B11464,)+MATCH(H393,RAW_c_TEB2000_REV01!B:B,),3),INDEX(RAW_c_TEB2000_REV01!B:D,MATCH(H393,RAW_c_TEB2000_REV01!B:B,0),3)),"---"))),"---")</f>
        <v>---</v>
      </c>
      <c r="T393">
        <f>COUNTIF(RAW_c_TEB2000_REV01!B:B,G393)</f>
        <v>224</v>
      </c>
      <c r="U393" t="str">
        <f t="shared" si="41"/>
        <v>ext. Conn.-32</v>
      </c>
    </row>
    <row r="394" spans="1:21" x14ac:dyDescent="0.25">
      <c r="A394" t="s">
        <v>2426</v>
      </c>
      <c r="B394" t="s">
        <v>2298</v>
      </c>
      <c r="C394" t="s">
        <v>202</v>
      </c>
      <c r="D394" t="s">
        <v>842</v>
      </c>
      <c r="E394" t="s">
        <v>1199</v>
      </c>
      <c r="F394" t="str">
        <f t="shared" si="36"/>
        <v>J2-B1</v>
      </c>
      <c r="G394" t="str">
        <f>VLOOKUP(F394,RAW_c_TEB2000_REV01!A:B,2,0)</f>
        <v>VCCIOD</v>
      </c>
      <c r="H394" t="str">
        <f t="shared" si="37"/>
        <v>VCCIOD</v>
      </c>
      <c r="I394" t="str">
        <f t="shared" si="38"/>
        <v>--</v>
      </c>
      <c r="J394" t="str">
        <f t="shared" si="39"/>
        <v>---</v>
      </c>
      <c r="K394" t="str">
        <f>IFERROR(IF(J394="--",IF(G394=H394,VLOOKUP(G394,RAW_c_TEB2000_REV01!L:N,3,0),SUM(VLOOKUP(H394,RAW_c_TEB2000_REV01!L:N,3,0),VLOOKUP(G394,RAW_c_TEB2000_REV01!L:N,3,0))),"---"),"---")</f>
        <v>---</v>
      </c>
      <c r="L394" t="str">
        <f t="shared" si="40"/>
        <v>J2-B1</v>
      </c>
      <c r="M394" t="str">
        <f>IFERROR(IF(
COUNTIF(B2B!H:H,(IF(K394&lt;&gt;"---",IF(INDEX(RAW_c_TEB2000_REV01!B:D,MATCH(H394,RAW_c_TEB2000_REV01!B:B,0),3)=L394,INDEX(
RAW_c_TEB2000_REV01!B:D,MATCH(H394,INDEX(RAW_c_TEB2000_REV01!B:B,MATCH(H394,RAW_c_TEB2000_REV01!B:B,)+1):'RAW_c_TEB2000_REV01'!B11465,)+MATCH(H394,RAW_c_TEB2000_REV01!B:B,),3),INDEX(RAW_c_TEB2000_REV01!B:D,MATCH(H394,RAW_c_TEB2000_REV01!B:B,0),3)),"---")))=1,"---",IF(K394&lt;&gt;"---",IF(INDEX(RAW_c_TEB2000_REV01!B:D,MATCH(H394,RAW_c_TEB2000_REV01!B:B,0),3)=L394,INDEX(
RAW_c_TEB2000_REV01!B:D,MATCH(H394,INDEX(RAW_c_TEB2000_REV01!B:B,MATCH(H394,RAW_c_TEB2000_REV01!B:B,)+1):'RAW_c_TEB2000_REV01'!B11465,)+MATCH(H394,RAW_c_TEB2000_REV01!B:B,),3),INDEX(RAW_c_TEB2000_REV01!B:D,MATCH(H394,RAW_c_TEB2000_REV01!B:B,0),3)),"---")),"---")</f>
        <v>---</v>
      </c>
      <c r="N394" t="str">
        <f>IFERROR(IF(AND(B394="B2B",J394="--"),L394,IF(
COUNTIF(B2B!H:H,(IF(K394&lt;&gt;"---",IF(INDEX(RAW_c_TEB2000_REV01!B:D,MATCH(H394,RAW_c_TEB2000_REV01!B:B,0),3)=L394,INDEX(
RAW_c_TEB2000_REV01!B:D,MATCH(H394,INDEX(RAW_c_TEB2000_REV01!B:B,MATCH(H394,RAW_c_TEB2000_REV01!B:B,)+1):'RAW_c_TEB2000_REV01'!B11465,)+MATCH(H394,RAW_c_TEB2000_REV01!B:B,),3),INDEX(RAW_c_TEB2000_REV01!B:D,MATCH(H394,RAW_c_TEB2000_REV01!B:B,0),3)),"---")))=0,"---",IF(K394&lt;&gt;"---",IF(INDEX(RAW_c_TEB2000_REV01!B:D,MATCH(H394,RAW_c_TEB2000_REV01!B:B,0),3)=L394,INDEX(
RAW_c_TEB2000_REV01!B:D,MATCH(H394,INDEX(RAW_c_TEB2000_REV01!B:B,MATCH(H394,RAW_c_TEB2000_REV01!B:B,)+1):'RAW_c_TEB2000_REV01'!B11465,)+MATCH(H394,RAW_c_TEB2000_REV01!B:B,),3),INDEX(RAW_c_TEB2000_REV01!B:D,MATCH(H394,RAW_c_TEB2000_REV01!B:B,0),3)),"---"))),"---")</f>
        <v>---</v>
      </c>
      <c r="T394">
        <f>COUNTIF(RAW_c_TEB2000_REV01!B:B,G394)</f>
        <v>8</v>
      </c>
      <c r="U394" t="str">
        <f t="shared" si="41"/>
        <v>ext. Conn.-33</v>
      </c>
    </row>
    <row r="395" spans="1:21" x14ac:dyDescent="0.25">
      <c r="A395" t="s">
        <v>2427</v>
      </c>
      <c r="B395" t="s">
        <v>2298</v>
      </c>
      <c r="C395" t="s">
        <v>203</v>
      </c>
      <c r="D395" t="s">
        <v>842</v>
      </c>
      <c r="E395" t="s">
        <v>1200</v>
      </c>
      <c r="F395" t="str">
        <f t="shared" si="36"/>
        <v>J2-B2</v>
      </c>
      <c r="G395" t="str">
        <f>VLOOKUP(F395,RAW_c_TEB2000_REV01!A:B,2,0)</f>
        <v>GND</v>
      </c>
      <c r="H395" t="str">
        <f t="shared" si="37"/>
        <v>GND</v>
      </c>
      <c r="I395" t="str">
        <f t="shared" si="38"/>
        <v>--</v>
      </c>
      <c r="J395" t="str">
        <f t="shared" si="39"/>
        <v>---</v>
      </c>
      <c r="K395" t="str">
        <f>IFERROR(IF(J395="--",IF(G395=H395,VLOOKUP(G395,RAW_c_TEB2000_REV01!L:N,3,0),SUM(VLOOKUP(H395,RAW_c_TEB2000_REV01!L:N,3,0),VLOOKUP(G395,RAW_c_TEB2000_REV01!L:N,3,0))),"---"),"---")</f>
        <v>---</v>
      </c>
      <c r="L395" t="str">
        <f t="shared" si="40"/>
        <v>J2-B2</v>
      </c>
      <c r="M395" t="str">
        <f>IFERROR(IF(
COUNTIF(B2B!H:H,(IF(K395&lt;&gt;"---",IF(INDEX(RAW_c_TEB2000_REV01!B:D,MATCH(H395,RAW_c_TEB2000_REV01!B:B,0),3)=L395,INDEX(
RAW_c_TEB2000_REV01!B:D,MATCH(H395,INDEX(RAW_c_TEB2000_REV01!B:B,MATCH(H395,RAW_c_TEB2000_REV01!B:B,)+1):'RAW_c_TEB2000_REV01'!B11466,)+MATCH(H395,RAW_c_TEB2000_REV01!B:B,),3),INDEX(RAW_c_TEB2000_REV01!B:D,MATCH(H395,RAW_c_TEB2000_REV01!B:B,0),3)),"---")))=1,"---",IF(K395&lt;&gt;"---",IF(INDEX(RAW_c_TEB2000_REV01!B:D,MATCH(H395,RAW_c_TEB2000_REV01!B:B,0),3)=L395,INDEX(
RAW_c_TEB2000_REV01!B:D,MATCH(H395,INDEX(RAW_c_TEB2000_REV01!B:B,MATCH(H395,RAW_c_TEB2000_REV01!B:B,)+1):'RAW_c_TEB2000_REV01'!B11466,)+MATCH(H395,RAW_c_TEB2000_REV01!B:B,),3),INDEX(RAW_c_TEB2000_REV01!B:D,MATCH(H395,RAW_c_TEB2000_REV01!B:B,0),3)),"---")),"---")</f>
        <v>---</v>
      </c>
      <c r="N395" t="str">
        <f>IFERROR(IF(AND(B395="B2B",J395="--"),L395,IF(
COUNTIF(B2B!H:H,(IF(K395&lt;&gt;"---",IF(INDEX(RAW_c_TEB2000_REV01!B:D,MATCH(H395,RAW_c_TEB2000_REV01!B:B,0),3)=L395,INDEX(
RAW_c_TEB2000_REV01!B:D,MATCH(H395,INDEX(RAW_c_TEB2000_REV01!B:B,MATCH(H395,RAW_c_TEB2000_REV01!B:B,)+1):'RAW_c_TEB2000_REV01'!B11466,)+MATCH(H395,RAW_c_TEB2000_REV01!B:B,),3),INDEX(RAW_c_TEB2000_REV01!B:D,MATCH(H395,RAW_c_TEB2000_REV01!B:B,0),3)),"---")))=0,"---",IF(K395&lt;&gt;"---",IF(INDEX(RAW_c_TEB2000_REV01!B:D,MATCH(H395,RAW_c_TEB2000_REV01!B:B,0),3)=L395,INDEX(
RAW_c_TEB2000_REV01!B:D,MATCH(H395,INDEX(RAW_c_TEB2000_REV01!B:B,MATCH(H395,RAW_c_TEB2000_REV01!B:B,)+1):'RAW_c_TEB2000_REV01'!B11466,)+MATCH(H395,RAW_c_TEB2000_REV01!B:B,),3),INDEX(RAW_c_TEB2000_REV01!B:D,MATCH(H395,RAW_c_TEB2000_REV01!B:B,0),3)),"---"))),"---")</f>
        <v>---</v>
      </c>
      <c r="T395">
        <f>COUNTIF(RAW_c_TEB2000_REV01!B:B,G395)</f>
        <v>224</v>
      </c>
      <c r="U395" t="str">
        <f t="shared" si="41"/>
        <v>ext. Conn.-34</v>
      </c>
    </row>
    <row r="396" spans="1:21" x14ac:dyDescent="0.25">
      <c r="A396" t="s">
        <v>2428</v>
      </c>
      <c r="B396" t="s">
        <v>2298</v>
      </c>
      <c r="C396" t="s">
        <v>204</v>
      </c>
      <c r="D396" t="s">
        <v>842</v>
      </c>
      <c r="E396" t="s">
        <v>1202</v>
      </c>
      <c r="F396" t="str">
        <f t="shared" si="36"/>
        <v>J2-B3</v>
      </c>
      <c r="G396" t="str">
        <f>VLOOKUP(F396,RAW_c_TEB2000_REV01!A:B,2,0)</f>
        <v>B13_L21_N</v>
      </c>
      <c r="H396" t="str">
        <f t="shared" si="37"/>
        <v>B13_L21_N</v>
      </c>
      <c r="I396" t="str">
        <f t="shared" si="38"/>
        <v>--</v>
      </c>
      <c r="J396" t="str">
        <f t="shared" si="39"/>
        <v>--</v>
      </c>
      <c r="K396">
        <f>IFERROR(IF(J396="--",IF(G396=H396,VLOOKUP(G396,RAW_c_TEB2000_REV01!L:N,3,0),SUM(VLOOKUP(H396,RAW_c_TEB2000_REV01!L:N,3,0),VLOOKUP(G396,RAW_c_TEB2000_REV01!L:N,3,0))),"---"),"---")</f>
        <v>30.540600000000001</v>
      </c>
      <c r="L396" t="str">
        <f t="shared" si="40"/>
        <v>J2-B3</v>
      </c>
      <c r="M396" t="str">
        <f>IFERROR(IF(
COUNTIF(B2B!H:H,(IF(K396&lt;&gt;"---",IF(INDEX(RAW_c_TEB2000_REV01!B:D,MATCH(H396,RAW_c_TEB2000_REV01!B:B,0),3)=L396,INDEX(
RAW_c_TEB2000_REV01!B:D,MATCH(H396,INDEX(RAW_c_TEB2000_REV01!B:B,MATCH(H396,RAW_c_TEB2000_REV01!B:B,)+1):'RAW_c_TEB2000_REV01'!B11467,)+MATCH(H396,RAW_c_TEB2000_REV01!B:B,),3),INDEX(RAW_c_TEB2000_REV01!B:D,MATCH(H396,RAW_c_TEB2000_REV01!B:B,0),3)),"---")))=1,"---",IF(K396&lt;&gt;"---",IF(INDEX(RAW_c_TEB2000_REV01!B:D,MATCH(H396,RAW_c_TEB2000_REV01!B:B,0),3)=L396,INDEX(
RAW_c_TEB2000_REV01!B:D,MATCH(H396,INDEX(RAW_c_TEB2000_REV01!B:B,MATCH(H396,RAW_c_TEB2000_REV01!B:B,)+1):'RAW_c_TEB2000_REV01'!B11467,)+MATCH(H396,RAW_c_TEB2000_REV01!B:B,),3),INDEX(RAW_c_TEB2000_REV01!B:D,MATCH(H396,RAW_c_TEB2000_REV01!B:B,0),3)),"---")),"---")</f>
        <v>---</v>
      </c>
      <c r="N396" t="str">
        <f>IFERROR(IF(AND(B396="B2B",J396="--"),L396,IF(
COUNTIF(B2B!H:H,(IF(K396&lt;&gt;"---",IF(INDEX(RAW_c_TEB2000_REV01!B:D,MATCH(H396,RAW_c_TEB2000_REV01!B:B,0),3)=L396,INDEX(
RAW_c_TEB2000_REV01!B:D,MATCH(H396,INDEX(RAW_c_TEB2000_REV01!B:B,MATCH(H396,RAW_c_TEB2000_REV01!B:B,)+1):'RAW_c_TEB2000_REV01'!B11467,)+MATCH(H396,RAW_c_TEB2000_REV01!B:B,),3),INDEX(RAW_c_TEB2000_REV01!B:D,MATCH(H396,RAW_c_TEB2000_REV01!B:B,0),3)),"---")))=0,"---",IF(K396&lt;&gt;"---",IF(INDEX(RAW_c_TEB2000_REV01!B:D,MATCH(H396,RAW_c_TEB2000_REV01!B:B,0),3)=L396,INDEX(
RAW_c_TEB2000_REV01!B:D,MATCH(H396,INDEX(RAW_c_TEB2000_REV01!B:B,MATCH(H396,RAW_c_TEB2000_REV01!B:B,)+1):'RAW_c_TEB2000_REV01'!B11467,)+MATCH(H396,RAW_c_TEB2000_REV01!B:B,),3),INDEX(RAW_c_TEB2000_REV01!B:D,MATCH(H396,RAW_c_TEB2000_REV01!B:B,0),3)),"---"))),"---")</f>
        <v>JB2-88</v>
      </c>
      <c r="T396">
        <f>COUNTIF(RAW_c_TEB2000_REV01!B:B,G396)</f>
        <v>2</v>
      </c>
      <c r="U396" t="str">
        <f t="shared" si="41"/>
        <v>ext. Conn.-35</v>
      </c>
    </row>
    <row r="397" spans="1:21" x14ac:dyDescent="0.25">
      <c r="A397" t="s">
        <v>2429</v>
      </c>
      <c r="B397" t="s">
        <v>2298</v>
      </c>
      <c r="C397" t="s">
        <v>205</v>
      </c>
      <c r="D397" t="s">
        <v>842</v>
      </c>
      <c r="E397" t="s">
        <v>1113</v>
      </c>
      <c r="F397" t="str">
        <f t="shared" si="36"/>
        <v>J2-B4</v>
      </c>
      <c r="G397" t="str">
        <f>VLOOKUP(F397,RAW_c_TEB2000_REV01!A:B,2,0)</f>
        <v>B13_L21_P</v>
      </c>
      <c r="H397" t="str">
        <f t="shared" si="37"/>
        <v>B13_L21_P</v>
      </c>
      <c r="I397" t="str">
        <f t="shared" si="38"/>
        <v>--</v>
      </c>
      <c r="J397" t="str">
        <f t="shared" si="39"/>
        <v>--</v>
      </c>
      <c r="K397">
        <f>IFERROR(IF(J397="--",IF(G397=H397,VLOOKUP(G397,RAW_c_TEB2000_REV01!L:N,3,0),SUM(VLOOKUP(H397,RAW_c_TEB2000_REV01!L:N,3,0),VLOOKUP(G397,RAW_c_TEB2000_REV01!L:N,3,0))),"---"),"---")</f>
        <v>30.540600000000001</v>
      </c>
      <c r="L397" t="str">
        <f t="shared" si="40"/>
        <v>J2-B4</v>
      </c>
      <c r="M397" t="str">
        <f>IFERROR(IF(
COUNTIF(B2B!H:H,(IF(K397&lt;&gt;"---",IF(INDEX(RAW_c_TEB2000_REV01!B:D,MATCH(H397,RAW_c_TEB2000_REV01!B:B,0),3)=L397,INDEX(
RAW_c_TEB2000_REV01!B:D,MATCH(H397,INDEX(RAW_c_TEB2000_REV01!B:B,MATCH(H397,RAW_c_TEB2000_REV01!B:B,)+1):'RAW_c_TEB2000_REV01'!B11468,)+MATCH(H397,RAW_c_TEB2000_REV01!B:B,),3),INDEX(RAW_c_TEB2000_REV01!B:D,MATCH(H397,RAW_c_TEB2000_REV01!B:B,0),3)),"---")))=1,"---",IF(K397&lt;&gt;"---",IF(INDEX(RAW_c_TEB2000_REV01!B:D,MATCH(H397,RAW_c_TEB2000_REV01!B:B,0),3)=L397,INDEX(
RAW_c_TEB2000_REV01!B:D,MATCH(H397,INDEX(RAW_c_TEB2000_REV01!B:B,MATCH(H397,RAW_c_TEB2000_REV01!B:B,)+1):'RAW_c_TEB2000_REV01'!B11468,)+MATCH(H397,RAW_c_TEB2000_REV01!B:B,),3),INDEX(RAW_c_TEB2000_REV01!B:D,MATCH(H397,RAW_c_TEB2000_REV01!B:B,0),3)),"---")),"---")</f>
        <v>---</v>
      </c>
      <c r="N397" t="str">
        <f>IFERROR(IF(AND(B397="B2B",J397="--"),L397,IF(
COUNTIF(B2B!H:H,(IF(K397&lt;&gt;"---",IF(INDEX(RAW_c_TEB2000_REV01!B:D,MATCH(H397,RAW_c_TEB2000_REV01!B:B,0),3)=L397,INDEX(
RAW_c_TEB2000_REV01!B:D,MATCH(H397,INDEX(RAW_c_TEB2000_REV01!B:B,MATCH(H397,RAW_c_TEB2000_REV01!B:B,)+1):'RAW_c_TEB2000_REV01'!B11468,)+MATCH(H397,RAW_c_TEB2000_REV01!B:B,),3),INDEX(RAW_c_TEB2000_REV01!B:D,MATCH(H397,RAW_c_TEB2000_REV01!B:B,0),3)),"---")))=0,"---",IF(K397&lt;&gt;"---",IF(INDEX(RAW_c_TEB2000_REV01!B:D,MATCH(H397,RAW_c_TEB2000_REV01!B:B,0),3)=L397,INDEX(
RAW_c_TEB2000_REV01!B:D,MATCH(H397,INDEX(RAW_c_TEB2000_REV01!B:B,MATCH(H397,RAW_c_TEB2000_REV01!B:B,)+1):'RAW_c_TEB2000_REV01'!B11468,)+MATCH(H397,RAW_c_TEB2000_REV01!B:B,),3),INDEX(RAW_c_TEB2000_REV01!B:D,MATCH(H397,RAW_c_TEB2000_REV01!B:B,0),3)),"---"))),"---")</f>
        <v>JB2-86</v>
      </c>
      <c r="T397">
        <f>COUNTIF(RAW_c_TEB2000_REV01!B:B,G397)</f>
        <v>2</v>
      </c>
      <c r="U397" t="str">
        <f t="shared" si="41"/>
        <v>ext. Conn.-36</v>
      </c>
    </row>
    <row r="398" spans="1:21" x14ac:dyDescent="0.25">
      <c r="A398" t="s">
        <v>2430</v>
      </c>
      <c r="B398" t="s">
        <v>2298</v>
      </c>
      <c r="C398" t="s">
        <v>206</v>
      </c>
      <c r="D398" t="s">
        <v>842</v>
      </c>
      <c r="E398" t="s">
        <v>1114</v>
      </c>
      <c r="F398" t="str">
        <f t="shared" si="36"/>
        <v>J2-B5</v>
      </c>
      <c r="G398" t="str">
        <f>VLOOKUP(F398,RAW_c_TEB2000_REV01!A:B,2,0)</f>
        <v>B13_L22_N</v>
      </c>
      <c r="H398" t="str">
        <f t="shared" si="37"/>
        <v>B13_L22_N</v>
      </c>
      <c r="I398" t="str">
        <f t="shared" si="38"/>
        <v>--</v>
      </c>
      <c r="J398" t="str">
        <f t="shared" si="39"/>
        <v>--</v>
      </c>
      <c r="K398">
        <f>IFERROR(IF(J398="--",IF(G398=H398,VLOOKUP(G398,RAW_c_TEB2000_REV01!L:N,3,0),SUM(VLOOKUP(H398,RAW_c_TEB2000_REV01!L:N,3,0),VLOOKUP(G398,RAW_c_TEB2000_REV01!L:N,3,0))),"---"),"---")</f>
        <v>18.671600000000002</v>
      </c>
      <c r="L398" t="str">
        <f t="shared" si="40"/>
        <v>J2-B5</v>
      </c>
      <c r="M398" t="str">
        <f>IFERROR(IF(
COUNTIF(B2B!H:H,(IF(K398&lt;&gt;"---",IF(INDEX(RAW_c_TEB2000_REV01!B:D,MATCH(H398,RAW_c_TEB2000_REV01!B:B,0),3)=L398,INDEX(
RAW_c_TEB2000_REV01!B:D,MATCH(H398,INDEX(RAW_c_TEB2000_REV01!B:B,MATCH(H398,RAW_c_TEB2000_REV01!B:B,)+1):'RAW_c_TEB2000_REV01'!B11469,)+MATCH(H398,RAW_c_TEB2000_REV01!B:B,),3),INDEX(RAW_c_TEB2000_REV01!B:D,MATCH(H398,RAW_c_TEB2000_REV01!B:B,0),3)),"---")))=1,"---",IF(K398&lt;&gt;"---",IF(INDEX(RAW_c_TEB2000_REV01!B:D,MATCH(H398,RAW_c_TEB2000_REV01!B:B,0),3)=L398,INDEX(
RAW_c_TEB2000_REV01!B:D,MATCH(H398,INDEX(RAW_c_TEB2000_REV01!B:B,MATCH(H398,RAW_c_TEB2000_REV01!B:B,)+1):'RAW_c_TEB2000_REV01'!B11469,)+MATCH(H398,RAW_c_TEB2000_REV01!B:B,),3),INDEX(RAW_c_TEB2000_REV01!B:D,MATCH(H398,RAW_c_TEB2000_REV01!B:B,0),3)),"---")),"---")</f>
        <v>---</v>
      </c>
      <c r="N398" t="str">
        <f>IFERROR(IF(AND(B398="B2B",J398="--"),L398,IF(
COUNTIF(B2B!H:H,(IF(K398&lt;&gt;"---",IF(INDEX(RAW_c_TEB2000_REV01!B:D,MATCH(H398,RAW_c_TEB2000_REV01!B:B,0),3)=L398,INDEX(
RAW_c_TEB2000_REV01!B:D,MATCH(H398,INDEX(RAW_c_TEB2000_REV01!B:B,MATCH(H398,RAW_c_TEB2000_REV01!B:B,)+1):'RAW_c_TEB2000_REV01'!B11469,)+MATCH(H398,RAW_c_TEB2000_REV01!B:B,),3),INDEX(RAW_c_TEB2000_REV01!B:D,MATCH(H398,RAW_c_TEB2000_REV01!B:B,0),3)),"---")))=0,"---",IF(K398&lt;&gt;"---",IF(INDEX(RAW_c_TEB2000_REV01!B:D,MATCH(H398,RAW_c_TEB2000_REV01!B:B,0),3)=L398,INDEX(
RAW_c_TEB2000_REV01!B:D,MATCH(H398,INDEX(RAW_c_TEB2000_REV01!B:B,MATCH(H398,RAW_c_TEB2000_REV01!B:B,)+1):'RAW_c_TEB2000_REV01'!B11469,)+MATCH(H398,RAW_c_TEB2000_REV01!B:B,),3),INDEX(RAW_c_TEB2000_REV01!B:D,MATCH(H398,RAW_c_TEB2000_REV01!B:B,0),3)),"---"))),"---")</f>
        <v>JB2-97</v>
      </c>
      <c r="T398">
        <f>COUNTIF(RAW_c_TEB2000_REV01!B:B,G398)</f>
        <v>2</v>
      </c>
      <c r="U398" t="str">
        <f t="shared" si="41"/>
        <v>ext. Conn.-37</v>
      </c>
    </row>
    <row r="399" spans="1:21" x14ac:dyDescent="0.25">
      <c r="A399" t="s">
        <v>2431</v>
      </c>
      <c r="B399" t="s">
        <v>2298</v>
      </c>
      <c r="C399" t="s">
        <v>207</v>
      </c>
      <c r="D399" t="s">
        <v>842</v>
      </c>
      <c r="E399" t="s">
        <v>1115</v>
      </c>
      <c r="F399" t="str">
        <f t="shared" si="36"/>
        <v>J2-B6</v>
      </c>
      <c r="G399" t="str">
        <f>VLOOKUP(F399,RAW_c_TEB2000_REV01!A:B,2,0)</f>
        <v>B13_L22_P</v>
      </c>
      <c r="H399" t="str">
        <f t="shared" si="37"/>
        <v>B13_L22_P</v>
      </c>
      <c r="I399" t="str">
        <f t="shared" si="38"/>
        <v>--</v>
      </c>
      <c r="J399" t="str">
        <f t="shared" si="39"/>
        <v>--</v>
      </c>
      <c r="K399">
        <f>IFERROR(IF(J399="--",IF(G399=H399,VLOOKUP(G399,RAW_c_TEB2000_REV01!L:N,3,0),SUM(VLOOKUP(H399,RAW_c_TEB2000_REV01!L:N,3,0),VLOOKUP(G399,RAW_c_TEB2000_REV01!L:N,3,0))),"---"),"---")</f>
        <v>18.655999999999999</v>
      </c>
      <c r="L399" t="str">
        <f t="shared" si="40"/>
        <v>J2-B6</v>
      </c>
      <c r="M399" t="str">
        <f>IFERROR(IF(
COUNTIF(B2B!H:H,(IF(K399&lt;&gt;"---",IF(INDEX(RAW_c_TEB2000_REV01!B:D,MATCH(H399,RAW_c_TEB2000_REV01!B:B,0),3)=L399,INDEX(
RAW_c_TEB2000_REV01!B:D,MATCH(H399,INDEX(RAW_c_TEB2000_REV01!B:B,MATCH(H399,RAW_c_TEB2000_REV01!B:B,)+1):'RAW_c_TEB2000_REV01'!B11470,)+MATCH(H399,RAW_c_TEB2000_REV01!B:B,),3),INDEX(RAW_c_TEB2000_REV01!B:D,MATCH(H399,RAW_c_TEB2000_REV01!B:B,0),3)),"---")))=1,"---",IF(K399&lt;&gt;"---",IF(INDEX(RAW_c_TEB2000_REV01!B:D,MATCH(H399,RAW_c_TEB2000_REV01!B:B,0),3)=L399,INDEX(
RAW_c_TEB2000_REV01!B:D,MATCH(H399,INDEX(RAW_c_TEB2000_REV01!B:B,MATCH(H399,RAW_c_TEB2000_REV01!B:B,)+1):'RAW_c_TEB2000_REV01'!B11470,)+MATCH(H399,RAW_c_TEB2000_REV01!B:B,),3),INDEX(RAW_c_TEB2000_REV01!B:D,MATCH(H399,RAW_c_TEB2000_REV01!B:B,0),3)),"---")),"---")</f>
        <v>---</v>
      </c>
      <c r="N399" t="str">
        <f>IFERROR(IF(AND(B399="B2B",J399="--"),L399,IF(
COUNTIF(B2B!H:H,(IF(K399&lt;&gt;"---",IF(INDEX(RAW_c_TEB2000_REV01!B:D,MATCH(H399,RAW_c_TEB2000_REV01!B:B,0),3)=L399,INDEX(
RAW_c_TEB2000_REV01!B:D,MATCH(H399,INDEX(RAW_c_TEB2000_REV01!B:B,MATCH(H399,RAW_c_TEB2000_REV01!B:B,)+1):'RAW_c_TEB2000_REV01'!B11470,)+MATCH(H399,RAW_c_TEB2000_REV01!B:B,),3),INDEX(RAW_c_TEB2000_REV01!B:D,MATCH(H399,RAW_c_TEB2000_REV01!B:B,0),3)),"---")))=0,"---",IF(K399&lt;&gt;"---",IF(INDEX(RAW_c_TEB2000_REV01!B:D,MATCH(H399,RAW_c_TEB2000_REV01!B:B,0),3)=L399,INDEX(
RAW_c_TEB2000_REV01!B:D,MATCH(H399,INDEX(RAW_c_TEB2000_REV01!B:B,MATCH(H399,RAW_c_TEB2000_REV01!B:B,)+1):'RAW_c_TEB2000_REV01'!B11470,)+MATCH(H399,RAW_c_TEB2000_REV01!B:B,),3),INDEX(RAW_c_TEB2000_REV01!B:D,MATCH(H399,RAW_c_TEB2000_REV01!B:B,0),3)),"---"))),"---")</f>
        <v>JB2-95</v>
      </c>
      <c r="T399">
        <f>COUNTIF(RAW_c_TEB2000_REV01!B:B,G399)</f>
        <v>2</v>
      </c>
      <c r="U399" t="str">
        <f t="shared" si="41"/>
        <v>ext. Conn.-38</v>
      </c>
    </row>
    <row r="400" spans="1:21" x14ac:dyDescent="0.25">
      <c r="A400" t="s">
        <v>2432</v>
      </c>
      <c r="B400" t="s">
        <v>2298</v>
      </c>
      <c r="C400" t="s">
        <v>208</v>
      </c>
      <c r="D400" t="s">
        <v>842</v>
      </c>
      <c r="E400" t="s">
        <v>1116</v>
      </c>
      <c r="F400" t="str">
        <f t="shared" si="36"/>
        <v>J2-B7</v>
      </c>
      <c r="G400" t="str">
        <f>VLOOKUP(F400,RAW_c_TEB2000_REV01!A:B,2,0)</f>
        <v>B13_L24_N</v>
      </c>
      <c r="H400" t="str">
        <f t="shared" si="37"/>
        <v>B13_L24_N</v>
      </c>
      <c r="I400" t="str">
        <f t="shared" si="38"/>
        <v>--</v>
      </c>
      <c r="J400" t="str">
        <f t="shared" si="39"/>
        <v>--</v>
      </c>
      <c r="K400">
        <f>IFERROR(IF(J400="--",IF(G400=H400,VLOOKUP(G400,RAW_c_TEB2000_REV01!L:N,3,0),SUM(VLOOKUP(H400,RAW_c_TEB2000_REV01!L:N,3,0),VLOOKUP(G400,RAW_c_TEB2000_REV01!L:N,3,0))),"---"),"---")</f>
        <v>16.4542</v>
      </c>
      <c r="L400" t="str">
        <f t="shared" si="40"/>
        <v>J2-B7</v>
      </c>
      <c r="M400" t="str">
        <f>IFERROR(IF(
COUNTIF(B2B!H:H,(IF(K400&lt;&gt;"---",IF(INDEX(RAW_c_TEB2000_REV01!B:D,MATCH(H400,RAW_c_TEB2000_REV01!B:B,0),3)=L400,INDEX(
RAW_c_TEB2000_REV01!B:D,MATCH(H400,INDEX(RAW_c_TEB2000_REV01!B:B,MATCH(H400,RAW_c_TEB2000_REV01!B:B,)+1):'RAW_c_TEB2000_REV01'!B11471,)+MATCH(H400,RAW_c_TEB2000_REV01!B:B,),3),INDEX(RAW_c_TEB2000_REV01!B:D,MATCH(H400,RAW_c_TEB2000_REV01!B:B,0),3)),"---")))=1,"---",IF(K400&lt;&gt;"---",IF(INDEX(RAW_c_TEB2000_REV01!B:D,MATCH(H400,RAW_c_TEB2000_REV01!B:B,0),3)=L400,INDEX(
RAW_c_TEB2000_REV01!B:D,MATCH(H400,INDEX(RAW_c_TEB2000_REV01!B:B,MATCH(H400,RAW_c_TEB2000_REV01!B:B,)+1):'RAW_c_TEB2000_REV01'!B11471,)+MATCH(H400,RAW_c_TEB2000_REV01!B:B,),3),INDEX(RAW_c_TEB2000_REV01!B:D,MATCH(H400,RAW_c_TEB2000_REV01!B:B,0),3)),"---")),"---")</f>
        <v>---</v>
      </c>
      <c r="N400" t="str">
        <f>IFERROR(IF(AND(B400="B2B",J400="--"),L400,IF(
COUNTIF(B2B!H:H,(IF(K400&lt;&gt;"---",IF(INDEX(RAW_c_TEB2000_REV01!B:D,MATCH(H400,RAW_c_TEB2000_REV01!B:B,0),3)=L400,INDEX(
RAW_c_TEB2000_REV01!B:D,MATCH(H400,INDEX(RAW_c_TEB2000_REV01!B:B,MATCH(H400,RAW_c_TEB2000_REV01!B:B,)+1):'RAW_c_TEB2000_REV01'!B11471,)+MATCH(H400,RAW_c_TEB2000_REV01!B:B,),3),INDEX(RAW_c_TEB2000_REV01!B:D,MATCH(H400,RAW_c_TEB2000_REV01!B:B,0),3)),"---")))=0,"---",IF(K400&lt;&gt;"---",IF(INDEX(RAW_c_TEB2000_REV01!B:D,MATCH(H400,RAW_c_TEB2000_REV01!B:B,0),3)=L400,INDEX(
RAW_c_TEB2000_REV01!B:D,MATCH(H400,INDEX(RAW_c_TEB2000_REV01!B:B,MATCH(H400,RAW_c_TEB2000_REV01!B:B,)+1):'RAW_c_TEB2000_REV01'!B11471,)+MATCH(H400,RAW_c_TEB2000_REV01!B:B,),3),INDEX(RAW_c_TEB2000_REV01!B:D,MATCH(H400,RAW_c_TEB2000_REV01!B:B,0),3)),"---"))),"---")</f>
        <v>JB2-87</v>
      </c>
      <c r="T400">
        <f>COUNTIF(RAW_c_TEB2000_REV01!B:B,G400)</f>
        <v>2</v>
      </c>
      <c r="U400" t="str">
        <f t="shared" si="41"/>
        <v>ext. Conn.-39</v>
      </c>
    </row>
    <row r="401" spans="1:21" x14ac:dyDescent="0.25">
      <c r="A401" t="s">
        <v>2433</v>
      </c>
      <c r="B401" t="s">
        <v>2298</v>
      </c>
      <c r="C401" t="s">
        <v>209</v>
      </c>
      <c r="D401" t="s">
        <v>842</v>
      </c>
      <c r="E401" t="s">
        <v>1117</v>
      </c>
      <c r="F401" t="str">
        <f t="shared" si="36"/>
        <v>J2-B8</v>
      </c>
      <c r="G401" t="str">
        <f>VLOOKUP(F401,RAW_c_TEB2000_REV01!A:B,2,0)</f>
        <v>B13_L24_P</v>
      </c>
      <c r="H401" t="str">
        <f t="shared" si="37"/>
        <v>B13_L24_P</v>
      </c>
      <c r="I401" t="str">
        <f t="shared" si="38"/>
        <v>--</v>
      </c>
      <c r="J401" t="str">
        <f t="shared" si="39"/>
        <v>--</v>
      </c>
      <c r="K401">
        <f>IFERROR(IF(J401="--",IF(G401=H401,VLOOKUP(G401,RAW_c_TEB2000_REV01!L:N,3,0),SUM(VLOOKUP(H401,RAW_c_TEB2000_REV01!L:N,3,0),VLOOKUP(G401,RAW_c_TEB2000_REV01!L:N,3,0))),"---"),"---")</f>
        <v>16.4542</v>
      </c>
      <c r="L401" t="str">
        <f t="shared" si="40"/>
        <v>J2-B8</v>
      </c>
      <c r="M401" t="str">
        <f>IFERROR(IF(
COUNTIF(B2B!H:H,(IF(K401&lt;&gt;"---",IF(INDEX(RAW_c_TEB2000_REV01!B:D,MATCH(H401,RAW_c_TEB2000_REV01!B:B,0),3)=L401,INDEX(
RAW_c_TEB2000_REV01!B:D,MATCH(H401,INDEX(RAW_c_TEB2000_REV01!B:B,MATCH(H401,RAW_c_TEB2000_REV01!B:B,)+1):'RAW_c_TEB2000_REV01'!B11472,)+MATCH(H401,RAW_c_TEB2000_REV01!B:B,),3),INDEX(RAW_c_TEB2000_REV01!B:D,MATCH(H401,RAW_c_TEB2000_REV01!B:B,0),3)),"---")))=1,"---",IF(K401&lt;&gt;"---",IF(INDEX(RAW_c_TEB2000_REV01!B:D,MATCH(H401,RAW_c_TEB2000_REV01!B:B,0),3)=L401,INDEX(
RAW_c_TEB2000_REV01!B:D,MATCH(H401,INDEX(RAW_c_TEB2000_REV01!B:B,MATCH(H401,RAW_c_TEB2000_REV01!B:B,)+1):'RAW_c_TEB2000_REV01'!B11472,)+MATCH(H401,RAW_c_TEB2000_REV01!B:B,),3),INDEX(RAW_c_TEB2000_REV01!B:D,MATCH(H401,RAW_c_TEB2000_REV01!B:B,0),3)),"---")),"---")</f>
        <v>---</v>
      </c>
      <c r="N401" t="str">
        <f>IFERROR(IF(AND(B401="B2B",J401="--"),L401,IF(
COUNTIF(B2B!H:H,(IF(K401&lt;&gt;"---",IF(INDEX(RAW_c_TEB2000_REV01!B:D,MATCH(H401,RAW_c_TEB2000_REV01!B:B,0),3)=L401,INDEX(
RAW_c_TEB2000_REV01!B:D,MATCH(H401,INDEX(RAW_c_TEB2000_REV01!B:B,MATCH(H401,RAW_c_TEB2000_REV01!B:B,)+1):'RAW_c_TEB2000_REV01'!B11472,)+MATCH(H401,RAW_c_TEB2000_REV01!B:B,),3),INDEX(RAW_c_TEB2000_REV01!B:D,MATCH(H401,RAW_c_TEB2000_REV01!B:B,0),3)),"---")))=0,"---",IF(K401&lt;&gt;"---",IF(INDEX(RAW_c_TEB2000_REV01!B:D,MATCH(H401,RAW_c_TEB2000_REV01!B:B,0),3)=L401,INDEX(
RAW_c_TEB2000_REV01!B:D,MATCH(H401,INDEX(RAW_c_TEB2000_REV01!B:B,MATCH(H401,RAW_c_TEB2000_REV01!B:B,)+1):'RAW_c_TEB2000_REV01'!B11472,)+MATCH(H401,RAW_c_TEB2000_REV01!B:B,),3),INDEX(RAW_c_TEB2000_REV01!B:D,MATCH(H401,RAW_c_TEB2000_REV01!B:B,0),3)),"---"))),"---")</f>
        <v>JB2-85</v>
      </c>
      <c r="T401">
        <f>COUNTIF(RAW_c_TEB2000_REV01!B:B,G401)</f>
        <v>2</v>
      </c>
      <c r="U401" t="str">
        <f t="shared" si="41"/>
        <v>ext. Conn.-40</v>
      </c>
    </row>
    <row r="402" spans="1:21" x14ac:dyDescent="0.25">
      <c r="A402" t="s">
        <v>2434</v>
      </c>
      <c r="B402" t="s">
        <v>2298</v>
      </c>
      <c r="C402" t="s">
        <v>210</v>
      </c>
      <c r="D402" t="s">
        <v>842</v>
      </c>
      <c r="E402" t="s">
        <v>1118</v>
      </c>
      <c r="F402" t="str">
        <f t="shared" si="36"/>
        <v>J2-B9</v>
      </c>
      <c r="G402" t="str">
        <f>VLOOKUP(F402,RAW_c_TEB2000_REV01!A:B,2,0)</f>
        <v>B13_L2_N</v>
      </c>
      <c r="H402" t="str">
        <f t="shared" si="37"/>
        <v>B13_L2_N</v>
      </c>
      <c r="I402" t="str">
        <f t="shared" si="38"/>
        <v>--</v>
      </c>
      <c r="J402" t="str">
        <f t="shared" si="39"/>
        <v>--</v>
      </c>
      <c r="K402">
        <f>IFERROR(IF(J402="--",IF(G402=H402,VLOOKUP(G402,RAW_c_TEB2000_REV01!L:N,3,0),SUM(VLOOKUP(H402,RAW_c_TEB2000_REV01!L:N,3,0),VLOOKUP(G402,RAW_c_TEB2000_REV01!L:N,3,0))),"---"),"---")</f>
        <v>14.002800000000001</v>
      </c>
      <c r="L402" t="str">
        <f t="shared" si="40"/>
        <v>J2-B9</v>
      </c>
      <c r="M402" t="str">
        <f>IFERROR(IF(
COUNTIF(B2B!H:H,(IF(K402&lt;&gt;"---",IF(INDEX(RAW_c_TEB2000_REV01!B:D,MATCH(H402,RAW_c_TEB2000_REV01!B:B,0),3)=L402,INDEX(
RAW_c_TEB2000_REV01!B:D,MATCH(H402,INDEX(RAW_c_TEB2000_REV01!B:B,MATCH(H402,RAW_c_TEB2000_REV01!B:B,)+1):'RAW_c_TEB2000_REV01'!B11473,)+MATCH(H402,RAW_c_TEB2000_REV01!B:B,),3),INDEX(RAW_c_TEB2000_REV01!B:D,MATCH(H402,RAW_c_TEB2000_REV01!B:B,0),3)),"---")))=1,"---",IF(K402&lt;&gt;"---",IF(INDEX(RAW_c_TEB2000_REV01!B:D,MATCH(H402,RAW_c_TEB2000_REV01!B:B,0),3)=L402,INDEX(
RAW_c_TEB2000_REV01!B:D,MATCH(H402,INDEX(RAW_c_TEB2000_REV01!B:B,MATCH(H402,RAW_c_TEB2000_REV01!B:B,)+1):'RAW_c_TEB2000_REV01'!B11473,)+MATCH(H402,RAW_c_TEB2000_REV01!B:B,),3),INDEX(RAW_c_TEB2000_REV01!B:D,MATCH(H402,RAW_c_TEB2000_REV01!B:B,0),3)),"---")),"---")</f>
        <v>---</v>
      </c>
      <c r="N402" t="str">
        <f>IFERROR(IF(AND(B402="B2B",J402="--"),L402,IF(
COUNTIF(B2B!H:H,(IF(K402&lt;&gt;"---",IF(INDEX(RAW_c_TEB2000_REV01!B:D,MATCH(H402,RAW_c_TEB2000_REV01!B:B,0),3)=L402,INDEX(
RAW_c_TEB2000_REV01!B:D,MATCH(H402,INDEX(RAW_c_TEB2000_REV01!B:B,MATCH(H402,RAW_c_TEB2000_REV01!B:B,)+1):'RAW_c_TEB2000_REV01'!B11473,)+MATCH(H402,RAW_c_TEB2000_REV01!B:B,),3),INDEX(RAW_c_TEB2000_REV01!B:D,MATCH(H402,RAW_c_TEB2000_REV01!B:B,0),3)),"---")))=0,"---",IF(K402&lt;&gt;"---",IF(INDEX(RAW_c_TEB2000_REV01!B:D,MATCH(H402,RAW_c_TEB2000_REV01!B:B,0),3)=L402,INDEX(
RAW_c_TEB2000_REV01!B:D,MATCH(H402,INDEX(RAW_c_TEB2000_REV01!B:B,MATCH(H402,RAW_c_TEB2000_REV01!B:B,)+1):'RAW_c_TEB2000_REV01'!B11473,)+MATCH(H402,RAW_c_TEB2000_REV01!B:B,),3),INDEX(RAW_c_TEB2000_REV01!B:D,MATCH(H402,RAW_c_TEB2000_REV01!B:B,0),3)),"---"))),"---")</f>
        <v>JB2-77</v>
      </c>
      <c r="T402">
        <f>COUNTIF(RAW_c_TEB2000_REV01!B:B,G402)</f>
        <v>2</v>
      </c>
      <c r="U402" t="str">
        <f t="shared" si="41"/>
        <v>ext. Conn.-41</v>
      </c>
    </row>
    <row r="403" spans="1:21" x14ac:dyDescent="0.25">
      <c r="A403" t="s">
        <v>2435</v>
      </c>
      <c r="B403" t="s">
        <v>2298</v>
      </c>
      <c r="C403" t="s">
        <v>211</v>
      </c>
      <c r="D403" t="s">
        <v>842</v>
      </c>
      <c r="E403" t="s">
        <v>1119</v>
      </c>
      <c r="F403" t="str">
        <f t="shared" si="36"/>
        <v>J2-B10</v>
      </c>
      <c r="G403" t="str">
        <f>VLOOKUP(F403,RAW_c_TEB2000_REV01!A:B,2,0)</f>
        <v>B13_L2_P</v>
      </c>
      <c r="H403" t="str">
        <f t="shared" si="37"/>
        <v>B13_L2_P</v>
      </c>
      <c r="I403" t="str">
        <f t="shared" si="38"/>
        <v>--</v>
      </c>
      <c r="J403" t="str">
        <f t="shared" si="39"/>
        <v>--</v>
      </c>
      <c r="K403">
        <f>IFERROR(IF(J403="--",IF(G403=H403,VLOOKUP(G403,RAW_c_TEB2000_REV01!L:N,3,0),SUM(VLOOKUP(H403,RAW_c_TEB2000_REV01!L:N,3,0),VLOOKUP(G403,RAW_c_TEB2000_REV01!L:N,3,0))),"---"),"---")</f>
        <v>14.088699999999999</v>
      </c>
      <c r="L403" t="str">
        <f t="shared" si="40"/>
        <v>J2-B10</v>
      </c>
      <c r="M403" t="str">
        <f>IFERROR(IF(
COUNTIF(B2B!H:H,(IF(K403&lt;&gt;"---",IF(INDEX(RAW_c_TEB2000_REV01!B:D,MATCH(H403,RAW_c_TEB2000_REV01!B:B,0),3)=L403,INDEX(
RAW_c_TEB2000_REV01!B:D,MATCH(H403,INDEX(RAW_c_TEB2000_REV01!B:B,MATCH(H403,RAW_c_TEB2000_REV01!B:B,)+1):'RAW_c_TEB2000_REV01'!B11474,)+MATCH(H403,RAW_c_TEB2000_REV01!B:B,),3),INDEX(RAW_c_TEB2000_REV01!B:D,MATCH(H403,RAW_c_TEB2000_REV01!B:B,0),3)),"---")))=1,"---",IF(K403&lt;&gt;"---",IF(INDEX(RAW_c_TEB2000_REV01!B:D,MATCH(H403,RAW_c_TEB2000_REV01!B:B,0),3)=L403,INDEX(
RAW_c_TEB2000_REV01!B:D,MATCH(H403,INDEX(RAW_c_TEB2000_REV01!B:B,MATCH(H403,RAW_c_TEB2000_REV01!B:B,)+1):'RAW_c_TEB2000_REV01'!B11474,)+MATCH(H403,RAW_c_TEB2000_REV01!B:B,),3),INDEX(RAW_c_TEB2000_REV01!B:D,MATCH(H403,RAW_c_TEB2000_REV01!B:B,0),3)),"---")),"---")</f>
        <v>---</v>
      </c>
      <c r="N403" t="str">
        <f>IFERROR(IF(AND(B403="B2B",J403="--"),L403,IF(
COUNTIF(B2B!H:H,(IF(K403&lt;&gt;"---",IF(INDEX(RAW_c_TEB2000_REV01!B:D,MATCH(H403,RAW_c_TEB2000_REV01!B:B,0),3)=L403,INDEX(
RAW_c_TEB2000_REV01!B:D,MATCH(H403,INDEX(RAW_c_TEB2000_REV01!B:B,MATCH(H403,RAW_c_TEB2000_REV01!B:B,)+1):'RAW_c_TEB2000_REV01'!B11474,)+MATCH(H403,RAW_c_TEB2000_REV01!B:B,),3),INDEX(RAW_c_TEB2000_REV01!B:D,MATCH(H403,RAW_c_TEB2000_REV01!B:B,0),3)),"---")))=0,"---",IF(K403&lt;&gt;"---",IF(INDEX(RAW_c_TEB2000_REV01!B:D,MATCH(H403,RAW_c_TEB2000_REV01!B:B,0),3)=L403,INDEX(
RAW_c_TEB2000_REV01!B:D,MATCH(H403,INDEX(RAW_c_TEB2000_REV01!B:B,MATCH(H403,RAW_c_TEB2000_REV01!B:B,)+1):'RAW_c_TEB2000_REV01'!B11474,)+MATCH(H403,RAW_c_TEB2000_REV01!B:B,),3),INDEX(RAW_c_TEB2000_REV01!B:D,MATCH(H403,RAW_c_TEB2000_REV01!B:B,0),3)),"---"))),"---")</f>
        <v>JB2-75</v>
      </c>
      <c r="T403">
        <f>COUNTIF(RAW_c_TEB2000_REV01!B:B,G403)</f>
        <v>2</v>
      </c>
      <c r="U403" t="str">
        <f t="shared" si="41"/>
        <v>ext. Conn.-42</v>
      </c>
    </row>
    <row r="404" spans="1:21" x14ac:dyDescent="0.25">
      <c r="A404" t="s">
        <v>2436</v>
      </c>
      <c r="B404" t="s">
        <v>2298</v>
      </c>
      <c r="C404" t="s">
        <v>212</v>
      </c>
      <c r="D404" t="s">
        <v>842</v>
      </c>
      <c r="E404" t="s">
        <v>995</v>
      </c>
      <c r="F404" t="str">
        <f t="shared" si="36"/>
        <v>J2-B11</v>
      </c>
      <c r="G404" t="str">
        <f>VLOOKUP(F404,RAW_c_TEB2000_REV01!A:B,2,0)</f>
        <v>B13_L3_N</v>
      </c>
      <c r="H404" t="str">
        <f t="shared" si="37"/>
        <v>B13_L3_N</v>
      </c>
      <c r="I404" t="str">
        <f t="shared" si="38"/>
        <v>--</v>
      </c>
      <c r="J404" t="str">
        <f t="shared" si="39"/>
        <v>--</v>
      </c>
      <c r="K404">
        <f>IFERROR(IF(J404="--",IF(G404=H404,VLOOKUP(G404,RAW_c_TEB2000_REV01!L:N,3,0),SUM(VLOOKUP(H404,RAW_c_TEB2000_REV01!L:N,3,0),VLOOKUP(G404,RAW_c_TEB2000_REV01!L:N,3,0))),"---"),"---")</f>
        <v>11.4832</v>
      </c>
      <c r="L404" t="str">
        <f t="shared" si="40"/>
        <v>J2-B11</v>
      </c>
      <c r="M404" t="str">
        <f>IFERROR(IF(
COUNTIF(B2B!H:H,(IF(K404&lt;&gt;"---",IF(INDEX(RAW_c_TEB2000_REV01!B:D,MATCH(H404,RAW_c_TEB2000_REV01!B:B,0),3)=L404,INDEX(
RAW_c_TEB2000_REV01!B:D,MATCH(H404,INDEX(RAW_c_TEB2000_REV01!B:B,MATCH(H404,RAW_c_TEB2000_REV01!B:B,)+1):'RAW_c_TEB2000_REV01'!B11475,)+MATCH(H404,RAW_c_TEB2000_REV01!B:B,),3),INDEX(RAW_c_TEB2000_REV01!B:D,MATCH(H404,RAW_c_TEB2000_REV01!B:B,0),3)),"---")))=1,"---",IF(K404&lt;&gt;"---",IF(INDEX(RAW_c_TEB2000_REV01!B:D,MATCH(H404,RAW_c_TEB2000_REV01!B:B,0),3)=L404,INDEX(
RAW_c_TEB2000_REV01!B:D,MATCH(H404,INDEX(RAW_c_TEB2000_REV01!B:B,MATCH(H404,RAW_c_TEB2000_REV01!B:B,)+1):'RAW_c_TEB2000_REV01'!B11475,)+MATCH(H404,RAW_c_TEB2000_REV01!B:B,),3),INDEX(RAW_c_TEB2000_REV01!B:D,MATCH(H404,RAW_c_TEB2000_REV01!B:B,0),3)),"---")),"---")</f>
        <v>---</v>
      </c>
      <c r="N404" t="str">
        <f>IFERROR(IF(AND(B404="B2B",J404="--"),L404,IF(
COUNTIF(B2B!H:H,(IF(K404&lt;&gt;"---",IF(INDEX(RAW_c_TEB2000_REV01!B:D,MATCH(H404,RAW_c_TEB2000_REV01!B:B,0),3)=L404,INDEX(
RAW_c_TEB2000_REV01!B:D,MATCH(H404,INDEX(RAW_c_TEB2000_REV01!B:B,MATCH(H404,RAW_c_TEB2000_REV01!B:B,)+1):'RAW_c_TEB2000_REV01'!B11475,)+MATCH(H404,RAW_c_TEB2000_REV01!B:B,),3),INDEX(RAW_c_TEB2000_REV01!B:D,MATCH(H404,RAW_c_TEB2000_REV01!B:B,0),3)),"---")))=0,"---",IF(K404&lt;&gt;"---",IF(INDEX(RAW_c_TEB2000_REV01!B:D,MATCH(H404,RAW_c_TEB2000_REV01!B:B,0),3)=L404,INDEX(
RAW_c_TEB2000_REV01!B:D,MATCH(H404,INDEX(RAW_c_TEB2000_REV01!B:B,MATCH(H404,RAW_c_TEB2000_REV01!B:B,)+1):'RAW_c_TEB2000_REV01'!B11475,)+MATCH(H404,RAW_c_TEB2000_REV01!B:B,),3),INDEX(RAW_c_TEB2000_REV01!B:D,MATCH(H404,RAW_c_TEB2000_REV01!B:B,0),3)),"---"))),"---")</f>
        <v>JB2-67</v>
      </c>
      <c r="T404">
        <f>COUNTIF(RAW_c_TEB2000_REV01!B:B,G404)</f>
        <v>2</v>
      </c>
      <c r="U404" t="str">
        <f t="shared" si="41"/>
        <v>ext. Conn.-43</v>
      </c>
    </row>
    <row r="405" spans="1:21" x14ac:dyDescent="0.25">
      <c r="A405" t="s">
        <v>2437</v>
      </c>
      <c r="B405" t="s">
        <v>2298</v>
      </c>
      <c r="C405" t="s">
        <v>213</v>
      </c>
      <c r="D405" t="s">
        <v>842</v>
      </c>
      <c r="E405" t="s">
        <v>1120</v>
      </c>
      <c r="F405" t="str">
        <f t="shared" si="36"/>
        <v>J2-B12</v>
      </c>
      <c r="G405" t="str">
        <f>VLOOKUP(F405,RAW_c_TEB2000_REV01!A:B,2,0)</f>
        <v>B13_L3_P</v>
      </c>
      <c r="H405" t="str">
        <f t="shared" si="37"/>
        <v>B13_L3_P</v>
      </c>
      <c r="I405" t="str">
        <f t="shared" si="38"/>
        <v>--</v>
      </c>
      <c r="J405" t="str">
        <f t="shared" si="39"/>
        <v>--</v>
      </c>
      <c r="K405">
        <f>IFERROR(IF(J405="--",IF(G405=H405,VLOOKUP(G405,RAW_c_TEB2000_REV01!L:N,3,0),SUM(VLOOKUP(H405,RAW_c_TEB2000_REV01!L:N,3,0),VLOOKUP(G405,RAW_c_TEB2000_REV01!L:N,3,0))),"---"),"---")</f>
        <v>11.4032</v>
      </c>
      <c r="L405" t="str">
        <f t="shared" si="40"/>
        <v>J2-B12</v>
      </c>
      <c r="M405" t="str">
        <f>IFERROR(IF(
COUNTIF(B2B!H:H,(IF(K405&lt;&gt;"---",IF(INDEX(RAW_c_TEB2000_REV01!B:D,MATCH(H405,RAW_c_TEB2000_REV01!B:B,0),3)=L405,INDEX(
RAW_c_TEB2000_REV01!B:D,MATCH(H405,INDEX(RAW_c_TEB2000_REV01!B:B,MATCH(H405,RAW_c_TEB2000_REV01!B:B,)+1):'RAW_c_TEB2000_REV01'!B11476,)+MATCH(H405,RAW_c_TEB2000_REV01!B:B,),3),INDEX(RAW_c_TEB2000_REV01!B:D,MATCH(H405,RAW_c_TEB2000_REV01!B:B,0),3)),"---")))=1,"---",IF(K405&lt;&gt;"---",IF(INDEX(RAW_c_TEB2000_REV01!B:D,MATCH(H405,RAW_c_TEB2000_REV01!B:B,0),3)=L405,INDEX(
RAW_c_TEB2000_REV01!B:D,MATCH(H405,INDEX(RAW_c_TEB2000_REV01!B:B,MATCH(H405,RAW_c_TEB2000_REV01!B:B,)+1):'RAW_c_TEB2000_REV01'!B11476,)+MATCH(H405,RAW_c_TEB2000_REV01!B:B,),3),INDEX(RAW_c_TEB2000_REV01!B:D,MATCH(H405,RAW_c_TEB2000_REV01!B:B,0),3)),"---")),"---")</f>
        <v>---</v>
      </c>
      <c r="N405" t="str">
        <f>IFERROR(IF(AND(B405="B2B",J405="--"),L405,IF(
COUNTIF(B2B!H:H,(IF(K405&lt;&gt;"---",IF(INDEX(RAW_c_TEB2000_REV01!B:D,MATCH(H405,RAW_c_TEB2000_REV01!B:B,0),3)=L405,INDEX(
RAW_c_TEB2000_REV01!B:D,MATCH(H405,INDEX(RAW_c_TEB2000_REV01!B:B,MATCH(H405,RAW_c_TEB2000_REV01!B:B,)+1):'RAW_c_TEB2000_REV01'!B11476,)+MATCH(H405,RAW_c_TEB2000_REV01!B:B,),3),INDEX(RAW_c_TEB2000_REV01!B:D,MATCH(H405,RAW_c_TEB2000_REV01!B:B,0),3)),"---")))=0,"---",IF(K405&lt;&gt;"---",IF(INDEX(RAW_c_TEB2000_REV01!B:D,MATCH(H405,RAW_c_TEB2000_REV01!B:B,0),3)=L405,INDEX(
RAW_c_TEB2000_REV01!B:D,MATCH(H405,INDEX(RAW_c_TEB2000_REV01!B:B,MATCH(H405,RAW_c_TEB2000_REV01!B:B,)+1):'RAW_c_TEB2000_REV01'!B11476,)+MATCH(H405,RAW_c_TEB2000_REV01!B:B,),3),INDEX(RAW_c_TEB2000_REV01!B:D,MATCH(H405,RAW_c_TEB2000_REV01!B:B,0),3)),"---"))),"---")</f>
        <v>JB2-65</v>
      </c>
      <c r="T405">
        <f>COUNTIF(RAW_c_TEB2000_REV01!B:B,G405)</f>
        <v>2</v>
      </c>
      <c r="U405" t="str">
        <f t="shared" si="41"/>
        <v>ext. Conn.-44</v>
      </c>
    </row>
    <row r="406" spans="1:21" x14ac:dyDescent="0.25">
      <c r="A406" t="s">
        <v>2438</v>
      </c>
      <c r="B406" t="s">
        <v>2298</v>
      </c>
      <c r="C406" t="s">
        <v>214</v>
      </c>
      <c r="D406" t="s">
        <v>842</v>
      </c>
      <c r="E406" t="s">
        <v>1121</v>
      </c>
      <c r="F406" t="str">
        <f t="shared" si="36"/>
        <v>J2-B13</v>
      </c>
      <c r="G406" t="str">
        <f>VLOOKUP(F406,RAW_c_TEB2000_REV01!A:B,2,0)</f>
        <v>B13_L13_N</v>
      </c>
      <c r="H406" t="str">
        <f t="shared" si="37"/>
        <v>B13_L13_N</v>
      </c>
      <c r="I406" t="str">
        <f t="shared" si="38"/>
        <v>--</v>
      </c>
      <c r="J406" t="str">
        <f t="shared" si="39"/>
        <v>--</v>
      </c>
      <c r="K406">
        <f>IFERROR(IF(J406="--",IF(G406=H406,VLOOKUP(G406,RAW_c_TEB2000_REV01!L:N,3,0),SUM(VLOOKUP(H406,RAW_c_TEB2000_REV01!L:N,3,0),VLOOKUP(G406,RAW_c_TEB2000_REV01!L:N,3,0))),"---"),"---")</f>
        <v>10.215299999999999</v>
      </c>
      <c r="L406" t="str">
        <f t="shared" si="40"/>
        <v>J2-B13</v>
      </c>
      <c r="M406" t="str">
        <f>IFERROR(IF(
COUNTIF(B2B!H:H,(IF(K406&lt;&gt;"---",IF(INDEX(RAW_c_TEB2000_REV01!B:D,MATCH(H406,RAW_c_TEB2000_REV01!B:B,0),3)=L406,INDEX(
RAW_c_TEB2000_REV01!B:D,MATCH(H406,INDEX(RAW_c_TEB2000_REV01!B:B,MATCH(H406,RAW_c_TEB2000_REV01!B:B,)+1):'RAW_c_TEB2000_REV01'!B11477,)+MATCH(H406,RAW_c_TEB2000_REV01!B:B,),3),INDEX(RAW_c_TEB2000_REV01!B:D,MATCH(H406,RAW_c_TEB2000_REV01!B:B,0),3)),"---")))=1,"---",IF(K406&lt;&gt;"---",IF(INDEX(RAW_c_TEB2000_REV01!B:D,MATCH(H406,RAW_c_TEB2000_REV01!B:B,0),3)=L406,INDEX(
RAW_c_TEB2000_REV01!B:D,MATCH(H406,INDEX(RAW_c_TEB2000_REV01!B:B,MATCH(H406,RAW_c_TEB2000_REV01!B:B,)+1):'RAW_c_TEB2000_REV01'!B11477,)+MATCH(H406,RAW_c_TEB2000_REV01!B:B,),3),INDEX(RAW_c_TEB2000_REV01!B:D,MATCH(H406,RAW_c_TEB2000_REV01!B:B,0),3)),"---")),"---")</f>
        <v>---</v>
      </c>
      <c r="N406" t="str">
        <f>IFERROR(IF(AND(B406="B2B",J406="--"),L406,IF(
COUNTIF(B2B!H:H,(IF(K406&lt;&gt;"---",IF(INDEX(RAW_c_TEB2000_REV01!B:D,MATCH(H406,RAW_c_TEB2000_REV01!B:B,0),3)=L406,INDEX(
RAW_c_TEB2000_REV01!B:D,MATCH(H406,INDEX(RAW_c_TEB2000_REV01!B:B,MATCH(H406,RAW_c_TEB2000_REV01!B:B,)+1):'RAW_c_TEB2000_REV01'!B11477,)+MATCH(H406,RAW_c_TEB2000_REV01!B:B,),3),INDEX(RAW_c_TEB2000_REV01!B:D,MATCH(H406,RAW_c_TEB2000_REV01!B:B,0),3)),"---")))=0,"---",IF(K406&lt;&gt;"---",IF(INDEX(RAW_c_TEB2000_REV01!B:D,MATCH(H406,RAW_c_TEB2000_REV01!B:B,0),3)=L406,INDEX(
RAW_c_TEB2000_REV01!B:D,MATCH(H406,INDEX(RAW_c_TEB2000_REV01!B:B,MATCH(H406,RAW_c_TEB2000_REV01!B:B,)+1):'RAW_c_TEB2000_REV01'!B11477,)+MATCH(H406,RAW_c_TEB2000_REV01!B:B,),3),INDEX(RAW_c_TEB2000_REV01!B:D,MATCH(H406,RAW_c_TEB2000_REV01!B:B,0),3)),"---"))),"---")</f>
        <v>JB2-57</v>
      </c>
      <c r="T406">
        <f>COUNTIF(RAW_c_TEB2000_REV01!B:B,G406)</f>
        <v>2</v>
      </c>
      <c r="U406" t="str">
        <f t="shared" si="41"/>
        <v>ext. Conn.-45</v>
      </c>
    </row>
    <row r="407" spans="1:21" x14ac:dyDescent="0.25">
      <c r="A407" t="s">
        <v>2439</v>
      </c>
      <c r="B407" t="s">
        <v>2298</v>
      </c>
      <c r="C407" t="s">
        <v>215</v>
      </c>
      <c r="D407" t="s">
        <v>842</v>
      </c>
      <c r="E407" t="s">
        <v>1122</v>
      </c>
      <c r="F407" t="str">
        <f t="shared" si="36"/>
        <v>J2-B14</v>
      </c>
      <c r="G407" t="str">
        <f>VLOOKUP(F407,RAW_c_TEB2000_REV01!A:B,2,0)</f>
        <v>B13_L13_P</v>
      </c>
      <c r="H407" t="str">
        <f t="shared" si="37"/>
        <v>B13_L13_P</v>
      </c>
      <c r="I407" t="str">
        <f t="shared" si="38"/>
        <v>--</v>
      </c>
      <c r="J407" t="str">
        <f t="shared" si="39"/>
        <v>--</v>
      </c>
      <c r="K407">
        <f>IFERROR(IF(J407="--",IF(G407=H407,VLOOKUP(G407,RAW_c_TEB2000_REV01!L:N,3,0),SUM(VLOOKUP(H407,RAW_c_TEB2000_REV01!L:N,3,0),VLOOKUP(G407,RAW_c_TEB2000_REV01!L:N,3,0))),"---"),"---")</f>
        <v>10.2753</v>
      </c>
      <c r="L407" t="str">
        <f t="shared" si="40"/>
        <v>J2-B14</v>
      </c>
      <c r="M407" t="str">
        <f>IFERROR(IF(
COUNTIF(B2B!H:H,(IF(K407&lt;&gt;"---",IF(INDEX(RAW_c_TEB2000_REV01!B:D,MATCH(H407,RAW_c_TEB2000_REV01!B:B,0),3)=L407,INDEX(
RAW_c_TEB2000_REV01!B:D,MATCH(H407,INDEX(RAW_c_TEB2000_REV01!B:B,MATCH(H407,RAW_c_TEB2000_REV01!B:B,)+1):'RAW_c_TEB2000_REV01'!B11478,)+MATCH(H407,RAW_c_TEB2000_REV01!B:B,),3),INDEX(RAW_c_TEB2000_REV01!B:D,MATCH(H407,RAW_c_TEB2000_REV01!B:B,0),3)),"---")))=1,"---",IF(K407&lt;&gt;"---",IF(INDEX(RAW_c_TEB2000_REV01!B:D,MATCH(H407,RAW_c_TEB2000_REV01!B:B,0),3)=L407,INDEX(
RAW_c_TEB2000_REV01!B:D,MATCH(H407,INDEX(RAW_c_TEB2000_REV01!B:B,MATCH(H407,RAW_c_TEB2000_REV01!B:B,)+1):'RAW_c_TEB2000_REV01'!B11478,)+MATCH(H407,RAW_c_TEB2000_REV01!B:B,),3),INDEX(RAW_c_TEB2000_REV01!B:D,MATCH(H407,RAW_c_TEB2000_REV01!B:B,0),3)),"---")),"---")</f>
        <v>---</v>
      </c>
      <c r="N407" t="str">
        <f>IFERROR(IF(AND(B407="B2B",J407="--"),L407,IF(
COUNTIF(B2B!H:H,(IF(K407&lt;&gt;"---",IF(INDEX(RAW_c_TEB2000_REV01!B:D,MATCH(H407,RAW_c_TEB2000_REV01!B:B,0),3)=L407,INDEX(
RAW_c_TEB2000_REV01!B:D,MATCH(H407,INDEX(RAW_c_TEB2000_REV01!B:B,MATCH(H407,RAW_c_TEB2000_REV01!B:B,)+1):'RAW_c_TEB2000_REV01'!B11478,)+MATCH(H407,RAW_c_TEB2000_REV01!B:B,),3),INDEX(RAW_c_TEB2000_REV01!B:D,MATCH(H407,RAW_c_TEB2000_REV01!B:B,0),3)),"---")))=0,"---",IF(K407&lt;&gt;"---",IF(INDEX(RAW_c_TEB2000_REV01!B:D,MATCH(H407,RAW_c_TEB2000_REV01!B:B,0),3)=L407,INDEX(
RAW_c_TEB2000_REV01!B:D,MATCH(H407,INDEX(RAW_c_TEB2000_REV01!B:B,MATCH(H407,RAW_c_TEB2000_REV01!B:B,)+1):'RAW_c_TEB2000_REV01'!B11478,)+MATCH(H407,RAW_c_TEB2000_REV01!B:B,),3),INDEX(RAW_c_TEB2000_REV01!B:D,MATCH(H407,RAW_c_TEB2000_REV01!B:B,0),3)),"---"))),"---")</f>
        <v>JB2-55</v>
      </c>
      <c r="T407">
        <f>COUNTIF(RAW_c_TEB2000_REV01!B:B,G407)</f>
        <v>2</v>
      </c>
      <c r="U407" t="str">
        <f t="shared" si="41"/>
        <v>ext. Conn.-46</v>
      </c>
    </row>
    <row r="408" spans="1:21" x14ac:dyDescent="0.25">
      <c r="A408" t="s">
        <v>2440</v>
      </c>
      <c r="B408" t="s">
        <v>2298</v>
      </c>
      <c r="C408" t="s">
        <v>216</v>
      </c>
      <c r="D408" t="s">
        <v>842</v>
      </c>
      <c r="E408" t="s">
        <v>1123</v>
      </c>
      <c r="F408" t="str">
        <f t="shared" si="36"/>
        <v>J2-B15</v>
      </c>
      <c r="G408" t="str">
        <f>VLOOKUP(F408,RAW_c_TEB2000_REV01!A:B,2,0)</f>
        <v>B13_L12_N</v>
      </c>
      <c r="H408" t="str">
        <f t="shared" si="37"/>
        <v>B13_L12_N</v>
      </c>
      <c r="I408" t="str">
        <f t="shared" si="38"/>
        <v>--</v>
      </c>
      <c r="J408" t="str">
        <f t="shared" si="39"/>
        <v>--</v>
      </c>
      <c r="K408">
        <f>IFERROR(IF(J408="--",IF(G408=H408,VLOOKUP(G408,RAW_c_TEB2000_REV01!L:N,3,0),SUM(VLOOKUP(H408,RAW_c_TEB2000_REV01!L:N,3,0),VLOOKUP(G408,RAW_c_TEB2000_REV01!L:N,3,0))),"---"),"---")</f>
        <v>10.495799999999999</v>
      </c>
      <c r="L408" t="str">
        <f t="shared" si="40"/>
        <v>J2-B15</v>
      </c>
      <c r="M408" t="str">
        <f>IFERROR(IF(
COUNTIF(B2B!H:H,(IF(K408&lt;&gt;"---",IF(INDEX(RAW_c_TEB2000_REV01!B:D,MATCH(H408,RAW_c_TEB2000_REV01!B:B,0),3)=L408,INDEX(
RAW_c_TEB2000_REV01!B:D,MATCH(H408,INDEX(RAW_c_TEB2000_REV01!B:B,MATCH(H408,RAW_c_TEB2000_REV01!B:B,)+1):'RAW_c_TEB2000_REV01'!B11479,)+MATCH(H408,RAW_c_TEB2000_REV01!B:B,),3),INDEX(RAW_c_TEB2000_REV01!B:D,MATCH(H408,RAW_c_TEB2000_REV01!B:B,0),3)),"---")))=1,"---",IF(K408&lt;&gt;"---",IF(INDEX(RAW_c_TEB2000_REV01!B:D,MATCH(H408,RAW_c_TEB2000_REV01!B:B,0),3)=L408,INDEX(
RAW_c_TEB2000_REV01!B:D,MATCH(H408,INDEX(RAW_c_TEB2000_REV01!B:B,MATCH(H408,RAW_c_TEB2000_REV01!B:B,)+1):'RAW_c_TEB2000_REV01'!B11479,)+MATCH(H408,RAW_c_TEB2000_REV01!B:B,),3),INDEX(RAW_c_TEB2000_REV01!B:D,MATCH(H408,RAW_c_TEB2000_REV01!B:B,0),3)),"---")),"---")</f>
        <v>---</v>
      </c>
      <c r="N408" t="str">
        <f>IFERROR(IF(AND(B408="B2B",J408="--"),L408,IF(
COUNTIF(B2B!H:H,(IF(K408&lt;&gt;"---",IF(INDEX(RAW_c_TEB2000_REV01!B:D,MATCH(H408,RAW_c_TEB2000_REV01!B:B,0),3)=L408,INDEX(
RAW_c_TEB2000_REV01!B:D,MATCH(H408,INDEX(RAW_c_TEB2000_REV01!B:B,MATCH(H408,RAW_c_TEB2000_REV01!B:B,)+1):'RAW_c_TEB2000_REV01'!B11479,)+MATCH(H408,RAW_c_TEB2000_REV01!B:B,),3),INDEX(RAW_c_TEB2000_REV01!B:D,MATCH(H408,RAW_c_TEB2000_REV01!B:B,0),3)),"---")))=0,"---",IF(K408&lt;&gt;"---",IF(INDEX(RAW_c_TEB2000_REV01!B:D,MATCH(H408,RAW_c_TEB2000_REV01!B:B,0),3)=L408,INDEX(
RAW_c_TEB2000_REV01!B:D,MATCH(H408,INDEX(RAW_c_TEB2000_REV01!B:B,MATCH(H408,RAW_c_TEB2000_REV01!B:B,)+1):'RAW_c_TEB2000_REV01'!B11479,)+MATCH(H408,RAW_c_TEB2000_REV01!B:B,),3),INDEX(RAW_c_TEB2000_REV01!B:D,MATCH(H408,RAW_c_TEB2000_REV01!B:B,0),3)),"---"))),"---")</f>
        <v>JB2-47</v>
      </c>
      <c r="T408">
        <f>COUNTIF(RAW_c_TEB2000_REV01!B:B,G408)</f>
        <v>2</v>
      </c>
      <c r="U408" t="str">
        <f t="shared" si="41"/>
        <v>ext. Conn.-47</v>
      </c>
    </row>
    <row r="409" spans="1:21" x14ac:dyDescent="0.25">
      <c r="A409" t="s">
        <v>2441</v>
      </c>
      <c r="B409" t="s">
        <v>2298</v>
      </c>
      <c r="C409" t="s">
        <v>217</v>
      </c>
      <c r="D409" t="s">
        <v>842</v>
      </c>
      <c r="E409" t="s">
        <v>1124</v>
      </c>
      <c r="F409" t="str">
        <f t="shared" si="36"/>
        <v>J2-B16</v>
      </c>
      <c r="G409" t="str">
        <f>VLOOKUP(F409,RAW_c_TEB2000_REV01!A:B,2,0)</f>
        <v>B13_L12_P</v>
      </c>
      <c r="H409" t="str">
        <f t="shared" si="37"/>
        <v>B13_L12_P</v>
      </c>
      <c r="I409" t="str">
        <f t="shared" si="38"/>
        <v>--</v>
      </c>
      <c r="J409" t="str">
        <f t="shared" si="39"/>
        <v>--</v>
      </c>
      <c r="K409">
        <f>IFERROR(IF(J409="--",IF(G409=H409,VLOOKUP(G409,RAW_c_TEB2000_REV01!L:N,3,0),SUM(VLOOKUP(H409,RAW_c_TEB2000_REV01!L:N,3,0),VLOOKUP(G409,RAW_c_TEB2000_REV01!L:N,3,0))),"---"),"---")</f>
        <v>10.5159</v>
      </c>
      <c r="L409" t="str">
        <f t="shared" si="40"/>
        <v>J2-B16</v>
      </c>
      <c r="M409" t="str">
        <f>IFERROR(IF(
COUNTIF(B2B!H:H,(IF(K409&lt;&gt;"---",IF(INDEX(RAW_c_TEB2000_REV01!B:D,MATCH(H409,RAW_c_TEB2000_REV01!B:B,0),3)=L409,INDEX(
RAW_c_TEB2000_REV01!B:D,MATCH(H409,INDEX(RAW_c_TEB2000_REV01!B:B,MATCH(H409,RAW_c_TEB2000_REV01!B:B,)+1):'RAW_c_TEB2000_REV01'!B11480,)+MATCH(H409,RAW_c_TEB2000_REV01!B:B,),3),INDEX(RAW_c_TEB2000_REV01!B:D,MATCH(H409,RAW_c_TEB2000_REV01!B:B,0),3)),"---")))=1,"---",IF(K409&lt;&gt;"---",IF(INDEX(RAW_c_TEB2000_REV01!B:D,MATCH(H409,RAW_c_TEB2000_REV01!B:B,0),3)=L409,INDEX(
RAW_c_TEB2000_REV01!B:D,MATCH(H409,INDEX(RAW_c_TEB2000_REV01!B:B,MATCH(H409,RAW_c_TEB2000_REV01!B:B,)+1):'RAW_c_TEB2000_REV01'!B11480,)+MATCH(H409,RAW_c_TEB2000_REV01!B:B,),3),INDEX(RAW_c_TEB2000_REV01!B:D,MATCH(H409,RAW_c_TEB2000_REV01!B:B,0),3)),"---")),"---")</f>
        <v>---</v>
      </c>
      <c r="N409" t="str">
        <f>IFERROR(IF(AND(B409="B2B",J409="--"),L409,IF(
COUNTIF(B2B!H:H,(IF(K409&lt;&gt;"---",IF(INDEX(RAW_c_TEB2000_REV01!B:D,MATCH(H409,RAW_c_TEB2000_REV01!B:B,0),3)=L409,INDEX(
RAW_c_TEB2000_REV01!B:D,MATCH(H409,INDEX(RAW_c_TEB2000_REV01!B:B,MATCH(H409,RAW_c_TEB2000_REV01!B:B,)+1):'RAW_c_TEB2000_REV01'!B11480,)+MATCH(H409,RAW_c_TEB2000_REV01!B:B,),3),INDEX(RAW_c_TEB2000_REV01!B:D,MATCH(H409,RAW_c_TEB2000_REV01!B:B,0),3)),"---")))=0,"---",IF(K409&lt;&gt;"---",IF(INDEX(RAW_c_TEB2000_REV01!B:D,MATCH(H409,RAW_c_TEB2000_REV01!B:B,0),3)=L409,INDEX(
RAW_c_TEB2000_REV01!B:D,MATCH(H409,INDEX(RAW_c_TEB2000_REV01!B:B,MATCH(H409,RAW_c_TEB2000_REV01!B:B,)+1):'RAW_c_TEB2000_REV01'!B11480,)+MATCH(H409,RAW_c_TEB2000_REV01!B:B,),3),INDEX(RAW_c_TEB2000_REV01!B:D,MATCH(H409,RAW_c_TEB2000_REV01!B:B,0),3)),"---"))),"---")</f>
        <v>JB2-45</v>
      </c>
      <c r="T409">
        <f>COUNTIF(RAW_c_TEB2000_REV01!B:B,G409)</f>
        <v>2</v>
      </c>
      <c r="U409" t="str">
        <f t="shared" si="41"/>
        <v>ext. Conn.-48</v>
      </c>
    </row>
    <row r="410" spans="1:21" x14ac:dyDescent="0.25">
      <c r="A410" t="s">
        <v>2442</v>
      </c>
      <c r="B410" t="s">
        <v>2298</v>
      </c>
      <c r="C410" t="s">
        <v>218</v>
      </c>
      <c r="D410" t="s">
        <v>842</v>
      </c>
      <c r="E410" t="s">
        <v>1125</v>
      </c>
      <c r="F410" t="str">
        <f t="shared" si="36"/>
        <v>J2-B17</v>
      </c>
      <c r="G410" t="str">
        <f>VLOOKUP(F410,RAW_c_TEB2000_REV01!A:B,2,0)</f>
        <v>B13_L6_N</v>
      </c>
      <c r="H410" t="str">
        <f t="shared" si="37"/>
        <v>B13_L6_N</v>
      </c>
      <c r="I410" t="str">
        <f t="shared" si="38"/>
        <v>--</v>
      </c>
      <c r="J410" t="str">
        <f t="shared" si="39"/>
        <v>--</v>
      </c>
      <c r="K410">
        <f>IFERROR(IF(J410="--",IF(G410=H410,VLOOKUP(G410,RAW_c_TEB2000_REV01!L:N,3,0),SUM(VLOOKUP(H410,RAW_c_TEB2000_REV01!L:N,3,0),VLOOKUP(G410,RAW_c_TEB2000_REV01!L:N,3,0))),"---"),"---")</f>
        <v>11.677199999999999</v>
      </c>
      <c r="L410" t="str">
        <f t="shared" si="40"/>
        <v>J2-B17</v>
      </c>
      <c r="M410" t="str">
        <f>IFERROR(IF(
COUNTIF(B2B!H:H,(IF(K410&lt;&gt;"---",IF(INDEX(RAW_c_TEB2000_REV01!B:D,MATCH(H410,RAW_c_TEB2000_REV01!B:B,0),3)=L410,INDEX(
RAW_c_TEB2000_REV01!B:D,MATCH(H410,INDEX(RAW_c_TEB2000_REV01!B:B,MATCH(H410,RAW_c_TEB2000_REV01!B:B,)+1):'RAW_c_TEB2000_REV01'!B11481,)+MATCH(H410,RAW_c_TEB2000_REV01!B:B,),3),INDEX(RAW_c_TEB2000_REV01!B:D,MATCH(H410,RAW_c_TEB2000_REV01!B:B,0),3)),"---")))=1,"---",IF(K410&lt;&gt;"---",IF(INDEX(RAW_c_TEB2000_REV01!B:D,MATCH(H410,RAW_c_TEB2000_REV01!B:B,0),3)=L410,INDEX(
RAW_c_TEB2000_REV01!B:D,MATCH(H410,INDEX(RAW_c_TEB2000_REV01!B:B,MATCH(H410,RAW_c_TEB2000_REV01!B:B,)+1):'RAW_c_TEB2000_REV01'!B11481,)+MATCH(H410,RAW_c_TEB2000_REV01!B:B,),3),INDEX(RAW_c_TEB2000_REV01!B:D,MATCH(H410,RAW_c_TEB2000_REV01!B:B,0),3)),"---")),"---")</f>
        <v>---</v>
      </c>
      <c r="N410" t="str">
        <f>IFERROR(IF(AND(B410="B2B",J410="--"),L410,IF(
COUNTIF(B2B!H:H,(IF(K410&lt;&gt;"---",IF(INDEX(RAW_c_TEB2000_REV01!B:D,MATCH(H410,RAW_c_TEB2000_REV01!B:B,0),3)=L410,INDEX(
RAW_c_TEB2000_REV01!B:D,MATCH(H410,INDEX(RAW_c_TEB2000_REV01!B:B,MATCH(H410,RAW_c_TEB2000_REV01!B:B,)+1):'RAW_c_TEB2000_REV01'!B11481,)+MATCH(H410,RAW_c_TEB2000_REV01!B:B,),3),INDEX(RAW_c_TEB2000_REV01!B:D,MATCH(H410,RAW_c_TEB2000_REV01!B:B,0),3)),"---")))=0,"---",IF(K410&lt;&gt;"---",IF(INDEX(RAW_c_TEB2000_REV01!B:D,MATCH(H410,RAW_c_TEB2000_REV01!B:B,0),3)=L410,INDEX(
RAW_c_TEB2000_REV01!B:D,MATCH(H410,INDEX(RAW_c_TEB2000_REV01!B:B,MATCH(H410,RAW_c_TEB2000_REV01!B:B,)+1):'RAW_c_TEB2000_REV01'!B11481,)+MATCH(H410,RAW_c_TEB2000_REV01!B:B,),3),INDEX(RAW_c_TEB2000_REV01!B:D,MATCH(H410,RAW_c_TEB2000_REV01!B:B,0),3)),"---"))),"---")</f>
        <v>JB2-37</v>
      </c>
      <c r="T410">
        <f>COUNTIF(RAW_c_TEB2000_REV01!B:B,G410)</f>
        <v>2</v>
      </c>
      <c r="U410" t="str">
        <f t="shared" si="41"/>
        <v>ext. Conn.-49</v>
      </c>
    </row>
    <row r="411" spans="1:21" x14ac:dyDescent="0.25">
      <c r="A411" t="s">
        <v>2443</v>
      </c>
      <c r="B411" t="s">
        <v>2298</v>
      </c>
      <c r="C411" t="s">
        <v>219</v>
      </c>
      <c r="D411" t="s">
        <v>842</v>
      </c>
      <c r="E411" t="s">
        <v>1126</v>
      </c>
      <c r="F411" t="str">
        <f t="shared" si="36"/>
        <v>J2-B18</v>
      </c>
      <c r="G411" t="str">
        <f>VLOOKUP(F411,RAW_c_TEB2000_REV01!A:B,2,0)</f>
        <v>B13_L6_P</v>
      </c>
      <c r="H411" t="str">
        <f t="shared" si="37"/>
        <v>B13_L6_P</v>
      </c>
      <c r="I411" t="str">
        <f t="shared" si="38"/>
        <v>--</v>
      </c>
      <c r="J411" t="str">
        <f t="shared" si="39"/>
        <v>--</v>
      </c>
      <c r="K411">
        <f>IFERROR(IF(J411="--",IF(G411=H411,VLOOKUP(G411,RAW_c_TEB2000_REV01!L:N,3,0),SUM(VLOOKUP(H411,RAW_c_TEB2000_REV01!L:N,3,0),VLOOKUP(G411,RAW_c_TEB2000_REV01!L:N,3,0))),"---"),"---")</f>
        <v>11.648999999999999</v>
      </c>
      <c r="L411" t="str">
        <f t="shared" si="40"/>
        <v>J2-B18</v>
      </c>
      <c r="M411" t="str">
        <f>IFERROR(IF(
COUNTIF(B2B!H:H,(IF(K411&lt;&gt;"---",IF(INDEX(RAW_c_TEB2000_REV01!B:D,MATCH(H411,RAW_c_TEB2000_REV01!B:B,0),3)=L411,INDEX(
RAW_c_TEB2000_REV01!B:D,MATCH(H411,INDEX(RAW_c_TEB2000_REV01!B:B,MATCH(H411,RAW_c_TEB2000_REV01!B:B,)+1):'RAW_c_TEB2000_REV01'!B11482,)+MATCH(H411,RAW_c_TEB2000_REV01!B:B,),3),INDEX(RAW_c_TEB2000_REV01!B:D,MATCH(H411,RAW_c_TEB2000_REV01!B:B,0),3)),"---")))=1,"---",IF(K411&lt;&gt;"---",IF(INDEX(RAW_c_TEB2000_REV01!B:D,MATCH(H411,RAW_c_TEB2000_REV01!B:B,0),3)=L411,INDEX(
RAW_c_TEB2000_REV01!B:D,MATCH(H411,INDEX(RAW_c_TEB2000_REV01!B:B,MATCH(H411,RAW_c_TEB2000_REV01!B:B,)+1):'RAW_c_TEB2000_REV01'!B11482,)+MATCH(H411,RAW_c_TEB2000_REV01!B:B,),3),INDEX(RAW_c_TEB2000_REV01!B:D,MATCH(H411,RAW_c_TEB2000_REV01!B:B,0),3)),"---")),"---")</f>
        <v>---</v>
      </c>
      <c r="N411" t="str">
        <f>IFERROR(IF(AND(B411="B2B",J411="--"),L411,IF(
COUNTIF(B2B!H:H,(IF(K411&lt;&gt;"---",IF(INDEX(RAW_c_TEB2000_REV01!B:D,MATCH(H411,RAW_c_TEB2000_REV01!B:B,0),3)=L411,INDEX(
RAW_c_TEB2000_REV01!B:D,MATCH(H411,INDEX(RAW_c_TEB2000_REV01!B:B,MATCH(H411,RAW_c_TEB2000_REV01!B:B,)+1):'RAW_c_TEB2000_REV01'!B11482,)+MATCH(H411,RAW_c_TEB2000_REV01!B:B,),3),INDEX(RAW_c_TEB2000_REV01!B:D,MATCH(H411,RAW_c_TEB2000_REV01!B:B,0),3)),"---")))=0,"---",IF(K411&lt;&gt;"---",IF(INDEX(RAW_c_TEB2000_REV01!B:D,MATCH(H411,RAW_c_TEB2000_REV01!B:B,0),3)=L411,INDEX(
RAW_c_TEB2000_REV01!B:D,MATCH(H411,INDEX(RAW_c_TEB2000_REV01!B:B,MATCH(H411,RAW_c_TEB2000_REV01!B:B,)+1):'RAW_c_TEB2000_REV01'!B11482,)+MATCH(H411,RAW_c_TEB2000_REV01!B:B,),3),INDEX(RAW_c_TEB2000_REV01!B:D,MATCH(H411,RAW_c_TEB2000_REV01!B:B,0),3)),"---"))),"---")</f>
        <v>JB2-35</v>
      </c>
      <c r="T411">
        <f>COUNTIF(RAW_c_TEB2000_REV01!B:B,G411)</f>
        <v>2</v>
      </c>
      <c r="U411" t="str">
        <f t="shared" si="41"/>
        <v>ext. Conn.-50</v>
      </c>
    </row>
    <row r="412" spans="1:21" x14ac:dyDescent="0.25">
      <c r="A412" t="s">
        <v>2444</v>
      </c>
      <c r="B412" t="s">
        <v>2298</v>
      </c>
      <c r="C412" t="s">
        <v>220</v>
      </c>
      <c r="D412" t="s">
        <v>842</v>
      </c>
      <c r="E412" t="s">
        <v>1127</v>
      </c>
      <c r="F412" t="str">
        <f t="shared" si="36"/>
        <v>J2-B19</v>
      </c>
      <c r="G412" t="str">
        <f>VLOOKUP(F412,RAW_c_TEB2000_REV01!A:B,2,0)</f>
        <v>B33_L14_N</v>
      </c>
      <c r="H412" t="str">
        <f t="shared" si="37"/>
        <v>B33_L14_N</v>
      </c>
      <c r="I412" t="str">
        <f t="shared" si="38"/>
        <v>--</v>
      </c>
      <c r="J412" t="str">
        <f t="shared" si="39"/>
        <v>--</v>
      </c>
      <c r="K412">
        <f>IFERROR(IF(J412="--",IF(G412=H412,VLOOKUP(G412,RAW_c_TEB2000_REV01!L:N,3,0),SUM(VLOOKUP(H412,RAW_c_TEB2000_REV01!L:N,3,0),VLOOKUP(G412,RAW_c_TEB2000_REV01!L:N,3,0))),"---"),"---")</f>
        <v>14.6823</v>
      </c>
      <c r="L412" t="str">
        <f t="shared" si="40"/>
        <v>J2-B19</v>
      </c>
      <c r="M412" t="str">
        <f>IFERROR(IF(
COUNTIF(B2B!H:H,(IF(K412&lt;&gt;"---",IF(INDEX(RAW_c_TEB2000_REV01!B:D,MATCH(H412,RAW_c_TEB2000_REV01!B:B,0),3)=L412,INDEX(
RAW_c_TEB2000_REV01!B:D,MATCH(H412,INDEX(RAW_c_TEB2000_REV01!B:B,MATCH(H412,RAW_c_TEB2000_REV01!B:B,)+1):'RAW_c_TEB2000_REV01'!B11483,)+MATCH(H412,RAW_c_TEB2000_REV01!B:B,),3),INDEX(RAW_c_TEB2000_REV01!B:D,MATCH(H412,RAW_c_TEB2000_REV01!B:B,0),3)),"---")))=1,"---",IF(K412&lt;&gt;"---",IF(INDEX(RAW_c_TEB2000_REV01!B:D,MATCH(H412,RAW_c_TEB2000_REV01!B:B,0),3)=L412,INDEX(
RAW_c_TEB2000_REV01!B:D,MATCH(H412,INDEX(RAW_c_TEB2000_REV01!B:B,MATCH(H412,RAW_c_TEB2000_REV01!B:B,)+1):'RAW_c_TEB2000_REV01'!B11483,)+MATCH(H412,RAW_c_TEB2000_REV01!B:B,),3),INDEX(RAW_c_TEB2000_REV01!B:D,MATCH(H412,RAW_c_TEB2000_REV01!B:B,0),3)),"---")),"---")</f>
        <v>---</v>
      </c>
      <c r="N412" t="str">
        <f>IFERROR(IF(AND(B412="B2B",J412="--"),L412,IF(
COUNTIF(B2B!H:H,(IF(K412&lt;&gt;"---",IF(INDEX(RAW_c_TEB2000_REV01!B:D,MATCH(H412,RAW_c_TEB2000_REV01!B:B,0),3)=L412,INDEX(
RAW_c_TEB2000_REV01!B:D,MATCH(H412,INDEX(RAW_c_TEB2000_REV01!B:B,MATCH(H412,RAW_c_TEB2000_REV01!B:B,)+1):'RAW_c_TEB2000_REV01'!B11483,)+MATCH(H412,RAW_c_TEB2000_REV01!B:B,),3),INDEX(RAW_c_TEB2000_REV01!B:D,MATCH(H412,RAW_c_TEB2000_REV01!B:B,0),3)),"---")))=0,"---",IF(K412&lt;&gt;"---",IF(INDEX(RAW_c_TEB2000_REV01!B:D,MATCH(H412,RAW_c_TEB2000_REV01!B:B,0),3)=L412,INDEX(
RAW_c_TEB2000_REV01!B:D,MATCH(H412,INDEX(RAW_c_TEB2000_REV01!B:B,MATCH(H412,RAW_c_TEB2000_REV01!B:B,)+1):'RAW_c_TEB2000_REV01'!B11483,)+MATCH(H412,RAW_c_TEB2000_REV01!B:B,),3),INDEX(RAW_c_TEB2000_REV01!B:D,MATCH(H412,RAW_c_TEB2000_REV01!B:B,0),3)),"---"))),"---")</f>
        <v>JB2-27</v>
      </c>
      <c r="T412">
        <f>COUNTIF(RAW_c_TEB2000_REV01!B:B,G412)</f>
        <v>2</v>
      </c>
      <c r="U412" t="str">
        <f t="shared" si="41"/>
        <v>ext. Conn.-51</v>
      </c>
    </row>
    <row r="413" spans="1:21" x14ac:dyDescent="0.25">
      <c r="A413" t="s">
        <v>2445</v>
      </c>
      <c r="B413" t="s">
        <v>2298</v>
      </c>
      <c r="C413" t="s">
        <v>221</v>
      </c>
      <c r="D413" t="s">
        <v>842</v>
      </c>
      <c r="E413" t="s">
        <v>1128</v>
      </c>
      <c r="F413" t="str">
        <f t="shared" si="36"/>
        <v>J2-B20</v>
      </c>
      <c r="G413" t="str">
        <f>VLOOKUP(F413,RAW_c_TEB2000_REV01!A:B,2,0)</f>
        <v>B33_L14_P</v>
      </c>
      <c r="H413" t="str">
        <f t="shared" si="37"/>
        <v>B33_L14_P</v>
      </c>
      <c r="I413" t="str">
        <f t="shared" si="38"/>
        <v>--</v>
      </c>
      <c r="J413" t="str">
        <f t="shared" si="39"/>
        <v>--</v>
      </c>
      <c r="K413">
        <f>IFERROR(IF(J413="--",IF(G413=H413,VLOOKUP(G413,RAW_c_TEB2000_REV01!L:N,3,0),SUM(VLOOKUP(H413,RAW_c_TEB2000_REV01!L:N,3,0),VLOOKUP(G413,RAW_c_TEB2000_REV01!L:N,3,0))),"---"),"---")</f>
        <v>14.6282</v>
      </c>
      <c r="L413" t="str">
        <f t="shared" si="40"/>
        <v>J2-B20</v>
      </c>
      <c r="M413" t="str">
        <f>IFERROR(IF(
COUNTIF(B2B!H:H,(IF(K413&lt;&gt;"---",IF(INDEX(RAW_c_TEB2000_REV01!B:D,MATCH(H413,RAW_c_TEB2000_REV01!B:B,0),3)=L413,INDEX(
RAW_c_TEB2000_REV01!B:D,MATCH(H413,INDEX(RAW_c_TEB2000_REV01!B:B,MATCH(H413,RAW_c_TEB2000_REV01!B:B,)+1):'RAW_c_TEB2000_REV01'!B11484,)+MATCH(H413,RAW_c_TEB2000_REV01!B:B,),3),INDEX(RAW_c_TEB2000_REV01!B:D,MATCH(H413,RAW_c_TEB2000_REV01!B:B,0),3)),"---")))=1,"---",IF(K413&lt;&gt;"---",IF(INDEX(RAW_c_TEB2000_REV01!B:D,MATCH(H413,RAW_c_TEB2000_REV01!B:B,0),3)=L413,INDEX(
RAW_c_TEB2000_REV01!B:D,MATCH(H413,INDEX(RAW_c_TEB2000_REV01!B:B,MATCH(H413,RAW_c_TEB2000_REV01!B:B,)+1):'RAW_c_TEB2000_REV01'!B11484,)+MATCH(H413,RAW_c_TEB2000_REV01!B:B,),3),INDEX(RAW_c_TEB2000_REV01!B:D,MATCH(H413,RAW_c_TEB2000_REV01!B:B,0),3)),"---")),"---")</f>
        <v>---</v>
      </c>
      <c r="N413" t="str">
        <f>IFERROR(IF(AND(B413="B2B",J413="--"),L413,IF(
COUNTIF(B2B!H:H,(IF(K413&lt;&gt;"---",IF(INDEX(RAW_c_TEB2000_REV01!B:D,MATCH(H413,RAW_c_TEB2000_REV01!B:B,0),3)=L413,INDEX(
RAW_c_TEB2000_REV01!B:D,MATCH(H413,INDEX(RAW_c_TEB2000_REV01!B:B,MATCH(H413,RAW_c_TEB2000_REV01!B:B,)+1):'RAW_c_TEB2000_REV01'!B11484,)+MATCH(H413,RAW_c_TEB2000_REV01!B:B,),3),INDEX(RAW_c_TEB2000_REV01!B:D,MATCH(H413,RAW_c_TEB2000_REV01!B:B,0),3)),"---")))=0,"---",IF(K413&lt;&gt;"---",IF(INDEX(RAW_c_TEB2000_REV01!B:D,MATCH(H413,RAW_c_TEB2000_REV01!B:B,0),3)=L413,INDEX(
RAW_c_TEB2000_REV01!B:D,MATCH(H413,INDEX(RAW_c_TEB2000_REV01!B:B,MATCH(H413,RAW_c_TEB2000_REV01!B:B,)+1):'RAW_c_TEB2000_REV01'!B11484,)+MATCH(H413,RAW_c_TEB2000_REV01!B:B,),3),INDEX(RAW_c_TEB2000_REV01!B:D,MATCH(H413,RAW_c_TEB2000_REV01!B:B,0),3)),"---"))),"---")</f>
        <v>JB2-25</v>
      </c>
      <c r="T413">
        <f>COUNTIF(RAW_c_TEB2000_REV01!B:B,G413)</f>
        <v>2</v>
      </c>
      <c r="U413" t="str">
        <f t="shared" si="41"/>
        <v>ext. Conn.-52</v>
      </c>
    </row>
    <row r="414" spans="1:21" x14ac:dyDescent="0.25">
      <c r="A414" t="s">
        <v>2446</v>
      </c>
      <c r="B414" t="s">
        <v>2298</v>
      </c>
      <c r="C414" t="s">
        <v>222</v>
      </c>
      <c r="D414" t="s">
        <v>842</v>
      </c>
      <c r="E414" t="s">
        <v>1129</v>
      </c>
      <c r="F414" t="str">
        <f t="shared" si="36"/>
        <v>J2-B21</v>
      </c>
      <c r="G414" t="str">
        <f>VLOOKUP(F414,RAW_c_TEB2000_REV01!A:B,2,0)</f>
        <v>B33_L4_N</v>
      </c>
      <c r="H414" t="str">
        <f t="shared" si="37"/>
        <v>B33_L4_N</v>
      </c>
      <c r="I414" t="str">
        <f t="shared" si="38"/>
        <v>--</v>
      </c>
      <c r="J414" t="str">
        <f t="shared" si="39"/>
        <v>--</v>
      </c>
      <c r="K414">
        <f>IFERROR(IF(J414="--",IF(G414=H414,VLOOKUP(G414,RAW_c_TEB2000_REV01!L:N,3,0),SUM(VLOOKUP(H414,RAW_c_TEB2000_REV01!L:N,3,0),VLOOKUP(G414,RAW_c_TEB2000_REV01!L:N,3,0))),"---"),"---")</f>
        <v>16.060400000000001</v>
      </c>
      <c r="L414" t="str">
        <f t="shared" si="40"/>
        <v>J2-B21</v>
      </c>
      <c r="M414" t="str">
        <f>IFERROR(IF(
COUNTIF(B2B!H:H,(IF(K414&lt;&gt;"---",IF(INDEX(RAW_c_TEB2000_REV01!B:D,MATCH(H414,RAW_c_TEB2000_REV01!B:B,0),3)=L414,INDEX(
RAW_c_TEB2000_REV01!B:D,MATCH(H414,INDEX(RAW_c_TEB2000_REV01!B:B,MATCH(H414,RAW_c_TEB2000_REV01!B:B,)+1):'RAW_c_TEB2000_REV01'!B11485,)+MATCH(H414,RAW_c_TEB2000_REV01!B:B,),3),INDEX(RAW_c_TEB2000_REV01!B:D,MATCH(H414,RAW_c_TEB2000_REV01!B:B,0),3)),"---")))=1,"---",IF(K414&lt;&gt;"---",IF(INDEX(RAW_c_TEB2000_REV01!B:D,MATCH(H414,RAW_c_TEB2000_REV01!B:B,0),3)=L414,INDEX(
RAW_c_TEB2000_REV01!B:D,MATCH(H414,INDEX(RAW_c_TEB2000_REV01!B:B,MATCH(H414,RAW_c_TEB2000_REV01!B:B,)+1):'RAW_c_TEB2000_REV01'!B11485,)+MATCH(H414,RAW_c_TEB2000_REV01!B:B,),3),INDEX(RAW_c_TEB2000_REV01!B:D,MATCH(H414,RAW_c_TEB2000_REV01!B:B,0),3)),"---")),"---")</f>
        <v>---</v>
      </c>
      <c r="N414" t="str">
        <f>IFERROR(IF(AND(B414="B2B",J414="--"),L414,IF(
COUNTIF(B2B!H:H,(IF(K414&lt;&gt;"---",IF(INDEX(RAW_c_TEB2000_REV01!B:D,MATCH(H414,RAW_c_TEB2000_REV01!B:B,0),3)=L414,INDEX(
RAW_c_TEB2000_REV01!B:D,MATCH(H414,INDEX(RAW_c_TEB2000_REV01!B:B,MATCH(H414,RAW_c_TEB2000_REV01!B:B,)+1):'RAW_c_TEB2000_REV01'!B11485,)+MATCH(H414,RAW_c_TEB2000_REV01!B:B,),3),INDEX(RAW_c_TEB2000_REV01!B:D,MATCH(H414,RAW_c_TEB2000_REV01!B:B,0),3)),"---")))=0,"---",IF(K414&lt;&gt;"---",IF(INDEX(RAW_c_TEB2000_REV01!B:D,MATCH(H414,RAW_c_TEB2000_REV01!B:B,0),3)=L414,INDEX(
RAW_c_TEB2000_REV01!B:D,MATCH(H414,INDEX(RAW_c_TEB2000_REV01!B:B,MATCH(H414,RAW_c_TEB2000_REV01!B:B,)+1):'RAW_c_TEB2000_REV01'!B11485,)+MATCH(H414,RAW_c_TEB2000_REV01!B:B,),3),INDEX(RAW_c_TEB2000_REV01!B:D,MATCH(H414,RAW_c_TEB2000_REV01!B:B,0),3)),"---"))),"---")</f>
        <v>JB2-15</v>
      </c>
      <c r="T414">
        <f>COUNTIF(RAW_c_TEB2000_REV01!B:B,G414)</f>
        <v>2</v>
      </c>
      <c r="U414" t="str">
        <f t="shared" si="41"/>
        <v>ext. Conn.-53</v>
      </c>
    </row>
    <row r="415" spans="1:21" x14ac:dyDescent="0.25">
      <c r="A415" t="s">
        <v>2447</v>
      </c>
      <c r="B415" t="s">
        <v>2298</v>
      </c>
      <c r="C415" t="s">
        <v>223</v>
      </c>
      <c r="D415" t="s">
        <v>842</v>
      </c>
      <c r="E415" t="s">
        <v>1130</v>
      </c>
      <c r="F415" t="str">
        <f t="shared" si="36"/>
        <v>J2-B22</v>
      </c>
      <c r="G415" t="str">
        <f>VLOOKUP(F415,RAW_c_TEB2000_REV01!A:B,2,0)</f>
        <v>B33_L4_P</v>
      </c>
      <c r="H415" t="str">
        <f t="shared" si="37"/>
        <v>B33_L4_P</v>
      </c>
      <c r="I415" t="str">
        <f t="shared" si="38"/>
        <v>--</v>
      </c>
      <c r="J415" t="str">
        <f t="shared" si="39"/>
        <v>--</v>
      </c>
      <c r="K415">
        <f>IFERROR(IF(J415="--",IF(G415=H415,VLOOKUP(G415,RAW_c_TEB2000_REV01!L:N,3,0),SUM(VLOOKUP(H415,RAW_c_TEB2000_REV01!L:N,3,0),VLOOKUP(G415,RAW_c_TEB2000_REV01!L:N,3,0))),"---"),"---")</f>
        <v>16.136700000000001</v>
      </c>
      <c r="L415" t="str">
        <f t="shared" si="40"/>
        <v>J2-B22</v>
      </c>
      <c r="M415" t="str">
        <f>IFERROR(IF(
COUNTIF(B2B!H:H,(IF(K415&lt;&gt;"---",IF(INDEX(RAW_c_TEB2000_REV01!B:D,MATCH(H415,RAW_c_TEB2000_REV01!B:B,0),3)=L415,INDEX(
RAW_c_TEB2000_REV01!B:D,MATCH(H415,INDEX(RAW_c_TEB2000_REV01!B:B,MATCH(H415,RAW_c_TEB2000_REV01!B:B,)+1):'RAW_c_TEB2000_REV01'!B11486,)+MATCH(H415,RAW_c_TEB2000_REV01!B:B,),3),INDEX(RAW_c_TEB2000_REV01!B:D,MATCH(H415,RAW_c_TEB2000_REV01!B:B,0),3)),"---")))=1,"---",IF(K415&lt;&gt;"---",IF(INDEX(RAW_c_TEB2000_REV01!B:D,MATCH(H415,RAW_c_TEB2000_REV01!B:B,0),3)=L415,INDEX(
RAW_c_TEB2000_REV01!B:D,MATCH(H415,INDEX(RAW_c_TEB2000_REV01!B:B,MATCH(H415,RAW_c_TEB2000_REV01!B:B,)+1):'RAW_c_TEB2000_REV01'!B11486,)+MATCH(H415,RAW_c_TEB2000_REV01!B:B,),3),INDEX(RAW_c_TEB2000_REV01!B:D,MATCH(H415,RAW_c_TEB2000_REV01!B:B,0),3)),"---")),"---")</f>
        <v>---</v>
      </c>
      <c r="N415" t="str">
        <f>IFERROR(IF(AND(B415="B2B",J415="--"),L415,IF(
COUNTIF(B2B!H:H,(IF(K415&lt;&gt;"---",IF(INDEX(RAW_c_TEB2000_REV01!B:D,MATCH(H415,RAW_c_TEB2000_REV01!B:B,0),3)=L415,INDEX(
RAW_c_TEB2000_REV01!B:D,MATCH(H415,INDEX(RAW_c_TEB2000_REV01!B:B,MATCH(H415,RAW_c_TEB2000_REV01!B:B,)+1):'RAW_c_TEB2000_REV01'!B11486,)+MATCH(H415,RAW_c_TEB2000_REV01!B:B,),3),INDEX(RAW_c_TEB2000_REV01!B:D,MATCH(H415,RAW_c_TEB2000_REV01!B:B,0),3)),"---")))=0,"---",IF(K415&lt;&gt;"---",IF(INDEX(RAW_c_TEB2000_REV01!B:D,MATCH(H415,RAW_c_TEB2000_REV01!B:B,0),3)=L415,INDEX(
RAW_c_TEB2000_REV01!B:D,MATCH(H415,INDEX(RAW_c_TEB2000_REV01!B:B,MATCH(H415,RAW_c_TEB2000_REV01!B:B,)+1):'RAW_c_TEB2000_REV01'!B11486,)+MATCH(H415,RAW_c_TEB2000_REV01!B:B,),3),INDEX(RAW_c_TEB2000_REV01!B:D,MATCH(H415,RAW_c_TEB2000_REV01!B:B,0),3)),"---"))),"---")</f>
        <v>JB2-13</v>
      </c>
      <c r="T415">
        <f>COUNTIF(RAW_c_TEB2000_REV01!B:B,G415)</f>
        <v>2</v>
      </c>
      <c r="U415" t="str">
        <f t="shared" si="41"/>
        <v>ext. Conn.-54</v>
      </c>
    </row>
    <row r="416" spans="1:21" x14ac:dyDescent="0.25">
      <c r="A416" t="s">
        <v>2448</v>
      </c>
      <c r="B416" t="s">
        <v>2298</v>
      </c>
      <c r="C416" t="s">
        <v>224</v>
      </c>
      <c r="D416" t="s">
        <v>842</v>
      </c>
      <c r="E416" t="s">
        <v>1712</v>
      </c>
      <c r="F416" t="str">
        <f t="shared" si="36"/>
        <v>J2-B23</v>
      </c>
      <c r="G416" t="str">
        <f>VLOOKUP(F416,RAW_c_TEB2000_REV01!A:B,2,0)</f>
        <v>B33_L8_N</v>
      </c>
      <c r="H416" t="str">
        <f t="shared" si="37"/>
        <v>B33_L8_N</v>
      </c>
      <c r="I416" t="str">
        <f t="shared" si="38"/>
        <v>--</v>
      </c>
      <c r="J416" t="str">
        <f t="shared" si="39"/>
        <v>--</v>
      </c>
      <c r="K416">
        <f>IFERROR(IF(J416="--",IF(G416=H416,VLOOKUP(G416,RAW_c_TEB2000_REV01!L:N,3,0),SUM(VLOOKUP(H416,RAW_c_TEB2000_REV01!L:N,3,0),VLOOKUP(G416,RAW_c_TEB2000_REV01!L:N,3,0))),"---"),"---")</f>
        <v>27.486799999999999</v>
      </c>
      <c r="L416" t="str">
        <f t="shared" si="40"/>
        <v>J2-B23</v>
      </c>
      <c r="M416" t="str">
        <f>IFERROR(IF(
COUNTIF(B2B!H:H,(IF(K416&lt;&gt;"---",IF(INDEX(RAW_c_TEB2000_REV01!B:D,MATCH(H416,RAW_c_TEB2000_REV01!B:B,0),3)=L416,INDEX(
RAW_c_TEB2000_REV01!B:D,MATCH(H416,INDEX(RAW_c_TEB2000_REV01!B:B,MATCH(H416,RAW_c_TEB2000_REV01!B:B,)+1):'RAW_c_TEB2000_REV01'!B11487,)+MATCH(H416,RAW_c_TEB2000_REV01!B:B,),3),INDEX(RAW_c_TEB2000_REV01!B:D,MATCH(H416,RAW_c_TEB2000_REV01!B:B,0),3)),"---")))=1,"---",IF(K416&lt;&gt;"---",IF(INDEX(RAW_c_TEB2000_REV01!B:D,MATCH(H416,RAW_c_TEB2000_REV01!B:B,0),3)=L416,INDEX(
RAW_c_TEB2000_REV01!B:D,MATCH(H416,INDEX(RAW_c_TEB2000_REV01!B:B,MATCH(H416,RAW_c_TEB2000_REV01!B:B,)+1):'RAW_c_TEB2000_REV01'!B11487,)+MATCH(H416,RAW_c_TEB2000_REV01!B:B,),3),INDEX(RAW_c_TEB2000_REV01!B:D,MATCH(H416,RAW_c_TEB2000_REV01!B:B,0),3)),"---")),"---")</f>
        <v>---</v>
      </c>
      <c r="N416" t="str">
        <f>IFERROR(IF(AND(B416="B2B",J416="--"),L416,IF(
COUNTIF(B2B!H:H,(IF(K416&lt;&gt;"---",IF(INDEX(RAW_c_TEB2000_REV01!B:D,MATCH(H416,RAW_c_TEB2000_REV01!B:B,0),3)=L416,INDEX(
RAW_c_TEB2000_REV01!B:D,MATCH(H416,INDEX(RAW_c_TEB2000_REV01!B:B,MATCH(H416,RAW_c_TEB2000_REV01!B:B,)+1):'RAW_c_TEB2000_REV01'!B11487,)+MATCH(H416,RAW_c_TEB2000_REV01!B:B,),3),INDEX(RAW_c_TEB2000_REV01!B:D,MATCH(H416,RAW_c_TEB2000_REV01!B:B,0),3)),"---")))=0,"---",IF(K416&lt;&gt;"---",IF(INDEX(RAW_c_TEB2000_REV01!B:D,MATCH(H416,RAW_c_TEB2000_REV01!B:B,0),3)=L416,INDEX(
RAW_c_TEB2000_REV01!B:D,MATCH(H416,INDEX(RAW_c_TEB2000_REV01!B:B,MATCH(H416,RAW_c_TEB2000_REV01!B:B,)+1):'RAW_c_TEB2000_REV01'!B11487,)+MATCH(H416,RAW_c_TEB2000_REV01!B:B,),3),INDEX(RAW_c_TEB2000_REV01!B:D,MATCH(H416,RAW_c_TEB2000_REV01!B:B,0),3)),"---"))),"---")</f>
        <v>JB2-18</v>
      </c>
      <c r="T416">
        <f>COUNTIF(RAW_c_TEB2000_REV01!B:B,G416)</f>
        <v>2</v>
      </c>
      <c r="U416" t="str">
        <f t="shared" si="41"/>
        <v>ext. Conn.-55</v>
      </c>
    </row>
    <row r="417" spans="1:21" x14ac:dyDescent="0.25">
      <c r="A417" t="s">
        <v>2449</v>
      </c>
      <c r="B417" t="s">
        <v>2298</v>
      </c>
      <c r="C417" t="s">
        <v>225</v>
      </c>
      <c r="D417" t="s">
        <v>842</v>
      </c>
      <c r="E417" t="s">
        <v>1715</v>
      </c>
      <c r="F417" t="str">
        <f t="shared" si="36"/>
        <v>J2-B24</v>
      </c>
      <c r="G417" t="str">
        <f>VLOOKUP(F417,RAW_c_TEB2000_REV01!A:B,2,0)</f>
        <v>B33_L8_P</v>
      </c>
      <c r="H417" t="str">
        <f t="shared" si="37"/>
        <v>B33_L8_P</v>
      </c>
      <c r="I417" t="str">
        <f t="shared" si="38"/>
        <v>--</v>
      </c>
      <c r="J417" t="str">
        <f t="shared" si="39"/>
        <v>--</v>
      </c>
      <c r="K417">
        <f>IFERROR(IF(J417="--",IF(G417=H417,VLOOKUP(G417,RAW_c_TEB2000_REV01!L:N,3,0),SUM(VLOOKUP(H417,RAW_c_TEB2000_REV01!L:N,3,0),VLOOKUP(G417,RAW_c_TEB2000_REV01!L:N,3,0))),"---"),"---")</f>
        <v>27.486799999999999</v>
      </c>
      <c r="L417" t="str">
        <f t="shared" si="40"/>
        <v>J2-B24</v>
      </c>
      <c r="M417" t="str">
        <f>IFERROR(IF(
COUNTIF(B2B!H:H,(IF(K417&lt;&gt;"---",IF(INDEX(RAW_c_TEB2000_REV01!B:D,MATCH(H417,RAW_c_TEB2000_REV01!B:B,0),3)=L417,INDEX(
RAW_c_TEB2000_REV01!B:D,MATCH(H417,INDEX(RAW_c_TEB2000_REV01!B:B,MATCH(H417,RAW_c_TEB2000_REV01!B:B,)+1):'RAW_c_TEB2000_REV01'!B11488,)+MATCH(H417,RAW_c_TEB2000_REV01!B:B,),3),INDEX(RAW_c_TEB2000_REV01!B:D,MATCH(H417,RAW_c_TEB2000_REV01!B:B,0),3)),"---")))=1,"---",IF(K417&lt;&gt;"---",IF(INDEX(RAW_c_TEB2000_REV01!B:D,MATCH(H417,RAW_c_TEB2000_REV01!B:B,0),3)=L417,INDEX(
RAW_c_TEB2000_REV01!B:D,MATCH(H417,INDEX(RAW_c_TEB2000_REV01!B:B,MATCH(H417,RAW_c_TEB2000_REV01!B:B,)+1):'RAW_c_TEB2000_REV01'!B11488,)+MATCH(H417,RAW_c_TEB2000_REV01!B:B,),3),INDEX(RAW_c_TEB2000_REV01!B:D,MATCH(H417,RAW_c_TEB2000_REV01!B:B,0),3)),"---")),"---")</f>
        <v>---</v>
      </c>
      <c r="N417" t="str">
        <f>IFERROR(IF(AND(B417="B2B",J417="--"),L417,IF(
COUNTIF(B2B!H:H,(IF(K417&lt;&gt;"---",IF(INDEX(RAW_c_TEB2000_REV01!B:D,MATCH(H417,RAW_c_TEB2000_REV01!B:B,0),3)=L417,INDEX(
RAW_c_TEB2000_REV01!B:D,MATCH(H417,INDEX(RAW_c_TEB2000_REV01!B:B,MATCH(H417,RAW_c_TEB2000_REV01!B:B,)+1):'RAW_c_TEB2000_REV01'!B11488,)+MATCH(H417,RAW_c_TEB2000_REV01!B:B,),3),INDEX(RAW_c_TEB2000_REV01!B:D,MATCH(H417,RAW_c_TEB2000_REV01!B:B,0),3)),"---")))=0,"---",IF(K417&lt;&gt;"---",IF(INDEX(RAW_c_TEB2000_REV01!B:D,MATCH(H417,RAW_c_TEB2000_REV01!B:B,0),3)=L417,INDEX(
RAW_c_TEB2000_REV01!B:D,MATCH(H417,INDEX(RAW_c_TEB2000_REV01!B:B,MATCH(H417,RAW_c_TEB2000_REV01!B:B,)+1):'RAW_c_TEB2000_REV01'!B11488,)+MATCH(H417,RAW_c_TEB2000_REV01!B:B,),3),INDEX(RAW_c_TEB2000_REV01!B:D,MATCH(H417,RAW_c_TEB2000_REV01!B:B,0),3)),"---"))),"---")</f>
        <v>JB2-16</v>
      </c>
      <c r="T417">
        <f>COUNTIF(RAW_c_TEB2000_REV01!B:B,G417)</f>
        <v>2</v>
      </c>
      <c r="U417" t="str">
        <f t="shared" si="41"/>
        <v>ext. Conn.-56</v>
      </c>
    </row>
    <row r="418" spans="1:21" x14ac:dyDescent="0.25">
      <c r="A418" t="s">
        <v>2450</v>
      </c>
      <c r="B418" t="s">
        <v>2298</v>
      </c>
      <c r="C418" t="s">
        <v>226</v>
      </c>
      <c r="D418" t="s">
        <v>842</v>
      </c>
      <c r="E418" t="s">
        <v>1718</v>
      </c>
      <c r="F418" t="str">
        <f t="shared" si="36"/>
        <v>J2-B25</v>
      </c>
      <c r="G418" t="str">
        <f>VLOOKUP(F418,RAW_c_TEB2000_REV01!A:B,2,0)</f>
        <v>X4</v>
      </c>
      <c r="H418" t="str">
        <f t="shared" si="37"/>
        <v>X4</v>
      </c>
      <c r="I418" t="str">
        <f t="shared" si="38"/>
        <v>--</v>
      </c>
      <c r="J418" t="str">
        <f t="shared" si="39"/>
        <v>--</v>
      </c>
      <c r="K418">
        <f>IFERROR(IF(J418="--",IF(G418=H418,VLOOKUP(G418,RAW_c_TEB2000_REV01!L:N,3,0),SUM(VLOOKUP(H418,RAW_c_TEB2000_REV01!L:N,3,0),VLOOKUP(G418,RAW_c_TEB2000_REV01!L:N,3,0))),"---"),"---")</f>
        <v>30.601199999999999</v>
      </c>
      <c r="L418" t="str">
        <f t="shared" si="40"/>
        <v>J2-B25</v>
      </c>
      <c r="M418" t="str">
        <f>IFERROR(IF(
COUNTIF(B2B!H:H,(IF(K418&lt;&gt;"---",IF(INDEX(RAW_c_TEB2000_REV01!B:D,MATCH(H418,RAW_c_TEB2000_REV01!B:B,0),3)=L418,INDEX(
RAW_c_TEB2000_REV01!B:D,MATCH(H418,INDEX(RAW_c_TEB2000_REV01!B:B,MATCH(H418,RAW_c_TEB2000_REV01!B:B,)+1):'RAW_c_TEB2000_REV01'!B11489,)+MATCH(H418,RAW_c_TEB2000_REV01!B:B,),3),INDEX(RAW_c_TEB2000_REV01!B:D,MATCH(H418,RAW_c_TEB2000_REV01!B:B,0),3)),"---")))=1,"---",IF(K418&lt;&gt;"---",IF(INDEX(RAW_c_TEB2000_REV01!B:D,MATCH(H418,RAW_c_TEB2000_REV01!B:B,0),3)=L418,INDEX(
RAW_c_TEB2000_REV01!B:D,MATCH(H418,INDEX(RAW_c_TEB2000_REV01!B:B,MATCH(H418,RAW_c_TEB2000_REV01!B:B,)+1):'RAW_c_TEB2000_REV01'!B11489,)+MATCH(H418,RAW_c_TEB2000_REV01!B:B,),3),INDEX(RAW_c_TEB2000_REV01!B:D,MATCH(H418,RAW_c_TEB2000_REV01!B:B,0),3)),"---")),"---")</f>
        <v>U5-42</v>
      </c>
      <c r="N418" t="str">
        <f>IFERROR(IF(AND(B418="B2B",J418="--"),L418,IF(
COUNTIF(B2B!H:H,(IF(K418&lt;&gt;"---",IF(INDEX(RAW_c_TEB2000_REV01!B:D,MATCH(H418,RAW_c_TEB2000_REV01!B:B,0),3)=L418,INDEX(
RAW_c_TEB2000_REV01!B:D,MATCH(H418,INDEX(RAW_c_TEB2000_REV01!B:B,MATCH(H418,RAW_c_TEB2000_REV01!B:B,)+1):'RAW_c_TEB2000_REV01'!B11489,)+MATCH(H418,RAW_c_TEB2000_REV01!B:B,),3),INDEX(RAW_c_TEB2000_REV01!B:D,MATCH(H418,RAW_c_TEB2000_REV01!B:B,0),3)),"---")))=0,"---",IF(K418&lt;&gt;"---",IF(INDEX(RAW_c_TEB2000_REV01!B:D,MATCH(H418,RAW_c_TEB2000_REV01!B:B,0),3)=L418,INDEX(
RAW_c_TEB2000_REV01!B:D,MATCH(H418,INDEX(RAW_c_TEB2000_REV01!B:B,MATCH(H418,RAW_c_TEB2000_REV01!B:B,)+1):'RAW_c_TEB2000_REV01'!B11489,)+MATCH(H418,RAW_c_TEB2000_REV01!B:B,),3),INDEX(RAW_c_TEB2000_REV01!B:D,MATCH(H418,RAW_c_TEB2000_REV01!B:B,0),3)),"---"))),"---")</f>
        <v>---</v>
      </c>
      <c r="T418">
        <f>COUNTIF(RAW_c_TEB2000_REV01!B:B,G418)</f>
        <v>2</v>
      </c>
      <c r="U418" t="str">
        <f t="shared" si="41"/>
        <v>ext. Conn.-57</v>
      </c>
    </row>
    <row r="419" spans="1:21" x14ac:dyDescent="0.25">
      <c r="A419" t="s">
        <v>2451</v>
      </c>
      <c r="B419" t="s">
        <v>2298</v>
      </c>
      <c r="C419" t="s">
        <v>227</v>
      </c>
      <c r="D419" t="s">
        <v>842</v>
      </c>
      <c r="E419" t="s">
        <v>1721</v>
      </c>
      <c r="F419" t="str">
        <f t="shared" si="36"/>
        <v>J2-B26</v>
      </c>
      <c r="G419" t="str">
        <f>VLOOKUP(F419,RAW_c_TEB2000_REV01!A:B,2,0)</f>
        <v>X5</v>
      </c>
      <c r="H419" t="str">
        <f t="shared" si="37"/>
        <v>X5</v>
      </c>
      <c r="I419" t="str">
        <f t="shared" si="38"/>
        <v>--</v>
      </c>
      <c r="J419" t="str">
        <f t="shared" si="39"/>
        <v>--</v>
      </c>
      <c r="K419">
        <f>IFERROR(IF(J419="--",IF(G419=H419,VLOOKUP(G419,RAW_c_TEB2000_REV01!L:N,3,0),SUM(VLOOKUP(H419,RAW_c_TEB2000_REV01!L:N,3,0),VLOOKUP(G419,RAW_c_TEB2000_REV01!L:N,3,0))),"---"),"---")</f>
        <v>33.202199999999998</v>
      </c>
      <c r="L419" t="str">
        <f t="shared" si="40"/>
        <v>J2-B26</v>
      </c>
      <c r="M419" t="str">
        <f>IFERROR(IF(
COUNTIF(B2B!H:H,(IF(K419&lt;&gt;"---",IF(INDEX(RAW_c_TEB2000_REV01!B:D,MATCH(H419,RAW_c_TEB2000_REV01!B:B,0),3)=L419,INDEX(
RAW_c_TEB2000_REV01!B:D,MATCH(H419,INDEX(RAW_c_TEB2000_REV01!B:B,MATCH(H419,RAW_c_TEB2000_REV01!B:B,)+1):'RAW_c_TEB2000_REV01'!B11490,)+MATCH(H419,RAW_c_TEB2000_REV01!B:B,),3),INDEX(RAW_c_TEB2000_REV01!B:D,MATCH(H419,RAW_c_TEB2000_REV01!B:B,0),3)),"---")))=1,"---",IF(K419&lt;&gt;"---",IF(INDEX(RAW_c_TEB2000_REV01!B:D,MATCH(H419,RAW_c_TEB2000_REV01!B:B,0),3)=L419,INDEX(
RAW_c_TEB2000_REV01!B:D,MATCH(H419,INDEX(RAW_c_TEB2000_REV01!B:B,MATCH(H419,RAW_c_TEB2000_REV01!B:B,)+1):'RAW_c_TEB2000_REV01'!B11490,)+MATCH(H419,RAW_c_TEB2000_REV01!B:B,),3),INDEX(RAW_c_TEB2000_REV01!B:D,MATCH(H419,RAW_c_TEB2000_REV01!B:B,0),3)),"---")),"---")</f>
        <v>U5-43</v>
      </c>
      <c r="N419" t="str">
        <f>IFERROR(IF(AND(B419="B2B",J419="--"),L419,IF(
COUNTIF(B2B!H:H,(IF(K419&lt;&gt;"---",IF(INDEX(RAW_c_TEB2000_REV01!B:D,MATCH(H419,RAW_c_TEB2000_REV01!B:B,0),3)=L419,INDEX(
RAW_c_TEB2000_REV01!B:D,MATCH(H419,INDEX(RAW_c_TEB2000_REV01!B:B,MATCH(H419,RAW_c_TEB2000_REV01!B:B,)+1):'RAW_c_TEB2000_REV01'!B11490,)+MATCH(H419,RAW_c_TEB2000_REV01!B:B,),3),INDEX(RAW_c_TEB2000_REV01!B:D,MATCH(H419,RAW_c_TEB2000_REV01!B:B,0),3)),"---")))=0,"---",IF(K419&lt;&gt;"---",IF(INDEX(RAW_c_TEB2000_REV01!B:D,MATCH(H419,RAW_c_TEB2000_REV01!B:B,0),3)=L419,INDEX(
RAW_c_TEB2000_REV01!B:D,MATCH(H419,INDEX(RAW_c_TEB2000_REV01!B:B,MATCH(H419,RAW_c_TEB2000_REV01!B:B,)+1):'RAW_c_TEB2000_REV01'!B11490,)+MATCH(H419,RAW_c_TEB2000_REV01!B:B,),3),INDEX(RAW_c_TEB2000_REV01!B:D,MATCH(H419,RAW_c_TEB2000_REV01!B:B,0),3)),"---"))),"---")</f>
        <v>---</v>
      </c>
      <c r="T419">
        <f>COUNTIF(RAW_c_TEB2000_REV01!B:B,G419)</f>
        <v>2</v>
      </c>
      <c r="U419" t="str">
        <f t="shared" si="41"/>
        <v>ext. Conn.-58</v>
      </c>
    </row>
    <row r="420" spans="1:21" x14ac:dyDescent="0.25">
      <c r="A420" t="s">
        <v>2452</v>
      </c>
      <c r="B420" t="s">
        <v>2298</v>
      </c>
      <c r="C420" t="s">
        <v>228</v>
      </c>
      <c r="D420" t="s">
        <v>842</v>
      </c>
      <c r="E420" t="s">
        <v>1724</v>
      </c>
      <c r="F420" t="str">
        <f t="shared" si="36"/>
        <v>J2-B27</v>
      </c>
      <c r="G420" t="str">
        <f>VLOOKUP(F420,RAW_c_TEB2000_REV01!A:B,2,0)</f>
        <v>X9</v>
      </c>
      <c r="H420" t="str">
        <f t="shared" si="37"/>
        <v>X9</v>
      </c>
      <c r="I420" t="str">
        <f t="shared" si="38"/>
        <v>--</v>
      </c>
      <c r="J420" t="str">
        <f t="shared" si="39"/>
        <v>--</v>
      </c>
      <c r="K420">
        <f>IFERROR(IF(J420="--",IF(G420=H420,VLOOKUP(G420,RAW_c_TEB2000_REV01!L:N,3,0),SUM(VLOOKUP(H420,RAW_c_TEB2000_REV01!L:N,3,0),VLOOKUP(G420,RAW_c_TEB2000_REV01!L:N,3,0))),"---"),"---")</f>
        <v>37.688200000000002</v>
      </c>
      <c r="L420" t="str">
        <f t="shared" si="40"/>
        <v>J2-B27</v>
      </c>
      <c r="M420" t="str">
        <f>IFERROR(IF(
COUNTIF(B2B!H:H,(IF(K420&lt;&gt;"---",IF(INDEX(RAW_c_TEB2000_REV01!B:D,MATCH(H420,RAW_c_TEB2000_REV01!B:B,0),3)=L420,INDEX(
RAW_c_TEB2000_REV01!B:D,MATCH(H420,INDEX(RAW_c_TEB2000_REV01!B:B,MATCH(H420,RAW_c_TEB2000_REV01!B:B,)+1):'RAW_c_TEB2000_REV01'!B11491,)+MATCH(H420,RAW_c_TEB2000_REV01!B:B,),3),INDEX(RAW_c_TEB2000_REV01!B:D,MATCH(H420,RAW_c_TEB2000_REV01!B:B,0),3)),"---")))=1,"---",IF(K420&lt;&gt;"---",IF(INDEX(RAW_c_TEB2000_REV01!B:D,MATCH(H420,RAW_c_TEB2000_REV01!B:B,0),3)=L420,INDEX(
RAW_c_TEB2000_REV01!B:D,MATCH(H420,INDEX(RAW_c_TEB2000_REV01!B:B,MATCH(H420,RAW_c_TEB2000_REV01!B:B,)+1):'RAW_c_TEB2000_REV01'!B11491,)+MATCH(H420,RAW_c_TEB2000_REV01!B:B,),3),INDEX(RAW_c_TEB2000_REV01!B:D,MATCH(H420,RAW_c_TEB2000_REV01!B:B,0),3)),"---")),"---")</f>
        <v>U5-48</v>
      </c>
      <c r="N420" t="str">
        <f>IFERROR(IF(AND(B420="B2B",J420="--"),L420,IF(
COUNTIF(B2B!H:H,(IF(K420&lt;&gt;"---",IF(INDEX(RAW_c_TEB2000_REV01!B:D,MATCH(H420,RAW_c_TEB2000_REV01!B:B,0),3)=L420,INDEX(
RAW_c_TEB2000_REV01!B:D,MATCH(H420,INDEX(RAW_c_TEB2000_REV01!B:B,MATCH(H420,RAW_c_TEB2000_REV01!B:B,)+1):'RAW_c_TEB2000_REV01'!B11491,)+MATCH(H420,RAW_c_TEB2000_REV01!B:B,),3),INDEX(RAW_c_TEB2000_REV01!B:D,MATCH(H420,RAW_c_TEB2000_REV01!B:B,0),3)),"---")))=0,"---",IF(K420&lt;&gt;"---",IF(INDEX(RAW_c_TEB2000_REV01!B:D,MATCH(H420,RAW_c_TEB2000_REV01!B:B,0),3)=L420,INDEX(
RAW_c_TEB2000_REV01!B:D,MATCH(H420,INDEX(RAW_c_TEB2000_REV01!B:B,MATCH(H420,RAW_c_TEB2000_REV01!B:B,)+1):'RAW_c_TEB2000_REV01'!B11491,)+MATCH(H420,RAW_c_TEB2000_REV01!B:B,),3),INDEX(RAW_c_TEB2000_REV01!B:D,MATCH(H420,RAW_c_TEB2000_REV01!B:B,0),3)),"---"))),"---")</f>
        <v>---</v>
      </c>
      <c r="T420">
        <f>COUNTIF(RAW_c_TEB2000_REV01!B:B,G420)</f>
        <v>2</v>
      </c>
      <c r="U420" t="str">
        <f t="shared" si="41"/>
        <v>ext. Conn.-59</v>
      </c>
    </row>
    <row r="421" spans="1:21" x14ac:dyDescent="0.25">
      <c r="A421" t="s">
        <v>2453</v>
      </c>
      <c r="B421" t="s">
        <v>2298</v>
      </c>
      <c r="C421" t="s">
        <v>229</v>
      </c>
      <c r="D421" t="s">
        <v>842</v>
      </c>
      <c r="E421" t="s">
        <v>1727</v>
      </c>
      <c r="F421" t="str">
        <f t="shared" si="36"/>
        <v>J2-B28</v>
      </c>
      <c r="G421" t="str">
        <f>VLOOKUP(F421,RAW_c_TEB2000_REV01!A:B,2,0)</f>
        <v>X10</v>
      </c>
      <c r="H421" t="str">
        <f t="shared" si="37"/>
        <v>X10</v>
      </c>
      <c r="I421" t="str">
        <f t="shared" si="38"/>
        <v>--</v>
      </c>
      <c r="J421" t="str">
        <f t="shared" si="39"/>
        <v>--</v>
      </c>
      <c r="K421">
        <f>IFERROR(IF(J421="--",IF(G421=H421,VLOOKUP(G421,RAW_c_TEB2000_REV01!L:N,3,0),SUM(VLOOKUP(H421,RAW_c_TEB2000_REV01!L:N,3,0),VLOOKUP(G421,RAW_c_TEB2000_REV01!L:N,3,0))),"---"),"---")</f>
        <v>40.244399999999999</v>
      </c>
      <c r="L421" t="str">
        <f t="shared" si="40"/>
        <v>J2-B28</v>
      </c>
      <c r="M421" t="str">
        <f>IFERROR(IF(
COUNTIF(B2B!H:H,(IF(K421&lt;&gt;"---",IF(INDEX(RAW_c_TEB2000_REV01!B:D,MATCH(H421,RAW_c_TEB2000_REV01!B:B,0),3)=L421,INDEX(
RAW_c_TEB2000_REV01!B:D,MATCH(H421,INDEX(RAW_c_TEB2000_REV01!B:B,MATCH(H421,RAW_c_TEB2000_REV01!B:B,)+1):'RAW_c_TEB2000_REV01'!B11492,)+MATCH(H421,RAW_c_TEB2000_REV01!B:B,),3),INDEX(RAW_c_TEB2000_REV01!B:D,MATCH(H421,RAW_c_TEB2000_REV01!B:B,0),3)),"---")))=1,"---",IF(K421&lt;&gt;"---",IF(INDEX(RAW_c_TEB2000_REV01!B:D,MATCH(H421,RAW_c_TEB2000_REV01!B:B,0),3)=L421,INDEX(
RAW_c_TEB2000_REV01!B:D,MATCH(H421,INDEX(RAW_c_TEB2000_REV01!B:B,MATCH(H421,RAW_c_TEB2000_REV01!B:B,)+1):'RAW_c_TEB2000_REV01'!B11492,)+MATCH(H421,RAW_c_TEB2000_REV01!B:B,),3),INDEX(RAW_c_TEB2000_REV01!B:D,MATCH(H421,RAW_c_TEB2000_REV01!B:B,0),3)),"---")),"---")</f>
        <v>U5-49</v>
      </c>
      <c r="N421" t="str">
        <f>IFERROR(IF(AND(B421="B2B",J421="--"),L421,IF(
COUNTIF(B2B!H:H,(IF(K421&lt;&gt;"---",IF(INDEX(RAW_c_TEB2000_REV01!B:D,MATCH(H421,RAW_c_TEB2000_REV01!B:B,0),3)=L421,INDEX(
RAW_c_TEB2000_REV01!B:D,MATCH(H421,INDEX(RAW_c_TEB2000_REV01!B:B,MATCH(H421,RAW_c_TEB2000_REV01!B:B,)+1):'RAW_c_TEB2000_REV01'!B11492,)+MATCH(H421,RAW_c_TEB2000_REV01!B:B,),3),INDEX(RAW_c_TEB2000_REV01!B:D,MATCH(H421,RAW_c_TEB2000_REV01!B:B,0),3)),"---")))=0,"---",IF(K421&lt;&gt;"---",IF(INDEX(RAW_c_TEB2000_REV01!B:D,MATCH(H421,RAW_c_TEB2000_REV01!B:B,0),3)=L421,INDEX(
RAW_c_TEB2000_REV01!B:D,MATCH(H421,INDEX(RAW_c_TEB2000_REV01!B:B,MATCH(H421,RAW_c_TEB2000_REV01!B:B,)+1):'RAW_c_TEB2000_REV01'!B11492,)+MATCH(H421,RAW_c_TEB2000_REV01!B:B,),3),INDEX(RAW_c_TEB2000_REV01!B:D,MATCH(H421,RAW_c_TEB2000_REV01!B:B,0),3)),"---"))),"---")</f>
        <v>---</v>
      </c>
      <c r="T421">
        <f>COUNTIF(RAW_c_TEB2000_REV01!B:B,G421)</f>
        <v>2</v>
      </c>
      <c r="U421" t="str">
        <f t="shared" si="41"/>
        <v>ext. Conn.-60</v>
      </c>
    </row>
    <row r="422" spans="1:21" x14ac:dyDescent="0.25">
      <c r="A422" t="s">
        <v>2454</v>
      </c>
      <c r="B422" t="s">
        <v>2298</v>
      </c>
      <c r="C422" t="s">
        <v>230</v>
      </c>
      <c r="D422" t="s">
        <v>842</v>
      </c>
      <c r="E422" t="s">
        <v>1730</v>
      </c>
      <c r="F422" t="str">
        <f t="shared" si="36"/>
        <v>J2-B29</v>
      </c>
      <c r="G422" t="str">
        <f>VLOOKUP(F422,RAW_c_TEB2000_REV01!A:B,2,0)</f>
        <v>X12</v>
      </c>
      <c r="H422" t="str">
        <f t="shared" si="37"/>
        <v>X12</v>
      </c>
      <c r="I422" t="str">
        <f t="shared" si="38"/>
        <v>--</v>
      </c>
      <c r="J422" t="str">
        <f t="shared" si="39"/>
        <v>--</v>
      </c>
      <c r="K422">
        <f>IFERROR(IF(J422="--",IF(G422=H422,VLOOKUP(G422,RAW_c_TEB2000_REV01!L:N,3,0),SUM(VLOOKUP(H422,RAW_c_TEB2000_REV01!L:N,3,0),VLOOKUP(G422,RAW_c_TEB2000_REV01!L:N,3,0))),"---"),"---")</f>
        <v>43.813899999999997</v>
      </c>
      <c r="L422" t="str">
        <f t="shared" si="40"/>
        <v>J2-B29</v>
      </c>
      <c r="M422" t="str">
        <f>IFERROR(IF(
COUNTIF(B2B!H:H,(IF(K422&lt;&gt;"---",IF(INDEX(RAW_c_TEB2000_REV01!B:D,MATCH(H422,RAW_c_TEB2000_REV01!B:B,0),3)=L422,INDEX(
RAW_c_TEB2000_REV01!B:D,MATCH(H422,INDEX(RAW_c_TEB2000_REV01!B:B,MATCH(H422,RAW_c_TEB2000_REV01!B:B,)+1):'RAW_c_TEB2000_REV01'!B11493,)+MATCH(H422,RAW_c_TEB2000_REV01!B:B,),3),INDEX(RAW_c_TEB2000_REV01!B:D,MATCH(H422,RAW_c_TEB2000_REV01!B:B,0),3)),"---")))=1,"---",IF(K422&lt;&gt;"---",IF(INDEX(RAW_c_TEB2000_REV01!B:D,MATCH(H422,RAW_c_TEB2000_REV01!B:B,0),3)=L422,INDEX(
RAW_c_TEB2000_REV01!B:D,MATCH(H422,INDEX(RAW_c_TEB2000_REV01!B:B,MATCH(H422,RAW_c_TEB2000_REV01!B:B,)+1):'RAW_c_TEB2000_REV01'!B11493,)+MATCH(H422,RAW_c_TEB2000_REV01!B:B,),3),INDEX(RAW_c_TEB2000_REV01!B:D,MATCH(H422,RAW_c_TEB2000_REV01!B:B,0),3)),"---")),"---")</f>
        <v>U5-52</v>
      </c>
      <c r="N422" t="str">
        <f>IFERROR(IF(AND(B422="B2B",J422="--"),L422,IF(
COUNTIF(B2B!H:H,(IF(K422&lt;&gt;"---",IF(INDEX(RAW_c_TEB2000_REV01!B:D,MATCH(H422,RAW_c_TEB2000_REV01!B:B,0),3)=L422,INDEX(
RAW_c_TEB2000_REV01!B:D,MATCH(H422,INDEX(RAW_c_TEB2000_REV01!B:B,MATCH(H422,RAW_c_TEB2000_REV01!B:B,)+1):'RAW_c_TEB2000_REV01'!B11493,)+MATCH(H422,RAW_c_TEB2000_REV01!B:B,),3),INDEX(RAW_c_TEB2000_REV01!B:D,MATCH(H422,RAW_c_TEB2000_REV01!B:B,0),3)),"---")))=0,"---",IF(K422&lt;&gt;"---",IF(INDEX(RAW_c_TEB2000_REV01!B:D,MATCH(H422,RAW_c_TEB2000_REV01!B:B,0),3)=L422,INDEX(
RAW_c_TEB2000_REV01!B:D,MATCH(H422,INDEX(RAW_c_TEB2000_REV01!B:B,MATCH(H422,RAW_c_TEB2000_REV01!B:B,)+1):'RAW_c_TEB2000_REV01'!B11493,)+MATCH(H422,RAW_c_TEB2000_REV01!B:B,),3),INDEX(RAW_c_TEB2000_REV01!B:D,MATCH(H422,RAW_c_TEB2000_REV01!B:B,0),3)),"---"))),"---")</f>
        <v>---</v>
      </c>
      <c r="T422">
        <f>COUNTIF(RAW_c_TEB2000_REV01!B:B,G422)</f>
        <v>2</v>
      </c>
      <c r="U422" t="str">
        <f t="shared" si="41"/>
        <v>ext. Conn.-61</v>
      </c>
    </row>
    <row r="423" spans="1:21" x14ac:dyDescent="0.25">
      <c r="A423" t="s">
        <v>2455</v>
      </c>
      <c r="B423" t="s">
        <v>2298</v>
      </c>
      <c r="C423" t="s">
        <v>231</v>
      </c>
      <c r="D423" t="s">
        <v>842</v>
      </c>
      <c r="E423" t="s">
        <v>1733</v>
      </c>
      <c r="F423" t="str">
        <f t="shared" si="36"/>
        <v>J2-B30</v>
      </c>
      <c r="G423" t="str">
        <f>VLOOKUP(F423,RAW_c_TEB2000_REV01!A:B,2,0)</f>
        <v>X13</v>
      </c>
      <c r="H423" t="str">
        <f t="shared" si="37"/>
        <v>X13</v>
      </c>
      <c r="I423" t="str">
        <f t="shared" si="38"/>
        <v>--</v>
      </c>
      <c r="J423" t="str">
        <f t="shared" si="39"/>
        <v>--</v>
      </c>
      <c r="K423">
        <f>IFERROR(IF(J423="--",IF(G423=H423,VLOOKUP(G423,RAW_c_TEB2000_REV01!L:N,3,0),SUM(VLOOKUP(H423,RAW_c_TEB2000_REV01!L:N,3,0),VLOOKUP(G423,RAW_c_TEB2000_REV01!L:N,3,0))),"---"),"---")</f>
        <v>47.633800000000001</v>
      </c>
      <c r="L423" t="str">
        <f t="shared" si="40"/>
        <v>J2-B30</v>
      </c>
      <c r="M423" t="str">
        <f>IFERROR(IF(
COUNTIF(B2B!H:H,(IF(K423&lt;&gt;"---",IF(INDEX(RAW_c_TEB2000_REV01!B:D,MATCH(H423,RAW_c_TEB2000_REV01!B:B,0),3)=L423,INDEX(
RAW_c_TEB2000_REV01!B:D,MATCH(H423,INDEX(RAW_c_TEB2000_REV01!B:B,MATCH(H423,RAW_c_TEB2000_REV01!B:B,)+1):'RAW_c_TEB2000_REV01'!B11494,)+MATCH(H423,RAW_c_TEB2000_REV01!B:B,),3),INDEX(RAW_c_TEB2000_REV01!B:D,MATCH(H423,RAW_c_TEB2000_REV01!B:B,0),3)),"---")))=1,"---",IF(K423&lt;&gt;"---",IF(INDEX(RAW_c_TEB2000_REV01!B:D,MATCH(H423,RAW_c_TEB2000_REV01!B:B,0),3)=L423,INDEX(
RAW_c_TEB2000_REV01!B:D,MATCH(H423,INDEX(RAW_c_TEB2000_REV01!B:B,MATCH(H423,RAW_c_TEB2000_REV01!B:B,)+1):'RAW_c_TEB2000_REV01'!B11494,)+MATCH(H423,RAW_c_TEB2000_REV01!B:B,),3),INDEX(RAW_c_TEB2000_REV01!B:D,MATCH(H423,RAW_c_TEB2000_REV01!B:B,0),3)),"---")),"---")</f>
        <v>U5-54</v>
      </c>
      <c r="N423" t="str">
        <f>IFERROR(IF(AND(B423="B2B",J423="--"),L423,IF(
COUNTIF(B2B!H:H,(IF(K423&lt;&gt;"---",IF(INDEX(RAW_c_TEB2000_REV01!B:D,MATCH(H423,RAW_c_TEB2000_REV01!B:B,0),3)=L423,INDEX(
RAW_c_TEB2000_REV01!B:D,MATCH(H423,INDEX(RAW_c_TEB2000_REV01!B:B,MATCH(H423,RAW_c_TEB2000_REV01!B:B,)+1):'RAW_c_TEB2000_REV01'!B11494,)+MATCH(H423,RAW_c_TEB2000_REV01!B:B,),3),INDEX(RAW_c_TEB2000_REV01!B:D,MATCH(H423,RAW_c_TEB2000_REV01!B:B,0),3)),"---")))=0,"---",IF(K423&lt;&gt;"---",IF(INDEX(RAW_c_TEB2000_REV01!B:D,MATCH(H423,RAW_c_TEB2000_REV01!B:B,0),3)=L423,INDEX(
RAW_c_TEB2000_REV01!B:D,MATCH(H423,INDEX(RAW_c_TEB2000_REV01!B:B,MATCH(H423,RAW_c_TEB2000_REV01!B:B,)+1):'RAW_c_TEB2000_REV01'!B11494,)+MATCH(H423,RAW_c_TEB2000_REV01!B:B,),3),INDEX(RAW_c_TEB2000_REV01!B:D,MATCH(H423,RAW_c_TEB2000_REV01!B:B,0),3)),"---"))),"---")</f>
        <v>---</v>
      </c>
      <c r="T423">
        <f>COUNTIF(RAW_c_TEB2000_REV01!B:B,G423)</f>
        <v>2</v>
      </c>
      <c r="U423" t="str">
        <f t="shared" si="41"/>
        <v>ext. Conn.-62</v>
      </c>
    </row>
    <row r="424" spans="1:21" x14ac:dyDescent="0.25">
      <c r="A424" t="s">
        <v>2456</v>
      </c>
      <c r="B424" t="s">
        <v>2298</v>
      </c>
      <c r="C424" t="s">
        <v>232</v>
      </c>
      <c r="D424" t="s">
        <v>842</v>
      </c>
      <c r="E424" t="s">
        <v>1736</v>
      </c>
      <c r="F424" t="str">
        <f t="shared" si="36"/>
        <v>J2-B31</v>
      </c>
      <c r="G424" t="str">
        <f>VLOOKUP(F424,RAW_c_TEB2000_REV01!A:B,2,0)</f>
        <v>GND</v>
      </c>
      <c r="H424" t="str">
        <f t="shared" si="37"/>
        <v>GND</v>
      </c>
      <c r="I424" t="str">
        <f t="shared" si="38"/>
        <v>--</v>
      </c>
      <c r="J424" t="str">
        <f t="shared" si="39"/>
        <v>---</v>
      </c>
      <c r="K424" t="str">
        <f>IFERROR(IF(J424="--",IF(G424=H424,VLOOKUP(G424,RAW_c_TEB2000_REV01!L:N,3,0),SUM(VLOOKUP(H424,RAW_c_TEB2000_REV01!L:N,3,0),VLOOKUP(G424,RAW_c_TEB2000_REV01!L:N,3,0))),"---"),"---")</f>
        <v>---</v>
      </c>
      <c r="L424" t="str">
        <f t="shared" si="40"/>
        <v>J2-B31</v>
      </c>
      <c r="M424" t="str">
        <f>IFERROR(IF(
COUNTIF(B2B!H:H,(IF(K424&lt;&gt;"---",IF(INDEX(RAW_c_TEB2000_REV01!B:D,MATCH(H424,RAW_c_TEB2000_REV01!B:B,0),3)=L424,INDEX(
RAW_c_TEB2000_REV01!B:D,MATCH(H424,INDEX(RAW_c_TEB2000_REV01!B:B,MATCH(H424,RAW_c_TEB2000_REV01!B:B,)+1):'RAW_c_TEB2000_REV01'!B11495,)+MATCH(H424,RAW_c_TEB2000_REV01!B:B,),3),INDEX(RAW_c_TEB2000_REV01!B:D,MATCH(H424,RAW_c_TEB2000_REV01!B:B,0),3)),"---")))=1,"---",IF(K424&lt;&gt;"---",IF(INDEX(RAW_c_TEB2000_REV01!B:D,MATCH(H424,RAW_c_TEB2000_REV01!B:B,0),3)=L424,INDEX(
RAW_c_TEB2000_REV01!B:D,MATCH(H424,INDEX(RAW_c_TEB2000_REV01!B:B,MATCH(H424,RAW_c_TEB2000_REV01!B:B,)+1):'RAW_c_TEB2000_REV01'!B11495,)+MATCH(H424,RAW_c_TEB2000_REV01!B:B,),3),INDEX(RAW_c_TEB2000_REV01!B:D,MATCH(H424,RAW_c_TEB2000_REV01!B:B,0),3)),"---")),"---")</f>
        <v>---</v>
      </c>
      <c r="N424" t="str">
        <f>IFERROR(IF(AND(B424="B2B",J424="--"),L424,IF(
COUNTIF(B2B!H:H,(IF(K424&lt;&gt;"---",IF(INDEX(RAW_c_TEB2000_REV01!B:D,MATCH(H424,RAW_c_TEB2000_REV01!B:B,0),3)=L424,INDEX(
RAW_c_TEB2000_REV01!B:D,MATCH(H424,INDEX(RAW_c_TEB2000_REV01!B:B,MATCH(H424,RAW_c_TEB2000_REV01!B:B,)+1):'RAW_c_TEB2000_REV01'!B11495,)+MATCH(H424,RAW_c_TEB2000_REV01!B:B,),3),INDEX(RAW_c_TEB2000_REV01!B:D,MATCH(H424,RAW_c_TEB2000_REV01!B:B,0),3)),"---")))=0,"---",IF(K424&lt;&gt;"---",IF(INDEX(RAW_c_TEB2000_REV01!B:D,MATCH(H424,RAW_c_TEB2000_REV01!B:B,0),3)=L424,INDEX(
RAW_c_TEB2000_REV01!B:D,MATCH(H424,INDEX(RAW_c_TEB2000_REV01!B:B,MATCH(H424,RAW_c_TEB2000_REV01!B:B,)+1):'RAW_c_TEB2000_REV01'!B11495,)+MATCH(H424,RAW_c_TEB2000_REV01!B:B,),3),INDEX(RAW_c_TEB2000_REV01!B:D,MATCH(H424,RAW_c_TEB2000_REV01!B:B,0),3)),"---"))),"---")</f>
        <v>---</v>
      </c>
      <c r="T424">
        <f>COUNTIF(RAW_c_TEB2000_REV01!B:B,G424)</f>
        <v>224</v>
      </c>
      <c r="U424" t="str">
        <f t="shared" si="41"/>
        <v>ext. Conn.-63</v>
      </c>
    </row>
    <row r="425" spans="1:21" x14ac:dyDescent="0.25">
      <c r="A425" t="s">
        <v>2457</v>
      </c>
      <c r="B425" t="s">
        <v>2298</v>
      </c>
      <c r="C425" t="s">
        <v>233</v>
      </c>
      <c r="D425" t="s">
        <v>842</v>
      </c>
      <c r="E425" t="s">
        <v>1738</v>
      </c>
      <c r="F425" t="str">
        <f t="shared" si="36"/>
        <v>J2-B32</v>
      </c>
      <c r="G425" t="str">
        <f>VLOOKUP(F425,RAW_c_TEB2000_REV01!A:B,2,0)</f>
        <v>VCCIOC</v>
      </c>
      <c r="H425" t="str">
        <f t="shared" si="37"/>
        <v>VCCIOC</v>
      </c>
      <c r="I425" t="str">
        <f t="shared" si="38"/>
        <v>--</v>
      </c>
      <c r="J425" t="str">
        <f t="shared" si="39"/>
        <v>---</v>
      </c>
      <c r="K425" t="str">
        <f>IFERROR(IF(J425="--",IF(G425=H425,VLOOKUP(G425,RAW_c_TEB2000_REV01!L:N,3,0),SUM(VLOOKUP(H425,RAW_c_TEB2000_REV01!L:N,3,0),VLOOKUP(G425,RAW_c_TEB2000_REV01!L:N,3,0))),"---"),"---")</f>
        <v>---</v>
      </c>
      <c r="L425" t="str">
        <f t="shared" si="40"/>
        <v>J2-B32</v>
      </c>
      <c r="M425" t="str">
        <f>IFERROR(IF(
COUNTIF(B2B!H:H,(IF(K425&lt;&gt;"---",IF(INDEX(RAW_c_TEB2000_REV01!B:D,MATCH(H425,RAW_c_TEB2000_REV01!B:B,0),3)=L425,INDEX(
RAW_c_TEB2000_REV01!B:D,MATCH(H425,INDEX(RAW_c_TEB2000_REV01!B:B,MATCH(H425,RAW_c_TEB2000_REV01!B:B,)+1):'RAW_c_TEB2000_REV01'!B11496,)+MATCH(H425,RAW_c_TEB2000_REV01!B:B,),3),INDEX(RAW_c_TEB2000_REV01!B:D,MATCH(H425,RAW_c_TEB2000_REV01!B:B,0),3)),"---")))=1,"---",IF(K425&lt;&gt;"---",IF(INDEX(RAW_c_TEB2000_REV01!B:D,MATCH(H425,RAW_c_TEB2000_REV01!B:B,0),3)=L425,INDEX(
RAW_c_TEB2000_REV01!B:D,MATCH(H425,INDEX(RAW_c_TEB2000_REV01!B:B,MATCH(H425,RAW_c_TEB2000_REV01!B:B,)+1):'RAW_c_TEB2000_REV01'!B11496,)+MATCH(H425,RAW_c_TEB2000_REV01!B:B,),3),INDEX(RAW_c_TEB2000_REV01!B:D,MATCH(H425,RAW_c_TEB2000_REV01!B:B,0),3)),"---")),"---")</f>
        <v>---</v>
      </c>
      <c r="N425" t="str">
        <f>IFERROR(IF(AND(B425="B2B",J425="--"),L425,IF(
COUNTIF(B2B!H:H,(IF(K425&lt;&gt;"---",IF(INDEX(RAW_c_TEB2000_REV01!B:D,MATCH(H425,RAW_c_TEB2000_REV01!B:B,0),3)=L425,INDEX(
RAW_c_TEB2000_REV01!B:D,MATCH(H425,INDEX(RAW_c_TEB2000_REV01!B:B,MATCH(H425,RAW_c_TEB2000_REV01!B:B,)+1):'RAW_c_TEB2000_REV01'!B11496,)+MATCH(H425,RAW_c_TEB2000_REV01!B:B,),3),INDEX(RAW_c_TEB2000_REV01!B:D,MATCH(H425,RAW_c_TEB2000_REV01!B:B,0),3)),"---")))=0,"---",IF(K425&lt;&gt;"---",IF(INDEX(RAW_c_TEB2000_REV01!B:D,MATCH(H425,RAW_c_TEB2000_REV01!B:B,0),3)=L425,INDEX(
RAW_c_TEB2000_REV01!B:D,MATCH(H425,INDEX(RAW_c_TEB2000_REV01!B:B,MATCH(H425,RAW_c_TEB2000_REV01!B:B,)+1):'RAW_c_TEB2000_REV01'!B11496,)+MATCH(H425,RAW_c_TEB2000_REV01!B:B,),3),INDEX(RAW_c_TEB2000_REV01!B:D,MATCH(H425,RAW_c_TEB2000_REV01!B:B,0),3)),"---"))),"---")</f>
        <v>---</v>
      </c>
      <c r="T425">
        <f>COUNTIF(RAW_c_TEB2000_REV01!B:B,G425)</f>
        <v>13</v>
      </c>
      <c r="U425" t="str">
        <f t="shared" si="41"/>
        <v>ext. Conn.-64</v>
      </c>
    </row>
    <row r="426" spans="1:21" x14ac:dyDescent="0.25">
      <c r="A426" t="s">
        <v>2458</v>
      </c>
      <c r="B426" t="s">
        <v>2298</v>
      </c>
      <c r="C426" t="s">
        <v>234</v>
      </c>
      <c r="D426" t="s">
        <v>842</v>
      </c>
      <c r="E426" t="s">
        <v>1203</v>
      </c>
      <c r="F426" t="str">
        <f t="shared" si="36"/>
        <v>J2-C1</v>
      </c>
      <c r="G426" t="str">
        <f>VLOOKUP(F426,RAW_c_TEB2000_REV01!A:B,2,0)</f>
        <v>GND</v>
      </c>
      <c r="H426" t="str">
        <f t="shared" si="37"/>
        <v>GND</v>
      </c>
      <c r="I426" t="str">
        <f t="shared" si="38"/>
        <v>--</v>
      </c>
      <c r="J426" t="str">
        <f t="shared" si="39"/>
        <v>---</v>
      </c>
      <c r="K426" t="str">
        <f>IFERROR(IF(J426="--",IF(G426=H426,VLOOKUP(G426,RAW_c_TEB2000_REV01!L:N,3,0),SUM(VLOOKUP(H426,RAW_c_TEB2000_REV01!L:N,3,0),VLOOKUP(G426,RAW_c_TEB2000_REV01!L:N,3,0))),"---"),"---")</f>
        <v>---</v>
      </c>
      <c r="L426" t="str">
        <f t="shared" si="40"/>
        <v>J2-C1</v>
      </c>
      <c r="M426" t="str">
        <f>IFERROR(IF(
COUNTIF(B2B!H:H,(IF(K426&lt;&gt;"---",IF(INDEX(RAW_c_TEB2000_REV01!B:D,MATCH(H426,RAW_c_TEB2000_REV01!B:B,0),3)=L426,INDEX(
RAW_c_TEB2000_REV01!B:D,MATCH(H426,INDEX(RAW_c_TEB2000_REV01!B:B,MATCH(H426,RAW_c_TEB2000_REV01!B:B,)+1):'RAW_c_TEB2000_REV01'!B11497,)+MATCH(H426,RAW_c_TEB2000_REV01!B:B,),3),INDEX(RAW_c_TEB2000_REV01!B:D,MATCH(H426,RAW_c_TEB2000_REV01!B:B,0),3)),"---")))=1,"---",IF(K426&lt;&gt;"---",IF(INDEX(RAW_c_TEB2000_REV01!B:D,MATCH(H426,RAW_c_TEB2000_REV01!B:B,0),3)=L426,INDEX(
RAW_c_TEB2000_REV01!B:D,MATCH(H426,INDEX(RAW_c_TEB2000_REV01!B:B,MATCH(H426,RAW_c_TEB2000_REV01!B:B,)+1):'RAW_c_TEB2000_REV01'!B11497,)+MATCH(H426,RAW_c_TEB2000_REV01!B:B,),3),INDEX(RAW_c_TEB2000_REV01!B:D,MATCH(H426,RAW_c_TEB2000_REV01!B:B,0),3)),"---")),"---")</f>
        <v>---</v>
      </c>
      <c r="N426" t="str">
        <f>IFERROR(IF(AND(B426="B2B",J426="--"),L426,IF(
COUNTIF(B2B!H:H,(IF(K426&lt;&gt;"---",IF(INDEX(RAW_c_TEB2000_REV01!B:D,MATCH(H426,RAW_c_TEB2000_REV01!B:B,0),3)=L426,INDEX(
RAW_c_TEB2000_REV01!B:D,MATCH(H426,INDEX(RAW_c_TEB2000_REV01!B:B,MATCH(H426,RAW_c_TEB2000_REV01!B:B,)+1):'RAW_c_TEB2000_REV01'!B11497,)+MATCH(H426,RAW_c_TEB2000_REV01!B:B,),3),INDEX(RAW_c_TEB2000_REV01!B:D,MATCH(H426,RAW_c_TEB2000_REV01!B:B,0),3)),"---")))=0,"---",IF(K426&lt;&gt;"---",IF(INDEX(RAW_c_TEB2000_REV01!B:D,MATCH(H426,RAW_c_TEB2000_REV01!B:B,0),3)=L426,INDEX(
RAW_c_TEB2000_REV01!B:D,MATCH(H426,INDEX(RAW_c_TEB2000_REV01!B:B,MATCH(H426,RAW_c_TEB2000_REV01!B:B,)+1):'RAW_c_TEB2000_REV01'!B11497,)+MATCH(H426,RAW_c_TEB2000_REV01!B:B,),3),INDEX(RAW_c_TEB2000_REV01!B:D,MATCH(H426,RAW_c_TEB2000_REV01!B:B,0),3)),"---"))),"---")</f>
        <v>---</v>
      </c>
      <c r="T426">
        <f>COUNTIF(RAW_c_TEB2000_REV01!B:B,G426)</f>
        <v>224</v>
      </c>
      <c r="U426" t="str">
        <f t="shared" si="41"/>
        <v>ext. Conn.-65</v>
      </c>
    </row>
    <row r="427" spans="1:21" x14ac:dyDescent="0.25">
      <c r="A427" t="s">
        <v>2459</v>
      </c>
      <c r="B427" t="s">
        <v>2298</v>
      </c>
      <c r="C427" t="s">
        <v>235</v>
      </c>
      <c r="D427" t="s">
        <v>842</v>
      </c>
      <c r="E427" t="s">
        <v>1204</v>
      </c>
      <c r="F427" t="str">
        <f t="shared" si="36"/>
        <v>J2-C2</v>
      </c>
      <c r="G427" t="str">
        <f>VLOOKUP(F427,RAW_c_TEB2000_REV01!A:B,2,0)</f>
        <v>B13_L15_N</v>
      </c>
      <c r="H427" t="str">
        <f t="shared" si="37"/>
        <v>B13_L15_N</v>
      </c>
      <c r="I427" t="str">
        <f t="shared" si="38"/>
        <v>--</v>
      </c>
      <c r="J427" t="str">
        <f t="shared" si="39"/>
        <v>--</v>
      </c>
      <c r="K427">
        <f>IFERROR(IF(J427="--",IF(G427=H427,VLOOKUP(G427,RAW_c_TEB2000_REV01!L:N,3,0),SUM(VLOOKUP(H427,RAW_c_TEB2000_REV01!L:N,3,0),VLOOKUP(G427,RAW_c_TEB2000_REV01!L:N,3,0))),"---"),"---")</f>
        <v>40.213900000000002</v>
      </c>
      <c r="L427" t="str">
        <f t="shared" si="40"/>
        <v>J2-C2</v>
      </c>
      <c r="M427" t="str">
        <f>IFERROR(IF(
COUNTIF(B2B!H:H,(IF(K427&lt;&gt;"---",IF(INDEX(RAW_c_TEB2000_REV01!B:D,MATCH(H427,RAW_c_TEB2000_REV01!B:B,0),3)=L427,INDEX(
RAW_c_TEB2000_REV01!B:D,MATCH(H427,INDEX(RAW_c_TEB2000_REV01!B:B,MATCH(H427,RAW_c_TEB2000_REV01!B:B,)+1):'RAW_c_TEB2000_REV01'!B11498,)+MATCH(H427,RAW_c_TEB2000_REV01!B:B,),3),INDEX(RAW_c_TEB2000_REV01!B:D,MATCH(H427,RAW_c_TEB2000_REV01!B:B,0),3)),"---")))=1,"---",IF(K427&lt;&gt;"---",IF(INDEX(RAW_c_TEB2000_REV01!B:D,MATCH(H427,RAW_c_TEB2000_REV01!B:B,0),3)=L427,INDEX(
RAW_c_TEB2000_REV01!B:D,MATCH(H427,INDEX(RAW_c_TEB2000_REV01!B:B,MATCH(H427,RAW_c_TEB2000_REV01!B:B,)+1):'RAW_c_TEB2000_REV01'!B11498,)+MATCH(H427,RAW_c_TEB2000_REV01!B:B,),3),INDEX(RAW_c_TEB2000_REV01!B:D,MATCH(H427,RAW_c_TEB2000_REV01!B:B,0),3)),"---")),"---")</f>
        <v>---</v>
      </c>
      <c r="N427" t="str">
        <f>IFERROR(IF(AND(B427="B2B",J427="--"),L427,IF(
COUNTIF(B2B!H:H,(IF(K427&lt;&gt;"---",IF(INDEX(RAW_c_TEB2000_REV01!B:D,MATCH(H427,RAW_c_TEB2000_REV01!B:B,0),3)=L427,INDEX(
RAW_c_TEB2000_REV01!B:D,MATCH(H427,INDEX(RAW_c_TEB2000_REV01!B:B,MATCH(H427,RAW_c_TEB2000_REV01!B:B,)+1):'RAW_c_TEB2000_REV01'!B11498,)+MATCH(H427,RAW_c_TEB2000_REV01!B:B,),3),INDEX(RAW_c_TEB2000_REV01!B:D,MATCH(H427,RAW_c_TEB2000_REV01!B:B,0),3)),"---")))=0,"---",IF(K427&lt;&gt;"---",IF(INDEX(RAW_c_TEB2000_REV01!B:D,MATCH(H427,RAW_c_TEB2000_REV01!B:B,0),3)=L427,INDEX(
RAW_c_TEB2000_REV01!B:D,MATCH(H427,INDEX(RAW_c_TEB2000_REV01!B:B,MATCH(H427,RAW_c_TEB2000_REV01!B:B,)+1):'RAW_c_TEB2000_REV01'!B11498,)+MATCH(H427,RAW_c_TEB2000_REV01!B:B,),3),INDEX(RAW_c_TEB2000_REV01!B:D,MATCH(H427,RAW_c_TEB2000_REV01!B:B,0),3)),"---"))),"---")</f>
        <v>JB2-84</v>
      </c>
      <c r="T427">
        <f>COUNTIF(RAW_c_TEB2000_REV01!B:B,G427)</f>
        <v>2</v>
      </c>
      <c r="U427" t="str">
        <f t="shared" si="41"/>
        <v>ext. Conn.-66</v>
      </c>
    </row>
    <row r="428" spans="1:21" x14ac:dyDescent="0.25">
      <c r="A428" t="s">
        <v>2460</v>
      </c>
      <c r="B428" t="s">
        <v>2298</v>
      </c>
      <c r="C428" t="s">
        <v>236</v>
      </c>
      <c r="D428" t="s">
        <v>842</v>
      </c>
      <c r="E428" t="s">
        <v>1205</v>
      </c>
      <c r="F428" t="str">
        <f t="shared" si="36"/>
        <v>J2-C3</v>
      </c>
      <c r="G428" t="str">
        <f>VLOOKUP(F428,RAW_c_TEB2000_REV01!A:B,2,0)</f>
        <v>B13_L15_P</v>
      </c>
      <c r="H428" t="str">
        <f t="shared" si="37"/>
        <v>B13_L15_P</v>
      </c>
      <c r="I428" t="str">
        <f t="shared" si="38"/>
        <v>--</v>
      </c>
      <c r="J428" t="str">
        <f t="shared" si="39"/>
        <v>--</v>
      </c>
      <c r="K428">
        <f>IFERROR(IF(J428="--",IF(G428=H428,VLOOKUP(G428,RAW_c_TEB2000_REV01!L:N,3,0),SUM(VLOOKUP(H428,RAW_c_TEB2000_REV01!L:N,3,0),VLOOKUP(G428,RAW_c_TEB2000_REV01!L:N,3,0))),"---"),"---")</f>
        <v>40.238199999999999</v>
      </c>
      <c r="L428" t="str">
        <f t="shared" si="40"/>
        <v>J2-C3</v>
      </c>
      <c r="M428" t="str">
        <f>IFERROR(IF(
COUNTIF(B2B!H:H,(IF(K428&lt;&gt;"---",IF(INDEX(RAW_c_TEB2000_REV01!B:D,MATCH(H428,RAW_c_TEB2000_REV01!B:B,0),3)=L428,INDEX(
RAW_c_TEB2000_REV01!B:D,MATCH(H428,INDEX(RAW_c_TEB2000_REV01!B:B,MATCH(H428,RAW_c_TEB2000_REV01!B:B,)+1):'RAW_c_TEB2000_REV01'!B11499,)+MATCH(H428,RAW_c_TEB2000_REV01!B:B,),3),INDEX(RAW_c_TEB2000_REV01!B:D,MATCH(H428,RAW_c_TEB2000_REV01!B:B,0),3)),"---")))=1,"---",IF(K428&lt;&gt;"---",IF(INDEX(RAW_c_TEB2000_REV01!B:D,MATCH(H428,RAW_c_TEB2000_REV01!B:B,0),3)=L428,INDEX(
RAW_c_TEB2000_REV01!B:D,MATCH(H428,INDEX(RAW_c_TEB2000_REV01!B:B,MATCH(H428,RAW_c_TEB2000_REV01!B:B,)+1):'RAW_c_TEB2000_REV01'!B11499,)+MATCH(H428,RAW_c_TEB2000_REV01!B:B,),3),INDEX(RAW_c_TEB2000_REV01!B:D,MATCH(H428,RAW_c_TEB2000_REV01!B:B,0),3)),"---")),"---")</f>
        <v>---</v>
      </c>
      <c r="N428" t="str">
        <f>IFERROR(IF(AND(B428="B2B",J428="--"),L428,IF(
COUNTIF(B2B!H:H,(IF(K428&lt;&gt;"---",IF(INDEX(RAW_c_TEB2000_REV01!B:D,MATCH(H428,RAW_c_TEB2000_REV01!B:B,0),3)=L428,INDEX(
RAW_c_TEB2000_REV01!B:D,MATCH(H428,INDEX(RAW_c_TEB2000_REV01!B:B,MATCH(H428,RAW_c_TEB2000_REV01!B:B,)+1):'RAW_c_TEB2000_REV01'!B11499,)+MATCH(H428,RAW_c_TEB2000_REV01!B:B,),3),INDEX(RAW_c_TEB2000_REV01!B:D,MATCH(H428,RAW_c_TEB2000_REV01!B:B,0),3)),"---")))=0,"---",IF(K428&lt;&gt;"---",IF(INDEX(RAW_c_TEB2000_REV01!B:D,MATCH(H428,RAW_c_TEB2000_REV01!B:B,0),3)=L428,INDEX(
RAW_c_TEB2000_REV01!B:D,MATCH(H428,INDEX(RAW_c_TEB2000_REV01!B:B,MATCH(H428,RAW_c_TEB2000_REV01!B:B,)+1):'RAW_c_TEB2000_REV01'!B11499,)+MATCH(H428,RAW_c_TEB2000_REV01!B:B,),3),INDEX(RAW_c_TEB2000_REV01!B:D,MATCH(H428,RAW_c_TEB2000_REV01!B:B,0),3)),"---"))),"---")</f>
        <v>JB2-82</v>
      </c>
      <c r="T428">
        <f>COUNTIF(RAW_c_TEB2000_REV01!B:B,G428)</f>
        <v>2</v>
      </c>
      <c r="U428" t="str">
        <f t="shared" si="41"/>
        <v>ext. Conn.-67</v>
      </c>
    </row>
    <row r="429" spans="1:21" x14ac:dyDescent="0.25">
      <c r="A429" t="s">
        <v>2461</v>
      </c>
      <c r="B429" t="s">
        <v>2298</v>
      </c>
      <c r="C429" t="s">
        <v>237</v>
      </c>
      <c r="D429" t="s">
        <v>842</v>
      </c>
      <c r="E429" t="s">
        <v>1131</v>
      </c>
      <c r="F429" t="str">
        <f t="shared" si="36"/>
        <v>J2-C4</v>
      </c>
      <c r="G429" t="str">
        <f>VLOOKUP(F429,RAW_c_TEB2000_REV01!A:B,2,0)</f>
        <v>B13_L16_N</v>
      </c>
      <c r="H429" t="str">
        <f t="shared" si="37"/>
        <v>B13_L16_N</v>
      </c>
      <c r="I429" t="str">
        <f t="shared" si="38"/>
        <v>--</v>
      </c>
      <c r="J429" t="str">
        <f t="shared" si="39"/>
        <v>--</v>
      </c>
      <c r="K429">
        <f>IFERROR(IF(J429="--",IF(G429=H429,VLOOKUP(G429,RAW_c_TEB2000_REV01!L:N,3,0),SUM(VLOOKUP(H429,RAW_c_TEB2000_REV01!L:N,3,0),VLOOKUP(G429,RAW_c_TEB2000_REV01!L:N,3,0))),"---"),"---")</f>
        <v>35.892400000000002</v>
      </c>
      <c r="L429" t="str">
        <f t="shared" si="40"/>
        <v>J2-C4</v>
      </c>
      <c r="M429" t="str">
        <f>IFERROR(IF(
COUNTIF(B2B!H:H,(IF(K429&lt;&gt;"---",IF(INDEX(RAW_c_TEB2000_REV01!B:D,MATCH(H429,RAW_c_TEB2000_REV01!B:B,0),3)=L429,INDEX(
RAW_c_TEB2000_REV01!B:D,MATCH(H429,INDEX(RAW_c_TEB2000_REV01!B:B,MATCH(H429,RAW_c_TEB2000_REV01!B:B,)+1):'RAW_c_TEB2000_REV01'!B11500,)+MATCH(H429,RAW_c_TEB2000_REV01!B:B,),3),INDEX(RAW_c_TEB2000_REV01!B:D,MATCH(H429,RAW_c_TEB2000_REV01!B:B,0),3)),"---")))=1,"---",IF(K429&lt;&gt;"---",IF(INDEX(RAW_c_TEB2000_REV01!B:D,MATCH(H429,RAW_c_TEB2000_REV01!B:B,0),3)=L429,INDEX(
RAW_c_TEB2000_REV01!B:D,MATCH(H429,INDEX(RAW_c_TEB2000_REV01!B:B,MATCH(H429,RAW_c_TEB2000_REV01!B:B,)+1):'RAW_c_TEB2000_REV01'!B11500,)+MATCH(H429,RAW_c_TEB2000_REV01!B:B,),3),INDEX(RAW_c_TEB2000_REV01!B:D,MATCH(H429,RAW_c_TEB2000_REV01!B:B,0),3)),"---")),"---")</f>
        <v>---</v>
      </c>
      <c r="N429" t="str">
        <f>IFERROR(IF(AND(B429="B2B",J429="--"),L429,IF(
COUNTIF(B2B!H:H,(IF(K429&lt;&gt;"---",IF(INDEX(RAW_c_TEB2000_REV01!B:D,MATCH(H429,RAW_c_TEB2000_REV01!B:B,0),3)=L429,INDEX(
RAW_c_TEB2000_REV01!B:D,MATCH(H429,INDEX(RAW_c_TEB2000_REV01!B:B,MATCH(H429,RAW_c_TEB2000_REV01!B:B,)+1):'RAW_c_TEB2000_REV01'!B11500,)+MATCH(H429,RAW_c_TEB2000_REV01!B:B,),3),INDEX(RAW_c_TEB2000_REV01!B:D,MATCH(H429,RAW_c_TEB2000_REV01!B:B,0),3)),"---")))=0,"---",IF(K429&lt;&gt;"---",IF(INDEX(RAW_c_TEB2000_REV01!B:D,MATCH(H429,RAW_c_TEB2000_REV01!B:B,0),3)=L429,INDEX(
RAW_c_TEB2000_REV01!B:D,MATCH(H429,INDEX(RAW_c_TEB2000_REV01!B:B,MATCH(H429,RAW_c_TEB2000_REV01!B:B,)+1):'RAW_c_TEB2000_REV01'!B11500,)+MATCH(H429,RAW_c_TEB2000_REV01!B:B,),3),INDEX(RAW_c_TEB2000_REV01!B:D,MATCH(H429,RAW_c_TEB2000_REV01!B:B,0),3)),"---"))),"---")</f>
        <v>JB2-74</v>
      </c>
      <c r="T429">
        <f>COUNTIF(RAW_c_TEB2000_REV01!B:B,G429)</f>
        <v>2</v>
      </c>
      <c r="U429" t="str">
        <f t="shared" si="41"/>
        <v>ext. Conn.-68</v>
      </c>
    </row>
    <row r="430" spans="1:21" x14ac:dyDescent="0.25">
      <c r="A430" t="s">
        <v>2462</v>
      </c>
      <c r="B430" t="s">
        <v>2298</v>
      </c>
      <c r="C430" t="s">
        <v>238</v>
      </c>
      <c r="D430" t="s">
        <v>842</v>
      </c>
      <c r="E430" t="s">
        <v>1132</v>
      </c>
      <c r="F430" t="str">
        <f t="shared" si="36"/>
        <v>J2-C5</v>
      </c>
      <c r="G430" t="str">
        <f>VLOOKUP(F430,RAW_c_TEB2000_REV01!A:B,2,0)</f>
        <v>B13_L16_P</v>
      </c>
      <c r="H430" t="str">
        <f t="shared" si="37"/>
        <v>B13_L16_P</v>
      </c>
      <c r="I430" t="str">
        <f t="shared" si="38"/>
        <v>--</v>
      </c>
      <c r="J430" t="str">
        <f t="shared" si="39"/>
        <v>--</v>
      </c>
      <c r="K430">
        <f>IFERROR(IF(J430="--",IF(G430=H430,VLOOKUP(G430,RAW_c_TEB2000_REV01!L:N,3,0),SUM(VLOOKUP(H430,RAW_c_TEB2000_REV01!L:N,3,0),VLOOKUP(G430,RAW_c_TEB2000_REV01!L:N,3,0))),"---"),"---")</f>
        <v>35.892400000000002</v>
      </c>
      <c r="L430" t="str">
        <f t="shared" si="40"/>
        <v>J2-C5</v>
      </c>
      <c r="M430" t="str">
        <f>IFERROR(IF(
COUNTIF(B2B!H:H,(IF(K430&lt;&gt;"---",IF(INDEX(RAW_c_TEB2000_REV01!B:D,MATCH(H430,RAW_c_TEB2000_REV01!B:B,0),3)=L430,INDEX(
RAW_c_TEB2000_REV01!B:D,MATCH(H430,INDEX(RAW_c_TEB2000_REV01!B:B,MATCH(H430,RAW_c_TEB2000_REV01!B:B,)+1):'RAW_c_TEB2000_REV01'!B11501,)+MATCH(H430,RAW_c_TEB2000_REV01!B:B,),3),INDEX(RAW_c_TEB2000_REV01!B:D,MATCH(H430,RAW_c_TEB2000_REV01!B:B,0),3)),"---")))=1,"---",IF(K430&lt;&gt;"---",IF(INDEX(RAW_c_TEB2000_REV01!B:D,MATCH(H430,RAW_c_TEB2000_REV01!B:B,0),3)=L430,INDEX(
RAW_c_TEB2000_REV01!B:D,MATCH(H430,INDEX(RAW_c_TEB2000_REV01!B:B,MATCH(H430,RAW_c_TEB2000_REV01!B:B,)+1):'RAW_c_TEB2000_REV01'!B11501,)+MATCH(H430,RAW_c_TEB2000_REV01!B:B,),3),INDEX(RAW_c_TEB2000_REV01!B:D,MATCH(H430,RAW_c_TEB2000_REV01!B:B,0),3)),"---")),"---")</f>
        <v>---</v>
      </c>
      <c r="N430" t="str">
        <f>IFERROR(IF(AND(B430="B2B",J430="--"),L430,IF(
COUNTIF(B2B!H:H,(IF(K430&lt;&gt;"---",IF(INDEX(RAW_c_TEB2000_REV01!B:D,MATCH(H430,RAW_c_TEB2000_REV01!B:B,0),3)=L430,INDEX(
RAW_c_TEB2000_REV01!B:D,MATCH(H430,INDEX(RAW_c_TEB2000_REV01!B:B,MATCH(H430,RAW_c_TEB2000_REV01!B:B,)+1):'RAW_c_TEB2000_REV01'!B11501,)+MATCH(H430,RAW_c_TEB2000_REV01!B:B,),3),INDEX(RAW_c_TEB2000_REV01!B:D,MATCH(H430,RAW_c_TEB2000_REV01!B:B,0),3)),"---")))=0,"---",IF(K430&lt;&gt;"---",IF(INDEX(RAW_c_TEB2000_REV01!B:D,MATCH(H430,RAW_c_TEB2000_REV01!B:B,0),3)=L430,INDEX(
RAW_c_TEB2000_REV01!B:D,MATCH(H430,INDEX(RAW_c_TEB2000_REV01!B:B,MATCH(H430,RAW_c_TEB2000_REV01!B:B,)+1):'RAW_c_TEB2000_REV01'!B11501,)+MATCH(H430,RAW_c_TEB2000_REV01!B:B,),3),INDEX(RAW_c_TEB2000_REV01!B:D,MATCH(H430,RAW_c_TEB2000_REV01!B:B,0),3)),"---"))),"---")</f>
        <v>JB2-72</v>
      </c>
      <c r="T430">
        <f>COUNTIF(RAW_c_TEB2000_REV01!B:B,G430)</f>
        <v>2</v>
      </c>
      <c r="U430" t="str">
        <f t="shared" si="41"/>
        <v>ext. Conn.-69</v>
      </c>
    </row>
    <row r="431" spans="1:21" x14ac:dyDescent="0.25">
      <c r="A431" t="s">
        <v>2463</v>
      </c>
      <c r="B431" t="s">
        <v>2298</v>
      </c>
      <c r="C431" t="s">
        <v>239</v>
      </c>
      <c r="D431" t="s">
        <v>842</v>
      </c>
      <c r="E431" t="s">
        <v>1133</v>
      </c>
      <c r="F431" t="str">
        <f t="shared" si="36"/>
        <v>J2-C6</v>
      </c>
      <c r="G431" t="str">
        <f>VLOOKUP(F431,RAW_c_TEB2000_REV01!A:B,2,0)</f>
        <v>B13_L17_N</v>
      </c>
      <c r="H431" t="str">
        <f t="shared" si="37"/>
        <v>B13_L17_N</v>
      </c>
      <c r="I431" t="str">
        <f t="shared" si="38"/>
        <v>--</v>
      </c>
      <c r="J431" t="str">
        <f t="shared" si="39"/>
        <v>--</v>
      </c>
      <c r="K431">
        <f>IFERROR(IF(J431="--",IF(G431=H431,VLOOKUP(G431,RAW_c_TEB2000_REV01!L:N,3,0),SUM(VLOOKUP(H431,RAW_c_TEB2000_REV01!L:N,3,0),VLOOKUP(G431,RAW_c_TEB2000_REV01!L:N,3,0))),"---"),"---")</f>
        <v>29.362500000000001</v>
      </c>
      <c r="L431" t="str">
        <f t="shared" si="40"/>
        <v>J2-C6</v>
      </c>
      <c r="M431" t="str">
        <f>IFERROR(IF(
COUNTIF(B2B!H:H,(IF(K431&lt;&gt;"---",IF(INDEX(RAW_c_TEB2000_REV01!B:D,MATCH(H431,RAW_c_TEB2000_REV01!B:B,0),3)=L431,INDEX(
RAW_c_TEB2000_REV01!B:D,MATCH(H431,INDEX(RAW_c_TEB2000_REV01!B:B,MATCH(H431,RAW_c_TEB2000_REV01!B:B,)+1):'RAW_c_TEB2000_REV01'!B11502,)+MATCH(H431,RAW_c_TEB2000_REV01!B:B,),3),INDEX(RAW_c_TEB2000_REV01!B:D,MATCH(H431,RAW_c_TEB2000_REV01!B:B,0),3)),"---")))=1,"---",IF(K431&lt;&gt;"---",IF(INDEX(RAW_c_TEB2000_REV01!B:D,MATCH(H431,RAW_c_TEB2000_REV01!B:B,0),3)=L431,INDEX(
RAW_c_TEB2000_REV01!B:D,MATCH(H431,INDEX(RAW_c_TEB2000_REV01!B:B,MATCH(H431,RAW_c_TEB2000_REV01!B:B,)+1):'RAW_c_TEB2000_REV01'!B11502,)+MATCH(H431,RAW_c_TEB2000_REV01!B:B,),3),INDEX(RAW_c_TEB2000_REV01!B:D,MATCH(H431,RAW_c_TEB2000_REV01!B:B,0),3)),"---")),"---")</f>
        <v>---</v>
      </c>
      <c r="N431" t="str">
        <f>IFERROR(IF(AND(B431="B2B",J431="--"),L431,IF(
COUNTIF(B2B!H:H,(IF(K431&lt;&gt;"---",IF(INDEX(RAW_c_TEB2000_REV01!B:D,MATCH(H431,RAW_c_TEB2000_REV01!B:B,0),3)=L431,INDEX(
RAW_c_TEB2000_REV01!B:D,MATCH(H431,INDEX(RAW_c_TEB2000_REV01!B:B,MATCH(H431,RAW_c_TEB2000_REV01!B:B,)+1):'RAW_c_TEB2000_REV01'!B11502,)+MATCH(H431,RAW_c_TEB2000_REV01!B:B,),3),INDEX(RAW_c_TEB2000_REV01!B:D,MATCH(H431,RAW_c_TEB2000_REV01!B:B,0),3)),"---")))=0,"---",IF(K431&lt;&gt;"---",IF(INDEX(RAW_c_TEB2000_REV01!B:D,MATCH(H431,RAW_c_TEB2000_REV01!B:B,0),3)=L431,INDEX(
RAW_c_TEB2000_REV01!B:D,MATCH(H431,INDEX(RAW_c_TEB2000_REV01!B:B,MATCH(H431,RAW_c_TEB2000_REV01!B:B,)+1):'RAW_c_TEB2000_REV01'!B11502,)+MATCH(H431,RAW_c_TEB2000_REV01!B:B,),3),INDEX(RAW_c_TEB2000_REV01!B:D,MATCH(H431,RAW_c_TEB2000_REV01!B:B,0),3)),"---"))),"---")</f>
        <v>JB2-68</v>
      </c>
      <c r="T431">
        <f>COUNTIF(RAW_c_TEB2000_REV01!B:B,G431)</f>
        <v>2</v>
      </c>
      <c r="U431" t="str">
        <f t="shared" si="41"/>
        <v>ext. Conn.-70</v>
      </c>
    </row>
    <row r="432" spans="1:21" x14ac:dyDescent="0.25">
      <c r="A432" t="s">
        <v>2464</v>
      </c>
      <c r="B432" t="s">
        <v>2298</v>
      </c>
      <c r="C432" t="s">
        <v>240</v>
      </c>
      <c r="D432" t="s">
        <v>842</v>
      </c>
      <c r="E432" t="s">
        <v>1134</v>
      </c>
      <c r="F432" t="str">
        <f t="shared" si="36"/>
        <v>J2-C7</v>
      </c>
      <c r="G432" t="str">
        <f>VLOOKUP(F432,RAW_c_TEB2000_REV01!A:B,2,0)</f>
        <v>B13_L17_P</v>
      </c>
      <c r="H432" t="str">
        <f t="shared" si="37"/>
        <v>B13_L17_P</v>
      </c>
      <c r="I432" t="str">
        <f t="shared" si="38"/>
        <v>--</v>
      </c>
      <c r="J432" t="str">
        <f t="shared" si="39"/>
        <v>--</v>
      </c>
      <c r="K432">
        <f>IFERROR(IF(J432="--",IF(G432=H432,VLOOKUP(G432,RAW_c_TEB2000_REV01!L:N,3,0),SUM(VLOOKUP(H432,RAW_c_TEB2000_REV01!L:N,3,0),VLOOKUP(G432,RAW_c_TEB2000_REV01!L:N,3,0))),"---"),"---")</f>
        <v>29.343900000000001</v>
      </c>
      <c r="L432" t="str">
        <f t="shared" si="40"/>
        <v>J2-C7</v>
      </c>
      <c r="M432" t="str">
        <f>IFERROR(IF(
COUNTIF(B2B!H:H,(IF(K432&lt;&gt;"---",IF(INDEX(RAW_c_TEB2000_REV01!B:D,MATCH(H432,RAW_c_TEB2000_REV01!B:B,0),3)=L432,INDEX(
RAW_c_TEB2000_REV01!B:D,MATCH(H432,INDEX(RAW_c_TEB2000_REV01!B:B,MATCH(H432,RAW_c_TEB2000_REV01!B:B,)+1):'RAW_c_TEB2000_REV01'!B11503,)+MATCH(H432,RAW_c_TEB2000_REV01!B:B,),3),INDEX(RAW_c_TEB2000_REV01!B:D,MATCH(H432,RAW_c_TEB2000_REV01!B:B,0),3)),"---")))=1,"---",IF(K432&lt;&gt;"---",IF(INDEX(RAW_c_TEB2000_REV01!B:D,MATCH(H432,RAW_c_TEB2000_REV01!B:B,0),3)=L432,INDEX(
RAW_c_TEB2000_REV01!B:D,MATCH(H432,INDEX(RAW_c_TEB2000_REV01!B:B,MATCH(H432,RAW_c_TEB2000_REV01!B:B,)+1):'RAW_c_TEB2000_REV01'!B11503,)+MATCH(H432,RAW_c_TEB2000_REV01!B:B,),3),INDEX(RAW_c_TEB2000_REV01!B:D,MATCH(H432,RAW_c_TEB2000_REV01!B:B,0),3)),"---")),"---")</f>
        <v>---</v>
      </c>
      <c r="N432" t="str">
        <f>IFERROR(IF(AND(B432="B2B",J432="--"),L432,IF(
COUNTIF(B2B!H:H,(IF(K432&lt;&gt;"---",IF(INDEX(RAW_c_TEB2000_REV01!B:D,MATCH(H432,RAW_c_TEB2000_REV01!B:B,0),3)=L432,INDEX(
RAW_c_TEB2000_REV01!B:D,MATCH(H432,INDEX(RAW_c_TEB2000_REV01!B:B,MATCH(H432,RAW_c_TEB2000_REV01!B:B,)+1):'RAW_c_TEB2000_REV01'!B11503,)+MATCH(H432,RAW_c_TEB2000_REV01!B:B,),3),INDEX(RAW_c_TEB2000_REV01!B:D,MATCH(H432,RAW_c_TEB2000_REV01!B:B,0),3)),"---")))=0,"---",IF(K432&lt;&gt;"---",IF(INDEX(RAW_c_TEB2000_REV01!B:D,MATCH(H432,RAW_c_TEB2000_REV01!B:B,0),3)=L432,INDEX(
RAW_c_TEB2000_REV01!B:D,MATCH(H432,INDEX(RAW_c_TEB2000_REV01!B:B,MATCH(H432,RAW_c_TEB2000_REV01!B:B,)+1):'RAW_c_TEB2000_REV01'!B11503,)+MATCH(H432,RAW_c_TEB2000_REV01!B:B,),3),INDEX(RAW_c_TEB2000_REV01!B:D,MATCH(H432,RAW_c_TEB2000_REV01!B:B,0),3)),"---"))),"---")</f>
        <v>JB2-66</v>
      </c>
      <c r="T432">
        <f>COUNTIF(RAW_c_TEB2000_REV01!B:B,G432)</f>
        <v>2</v>
      </c>
      <c r="U432" t="str">
        <f t="shared" si="41"/>
        <v>ext. Conn.-71</v>
      </c>
    </row>
    <row r="433" spans="1:21" x14ac:dyDescent="0.25">
      <c r="A433" t="s">
        <v>2465</v>
      </c>
      <c r="B433" t="s">
        <v>2298</v>
      </c>
      <c r="C433" t="s">
        <v>241</v>
      </c>
      <c r="D433" t="s">
        <v>842</v>
      </c>
      <c r="E433" t="s">
        <v>996</v>
      </c>
      <c r="F433" t="str">
        <f t="shared" si="36"/>
        <v>J2-C8</v>
      </c>
      <c r="G433" t="str">
        <f>VLOOKUP(F433,RAW_c_TEB2000_REV01!A:B,2,0)</f>
        <v>B13_L20_N</v>
      </c>
      <c r="H433" t="str">
        <f t="shared" si="37"/>
        <v>B13_L20_N</v>
      </c>
      <c r="I433" t="str">
        <f t="shared" si="38"/>
        <v>--</v>
      </c>
      <c r="J433" t="str">
        <f t="shared" si="39"/>
        <v>--</v>
      </c>
      <c r="K433">
        <f>IFERROR(IF(J433="--",IF(G433=H433,VLOOKUP(G433,RAW_c_TEB2000_REV01!L:N,3,0),SUM(VLOOKUP(H433,RAW_c_TEB2000_REV01!L:N,3,0),VLOOKUP(G433,RAW_c_TEB2000_REV01!L:N,3,0))),"---"),"---")</f>
        <v>28.452300000000001</v>
      </c>
      <c r="L433" t="str">
        <f t="shared" si="40"/>
        <v>J2-C8</v>
      </c>
      <c r="M433" t="str">
        <f>IFERROR(IF(
COUNTIF(B2B!H:H,(IF(K433&lt;&gt;"---",IF(INDEX(RAW_c_TEB2000_REV01!B:D,MATCH(H433,RAW_c_TEB2000_REV01!B:B,0),3)=L433,INDEX(
RAW_c_TEB2000_REV01!B:D,MATCH(H433,INDEX(RAW_c_TEB2000_REV01!B:B,MATCH(H433,RAW_c_TEB2000_REV01!B:B,)+1):'RAW_c_TEB2000_REV01'!B11504,)+MATCH(H433,RAW_c_TEB2000_REV01!B:B,),3),INDEX(RAW_c_TEB2000_REV01!B:D,MATCH(H433,RAW_c_TEB2000_REV01!B:B,0),3)),"---")))=1,"---",IF(K433&lt;&gt;"---",IF(INDEX(RAW_c_TEB2000_REV01!B:D,MATCH(H433,RAW_c_TEB2000_REV01!B:B,0),3)=L433,INDEX(
RAW_c_TEB2000_REV01!B:D,MATCH(H433,INDEX(RAW_c_TEB2000_REV01!B:B,MATCH(H433,RAW_c_TEB2000_REV01!B:B,)+1):'RAW_c_TEB2000_REV01'!B11504,)+MATCH(H433,RAW_c_TEB2000_REV01!B:B,),3),INDEX(RAW_c_TEB2000_REV01!B:D,MATCH(H433,RAW_c_TEB2000_REV01!B:B,0),3)),"---")),"---")</f>
        <v>---</v>
      </c>
      <c r="N433" t="str">
        <f>IFERROR(IF(AND(B433="B2B",J433="--"),L433,IF(
COUNTIF(B2B!H:H,(IF(K433&lt;&gt;"---",IF(INDEX(RAW_c_TEB2000_REV01!B:D,MATCH(H433,RAW_c_TEB2000_REV01!B:B,0),3)=L433,INDEX(
RAW_c_TEB2000_REV01!B:D,MATCH(H433,INDEX(RAW_c_TEB2000_REV01!B:B,MATCH(H433,RAW_c_TEB2000_REV01!B:B,)+1):'RAW_c_TEB2000_REV01'!B11504,)+MATCH(H433,RAW_c_TEB2000_REV01!B:B,),3),INDEX(RAW_c_TEB2000_REV01!B:D,MATCH(H433,RAW_c_TEB2000_REV01!B:B,0),3)),"---")))=0,"---",IF(K433&lt;&gt;"---",IF(INDEX(RAW_c_TEB2000_REV01!B:D,MATCH(H433,RAW_c_TEB2000_REV01!B:B,0),3)=L433,INDEX(
RAW_c_TEB2000_REV01!B:D,MATCH(H433,INDEX(RAW_c_TEB2000_REV01!B:B,MATCH(H433,RAW_c_TEB2000_REV01!B:B,)+1):'RAW_c_TEB2000_REV01'!B11504,)+MATCH(H433,RAW_c_TEB2000_REV01!B:B,),3),INDEX(RAW_c_TEB2000_REV01!B:D,MATCH(H433,RAW_c_TEB2000_REV01!B:B,0),3)),"---"))),"---")</f>
        <v>JB2-64</v>
      </c>
      <c r="T433">
        <f>COUNTIF(RAW_c_TEB2000_REV01!B:B,G433)</f>
        <v>2</v>
      </c>
      <c r="U433" t="str">
        <f t="shared" si="41"/>
        <v>ext. Conn.-72</v>
      </c>
    </row>
    <row r="434" spans="1:21" x14ac:dyDescent="0.25">
      <c r="A434" t="s">
        <v>2466</v>
      </c>
      <c r="B434" t="s">
        <v>2298</v>
      </c>
      <c r="C434" t="s">
        <v>242</v>
      </c>
      <c r="D434" t="s">
        <v>842</v>
      </c>
      <c r="E434" t="s">
        <v>1135</v>
      </c>
      <c r="F434" t="str">
        <f t="shared" si="36"/>
        <v>J2-C9</v>
      </c>
      <c r="G434" t="str">
        <f>VLOOKUP(F434,RAW_c_TEB2000_REV01!A:B,2,0)</f>
        <v>B13_L20_P</v>
      </c>
      <c r="H434" t="str">
        <f t="shared" si="37"/>
        <v>B13_L20_P</v>
      </c>
      <c r="I434" t="str">
        <f t="shared" si="38"/>
        <v>--</v>
      </c>
      <c r="J434" t="str">
        <f t="shared" si="39"/>
        <v>--</v>
      </c>
      <c r="K434">
        <f>IFERROR(IF(J434="--",IF(G434=H434,VLOOKUP(G434,RAW_c_TEB2000_REV01!L:N,3,0),SUM(VLOOKUP(H434,RAW_c_TEB2000_REV01!L:N,3,0),VLOOKUP(G434,RAW_c_TEB2000_REV01!L:N,3,0))),"---"),"---")</f>
        <v>28.452300000000001</v>
      </c>
      <c r="L434" t="str">
        <f t="shared" si="40"/>
        <v>J2-C9</v>
      </c>
      <c r="M434" t="str">
        <f>IFERROR(IF(
COUNTIF(B2B!H:H,(IF(K434&lt;&gt;"---",IF(INDEX(RAW_c_TEB2000_REV01!B:D,MATCH(H434,RAW_c_TEB2000_REV01!B:B,0),3)=L434,INDEX(
RAW_c_TEB2000_REV01!B:D,MATCH(H434,INDEX(RAW_c_TEB2000_REV01!B:B,MATCH(H434,RAW_c_TEB2000_REV01!B:B,)+1):'RAW_c_TEB2000_REV01'!B11505,)+MATCH(H434,RAW_c_TEB2000_REV01!B:B,),3),INDEX(RAW_c_TEB2000_REV01!B:D,MATCH(H434,RAW_c_TEB2000_REV01!B:B,0),3)),"---")))=1,"---",IF(K434&lt;&gt;"---",IF(INDEX(RAW_c_TEB2000_REV01!B:D,MATCH(H434,RAW_c_TEB2000_REV01!B:B,0),3)=L434,INDEX(
RAW_c_TEB2000_REV01!B:D,MATCH(H434,INDEX(RAW_c_TEB2000_REV01!B:B,MATCH(H434,RAW_c_TEB2000_REV01!B:B,)+1):'RAW_c_TEB2000_REV01'!B11505,)+MATCH(H434,RAW_c_TEB2000_REV01!B:B,),3),INDEX(RAW_c_TEB2000_REV01!B:D,MATCH(H434,RAW_c_TEB2000_REV01!B:B,0),3)),"---")),"---")</f>
        <v>---</v>
      </c>
      <c r="N434" t="str">
        <f>IFERROR(IF(AND(B434="B2B",J434="--"),L434,IF(
COUNTIF(B2B!H:H,(IF(K434&lt;&gt;"---",IF(INDEX(RAW_c_TEB2000_REV01!B:D,MATCH(H434,RAW_c_TEB2000_REV01!B:B,0),3)=L434,INDEX(
RAW_c_TEB2000_REV01!B:D,MATCH(H434,INDEX(RAW_c_TEB2000_REV01!B:B,MATCH(H434,RAW_c_TEB2000_REV01!B:B,)+1):'RAW_c_TEB2000_REV01'!B11505,)+MATCH(H434,RAW_c_TEB2000_REV01!B:B,),3),INDEX(RAW_c_TEB2000_REV01!B:D,MATCH(H434,RAW_c_TEB2000_REV01!B:B,0),3)),"---")))=0,"---",IF(K434&lt;&gt;"---",IF(INDEX(RAW_c_TEB2000_REV01!B:D,MATCH(H434,RAW_c_TEB2000_REV01!B:B,0),3)=L434,INDEX(
RAW_c_TEB2000_REV01!B:D,MATCH(H434,INDEX(RAW_c_TEB2000_REV01!B:B,MATCH(H434,RAW_c_TEB2000_REV01!B:B,)+1):'RAW_c_TEB2000_REV01'!B11505,)+MATCH(H434,RAW_c_TEB2000_REV01!B:B,),3),INDEX(RAW_c_TEB2000_REV01!B:D,MATCH(H434,RAW_c_TEB2000_REV01!B:B,0),3)),"---"))),"---")</f>
        <v>JB2-62</v>
      </c>
      <c r="T434">
        <f>COUNTIF(RAW_c_TEB2000_REV01!B:B,G434)</f>
        <v>2</v>
      </c>
      <c r="U434" t="str">
        <f t="shared" si="41"/>
        <v>ext. Conn.-73</v>
      </c>
    </row>
    <row r="435" spans="1:21" x14ac:dyDescent="0.25">
      <c r="A435" t="s">
        <v>2467</v>
      </c>
      <c r="B435" t="s">
        <v>2298</v>
      </c>
      <c r="C435" t="s">
        <v>243</v>
      </c>
      <c r="D435" t="s">
        <v>842</v>
      </c>
      <c r="E435" t="s">
        <v>1136</v>
      </c>
      <c r="F435" t="str">
        <f t="shared" si="36"/>
        <v>J2-C10</v>
      </c>
      <c r="G435" t="str">
        <f>VLOOKUP(F435,RAW_c_TEB2000_REV01!A:B,2,0)</f>
        <v>B13_L9</v>
      </c>
      <c r="H435" t="str">
        <f t="shared" si="37"/>
        <v>B13_L9</v>
      </c>
      <c r="I435" t="str">
        <f t="shared" si="38"/>
        <v>--</v>
      </c>
      <c r="J435" t="str">
        <f t="shared" si="39"/>
        <v>--</v>
      </c>
      <c r="K435">
        <f>IFERROR(IF(J435="--",IF(G435=H435,VLOOKUP(G435,RAW_c_TEB2000_REV01!L:N,3,0),SUM(VLOOKUP(H435,RAW_c_TEB2000_REV01!L:N,3,0),VLOOKUP(G435,RAW_c_TEB2000_REV01!L:N,3,0))),"---"),"---")</f>
        <v>21.852</v>
      </c>
      <c r="L435" t="str">
        <f t="shared" si="40"/>
        <v>J2-C10</v>
      </c>
      <c r="M435" t="str">
        <f>IFERROR(IF(
COUNTIF(B2B!H:H,(IF(K435&lt;&gt;"---",IF(INDEX(RAW_c_TEB2000_REV01!B:D,MATCH(H435,RAW_c_TEB2000_REV01!B:B,0),3)=L435,INDEX(
RAW_c_TEB2000_REV01!B:D,MATCH(H435,INDEX(RAW_c_TEB2000_REV01!B:B,MATCH(H435,RAW_c_TEB2000_REV01!B:B,)+1):'RAW_c_TEB2000_REV01'!B11506,)+MATCH(H435,RAW_c_TEB2000_REV01!B:B,),3),INDEX(RAW_c_TEB2000_REV01!B:D,MATCH(H435,RAW_c_TEB2000_REV01!B:B,0),3)),"---")))=1,"---",IF(K435&lt;&gt;"---",IF(INDEX(RAW_c_TEB2000_REV01!B:D,MATCH(H435,RAW_c_TEB2000_REV01!B:B,0),3)=L435,INDEX(
RAW_c_TEB2000_REV01!B:D,MATCH(H435,INDEX(RAW_c_TEB2000_REV01!B:B,MATCH(H435,RAW_c_TEB2000_REV01!B:B,)+1):'RAW_c_TEB2000_REV01'!B11506,)+MATCH(H435,RAW_c_TEB2000_REV01!B:B,),3),INDEX(RAW_c_TEB2000_REV01!B:D,MATCH(H435,RAW_c_TEB2000_REV01!B:B,0),3)),"---")),"---")</f>
        <v>---</v>
      </c>
      <c r="N435" t="str">
        <f>IFERROR(IF(AND(B435="B2B",J435="--"),L435,IF(
COUNTIF(B2B!H:H,(IF(K435&lt;&gt;"---",IF(INDEX(RAW_c_TEB2000_REV01!B:D,MATCH(H435,RAW_c_TEB2000_REV01!B:B,0),3)=L435,INDEX(
RAW_c_TEB2000_REV01!B:D,MATCH(H435,INDEX(RAW_c_TEB2000_REV01!B:B,MATCH(H435,RAW_c_TEB2000_REV01!B:B,)+1):'RAW_c_TEB2000_REV01'!B11506,)+MATCH(H435,RAW_c_TEB2000_REV01!B:B,),3),INDEX(RAW_c_TEB2000_REV01!B:D,MATCH(H435,RAW_c_TEB2000_REV01!B:B,0),3)),"---")))=0,"---",IF(K435&lt;&gt;"---",IF(INDEX(RAW_c_TEB2000_REV01!B:D,MATCH(H435,RAW_c_TEB2000_REV01!B:B,0),3)=L435,INDEX(
RAW_c_TEB2000_REV01!B:D,MATCH(H435,INDEX(RAW_c_TEB2000_REV01!B:B,MATCH(H435,RAW_c_TEB2000_REV01!B:B,)+1):'RAW_c_TEB2000_REV01'!B11506,)+MATCH(H435,RAW_c_TEB2000_REV01!B:B,),3),INDEX(RAW_c_TEB2000_REV01!B:D,MATCH(H435,RAW_c_TEB2000_REV01!B:B,0),3)),"---"))),"---")</f>
        <v>JB2-58</v>
      </c>
      <c r="T435">
        <f>COUNTIF(RAW_c_TEB2000_REV01!B:B,G435)</f>
        <v>2</v>
      </c>
      <c r="U435" t="str">
        <f t="shared" si="41"/>
        <v>ext. Conn.-74</v>
      </c>
    </row>
    <row r="436" spans="1:21" x14ac:dyDescent="0.25">
      <c r="A436" t="s">
        <v>2468</v>
      </c>
      <c r="B436" t="s">
        <v>2298</v>
      </c>
      <c r="C436" t="s">
        <v>244</v>
      </c>
      <c r="D436" t="s">
        <v>842</v>
      </c>
      <c r="E436" t="s">
        <v>1137</v>
      </c>
      <c r="F436" t="str">
        <f t="shared" si="36"/>
        <v>J2-C11</v>
      </c>
      <c r="G436" t="str">
        <f>VLOOKUP(F436,RAW_c_TEB2000_REV01!A:B,2,0)</f>
        <v>NetJ2_C11</v>
      </c>
      <c r="H436" t="str">
        <f t="shared" si="37"/>
        <v>NetJ2_C11</v>
      </c>
      <c r="I436" t="str">
        <f t="shared" si="38"/>
        <v>--</v>
      </c>
      <c r="J436" t="str">
        <f t="shared" si="39"/>
        <v>--</v>
      </c>
      <c r="K436" t="str">
        <f>IFERROR(IF(J436="--",IF(G436=H436,VLOOKUP(G436,RAW_c_TEB2000_REV01!L:N,3,0),SUM(VLOOKUP(H436,RAW_c_TEB2000_REV01!L:N,3,0),VLOOKUP(G436,RAW_c_TEB2000_REV01!L:N,3,0))),"---"),"---")</f>
        <v>---</v>
      </c>
      <c r="L436" t="str">
        <f t="shared" si="40"/>
        <v>J2-C11</v>
      </c>
      <c r="M436" t="str">
        <f>IFERROR(IF(
COUNTIF(B2B!H:H,(IF(K436&lt;&gt;"---",IF(INDEX(RAW_c_TEB2000_REV01!B:D,MATCH(H436,RAW_c_TEB2000_REV01!B:B,0),3)=L436,INDEX(
RAW_c_TEB2000_REV01!B:D,MATCH(H436,INDEX(RAW_c_TEB2000_REV01!B:B,MATCH(H436,RAW_c_TEB2000_REV01!B:B,)+1):'RAW_c_TEB2000_REV01'!B11507,)+MATCH(H436,RAW_c_TEB2000_REV01!B:B,),3),INDEX(RAW_c_TEB2000_REV01!B:D,MATCH(H436,RAW_c_TEB2000_REV01!B:B,0),3)),"---")))=1,"---",IF(K436&lt;&gt;"---",IF(INDEX(RAW_c_TEB2000_REV01!B:D,MATCH(H436,RAW_c_TEB2000_REV01!B:B,0),3)=L436,INDEX(
RAW_c_TEB2000_REV01!B:D,MATCH(H436,INDEX(RAW_c_TEB2000_REV01!B:B,MATCH(H436,RAW_c_TEB2000_REV01!B:B,)+1):'RAW_c_TEB2000_REV01'!B11507,)+MATCH(H436,RAW_c_TEB2000_REV01!B:B,),3),INDEX(RAW_c_TEB2000_REV01!B:D,MATCH(H436,RAW_c_TEB2000_REV01!B:B,0),3)),"---")),"---")</f>
        <v>---</v>
      </c>
      <c r="N436" t="str">
        <f>IFERROR(IF(AND(B436="B2B",J436="--"),L436,IF(
COUNTIF(B2B!H:H,(IF(K436&lt;&gt;"---",IF(INDEX(RAW_c_TEB2000_REV01!B:D,MATCH(H436,RAW_c_TEB2000_REV01!B:B,0),3)=L436,INDEX(
RAW_c_TEB2000_REV01!B:D,MATCH(H436,INDEX(RAW_c_TEB2000_REV01!B:B,MATCH(H436,RAW_c_TEB2000_REV01!B:B,)+1):'RAW_c_TEB2000_REV01'!B11507,)+MATCH(H436,RAW_c_TEB2000_REV01!B:B,),3),INDEX(RAW_c_TEB2000_REV01!B:D,MATCH(H436,RAW_c_TEB2000_REV01!B:B,0),3)),"---")))=0,"---",IF(K436&lt;&gt;"---",IF(INDEX(RAW_c_TEB2000_REV01!B:D,MATCH(H436,RAW_c_TEB2000_REV01!B:B,0),3)=L436,INDEX(
RAW_c_TEB2000_REV01!B:D,MATCH(H436,INDEX(RAW_c_TEB2000_REV01!B:B,MATCH(H436,RAW_c_TEB2000_REV01!B:B,)+1):'RAW_c_TEB2000_REV01'!B11507,)+MATCH(H436,RAW_c_TEB2000_REV01!B:B,),3),INDEX(RAW_c_TEB2000_REV01!B:D,MATCH(H436,RAW_c_TEB2000_REV01!B:B,0),3)),"---"))),"---")</f>
        <v>---</v>
      </c>
      <c r="T436">
        <f>COUNTIF(RAW_c_TEB2000_REV01!B:B,G436)</f>
        <v>1</v>
      </c>
      <c r="U436" t="str">
        <f t="shared" si="41"/>
        <v>ext. Conn.-75</v>
      </c>
    </row>
    <row r="437" spans="1:21" x14ac:dyDescent="0.25">
      <c r="A437" t="s">
        <v>2469</v>
      </c>
      <c r="B437" t="s">
        <v>2298</v>
      </c>
      <c r="C437" t="s">
        <v>245</v>
      </c>
      <c r="D437" t="s">
        <v>842</v>
      </c>
      <c r="E437" t="s">
        <v>1138</v>
      </c>
      <c r="F437" t="str">
        <f t="shared" si="36"/>
        <v>J2-C12</v>
      </c>
      <c r="G437" t="str">
        <f>VLOOKUP(F437,RAW_c_TEB2000_REV01!A:B,2,0)</f>
        <v>B13_L11_N</v>
      </c>
      <c r="H437" t="str">
        <f t="shared" si="37"/>
        <v>B13_L11_N</v>
      </c>
      <c r="I437" t="str">
        <f t="shared" si="38"/>
        <v>--</v>
      </c>
      <c r="J437" t="str">
        <f t="shared" si="39"/>
        <v>--</v>
      </c>
      <c r="K437">
        <f>IFERROR(IF(J437="--",IF(G437=H437,VLOOKUP(G437,RAW_c_TEB2000_REV01!L:N,3,0),SUM(VLOOKUP(H437,RAW_c_TEB2000_REV01!L:N,3,0),VLOOKUP(G437,RAW_c_TEB2000_REV01!L:N,3,0))),"---"),"---")</f>
        <v>22.1751</v>
      </c>
      <c r="L437" t="str">
        <f t="shared" si="40"/>
        <v>J2-C12</v>
      </c>
      <c r="M437" t="str">
        <f>IFERROR(IF(
COUNTIF(B2B!H:H,(IF(K437&lt;&gt;"---",IF(INDEX(RAW_c_TEB2000_REV01!B:D,MATCH(H437,RAW_c_TEB2000_REV01!B:B,0),3)=L437,INDEX(
RAW_c_TEB2000_REV01!B:D,MATCH(H437,INDEX(RAW_c_TEB2000_REV01!B:B,MATCH(H437,RAW_c_TEB2000_REV01!B:B,)+1):'RAW_c_TEB2000_REV01'!B11508,)+MATCH(H437,RAW_c_TEB2000_REV01!B:B,),3),INDEX(RAW_c_TEB2000_REV01!B:D,MATCH(H437,RAW_c_TEB2000_REV01!B:B,0),3)),"---")))=1,"---",IF(K437&lt;&gt;"---",IF(INDEX(RAW_c_TEB2000_REV01!B:D,MATCH(H437,RAW_c_TEB2000_REV01!B:B,0),3)=L437,INDEX(
RAW_c_TEB2000_REV01!B:D,MATCH(H437,INDEX(RAW_c_TEB2000_REV01!B:B,MATCH(H437,RAW_c_TEB2000_REV01!B:B,)+1):'RAW_c_TEB2000_REV01'!B11508,)+MATCH(H437,RAW_c_TEB2000_REV01!B:B,),3),INDEX(RAW_c_TEB2000_REV01!B:D,MATCH(H437,RAW_c_TEB2000_REV01!B:B,0),3)),"---")),"---")</f>
        <v>---</v>
      </c>
      <c r="N437" t="str">
        <f>IFERROR(IF(AND(B437="B2B",J437="--"),L437,IF(
COUNTIF(B2B!H:H,(IF(K437&lt;&gt;"---",IF(INDEX(RAW_c_TEB2000_REV01!B:D,MATCH(H437,RAW_c_TEB2000_REV01!B:B,0),3)=L437,INDEX(
RAW_c_TEB2000_REV01!B:D,MATCH(H437,INDEX(RAW_c_TEB2000_REV01!B:B,MATCH(H437,RAW_c_TEB2000_REV01!B:B,)+1):'RAW_c_TEB2000_REV01'!B11508,)+MATCH(H437,RAW_c_TEB2000_REV01!B:B,),3),INDEX(RAW_c_TEB2000_REV01!B:D,MATCH(H437,RAW_c_TEB2000_REV01!B:B,0),3)),"---")))=0,"---",IF(K437&lt;&gt;"---",IF(INDEX(RAW_c_TEB2000_REV01!B:D,MATCH(H437,RAW_c_TEB2000_REV01!B:B,0),3)=L437,INDEX(
RAW_c_TEB2000_REV01!B:D,MATCH(H437,INDEX(RAW_c_TEB2000_REV01!B:B,MATCH(H437,RAW_c_TEB2000_REV01!B:B,)+1):'RAW_c_TEB2000_REV01'!B11508,)+MATCH(H437,RAW_c_TEB2000_REV01!B:B,),3),INDEX(RAW_c_TEB2000_REV01!B:D,MATCH(H437,RAW_c_TEB2000_REV01!B:B,0),3)),"---"))),"---")</f>
        <v>JB2-54</v>
      </c>
      <c r="T437">
        <f>COUNTIF(RAW_c_TEB2000_REV01!B:B,G437)</f>
        <v>2</v>
      </c>
      <c r="U437" t="str">
        <f t="shared" si="41"/>
        <v>ext. Conn.-76</v>
      </c>
    </row>
    <row r="438" spans="1:21" x14ac:dyDescent="0.25">
      <c r="A438" t="s">
        <v>2470</v>
      </c>
      <c r="B438" t="s">
        <v>2298</v>
      </c>
      <c r="C438" t="s">
        <v>246</v>
      </c>
      <c r="D438" t="s">
        <v>842</v>
      </c>
      <c r="E438" t="s">
        <v>1139</v>
      </c>
      <c r="F438" t="str">
        <f t="shared" si="36"/>
        <v>J2-C13</v>
      </c>
      <c r="G438" t="str">
        <f>VLOOKUP(F438,RAW_c_TEB2000_REV01!A:B,2,0)</f>
        <v>B13_L11_P</v>
      </c>
      <c r="H438" t="str">
        <f t="shared" si="37"/>
        <v>B13_L11_P</v>
      </c>
      <c r="I438" t="str">
        <f t="shared" si="38"/>
        <v>--</v>
      </c>
      <c r="J438" t="str">
        <f t="shared" si="39"/>
        <v>--</v>
      </c>
      <c r="K438">
        <f>IFERROR(IF(J438="--",IF(G438=H438,VLOOKUP(G438,RAW_c_TEB2000_REV01!L:N,3,0),SUM(VLOOKUP(H438,RAW_c_TEB2000_REV01!L:N,3,0),VLOOKUP(G438,RAW_c_TEB2000_REV01!L:N,3,0))),"---"),"---")</f>
        <v>22.1751</v>
      </c>
      <c r="L438" t="str">
        <f t="shared" si="40"/>
        <v>J2-C13</v>
      </c>
      <c r="M438" t="str">
        <f>IFERROR(IF(
COUNTIF(B2B!H:H,(IF(K438&lt;&gt;"---",IF(INDEX(RAW_c_TEB2000_REV01!B:D,MATCH(H438,RAW_c_TEB2000_REV01!B:B,0),3)=L438,INDEX(
RAW_c_TEB2000_REV01!B:D,MATCH(H438,INDEX(RAW_c_TEB2000_REV01!B:B,MATCH(H438,RAW_c_TEB2000_REV01!B:B,)+1):'RAW_c_TEB2000_REV01'!B11509,)+MATCH(H438,RAW_c_TEB2000_REV01!B:B,),3),INDEX(RAW_c_TEB2000_REV01!B:D,MATCH(H438,RAW_c_TEB2000_REV01!B:B,0),3)),"---")))=1,"---",IF(K438&lt;&gt;"---",IF(INDEX(RAW_c_TEB2000_REV01!B:D,MATCH(H438,RAW_c_TEB2000_REV01!B:B,0),3)=L438,INDEX(
RAW_c_TEB2000_REV01!B:D,MATCH(H438,INDEX(RAW_c_TEB2000_REV01!B:B,MATCH(H438,RAW_c_TEB2000_REV01!B:B,)+1):'RAW_c_TEB2000_REV01'!B11509,)+MATCH(H438,RAW_c_TEB2000_REV01!B:B,),3),INDEX(RAW_c_TEB2000_REV01!B:D,MATCH(H438,RAW_c_TEB2000_REV01!B:B,0),3)),"---")),"---")</f>
        <v>---</v>
      </c>
      <c r="N438" t="str">
        <f>IFERROR(IF(AND(B438="B2B",J438="--"),L438,IF(
COUNTIF(B2B!H:H,(IF(K438&lt;&gt;"---",IF(INDEX(RAW_c_TEB2000_REV01!B:D,MATCH(H438,RAW_c_TEB2000_REV01!B:B,0),3)=L438,INDEX(
RAW_c_TEB2000_REV01!B:D,MATCH(H438,INDEX(RAW_c_TEB2000_REV01!B:B,MATCH(H438,RAW_c_TEB2000_REV01!B:B,)+1):'RAW_c_TEB2000_REV01'!B11509,)+MATCH(H438,RAW_c_TEB2000_REV01!B:B,),3),INDEX(RAW_c_TEB2000_REV01!B:D,MATCH(H438,RAW_c_TEB2000_REV01!B:B,0),3)),"---")))=0,"---",IF(K438&lt;&gt;"---",IF(INDEX(RAW_c_TEB2000_REV01!B:D,MATCH(H438,RAW_c_TEB2000_REV01!B:B,0),3)=L438,INDEX(
RAW_c_TEB2000_REV01!B:D,MATCH(H438,INDEX(RAW_c_TEB2000_REV01!B:B,MATCH(H438,RAW_c_TEB2000_REV01!B:B,)+1):'RAW_c_TEB2000_REV01'!B11509,)+MATCH(H438,RAW_c_TEB2000_REV01!B:B,),3),INDEX(RAW_c_TEB2000_REV01!B:D,MATCH(H438,RAW_c_TEB2000_REV01!B:B,0),3)),"---"))),"---")</f>
        <v>JB2-52</v>
      </c>
      <c r="T438">
        <f>COUNTIF(RAW_c_TEB2000_REV01!B:B,G438)</f>
        <v>2</v>
      </c>
      <c r="U438" t="str">
        <f t="shared" si="41"/>
        <v>ext. Conn.-77</v>
      </c>
    </row>
    <row r="439" spans="1:21" x14ac:dyDescent="0.25">
      <c r="A439" t="s">
        <v>2471</v>
      </c>
      <c r="B439" t="s">
        <v>2298</v>
      </c>
      <c r="C439" t="s">
        <v>247</v>
      </c>
      <c r="D439" t="s">
        <v>842</v>
      </c>
      <c r="E439" t="s">
        <v>1140</v>
      </c>
      <c r="F439" t="str">
        <f t="shared" si="36"/>
        <v>J2-C14</v>
      </c>
      <c r="G439" t="str">
        <f>VLOOKUP(F439,RAW_c_TEB2000_REV01!A:B,2,0)</f>
        <v>B13_L8_N</v>
      </c>
      <c r="H439" t="str">
        <f t="shared" si="37"/>
        <v>B13_L8_N</v>
      </c>
      <c r="I439" t="str">
        <f t="shared" si="38"/>
        <v>--</v>
      </c>
      <c r="J439" t="str">
        <f t="shared" si="39"/>
        <v>--</v>
      </c>
      <c r="K439">
        <f>IFERROR(IF(J439="--",IF(G439=H439,VLOOKUP(G439,RAW_c_TEB2000_REV01!L:N,3,0),SUM(VLOOKUP(H439,RAW_c_TEB2000_REV01!L:N,3,0),VLOOKUP(G439,RAW_c_TEB2000_REV01!L:N,3,0))),"---"),"---")</f>
        <v>17.8781</v>
      </c>
      <c r="L439" t="str">
        <f t="shared" si="40"/>
        <v>J2-C14</v>
      </c>
      <c r="M439" t="str">
        <f>IFERROR(IF(
COUNTIF(B2B!H:H,(IF(K439&lt;&gt;"---",IF(INDEX(RAW_c_TEB2000_REV01!B:D,MATCH(H439,RAW_c_TEB2000_REV01!B:B,0),3)=L439,INDEX(
RAW_c_TEB2000_REV01!B:D,MATCH(H439,INDEX(RAW_c_TEB2000_REV01!B:B,MATCH(H439,RAW_c_TEB2000_REV01!B:B,)+1):'RAW_c_TEB2000_REV01'!B11510,)+MATCH(H439,RAW_c_TEB2000_REV01!B:B,),3),INDEX(RAW_c_TEB2000_REV01!B:D,MATCH(H439,RAW_c_TEB2000_REV01!B:B,0),3)),"---")))=1,"---",IF(K439&lt;&gt;"---",IF(INDEX(RAW_c_TEB2000_REV01!B:D,MATCH(H439,RAW_c_TEB2000_REV01!B:B,0),3)=L439,INDEX(
RAW_c_TEB2000_REV01!B:D,MATCH(H439,INDEX(RAW_c_TEB2000_REV01!B:B,MATCH(H439,RAW_c_TEB2000_REV01!B:B,)+1):'RAW_c_TEB2000_REV01'!B11510,)+MATCH(H439,RAW_c_TEB2000_REV01!B:B,),3),INDEX(RAW_c_TEB2000_REV01!B:D,MATCH(H439,RAW_c_TEB2000_REV01!B:B,0),3)),"---")),"---")</f>
        <v>---</v>
      </c>
      <c r="N439" t="str">
        <f>IFERROR(IF(AND(B439="B2B",J439="--"),L439,IF(
COUNTIF(B2B!H:H,(IF(K439&lt;&gt;"---",IF(INDEX(RAW_c_TEB2000_REV01!B:D,MATCH(H439,RAW_c_TEB2000_REV01!B:B,0),3)=L439,INDEX(
RAW_c_TEB2000_REV01!B:D,MATCH(H439,INDEX(RAW_c_TEB2000_REV01!B:B,MATCH(H439,RAW_c_TEB2000_REV01!B:B,)+1):'RAW_c_TEB2000_REV01'!B11510,)+MATCH(H439,RAW_c_TEB2000_REV01!B:B,),3),INDEX(RAW_c_TEB2000_REV01!B:D,MATCH(H439,RAW_c_TEB2000_REV01!B:B,0),3)),"---")))=0,"---",IF(K439&lt;&gt;"---",IF(INDEX(RAW_c_TEB2000_REV01!B:D,MATCH(H439,RAW_c_TEB2000_REV01!B:B,0),3)=L439,INDEX(
RAW_c_TEB2000_REV01!B:D,MATCH(H439,INDEX(RAW_c_TEB2000_REV01!B:B,MATCH(H439,RAW_c_TEB2000_REV01!B:B,)+1):'RAW_c_TEB2000_REV01'!B11510,)+MATCH(H439,RAW_c_TEB2000_REV01!B:B,),3),INDEX(RAW_c_TEB2000_REV01!B:D,MATCH(H439,RAW_c_TEB2000_REV01!B:B,0),3)),"---"))),"---")</f>
        <v>JB2-48</v>
      </c>
      <c r="T439">
        <f>COUNTIF(RAW_c_TEB2000_REV01!B:B,G439)</f>
        <v>2</v>
      </c>
      <c r="U439" t="str">
        <f t="shared" si="41"/>
        <v>ext. Conn.-78</v>
      </c>
    </row>
    <row r="440" spans="1:21" x14ac:dyDescent="0.25">
      <c r="A440" t="s">
        <v>2472</v>
      </c>
      <c r="B440" t="s">
        <v>2298</v>
      </c>
      <c r="C440" t="s">
        <v>248</v>
      </c>
      <c r="D440" t="s">
        <v>842</v>
      </c>
      <c r="E440" t="s">
        <v>1141</v>
      </c>
      <c r="F440" t="str">
        <f t="shared" si="36"/>
        <v>J2-C15</v>
      </c>
      <c r="G440" t="str">
        <f>VLOOKUP(F440,RAW_c_TEB2000_REV01!A:B,2,0)</f>
        <v>B13_L8_P</v>
      </c>
      <c r="H440" t="str">
        <f t="shared" si="37"/>
        <v>B13_L8_P</v>
      </c>
      <c r="I440" t="str">
        <f t="shared" si="38"/>
        <v>--</v>
      </c>
      <c r="J440" t="str">
        <f t="shared" si="39"/>
        <v>--</v>
      </c>
      <c r="K440">
        <f>IFERROR(IF(J440="--",IF(G440=H440,VLOOKUP(G440,RAW_c_TEB2000_REV01!L:N,3,0),SUM(VLOOKUP(H440,RAW_c_TEB2000_REV01!L:N,3,0),VLOOKUP(G440,RAW_c_TEB2000_REV01!L:N,3,0))),"---"),"---")</f>
        <v>17.8781</v>
      </c>
      <c r="L440" t="str">
        <f t="shared" si="40"/>
        <v>J2-C15</v>
      </c>
      <c r="M440" t="str">
        <f>IFERROR(IF(
COUNTIF(B2B!H:H,(IF(K440&lt;&gt;"---",IF(INDEX(RAW_c_TEB2000_REV01!B:D,MATCH(H440,RAW_c_TEB2000_REV01!B:B,0),3)=L440,INDEX(
RAW_c_TEB2000_REV01!B:D,MATCH(H440,INDEX(RAW_c_TEB2000_REV01!B:B,MATCH(H440,RAW_c_TEB2000_REV01!B:B,)+1):'RAW_c_TEB2000_REV01'!B11511,)+MATCH(H440,RAW_c_TEB2000_REV01!B:B,),3),INDEX(RAW_c_TEB2000_REV01!B:D,MATCH(H440,RAW_c_TEB2000_REV01!B:B,0),3)),"---")))=1,"---",IF(K440&lt;&gt;"---",IF(INDEX(RAW_c_TEB2000_REV01!B:D,MATCH(H440,RAW_c_TEB2000_REV01!B:B,0),3)=L440,INDEX(
RAW_c_TEB2000_REV01!B:D,MATCH(H440,INDEX(RAW_c_TEB2000_REV01!B:B,MATCH(H440,RAW_c_TEB2000_REV01!B:B,)+1):'RAW_c_TEB2000_REV01'!B11511,)+MATCH(H440,RAW_c_TEB2000_REV01!B:B,),3),INDEX(RAW_c_TEB2000_REV01!B:D,MATCH(H440,RAW_c_TEB2000_REV01!B:B,0),3)),"---")),"---")</f>
        <v>---</v>
      </c>
      <c r="N440" t="str">
        <f>IFERROR(IF(AND(B440="B2B",J440="--"),L440,IF(
COUNTIF(B2B!H:H,(IF(K440&lt;&gt;"---",IF(INDEX(RAW_c_TEB2000_REV01!B:D,MATCH(H440,RAW_c_TEB2000_REV01!B:B,0),3)=L440,INDEX(
RAW_c_TEB2000_REV01!B:D,MATCH(H440,INDEX(RAW_c_TEB2000_REV01!B:B,MATCH(H440,RAW_c_TEB2000_REV01!B:B,)+1):'RAW_c_TEB2000_REV01'!B11511,)+MATCH(H440,RAW_c_TEB2000_REV01!B:B,),3),INDEX(RAW_c_TEB2000_REV01!B:D,MATCH(H440,RAW_c_TEB2000_REV01!B:B,0),3)),"---")))=0,"---",IF(K440&lt;&gt;"---",IF(INDEX(RAW_c_TEB2000_REV01!B:D,MATCH(H440,RAW_c_TEB2000_REV01!B:B,0),3)=L440,INDEX(
RAW_c_TEB2000_REV01!B:D,MATCH(H440,INDEX(RAW_c_TEB2000_REV01!B:B,MATCH(H440,RAW_c_TEB2000_REV01!B:B,)+1):'RAW_c_TEB2000_REV01'!B11511,)+MATCH(H440,RAW_c_TEB2000_REV01!B:B,),3),INDEX(RAW_c_TEB2000_REV01!B:D,MATCH(H440,RAW_c_TEB2000_REV01!B:B,0),3)),"---"))),"---")</f>
        <v>JB2-46</v>
      </c>
      <c r="T440">
        <f>COUNTIF(RAW_c_TEB2000_REV01!B:B,G440)</f>
        <v>2</v>
      </c>
      <c r="U440" t="str">
        <f t="shared" si="41"/>
        <v>ext. Conn.-79</v>
      </c>
    </row>
    <row r="441" spans="1:21" x14ac:dyDescent="0.25">
      <c r="A441" t="s">
        <v>2473</v>
      </c>
      <c r="B441" t="s">
        <v>2298</v>
      </c>
      <c r="C441" t="s">
        <v>249</v>
      </c>
      <c r="D441" t="s">
        <v>842</v>
      </c>
      <c r="E441" t="s">
        <v>1142</v>
      </c>
      <c r="F441" t="str">
        <f t="shared" si="36"/>
        <v>J2-C16</v>
      </c>
      <c r="G441" t="str">
        <f>VLOOKUP(F441,RAW_c_TEB2000_REV01!A:B,2,0)</f>
        <v>B13_L7_N</v>
      </c>
      <c r="H441" t="str">
        <f t="shared" si="37"/>
        <v>B13_L7_N</v>
      </c>
      <c r="I441" t="str">
        <f t="shared" si="38"/>
        <v>--</v>
      </c>
      <c r="J441" t="str">
        <f t="shared" si="39"/>
        <v>--</v>
      </c>
      <c r="K441">
        <f>IFERROR(IF(J441="--",IF(G441=H441,VLOOKUP(G441,RAW_c_TEB2000_REV01!L:N,3,0),SUM(VLOOKUP(H441,RAW_c_TEB2000_REV01!L:N,3,0),VLOOKUP(G441,RAW_c_TEB2000_REV01!L:N,3,0))),"---"),"---")</f>
        <v>22.4998</v>
      </c>
      <c r="L441" t="str">
        <f t="shared" si="40"/>
        <v>J2-C16</v>
      </c>
      <c r="M441" t="str">
        <f>IFERROR(IF(
COUNTIF(B2B!H:H,(IF(K441&lt;&gt;"---",IF(INDEX(RAW_c_TEB2000_REV01!B:D,MATCH(H441,RAW_c_TEB2000_REV01!B:B,0),3)=L441,INDEX(
RAW_c_TEB2000_REV01!B:D,MATCH(H441,INDEX(RAW_c_TEB2000_REV01!B:B,MATCH(H441,RAW_c_TEB2000_REV01!B:B,)+1):'RAW_c_TEB2000_REV01'!B11512,)+MATCH(H441,RAW_c_TEB2000_REV01!B:B,),3),INDEX(RAW_c_TEB2000_REV01!B:D,MATCH(H441,RAW_c_TEB2000_REV01!B:B,0),3)),"---")))=1,"---",IF(K441&lt;&gt;"---",IF(INDEX(RAW_c_TEB2000_REV01!B:D,MATCH(H441,RAW_c_TEB2000_REV01!B:B,0),3)=L441,INDEX(
RAW_c_TEB2000_REV01!B:D,MATCH(H441,INDEX(RAW_c_TEB2000_REV01!B:B,MATCH(H441,RAW_c_TEB2000_REV01!B:B,)+1):'RAW_c_TEB2000_REV01'!B11512,)+MATCH(H441,RAW_c_TEB2000_REV01!B:B,),3),INDEX(RAW_c_TEB2000_REV01!B:D,MATCH(H441,RAW_c_TEB2000_REV01!B:B,0),3)),"---")),"---")</f>
        <v>---</v>
      </c>
      <c r="N441" t="str">
        <f>IFERROR(IF(AND(B441="B2B",J441="--"),L441,IF(
COUNTIF(B2B!H:H,(IF(K441&lt;&gt;"---",IF(INDEX(RAW_c_TEB2000_REV01!B:D,MATCH(H441,RAW_c_TEB2000_REV01!B:B,0),3)=L441,INDEX(
RAW_c_TEB2000_REV01!B:D,MATCH(H441,INDEX(RAW_c_TEB2000_REV01!B:B,MATCH(H441,RAW_c_TEB2000_REV01!B:B,)+1):'RAW_c_TEB2000_REV01'!B11512,)+MATCH(H441,RAW_c_TEB2000_REV01!B:B,),3),INDEX(RAW_c_TEB2000_REV01!B:D,MATCH(H441,RAW_c_TEB2000_REV01!B:B,0),3)),"---")))=0,"---",IF(K441&lt;&gt;"---",IF(INDEX(RAW_c_TEB2000_REV01!B:D,MATCH(H441,RAW_c_TEB2000_REV01!B:B,0),3)=L441,INDEX(
RAW_c_TEB2000_REV01!B:D,MATCH(H441,INDEX(RAW_c_TEB2000_REV01!B:B,MATCH(H441,RAW_c_TEB2000_REV01!B:B,)+1):'RAW_c_TEB2000_REV01'!B11512,)+MATCH(H441,RAW_c_TEB2000_REV01!B:B,),3),INDEX(RAW_c_TEB2000_REV01!B:D,MATCH(H441,RAW_c_TEB2000_REV01!B:B,0),3)),"---"))),"---")</f>
        <v>JB2-44</v>
      </c>
      <c r="T441">
        <f>COUNTIF(RAW_c_TEB2000_REV01!B:B,G441)</f>
        <v>2</v>
      </c>
      <c r="U441" t="str">
        <f t="shared" si="41"/>
        <v>ext. Conn.-80</v>
      </c>
    </row>
    <row r="442" spans="1:21" x14ac:dyDescent="0.25">
      <c r="A442" t="s">
        <v>2474</v>
      </c>
      <c r="B442" t="s">
        <v>2298</v>
      </c>
      <c r="C442" t="s">
        <v>250</v>
      </c>
      <c r="D442" t="s">
        <v>842</v>
      </c>
      <c r="E442" t="s">
        <v>1143</v>
      </c>
      <c r="F442" t="str">
        <f t="shared" si="36"/>
        <v>J2-C17</v>
      </c>
      <c r="G442" t="str">
        <f>VLOOKUP(F442,RAW_c_TEB2000_REV01!A:B,2,0)</f>
        <v>B13_L7_P</v>
      </c>
      <c r="H442" t="str">
        <f t="shared" si="37"/>
        <v>B13_L7_P</v>
      </c>
      <c r="I442" t="str">
        <f t="shared" si="38"/>
        <v>--</v>
      </c>
      <c r="J442" t="str">
        <f t="shared" si="39"/>
        <v>--</v>
      </c>
      <c r="K442">
        <f>IFERROR(IF(J442="--",IF(G442=H442,VLOOKUP(G442,RAW_c_TEB2000_REV01!L:N,3,0),SUM(VLOOKUP(H442,RAW_c_TEB2000_REV01!L:N,3,0),VLOOKUP(G442,RAW_c_TEB2000_REV01!L:N,3,0))),"---"),"---")</f>
        <v>22.4998</v>
      </c>
      <c r="L442" t="str">
        <f t="shared" si="40"/>
        <v>J2-C17</v>
      </c>
      <c r="M442" t="str">
        <f>IFERROR(IF(
COUNTIF(B2B!H:H,(IF(K442&lt;&gt;"---",IF(INDEX(RAW_c_TEB2000_REV01!B:D,MATCH(H442,RAW_c_TEB2000_REV01!B:B,0),3)=L442,INDEX(
RAW_c_TEB2000_REV01!B:D,MATCH(H442,INDEX(RAW_c_TEB2000_REV01!B:B,MATCH(H442,RAW_c_TEB2000_REV01!B:B,)+1):'RAW_c_TEB2000_REV01'!B11513,)+MATCH(H442,RAW_c_TEB2000_REV01!B:B,),3),INDEX(RAW_c_TEB2000_REV01!B:D,MATCH(H442,RAW_c_TEB2000_REV01!B:B,0),3)),"---")))=1,"---",IF(K442&lt;&gt;"---",IF(INDEX(RAW_c_TEB2000_REV01!B:D,MATCH(H442,RAW_c_TEB2000_REV01!B:B,0),3)=L442,INDEX(
RAW_c_TEB2000_REV01!B:D,MATCH(H442,INDEX(RAW_c_TEB2000_REV01!B:B,MATCH(H442,RAW_c_TEB2000_REV01!B:B,)+1):'RAW_c_TEB2000_REV01'!B11513,)+MATCH(H442,RAW_c_TEB2000_REV01!B:B,),3),INDEX(RAW_c_TEB2000_REV01!B:D,MATCH(H442,RAW_c_TEB2000_REV01!B:B,0),3)),"---")),"---")</f>
        <v>---</v>
      </c>
      <c r="N442" t="str">
        <f>IFERROR(IF(AND(B442="B2B",J442="--"),L442,IF(
COUNTIF(B2B!H:H,(IF(K442&lt;&gt;"---",IF(INDEX(RAW_c_TEB2000_REV01!B:D,MATCH(H442,RAW_c_TEB2000_REV01!B:B,0),3)=L442,INDEX(
RAW_c_TEB2000_REV01!B:D,MATCH(H442,INDEX(RAW_c_TEB2000_REV01!B:B,MATCH(H442,RAW_c_TEB2000_REV01!B:B,)+1):'RAW_c_TEB2000_REV01'!B11513,)+MATCH(H442,RAW_c_TEB2000_REV01!B:B,),3),INDEX(RAW_c_TEB2000_REV01!B:D,MATCH(H442,RAW_c_TEB2000_REV01!B:B,0),3)),"---")))=0,"---",IF(K442&lt;&gt;"---",IF(INDEX(RAW_c_TEB2000_REV01!B:D,MATCH(H442,RAW_c_TEB2000_REV01!B:B,0),3)=L442,INDEX(
RAW_c_TEB2000_REV01!B:D,MATCH(H442,INDEX(RAW_c_TEB2000_REV01!B:B,MATCH(H442,RAW_c_TEB2000_REV01!B:B,)+1):'RAW_c_TEB2000_REV01'!B11513,)+MATCH(H442,RAW_c_TEB2000_REV01!B:B,),3),INDEX(RAW_c_TEB2000_REV01!B:D,MATCH(H442,RAW_c_TEB2000_REV01!B:B,0),3)),"---"))),"---")</f>
        <v>JB2-42</v>
      </c>
      <c r="T442">
        <f>COUNTIF(RAW_c_TEB2000_REV01!B:B,G442)</f>
        <v>2</v>
      </c>
      <c r="U442" t="str">
        <f t="shared" si="41"/>
        <v>ext. Conn.-81</v>
      </c>
    </row>
    <row r="443" spans="1:21" x14ac:dyDescent="0.25">
      <c r="A443" t="s">
        <v>2475</v>
      </c>
      <c r="B443" t="s">
        <v>2298</v>
      </c>
      <c r="C443" t="s">
        <v>251</v>
      </c>
      <c r="D443" t="s">
        <v>842</v>
      </c>
      <c r="E443" t="s">
        <v>997</v>
      </c>
      <c r="F443" t="str">
        <f t="shared" si="36"/>
        <v>J2-C18</v>
      </c>
      <c r="G443" t="str">
        <f>VLOOKUP(F443,RAW_c_TEB2000_REV01!A:B,2,0)</f>
        <v>B33_L18_N</v>
      </c>
      <c r="H443" t="str">
        <f t="shared" si="37"/>
        <v>B33_L18_N</v>
      </c>
      <c r="I443" t="str">
        <f t="shared" si="38"/>
        <v>--</v>
      </c>
      <c r="J443" t="str">
        <f t="shared" si="39"/>
        <v>--</v>
      </c>
      <c r="K443">
        <f>IFERROR(IF(J443="--",IF(G443=H443,VLOOKUP(G443,RAW_c_TEB2000_REV01!L:N,3,0),SUM(VLOOKUP(H443,RAW_c_TEB2000_REV01!L:N,3,0),VLOOKUP(G443,RAW_c_TEB2000_REV01!L:N,3,0))),"---"),"---")</f>
        <v>22.4785</v>
      </c>
      <c r="L443" t="str">
        <f t="shared" si="40"/>
        <v>J2-C18</v>
      </c>
      <c r="M443" t="str">
        <f>IFERROR(IF(
COUNTIF(B2B!H:H,(IF(K443&lt;&gt;"---",IF(INDEX(RAW_c_TEB2000_REV01!B:D,MATCH(H443,RAW_c_TEB2000_REV01!B:B,0),3)=L443,INDEX(
RAW_c_TEB2000_REV01!B:D,MATCH(H443,INDEX(RAW_c_TEB2000_REV01!B:B,MATCH(H443,RAW_c_TEB2000_REV01!B:B,)+1):'RAW_c_TEB2000_REV01'!B11514,)+MATCH(H443,RAW_c_TEB2000_REV01!B:B,),3),INDEX(RAW_c_TEB2000_REV01!B:D,MATCH(H443,RAW_c_TEB2000_REV01!B:B,0),3)),"---")))=1,"---",IF(K443&lt;&gt;"---",IF(INDEX(RAW_c_TEB2000_REV01!B:D,MATCH(H443,RAW_c_TEB2000_REV01!B:B,0),3)=L443,INDEX(
RAW_c_TEB2000_REV01!B:D,MATCH(H443,INDEX(RAW_c_TEB2000_REV01!B:B,MATCH(H443,RAW_c_TEB2000_REV01!B:B,)+1):'RAW_c_TEB2000_REV01'!B11514,)+MATCH(H443,RAW_c_TEB2000_REV01!B:B,),3),INDEX(RAW_c_TEB2000_REV01!B:D,MATCH(H443,RAW_c_TEB2000_REV01!B:B,0),3)),"---")),"---")</f>
        <v>---</v>
      </c>
      <c r="N443" t="str">
        <f>IFERROR(IF(AND(B443="B2B",J443="--"),L443,IF(
COUNTIF(B2B!H:H,(IF(K443&lt;&gt;"---",IF(INDEX(RAW_c_TEB2000_REV01!B:D,MATCH(H443,RAW_c_TEB2000_REV01!B:B,0),3)=L443,INDEX(
RAW_c_TEB2000_REV01!B:D,MATCH(H443,INDEX(RAW_c_TEB2000_REV01!B:B,MATCH(H443,RAW_c_TEB2000_REV01!B:B,)+1):'RAW_c_TEB2000_REV01'!B11514,)+MATCH(H443,RAW_c_TEB2000_REV01!B:B,),3),INDEX(RAW_c_TEB2000_REV01!B:D,MATCH(H443,RAW_c_TEB2000_REV01!B:B,0),3)),"---")))=0,"---",IF(K443&lt;&gt;"---",IF(INDEX(RAW_c_TEB2000_REV01!B:D,MATCH(H443,RAW_c_TEB2000_REV01!B:B,0),3)=L443,INDEX(
RAW_c_TEB2000_REV01!B:D,MATCH(H443,INDEX(RAW_c_TEB2000_REV01!B:B,MATCH(H443,RAW_c_TEB2000_REV01!B:B,)+1):'RAW_c_TEB2000_REV01'!B11514,)+MATCH(H443,RAW_c_TEB2000_REV01!B:B,),3),INDEX(RAW_c_TEB2000_REV01!B:D,MATCH(H443,RAW_c_TEB2000_REV01!B:B,0),3)),"---"))),"---")</f>
        <v>JB2-38</v>
      </c>
      <c r="T443">
        <f>COUNTIF(RAW_c_TEB2000_REV01!B:B,G443)</f>
        <v>2</v>
      </c>
      <c r="U443" t="str">
        <f t="shared" si="41"/>
        <v>ext. Conn.-82</v>
      </c>
    </row>
    <row r="444" spans="1:21" x14ac:dyDescent="0.25">
      <c r="A444" t="s">
        <v>2476</v>
      </c>
      <c r="B444" t="s">
        <v>2298</v>
      </c>
      <c r="C444" t="s">
        <v>252</v>
      </c>
      <c r="D444" t="s">
        <v>842</v>
      </c>
      <c r="E444" t="s">
        <v>1144</v>
      </c>
      <c r="F444" t="str">
        <f t="shared" si="36"/>
        <v>J2-C19</v>
      </c>
      <c r="G444" t="str">
        <f>VLOOKUP(F444,RAW_c_TEB2000_REV01!A:B,2,0)</f>
        <v>B33_L18_P</v>
      </c>
      <c r="H444" t="str">
        <f t="shared" si="37"/>
        <v>B33_L18_P</v>
      </c>
      <c r="I444" t="str">
        <f t="shared" si="38"/>
        <v>--</v>
      </c>
      <c r="J444" t="str">
        <f t="shared" si="39"/>
        <v>--</v>
      </c>
      <c r="K444">
        <f>IFERROR(IF(J444="--",IF(G444=H444,VLOOKUP(G444,RAW_c_TEB2000_REV01!L:N,3,0),SUM(VLOOKUP(H444,RAW_c_TEB2000_REV01!L:N,3,0),VLOOKUP(G444,RAW_c_TEB2000_REV01!L:N,3,0))),"---"),"---")</f>
        <v>22.477699999999999</v>
      </c>
      <c r="L444" t="str">
        <f t="shared" si="40"/>
        <v>J2-C19</v>
      </c>
      <c r="M444" t="str">
        <f>IFERROR(IF(
COUNTIF(B2B!H:H,(IF(K444&lt;&gt;"---",IF(INDEX(RAW_c_TEB2000_REV01!B:D,MATCH(H444,RAW_c_TEB2000_REV01!B:B,0),3)=L444,INDEX(
RAW_c_TEB2000_REV01!B:D,MATCH(H444,INDEX(RAW_c_TEB2000_REV01!B:B,MATCH(H444,RAW_c_TEB2000_REV01!B:B,)+1):'RAW_c_TEB2000_REV01'!B11515,)+MATCH(H444,RAW_c_TEB2000_REV01!B:B,),3),INDEX(RAW_c_TEB2000_REV01!B:D,MATCH(H444,RAW_c_TEB2000_REV01!B:B,0),3)),"---")))=1,"---",IF(K444&lt;&gt;"---",IF(INDEX(RAW_c_TEB2000_REV01!B:D,MATCH(H444,RAW_c_TEB2000_REV01!B:B,0),3)=L444,INDEX(
RAW_c_TEB2000_REV01!B:D,MATCH(H444,INDEX(RAW_c_TEB2000_REV01!B:B,MATCH(H444,RAW_c_TEB2000_REV01!B:B,)+1):'RAW_c_TEB2000_REV01'!B11515,)+MATCH(H444,RAW_c_TEB2000_REV01!B:B,),3),INDEX(RAW_c_TEB2000_REV01!B:D,MATCH(H444,RAW_c_TEB2000_REV01!B:B,0),3)),"---")),"---")</f>
        <v>---</v>
      </c>
      <c r="N444" t="str">
        <f>IFERROR(IF(AND(B444="B2B",J444="--"),L444,IF(
COUNTIF(B2B!H:H,(IF(K444&lt;&gt;"---",IF(INDEX(RAW_c_TEB2000_REV01!B:D,MATCH(H444,RAW_c_TEB2000_REV01!B:B,0),3)=L444,INDEX(
RAW_c_TEB2000_REV01!B:D,MATCH(H444,INDEX(RAW_c_TEB2000_REV01!B:B,MATCH(H444,RAW_c_TEB2000_REV01!B:B,)+1):'RAW_c_TEB2000_REV01'!B11515,)+MATCH(H444,RAW_c_TEB2000_REV01!B:B,),3),INDEX(RAW_c_TEB2000_REV01!B:D,MATCH(H444,RAW_c_TEB2000_REV01!B:B,0),3)),"---")))=0,"---",IF(K444&lt;&gt;"---",IF(INDEX(RAW_c_TEB2000_REV01!B:D,MATCH(H444,RAW_c_TEB2000_REV01!B:B,0),3)=L444,INDEX(
RAW_c_TEB2000_REV01!B:D,MATCH(H444,INDEX(RAW_c_TEB2000_REV01!B:B,MATCH(H444,RAW_c_TEB2000_REV01!B:B,)+1):'RAW_c_TEB2000_REV01'!B11515,)+MATCH(H444,RAW_c_TEB2000_REV01!B:B,),3),INDEX(RAW_c_TEB2000_REV01!B:D,MATCH(H444,RAW_c_TEB2000_REV01!B:B,0),3)),"---"))),"---")</f>
        <v>JB2-36</v>
      </c>
      <c r="T444">
        <f>COUNTIF(RAW_c_TEB2000_REV01!B:B,G444)</f>
        <v>2</v>
      </c>
      <c r="U444" t="str">
        <f t="shared" si="41"/>
        <v>ext. Conn.-83</v>
      </c>
    </row>
    <row r="445" spans="1:21" x14ac:dyDescent="0.25">
      <c r="A445" t="s">
        <v>2477</v>
      </c>
      <c r="B445" t="s">
        <v>2298</v>
      </c>
      <c r="C445" t="s">
        <v>253</v>
      </c>
      <c r="D445" t="s">
        <v>842</v>
      </c>
      <c r="E445" t="s">
        <v>1145</v>
      </c>
      <c r="F445" t="str">
        <f t="shared" si="36"/>
        <v>J2-C20</v>
      </c>
      <c r="G445" t="str">
        <f>VLOOKUP(F445,RAW_c_TEB2000_REV01!A:B,2,0)</f>
        <v>B33_L17_N</v>
      </c>
      <c r="H445" t="str">
        <f t="shared" si="37"/>
        <v>B33_L17_N</v>
      </c>
      <c r="I445" t="str">
        <f t="shared" si="38"/>
        <v>--</v>
      </c>
      <c r="J445" t="str">
        <f t="shared" si="39"/>
        <v>--</v>
      </c>
      <c r="K445">
        <f>IFERROR(IF(J445="--",IF(G445=H445,VLOOKUP(G445,RAW_c_TEB2000_REV01!L:N,3,0),SUM(VLOOKUP(H445,RAW_c_TEB2000_REV01!L:N,3,0),VLOOKUP(G445,RAW_c_TEB2000_REV01!L:N,3,0))),"---"),"---")</f>
        <v>28.481300000000001</v>
      </c>
      <c r="L445" t="str">
        <f t="shared" si="40"/>
        <v>J2-C20</v>
      </c>
      <c r="M445" t="str">
        <f>IFERROR(IF(
COUNTIF(B2B!H:H,(IF(K445&lt;&gt;"---",IF(INDEX(RAW_c_TEB2000_REV01!B:D,MATCH(H445,RAW_c_TEB2000_REV01!B:B,0),3)=L445,INDEX(
RAW_c_TEB2000_REV01!B:D,MATCH(H445,INDEX(RAW_c_TEB2000_REV01!B:B,MATCH(H445,RAW_c_TEB2000_REV01!B:B,)+1):'RAW_c_TEB2000_REV01'!B11516,)+MATCH(H445,RAW_c_TEB2000_REV01!B:B,),3),INDEX(RAW_c_TEB2000_REV01!B:D,MATCH(H445,RAW_c_TEB2000_REV01!B:B,0),3)),"---")))=1,"---",IF(K445&lt;&gt;"---",IF(INDEX(RAW_c_TEB2000_REV01!B:D,MATCH(H445,RAW_c_TEB2000_REV01!B:B,0),3)=L445,INDEX(
RAW_c_TEB2000_REV01!B:D,MATCH(H445,INDEX(RAW_c_TEB2000_REV01!B:B,MATCH(H445,RAW_c_TEB2000_REV01!B:B,)+1):'RAW_c_TEB2000_REV01'!B11516,)+MATCH(H445,RAW_c_TEB2000_REV01!B:B,),3),INDEX(RAW_c_TEB2000_REV01!B:D,MATCH(H445,RAW_c_TEB2000_REV01!B:B,0),3)),"---")),"---")</f>
        <v>---</v>
      </c>
      <c r="N445" t="str">
        <f>IFERROR(IF(AND(B445="B2B",J445="--"),L445,IF(
COUNTIF(B2B!H:H,(IF(K445&lt;&gt;"---",IF(INDEX(RAW_c_TEB2000_REV01!B:D,MATCH(H445,RAW_c_TEB2000_REV01!B:B,0),3)=L445,INDEX(
RAW_c_TEB2000_REV01!B:D,MATCH(H445,INDEX(RAW_c_TEB2000_REV01!B:B,MATCH(H445,RAW_c_TEB2000_REV01!B:B,)+1):'RAW_c_TEB2000_REV01'!B11516,)+MATCH(H445,RAW_c_TEB2000_REV01!B:B,),3),INDEX(RAW_c_TEB2000_REV01!B:D,MATCH(H445,RAW_c_TEB2000_REV01!B:B,0),3)),"---")))=0,"---",IF(K445&lt;&gt;"---",IF(INDEX(RAW_c_TEB2000_REV01!B:D,MATCH(H445,RAW_c_TEB2000_REV01!B:B,0),3)=L445,INDEX(
RAW_c_TEB2000_REV01!B:D,MATCH(H445,INDEX(RAW_c_TEB2000_REV01!B:B,MATCH(H445,RAW_c_TEB2000_REV01!B:B,)+1):'RAW_c_TEB2000_REV01'!B11516,)+MATCH(H445,RAW_c_TEB2000_REV01!B:B,),3),INDEX(RAW_c_TEB2000_REV01!B:D,MATCH(H445,RAW_c_TEB2000_REV01!B:B,0),3)),"---"))),"---")</f>
        <v>JB2-34</v>
      </c>
      <c r="T445">
        <f>COUNTIF(RAW_c_TEB2000_REV01!B:B,G445)</f>
        <v>2</v>
      </c>
      <c r="U445" t="str">
        <f t="shared" si="41"/>
        <v>ext. Conn.-84</v>
      </c>
    </row>
    <row r="446" spans="1:21" x14ac:dyDescent="0.25">
      <c r="A446" t="s">
        <v>2478</v>
      </c>
      <c r="B446" t="s">
        <v>2298</v>
      </c>
      <c r="C446" t="s">
        <v>254</v>
      </c>
      <c r="D446" t="s">
        <v>842</v>
      </c>
      <c r="E446" t="s">
        <v>1146</v>
      </c>
      <c r="F446" t="str">
        <f t="shared" si="36"/>
        <v>J2-C21</v>
      </c>
      <c r="G446" t="str">
        <f>VLOOKUP(F446,RAW_c_TEB2000_REV01!A:B,2,0)</f>
        <v>B33_L17_P</v>
      </c>
      <c r="H446" t="str">
        <f t="shared" si="37"/>
        <v>B33_L17_P</v>
      </c>
      <c r="I446" t="str">
        <f t="shared" si="38"/>
        <v>--</v>
      </c>
      <c r="J446" t="str">
        <f t="shared" si="39"/>
        <v>--</v>
      </c>
      <c r="K446">
        <f>IFERROR(IF(J446="--",IF(G446=H446,VLOOKUP(G446,RAW_c_TEB2000_REV01!L:N,3,0),SUM(VLOOKUP(H446,RAW_c_TEB2000_REV01!L:N,3,0),VLOOKUP(G446,RAW_c_TEB2000_REV01!L:N,3,0))),"---"),"---")</f>
        <v>28.481300000000001</v>
      </c>
      <c r="L446" t="str">
        <f t="shared" si="40"/>
        <v>J2-C21</v>
      </c>
      <c r="M446" t="str">
        <f>IFERROR(IF(
COUNTIF(B2B!H:H,(IF(K446&lt;&gt;"---",IF(INDEX(RAW_c_TEB2000_REV01!B:D,MATCH(H446,RAW_c_TEB2000_REV01!B:B,0),3)=L446,INDEX(
RAW_c_TEB2000_REV01!B:D,MATCH(H446,INDEX(RAW_c_TEB2000_REV01!B:B,MATCH(H446,RAW_c_TEB2000_REV01!B:B,)+1):'RAW_c_TEB2000_REV01'!B11517,)+MATCH(H446,RAW_c_TEB2000_REV01!B:B,),3),INDEX(RAW_c_TEB2000_REV01!B:D,MATCH(H446,RAW_c_TEB2000_REV01!B:B,0),3)),"---")))=1,"---",IF(K446&lt;&gt;"---",IF(INDEX(RAW_c_TEB2000_REV01!B:D,MATCH(H446,RAW_c_TEB2000_REV01!B:B,0),3)=L446,INDEX(
RAW_c_TEB2000_REV01!B:D,MATCH(H446,INDEX(RAW_c_TEB2000_REV01!B:B,MATCH(H446,RAW_c_TEB2000_REV01!B:B,)+1):'RAW_c_TEB2000_REV01'!B11517,)+MATCH(H446,RAW_c_TEB2000_REV01!B:B,),3),INDEX(RAW_c_TEB2000_REV01!B:D,MATCH(H446,RAW_c_TEB2000_REV01!B:B,0),3)),"---")),"---")</f>
        <v>---</v>
      </c>
      <c r="N446" t="str">
        <f>IFERROR(IF(AND(B446="B2B",J446="--"),L446,IF(
COUNTIF(B2B!H:H,(IF(K446&lt;&gt;"---",IF(INDEX(RAW_c_TEB2000_REV01!B:D,MATCH(H446,RAW_c_TEB2000_REV01!B:B,0),3)=L446,INDEX(
RAW_c_TEB2000_REV01!B:D,MATCH(H446,INDEX(RAW_c_TEB2000_REV01!B:B,MATCH(H446,RAW_c_TEB2000_REV01!B:B,)+1):'RAW_c_TEB2000_REV01'!B11517,)+MATCH(H446,RAW_c_TEB2000_REV01!B:B,),3),INDEX(RAW_c_TEB2000_REV01!B:D,MATCH(H446,RAW_c_TEB2000_REV01!B:B,0),3)),"---")))=0,"---",IF(K446&lt;&gt;"---",IF(INDEX(RAW_c_TEB2000_REV01!B:D,MATCH(H446,RAW_c_TEB2000_REV01!B:B,0),3)=L446,INDEX(
RAW_c_TEB2000_REV01!B:D,MATCH(H446,INDEX(RAW_c_TEB2000_REV01!B:B,MATCH(H446,RAW_c_TEB2000_REV01!B:B,)+1):'RAW_c_TEB2000_REV01'!B11517,)+MATCH(H446,RAW_c_TEB2000_REV01!B:B,),3),INDEX(RAW_c_TEB2000_REV01!B:D,MATCH(H446,RAW_c_TEB2000_REV01!B:B,0),3)),"---"))),"---")</f>
        <v>JB2-32</v>
      </c>
      <c r="T446">
        <f>COUNTIF(RAW_c_TEB2000_REV01!B:B,G446)</f>
        <v>2</v>
      </c>
      <c r="U446" t="str">
        <f t="shared" si="41"/>
        <v>ext. Conn.-85</v>
      </c>
    </row>
    <row r="447" spans="1:21" x14ac:dyDescent="0.25">
      <c r="A447" t="s">
        <v>2479</v>
      </c>
      <c r="B447" t="s">
        <v>2298</v>
      </c>
      <c r="C447" t="s">
        <v>255</v>
      </c>
      <c r="D447" t="s">
        <v>842</v>
      </c>
      <c r="E447" t="s">
        <v>1147</v>
      </c>
      <c r="F447" t="str">
        <f t="shared" si="36"/>
        <v>J2-C22</v>
      </c>
      <c r="G447" t="str">
        <f>VLOOKUP(F447,RAW_c_TEB2000_REV01!A:B,2,0)</f>
        <v>B33_L12_N</v>
      </c>
      <c r="H447" t="str">
        <f t="shared" si="37"/>
        <v>B33_L12_N</v>
      </c>
      <c r="I447" t="str">
        <f t="shared" si="38"/>
        <v>--</v>
      </c>
      <c r="J447" t="str">
        <f t="shared" si="39"/>
        <v>--</v>
      </c>
      <c r="K447">
        <f>IFERROR(IF(J447="--",IF(G447=H447,VLOOKUP(G447,RAW_c_TEB2000_REV01!L:N,3,0),SUM(VLOOKUP(H447,RAW_c_TEB2000_REV01!L:N,3,0),VLOOKUP(G447,RAW_c_TEB2000_REV01!L:N,3,0))),"---"),"---")</f>
        <v>29.092600000000001</v>
      </c>
      <c r="L447" t="str">
        <f t="shared" si="40"/>
        <v>J2-C22</v>
      </c>
      <c r="M447" t="str">
        <f>IFERROR(IF(
COUNTIF(B2B!H:H,(IF(K447&lt;&gt;"---",IF(INDEX(RAW_c_TEB2000_REV01!B:D,MATCH(H447,RAW_c_TEB2000_REV01!B:B,0),3)=L447,INDEX(
RAW_c_TEB2000_REV01!B:D,MATCH(H447,INDEX(RAW_c_TEB2000_REV01!B:B,MATCH(H447,RAW_c_TEB2000_REV01!B:B,)+1):'RAW_c_TEB2000_REV01'!B11518,)+MATCH(H447,RAW_c_TEB2000_REV01!B:B,),3),INDEX(RAW_c_TEB2000_REV01!B:D,MATCH(H447,RAW_c_TEB2000_REV01!B:B,0),3)),"---")))=1,"---",IF(K447&lt;&gt;"---",IF(INDEX(RAW_c_TEB2000_REV01!B:D,MATCH(H447,RAW_c_TEB2000_REV01!B:B,0),3)=L447,INDEX(
RAW_c_TEB2000_REV01!B:D,MATCH(H447,INDEX(RAW_c_TEB2000_REV01!B:B,MATCH(H447,RAW_c_TEB2000_REV01!B:B,)+1):'RAW_c_TEB2000_REV01'!B11518,)+MATCH(H447,RAW_c_TEB2000_REV01!B:B,),3),INDEX(RAW_c_TEB2000_REV01!B:D,MATCH(H447,RAW_c_TEB2000_REV01!B:B,0),3)),"---")),"---")</f>
        <v>---</v>
      </c>
      <c r="N447" t="str">
        <f>IFERROR(IF(AND(B447="B2B",J447="--"),L447,IF(
COUNTIF(B2B!H:H,(IF(K447&lt;&gt;"---",IF(INDEX(RAW_c_TEB2000_REV01!B:D,MATCH(H447,RAW_c_TEB2000_REV01!B:B,0),3)=L447,INDEX(
RAW_c_TEB2000_REV01!B:D,MATCH(H447,INDEX(RAW_c_TEB2000_REV01!B:B,MATCH(H447,RAW_c_TEB2000_REV01!B:B,)+1):'RAW_c_TEB2000_REV01'!B11518,)+MATCH(H447,RAW_c_TEB2000_REV01!B:B,),3),INDEX(RAW_c_TEB2000_REV01!B:D,MATCH(H447,RAW_c_TEB2000_REV01!B:B,0),3)),"---")))=0,"---",IF(K447&lt;&gt;"---",IF(INDEX(RAW_c_TEB2000_REV01!B:D,MATCH(H447,RAW_c_TEB2000_REV01!B:B,0),3)=L447,INDEX(
RAW_c_TEB2000_REV01!B:D,MATCH(H447,INDEX(RAW_c_TEB2000_REV01!B:B,MATCH(H447,RAW_c_TEB2000_REV01!B:B,)+1):'RAW_c_TEB2000_REV01'!B11518,)+MATCH(H447,RAW_c_TEB2000_REV01!B:B,),3),INDEX(RAW_c_TEB2000_REV01!B:D,MATCH(H447,RAW_c_TEB2000_REV01!B:B,0),3)),"---"))),"---")</f>
        <v>JB2-28</v>
      </c>
      <c r="T447">
        <f>COUNTIF(RAW_c_TEB2000_REV01!B:B,G447)</f>
        <v>2</v>
      </c>
      <c r="U447" t="str">
        <f t="shared" si="41"/>
        <v>ext. Conn.-86</v>
      </c>
    </row>
    <row r="448" spans="1:21" x14ac:dyDescent="0.25">
      <c r="A448" t="s">
        <v>2480</v>
      </c>
      <c r="B448" t="s">
        <v>2298</v>
      </c>
      <c r="C448" t="s">
        <v>256</v>
      </c>
      <c r="D448" t="s">
        <v>842</v>
      </c>
      <c r="E448" t="s">
        <v>1288</v>
      </c>
      <c r="F448" t="str">
        <f t="shared" si="36"/>
        <v>J2-C23</v>
      </c>
      <c r="G448" t="str">
        <f>VLOOKUP(F448,RAW_c_TEB2000_REV01!A:B,2,0)</f>
        <v>B33_L12_P</v>
      </c>
      <c r="H448" t="str">
        <f t="shared" si="37"/>
        <v>B33_L12_P</v>
      </c>
      <c r="I448" t="str">
        <f t="shared" si="38"/>
        <v>--</v>
      </c>
      <c r="J448" t="str">
        <f t="shared" si="39"/>
        <v>--</v>
      </c>
      <c r="K448">
        <f>IFERROR(IF(J448="--",IF(G448=H448,VLOOKUP(G448,RAW_c_TEB2000_REV01!L:N,3,0),SUM(VLOOKUP(H448,RAW_c_TEB2000_REV01!L:N,3,0),VLOOKUP(G448,RAW_c_TEB2000_REV01!L:N,3,0))),"---"),"---")</f>
        <v>29.113399999999999</v>
      </c>
      <c r="L448" t="str">
        <f t="shared" si="40"/>
        <v>J2-C23</v>
      </c>
      <c r="M448" t="str">
        <f>IFERROR(IF(
COUNTIF(B2B!H:H,(IF(K448&lt;&gt;"---",IF(INDEX(RAW_c_TEB2000_REV01!B:D,MATCH(H448,RAW_c_TEB2000_REV01!B:B,0),3)=L448,INDEX(
RAW_c_TEB2000_REV01!B:D,MATCH(H448,INDEX(RAW_c_TEB2000_REV01!B:B,MATCH(H448,RAW_c_TEB2000_REV01!B:B,)+1):'RAW_c_TEB2000_REV01'!B11519,)+MATCH(H448,RAW_c_TEB2000_REV01!B:B,),3),INDEX(RAW_c_TEB2000_REV01!B:D,MATCH(H448,RAW_c_TEB2000_REV01!B:B,0),3)),"---")))=1,"---",IF(K448&lt;&gt;"---",IF(INDEX(RAW_c_TEB2000_REV01!B:D,MATCH(H448,RAW_c_TEB2000_REV01!B:B,0),3)=L448,INDEX(
RAW_c_TEB2000_REV01!B:D,MATCH(H448,INDEX(RAW_c_TEB2000_REV01!B:B,MATCH(H448,RAW_c_TEB2000_REV01!B:B,)+1):'RAW_c_TEB2000_REV01'!B11519,)+MATCH(H448,RAW_c_TEB2000_REV01!B:B,),3),INDEX(RAW_c_TEB2000_REV01!B:D,MATCH(H448,RAW_c_TEB2000_REV01!B:B,0),3)),"---")),"---")</f>
        <v>---</v>
      </c>
      <c r="N448" t="str">
        <f>IFERROR(IF(AND(B448="B2B",J448="--"),L448,IF(
COUNTIF(B2B!H:H,(IF(K448&lt;&gt;"---",IF(INDEX(RAW_c_TEB2000_REV01!B:D,MATCH(H448,RAW_c_TEB2000_REV01!B:B,0),3)=L448,INDEX(
RAW_c_TEB2000_REV01!B:D,MATCH(H448,INDEX(RAW_c_TEB2000_REV01!B:B,MATCH(H448,RAW_c_TEB2000_REV01!B:B,)+1):'RAW_c_TEB2000_REV01'!B11519,)+MATCH(H448,RAW_c_TEB2000_REV01!B:B,),3),INDEX(RAW_c_TEB2000_REV01!B:D,MATCH(H448,RAW_c_TEB2000_REV01!B:B,0),3)),"---")))=0,"---",IF(K448&lt;&gt;"---",IF(INDEX(RAW_c_TEB2000_REV01!B:D,MATCH(H448,RAW_c_TEB2000_REV01!B:B,0),3)=L448,INDEX(
RAW_c_TEB2000_REV01!B:D,MATCH(H448,INDEX(RAW_c_TEB2000_REV01!B:B,MATCH(H448,RAW_c_TEB2000_REV01!B:B,)+1):'RAW_c_TEB2000_REV01'!B11519,)+MATCH(H448,RAW_c_TEB2000_REV01!B:B,),3),INDEX(RAW_c_TEB2000_REV01!B:D,MATCH(H448,RAW_c_TEB2000_REV01!B:B,0),3)),"---"))),"---")</f>
        <v>JB2-26</v>
      </c>
      <c r="T448">
        <f>COUNTIF(RAW_c_TEB2000_REV01!B:B,G448)</f>
        <v>2</v>
      </c>
      <c r="U448" t="str">
        <f t="shared" si="41"/>
        <v>ext. Conn.-87</v>
      </c>
    </row>
    <row r="449" spans="1:21" x14ac:dyDescent="0.25">
      <c r="A449" t="s">
        <v>2481</v>
      </c>
      <c r="B449" t="s">
        <v>2298</v>
      </c>
      <c r="C449" t="s">
        <v>257</v>
      </c>
      <c r="D449" t="s">
        <v>842</v>
      </c>
      <c r="E449" t="s">
        <v>1289</v>
      </c>
      <c r="F449" t="str">
        <f t="shared" si="36"/>
        <v>J2-C24</v>
      </c>
      <c r="G449" t="str">
        <f>VLOOKUP(F449,RAW_c_TEB2000_REV01!A:B,2,0)</f>
        <v>X0</v>
      </c>
      <c r="H449" t="str">
        <f t="shared" si="37"/>
        <v>X0</v>
      </c>
      <c r="I449" t="str">
        <f t="shared" si="38"/>
        <v>--</v>
      </c>
      <c r="J449" t="str">
        <f t="shared" si="39"/>
        <v>--</v>
      </c>
      <c r="K449">
        <f>IFERROR(IF(J449="--",IF(G449=H449,VLOOKUP(G449,RAW_c_TEB2000_REV01!L:N,3,0),SUM(VLOOKUP(H449,RAW_c_TEB2000_REV01!L:N,3,0),VLOOKUP(G449,RAW_c_TEB2000_REV01!L:N,3,0))),"---"),"---")</f>
        <v>30.825399999999998</v>
      </c>
      <c r="L449" t="str">
        <f t="shared" si="40"/>
        <v>J2-C24</v>
      </c>
      <c r="M449" t="str">
        <f>IFERROR(IF(
COUNTIF(B2B!H:H,(IF(K449&lt;&gt;"---",IF(INDEX(RAW_c_TEB2000_REV01!B:D,MATCH(H449,RAW_c_TEB2000_REV01!B:B,0),3)=L449,INDEX(
RAW_c_TEB2000_REV01!B:D,MATCH(H449,INDEX(RAW_c_TEB2000_REV01!B:B,MATCH(H449,RAW_c_TEB2000_REV01!B:B,)+1):'RAW_c_TEB2000_REV01'!B11520,)+MATCH(H449,RAW_c_TEB2000_REV01!B:B,),3),INDEX(RAW_c_TEB2000_REV01!B:D,MATCH(H449,RAW_c_TEB2000_REV01!B:B,0),3)),"---")))=1,"---",IF(K449&lt;&gt;"---",IF(INDEX(RAW_c_TEB2000_REV01!B:D,MATCH(H449,RAW_c_TEB2000_REV01!B:B,0),3)=L449,INDEX(
RAW_c_TEB2000_REV01!B:D,MATCH(H449,INDEX(RAW_c_TEB2000_REV01!B:B,MATCH(H449,RAW_c_TEB2000_REV01!B:B,)+1):'RAW_c_TEB2000_REV01'!B11520,)+MATCH(H449,RAW_c_TEB2000_REV01!B:B,),3),INDEX(RAW_c_TEB2000_REV01!B:D,MATCH(H449,RAW_c_TEB2000_REV01!B:B,0),3)),"---")),"---")</f>
        <v>U5-39</v>
      </c>
      <c r="N449" t="str">
        <f>IFERROR(IF(AND(B449="B2B",J449="--"),L449,IF(
COUNTIF(B2B!H:H,(IF(K449&lt;&gt;"---",IF(INDEX(RAW_c_TEB2000_REV01!B:D,MATCH(H449,RAW_c_TEB2000_REV01!B:B,0),3)=L449,INDEX(
RAW_c_TEB2000_REV01!B:D,MATCH(H449,INDEX(RAW_c_TEB2000_REV01!B:B,MATCH(H449,RAW_c_TEB2000_REV01!B:B,)+1):'RAW_c_TEB2000_REV01'!B11520,)+MATCH(H449,RAW_c_TEB2000_REV01!B:B,),3),INDEX(RAW_c_TEB2000_REV01!B:D,MATCH(H449,RAW_c_TEB2000_REV01!B:B,0),3)),"---")))=0,"---",IF(K449&lt;&gt;"---",IF(INDEX(RAW_c_TEB2000_REV01!B:D,MATCH(H449,RAW_c_TEB2000_REV01!B:B,0),3)=L449,INDEX(
RAW_c_TEB2000_REV01!B:D,MATCH(H449,INDEX(RAW_c_TEB2000_REV01!B:B,MATCH(H449,RAW_c_TEB2000_REV01!B:B,)+1):'RAW_c_TEB2000_REV01'!B11520,)+MATCH(H449,RAW_c_TEB2000_REV01!B:B,),3),INDEX(RAW_c_TEB2000_REV01!B:D,MATCH(H449,RAW_c_TEB2000_REV01!B:B,0),3)),"---"))),"---")</f>
        <v>---</v>
      </c>
      <c r="T449">
        <f>COUNTIF(RAW_c_TEB2000_REV01!B:B,G449)</f>
        <v>2</v>
      </c>
      <c r="U449" t="str">
        <f t="shared" si="41"/>
        <v>ext. Conn.-88</v>
      </c>
    </row>
    <row r="450" spans="1:21" x14ac:dyDescent="0.25">
      <c r="A450" t="s">
        <v>2482</v>
      </c>
      <c r="B450" t="s">
        <v>2298</v>
      </c>
      <c r="C450" t="s">
        <v>258</v>
      </c>
      <c r="D450" t="s">
        <v>842</v>
      </c>
      <c r="E450" t="s">
        <v>1290</v>
      </c>
      <c r="F450" t="str">
        <f t="shared" si="36"/>
        <v>J2-C25</v>
      </c>
      <c r="G450" t="str">
        <f>VLOOKUP(F450,RAW_c_TEB2000_REV01!A:B,2,0)</f>
        <v>X1</v>
      </c>
      <c r="H450" t="str">
        <f t="shared" si="37"/>
        <v>X1</v>
      </c>
      <c r="I450" t="str">
        <f t="shared" si="38"/>
        <v>--</v>
      </c>
      <c r="J450" t="str">
        <f t="shared" si="39"/>
        <v>--</v>
      </c>
      <c r="K450">
        <f>IFERROR(IF(J450="--",IF(G450=H450,VLOOKUP(G450,RAW_c_TEB2000_REV01!L:N,3,0),SUM(VLOOKUP(H450,RAW_c_TEB2000_REV01!L:N,3,0),VLOOKUP(G450,RAW_c_TEB2000_REV01!L:N,3,0))),"---"),"---")</f>
        <v>33.156500000000001</v>
      </c>
      <c r="L450" t="str">
        <f t="shared" si="40"/>
        <v>J2-C25</v>
      </c>
      <c r="M450" t="str">
        <f>IFERROR(IF(
COUNTIF(B2B!H:H,(IF(K450&lt;&gt;"---",IF(INDEX(RAW_c_TEB2000_REV01!B:D,MATCH(H450,RAW_c_TEB2000_REV01!B:B,0),3)=L450,INDEX(
RAW_c_TEB2000_REV01!B:D,MATCH(H450,INDEX(RAW_c_TEB2000_REV01!B:B,MATCH(H450,RAW_c_TEB2000_REV01!B:B,)+1):'RAW_c_TEB2000_REV01'!B11521,)+MATCH(H450,RAW_c_TEB2000_REV01!B:B,),3),INDEX(RAW_c_TEB2000_REV01!B:D,MATCH(H450,RAW_c_TEB2000_REV01!B:B,0),3)),"---")))=1,"---",IF(K450&lt;&gt;"---",IF(INDEX(RAW_c_TEB2000_REV01!B:D,MATCH(H450,RAW_c_TEB2000_REV01!B:B,0),3)=L450,INDEX(
RAW_c_TEB2000_REV01!B:D,MATCH(H450,INDEX(RAW_c_TEB2000_REV01!B:B,MATCH(H450,RAW_c_TEB2000_REV01!B:B,)+1):'RAW_c_TEB2000_REV01'!B11521,)+MATCH(H450,RAW_c_TEB2000_REV01!B:B,),3),INDEX(RAW_c_TEB2000_REV01!B:D,MATCH(H450,RAW_c_TEB2000_REV01!B:B,0),3)),"---")),"---")</f>
        <v>U5-38</v>
      </c>
      <c r="N450" t="str">
        <f>IFERROR(IF(AND(B450="B2B",J450="--"),L450,IF(
COUNTIF(B2B!H:H,(IF(K450&lt;&gt;"---",IF(INDEX(RAW_c_TEB2000_REV01!B:D,MATCH(H450,RAW_c_TEB2000_REV01!B:B,0),3)=L450,INDEX(
RAW_c_TEB2000_REV01!B:D,MATCH(H450,INDEX(RAW_c_TEB2000_REV01!B:B,MATCH(H450,RAW_c_TEB2000_REV01!B:B,)+1):'RAW_c_TEB2000_REV01'!B11521,)+MATCH(H450,RAW_c_TEB2000_REV01!B:B,),3),INDEX(RAW_c_TEB2000_REV01!B:D,MATCH(H450,RAW_c_TEB2000_REV01!B:B,0),3)),"---")))=0,"---",IF(K450&lt;&gt;"---",IF(INDEX(RAW_c_TEB2000_REV01!B:D,MATCH(H450,RAW_c_TEB2000_REV01!B:B,0),3)=L450,INDEX(
RAW_c_TEB2000_REV01!B:D,MATCH(H450,INDEX(RAW_c_TEB2000_REV01!B:B,MATCH(H450,RAW_c_TEB2000_REV01!B:B,)+1):'RAW_c_TEB2000_REV01'!B11521,)+MATCH(H450,RAW_c_TEB2000_REV01!B:B,),3),INDEX(RAW_c_TEB2000_REV01!B:D,MATCH(H450,RAW_c_TEB2000_REV01!B:B,0),3)),"---"))),"---")</f>
        <v>---</v>
      </c>
      <c r="T450">
        <f>COUNTIF(RAW_c_TEB2000_REV01!B:B,G450)</f>
        <v>2</v>
      </c>
      <c r="U450" t="str">
        <f t="shared" si="41"/>
        <v>ext. Conn.-89</v>
      </c>
    </row>
    <row r="451" spans="1:21" x14ac:dyDescent="0.25">
      <c r="A451" t="s">
        <v>2483</v>
      </c>
      <c r="B451" t="s">
        <v>2298</v>
      </c>
      <c r="C451" t="s">
        <v>259</v>
      </c>
      <c r="D451" t="s">
        <v>842</v>
      </c>
      <c r="E451" t="s">
        <v>1291</v>
      </c>
      <c r="F451" t="str">
        <f t="shared" si="36"/>
        <v>J2-C26</v>
      </c>
      <c r="G451" t="str">
        <f>VLOOKUP(F451,RAW_c_TEB2000_REV01!A:B,2,0)</f>
        <v>X2</v>
      </c>
      <c r="H451" t="str">
        <f t="shared" si="37"/>
        <v>X2</v>
      </c>
      <c r="I451" t="str">
        <f t="shared" si="38"/>
        <v>--</v>
      </c>
      <c r="J451" t="str">
        <f t="shared" si="39"/>
        <v>--</v>
      </c>
      <c r="K451">
        <f>IFERROR(IF(J451="--",IF(G451=H451,VLOOKUP(G451,RAW_c_TEB2000_REV01!L:N,3,0),SUM(VLOOKUP(H451,RAW_c_TEB2000_REV01!L:N,3,0),VLOOKUP(G451,RAW_c_TEB2000_REV01!L:N,3,0))),"---"),"---")</f>
        <v>34.728700000000003</v>
      </c>
      <c r="L451" t="str">
        <f t="shared" si="40"/>
        <v>J2-C26</v>
      </c>
      <c r="M451" t="str">
        <f>IFERROR(IF(
COUNTIF(B2B!H:H,(IF(K451&lt;&gt;"---",IF(INDEX(RAW_c_TEB2000_REV01!B:D,MATCH(H451,RAW_c_TEB2000_REV01!B:B,0),3)=L451,INDEX(
RAW_c_TEB2000_REV01!B:D,MATCH(H451,INDEX(RAW_c_TEB2000_REV01!B:B,MATCH(H451,RAW_c_TEB2000_REV01!B:B,)+1):'RAW_c_TEB2000_REV01'!B11522,)+MATCH(H451,RAW_c_TEB2000_REV01!B:B,),3),INDEX(RAW_c_TEB2000_REV01!B:D,MATCH(H451,RAW_c_TEB2000_REV01!B:B,0),3)),"---")))=1,"---",IF(K451&lt;&gt;"---",IF(INDEX(RAW_c_TEB2000_REV01!B:D,MATCH(H451,RAW_c_TEB2000_REV01!B:B,0),3)=L451,INDEX(
RAW_c_TEB2000_REV01!B:D,MATCH(H451,INDEX(RAW_c_TEB2000_REV01!B:B,MATCH(H451,RAW_c_TEB2000_REV01!B:B,)+1):'RAW_c_TEB2000_REV01'!B11522,)+MATCH(H451,RAW_c_TEB2000_REV01!B:B,),3),INDEX(RAW_c_TEB2000_REV01!B:D,MATCH(H451,RAW_c_TEB2000_REV01!B:B,0),3)),"---")),"---")</f>
        <v>U5-40</v>
      </c>
      <c r="N451" t="str">
        <f>IFERROR(IF(AND(B451="B2B",J451="--"),L451,IF(
COUNTIF(B2B!H:H,(IF(K451&lt;&gt;"---",IF(INDEX(RAW_c_TEB2000_REV01!B:D,MATCH(H451,RAW_c_TEB2000_REV01!B:B,0),3)=L451,INDEX(
RAW_c_TEB2000_REV01!B:D,MATCH(H451,INDEX(RAW_c_TEB2000_REV01!B:B,MATCH(H451,RAW_c_TEB2000_REV01!B:B,)+1):'RAW_c_TEB2000_REV01'!B11522,)+MATCH(H451,RAW_c_TEB2000_REV01!B:B,),3),INDEX(RAW_c_TEB2000_REV01!B:D,MATCH(H451,RAW_c_TEB2000_REV01!B:B,0),3)),"---")))=0,"---",IF(K451&lt;&gt;"---",IF(INDEX(RAW_c_TEB2000_REV01!B:D,MATCH(H451,RAW_c_TEB2000_REV01!B:B,0),3)=L451,INDEX(
RAW_c_TEB2000_REV01!B:D,MATCH(H451,INDEX(RAW_c_TEB2000_REV01!B:B,MATCH(H451,RAW_c_TEB2000_REV01!B:B,)+1):'RAW_c_TEB2000_REV01'!B11522,)+MATCH(H451,RAW_c_TEB2000_REV01!B:B,),3),INDEX(RAW_c_TEB2000_REV01!B:D,MATCH(H451,RAW_c_TEB2000_REV01!B:B,0),3)),"---"))),"---")</f>
        <v>---</v>
      </c>
      <c r="T451">
        <f>COUNTIF(RAW_c_TEB2000_REV01!B:B,G451)</f>
        <v>2</v>
      </c>
      <c r="U451" t="str">
        <f t="shared" si="41"/>
        <v>ext. Conn.-90</v>
      </c>
    </row>
    <row r="452" spans="1:21" x14ac:dyDescent="0.25">
      <c r="A452" t="s">
        <v>2484</v>
      </c>
      <c r="B452" t="s">
        <v>2298</v>
      </c>
      <c r="C452" t="s">
        <v>260</v>
      </c>
      <c r="D452" t="s">
        <v>842</v>
      </c>
      <c r="E452" t="s">
        <v>1292</v>
      </c>
      <c r="F452" t="str">
        <f t="shared" si="36"/>
        <v>J2-C27</v>
      </c>
      <c r="G452" t="str">
        <f>VLOOKUP(F452,RAW_c_TEB2000_REV01!A:B,2,0)</f>
        <v>X3</v>
      </c>
      <c r="H452" t="str">
        <f t="shared" si="37"/>
        <v>X3</v>
      </c>
      <c r="I452" t="str">
        <f t="shared" si="38"/>
        <v>--</v>
      </c>
      <c r="J452" t="str">
        <f t="shared" si="39"/>
        <v>--</v>
      </c>
      <c r="K452">
        <f>IFERROR(IF(J452="--",IF(G452=H452,VLOOKUP(G452,RAW_c_TEB2000_REV01!L:N,3,0),SUM(VLOOKUP(H452,RAW_c_TEB2000_REV01!L:N,3,0),VLOOKUP(G452,RAW_c_TEB2000_REV01!L:N,3,0))),"---"),"---")</f>
        <v>37.555799999999998</v>
      </c>
      <c r="L452" t="str">
        <f t="shared" si="40"/>
        <v>J2-C27</v>
      </c>
      <c r="M452" t="str">
        <f>IFERROR(IF(
COUNTIF(B2B!H:H,(IF(K452&lt;&gt;"---",IF(INDEX(RAW_c_TEB2000_REV01!B:D,MATCH(H452,RAW_c_TEB2000_REV01!B:B,0),3)=L452,INDEX(
RAW_c_TEB2000_REV01!B:D,MATCH(H452,INDEX(RAW_c_TEB2000_REV01!B:B,MATCH(H452,RAW_c_TEB2000_REV01!B:B,)+1):'RAW_c_TEB2000_REV01'!B11523,)+MATCH(H452,RAW_c_TEB2000_REV01!B:B,),3),INDEX(RAW_c_TEB2000_REV01!B:D,MATCH(H452,RAW_c_TEB2000_REV01!B:B,0),3)),"---")))=1,"---",IF(K452&lt;&gt;"---",IF(INDEX(RAW_c_TEB2000_REV01!B:D,MATCH(H452,RAW_c_TEB2000_REV01!B:B,0),3)=L452,INDEX(
RAW_c_TEB2000_REV01!B:D,MATCH(H452,INDEX(RAW_c_TEB2000_REV01!B:B,MATCH(H452,RAW_c_TEB2000_REV01!B:B,)+1):'RAW_c_TEB2000_REV01'!B11523,)+MATCH(H452,RAW_c_TEB2000_REV01!B:B,),3),INDEX(RAW_c_TEB2000_REV01!B:D,MATCH(H452,RAW_c_TEB2000_REV01!B:B,0),3)),"---")),"---")</f>
        <v>U5-41</v>
      </c>
      <c r="N452" t="str">
        <f>IFERROR(IF(AND(B452="B2B",J452="--"),L452,IF(
COUNTIF(B2B!H:H,(IF(K452&lt;&gt;"---",IF(INDEX(RAW_c_TEB2000_REV01!B:D,MATCH(H452,RAW_c_TEB2000_REV01!B:B,0),3)=L452,INDEX(
RAW_c_TEB2000_REV01!B:D,MATCH(H452,INDEX(RAW_c_TEB2000_REV01!B:B,MATCH(H452,RAW_c_TEB2000_REV01!B:B,)+1):'RAW_c_TEB2000_REV01'!B11523,)+MATCH(H452,RAW_c_TEB2000_REV01!B:B,),3),INDEX(RAW_c_TEB2000_REV01!B:D,MATCH(H452,RAW_c_TEB2000_REV01!B:B,0),3)),"---")))=0,"---",IF(K452&lt;&gt;"---",IF(INDEX(RAW_c_TEB2000_REV01!B:D,MATCH(H452,RAW_c_TEB2000_REV01!B:B,0),3)=L452,INDEX(
RAW_c_TEB2000_REV01!B:D,MATCH(H452,INDEX(RAW_c_TEB2000_REV01!B:B,MATCH(H452,RAW_c_TEB2000_REV01!B:B,)+1):'RAW_c_TEB2000_REV01'!B11523,)+MATCH(H452,RAW_c_TEB2000_REV01!B:B,),3),INDEX(RAW_c_TEB2000_REV01!B:D,MATCH(H452,RAW_c_TEB2000_REV01!B:B,0),3)),"---"))),"---")</f>
        <v>---</v>
      </c>
      <c r="T452">
        <f>COUNTIF(RAW_c_TEB2000_REV01!B:B,G452)</f>
        <v>2</v>
      </c>
      <c r="U452" t="str">
        <f t="shared" si="41"/>
        <v>ext. Conn.-91</v>
      </c>
    </row>
    <row r="453" spans="1:21" x14ac:dyDescent="0.25">
      <c r="A453" t="s">
        <v>2485</v>
      </c>
      <c r="B453" t="s">
        <v>2298</v>
      </c>
      <c r="C453" t="s">
        <v>261</v>
      </c>
      <c r="D453" t="s">
        <v>842</v>
      </c>
      <c r="E453" t="s">
        <v>1293</v>
      </c>
      <c r="F453" t="str">
        <f t="shared" si="36"/>
        <v>J2-C28</v>
      </c>
      <c r="G453" t="str">
        <f>VLOOKUP(F453,RAW_c_TEB2000_REV01!A:B,2,0)</f>
        <v>X6</v>
      </c>
      <c r="H453" t="str">
        <f t="shared" si="37"/>
        <v>X6</v>
      </c>
      <c r="I453" t="str">
        <f t="shared" si="38"/>
        <v>--</v>
      </c>
      <c r="J453" t="str">
        <f t="shared" si="39"/>
        <v>--</v>
      </c>
      <c r="K453">
        <f>IFERROR(IF(J453="--",IF(G453=H453,VLOOKUP(G453,RAW_c_TEB2000_REV01!L:N,3,0),SUM(VLOOKUP(H453,RAW_c_TEB2000_REV01!L:N,3,0),VLOOKUP(G453,RAW_c_TEB2000_REV01!L:N,3,0))),"---"),"---")</f>
        <v>40.286099999999998</v>
      </c>
      <c r="L453" t="str">
        <f t="shared" si="40"/>
        <v>J2-C28</v>
      </c>
      <c r="M453" t="str">
        <f>IFERROR(IF(
COUNTIF(B2B!H:H,(IF(K453&lt;&gt;"---",IF(INDEX(RAW_c_TEB2000_REV01!B:D,MATCH(H453,RAW_c_TEB2000_REV01!B:B,0),3)=L453,INDEX(
RAW_c_TEB2000_REV01!B:D,MATCH(H453,INDEX(RAW_c_TEB2000_REV01!B:B,MATCH(H453,RAW_c_TEB2000_REV01!B:B,)+1):'RAW_c_TEB2000_REV01'!B11524,)+MATCH(H453,RAW_c_TEB2000_REV01!B:B,),3),INDEX(RAW_c_TEB2000_REV01!B:D,MATCH(H453,RAW_c_TEB2000_REV01!B:B,0),3)),"---")))=1,"---",IF(K453&lt;&gt;"---",IF(INDEX(RAW_c_TEB2000_REV01!B:D,MATCH(H453,RAW_c_TEB2000_REV01!B:B,0),3)=L453,INDEX(
RAW_c_TEB2000_REV01!B:D,MATCH(H453,INDEX(RAW_c_TEB2000_REV01!B:B,MATCH(H453,RAW_c_TEB2000_REV01!B:B,)+1):'RAW_c_TEB2000_REV01'!B11524,)+MATCH(H453,RAW_c_TEB2000_REV01!B:B,),3),INDEX(RAW_c_TEB2000_REV01!B:D,MATCH(H453,RAW_c_TEB2000_REV01!B:B,0),3)),"---")),"---")</f>
        <v>U5-44</v>
      </c>
      <c r="N453" t="str">
        <f>IFERROR(IF(AND(B453="B2B",J453="--"),L453,IF(
COUNTIF(B2B!H:H,(IF(K453&lt;&gt;"---",IF(INDEX(RAW_c_TEB2000_REV01!B:D,MATCH(H453,RAW_c_TEB2000_REV01!B:B,0),3)=L453,INDEX(
RAW_c_TEB2000_REV01!B:D,MATCH(H453,INDEX(RAW_c_TEB2000_REV01!B:B,MATCH(H453,RAW_c_TEB2000_REV01!B:B,)+1):'RAW_c_TEB2000_REV01'!B11524,)+MATCH(H453,RAW_c_TEB2000_REV01!B:B,),3),INDEX(RAW_c_TEB2000_REV01!B:D,MATCH(H453,RAW_c_TEB2000_REV01!B:B,0),3)),"---")))=0,"---",IF(K453&lt;&gt;"---",IF(INDEX(RAW_c_TEB2000_REV01!B:D,MATCH(H453,RAW_c_TEB2000_REV01!B:B,0),3)=L453,INDEX(
RAW_c_TEB2000_REV01!B:D,MATCH(H453,INDEX(RAW_c_TEB2000_REV01!B:B,MATCH(H453,RAW_c_TEB2000_REV01!B:B,)+1):'RAW_c_TEB2000_REV01'!B11524,)+MATCH(H453,RAW_c_TEB2000_REV01!B:B,),3),INDEX(RAW_c_TEB2000_REV01!B:D,MATCH(H453,RAW_c_TEB2000_REV01!B:B,0),3)),"---"))),"---")</f>
        <v>---</v>
      </c>
      <c r="T453">
        <f>COUNTIF(RAW_c_TEB2000_REV01!B:B,G453)</f>
        <v>2</v>
      </c>
      <c r="U453" t="str">
        <f t="shared" si="41"/>
        <v>ext. Conn.-92</v>
      </c>
    </row>
    <row r="454" spans="1:21" x14ac:dyDescent="0.25">
      <c r="A454" t="s">
        <v>2486</v>
      </c>
      <c r="B454" t="s">
        <v>2298</v>
      </c>
      <c r="C454" t="s">
        <v>262</v>
      </c>
      <c r="D454" t="s">
        <v>842</v>
      </c>
      <c r="E454" t="s">
        <v>1294</v>
      </c>
      <c r="F454" t="str">
        <f t="shared" si="36"/>
        <v>J2-C29</v>
      </c>
      <c r="G454" t="str">
        <f>VLOOKUP(F454,RAW_c_TEB2000_REV01!A:B,2,0)</f>
        <v>X7</v>
      </c>
      <c r="H454" t="str">
        <f t="shared" si="37"/>
        <v>X7</v>
      </c>
      <c r="I454" t="str">
        <f t="shared" si="38"/>
        <v>--</v>
      </c>
      <c r="J454" t="str">
        <f t="shared" si="39"/>
        <v>--</v>
      </c>
      <c r="K454">
        <f>IFERROR(IF(J454="--",IF(G454=H454,VLOOKUP(G454,RAW_c_TEB2000_REV01!L:N,3,0),SUM(VLOOKUP(H454,RAW_c_TEB2000_REV01!L:N,3,0),VLOOKUP(G454,RAW_c_TEB2000_REV01!L:N,3,0))),"---"),"---")</f>
        <v>42.478000000000002</v>
      </c>
      <c r="L454" t="str">
        <f t="shared" si="40"/>
        <v>J2-C29</v>
      </c>
      <c r="M454" t="str">
        <f>IFERROR(IF(
COUNTIF(B2B!H:H,(IF(K454&lt;&gt;"---",IF(INDEX(RAW_c_TEB2000_REV01!B:D,MATCH(H454,RAW_c_TEB2000_REV01!B:B,0),3)=L454,INDEX(
RAW_c_TEB2000_REV01!B:D,MATCH(H454,INDEX(RAW_c_TEB2000_REV01!B:B,MATCH(H454,RAW_c_TEB2000_REV01!B:B,)+1):'RAW_c_TEB2000_REV01'!B11525,)+MATCH(H454,RAW_c_TEB2000_REV01!B:B,),3),INDEX(RAW_c_TEB2000_REV01!B:D,MATCH(H454,RAW_c_TEB2000_REV01!B:B,0),3)),"---")))=1,"---",IF(K454&lt;&gt;"---",IF(INDEX(RAW_c_TEB2000_REV01!B:D,MATCH(H454,RAW_c_TEB2000_REV01!B:B,0),3)=L454,INDEX(
RAW_c_TEB2000_REV01!B:D,MATCH(H454,INDEX(RAW_c_TEB2000_REV01!B:B,MATCH(H454,RAW_c_TEB2000_REV01!B:B,)+1):'RAW_c_TEB2000_REV01'!B11525,)+MATCH(H454,RAW_c_TEB2000_REV01!B:B,),3),INDEX(RAW_c_TEB2000_REV01!B:D,MATCH(H454,RAW_c_TEB2000_REV01!B:B,0),3)),"---")),"---")</f>
        <v>U5-45</v>
      </c>
      <c r="N454" t="str">
        <f>IFERROR(IF(AND(B454="B2B",J454="--"),L454,IF(
COUNTIF(B2B!H:H,(IF(K454&lt;&gt;"---",IF(INDEX(RAW_c_TEB2000_REV01!B:D,MATCH(H454,RAW_c_TEB2000_REV01!B:B,0),3)=L454,INDEX(
RAW_c_TEB2000_REV01!B:D,MATCH(H454,INDEX(RAW_c_TEB2000_REV01!B:B,MATCH(H454,RAW_c_TEB2000_REV01!B:B,)+1):'RAW_c_TEB2000_REV01'!B11525,)+MATCH(H454,RAW_c_TEB2000_REV01!B:B,),3),INDEX(RAW_c_TEB2000_REV01!B:D,MATCH(H454,RAW_c_TEB2000_REV01!B:B,0),3)),"---")))=0,"---",IF(K454&lt;&gt;"---",IF(INDEX(RAW_c_TEB2000_REV01!B:D,MATCH(H454,RAW_c_TEB2000_REV01!B:B,0),3)=L454,INDEX(
RAW_c_TEB2000_REV01!B:D,MATCH(H454,INDEX(RAW_c_TEB2000_REV01!B:B,MATCH(H454,RAW_c_TEB2000_REV01!B:B,)+1):'RAW_c_TEB2000_REV01'!B11525,)+MATCH(H454,RAW_c_TEB2000_REV01!B:B,),3),INDEX(RAW_c_TEB2000_REV01!B:D,MATCH(H454,RAW_c_TEB2000_REV01!B:B,0),3)),"---"))),"---")</f>
        <v>---</v>
      </c>
      <c r="T454">
        <f>COUNTIF(RAW_c_TEB2000_REV01!B:B,G454)</f>
        <v>2</v>
      </c>
      <c r="U454" t="str">
        <f t="shared" si="41"/>
        <v>ext. Conn.-93</v>
      </c>
    </row>
    <row r="455" spans="1:21" x14ac:dyDescent="0.25">
      <c r="A455" t="s">
        <v>2487</v>
      </c>
      <c r="B455" t="s">
        <v>2298</v>
      </c>
      <c r="C455" t="s">
        <v>263</v>
      </c>
      <c r="D455" t="s">
        <v>842</v>
      </c>
      <c r="E455" t="s">
        <v>1295</v>
      </c>
      <c r="F455" t="str">
        <f t="shared" ref="F455:F518" si="42">$D455&amp;"-"&amp;$E455</f>
        <v>J2-C30</v>
      </c>
      <c r="G455" t="str">
        <f>VLOOKUP(F455,RAW_c_TEB2000_REV01!A:B,2,0)</f>
        <v>GND</v>
      </c>
      <c r="H455" t="str">
        <f t="shared" ref="H455:H518" si="43">IF(IF(COUNTIF($Q$6:$S$150,G455)&gt;0,"---","--")="---",VLOOKUP(G455,$Q$6:$S$150,3,0),G455)</f>
        <v>GND</v>
      </c>
      <c r="I455" t="str">
        <f t="shared" ref="I455:I518" si="44">IF(IF(COUNTIF($Q$6:$S$150,G455)&gt;0,"---","--")="---",VLOOKUP(G455,$Q$6:$S$150,2,0),"--")</f>
        <v>--</v>
      </c>
      <c r="J455" t="str">
        <f t="shared" ref="J455:J518" si="45">IF(COUNTIF($O$6:$O$100,G455)&gt;0,"---","--")</f>
        <v>---</v>
      </c>
      <c r="K455" t="str">
        <f>IFERROR(IF(J455="--",IF(G455=H455,VLOOKUP(G455,RAW_c_TEB2000_REV01!L:N,3,0),SUM(VLOOKUP(H455,RAW_c_TEB2000_REV01!L:N,3,0),VLOOKUP(G455,RAW_c_TEB2000_REV01!L:N,3,0))),"---"),"---")</f>
        <v>---</v>
      </c>
      <c r="L455" t="str">
        <f t="shared" ref="L455:L518" si="46">$D455&amp;"-"&amp;$E455</f>
        <v>J2-C30</v>
      </c>
      <c r="M455" t="str">
        <f>IFERROR(IF(
COUNTIF(B2B!H:H,(IF(K455&lt;&gt;"---",IF(INDEX(RAW_c_TEB2000_REV01!B:D,MATCH(H455,RAW_c_TEB2000_REV01!B:B,0),3)=L455,INDEX(
RAW_c_TEB2000_REV01!B:D,MATCH(H455,INDEX(RAW_c_TEB2000_REV01!B:B,MATCH(H455,RAW_c_TEB2000_REV01!B:B,)+1):'RAW_c_TEB2000_REV01'!B11526,)+MATCH(H455,RAW_c_TEB2000_REV01!B:B,),3),INDEX(RAW_c_TEB2000_REV01!B:D,MATCH(H455,RAW_c_TEB2000_REV01!B:B,0),3)),"---")))=1,"---",IF(K455&lt;&gt;"---",IF(INDEX(RAW_c_TEB2000_REV01!B:D,MATCH(H455,RAW_c_TEB2000_REV01!B:B,0),3)=L455,INDEX(
RAW_c_TEB2000_REV01!B:D,MATCH(H455,INDEX(RAW_c_TEB2000_REV01!B:B,MATCH(H455,RAW_c_TEB2000_REV01!B:B,)+1):'RAW_c_TEB2000_REV01'!B11526,)+MATCH(H455,RAW_c_TEB2000_REV01!B:B,),3),INDEX(RAW_c_TEB2000_REV01!B:D,MATCH(H455,RAW_c_TEB2000_REV01!B:B,0),3)),"---")),"---")</f>
        <v>---</v>
      </c>
      <c r="N455" t="str">
        <f>IFERROR(IF(AND(B455="B2B",J455="--"),L455,IF(
COUNTIF(B2B!H:H,(IF(K455&lt;&gt;"---",IF(INDEX(RAW_c_TEB2000_REV01!B:D,MATCH(H455,RAW_c_TEB2000_REV01!B:B,0),3)=L455,INDEX(
RAW_c_TEB2000_REV01!B:D,MATCH(H455,INDEX(RAW_c_TEB2000_REV01!B:B,MATCH(H455,RAW_c_TEB2000_REV01!B:B,)+1):'RAW_c_TEB2000_REV01'!B11526,)+MATCH(H455,RAW_c_TEB2000_REV01!B:B,),3),INDEX(RAW_c_TEB2000_REV01!B:D,MATCH(H455,RAW_c_TEB2000_REV01!B:B,0),3)),"---")))=0,"---",IF(K455&lt;&gt;"---",IF(INDEX(RAW_c_TEB2000_REV01!B:D,MATCH(H455,RAW_c_TEB2000_REV01!B:B,0),3)=L455,INDEX(
RAW_c_TEB2000_REV01!B:D,MATCH(H455,INDEX(RAW_c_TEB2000_REV01!B:B,MATCH(H455,RAW_c_TEB2000_REV01!B:B,)+1):'RAW_c_TEB2000_REV01'!B11526,)+MATCH(H455,RAW_c_TEB2000_REV01!B:B,),3),INDEX(RAW_c_TEB2000_REV01!B:D,MATCH(H455,RAW_c_TEB2000_REV01!B:B,0),3)),"---"))),"---")</f>
        <v>---</v>
      </c>
      <c r="T455">
        <f>COUNTIF(RAW_c_TEB2000_REV01!B:B,G455)</f>
        <v>224</v>
      </c>
      <c r="U455" t="str">
        <f t="shared" ref="U455:U518" si="47">$B455&amp;"-"&amp;$C455</f>
        <v>ext. Conn.-94</v>
      </c>
    </row>
    <row r="456" spans="1:21" x14ac:dyDescent="0.25">
      <c r="A456" t="s">
        <v>2488</v>
      </c>
      <c r="B456" t="s">
        <v>2298</v>
      </c>
      <c r="C456" t="s">
        <v>264</v>
      </c>
      <c r="D456" t="s">
        <v>842</v>
      </c>
      <c r="E456" t="s">
        <v>1296</v>
      </c>
      <c r="F456" t="str">
        <f t="shared" si="42"/>
        <v>J2-C31</v>
      </c>
      <c r="G456" t="str">
        <f>VLOOKUP(F456,RAW_c_TEB2000_REV01!A:B,2,0)</f>
        <v>3.3V</v>
      </c>
      <c r="H456" t="str">
        <f t="shared" si="43"/>
        <v>3.3V</v>
      </c>
      <c r="I456" t="str">
        <f t="shared" si="44"/>
        <v>--</v>
      </c>
      <c r="J456" t="str">
        <f t="shared" si="45"/>
        <v>---</v>
      </c>
      <c r="K456" t="str">
        <f>IFERROR(IF(J456="--",IF(G456=H456,VLOOKUP(G456,RAW_c_TEB2000_REV01!L:N,3,0),SUM(VLOOKUP(H456,RAW_c_TEB2000_REV01!L:N,3,0),VLOOKUP(G456,RAW_c_TEB2000_REV01!L:N,3,0))),"---"),"---")</f>
        <v>---</v>
      </c>
      <c r="L456" t="str">
        <f t="shared" si="46"/>
        <v>J2-C31</v>
      </c>
      <c r="M456" t="str">
        <f>IFERROR(IF(
COUNTIF(B2B!H:H,(IF(K456&lt;&gt;"---",IF(INDEX(RAW_c_TEB2000_REV01!B:D,MATCH(H456,RAW_c_TEB2000_REV01!B:B,0),3)=L456,INDEX(
RAW_c_TEB2000_REV01!B:D,MATCH(H456,INDEX(RAW_c_TEB2000_REV01!B:B,MATCH(H456,RAW_c_TEB2000_REV01!B:B,)+1):'RAW_c_TEB2000_REV01'!B11527,)+MATCH(H456,RAW_c_TEB2000_REV01!B:B,),3),INDEX(RAW_c_TEB2000_REV01!B:D,MATCH(H456,RAW_c_TEB2000_REV01!B:B,0),3)),"---")))=1,"---",IF(K456&lt;&gt;"---",IF(INDEX(RAW_c_TEB2000_REV01!B:D,MATCH(H456,RAW_c_TEB2000_REV01!B:B,0),3)=L456,INDEX(
RAW_c_TEB2000_REV01!B:D,MATCH(H456,INDEX(RAW_c_TEB2000_REV01!B:B,MATCH(H456,RAW_c_TEB2000_REV01!B:B,)+1):'RAW_c_TEB2000_REV01'!B11527,)+MATCH(H456,RAW_c_TEB2000_REV01!B:B,),3),INDEX(RAW_c_TEB2000_REV01!B:D,MATCH(H456,RAW_c_TEB2000_REV01!B:B,0),3)),"---")),"---")</f>
        <v>---</v>
      </c>
      <c r="N456" t="str">
        <f>IFERROR(IF(AND(B456="B2B",J456="--"),L456,IF(
COUNTIF(B2B!H:H,(IF(K456&lt;&gt;"---",IF(INDEX(RAW_c_TEB2000_REV01!B:D,MATCH(H456,RAW_c_TEB2000_REV01!B:B,0),3)=L456,INDEX(
RAW_c_TEB2000_REV01!B:D,MATCH(H456,INDEX(RAW_c_TEB2000_REV01!B:B,MATCH(H456,RAW_c_TEB2000_REV01!B:B,)+1):'RAW_c_TEB2000_REV01'!B11527,)+MATCH(H456,RAW_c_TEB2000_REV01!B:B,),3),INDEX(RAW_c_TEB2000_REV01!B:D,MATCH(H456,RAW_c_TEB2000_REV01!B:B,0),3)),"---")))=0,"---",IF(K456&lt;&gt;"---",IF(INDEX(RAW_c_TEB2000_REV01!B:D,MATCH(H456,RAW_c_TEB2000_REV01!B:B,0),3)=L456,INDEX(
RAW_c_TEB2000_REV01!B:D,MATCH(H456,INDEX(RAW_c_TEB2000_REV01!B:B,MATCH(H456,RAW_c_TEB2000_REV01!B:B,)+1):'RAW_c_TEB2000_REV01'!B11527,)+MATCH(H456,RAW_c_TEB2000_REV01!B:B,),3),INDEX(RAW_c_TEB2000_REV01!B:D,MATCH(H456,RAW_c_TEB2000_REV01!B:B,0),3)),"---"))),"---")</f>
        <v>---</v>
      </c>
      <c r="T456">
        <f>COUNTIF(RAW_c_TEB2000_REV01!B:B,G456)</f>
        <v>71</v>
      </c>
      <c r="U456" t="str">
        <f t="shared" si="47"/>
        <v>ext. Conn.-95</v>
      </c>
    </row>
    <row r="457" spans="1:21" x14ac:dyDescent="0.25">
      <c r="A457" t="s">
        <v>2489</v>
      </c>
      <c r="B457" t="s">
        <v>2298</v>
      </c>
      <c r="C457" t="s">
        <v>265</v>
      </c>
      <c r="D457" t="s">
        <v>842</v>
      </c>
      <c r="E457" t="s">
        <v>1297</v>
      </c>
      <c r="F457" t="str">
        <f t="shared" si="42"/>
        <v>J2-C32</v>
      </c>
      <c r="G457" t="str">
        <f>VLOOKUP(F457,RAW_c_TEB2000_REV01!A:B,2,0)</f>
        <v>M3.3VOUT</v>
      </c>
      <c r="H457" t="str">
        <f t="shared" si="43"/>
        <v>M3.3VOUT</v>
      </c>
      <c r="I457" t="str">
        <f t="shared" si="44"/>
        <v>--</v>
      </c>
      <c r="J457" t="str">
        <f t="shared" si="45"/>
        <v>---</v>
      </c>
      <c r="K457" t="str">
        <f>IFERROR(IF(J457="--",IF(G457=H457,VLOOKUP(G457,RAW_c_TEB2000_REV01!L:N,3,0),SUM(VLOOKUP(H457,RAW_c_TEB2000_REV01!L:N,3,0),VLOOKUP(G457,RAW_c_TEB2000_REV01!L:N,3,0))),"---"),"---")</f>
        <v>---</v>
      </c>
      <c r="L457" t="str">
        <f t="shared" si="46"/>
        <v>J2-C32</v>
      </c>
      <c r="M457" t="str">
        <f>IFERROR(IF(
COUNTIF(B2B!H:H,(IF(K457&lt;&gt;"---",IF(INDEX(RAW_c_TEB2000_REV01!B:D,MATCH(H457,RAW_c_TEB2000_REV01!B:B,0),3)=L457,INDEX(
RAW_c_TEB2000_REV01!B:D,MATCH(H457,INDEX(RAW_c_TEB2000_REV01!B:B,MATCH(H457,RAW_c_TEB2000_REV01!B:B,)+1):'RAW_c_TEB2000_REV01'!B11528,)+MATCH(H457,RAW_c_TEB2000_REV01!B:B,),3),INDEX(RAW_c_TEB2000_REV01!B:D,MATCH(H457,RAW_c_TEB2000_REV01!B:B,0),3)),"---")))=1,"---",IF(K457&lt;&gt;"---",IF(INDEX(RAW_c_TEB2000_REV01!B:D,MATCH(H457,RAW_c_TEB2000_REV01!B:B,0),3)=L457,INDEX(
RAW_c_TEB2000_REV01!B:D,MATCH(H457,INDEX(RAW_c_TEB2000_REV01!B:B,MATCH(H457,RAW_c_TEB2000_REV01!B:B,)+1):'RAW_c_TEB2000_REV01'!B11528,)+MATCH(H457,RAW_c_TEB2000_REV01!B:B,),3),INDEX(RAW_c_TEB2000_REV01!B:D,MATCH(H457,RAW_c_TEB2000_REV01!B:B,0),3)),"---")),"---")</f>
        <v>---</v>
      </c>
      <c r="N457" t="str">
        <f>IFERROR(IF(AND(B457="B2B",J457="--"),L457,IF(
COUNTIF(B2B!H:H,(IF(K457&lt;&gt;"---",IF(INDEX(RAW_c_TEB2000_REV01!B:D,MATCH(H457,RAW_c_TEB2000_REV01!B:B,0),3)=L457,INDEX(
RAW_c_TEB2000_REV01!B:D,MATCH(H457,INDEX(RAW_c_TEB2000_REV01!B:B,MATCH(H457,RAW_c_TEB2000_REV01!B:B,)+1):'RAW_c_TEB2000_REV01'!B11528,)+MATCH(H457,RAW_c_TEB2000_REV01!B:B,),3),INDEX(RAW_c_TEB2000_REV01!B:D,MATCH(H457,RAW_c_TEB2000_REV01!B:B,0),3)),"---")))=0,"---",IF(K457&lt;&gt;"---",IF(INDEX(RAW_c_TEB2000_REV01!B:D,MATCH(H457,RAW_c_TEB2000_REV01!B:B,0),3)=L457,INDEX(
RAW_c_TEB2000_REV01!B:D,MATCH(H457,INDEX(RAW_c_TEB2000_REV01!B:B,MATCH(H457,RAW_c_TEB2000_REV01!B:B,)+1):'RAW_c_TEB2000_REV01'!B11528,)+MATCH(H457,RAW_c_TEB2000_REV01!B:B,),3),INDEX(RAW_c_TEB2000_REV01!B:D,MATCH(H457,RAW_c_TEB2000_REV01!B:B,0),3)),"---"))),"---")</f>
        <v>---</v>
      </c>
      <c r="T457">
        <f>COUNTIF(RAW_c_TEB2000_REV01!B:B,G457)</f>
        <v>30</v>
      </c>
      <c r="U457" t="str">
        <f t="shared" si="47"/>
        <v>ext. Conn.-96</v>
      </c>
    </row>
    <row r="458" spans="1:21" x14ac:dyDescent="0.25">
      <c r="A458" t="s">
        <v>2490</v>
      </c>
      <c r="B458" t="s">
        <v>2491</v>
      </c>
      <c r="C458" t="s">
        <v>1806</v>
      </c>
      <c r="D458" t="s">
        <v>844</v>
      </c>
      <c r="E458">
        <v>1</v>
      </c>
      <c r="F458" t="str">
        <f t="shared" si="42"/>
        <v>J3-1</v>
      </c>
      <c r="G458" t="str">
        <f>VLOOKUP(F458,RAW_c_TEB2000_REV01!A:B,2,0)</f>
        <v>DAT2</v>
      </c>
      <c r="H458" t="str">
        <f t="shared" si="43"/>
        <v>DAT2</v>
      </c>
      <c r="I458" t="str">
        <f t="shared" si="44"/>
        <v>--</v>
      </c>
      <c r="J458" t="str">
        <f t="shared" si="45"/>
        <v>--</v>
      </c>
      <c r="K458">
        <f>IFERROR(IF(J458="--",IF(G458=H458,VLOOKUP(G458,RAW_c_TEB2000_REV01!L:N,3,0),SUM(VLOOKUP(H458,RAW_c_TEB2000_REV01!L:N,3,0),VLOOKUP(G458,RAW_c_TEB2000_REV01!L:N,3,0))),"---"),"---")</f>
        <v>30.4754</v>
      </c>
      <c r="L458" t="str">
        <f t="shared" si="46"/>
        <v>J3-1</v>
      </c>
      <c r="M458" t="str">
        <f>IFERROR(IF(
COUNTIF(B2B!H:H,(IF(K458&lt;&gt;"---",IF(INDEX(RAW_c_TEB2000_REV01!B:D,MATCH(H458,RAW_c_TEB2000_REV01!B:B,0),3)=L458,INDEX(
RAW_c_TEB2000_REV01!B:D,MATCH(H458,INDEX(RAW_c_TEB2000_REV01!B:B,MATCH(H458,RAW_c_TEB2000_REV01!B:B,)+1):'RAW_c_TEB2000_REV01'!B11529,)+MATCH(H458,RAW_c_TEB2000_REV01!B:B,),3),INDEX(RAW_c_TEB2000_REV01!B:D,MATCH(H458,RAW_c_TEB2000_REV01!B:B,0),3)),"---")))=1,"---",IF(K458&lt;&gt;"---",IF(INDEX(RAW_c_TEB2000_REV01!B:D,MATCH(H458,RAW_c_TEB2000_REV01!B:B,0),3)=L458,INDEX(
RAW_c_TEB2000_REV01!B:D,MATCH(H458,INDEX(RAW_c_TEB2000_REV01!B:B,MATCH(H458,RAW_c_TEB2000_REV01!B:B,)+1):'RAW_c_TEB2000_REV01'!B11529,)+MATCH(H458,RAW_c_TEB2000_REV01!B:B,),3),INDEX(RAW_c_TEB2000_REV01!B:D,MATCH(H458,RAW_c_TEB2000_REV01!B:B,0),3)),"---")),"---")</f>
        <v>U2-23</v>
      </c>
      <c r="N458" t="str">
        <f>IFERROR(IF(AND(B458="B2B",J458="--"),L458,IF(
COUNTIF(B2B!H:H,(IF(K458&lt;&gt;"---",IF(INDEX(RAW_c_TEB2000_REV01!B:D,MATCH(H458,RAW_c_TEB2000_REV01!B:B,0),3)=L458,INDEX(
RAW_c_TEB2000_REV01!B:D,MATCH(H458,INDEX(RAW_c_TEB2000_REV01!B:B,MATCH(H458,RAW_c_TEB2000_REV01!B:B,)+1):'RAW_c_TEB2000_REV01'!B11529,)+MATCH(H458,RAW_c_TEB2000_REV01!B:B,),3),INDEX(RAW_c_TEB2000_REV01!B:D,MATCH(H458,RAW_c_TEB2000_REV01!B:B,0),3)),"---")))=0,"---",IF(K458&lt;&gt;"---",IF(INDEX(RAW_c_TEB2000_REV01!B:D,MATCH(H458,RAW_c_TEB2000_REV01!B:B,0),3)=L458,INDEX(
RAW_c_TEB2000_REV01!B:D,MATCH(H458,INDEX(RAW_c_TEB2000_REV01!B:B,MATCH(H458,RAW_c_TEB2000_REV01!B:B,)+1):'RAW_c_TEB2000_REV01'!B11529,)+MATCH(H458,RAW_c_TEB2000_REV01!B:B,),3),INDEX(RAW_c_TEB2000_REV01!B:D,MATCH(H458,RAW_c_TEB2000_REV01!B:B,0),3)),"---"))),"---")</f>
        <v>---</v>
      </c>
      <c r="T458">
        <f>COUNTIF(RAW_c_TEB2000_REV01!B:B,G458)</f>
        <v>2</v>
      </c>
      <c r="U458" t="str">
        <f t="shared" si="47"/>
        <v>microSD-DAT2</v>
      </c>
    </row>
    <row r="459" spans="1:21" x14ac:dyDescent="0.25">
      <c r="A459" t="s">
        <v>2492</v>
      </c>
      <c r="B459" t="s">
        <v>2491</v>
      </c>
      <c r="C459" t="s">
        <v>2493</v>
      </c>
      <c r="D459" t="s">
        <v>844</v>
      </c>
      <c r="E459">
        <v>2</v>
      </c>
      <c r="F459" t="str">
        <f t="shared" si="42"/>
        <v>J3-2</v>
      </c>
      <c r="G459" t="str">
        <f>VLOOKUP(F459,RAW_c_TEB2000_REV01!A:B,2,0)</f>
        <v>DAT3/CS</v>
      </c>
      <c r="H459" t="str">
        <f t="shared" si="43"/>
        <v>DAT3/CS</v>
      </c>
      <c r="I459" t="str">
        <f t="shared" si="44"/>
        <v>--</v>
      </c>
      <c r="J459" t="str">
        <f t="shared" si="45"/>
        <v>--</v>
      </c>
      <c r="K459">
        <f>IFERROR(IF(J459="--",IF(G459=H459,VLOOKUP(G459,RAW_c_TEB2000_REV01!L:N,3,0),SUM(VLOOKUP(H459,RAW_c_TEB2000_REV01!L:N,3,0),VLOOKUP(G459,RAW_c_TEB2000_REV01!L:N,3,0))),"---"),"---")</f>
        <v>30.526199999999999</v>
      </c>
      <c r="L459" t="str">
        <f t="shared" si="46"/>
        <v>J3-2</v>
      </c>
      <c r="M459" t="str">
        <f>IFERROR(IF(
COUNTIF(B2B!H:H,(IF(K459&lt;&gt;"---",IF(INDEX(RAW_c_TEB2000_REV01!B:D,MATCH(H459,RAW_c_TEB2000_REV01!B:B,0),3)=L459,INDEX(
RAW_c_TEB2000_REV01!B:D,MATCH(H459,INDEX(RAW_c_TEB2000_REV01!B:B,MATCH(H459,RAW_c_TEB2000_REV01!B:B,)+1):'RAW_c_TEB2000_REV01'!B11530,)+MATCH(H459,RAW_c_TEB2000_REV01!B:B,),3),INDEX(RAW_c_TEB2000_REV01!B:D,MATCH(H459,RAW_c_TEB2000_REV01!B:B,0),3)),"---")))=1,"---",IF(K459&lt;&gt;"---",IF(INDEX(RAW_c_TEB2000_REV01!B:D,MATCH(H459,RAW_c_TEB2000_REV01!B:B,0),3)=L459,INDEX(
RAW_c_TEB2000_REV01!B:D,MATCH(H459,INDEX(RAW_c_TEB2000_REV01!B:B,MATCH(H459,RAW_c_TEB2000_REV01!B:B,)+1):'RAW_c_TEB2000_REV01'!B11530,)+MATCH(H459,RAW_c_TEB2000_REV01!B:B,),3),INDEX(RAW_c_TEB2000_REV01!B:D,MATCH(H459,RAW_c_TEB2000_REV01!B:B,0),3)),"---")),"---")</f>
        <v>U2-22</v>
      </c>
      <c r="N459" t="str">
        <f>IFERROR(IF(AND(B459="B2B",J459="--"),L459,IF(
COUNTIF(B2B!H:H,(IF(K459&lt;&gt;"---",IF(INDEX(RAW_c_TEB2000_REV01!B:D,MATCH(H459,RAW_c_TEB2000_REV01!B:B,0),3)=L459,INDEX(
RAW_c_TEB2000_REV01!B:D,MATCH(H459,INDEX(RAW_c_TEB2000_REV01!B:B,MATCH(H459,RAW_c_TEB2000_REV01!B:B,)+1):'RAW_c_TEB2000_REV01'!B11530,)+MATCH(H459,RAW_c_TEB2000_REV01!B:B,),3),INDEX(RAW_c_TEB2000_REV01!B:D,MATCH(H459,RAW_c_TEB2000_REV01!B:B,0),3)),"---")))=0,"---",IF(K459&lt;&gt;"---",IF(INDEX(RAW_c_TEB2000_REV01!B:D,MATCH(H459,RAW_c_TEB2000_REV01!B:B,0),3)=L459,INDEX(
RAW_c_TEB2000_REV01!B:D,MATCH(H459,INDEX(RAW_c_TEB2000_REV01!B:B,MATCH(H459,RAW_c_TEB2000_REV01!B:B,)+1):'RAW_c_TEB2000_REV01'!B11530,)+MATCH(H459,RAW_c_TEB2000_REV01!B:B,),3),INDEX(RAW_c_TEB2000_REV01!B:D,MATCH(H459,RAW_c_TEB2000_REV01!B:B,0),3)),"---"))),"---")</f>
        <v>---</v>
      </c>
      <c r="T459">
        <f>COUNTIF(RAW_c_TEB2000_REV01!B:B,G459)</f>
        <v>2</v>
      </c>
      <c r="U459" t="str">
        <f t="shared" si="47"/>
        <v>microSD-CD/DAT3</v>
      </c>
    </row>
    <row r="460" spans="1:21" x14ac:dyDescent="0.25">
      <c r="A460" t="s">
        <v>2494</v>
      </c>
      <c r="B460" t="s">
        <v>2491</v>
      </c>
      <c r="C460" t="s">
        <v>2495</v>
      </c>
      <c r="D460" t="s">
        <v>844</v>
      </c>
      <c r="E460">
        <v>3</v>
      </c>
      <c r="F460" t="str">
        <f t="shared" si="42"/>
        <v>J3-3</v>
      </c>
      <c r="G460" t="str">
        <f>VLOOKUP(F460,RAW_c_TEB2000_REV01!A:B,2,0)</f>
        <v>CMD/MOSI</v>
      </c>
      <c r="H460" t="str">
        <f t="shared" si="43"/>
        <v>CMD/MOSI</v>
      </c>
      <c r="I460" t="str">
        <f t="shared" si="44"/>
        <v>--</v>
      </c>
      <c r="J460" t="str">
        <f t="shared" si="45"/>
        <v>--</v>
      </c>
      <c r="K460">
        <f>IFERROR(IF(J460="--",IF(G460=H460,VLOOKUP(G460,RAW_c_TEB2000_REV01!L:N,3,0),SUM(VLOOKUP(H460,RAW_c_TEB2000_REV01!L:N,3,0),VLOOKUP(G460,RAW_c_TEB2000_REV01!L:N,3,0))),"---"),"---")</f>
        <v>30.459599999999998</v>
      </c>
      <c r="L460" t="str">
        <f t="shared" si="46"/>
        <v>J3-3</v>
      </c>
      <c r="M460" t="str">
        <f>IFERROR(IF(
COUNTIF(B2B!H:H,(IF(K460&lt;&gt;"---",IF(INDEX(RAW_c_TEB2000_REV01!B:D,MATCH(H460,RAW_c_TEB2000_REV01!B:B,0),3)=L460,INDEX(
RAW_c_TEB2000_REV01!B:D,MATCH(H460,INDEX(RAW_c_TEB2000_REV01!B:B,MATCH(H460,RAW_c_TEB2000_REV01!B:B,)+1):'RAW_c_TEB2000_REV01'!B11531,)+MATCH(H460,RAW_c_TEB2000_REV01!B:B,),3),INDEX(RAW_c_TEB2000_REV01!B:D,MATCH(H460,RAW_c_TEB2000_REV01!B:B,0),3)),"---")))=1,"---",IF(K460&lt;&gt;"---",IF(INDEX(RAW_c_TEB2000_REV01!B:D,MATCH(H460,RAW_c_TEB2000_REV01!B:B,0),3)=L460,INDEX(
RAW_c_TEB2000_REV01!B:D,MATCH(H460,INDEX(RAW_c_TEB2000_REV01!B:B,MATCH(H460,RAW_c_TEB2000_REV01!B:B,)+1):'RAW_c_TEB2000_REV01'!B11531,)+MATCH(H460,RAW_c_TEB2000_REV01!B:B,),3),INDEX(RAW_c_TEB2000_REV01!B:D,MATCH(H460,RAW_c_TEB2000_REV01!B:B,0),3)),"---")),"---")</f>
        <v>U2-20</v>
      </c>
      <c r="N460" t="str">
        <f>IFERROR(IF(AND(B460="B2B",J460="--"),L460,IF(
COUNTIF(B2B!H:H,(IF(K460&lt;&gt;"---",IF(INDEX(RAW_c_TEB2000_REV01!B:D,MATCH(H460,RAW_c_TEB2000_REV01!B:B,0),3)=L460,INDEX(
RAW_c_TEB2000_REV01!B:D,MATCH(H460,INDEX(RAW_c_TEB2000_REV01!B:B,MATCH(H460,RAW_c_TEB2000_REV01!B:B,)+1):'RAW_c_TEB2000_REV01'!B11531,)+MATCH(H460,RAW_c_TEB2000_REV01!B:B,),3),INDEX(RAW_c_TEB2000_REV01!B:D,MATCH(H460,RAW_c_TEB2000_REV01!B:B,0),3)),"---")))=0,"---",IF(K460&lt;&gt;"---",IF(INDEX(RAW_c_TEB2000_REV01!B:D,MATCH(H460,RAW_c_TEB2000_REV01!B:B,0),3)=L460,INDEX(
RAW_c_TEB2000_REV01!B:D,MATCH(H460,INDEX(RAW_c_TEB2000_REV01!B:B,MATCH(H460,RAW_c_TEB2000_REV01!B:B,)+1):'RAW_c_TEB2000_REV01'!B11531,)+MATCH(H460,RAW_c_TEB2000_REV01!B:B,),3),INDEX(RAW_c_TEB2000_REV01!B:D,MATCH(H460,RAW_c_TEB2000_REV01!B:B,0),3)),"---"))),"---")</f>
        <v>---</v>
      </c>
      <c r="T460">
        <f>COUNTIF(RAW_c_TEB2000_REV01!B:B,G460)</f>
        <v>2</v>
      </c>
      <c r="U460" t="str">
        <f t="shared" si="47"/>
        <v>microSD-CMD</v>
      </c>
    </row>
    <row r="461" spans="1:21" x14ac:dyDescent="0.25">
      <c r="A461" t="s">
        <v>2496</v>
      </c>
      <c r="B461" t="s">
        <v>2491</v>
      </c>
      <c r="C461" t="s">
        <v>2497</v>
      </c>
      <c r="D461" t="s">
        <v>844</v>
      </c>
      <c r="E461">
        <v>4</v>
      </c>
      <c r="F461" t="str">
        <f t="shared" si="42"/>
        <v>J3-4</v>
      </c>
      <c r="G461" t="str">
        <f>VLOOKUP(F461,RAW_c_TEB2000_REV01!A:B,2,0)</f>
        <v>3.3V_SD</v>
      </c>
      <c r="H461" t="str">
        <f t="shared" si="43"/>
        <v>3.3V_SD</v>
      </c>
      <c r="I461" t="str">
        <f t="shared" si="44"/>
        <v>--</v>
      </c>
      <c r="J461" t="str">
        <f t="shared" si="45"/>
        <v>---</v>
      </c>
      <c r="K461" t="str">
        <f>IFERROR(IF(J461="--",IF(G461=H461,VLOOKUP(G461,RAW_c_TEB2000_REV01!L:N,3,0),SUM(VLOOKUP(H461,RAW_c_TEB2000_REV01!L:N,3,0),VLOOKUP(G461,RAW_c_TEB2000_REV01!L:N,3,0))),"---"),"---")</f>
        <v>---</v>
      </c>
      <c r="L461" t="str">
        <f t="shared" si="46"/>
        <v>J3-4</v>
      </c>
      <c r="M461" t="str">
        <f>IFERROR(IF(
COUNTIF(B2B!H:H,(IF(K461&lt;&gt;"---",IF(INDEX(RAW_c_TEB2000_REV01!B:D,MATCH(H461,RAW_c_TEB2000_REV01!B:B,0),3)=L461,INDEX(
RAW_c_TEB2000_REV01!B:D,MATCH(H461,INDEX(RAW_c_TEB2000_REV01!B:B,MATCH(H461,RAW_c_TEB2000_REV01!B:B,)+1):'RAW_c_TEB2000_REV01'!B11532,)+MATCH(H461,RAW_c_TEB2000_REV01!B:B,),3),INDEX(RAW_c_TEB2000_REV01!B:D,MATCH(H461,RAW_c_TEB2000_REV01!B:B,0),3)),"---")))=1,"---",IF(K461&lt;&gt;"---",IF(INDEX(RAW_c_TEB2000_REV01!B:D,MATCH(H461,RAW_c_TEB2000_REV01!B:B,0),3)=L461,INDEX(
RAW_c_TEB2000_REV01!B:D,MATCH(H461,INDEX(RAW_c_TEB2000_REV01!B:B,MATCH(H461,RAW_c_TEB2000_REV01!B:B,)+1):'RAW_c_TEB2000_REV01'!B11532,)+MATCH(H461,RAW_c_TEB2000_REV01!B:B,),3),INDEX(RAW_c_TEB2000_REV01!B:D,MATCH(H461,RAW_c_TEB2000_REV01!B:B,0),3)),"---")),"---")</f>
        <v>---</v>
      </c>
      <c r="N461" t="str">
        <f>IFERROR(IF(AND(B461="B2B",J461="--"),L461,IF(
COUNTIF(B2B!H:H,(IF(K461&lt;&gt;"---",IF(INDEX(RAW_c_TEB2000_REV01!B:D,MATCH(H461,RAW_c_TEB2000_REV01!B:B,0),3)=L461,INDEX(
RAW_c_TEB2000_REV01!B:D,MATCH(H461,INDEX(RAW_c_TEB2000_REV01!B:B,MATCH(H461,RAW_c_TEB2000_REV01!B:B,)+1):'RAW_c_TEB2000_REV01'!B11532,)+MATCH(H461,RAW_c_TEB2000_REV01!B:B,),3),INDEX(RAW_c_TEB2000_REV01!B:D,MATCH(H461,RAW_c_TEB2000_REV01!B:B,0),3)),"---")))=0,"---",IF(K461&lt;&gt;"---",IF(INDEX(RAW_c_TEB2000_REV01!B:D,MATCH(H461,RAW_c_TEB2000_REV01!B:B,0),3)=L461,INDEX(
RAW_c_TEB2000_REV01!B:D,MATCH(H461,INDEX(RAW_c_TEB2000_REV01!B:B,MATCH(H461,RAW_c_TEB2000_REV01!B:B,)+1):'RAW_c_TEB2000_REV01'!B11532,)+MATCH(H461,RAW_c_TEB2000_REV01!B:B,),3),INDEX(RAW_c_TEB2000_REV01!B:D,MATCH(H461,RAW_c_TEB2000_REV01!B:B,0),3)),"---"))),"---")</f>
        <v>---</v>
      </c>
      <c r="T461">
        <f>COUNTIF(RAW_c_TEB2000_REV01!B:B,G461)</f>
        <v>17</v>
      </c>
      <c r="U461" t="str">
        <f t="shared" si="47"/>
        <v>microSD-VDD</v>
      </c>
    </row>
    <row r="462" spans="1:21" x14ac:dyDescent="0.25">
      <c r="A462" t="s">
        <v>2498</v>
      </c>
      <c r="B462" t="s">
        <v>2491</v>
      </c>
      <c r="C462" t="s">
        <v>2499</v>
      </c>
      <c r="D462" t="s">
        <v>844</v>
      </c>
      <c r="E462">
        <v>5</v>
      </c>
      <c r="F462" t="str">
        <f t="shared" si="42"/>
        <v>J3-5</v>
      </c>
      <c r="G462" t="str">
        <f>VLOOKUP(F462,RAW_c_TEB2000_REV01!A:B,2,0)</f>
        <v>S_CLK</v>
      </c>
      <c r="H462" t="str">
        <f t="shared" si="43"/>
        <v>S_CLK</v>
      </c>
      <c r="I462" t="str">
        <f t="shared" si="44"/>
        <v>--</v>
      </c>
      <c r="J462" t="str">
        <f t="shared" si="45"/>
        <v>--</v>
      </c>
      <c r="K462">
        <f>IFERROR(IF(J462="--",IF(G462=H462,VLOOKUP(G462,RAW_c_TEB2000_REV01!L:N,3,0),SUM(VLOOKUP(H462,RAW_c_TEB2000_REV01!L:N,3,0),VLOOKUP(G462,RAW_c_TEB2000_REV01!L:N,3,0))),"---"),"---")</f>
        <v>30.459599999999998</v>
      </c>
      <c r="L462" t="str">
        <f t="shared" si="46"/>
        <v>J3-5</v>
      </c>
      <c r="M462" t="str">
        <f>IFERROR(IF(
COUNTIF(B2B!H:H,(IF(K462&lt;&gt;"---",IF(INDEX(RAW_c_TEB2000_REV01!B:D,MATCH(H462,RAW_c_TEB2000_REV01!B:B,0),3)=L462,INDEX(
RAW_c_TEB2000_REV01!B:D,MATCH(H462,INDEX(RAW_c_TEB2000_REV01!B:B,MATCH(H462,RAW_c_TEB2000_REV01!B:B,)+1):'RAW_c_TEB2000_REV01'!B11533,)+MATCH(H462,RAW_c_TEB2000_REV01!B:B,),3),INDEX(RAW_c_TEB2000_REV01!B:D,MATCH(H462,RAW_c_TEB2000_REV01!B:B,0),3)),"---")))=1,"---",IF(K462&lt;&gt;"---",IF(INDEX(RAW_c_TEB2000_REV01!B:D,MATCH(H462,RAW_c_TEB2000_REV01!B:B,0),3)=L462,INDEX(
RAW_c_TEB2000_REV01!B:D,MATCH(H462,INDEX(RAW_c_TEB2000_REV01!B:B,MATCH(H462,RAW_c_TEB2000_REV01!B:B,)+1):'RAW_c_TEB2000_REV01'!B11533,)+MATCH(H462,RAW_c_TEB2000_REV01!B:B,),3),INDEX(RAW_c_TEB2000_REV01!B:D,MATCH(H462,RAW_c_TEB2000_REV01!B:B,0),3)),"---")),"---")</f>
        <v>U2-19</v>
      </c>
      <c r="N462" t="str">
        <f>IFERROR(IF(AND(B462="B2B",J462="--"),L462,IF(
COUNTIF(B2B!H:H,(IF(K462&lt;&gt;"---",IF(INDEX(RAW_c_TEB2000_REV01!B:D,MATCH(H462,RAW_c_TEB2000_REV01!B:B,0),3)=L462,INDEX(
RAW_c_TEB2000_REV01!B:D,MATCH(H462,INDEX(RAW_c_TEB2000_REV01!B:B,MATCH(H462,RAW_c_TEB2000_REV01!B:B,)+1):'RAW_c_TEB2000_REV01'!B11533,)+MATCH(H462,RAW_c_TEB2000_REV01!B:B,),3),INDEX(RAW_c_TEB2000_REV01!B:D,MATCH(H462,RAW_c_TEB2000_REV01!B:B,0),3)),"---")))=0,"---",IF(K462&lt;&gt;"---",IF(INDEX(RAW_c_TEB2000_REV01!B:D,MATCH(H462,RAW_c_TEB2000_REV01!B:B,0),3)=L462,INDEX(
RAW_c_TEB2000_REV01!B:D,MATCH(H462,INDEX(RAW_c_TEB2000_REV01!B:B,MATCH(H462,RAW_c_TEB2000_REV01!B:B,)+1):'RAW_c_TEB2000_REV01'!B11533,)+MATCH(H462,RAW_c_TEB2000_REV01!B:B,),3),INDEX(RAW_c_TEB2000_REV01!B:D,MATCH(H462,RAW_c_TEB2000_REV01!B:B,0),3)),"---"))),"---")</f>
        <v>---</v>
      </c>
      <c r="T462">
        <f>COUNTIF(RAW_c_TEB2000_REV01!B:B,G462)</f>
        <v>2</v>
      </c>
      <c r="U462" t="str">
        <f t="shared" si="47"/>
        <v>microSD-CLK</v>
      </c>
    </row>
    <row r="463" spans="1:21" x14ac:dyDescent="0.25">
      <c r="A463" t="s">
        <v>2500</v>
      </c>
      <c r="B463" t="s">
        <v>2491</v>
      </c>
      <c r="C463" t="s">
        <v>2501</v>
      </c>
      <c r="D463" t="s">
        <v>844</v>
      </c>
      <c r="E463">
        <v>6</v>
      </c>
      <c r="F463" t="str">
        <f t="shared" si="42"/>
        <v>J3-6</v>
      </c>
      <c r="G463" t="str">
        <f>VLOOKUP(F463,RAW_c_TEB2000_REV01!A:B,2,0)</f>
        <v>GND</v>
      </c>
      <c r="H463" t="str">
        <f t="shared" si="43"/>
        <v>GND</v>
      </c>
      <c r="I463" t="str">
        <f t="shared" si="44"/>
        <v>--</v>
      </c>
      <c r="J463" t="str">
        <f t="shared" si="45"/>
        <v>---</v>
      </c>
      <c r="K463" t="str">
        <f>IFERROR(IF(J463="--",IF(G463=H463,VLOOKUP(G463,RAW_c_TEB2000_REV01!L:N,3,0),SUM(VLOOKUP(H463,RAW_c_TEB2000_REV01!L:N,3,0),VLOOKUP(G463,RAW_c_TEB2000_REV01!L:N,3,0))),"---"),"---")</f>
        <v>---</v>
      </c>
      <c r="L463" t="str">
        <f t="shared" si="46"/>
        <v>J3-6</v>
      </c>
      <c r="M463" t="str">
        <f>IFERROR(IF(
COUNTIF(B2B!H:H,(IF(K463&lt;&gt;"---",IF(INDEX(RAW_c_TEB2000_REV01!B:D,MATCH(H463,RAW_c_TEB2000_REV01!B:B,0),3)=L463,INDEX(
RAW_c_TEB2000_REV01!B:D,MATCH(H463,INDEX(RAW_c_TEB2000_REV01!B:B,MATCH(H463,RAW_c_TEB2000_REV01!B:B,)+1):'RAW_c_TEB2000_REV01'!B11534,)+MATCH(H463,RAW_c_TEB2000_REV01!B:B,),3),INDEX(RAW_c_TEB2000_REV01!B:D,MATCH(H463,RAW_c_TEB2000_REV01!B:B,0),3)),"---")))=1,"---",IF(K463&lt;&gt;"---",IF(INDEX(RAW_c_TEB2000_REV01!B:D,MATCH(H463,RAW_c_TEB2000_REV01!B:B,0),3)=L463,INDEX(
RAW_c_TEB2000_REV01!B:D,MATCH(H463,INDEX(RAW_c_TEB2000_REV01!B:B,MATCH(H463,RAW_c_TEB2000_REV01!B:B,)+1):'RAW_c_TEB2000_REV01'!B11534,)+MATCH(H463,RAW_c_TEB2000_REV01!B:B,),3),INDEX(RAW_c_TEB2000_REV01!B:D,MATCH(H463,RAW_c_TEB2000_REV01!B:B,0),3)),"---")),"---")</f>
        <v>---</v>
      </c>
      <c r="N463" t="str">
        <f>IFERROR(IF(AND(B463="B2B",J463="--"),L463,IF(
COUNTIF(B2B!H:H,(IF(K463&lt;&gt;"---",IF(INDEX(RAW_c_TEB2000_REV01!B:D,MATCH(H463,RAW_c_TEB2000_REV01!B:B,0),3)=L463,INDEX(
RAW_c_TEB2000_REV01!B:D,MATCH(H463,INDEX(RAW_c_TEB2000_REV01!B:B,MATCH(H463,RAW_c_TEB2000_REV01!B:B,)+1):'RAW_c_TEB2000_REV01'!B11534,)+MATCH(H463,RAW_c_TEB2000_REV01!B:B,),3),INDEX(RAW_c_TEB2000_REV01!B:D,MATCH(H463,RAW_c_TEB2000_REV01!B:B,0),3)),"---")))=0,"---",IF(K463&lt;&gt;"---",IF(INDEX(RAW_c_TEB2000_REV01!B:D,MATCH(H463,RAW_c_TEB2000_REV01!B:B,0),3)=L463,INDEX(
RAW_c_TEB2000_REV01!B:D,MATCH(H463,INDEX(RAW_c_TEB2000_REV01!B:B,MATCH(H463,RAW_c_TEB2000_REV01!B:B,)+1):'RAW_c_TEB2000_REV01'!B11534,)+MATCH(H463,RAW_c_TEB2000_REV01!B:B,),3),INDEX(RAW_c_TEB2000_REV01!B:D,MATCH(H463,RAW_c_TEB2000_REV01!B:B,0),3)),"---"))),"---")</f>
        <v>---</v>
      </c>
      <c r="T463">
        <f>COUNTIF(RAW_c_TEB2000_REV01!B:B,G463)</f>
        <v>224</v>
      </c>
      <c r="U463" t="str">
        <f t="shared" si="47"/>
        <v>microSD-VSS</v>
      </c>
    </row>
    <row r="464" spans="1:21" x14ac:dyDescent="0.25">
      <c r="A464" t="s">
        <v>2502</v>
      </c>
      <c r="B464" t="s">
        <v>2491</v>
      </c>
      <c r="C464" t="s">
        <v>2503</v>
      </c>
      <c r="D464" t="s">
        <v>844</v>
      </c>
      <c r="E464">
        <v>7</v>
      </c>
      <c r="F464" t="str">
        <f t="shared" si="42"/>
        <v>J3-7</v>
      </c>
      <c r="G464" t="str">
        <f>VLOOKUP(F464,RAW_c_TEB2000_REV01!A:B,2,0)</f>
        <v>DAT0/MISO</v>
      </c>
      <c r="H464" t="str">
        <f t="shared" si="43"/>
        <v>DAT0/MISO</v>
      </c>
      <c r="I464" t="str">
        <f t="shared" si="44"/>
        <v>--</v>
      </c>
      <c r="J464" t="str">
        <f t="shared" si="45"/>
        <v>--</v>
      </c>
      <c r="K464">
        <f>IFERROR(IF(J464="--",IF(G464=H464,VLOOKUP(G464,RAW_c_TEB2000_REV01!L:N,3,0),SUM(VLOOKUP(H464,RAW_c_TEB2000_REV01!L:N,3,0),VLOOKUP(G464,RAW_c_TEB2000_REV01!L:N,3,0))),"---"),"---")</f>
        <v>30.459599999999998</v>
      </c>
      <c r="L464" t="str">
        <f t="shared" si="46"/>
        <v>J3-7</v>
      </c>
      <c r="M464" t="str">
        <f>IFERROR(IF(
COUNTIF(B2B!H:H,(IF(K464&lt;&gt;"---",IF(INDEX(RAW_c_TEB2000_REV01!B:D,MATCH(H464,RAW_c_TEB2000_REV01!B:B,0),3)=L464,INDEX(
RAW_c_TEB2000_REV01!B:D,MATCH(H464,INDEX(RAW_c_TEB2000_REV01!B:B,MATCH(H464,RAW_c_TEB2000_REV01!B:B,)+1):'RAW_c_TEB2000_REV01'!B11535,)+MATCH(H464,RAW_c_TEB2000_REV01!B:B,),3),INDEX(RAW_c_TEB2000_REV01!B:D,MATCH(H464,RAW_c_TEB2000_REV01!B:B,0),3)),"---")))=1,"---",IF(K464&lt;&gt;"---",IF(INDEX(RAW_c_TEB2000_REV01!B:D,MATCH(H464,RAW_c_TEB2000_REV01!B:B,0),3)=L464,INDEX(
RAW_c_TEB2000_REV01!B:D,MATCH(H464,INDEX(RAW_c_TEB2000_REV01!B:B,MATCH(H464,RAW_c_TEB2000_REV01!B:B,)+1):'RAW_c_TEB2000_REV01'!B11535,)+MATCH(H464,RAW_c_TEB2000_REV01!B:B,),3),INDEX(RAW_c_TEB2000_REV01!B:D,MATCH(H464,RAW_c_TEB2000_REV01!B:B,0),3)),"---")),"---")</f>
        <v>U2-18</v>
      </c>
      <c r="N464" t="str">
        <f>IFERROR(IF(AND(B464="B2B",J464="--"),L464,IF(
COUNTIF(B2B!H:H,(IF(K464&lt;&gt;"---",IF(INDEX(RAW_c_TEB2000_REV01!B:D,MATCH(H464,RAW_c_TEB2000_REV01!B:B,0),3)=L464,INDEX(
RAW_c_TEB2000_REV01!B:D,MATCH(H464,INDEX(RAW_c_TEB2000_REV01!B:B,MATCH(H464,RAW_c_TEB2000_REV01!B:B,)+1):'RAW_c_TEB2000_REV01'!B11535,)+MATCH(H464,RAW_c_TEB2000_REV01!B:B,),3),INDEX(RAW_c_TEB2000_REV01!B:D,MATCH(H464,RAW_c_TEB2000_REV01!B:B,0),3)),"---")))=0,"---",IF(K464&lt;&gt;"---",IF(INDEX(RAW_c_TEB2000_REV01!B:D,MATCH(H464,RAW_c_TEB2000_REV01!B:B,0),3)=L464,INDEX(
RAW_c_TEB2000_REV01!B:D,MATCH(H464,INDEX(RAW_c_TEB2000_REV01!B:B,MATCH(H464,RAW_c_TEB2000_REV01!B:B,)+1):'RAW_c_TEB2000_REV01'!B11535,)+MATCH(H464,RAW_c_TEB2000_REV01!B:B,),3),INDEX(RAW_c_TEB2000_REV01!B:D,MATCH(H464,RAW_c_TEB2000_REV01!B:B,0),3)),"---"))),"---")</f>
        <v>---</v>
      </c>
      <c r="T464">
        <f>COUNTIF(RAW_c_TEB2000_REV01!B:B,G464)</f>
        <v>2</v>
      </c>
      <c r="U464" t="str">
        <f t="shared" si="47"/>
        <v>microSD-DAT0</v>
      </c>
    </row>
    <row r="465" spans="1:21" x14ac:dyDescent="0.25">
      <c r="A465" t="s">
        <v>2504</v>
      </c>
      <c r="B465" t="s">
        <v>2491</v>
      </c>
      <c r="C465" t="s">
        <v>1805</v>
      </c>
      <c r="D465" t="s">
        <v>844</v>
      </c>
      <c r="E465">
        <v>8</v>
      </c>
      <c r="F465" t="str">
        <f t="shared" si="42"/>
        <v>J3-8</v>
      </c>
      <c r="G465" t="str">
        <f>VLOOKUP(F465,RAW_c_TEB2000_REV01!A:B,2,0)</f>
        <v>DAT1</v>
      </c>
      <c r="H465" t="str">
        <f t="shared" si="43"/>
        <v>DAT1</v>
      </c>
      <c r="I465" t="str">
        <f t="shared" si="44"/>
        <v>--</v>
      </c>
      <c r="J465" t="str">
        <f t="shared" si="45"/>
        <v>--</v>
      </c>
      <c r="K465">
        <f>IFERROR(IF(J465="--",IF(G465=H465,VLOOKUP(G465,RAW_c_TEB2000_REV01!L:N,3,0),SUM(VLOOKUP(H465,RAW_c_TEB2000_REV01!L:N,3,0),VLOOKUP(G465,RAW_c_TEB2000_REV01!L:N,3,0))),"---"),"---")</f>
        <v>30.459599999999998</v>
      </c>
      <c r="L465" t="str">
        <f t="shared" si="46"/>
        <v>J3-8</v>
      </c>
      <c r="M465" t="str">
        <f>IFERROR(IF(
COUNTIF(B2B!H:H,(IF(K465&lt;&gt;"---",IF(INDEX(RAW_c_TEB2000_REV01!B:D,MATCH(H465,RAW_c_TEB2000_REV01!B:B,0),3)=L465,INDEX(
RAW_c_TEB2000_REV01!B:D,MATCH(H465,INDEX(RAW_c_TEB2000_REV01!B:B,MATCH(H465,RAW_c_TEB2000_REV01!B:B,)+1):'RAW_c_TEB2000_REV01'!B11536,)+MATCH(H465,RAW_c_TEB2000_REV01!B:B,),3),INDEX(RAW_c_TEB2000_REV01!B:D,MATCH(H465,RAW_c_TEB2000_REV01!B:B,0),3)),"---")))=1,"---",IF(K465&lt;&gt;"---",IF(INDEX(RAW_c_TEB2000_REV01!B:D,MATCH(H465,RAW_c_TEB2000_REV01!B:B,0),3)=L465,INDEX(
RAW_c_TEB2000_REV01!B:D,MATCH(H465,INDEX(RAW_c_TEB2000_REV01!B:B,MATCH(H465,RAW_c_TEB2000_REV01!B:B,)+1):'RAW_c_TEB2000_REV01'!B11536,)+MATCH(H465,RAW_c_TEB2000_REV01!B:B,),3),INDEX(RAW_c_TEB2000_REV01!B:D,MATCH(H465,RAW_c_TEB2000_REV01!B:B,0),3)),"---")),"---")</f>
        <v>U2-16</v>
      </c>
      <c r="N465" t="str">
        <f>IFERROR(IF(AND(B465="B2B",J465="--"),L465,IF(
COUNTIF(B2B!H:H,(IF(K465&lt;&gt;"---",IF(INDEX(RAW_c_TEB2000_REV01!B:D,MATCH(H465,RAW_c_TEB2000_REV01!B:B,0),3)=L465,INDEX(
RAW_c_TEB2000_REV01!B:D,MATCH(H465,INDEX(RAW_c_TEB2000_REV01!B:B,MATCH(H465,RAW_c_TEB2000_REV01!B:B,)+1):'RAW_c_TEB2000_REV01'!B11536,)+MATCH(H465,RAW_c_TEB2000_REV01!B:B,),3),INDEX(RAW_c_TEB2000_REV01!B:D,MATCH(H465,RAW_c_TEB2000_REV01!B:B,0),3)),"---")))=0,"---",IF(K465&lt;&gt;"---",IF(INDEX(RAW_c_TEB2000_REV01!B:D,MATCH(H465,RAW_c_TEB2000_REV01!B:B,0),3)=L465,INDEX(
RAW_c_TEB2000_REV01!B:D,MATCH(H465,INDEX(RAW_c_TEB2000_REV01!B:B,MATCH(H465,RAW_c_TEB2000_REV01!B:B,)+1):'RAW_c_TEB2000_REV01'!B11536,)+MATCH(H465,RAW_c_TEB2000_REV01!B:B,),3),INDEX(RAW_c_TEB2000_REV01!B:D,MATCH(H465,RAW_c_TEB2000_REV01!B:B,0),3)),"---"))),"---")</f>
        <v>---</v>
      </c>
      <c r="T465">
        <f>COUNTIF(RAW_c_TEB2000_REV01!B:B,G465)</f>
        <v>2</v>
      </c>
      <c r="U465" t="str">
        <f t="shared" si="47"/>
        <v>microSD-DAT1</v>
      </c>
    </row>
    <row r="466" spans="1:21" x14ac:dyDescent="0.25">
      <c r="A466" t="s">
        <v>2505</v>
      </c>
      <c r="B466" t="s">
        <v>2491</v>
      </c>
      <c r="C466" t="s">
        <v>2506</v>
      </c>
      <c r="D466" t="s">
        <v>844</v>
      </c>
      <c r="E466">
        <v>9</v>
      </c>
      <c r="F466" t="str">
        <f t="shared" si="42"/>
        <v>J3-9</v>
      </c>
      <c r="G466" t="str">
        <f>VLOOKUP(F466,RAW_c_TEB2000_REV01!A:B,2,0)</f>
        <v>SD_CD</v>
      </c>
      <c r="H466" t="str">
        <f t="shared" si="43"/>
        <v>SD_CD</v>
      </c>
      <c r="I466" t="str">
        <f t="shared" si="44"/>
        <v>--</v>
      </c>
      <c r="J466" t="str">
        <f t="shared" si="45"/>
        <v>--</v>
      </c>
      <c r="K466">
        <f>IFERROR(IF(J466="--",IF(G466=H466,VLOOKUP(G466,RAW_c_TEB2000_REV01!L:N,3,0),SUM(VLOOKUP(H466,RAW_c_TEB2000_REV01!L:N,3,0),VLOOKUP(G466,RAW_c_TEB2000_REV01!L:N,3,0))),"---"),"---")</f>
        <v>40.967399999999998</v>
      </c>
      <c r="L466" t="str">
        <f t="shared" si="46"/>
        <v>J3-9</v>
      </c>
      <c r="M466" t="str">
        <f>IFERROR(IF(
COUNTIF(B2B!H:H,(IF(K466&lt;&gt;"---",IF(INDEX(RAW_c_TEB2000_REV01!B:D,MATCH(H466,RAW_c_TEB2000_REV01!B:B,0),3)=L466,INDEX(
RAW_c_TEB2000_REV01!B:D,MATCH(H466,INDEX(RAW_c_TEB2000_REV01!B:B,MATCH(H466,RAW_c_TEB2000_REV01!B:B,)+1):'RAW_c_TEB2000_REV01'!B11537,)+MATCH(H466,RAW_c_TEB2000_REV01!B:B,),3),INDEX(RAW_c_TEB2000_REV01!B:D,MATCH(H466,RAW_c_TEB2000_REV01!B:B,0),3)),"---")))=1,"---",IF(K466&lt;&gt;"---",IF(INDEX(RAW_c_TEB2000_REV01!B:D,MATCH(H466,RAW_c_TEB2000_REV01!B:B,0),3)=L466,INDEX(
RAW_c_TEB2000_REV01!B:D,MATCH(H466,INDEX(RAW_c_TEB2000_REV01!B:B,MATCH(H466,RAW_c_TEB2000_REV01!B:B,)+1):'RAW_c_TEB2000_REV01'!B11537,)+MATCH(H466,RAW_c_TEB2000_REV01!B:B,),3),INDEX(RAW_c_TEB2000_REV01!B:D,MATCH(H466,RAW_c_TEB2000_REV01!B:B,0),3)),"---")),"---")</f>
        <v>U5-93</v>
      </c>
      <c r="N466" t="str">
        <f>IFERROR(IF(AND(B466="B2B",J466="--"),L466,IF(
COUNTIF(B2B!H:H,(IF(K466&lt;&gt;"---",IF(INDEX(RAW_c_TEB2000_REV01!B:D,MATCH(H466,RAW_c_TEB2000_REV01!B:B,0),3)=L466,INDEX(
RAW_c_TEB2000_REV01!B:D,MATCH(H466,INDEX(RAW_c_TEB2000_REV01!B:B,MATCH(H466,RAW_c_TEB2000_REV01!B:B,)+1):'RAW_c_TEB2000_REV01'!B11537,)+MATCH(H466,RAW_c_TEB2000_REV01!B:B,),3),INDEX(RAW_c_TEB2000_REV01!B:D,MATCH(H466,RAW_c_TEB2000_REV01!B:B,0),3)),"---")))=0,"---",IF(K466&lt;&gt;"---",IF(INDEX(RAW_c_TEB2000_REV01!B:D,MATCH(H466,RAW_c_TEB2000_REV01!B:B,0),3)=L466,INDEX(
RAW_c_TEB2000_REV01!B:D,MATCH(H466,INDEX(RAW_c_TEB2000_REV01!B:B,MATCH(H466,RAW_c_TEB2000_REV01!B:B,)+1):'RAW_c_TEB2000_REV01'!B11537,)+MATCH(H466,RAW_c_TEB2000_REV01!B:B,),3),INDEX(RAW_c_TEB2000_REV01!B:D,MATCH(H466,RAW_c_TEB2000_REV01!B:B,0),3)),"---"))),"---")</f>
        <v>---</v>
      </c>
      <c r="T466">
        <f>COUNTIF(RAW_c_TEB2000_REV01!B:B,G466)</f>
        <v>2</v>
      </c>
      <c r="U466" t="str">
        <f t="shared" si="47"/>
        <v>microSD-DLT</v>
      </c>
    </row>
    <row r="467" spans="1:21" x14ac:dyDescent="0.25">
      <c r="A467" t="s">
        <v>2507</v>
      </c>
      <c r="B467" t="s">
        <v>2491</v>
      </c>
      <c r="C467" t="s">
        <v>2508</v>
      </c>
      <c r="D467" t="s">
        <v>844</v>
      </c>
      <c r="E467">
        <v>10</v>
      </c>
      <c r="F467" t="str">
        <f t="shared" si="42"/>
        <v>J3-10</v>
      </c>
      <c r="G467" t="e">
        <f>VLOOKUP(F467,RAW_c_TEB2000_REV01!A:B,2,0)</f>
        <v>#N/A</v>
      </c>
      <c r="H467" t="e">
        <f t="shared" si="43"/>
        <v>#N/A</v>
      </c>
      <c r="I467" t="str">
        <f t="shared" si="44"/>
        <v>--</v>
      </c>
      <c r="J467" t="str">
        <f t="shared" si="45"/>
        <v>--</v>
      </c>
      <c r="K467" t="str">
        <f>IFERROR(IF(J467="--",IF(G467=H467,VLOOKUP(G467,RAW_c_TEB2000_REV01!L:N,3,0),SUM(VLOOKUP(H467,RAW_c_TEB2000_REV01!L:N,3,0),VLOOKUP(G467,RAW_c_TEB2000_REV01!L:N,3,0))),"---"),"---")</f>
        <v>---</v>
      </c>
      <c r="L467" t="str">
        <f t="shared" si="46"/>
        <v>J3-10</v>
      </c>
      <c r="M467" t="str">
        <f>IFERROR(IF(
COUNTIF(B2B!H:H,(IF(K467&lt;&gt;"---",IF(INDEX(RAW_c_TEB2000_REV01!B:D,MATCH(H467,RAW_c_TEB2000_REV01!B:B,0),3)=L467,INDEX(
RAW_c_TEB2000_REV01!B:D,MATCH(H467,INDEX(RAW_c_TEB2000_REV01!B:B,MATCH(H467,RAW_c_TEB2000_REV01!B:B,)+1):'RAW_c_TEB2000_REV01'!B11538,)+MATCH(H467,RAW_c_TEB2000_REV01!B:B,),3),INDEX(RAW_c_TEB2000_REV01!B:D,MATCH(H467,RAW_c_TEB2000_REV01!B:B,0),3)),"---")))=1,"---",IF(K467&lt;&gt;"---",IF(INDEX(RAW_c_TEB2000_REV01!B:D,MATCH(H467,RAW_c_TEB2000_REV01!B:B,0),3)=L467,INDEX(
RAW_c_TEB2000_REV01!B:D,MATCH(H467,INDEX(RAW_c_TEB2000_REV01!B:B,MATCH(H467,RAW_c_TEB2000_REV01!B:B,)+1):'RAW_c_TEB2000_REV01'!B11538,)+MATCH(H467,RAW_c_TEB2000_REV01!B:B,),3),INDEX(RAW_c_TEB2000_REV01!B:D,MATCH(H467,RAW_c_TEB2000_REV01!B:B,0),3)),"---")),"---")</f>
        <v>---</v>
      </c>
      <c r="N467" t="str">
        <f>IFERROR(IF(AND(B467="B2B",J467="--"),L467,IF(
COUNTIF(B2B!H:H,(IF(K467&lt;&gt;"---",IF(INDEX(RAW_c_TEB2000_REV01!B:D,MATCH(H467,RAW_c_TEB2000_REV01!B:B,0),3)=L467,INDEX(
RAW_c_TEB2000_REV01!B:D,MATCH(H467,INDEX(RAW_c_TEB2000_REV01!B:B,MATCH(H467,RAW_c_TEB2000_REV01!B:B,)+1):'RAW_c_TEB2000_REV01'!B11538,)+MATCH(H467,RAW_c_TEB2000_REV01!B:B,),3),INDEX(RAW_c_TEB2000_REV01!B:D,MATCH(H467,RAW_c_TEB2000_REV01!B:B,0),3)),"---")))=0,"---",IF(K467&lt;&gt;"---",IF(INDEX(RAW_c_TEB2000_REV01!B:D,MATCH(H467,RAW_c_TEB2000_REV01!B:B,0),3)=L467,INDEX(
RAW_c_TEB2000_REV01!B:D,MATCH(H467,INDEX(RAW_c_TEB2000_REV01!B:B,MATCH(H467,RAW_c_TEB2000_REV01!B:B,)+1):'RAW_c_TEB2000_REV01'!B11538,)+MATCH(H467,RAW_c_TEB2000_REV01!B:B,),3),INDEX(RAW_c_TEB2000_REV01!B:D,MATCH(H467,RAW_c_TEB2000_REV01!B:B,0),3)),"---"))),"---")</f>
        <v>---</v>
      </c>
      <c r="T467">
        <f>COUNTIF(RAW_c_TEB2000_REV01!B:B,G467)</f>
        <v>0</v>
      </c>
      <c r="U467" t="str">
        <f t="shared" si="47"/>
        <v>microSD-DST</v>
      </c>
    </row>
    <row r="468" spans="1:21" x14ac:dyDescent="0.25">
      <c r="A468" t="s">
        <v>2509</v>
      </c>
      <c r="B468" t="s">
        <v>2491</v>
      </c>
      <c r="C468" t="s">
        <v>2510</v>
      </c>
      <c r="D468" t="s">
        <v>844</v>
      </c>
      <c r="E468" t="s">
        <v>1224</v>
      </c>
      <c r="F468" t="str">
        <f t="shared" si="42"/>
        <v>J3-G1</v>
      </c>
      <c r="G468" t="str">
        <f>VLOOKUP(F468,RAW_c_TEB2000_REV01!A:B,2,0)</f>
        <v>GND</v>
      </c>
      <c r="H468" t="str">
        <f t="shared" si="43"/>
        <v>GND</v>
      </c>
      <c r="I468" t="str">
        <f t="shared" si="44"/>
        <v>--</v>
      </c>
      <c r="J468" t="str">
        <f t="shared" si="45"/>
        <v>---</v>
      </c>
      <c r="K468" t="str">
        <f>IFERROR(IF(J468="--",IF(G468=H468,VLOOKUP(G468,RAW_c_TEB2000_REV01!L:N,3,0),SUM(VLOOKUP(H468,RAW_c_TEB2000_REV01!L:N,3,0),VLOOKUP(G468,RAW_c_TEB2000_REV01!L:N,3,0))),"---"),"---")</f>
        <v>---</v>
      </c>
      <c r="L468" t="str">
        <f t="shared" si="46"/>
        <v>J3-G1</v>
      </c>
      <c r="M468" t="str">
        <f>IFERROR(IF(
COUNTIF(B2B!H:H,(IF(K468&lt;&gt;"---",IF(INDEX(RAW_c_TEB2000_REV01!B:D,MATCH(H468,RAW_c_TEB2000_REV01!B:B,0),3)=L468,INDEX(
RAW_c_TEB2000_REV01!B:D,MATCH(H468,INDEX(RAW_c_TEB2000_REV01!B:B,MATCH(H468,RAW_c_TEB2000_REV01!B:B,)+1):'RAW_c_TEB2000_REV01'!B11539,)+MATCH(H468,RAW_c_TEB2000_REV01!B:B,),3),INDEX(RAW_c_TEB2000_REV01!B:D,MATCH(H468,RAW_c_TEB2000_REV01!B:B,0),3)),"---")))=1,"---",IF(K468&lt;&gt;"---",IF(INDEX(RAW_c_TEB2000_REV01!B:D,MATCH(H468,RAW_c_TEB2000_REV01!B:B,0),3)=L468,INDEX(
RAW_c_TEB2000_REV01!B:D,MATCH(H468,INDEX(RAW_c_TEB2000_REV01!B:B,MATCH(H468,RAW_c_TEB2000_REV01!B:B,)+1):'RAW_c_TEB2000_REV01'!B11539,)+MATCH(H468,RAW_c_TEB2000_REV01!B:B,),3),INDEX(RAW_c_TEB2000_REV01!B:D,MATCH(H468,RAW_c_TEB2000_REV01!B:B,0),3)),"---")),"---")</f>
        <v>---</v>
      </c>
      <c r="N468" t="str">
        <f>IFERROR(IF(AND(B468="B2B",J468="--"),L468,IF(
COUNTIF(B2B!H:H,(IF(K468&lt;&gt;"---",IF(INDEX(RAW_c_TEB2000_REV01!B:D,MATCH(H468,RAW_c_TEB2000_REV01!B:B,0),3)=L468,INDEX(
RAW_c_TEB2000_REV01!B:D,MATCH(H468,INDEX(RAW_c_TEB2000_REV01!B:B,MATCH(H468,RAW_c_TEB2000_REV01!B:B,)+1):'RAW_c_TEB2000_REV01'!B11539,)+MATCH(H468,RAW_c_TEB2000_REV01!B:B,),3),INDEX(RAW_c_TEB2000_REV01!B:D,MATCH(H468,RAW_c_TEB2000_REV01!B:B,0),3)),"---")))=0,"---",IF(K468&lt;&gt;"---",IF(INDEX(RAW_c_TEB2000_REV01!B:D,MATCH(H468,RAW_c_TEB2000_REV01!B:B,0),3)=L468,INDEX(
RAW_c_TEB2000_REV01!B:D,MATCH(H468,INDEX(RAW_c_TEB2000_REV01!B:B,MATCH(H468,RAW_c_TEB2000_REV01!B:B,)+1):'RAW_c_TEB2000_REV01'!B11539,)+MATCH(H468,RAW_c_TEB2000_REV01!B:B,),3),INDEX(RAW_c_TEB2000_REV01!B:D,MATCH(H468,RAW_c_TEB2000_REV01!B:B,0),3)),"---"))),"---")</f>
        <v>---</v>
      </c>
      <c r="T468">
        <f>COUNTIF(RAW_c_TEB2000_REV01!B:B,G468)</f>
        <v>224</v>
      </c>
      <c r="U468" t="str">
        <f t="shared" si="47"/>
        <v>microSD-Frame</v>
      </c>
    </row>
    <row r="469" spans="1:21" x14ac:dyDescent="0.25">
      <c r="A469" t="s">
        <v>2511</v>
      </c>
      <c r="B469" t="s">
        <v>2491</v>
      </c>
      <c r="C469" t="s">
        <v>2510</v>
      </c>
      <c r="D469" t="s">
        <v>844</v>
      </c>
      <c r="E469" t="s">
        <v>1225</v>
      </c>
      <c r="F469" t="str">
        <f t="shared" si="42"/>
        <v>J3-G2</v>
      </c>
      <c r="G469" t="str">
        <f>VLOOKUP(F469,RAW_c_TEB2000_REV01!A:B,2,0)</f>
        <v>GND</v>
      </c>
      <c r="H469" t="str">
        <f t="shared" si="43"/>
        <v>GND</v>
      </c>
      <c r="I469" t="str">
        <f t="shared" si="44"/>
        <v>--</v>
      </c>
      <c r="J469" t="str">
        <f t="shared" si="45"/>
        <v>---</v>
      </c>
      <c r="K469" t="str">
        <f>IFERROR(IF(J469="--",IF(G469=H469,VLOOKUP(G469,RAW_c_TEB2000_REV01!L:N,3,0),SUM(VLOOKUP(H469,RAW_c_TEB2000_REV01!L:N,3,0),VLOOKUP(G469,RAW_c_TEB2000_REV01!L:N,3,0))),"---"),"---")</f>
        <v>---</v>
      </c>
      <c r="L469" t="str">
        <f t="shared" si="46"/>
        <v>J3-G2</v>
      </c>
      <c r="M469" t="str">
        <f>IFERROR(IF(
COUNTIF(B2B!H:H,(IF(K469&lt;&gt;"---",IF(INDEX(RAW_c_TEB2000_REV01!B:D,MATCH(H469,RAW_c_TEB2000_REV01!B:B,0),3)=L469,INDEX(
RAW_c_TEB2000_REV01!B:D,MATCH(H469,INDEX(RAW_c_TEB2000_REV01!B:B,MATCH(H469,RAW_c_TEB2000_REV01!B:B,)+1):'RAW_c_TEB2000_REV01'!B11540,)+MATCH(H469,RAW_c_TEB2000_REV01!B:B,),3),INDEX(RAW_c_TEB2000_REV01!B:D,MATCH(H469,RAW_c_TEB2000_REV01!B:B,0),3)),"---")))=1,"---",IF(K469&lt;&gt;"---",IF(INDEX(RAW_c_TEB2000_REV01!B:D,MATCH(H469,RAW_c_TEB2000_REV01!B:B,0),3)=L469,INDEX(
RAW_c_TEB2000_REV01!B:D,MATCH(H469,INDEX(RAW_c_TEB2000_REV01!B:B,MATCH(H469,RAW_c_TEB2000_REV01!B:B,)+1):'RAW_c_TEB2000_REV01'!B11540,)+MATCH(H469,RAW_c_TEB2000_REV01!B:B,),3),INDEX(RAW_c_TEB2000_REV01!B:D,MATCH(H469,RAW_c_TEB2000_REV01!B:B,0),3)),"---")),"---")</f>
        <v>---</v>
      </c>
      <c r="N469" t="str">
        <f>IFERROR(IF(AND(B469="B2B",J469="--"),L469,IF(
COUNTIF(B2B!H:H,(IF(K469&lt;&gt;"---",IF(INDEX(RAW_c_TEB2000_REV01!B:D,MATCH(H469,RAW_c_TEB2000_REV01!B:B,0),3)=L469,INDEX(
RAW_c_TEB2000_REV01!B:D,MATCH(H469,INDEX(RAW_c_TEB2000_REV01!B:B,MATCH(H469,RAW_c_TEB2000_REV01!B:B,)+1):'RAW_c_TEB2000_REV01'!B11540,)+MATCH(H469,RAW_c_TEB2000_REV01!B:B,),3),INDEX(RAW_c_TEB2000_REV01!B:D,MATCH(H469,RAW_c_TEB2000_REV01!B:B,0),3)),"---")))=0,"---",IF(K469&lt;&gt;"---",IF(INDEX(RAW_c_TEB2000_REV01!B:D,MATCH(H469,RAW_c_TEB2000_REV01!B:B,0),3)=L469,INDEX(
RAW_c_TEB2000_REV01!B:D,MATCH(H469,INDEX(RAW_c_TEB2000_REV01!B:B,MATCH(H469,RAW_c_TEB2000_REV01!B:B,)+1):'RAW_c_TEB2000_REV01'!B11540,)+MATCH(H469,RAW_c_TEB2000_REV01!B:B,),3),INDEX(RAW_c_TEB2000_REV01!B:D,MATCH(H469,RAW_c_TEB2000_REV01!B:B,0),3)),"---"))),"---")</f>
        <v>---</v>
      </c>
      <c r="T469">
        <f>COUNTIF(RAW_c_TEB2000_REV01!B:B,G469)</f>
        <v>224</v>
      </c>
      <c r="U469" t="str">
        <f t="shared" si="47"/>
        <v>microSD-Frame</v>
      </c>
    </row>
    <row r="470" spans="1:21" x14ac:dyDescent="0.25">
      <c r="A470" t="s">
        <v>2512</v>
      </c>
      <c r="B470" t="s">
        <v>2491</v>
      </c>
      <c r="C470" t="s">
        <v>2510</v>
      </c>
      <c r="D470" t="s">
        <v>844</v>
      </c>
      <c r="E470" t="s">
        <v>1226</v>
      </c>
      <c r="F470" t="str">
        <f t="shared" si="42"/>
        <v>J3-G3</v>
      </c>
      <c r="G470" t="str">
        <f>VLOOKUP(F470,RAW_c_TEB2000_REV01!A:B,2,0)</f>
        <v>GND</v>
      </c>
      <c r="H470" t="str">
        <f t="shared" si="43"/>
        <v>GND</v>
      </c>
      <c r="I470" t="str">
        <f t="shared" si="44"/>
        <v>--</v>
      </c>
      <c r="J470" t="str">
        <f t="shared" si="45"/>
        <v>---</v>
      </c>
      <c r="K470" t="str">
        <f>IFERROR(IF(J470="--",IF(G470=H470,VLOOKUP(G470,RAW_c_TEB2000_REV01!L:N,3,0),SUM(VLOOKUP(H470,RAW_c_TEB2000_REV01!L:N,3,0),VLOOKUP(G470,RAW_c_TEB2000_REV01!L:N,3,0))),"---"),"---")</f>
        <v>---</v>
      </c>
      <c r="L470" t="str">
        <f t="shared" si="46"/>
        <v>J3-G3</v>
      </c>
      <c r="M470" t="str">
        <f>IFERROR(IF(
COUNTIF(B2B!H:H,(IF(K470&lt;&gt;"---",IF(INDEX(RAW_c_TEB2000_REV01!B:D,MATCH(H470,RAW_c_TEB2000_REV01!B:B,0),3)=L470,INDEX(
RAW_c_TEB2000_REV01!B:D,MATCH(H470,INDEX(RAW_c_TEB2000_REV01!B:B,MATCH(H470,RAW_c_TEB2000_REV01!B:B,)+1):'RAW_c_TEB2000_REV01'!B11541,)+MATCH(H470,RAW_c_TEB2000_REV01!B:B,),3),INDEX(RAW_c_TEB2000_REV01!B:D,MATCH(H470,RAW_c_TEB2000_REV01!B:B,0),3)),"---")))=1,"---",IF(K470&lt;&gt;"---",IF(INDEX(RAW_c_TEB2000_REV01!B:D,MATCH(H470,RAW_c_TEB2000_REV01!B:B,0),3)=L470,INDEX(
RAW_c_TEB2000_REV01!B:D,MATCH(H470,INDEX(RAW_c_TEB2000_REV01!B:B,MATCH(H470,RAW_c_TEB2000_REV01!B:B,)+1):'RAW_c_TEB2000_REV01'!B11541,)+MATCH(H470,RAW_c_TEB2000_REV01!B:B,),3),INDEX(RAW_c_TEB2000_REV01!B:D,MATCH(H470,RAW_c_TEB2000_REV01!B:B,0),3)),"---")),"---")</f>
        <v>---</v>
      </c>
      <c r="N470" t="str">
        <f>IFERROR(IF(AND(B470="B2B",J470="--"),L470,IF(
COUNTIF(B2B!H:H,(IF(K470&lt;&gt;"---",IF(INDEX(RAW_c_TEB2000_REV01!B:D,MATCH(H470,RAW_c_TEB2000_REV01!B:B,0),3)=L470,INDEX(
RAW_c_TEB2000_REV01!B:D,MATCH(H470,INDEX(RAW_c_TEB2000_REV01!B:B,MATCH(H470,RAW_c_TEB2000_REV01!B:B,)+1):'RAW_c_TEB2000_REV01'!B11541,)+MATCH(H470,RAW_c_TEB2000_REV01!B:B,),3),INDEX(RAW_c_TEB2000_REV01!B:D,MATCH(H470,RAW_c_TEB2000_REV01!B:B,0),3)),"---")))=0,"---",IF(K470&lt;&gt;"---",IF(INDEX(RAW_c_TEB2000_REV01!B:D,MATCH(H470,RAW_c_TEB2000_REV01!B:B,0),3)=L470,INDEX(
RAW_c_TEB2000_REV01!B:D,MATCH(H470,INDEX(RAW_c_TEB2000_REV01!B:B,MATCH(H470,RAW_c_TEB2000_REV01!B:B,)+1):'RAW_c_TEB2000_REV01'!B11541,)+MATCH(H470,RAW_c_TEB2000_REV01!B:B,),3),INDEX(RAW_c_TEB2000_REV01!B:D,MATCH(H470,RAW_c_TEB2000_REV01!B:B,0),3)),"---"))),"---")</f>
        <v>---</v>
      </c>
      <c r="T470">
        <f>COUNTIF(RAW_c_TEB2000_REV01!B:B,G470)</f>
        <v>224</v>
      </c>
      <c r="U470" t="str">
        <f t="shared" si="47"/>
        <v>microSD-Frame</v>
      </c>
    </row>
    <row r="471" spans="1:21" x14ac:dyDescent="0.25">
      <c r="A471" t="s">
        <v>2513</v>
      </c>
      <c r="B471" t="s">
        <v>2491</v>
      </c>
      <c r="C471" t="s">
        <v>2510</v>
      </c>
      <c r="D471" t="s">
        <v>844</v>
      </c>
      <c r="E471" t="s">
        <v>1227</v>
      </c>
      <c r="F471" t="str">
        <f t="shared" si="42"/>
        <v>J3-G4</v>
      </c>
      <c r="G471" t="str">
        <f>VLOOKUP(F471,RAW_c_TEB2000_REV01!A:B,2,0)</f>
        <v>GND</v>
      </c>
      <c r="H471" t="str">
        <f t="shared" si="43"/>
        <v>GND</v>
      </c>
      <c r="I471" t="str">
        <f t="shared" si="44"/>
        <v>--</v>
      </c>
      <c r="J471" t="str">
        <f t="shared" si="45"/>
        <v>---</v>
      </c>
      <c r="K471" t="str">
        <f>IFERROR(IF(J471="--",IF(G471=H471,VLOOKUP(G471,RAW_c_TEB2000_REV01!L:N,3,0),SUM(VLOOKUP(H471,RAW_c_TEB2000_REV01!L:N,3,0),VLOOKUP(G471,RAW_c_TEB2000_REV01!L:N,3,0))),"---"),"---")</f>
        <v>---</v>
      </c>
      <c r="L471" t="str">
        <f t="shared" si="46"/>
        <v>J3-G4</v>
      </c>
      <c r="M471" t="str">
        <f>IFERROR(IF(
COUNTIF(B2B!H:H,(IF(K471&lt;&gt;"---",IF(INDEX(RAW_c_TEB2000_REV01!B:D,MATCH(H471,RAW_c_TEB2000_REV01!B:B,0),3)=L471,INDEX(
RAW_c_TEB2000_REV01!B:D,MATCH(H471,INDEX(RAW_c_TEB2000_REV01!B:B,MATCH(H471,RAW_c_TEB2000_REV01!B:B,)+1):'RAW_c_TEB2000_REV01'!B11542,)+MATCH(H471,RAW_c_TEB2000_REV01!B:B,),3),INDEX(RAW_c_TEB2000_REV01!B:D,MATCH(H471,RAW_c_TEB2000_REV01!B:B,0),3)),"---")))=1,"---",IF(K471&lt;&gt;"---",IF(INDEX(RAW_c_TEB2000_REV01!B:D,MATCH(H471,RAW_c_TEB2000_REV01!B:B,0),3)=L471,INDEX(
RAW_c_TEB2000_REV01!B:D,MATCH(H471,INDEX(RAW_c_TEB2000_REV01!B:B,MATCH(H471,RAW_c_TEB2000_REV01!B:B,)+1):'RAW_c_TEB2000_REV01'!B11542,)+MATCH(H471,RAW_c_TEB2000_REV01!B:B,),3),INDEX(RAW_c_TEB2000_REV01!B:D,MATCH(H471,RAW_c_TEB2000_REV01!B:B,0),3)),"---")),"---")</f>
        <v>---</v>
      </c>
      <c r="N471" t="str">
        <f>IFERROR(IF(AND(B471="B2B",J471="--"),L471,IF(
COUNTIF(B2B!H:H,(IF(K471&lt;&gt;"---",IF(INDEX(RAW_c_TEB2000_REV01!B:D,MATCH(H471,RAW_c_TEB2000_REV01!B:B,0),3)=L471,INDEX(
RAW_c_TEB2000_REV01!B:D,MATCH(H471,INDEX(RAW_c_TEB2000_REV01!B:B,MATCH(H471,RAW_c_TEB2000_REV01!B:B,)+1):'RAW_c_TEB2000_REV01'!B11542,)+MATCH(H471,RAW_c_TEB2000_REV01!B:B,),3),INDEX(RAW_c_TEB2000_REV01!B:D,MATCH(H471,RAW_c_TEB2000_REV01!B:B,0),3)),"---")))=0,"---",IF(K471&lt;&gt;"---",IF(INDEX(RAW_c_TEB2000_REV01!B:D,MATCH(H471,RAW_c_TEB2000_REV01!B:B,0),3)=L471,INDEX(
RAW_c_TEB2000_REV01!B:D,MATCH(H471,INDEX(RAW_c_TEB2000_REV01!B:B,MATCH(H471,RAW_c_TEB2000_REV01!B:B,)+1):'RAW_c_TEB2000_REV01'!B11542,)+MATCH(H471,RAW_c_TEB2000_REV01!B:B,),3),INDEX(RAW_c_TEB2000_REV01!B:D,MATCH(H471,RAW_c_TEB2000_REV01!B:B,0),3)),"---"))),"---")</f>
        <v>---</v>
      </c>
      <c r="T471">
        <f>COUNTIF(RAW_c_TEB2000_REV01!B:B,G471)</f>
        <v>224</v>
      </c>
      <c r="U471" t="str">
        <f t="shared" si="47"/>
        <v>microSD-Frame</v>
      </c>
    </row>
    <row r="472" spans="1:21" x14ac:dyDescent="0.25">
      <c r="A472" t="s">
        <v>2514</v>
      </c>
      <c r="B472" t="s">
        <v>2515</v>
      </c>
      <c r="C472" t="s">
        <v>1844</v>
      </c>
      <c r="D472" t="s">
        <v>845</v>
      </c>
      <c r="E472">
        <v>1</v>
      </c>
      <c r="F472" t="str">
        <f t="shared" si="42"/>
        <v>J4-1</v>
      </c>
      <c r="G472" t="str">
        <f>VLOOKUP(F472,RAW_c_TEB2000_REV01!A:B,2,0)</f>
        <v>Vbus</v>
      </c>
      <c r="H472" t="str">
        <f t="shared" si="43"/>
        <v>Vbus</v>
      </c>
      <c r="I472" t="str">
        <f t="shared" si="44"/>
        <v>--</v>
      </c>
      <c r="J472" t="str">
        <f t="shared" si="45"/>
        <v>--</v>
      </c>
      <c r="K472">
        <f>IFERROR(IF(J472="--",IF(G472=H472,VLOOKUP(G472,RAW_c_TEB2000_REV01!L:N,3,0),SUM(VLOOKUP(H472,RAW_c_TEB2000_REV01!L:N,3,0),VLOOKUP(G472,RAW_c_TEB2000_REV01!L:N,3,0))),"---"),"---")</f>
        <v>14.2597</v>
      </c>
      <c r="L472" t="str">
        <f t="shared" si="46"/>
        <v>J4-1</v>
      </c>
      <c r="M472" t="str">
        <f>IFERROR(IF(
COUNTIF(B2B!H:H,(IF(K472&lt;&gt;"---",IF(INDEX(RAW_c_TEB2000_REV01!B:D,MATCH(H472,RAW_c_TEB2000_REV01!B:B,0),3)=L472,INDEX(
RAW_c_TEB2000_REV01!B:D,MATCH(H472,INDEX(RAW_c_TEB2000_REV01!B:B,MATCH(H472,RAW_c_TEB2000_REV01!B:B,)+1):'RAW_c_TEB2000_REV01'!B11543,)+MATCH(H472,RAW_c_TEB2000_REV01!B:B,),3),INDEX(RAW_c_TEB2000_REV01!B:D,MATCH(H472,RAW_c_TEB2000_REV01!B:B,0),3)),"---")))=1,"---",IF(K472&lt;&gt;"---",IF(INDEX(RAW_c_TEB2000_REV01!B:D,MATCH(H472,RAW_c_TEB2000_REV01!B:B,0),3)=L472,INDEX(
RAW_c_TEB2000_REV01!B:D,MATCH(H472,INDEX(RAW_c_TEB2000_REV01!B:B,MATCH(H472,RAW_c_TEB2000_REV01!B:B,)+1):'RAW_c_TEB2000_REV01'!B11543,)+MATCH(H472,RAW_c_TEB2000_REV01!B:B,),3),INDEX(RAW_c_TEB2000_REV01!B:D,MATCH(H472,RAW_c_TEB2000_REV01!B:B,0),3)),"---")),"---")</f>
        <v>U9-4</v>
      </c>
      <c r="N472" t="str">
        <f>IFERROR(IF(AND(B472="B2B",J472="--"),L472,IF(
COUNTIF(B2B!H:H,(IF(K472&lt;&gt;"---",IF(INDEX(RAW_c_TEB2000_REV01!B:D,MATCH(H472,RAW_c_TEB2000_REV01!B:B,0),3)=L472,INDEX(
RAW_c_TEB2000_REV01!B:D,MATCH(H472,INDEX(RAW_c_TEB2000_REV01!B:B,MATCH(H472,RAW_c_TEB2000_REV01!B:B,)+1):'RAW_c_TEB2000_REV01'!B11543,)+MATCH(H472,RAW_c_TEB2000_REV01!B:B,),3),INDEX(RAW_c_TEB2000_REV01!B:D,MATCH(H472,RAW_c_TEB2000_REV01!B:B,0),3)),"---")))=0,"---",IF(K472&lt;&gt;"---",IF(INDEX(RAW_c_TEB2000_REV01!B:D,MATCH(H472,RAW_c_TEB2000_REV01!B:B,0),3)=L472,INDEX(
RAW_c_TEB2000_REV01!B:D,MATCH(H472,INDEX(RAW_c_TEB2000_REV01!B:B,MATCH(H472,RAW_c_TEB2000_REV01!B:B,)+1):'RAW_c_TEB2000_REV01'!B11543,)+MATCH(H472,RAW_c_TEB2000_REV01!B:B,),3),INDEX(RAW_c_TEB2000_REV01!B:D,MATCH(H472,RAW_c_TEB2000_REV01!B:B,0),3)),"---"))),"---")</f>
        <v>---</v>
      </c>
      <c r="T472">
        <f>COUNTIF(RAW_c_TEB2000_REV01!B:B,G472)</f>
        <v>5</v>
      </c>
      <c r="U472" t="str">
        <f t="shared" si="47"/>
        <v>mini USB B JTAG_UART-Vbus</v>
      </c>
    </row>
    <row r="473" spans="1:21" x14ac:dyDescent="0.25">
      <c r="A473" t="s">
        <v>2516</v>
      </c>
      <c r="B473" t="s">
        <v>2515</v>
      </c>
      <c r="C473" t="s">
        <v>2517</v>
      </c>
      <c r="D473" t="s">
        <v>845</v>
      </c>
      <c r="E473">
        <v>2</v>
      </c>
      <c r="F473" t="str">
        <f t="shared" si="42"/>
        <v>J4-2</v>
      </c>
      <c r="G473" t="str">
        <f>VLOOKUP(F473,RAW_c_TEB2000_REV01!A:B,2,0)</f>
        <v>D_N</v>
      </c>
      <c r="H473" t="str">
        <f t="shared" si="43"/>
        <v>D_N</v>
      </c>
      <c r="I473" t="str">
        <f t="shared" si="44"/>
        <v>--</v>
      </c>
      <c r="J473" t="str">
        <f t="shared" si="45"/>
        <v>--</v>
      </c>
      <c r="K473">
        <f>IFERROR(IF(J473="--",IF(G473=H473,VLOOKUP(G473,RAW_c_TEB2000_REV01!L:N,3,0),SUM(VLOOKUP(H473,RAW_c_TEB2000_REV01!L:N,3,0),VLOOKUP(G473,RAW_c_TEB2000_REV01!L:N,3,0))),"---"),"---")</f>
        <v>3.6278999999999999</v>
      </c>
      <c r="L473" t="str">
        <f t="shared" si="46"/>
        <v>J4-2</v>
      </c>
      <c r="M473" t="str">
        <f>IFERROR(IF(
COUNTIF(B2B!H:H,(IF(K473&lt;&gt;"---",IF(INDEX(RAW_c_TEB2000_REV01!B:D,MATCH(H473,RAW_c_TEB2000_REV01!B:B,0),3)=L473,INDEX(
RAW_c_TEB2000_REV01!B:D,MATCH(H473,INDEX(RAW_c_TEB2000_REV01!B:B,MATCH(H473,RAW_c_TEB2000_REV01!B:B,)+1):'RAW_c_TEB2000_REV01'!B11544,)+MATCH(H473,RAW_c_TEB2000_REV01!B:B,),3),INDEX(RAW_c_TEB2000_REV01!B:D,MATCH(H473,RAW_c_TEB2000_REV01!B:B,0),3)),"---")))=1,"---",IF(K473&lt;&gt;"---",IF(INDEX(RAW_c_TEB2000_REV01!B:D,MATCH(H473,RAW_c_TEB2000_REV01!B:B,0),3)=L473,INDEX(
RAW_c_TEB2000_REV01!B:D,MATCH(H473,INDEX(RAW_c_TEB2000_REV01!B:B,MATCH(H473,RAW_c_TEB2000_REV01!B:B,)+1):'RAW_c_TEB2000_REV01'!B11544,)+MATCH(H473,RAW_c_TEB2000_REV01!B:B,),3),INDEX(RAW_c_TEB2000_REV01!B:D,MATCH(H473,RAW_c_TEB2000_REV01!B:B,0),3)),"---")),"---")</f>
        <v>L5-3</v>
      </c>
      <c r="N473" t="str">
        <f>IFERROR(IF(AND(B473="B2B",J473="--"),L473,IF(
COUNTIF(B2B!H:H,(IF(K473&lt;&gt;"---",IF(INDEX(RAW_c_TEB2000_REV01!B:D,MATCH(H473,RAW_c_TEB2000_REV01!B:B,0),3)=L473,INDEX(
RAW_c_TEB2000_REV01!B:D,MATCH(H473,INDEX(RAW_c_TEB2000_REV01!B:B,MATCH(H473,RAW_c_TEB2000_REV01!B:B,)+1):'RAW_c_TEB2000_REV01'!B11544,)+MATCH(H473,RAW_c_TEB2000_REV01!B:B,),3),INDEX(RAW_c_TEB2000_REV01!B:D,MATCH(H473,RAW_c_TEB2000_REV01!B:B,0),3)),"---")))=0,"---",IF(K473&lt;&gt;"---",IF(INDEX(RAW_c_TEB2000_REV01!B:D,MATCH(H473,RAW_c_TEB2000_REV01!B:B,0),3)=L473,INDEX(
RAW_c_TEB2000_REV01!B:D,MATCH(H473,INDEX(RAW_c_TEB2000_REV01!B:B,MATCH(H473,RAW_c_TEB2000_REV01!B:B,)+1):'RAW_c_TEB2000_REV01'!B11544,)+MATCH(H473,RAW_c_TEB2000_REV01!B:B,),3),INDEX(RAW_c_TEB2000_REV01!B:D,MATCH(H473,RAW_c_TEB2000_REV01!B:B,0),3)),"---"))),"---")</f>
        <v>---</v>
      </c>
      <c r="T473">
        <f>COUNTIF(RAW_c_TEB2000_REV01!B:B,G473)</f>
        <v>2</v>
      </c>
      <c r="U473" t="str">
        <f t="shared" si="47"/>
        <v>mini USB B JTAG_UART-D-</v>
      </c>
    </row>
    <row r="474" spans="1:21" x14ac:dyDescent="0.25">
      <c r="A474" t="s">
        <v>2518</v>
      </c>
      <c r="B474" t="s">
        <v>2515</v>
      </c>
      <c r="C474" t="s">
        <v>2519</v>
      </c>
      <c r="D474" t="s">
        <v>845</v>
      </c>
      <c r="E474">
        <v>3</v>
      </c>
      <c r="F474" t="str">
        <f t="shared" si="42"/>
        <v>J4-3</v>
      </c>
      <c r="G474" t="str">
        <f>VLOOKUP(F474,RAW_c_TEB2000_REV01!A:B,2,0)</f>
        <v>D_P</v>
      </c>
      <c r="H474" t="str">
        <f t="shared" si="43"/>
        <v>D_P</v>
      </c>
      <c r="I474" t="str">
        <f t="shared" si="44"/>
        <v>--</v>
      </c>
      <c r="J474" t="str">
        <f t="shared" si="45"/>
        <v>--</v>
      </c>
      <c r="K474">
        <f>IFERROR(IF(J474="--",IF(G474=H474,VLOOKUP(G474,RAW_c_TEB2000_REV01!L:N,3,0),SUM(VLOOKUP(H474,RAW_c_TEB2000_REV01!L:N,3,0),VLOOKUP(G474,RAW_c_TEB2000_REV01!L:N,3,0))),"---"),"---")</f>
        <v>3.6274000000000002</v>
      </c>
      <c r="L474" t="str">
        <f t="shared" si="46"/>
        <v>J4-3</v>
      </c>
      <c r="M474" t="str">
        <f>IFERROR(IF(
COUNTIF(B2B!H:H,(IF(K474&lt;&gt;"---",IF(INDEX(RAW_c_TEB2000_REV01!B:D,MATCH(H474,RAW_c_TEB2000_REV01!B:B,0),3)=L474,INDEX(
RAW_c_TEB2000_REV01!B:D,MATCH(H474,INDEX(RAW_c_TEB2000_REV01!B:B,MATCH(H474,RAW_c_TEB2000_REV01!B:B,)+1):'RAW_c_TEB2000_REV01'!B11545,)+MATCH(H474,RAW_c_TEB2000_REV01!B:B,),3),INDEX(RAW_c_TEB2000_REV01!B:D,MATCH(H474,RAW_c_TEB2000_REV01!B:B,0),3)),"---")))=1,"---",IF(K474&lt;&gt;"---",IF(INDEX(RAW_c_TEB2000_REV01!B:D,MATCH(H474,RAW_c_TEB2000_REV01!B:B,0),3)=L474,INDEX(
RAW_c_TEB2000_REV01!B:D,MATCH(H474,INDEX(RAW_c_TEB2000_REV01!B:B,MATCH(H474,RAW_c_TEB2000_REV01!B:B,)+1):'RAW_c_TEB2000_REV01'!B11545,)+MATCH(H474,RAW_c_TEB2000_REV01!B:B,),3),INDEX(RAW_c_TEB2000_REV01!B:D,MATCH(H474,RAW_c_TEB2000_REV01!B:B,0),3)),"---")),"---")</f>
        <v>L5-2</v>
      </c>
      <c r="N474" t="str">
        <f>IFERROR(IF(AND(B474="B2B",J474="--"),L474,IF(
COUNTIF(B2B!H:H,(IF(K474&lt;&gt;"---",IF(INDEX(RAW_c_TEB2000_REV01!B:D,MATCH(H474,RAW_c_TEB2000_REV01!B:B,0),3)=L474,INDEX(
RAW_c_TEB2000_REV01!B:D,MATCH(H474,INDEX(RAW_c_TEB2000_REV01!B:B,MATCH(H474,RAW_c_TEB2000_REV01!B:B,)+1):'RAW_c_TEB2000_REV01'!B11545,)+MATCH(H474,RAW_c_TEB2000_REV01!B:B,),3),INDEX(RAW_c_TEB2000_REV01!B:D,MATCH(H474,RAW_c_TEB2000_REV01!B:B,0),3)),"---")))=0,"---",IF(K474&lt;&gt;"---",IF(INDEX(RAW_c_TEB2000_REV01!B:D,MATCH(H474,RAW_c_TEB2000_REV01!B:B,0),3)=L474,INDEX(
RAW_c_TEB2000_REV01!B:D,MATCH(H474,INDEX(RAW_c_TEB2000_REV01!B:B,MATCH(H474,RAW_c_TEB2000_REV01!B:B,)+1):'RAW_c_TEB2000_REV01'!B11545,)+MATCH(H474,RAW_c_TEB2000_REV01!B:B,),3),INDEX(RAW_c_TEB2000_REV01!B:D,MATCH(H474,RAW_c_TEB2000_REV01!B:B,0),3)),"---"))),"---")</f>
        <v>---</v>
      </c>
      <c r="T474">
        <f>COUNTIF(RAW_c_TEB2000_REV01!B:B,G474)</f>
        <v>2</v>
      </c>
      <c r="U474" t="str">
        <f t="shared" si="47"/>
        <v>mini USB B JTAG_UART-D+</v>
      </c>
    </row>
    <row r="475" spans="1:21" x14ac:dyDescent="0.25">
      <c r="A475" t="s">
        <v>2520</v>
      </c>
      <c r="B475" t="s">
        <v>2515</v>
      </c>
      <c r="C475" t="s">
        <v>503</v>
      </c>
      <c r="D475" t="s">
        <v>845</v>
      </c>
      <c r="E475">
        <v>4</v>
      </c>
      <c r="F475" t="str">
        <f t="shared" si="42"/>
        <v>J4-4</v>
      </c>
      <c r="G475" t="str">
        <f>VLOOKUP(F475,RAW_c_TEB2000_REV01!A:B,2,0)</f>
        <v>NetJ4_4</v>
      </c>
      <c r="H475" t="str">
        <f t="shared" si="43"/>
        <v>NetJ4_4</v>
      </c>
      <c r="I475" t="str">
        <f t="shared" si="44"/>
        <v>--</v>
      </c>
      <c r="J475" t="str">
        <f t="shared" si="45"/>
        <v>--</v>
      </c>
      <c r="K475" t="str">
        <f>IFERROR(IF(J475="--",IF(G475=H475,VLOOKUP(G475,RAW_c_TEB2000_REV01!L:N,3,0),SUM(VLOOKUP(H475,RAW_c_TEB2000_REV01!L:N,3,0),VLOOKUP(G475,RAW_c_TEB2000_REV01!L:N,3,0))),"---"),"---")</f>
        <v>---</v>
      </c>
      <c r="L475" t="str">
        <f t="shared" si="46"/>
        <v>J4-4</v>
      </c>
      <c r="M475" t="str">
        <f>IFERROR(IF(
COUNTIF(B2B!H:H,(IF(K475&lt;&gt;"---",IF(INDEX(RAW_c_TEB2000_REV01!B:D,MATCH(H475,RAW_c_TEB2000_REV01!B:B,0),3)=L475,INDEX(
RAW_c_TEB2000_REV01!B:D,MATCH(H475,INDEX(RAW_c_TEB2000_REV01!B:B,MATCH(H475,RAW_c_TEB2000_REV01!B:B,)+1):'RAW_c_TEB2000_REV01'!B11546,)+MATCH(H475,RAW_c_TEB2000_REV01!B:B,),3),INDEX(RAW_c_TEB2000_REV01!B:D,MATCH(H475,RAW_c_TEB2000_REV01!B:B,0),3)),"---")))=1,"---",IF(K475&lt;&gt;"---",IF(INDEX(RAW_c_TEB2000_REV01!B:D,MATCH(H475,RAW_c_TEB2000_REV01!B:B,0),3)=L475,INDEX(
RAW_c_TEB2000_REV01!B:D,MATCH(H475,INDEX(RAW_c_TEB2000_REV01!B:B,MATCH(H475,RAW_c_TEB2000_REV01!B:B,)+1):'RAW_c_TEB2000_REV01'!B11546,)+MATCH(H475,RAW_c_TEB2000_REV01!B:B,),3),INDEX(RAW_c_TEB2000_REV01!B:D,MATCH(H475,RAW_c_TEB2000_REV01!B:B,0),3)),"---")),"---")</f>
        <v>---</v>
      </c>
      <c r="N475" t="str">
        <f>IFERROR(IF(AND(B475="B2B",J475="--"),L475,IF(
COUNTIF(B2B!H:H,(IF(K475&lt;&gt;"---",IF(INDEX(RAW_c_TEB2000_REV01!B:D,MATCH(H475,RAW_c_TEB2000_REV01!B:B,0),3)=L475,INDEX(
RAW_c_TEB2000_REV01!B:D,MATCH(H475,INDEX(RAW_c_TEB2000_REV01!B:B,MATCH(H475,RAW_c_TEB2000_REV01!B:B,)+1):'RAW_c_TEB2000_REV01'!B11546,)+MATCH(H475,RAW_c_TEB2000_REV01!B:B,),3),INDEX(RAW_c_TEB2000_REV01!B:D,MATCH(H475,RAW_c_TEB2000_REV01!B:B,0),3)),"---")))=0,"---",IF(K475&lt;&gt;"---",IF(INDEX(RAW_c_TEB2000_REV01!B:D,MATCH(H475,RAW_c_TEB2000_REV01!B:B,0),3)=L475,INDEX(
RAW_c_TEB2000_REV01!B:D,MATCH(H475,INDEX(RAW_c_TEB2000_REV01!B:B,MATCH(H475,RAW_c_TEB2000_REV01!B:B,)+1):'RAW_c_TEB2000_REV01'!B11546,)+MATCH(H475,RAW_c_TEB2000_REV01!B:B,),3),INDEX(RAW_c_TEB2000_REV01!B:D,MATCH(H475,RAW_c_TEB2000_REV01!B:B,0),3)),"---"))),"---")</f>
        <v>---</v>
      </c>
      <c r="T475">
        <f>COUNTIF(RAW_c_TEB2000_REV01!B:B,G475)</f>
        <v>1</v>
      </c>
      <c r="U475" t="str">
        <f t="shared" si="47"/>
        <v>mini USB B JTAG_UART-ID</v>
      </c>
    </row>
    <row r="476" spans="1:21" x14ac:dyDescent="0.25">
      <c r="A476" t="s">
        <v>2521</v>
      </c>
      <c r="B476" t="s">
        <v>2515</v>
      </c>
      <c r="C476" t="s">
        <v>291</v>
      </c>
      <c r="D476" t="s">
        <v>845</v>
      </c>
      <c r="E476">
        <v>5</v>
      </c>
      <c r="F476" t="str">
        <f t="shared" si="42"/>
        <v>J4-5</v>
      </c>
      <c r="G476" t="str">
        <f>VLOOKUP(F476,RAW_c_TEB2000_REV01!A:B,2,0)</f>
        <v>GND</v>
      </c>
      <c r="H476" t="str">
        <f t="shared" si="43"/>
        <v>GND</v>
      </c>
      <c r="I476" t="str">
        <f t="shared" si="44"/>
        <v>--</v>
      </c>
      <c r="J476" t="str">
        <f t="shared" si="45"/>
        <v>---</v>
      </c>
      <c r="K476" t="str">
        <f>IFERROR(IF(J476="--",IF(G476=H476,VLOOKUP(G476,RAW_c_TEB2000_REV01!L:N,3,0),SUM(VLOOKUP(H476,RAW_c_TEB2000_REV01!L:N,3,0),VLOOKUP(G476,RAW_c_TEB2000_REV01!L:N,3,0))),"---"),"---")</f>
        <v>---</v>
      </c>
      <c r="L476" t="str">
        <f t="shared" si="46"/>
        <v>J4-5</v>
      </c>
      <c r="M476" t="str">
        <f>IFERROR(IF(
COUNTIF(B2B!H:H,(IF(K476&lt;&gt;"---",IF(INDEX(RAW_c_TEB2000_REV01!B:D,MATCH(H476,RAW_c_TEB2000_REV01!B:B,0),3)=L476,INDEX(
RAW_c_TEB2000_REV01!B:D,MATCH(H476,INDEX(RAW_c_TEB2000_REV01!B:B,MATCH(H476,RAW_c_TEB2000_REV01!B:B,)+1):'RAW_c_TEB2000_REV01'!B11547,)+MATCH(H476,RAW_c_TEB2000_REV01!B:B,),3),INDEX(RAW_c_TEB2000_REV01!B:D,MATCH(H476,RAW_c_TEB2000_REV01!B:B,0),3)),"---")))=1,"---",IF(K476&lt;&gt;"---",IF(INDEX(RAW_c_TEB2000_REV01!B:D,MATCH(H476,RAW_c_TEB2000_REV01!B:B,0),3)=L476,INDEX(
RAW_c_TEB2000_REV01!B:D,MATCH(H476,INDEX(RAW_c_TEB2000_REV01!B:B,MATCH(H476,RAW_c_TEB2000_REV01!B:B,)+1):'RAW_c_TEB2000_REV01'!B11547,)+MATCH(H476,RAW_c_TEB2000_REV01!B:B,),3),INDEX(RAW_c_TEB2000_REV01!B:D,MATCH(H476,RAW_c_TEB2000_REV01!B:B,0),3)),"---")),"---")</f>
        <v>---</v>
      </c>
      <c r="N476" t="str">
        <f>IFERROR(IF(AND(B476="B2B",J476="--"),L476,IF(
COUNTIF(B2B!H:H,(IF(K476&lt;&gt;"---",IF(INDEX(RAW_c_TEB2000_REV01!B:D,MATCH(H476,RAW_c_TEB2000_REV01!B:B,0),3)=L476,INDEX(
RAW_c_TEB2000_REV01!B:D,MATCH(H476,INDEX(RAW_c_TEB2000_REV01!B:B,MATCH(H476,RAW_c_TEB2000_REV01!B:B,)+1):'RAW_c_TEB2000_REV01'!B11547,)+MATCH(H476,RAW_c_TEB2000_REV01!B:B,),3),INDEX(RAW_c_TEB2000_REV01!B:D,MATCH(H476,RAW_c_TEB2000_REV01!B:B,0),3)),"---")))=0,"---",IF(K476&lt;&gt;"---",IF(INDEX(RAW_c_TEB2000_REV01!B:D,MATCH(H476,RAW_c_TEB2000_REV01!B:B,0),3)=L476,INDEX(
RAW_c_TEB2000_REV01!B:D,MATCH(H476,INDEX(RAW_c_TEB2000_REV01!B:B,MATCH(H476,RAW_c_TEB2000_REV01!B:B,)+1):'RAW_c_TEB2000_REV01'!B11547,)+MATCH(H476,RAW_c_TEB2000_REV01!B:B,),3),INDEX(RAW_c_TEB2000_REV01!B:D,MATCH(H476,RAW_c_TEB2000_REV01!B:B,0),3)),"---"))),"---")</f>
        <v>---</v>
      </c>
      <c r="T476">
        <f>COUNTIF(RAW_c_TEB2000_REV01!B:B,G476)</f>
        <v>224</v>
      </c>
      <c r="U476" t="str">
        <f t="shared" si="47"/>
        <v>mini USB B JTAG_UART-GND</v>
      </c>
    </row>
    <row r="477" spans="1:21" x14ac:dyDescent="0.25">
      <c r="A477" t="s">
        <v>2522</v>
      </c>
      <c r="B477" t="s">
        <v>2515</v>
      </c>
      <c r="C477" t="s">
        <v>170</v>
      </c>
      <c r="D477" t="s">
        <v>845</v>
      </c>
      <c r="E477" t="s">
        <v>1851</v>
      </c>
      <c r="F477" t="str">
        <f t="shared" si="42"/>
        <v>J4-S1</v>
      </c>
      <c r="G477" t="str">
        <f>VLOOKUP(F477,RAW_c_TEB2000_REV01!A:B,2,0)</f>
        <v>GND</v>
      </c>
      <c r="H477" t="str">
        <f t="shared" si="43"/>
        <v>GND</v>
      </c>
      <c r="I477" t="str">
        <f t="shared" si="44"/>
        <v>--</v>
      </c>
      <c r="J477" t="str">
        <f t="shared" si="45"/>
        <v>---</v>
      </c>
      <c r="K477" t="str">
        <f>IFERROR(IF(J477="--",IF(G477=H477,VLOOKUP(G477,RAW_c_TEB2000_REV01!L:N,3,0),SUM(VLOOKUP(H477,RAW_c_TEB2000_REV01!L:N,3,0),VLOOKUP(G477,RAW_c_TEB2000_REV01!L:N,3,0))),"---"),"---")</f>
        <v>---</v>
      </c>
      <c r="L477" t="str">
        <f t="shared" si="46"/>
        <v>J4-S1</v>
      </c>
      <c r="M477" t="str">
        <f>IFERROR(IF(
COUNTIF(B2B!H:H,(IF(K477&lt;&gt;"---",IF(INDEX(RAW_c_TEB2000_REV01!B:D,MATCH(H477,RAW_c_TEB2000_REV01!B:B,0),3)=L477,INDEX(
RAW_c_TEB2000_REV01!B:D,MATCH(H477,INDEX(RAW_c_TEB2000_REV01!B:B,MATCH(H477,RAW_c_TEB2000_REV01!B:B,)+1):'RAW_c_TEB2000_REV01'!B11548,)+MATCH(H477,RAW_c_TEB2000_REV01!B:B,),3),INDEX(RAW_c_TEB2000_REV01!B:D,MATCH(H477,RAW_c_TEB2000_REV01!B:B,0),3)),"---")))=1,"---",IF(K477&lt;&gt;"---",IF(INDEX(RAW_c_TEB2000_REV01!B:D,MATCH(H477,RAW_c_TEB2000_REV01!B:B,0),3)=L477,INDEX(
RAW_c_TEB2000_REV01!B:D,MATCH(H477,INDEX(RAW_c_TEB2000_REV01!B:B,MATCH(H477,RAW_c_TEB2000_REV01!B:B,)+1):'RAW_c_TEB2000_REV01'!B11548,)+MATCH(H477,RAW_c_TEB2000_REV01!B:B,),3),INDEX(RAW_c_TEB2000_REV01!B:D,MATCH(H477,RAW_c_TEB2000_REV01!B:B,0),3)),"---")),"---")</f>
        <v>---</v>
      </c>
      <c r="N477" t="str">
        <f>IFERROR(IF(AND(B477="B2B",J477="--"),L477,IF(
COUNTIF(B2B!H:H,(IF(K477&lt;&gt;"---",IF(INDEX(RAW_c_TEB2000_REV01!B:D,MATCH(H477,RAW_c_TEB2000_REV01!B:B,0),3)=L477,INDEX(
RAW_c_TEB2000_REV01!B:D,MATCH(H477,INDEX(RAW_c_TEB2000_REV01!B:B,MATCH(H477,RAW_c_TEB2000_REV01!B:B,)+1):'RAW_c_TEB2000_REV01'!B11548,)+MATCH(H477,RAW_c_TEB2000_REV01!B:B,),3),INDEX(RAW_c_TEB2000_REV01!B:D,MATCH(H477,RAW_c_TEB2000_REV01!B:B,0),3)),"---")))=0,"---",IF(K477&lt;&gt;"---",IF(INDEX(RAW_c_TEB2000_REV01!B:D,MATCH(H477,RAW_c_TEB2000_REV01!B:B,0),3)=L477,INDEX(
RAW_c_TEB2000_REV01!B:D,MATCH(H477,INDEX(RAW_c_TEB2000_REV01!B:B,MATCH(H477,RAW_c_TEB2000_REV01!B:B,)+1):'RAW_c_TEB2000_REV01'!B11548,)+MATCH(H477,RAW_c_TEB2000_REV01!B:B,),3),INDEX(RAW_c_TEB2000_REV01!B:D,MATCH(H477,RAW_c_TEB2000_REV01!B:B,0),3)),"---"))),"---")</f>
        <v>---</v>
      </c>
      <c r="T477">
        <f>COUNTIF(RAW_c_TEB2000_REV01!B:B,G477)</f>
        <v>224</v>
      </c>
      <c r="U477" t="str">
        <f t="shared" si="47"/>
        <v>mini USB B JTAG_UART-1</v>
      </c>
    </row>
    <row r="478" spans="1:21" x14ac:dyDescent="0.25">
      <c r="A478" t="s">
        <v>2523</v>
      </c>
      <c r="B478" t="s">
        <v>2515</v>
      </c>
      <c r="C478" t="s">
        <v>171</v>
      </c>
      <c r="D478" t="s">
        <v>845</v>
      </c>
      <c r="E478" t="s">
        <v>1853</v>
      </c>
      <c r="F478" t="str">
        <f t="shared" si="42"/>
        <v>J4-S2</v>
      </c>
      <c r="G478" t="str">
        <f>VLOOKUP(F478,RAW_c_TEB2000_REV01!A:B,2,0)</f>
        <v>GND</v>
      </c>
      <c r="H478" t="str">
        <f t="shared" si="43"/>
        <v>GND</v>
      </c>
      <c r="I478" t="str">
        <f t="shared" si="44"/>
        <v>--</v>
      </c>
      <c r="J478" t="str">
        <f t="shared" si="45"/>
        <v>---</v>
      </c>
      <c r="K478" t="str">
        <f>IFERROR(IF(J478="--",IF(G478=H478,VLOOKUP(G478,RAW_c_TEB2000_REV01!L:N,3,0),SUM(VLOOKUP(H478,RAW_c_TEB2000_REV01!L:N,3,0),VLOOKUP(G478,RAW_c_TEB2000_REV01!L:N,3,0))),"---"),"---")</f>
        <v>---</v>
      </c>
      <c r="L478" t="str">
        <f t="shared" si="46"/>
        <v>J4-S2</v>
      </c>
      <c r="M478" t="str">
        <f>IFERROR(IF(
COUNTIF(B2B!H:H,(IF(K478&lt;&gt;"---",IF(INDEX(RAW_c_TEB2000_REV01!B:D,MATCH(H478,RAW_c_TEB2000_REV01!B:B,0),3)=L478,INDEX(
RAW_c_TEB2000_REV01!B:D,MATCH(H478,INDEX(RAW_c_TEB2000_REV01!B:B,MATCH(H478,RAW_c_TEB2000_REV01!B:B,)+1):'RAW_c_TEB2000_REV01'!B11549,)+MATCH(H478,RAW_c_TEB2000_REV01!B:B,),3),INDEX(RAW_c_TEB2000_REV01!B:D,MATCH(H478,RAW_c_TEB2000_REV01!B:B,0),3)),"---")))=1,"---",IF(K478&lt;&gt;"---",IF(INDEX(RAW_c_TEB2000_REV01!B:D,MATCH(H478,RAW_c_TEB2000_REV01!B:B,0),3)=L478,INDEX(
RAW_c_TEB2000_REV01!B:D,MATCH(H478,INDEX(RAW_c_TEB2000_REV01!B:B,MATCH(H478,RAW_c_TEB2000_REV01!B:B,)+1):'RAW_c_TEB2000_REV01'!B11549,)+MATCH(H478,RAW_c_TEB2000_REV01!B:B,),3),INDEX(RAW_c_TEB2000_REV01!B:D,MATCH(H478,RAW_c_TEB2000_REV01!B:B,0),3)),"---")),"---")</f>
        <v>---</v>
      </c>
      <c r="N478" t="str">
        <f>IFERROR(IF(AND(B478="B2B",J478="--"),L478,IF(
COUNTIF(B2B!H:H,(IF(K478&lt;&gt;"---",IF(INDEX(RAW_c_TEB2000_REV01!B:D,MATCH(H478,RAW_c_TEB2000_REV01!B:B,0),3)=L478,INDEX(
RAW_c_TEB2000_REV01!B:D,MATCH(H478,INDEX(RAW_c_TEB2000_REV01!B:B,MATCH(H478,RAW_c_TEB2000_REV01!B:B,)+1):'RAW_c_TEB2000_REV01'!B11549,)+MATCH(H478,RAW_c_TEB2000_REV01!B:B,),3),INDEX(RAW_c_TEB2000_REV01!B:D,MATCH(H478,RAW_c_TEB2000_REV01!B:B,0),3)),"---")))=0,"---",IF(K478&lt;&gt;"---",IF(INDEX(RAW_c_TEB2000_REV01!B:D,MATCH(H478,RAW_c_TEB2000_REV01!B:B,0),3)=L478,INDEX(
RAW_c_TEB2000_REV01!B:D,MATCH(H478,INDEX(RAW_c_TEB2000_REV01!B:B,MATCH(H478,RAW_c_TEB2000_REV01!B:B,)+1):'RAW_c_TEB2000_REV01'!B11549,)+MATCH(H478,RAW_c_TEB2000_REV01!B:B,),3),INDEX(RAW_c_TEB2000_REV01!B:D,MATCH(H478,RAW_c_TEB2000_REV01!B:B,0),3)),"---"))),"---")</f>
        <v>---</v>
      </c>
      <c r="T478">
        <f>COUNTIF(RAW_c_TEB2000_REV01!B:B,G478)</f>
        <v>224</v>
      </c>
      <c r="U478" t="str">
        <f t="shared" si="47"/>
        <v>mini USB B JTAG_UART-2</v>
      </c>
    </row>
    <row r="479" spans="1:21" x14ac:dyDescent="0.25">
      <c r="A479" t="s">
        <v>2524</v>
      </c>
      <c r="B479" t="s">
        <v>2515</v>
      </c>
      <c r="C479" t="s">
        <v>172</v>
      </c>
      <c r="D479" t="s">
        <v>845</v>
      </c>
      <c r="E479" t="s">
        <v>1855</v>
      </c>
      <c r="F479" t="str">
        <f t="shared" si="42"/>
        <v>J4-S3</v>
      </c>
      <c r="G479" t="str">
        <f>VLOOKUP(F479,RAW_c_TEB2000_REV01!A:B,2,0)</f>
        <v>GND</v>
      </c>
      <c r="H479" t="str">
        <f t="shared" si="43"/>
        <v>GND</v>
      </c>
      <c r="I479" t="str">
        <f t="shared" si="44"/>
        <v>--</v>
      </c>
      <c r="J479" t="str">
        <f t="shared" si="45"/>
        <v>---</v>
      </c>
      <c r="K479" t="str">
        <f>IFERROR(IF(J479="--",IF(G479=H479,VLOOKUP(G479,RAW_c_TEB2000_REV01!L:N,3,0),SUM(VLOOKUP(H479,RAW_c_TEB2000_REV01!L:N,3,0),VLOOKUP(G479,RAW_c_TEB2000_REV01!L:N,3,0))),"---"),"---")</f>
        <v>---</v>
      </c>
      <c r="L479" t="str">
        <f t="shared" si="46"/>
        <v>J4-S3</v>
      </c>
      <c r="M479" t="str">
        <f>IFERROR(IF(
COUNTIF(B2B!H:H,(IF(K479&lt;&gt;"---",IF(INDEX(RAW_c_TEB2000_REV01!B:D,MATCH(H479,RAW_c_TEB2000_REV01!B:B,0),3)=L479,INDEX(
RAW_c_TEB2000_REV01!B:D,MATCH(H479,INDEX(RAW_c_TEB2000_REV01!B:B,MATCH(H479,RAW_c_TEB2000_REV01!B:B,)+1):'RAW_c_TEB2000_REV01'!B11550,)+MATCH(H479,RAW_c_TEB2000_REV01!B:B,),3),INDEX(RAW_c_TEB2000_REV01!B:D,MATCH(H479,RAW_c_TEB2000_REV01!B:B,0),3)),"---")))=1,"---",IF(K479&lt;&gt;"---",IF(INDEX(RAW_c_TEB2000_REV01!B:D,MATCH(H479,RAW_c_TEB2000_REV01!B:B,0),3)=L479,INDEX(
RAW_c_TEB2000_REV01!B:D,MATCH(H479,INDEX(RAW_c_TEB2000_REV01!B:B,MATCH(H479,RAW_c_TEB2000_REV01!B:B,)+1):'RAW_c_TEB2000_REV01'!B11550,)+MATCH(H479,RAW_c_TEB2000_REV01!B:B,),3),INDEX(RAW_c_TEB2000_REV01!B:D,MATCH(H479,RAW_c_TEB2000_REV01!B:B,0),3)),"---")),"---")</f>
        <v>---</v>
      </c>
      <c r="N479" t="str">
        <f>IFERROR(IF(AND(B479="B2B",J479="--"),L479,IF(
COUNTIF(B2B!H:H,(IF(K479&lt;&gt;"---",IF(INDEX(RAW_c_TEB2000_REV01!B:D,MATCH(H479,RAW_c_TEB2000_REV01!B:B,0),3)=L479,INDEX(
RAW_c_TEB2000_REV01!B:D,MATCH(H479,INDEX(RAW_c_TEB2000_REV01!B:B,MATCH(H479,RAW_c_TEB2000_REV01!B:B,)+1):'RAW_c_TEB2000_REV01'!B11550,)+MATCH(H479,RAW_c_TEB2000_REV01!B:B,),3),INDEX(RAW_c_TEB2000_REV01!B:D,MATCH(H479,RAW_c_TEB2000_REV01!B:B,0),3)),"---")))=0,"---",IF(K479&lt;&gt;"---",IF(INDEX(RAW_c_TEB2000_REV01!B:D,MATCH(H479,RAW_c_TEB2000_REV01!B:B,0),3)=L479,INDEX(
RAW_c_TEB2000_REV01!B:D,MATCH(H479,INDEX(RAW_c_TEB2000_REV01!B:B,MATCH(H479,RAW_c_TEB2000_REV01!B:B,)+1):'RAW_c_TEB2000_REV01'!B11550,)+MATCH(H479,RAW_c_TEB2000_REV01!B:B,),3),INDEX(RAW_c_TEB2000_REV01!B:D,MATCH(H479,RAW_c_TEB2000_REV01!B:B,0),3)),"---"))),"---")</f>
        <v>---</v>
      </c>
      <c r="T479">
        <f>COUNTIF(RAW_c_TEB2000_REV01!B:B,G479)</f>
        <v>224</v>
      </c>
      <c r="U479" t="str">
        <f t="shared" si="47"/>
        <v>mini USB B JTAG_UART-3</v>
      </c>
    </row>
    <row r="480" spans="1:21" x14ac:dyDescent="0.25">
      <c r="A480" t="s">
        <v>2525</v>
      </c>
      <c r="B480" t="s">
        <v>2515</v>
      </c>
      <c r="C480" t="s">
        <v>173</v>
      </c>
      <c r="D480" t="s">
        <v>845</v>
      </c>
      <c r="E480" t="s">
        <v>1857</v>
      </c>
      <c r="F480" t="str">
        <f t="shared" si="42"/>
        <v>J4-S4</v>
      </c>
      <c r="G480" t="str">
        <f>VLOOKUP(F480,RAW_c_TEB2000_REV01!A:B,2,0)</f>
        <v>GND</v>
      </c>
      <c r="H480" t="str">
        <f t="shared" si="43"/>
        <v>GND</v>
      </c>
      <c r="I480" t="str">
        <f t="shared" si="44"/>
        <v>--</v>
      </c>
      <c r="J480" t="str">
        <f t="shared" si="45"/>
        <v>---</v>
      </c>
      <c r="K480" t="str">
        <f>IFERROR(IF(J480="--",IF(G480=H480,VLOOKUP(G480,RAW_c_TEB2000_REV01!L:N,3,0),SUM(VLOOKUP(H480,RAW_c_TEB2000_REV01!L:N,3,0),VLOOKUP(G480,RAW_c_TEB2000_REV01!L:N,3,0))),"---"),"---")</f>
        <v>---</v>
      </c>
      <c r="L480" t="str">
        <f t="shared" si="46"/>
        <v>J4-S4</v>
      </c>
      <c r="M480" t="str">
        <f>IFERROR(IF(
COUNTIF(B2B!H:H,(IF(K480&lt;&gt;"---",IF(INDEX(RAW_c_TEB2000_REV01!B:D,MATCH(H480,RAW_c_TEB2000_REV01!B:B,0),3)=L480,INDEX(
RAW_c_TEB2000_REV01!B:D,MATCH(H480,INDEX(RAW_c_TEB2000_REV01!B:B,MATCH(H480,RAW_c_TEB2000_REV01!B:B,)+1):'RAW_c_TEB2000_REV01'!B11551,)+MATCH(H480,RAW_c_TEB2000_REV01!B:B,),3),INDEX(RAW_c_TEB2000_REV01!B:D,MATCH(H480,RAW_c_TEB2000_REV01!B:B,0),3)),"---")))=1,"---",IF(K480&lt;&gt;"---",IF(INDEX(RAW_c_TEB2000_REV01!B:D,MATCH(H480,RAW_c_TEB2000_REV01!B:B,0),3)=L480,INDEX(
RAW_c_TEB2000_REV01!B:D,MATCH(H480,INDEX(RAW_c_TEB2000_REV01!B:B,MATCH(H480,RAW_c_TEB2000_REV01!B:B,)+1):'RAW_c_TEB2000_REV01'!B11551,)+MATCH(H480,RAW_c_TEB2000_REV01!B:B,),3),INDEX(RAW_c_TEB2000_REV01!B:D,MATCH(H480,RAW_c_TEB2000_REV01!B:B,0),3)),"---")),"---")</f>
        <v>---</v>
      </c>
      <c r="N480" t="str">
        <f>IFERROR(IF(AND(B480="B2B",J480="--"),L480,IF(
COUNTIF(B2B!H:H,(IF(K480&lt;&gt;"---",IF(INDEX(RAW_c_TEB2000_REV01!B:D,MATCH(H480,RAW_c_TEB2000_REV01!B:B,0),3)=L480,INDEX(
RAW_c_TEB2000_REV01!B:D,MATCH(H480,INDEX(RAW_c_TEB2000_REV01!B:B,MATCH(H480,RAW_c_TEB2000_REV01!B:B,)+1):'RAW_c_TEB2000_REV01'!B11551,)+MATCH(H480,RAW_c_TEB2000_REV01!B:B,),3),INDEX(RAW_c_TEB2000_REV01!B:D,MATCH(H480,RAW_c_TEB2000_REV01!B:B,0),3)),"---")))=0,"---",IF(K480&lt;&gt;"---",IF(INDEX(RAW_c_TEB2000_REV01!B:D,MATCH(H480,RAW_c_TEB2000_REV01!B:B,0),3)=L480,INDEX(
RAW_c_TEB2000_REV01!B:D,MATCH(H480,INDEX(RAW_c_TEB2000_REV01!B:B,MATCH(H480,RAW_c_TEB2000_REV01!B:B,)+1):'RAW_c_TEB2000_REV01'!B11551,)+MATCH(H480,RAW_c_TEB2000_REV01!B:B,),3),INDEX(RAW_c_TEB2000_REV01!B:D,MATCH(H480,RAW_c_TEB2000_REV01!B:B,0),3)),"---"))),"---")</f>
        <v>---</v>
      </c>
      <c r="T480">
        <f>COUNTIF(RAW_c_TEB2000_REV01!B:B,G480)</f>
        <v>224</v>
      </c>
      <c r="U480" t="str">
        <f t="shared" si="47"/>
        <v>mini USB B JTAG_UART-4</v>
      </c>
    </row>
    <row r="481" spans="1:21" x14ac:dyDescent="0.25">
      <c r="A481" t="s">
        <v>2526</v>
      </c>
      <c r="B481" t="s">
        <v>2527</v>
      </c>
      <c r="C481" t="s">
        <v>170</v>
      </c>
      <c r="D481" t="s">
        <v>846</v>
      </c>
      <c r="E481">
        <v>1</v>
      </c>
      <c r="F481" t="str">
        <f t="shared" si="42"/>
        <v>J5-1</v>
      </c>
      <c r="G481" t="str">
        <f>VLOOKUP(F481,RAW_c_TEB2000_REV01!A:B,2,0)</f>
        <v>M3.3VOUT</v>
      </c>
      <c r="H481" t="str">
        <f t="shared" si="43"/>
        <v>M3.3VOUT</v>
      </c>
      <c r="I481" t="str">
        <f t="shared" si="44"/>
        <v>--</v>
      </c>
      <c r="J481" t="str">
        <f t="shared" si="45"/>
        <v>---</v>
      </c>
      <c r="K481" t="str">
        <f>IFERROR(IF(J481="--",IF(G481=H481,VLOOKUP(G481,RAW_c_TEB2000_REV01!L:N,3,0),SUM(VLOOKUP(H481,RAW_c_TEB2000_REV01!L:N,3,0),VLOOKUP(G481,RAW_c_TEB2000_REV01!L:N,3,0))),"---"),"---")</f>
        <v>---</v>
      </c>
      <c r="L481" t="str">
        <f t="shared" si="46"/>
        <v>J5-1</v>
      </c>
      <c r="M481" t="str">
        <f>IFERROR(IF(
COUNTIF(B2B!H:H,(IF(K481&lt;&gt;"---",IF(INDEX(RAW_c_TEB2000_REV01!B:D,MATCH(H481,RAW_c_TEB2000_REV01!B:B,0),3)=L481,INDEX(
RAW_c_TEB2000_REV01!B:D,MATCH(H481,INDEX(RAW_c_TEB2000_REV01!B:B,MATCH(H481,RAW_c_TEB2000_REV01!B:B,)+1):'RAW_c_TEB2000_REV01'!B11552,)+MATCH(H481,RAW_c_TEB2000_REV01!B:B,),3),INDEX(RAW_c_TEB2000_REV01!B:D,MATCH(H481,RAW_c_TEB2000_REV01!B:B,0),3)),"---")))=1,"---",IF(K481&lt;&gt;"---",IF(INDEX(RAW_c_TEB2000_REV01!B:D,MATCH(H481,RAW_c_TEB2000_REV01!B:B,0),3)=L481,INDEX(
RAW_c_TEB2000_REV01!B:D,MATCH(H481,INDEX(RAW_c_TEB2000_REV01!B:B,MATCH(H481,RAW_c_TEB2000_REV01!B:B,)+1):'RAW_c_TEB2000_REV01'!B11552,)+MATCH(H481,RAW_c_TEB2000_REV01!B:B,),3),INDEX(RAW_c_TEB2000_REV01!B:D,MATCH(H481,RAW_c_TEB2000_REV01!B:B,0),3)),"---")),"---")</f>
        <v>---</v>
      </c>
      <c r="N481" t="str">
        <f>IFERROR(IF(AND(B481="B2B",J481="--"),L481,IF(
COUNTIF(B2B!H:H,(IF(K481&lt;&gt;"---",IF(INDEX(RAW_c_TEB2000_REV01!B:D,MATCH(H481,RAW_c_TEB2000_REV01!B:B,0),3)=L481,INDEX(
RAW_c_TEB2000_REV01!B:D,MATCH(H481,INDEX(RAW_c_TEB2000_REV01!B:B,MATCH(H481,RAW_c_TEB2000_REV01!B:B,)+1):'RAW_c_TEB2000_REV01'!B11552,)+MATCH(H481,RAW_c_TEB2000_REV01!B:B,),3),INDEX(RAW_c_TEB2000_REV01!B:D,MATCH(H481,RAW_c_TEB2000_REV01!B:B,0),3)),"---")))=0,"---",IF(K481&lt;&gt;"---",IF(INDEX(RAW_c_TEB2000_REV01!B:D,MATCH(H481,RAW_c_TEB2000_REV01!B:B,0),3)=L481,INDEX(
RAW_c_TEB2000_REV01!B:D,MATCH(H481,INDEX(RAW_c_TEB2000_REV01!B:B,MATCH(H481,RAW_c_TEB2000_REV01!B:B,)+1):'RAW_c_TEB2000_REV01'!B11552,)+MATCH(H481,RAW_c_TEB2000_REV01!B:B,),3),INDEX(RAW_c_TEB2000_REV01!B:D,MATCH(H481,RAW_c_TEB2000_REV01!B:B,0),3)),"---"))),"---")</f>
        <v>---</v>
      </c>
      <c r="T481">
        <f>COUNTIF(RAW_c_TEB2000_REV01!B:B,G481)</f>
        <v>30</v>
      </c>
      <c r="U481" t="str">
        <f t="shared" si="47"/>
        <v>3_pin_Jumper-1</v>
      </c>
    </row>
    <row r="482" spans="1:21" x14ac:dyDescent="0.25">
      <c r="A482" t="s">
        <v>2528</v>
      </c>
      <c r="B482" t="s">
        <v>2527</v>
      </c>
      <c r="C482" t="s">
        <v>171</v>
      </c>
      <c r="D482" t="s">
        <v>846</v>
      </c>
      <c r="E482">
        <v>2</v>
      </c>
      <c r="F482" t="str">
        <f t="shared" si="42"/>
        <v>J5-2</v>
      </c>
      <c r="G482" t="str">
        <f>VLOOKUP(F482,RAW_c_TEB2000_REV01!A:B,2,0)</f>
        <v>VCCIOA</v>
      </c>
      <c r="H482" t="str">
        <f t="shared" si="43"/>
        <v>VCCIOA</v>
      </c>
      <c r="I482" t="str">
        <f t="shared" si="44"/>
        <v>--</v>
      </c>
      <c r="J482" t="str">
        <f t="shared" si="45"/>
        <v>---</v>
      </c>
      <c r="K482" t="str">
        <f>IFERROR(IF(J482="--",IF(G482=H482,VLOOKUP(G482,RAW_c_TEB2000_REV01!L:N,3,0),SUM(VLOOKUP(H482,RAW_c_TEB2000_REV01!L:N,3,0),VLOOKUP(G482,RAW_c_TEB2000_REV01!L:N,3,0))),"---"),"---")</f>
        <v>---</v>
      </c>
      <c r="L482" t="str">
        <f t="shared" si="46"/>
        <v>J5-2</v>
      </c>
      <c r="M482" t="str">
        <f>IFERROR(IF(
COUNTIF(B2B!H:H,(IF(K482&lt;&gt;"---",IF(INDEX(RAW_c_TEB2000_REV01!B:D,MATCH(H482,RAW_c_TEB2000_REV01!B:B,0),3)=L482,INDEX(
RAW_c_TEB2000_REV01!B:D,MATCH(H482,INDEX(RAW_c_TEB2000_REV01!B:B,MATCH(H482,RAW_c_TEB2000_REV01!B:B,)+1):'RAW_c_TEB2000_REV01'!B11553,)+MATCH(H482,RAW_c_TEB2000_REV01!B:B,),3),INDEX(RAW_c_TEB2000_REV01!B:D,MATCH(H482,RAW_c_TEB2000_REV01!B:B,0),3)),"---")))=1,"---",IF(K482&lt;&gt;"---",IF(INDEX(RAW_c_TEB2000_REV01!B:D,MATCH(H482,RAW_c_TEB2000_REV01!B:B,0),3)=L482,INDEX(
RAW_c_TEB2000_REV01!B:D,MATCH(H482,INDEX(RAW_c_TEB2000_REV01!B:B,MATCH(H482,RAW_c_TEB2000_REV01!B:B,)+1):'RAW_c_TEB2000_REV01'!B11553,)+MATCH(H482,RAW_c_TEB2000_REV01!B:B,),3),INDEX(RAW_c_TEB2000_REV01!B:D,MATCH(H482,RAW_c_TEB2000_REV01!B:B,0),3)),"---")),"---")</f>
        <v>---</v>
      </c>
      <c r="N482" t="str">
        <f>IFERROR(IF(AND(B482="B2B",J482="--"),L482,IF(
COUNTIF(B2B!H:H,(IF(K482&lt;&gt;"---",IF(INDEX(RAW_c_TEB2000_REV01!B:D,MATCH(H482,RAW_c_TEB2000_REV01!B:B,0),3)=L482,INDEX(
RAW_c_TEB2000_REV01!B:D,MATCH(H482,INDEX(RAW_c_TEB2000_REV01!B:B,MATCH(H482,RAW_c_TEB2000_REV01!B:B,)+1):'RAW_c_TEB2000_REV01'!B11553,)+MATCH(H482,RAW_c_TEB2000_REV01!B:B,),3),INDEX(RAW_c_TEB2000_REV01!B:D,MATCH(H482,RAW_c_TEB2000_REV01!B:B,0),3)),"---")))=0,"---",IF(K482&lt;&gt;"---",IF(INDEX(RAW_c_TEB2000_REV01!B:D,MATCH(H482,RAW_c_TEB2000_REV01!B:B,0),3)=L482,INDEX(
RAW_c_TEB2000_REV01!B:D,MATCH(H482,INDEX(RAW_c_TEB2000_REV01!B:B,MATCH(H482,RAW_c_TEB2000_REV01!B:B,)+1):'RAW_c_TEB2000_REV01'!B11553,)+MATCH(H482,RAW_c_TEB2000_REV01!B:B,),3),INDEX(RAW_c_TEB2000_REV01!B:D,MATCH(H482,RAW_c_TEB2000_REV01!B:B,0),3)),"---"))),"---")</f>
        <v>---</v>
      </c>
      <c r="T482">
        <f>COUNTIF(RAW_c_TEB2000_REV01!B:B,G482)</f>
        <v>7</v>
      </c>
      <c r="U482" t="str">
        <f t="shared" si="47"/>
        <v>3_pin_Jumper-2</v>
      </c>
    </row>
    <row r="483" spans="1:21" x14ac:dyDescent="0.25">
      <c r="A483" t="s">
        <v>2529</v>
      </c>
      <c r="B483" t="s">
        <v>2527</v>
      </c>
      <c r="C483" t="s">
        <v>172</v>
      </c>
      <c r="D483" t="s">
        <v>846</v>
      </c>
      <c r="E483">
        <v>3</v>
      </c>
      <c r="F483" t="str">
        <f t="shared" si="42"/>
        <v>J5-3</v>
      </c>
      <c r="G483" t="str">
        <f>VLOOKUP(F483,RAW_c_TEB2000_REV01!A:B,2,0)</f>
        <v>M1.8VOUT</v>
      </c>
      <c r="H483" t="str">
        <f t="shared" si="43"/>
        <v>M1.8VOUT</v>
      </c>
      <c r="I483" t="str">
        <f t="shared" si="44"/>
        <v>--</v>
      </c>
      <c r="J483" t="str">
        <f t="shared" si="45"/>
        <v>---</v>
      </c>
      <c r="K483" t="str">
        <f>IFERROR(IF(J483="--",IF(G483=H483,VLOOKUP(G483,RAW_c_TEB2000_REV01!L:N,3,0),SUM(VLOOKUP(H483,RAW_c_TEB2000_REV01!L:N,3,0),VLOOKUP(G483,RAW_c_TEB2000_REV01!L:N,3,0))),"---"),"---")</f>
        <v>---</v>
      </c>
      <c r="L483" t="str">
        <f t="shared" si="46"/>
        <v>J5-3</v>
      </c>
      <c r="M483" t="str">
        <f>IFERROR(IF(
COUNTIF(B2B!H:H,(IF(K483&lt;&gt;"---",IF(INDEX(RAW_c_TEB2000_REV01!B:D,MATCH(H483,RAW_c_TEB2000_REV01!B:B,0),3)=L483,INDEX(
RAW_c_TEB2000_REV01!B:D,MATCH(H483,INDEX(RAW_c_TEB2000_REV01!B:B,MATCH(H483,RAW_c_TEB2000_REV01!B:B,)+1):'RAW_c_TEB2000_REV01'!B11554,)+MATCH(H483,RAW_c_TEB2000_REV01!B:B,),3),INDEX(RAW_c_TEB2000_REV01!B:D,MATCH(H483,RAW_c_TEB2000_REV01!B:B,0),3)),"---")))=1,"---",IF(K483&lt;&gt;"---",IF(INDEX(RAW_c_TEB2000_REV01!B:D,MATCH(H483,RAW_c_TEB2000_REV01!B:B,0),3)=L483,INDEX(
RAW_c_TEB2000_REV01!B:D,MATCH(H483,INDEX(RAW_c_TEB2000_REV01!B:B,MATCH(H483,RAW_c_TEB2000_REV01!B:B,)+1):'RAW_c_TEB2000_REV01'!B11554,)+MATCH(H483,RAW_c_TEB2000_REV01!B:B,),3),INDEX(RAW_c_TEB2000_REV01!B:D,MATCH(H483,RAW_c_TEB2000_REV01!B:B,0),3)),"---")),"---")</f>
        <v>---</v>
      </c>
      <c r="N483" t="str">
        <f>IFERROR(IF(AND(B483="B2B",J483="--"),L483,IF(
COUNTIF(B2B!H:H,(IF(K483&lt;&gt;"---",IF(INDEX(RAW_c_TEB2000_REV01!B:D,MATCH(H483,RAW_c_TEB2000_REV01!B:B,0),3)=L483,INDEX(
RAW_c_TEB2000_REV01!B:D,MATCH(H483,INDEX(RAW_c_TEB2000_REV01!B:B,MATCH(H483,RAW_c_TEB2000_REV01!B:B,)+1):'RAW_c_TEB2000_REV01'!B11554,)+MATCH(H483,RAW_c_TEB2000_REV01!B:B,),3),INDEX(RAW_c_TEB2000_REV01!B:D,MATCH(H483,RAW_c_TEB2000_REV01!B:B,0),3)),"---")))=0,"---",IF(K483&lt;&gt;"---",IF(INDEX(RAW_c_TEB2000_REV01!B:D,MATCH(H483,RAW_c_TEB2000_REV01!B:B,0),3)=L483,INDEX(
RAW_c_TEB2000_REV01!B:D,MATCH(H483,INDEX(RAW_c_TEB2000_REV01!B:B,MATCH(H483,RAW_c_TEB2000_REV01!B:B,)+1):'RAW_c_TEB2000_REV01'!B11554,)+MATCH(H483,RAW_c_TEB2000_REV01!B:B,),3),INDEX(RAW_c_TEB2000_REV01!B:D,MATCH(H483,RAW_c_TEB2000_REV01!B:B,0),3)),"---"))),"---")</f>
        <v>---</v>
      </c>
      <c r="T483">
        <f>COUNTIF(RAW_c_TEB2000_REV01!B:B,G483)</f>
        <v>7</v>
      </c>
      <c r="U483" t="str">
        <f t="shared" si="47"/>
        <v>3_pin_Jumper-3</v>
      </c>
    </row>
    <row r="484" spans="1:21" x14ac:dyDescent="0.25">
      <c r="A484" t="s">
        <v>2530</v>
      </c>
      <c r="B484" t="s">
        <v>2531</v>
      </c>
      <c r="C484" t="s">
        <v>2532</v>
      </c>
      <c r="D484" t="s">
        <v>847</v>
      </c>
      <c r="E484">
        <v>1</v>
      </c>
      <c r="F484" t="str">
        <f t="shared" si="42"/>
        <v>J6-1</v>
      </c>
      <c r="G484" t="str">
        <f>VLOOKUP(F484,RAW_c_TEB2000_REV01!A:B,2,0)</f>
        <v>USB-VBUS_R</v>
      </c>
      <c r="H484" t="str">
        <f t="shared" si="43"/>
        <v>USB-VBUS_R</v>
      </c>
      <c r="I484" t="str">
        <f t="shared" si="44"/>
        <v>--</v>
      </c>
      <c r="J484" t="str">
        <f t="shared" si="45"/>
        <v>--</v>
      </c>
      <c r="K484">
        <f>IFERROR(IF(J484="--",IF(G484=H484,VLOOKUP(G484,RAW_c_TEB2000_REV01!L:N,3,0),SUM(VLOOKUP(H484,RAW_c_TEB2000_REV01!L:N,3,0),VLOOKUP(G484,RAW_c_TEB2000_REV01!L:N,3,0))),"---"),"---")</f>
        <v>39.895299999999999</v>
      </c>
      <c r="L484" t="str">
        <f t="shared" si="46"/>
        <v>J6-1</v>
      </c>
      <c r="M484" t="str">
        <f>IFERROR(IF(
COUNTIF(B2B!H:H,(IF(K484&lt;&gt;"---",IF(INDEX(RAW_c_TEB2000_REV01!B:D,MATCH(H484,RAW_c_TEB2000_REV01!B:B,0),3)=L484,INDEX(
RAW_c_TEB2000_REV01!B:D,MATCH(H484,INDEX(RAW_c_TEB2000_REV01!B:B,MATCH(H484,RAW_c_TEB2000_REV01!B:B,)+1):'RAW_c_TEB2000_REV01'!B11555,)+MATCH(H484,RAW_c_TEB2000_REV01!B:B,),3),INDEX(RAW_c_TEB2000_REV01!B:D,MATCH(H484,RAW_c_TEB2000_REV01!B:B,0),3)),"---")))=1,"---",IF(K484&lt;&gt;"---",IF(INDEX(RAW_c_TEB2000_REV01!B:D,MATCH(H484,RAW_c_TEB2000_REV01!B:B,0),3)=L484,INDEX(
RAW_c_TEB2000_REV01!B:D,MATCH(H484,INDEX(RAW_c_TEB2000_REV01!B:B,MATCH(H484,RAW_c_TEB2000_REV01!B:B,)+1):'RAW_c_TEB2000_REV01'!B11555,)+MATCH(H484,RAW_c_TEB2000_REV01!B:B,),3),INDEX(RAW_c_TEB2000_REV01!B:D,MATCH(H484,RAW_c_TEB2000_REV01!B:B,0),3)),"---")),"---")</f>
        <v>J12-1</v>
      </c>
      <c r="N484" t="str">
        <f>IFERROR(IF(AND(B484="B2B",J484="--"),L484,IF(
COUNTIF(B2B!H:H,(IF(K484&lt;&gt;"---",IF(INDEX(RAW_c_TEB2000_REV01!B:D,MATCH(H484,RAW_c_TEB2000_REV01!B:B,0),3)=L484,INDEX(
RAW_c_TEB2000_REV01!B:D,MATCH(H484,INDEX(RAW_c_TEB2000_REV01!B:B,MATCH(H484,RAW_c_TEB2000_REV01!B:B,)+1):'RAW_c_TEB2000_REV01'!B11555,)+MATCH(H484,RAW_c_TEB2000_REV01!B:B,),3),INDEX(RAW_c_TEB2000_REV01!B:D,MATCH(H484,RAW_c_TEB2000_REV01!B:B,0),3)),"---")))=0,"---",IF(K484&lt;&gt;"---",IF(INDEX(RAW_c_TEB2000_REV01!B:D,MATCH(H484,RAW_c_TEB2000_REV01!B:B,0),3)=L484,INDEX(
RAW_c_TEB2000_REV01!B:D,MATCH(H484,INDEX(RAW_c_TEB2000_REV01!B:B,MATCH(H484,RAW_c_TEB2000_REV01!B:B,)+1):'RAW_c_TEB2000_REV01'!B11555,)+MATCH(H484,RAW_c_TEB2000_REV01!B:B,),3),INDEX(RAW_c_TEB2000_REV01!B:D,MATCH(H484,RAW_c_TEB2000_REV01!B:B,0),3)),"---"))),"---")</f>
        <v>---</v>
      </c>
      <c r="T484">
        <f>COUNTIF(RAW_c_TEB2000_REV01!B:B,G484)</f>
        <v>11</v>
      </c>
      <c r="U484" t="str">
        <f t="shared" si="47"/>
        <v>USB A-VCC</v>
      </c>
    </row>
    <row r="485" spans="1:21" x14ac:dyDescent="0.25">
      <c r="A485" t="s">
        <v>2533</v>
      </c>
      <c r="B485" t="s">
        <v>2531</v>
      </c>
      <c r="C485" t="s">
        <v>2517</v>
      </c>
      <c r="D485" t="s">
        <v>847</v>
      </c>
      <c r="E485">
        <v>2</v>
      </c>
      <c r="F485" t="str">
        <f t="shared" si="42"/>
        <v>J6-2</v>
      </c>
      <c r="G485" t="str">
        <f>VLOOKUP(F485,RAW_c_TEB2000_REV01!A:B,2,0)</f>
        <v>O-D_N</v>
      </c>
      <c r="H485" t="str">
        <f t="shared" si="43"/>
        <v>O-D_N</v>
      </c>
      <c r="I485" t="str">
        <f t="shared" si="44"/>
        <v>--</v>
      </c>
      <c r="J485" t="str">
        <f t="shared" si="45"/>
        <v>--</v>
      </c>
      <c r="K485">
        <f>IFERROR(IF(J485="--",IF(G485=H485,VLOOKUP(G485,RAW_c_TEB2000_REV01!L:N,3,0),SUM(VLOOKUP(H485,RAW_c_TEB2000_REV01!L:N,3,0),VLOOKUP(G485,RAW_c_TEB2000_REV01!L:N,3,0))),"---"),"---")</f>
        <v>13.094200000000001</v>
      </c>
      <c r="L485" t="str">
        <f t="shared" si="46"/>
        <v>J6-2</v>
      </c>
      <c r="M485" t="str">
        <f>IFERROR(IF(
COUNTIF(B2B!H:H,(IF(K485&lt;&gt;"---",IF(INDEX(RAW_c_TEB2000_REV01!B:D,MATCH(H485,RAW_c_TEB2000_REV01!B:B,0),3)=L485,INDEX(
RAW_c_TEB2000_REV01!B:D,MATCH(H485,INDEX(RAW_c_TEB2000_REV01!B:B,MATCH(H485,RAW_c_TEB2000_REV01!B:B,)+1):'RAW_c_TEB2000_REV01'!B11556,)+MATCH(H485,RAW_c_TEB2000_REV01!B:B,),3),INDEX(RAW_c_TEB2000_REV01!B:D,MATCH(H485,RAW_c_TEB2000_REV01!B:B,0),3)),"---")))=1,"---",IF(K485&lt;&gt;"---",IF(INDEX(RAW_c_TEB2000_REV01!B:D,MATCH(H485,RAW_c_TEB2000_REV01!B:B,0),3)=L485,INDEX(
RAW_c_TEB2000_REV01!B:D,MATCH(H485,INDEX(RAW_c_TEB2000_REV01!B:B,MATCH(H485,RAW_c_TEB2000_REV01!B:B,)+1):'RAW_c_TEB2000_REV01'!B11556,)+MATCH(H485,RAW_c_TEB2000_REV01!B:B,),3),INDEX(RAW_c_TEB2000_REV01!B:D,MATCH(H485,RAW_c_TEB2000_REV01!B:B,0),3)),"---")),"---")</f>
        <v>L87-1</v>
      </c>
      <c r="N485" t="str">
        <f>IFERROR(IF(AND(B485="B2B",J485="--"),L485,IF(
COUNTIF(B2B!H:H,(IF(K485&lt;&gt;"---",IF(INDEX(RAW_c_TEB2000_REV01!B:D,MATCH(H485,RAW_c_TEB2000_REV01!B:B,0),3)=L485,INDEX(
RAW_c_TEB2000_REV01!B:D,MATCH(H485,INDEX(RAW_c_TEB2000_REV01!B:B,MATCH(H485,RAW_c_TEB2000_REV01!B:B,)+1):'RAW_c_TEB2000_REV01'!B11556,)+MATCH(H485,RAW_c_TEB2000_REV01!B:B,),3),INDEX(RAW_c_TEB2000_REV01!B:D,MATCH(H485,RAW_c_TEB2000_REV01!B:B,0),3)),"---")))=0,"---",IF(K485&lt;&gt;"---",IF(INDEX(RAW_c_TEB2000_REV01!B:D,MATCH(H485,RAW_c_TEB2000_REV01!B:B,0),3)=L485,INDEX(
RAW_c_TEB2000_REV01!B:D,MATCH(H485,INDEX(RAW_c_TEB2000_REV01!B:B,MATCH(H485,RAW_c_TEB2000_REV01!B:B,)+1):'RAW_c_TEB2000_REV01'!B11556,)+MATCH(H485,RAW_c_TEB2000_REV01!B:B,),3),INDEX(RAW_c_TEB2000_REV01!B:D,MATCH(H485,RAW_c_TEB2000_REV01!B:B,0),3)),"---"))),"---")</f>
        <v>---</v>
      </c>
      <c r="T485">
        <f>COUNTIF(RAW_c_TEB2000_REV01!B:B,G485)</f>
        <v>2</v>
      </c>
      <c r="U485" t="str">
        <f t="shared" si="47"/>
        <v>USB A-D-</v>
      </c>
    </row>
    <row r="486" spans="1:21" x14ac:dyDescent="0.25">
      <c r="A486" t="s">
        <v>2534</v>
      </c>
      <c r="B486" t="s">
        <v>2531</v>
      </c>
      <c r="C486" t="s">
        <v>2519</v>
      </c>
      <c r="D486" t="s">
        <v>847</v>
      </c>
      <c r="E486">
        <v>3</v>
      </c>
      <c r="F486" t="str">
        <f t="shared" si="42"/>
        <v>J6-3</v>
      </c>
      <c r="G486" t="str">
        <f>VLOOKUP(F486,RAW_c_TEB2000_REV01!A:B,2,0)</f>
        <v>O-D_P</v>
      </c>
      <c r="H486" t="str">
        <f t="shared" si="43"/>
        <v>O-D_P</v>
      </c>
      <c r="I486" t="str">
        <f t="shared" si="44"/>
        <v>--</v>
      </c>
      <c r="J486" t="str">
        <f t="shared" si="45"/>
        <v>--</v>
      </c>
      <c r="K486">
        <f>IFERROR(IF(J486="--",IF(G486=H486,VLOOKUP(G486,RAW_c_TEB2000_REV01!L:N,3,0),SUM(VLOOKUP(H486,RAW_c_TEB2000_REV01!L:N,3,0),VLOOKUP(G486,RAW_c_TEB2000_REV01!L:N,3,0))),"---"),"---")</f>
        <v>13.139099999999999</v>
      </c>
      <c r="L486" t="str">
        <f t="shared" si="46"/>
        <v>J6-3</v>
      </c>
      <c r="M486" t="str">
        <f>IFERROR(IF(
COUNTIF(B2B!H:H,(IF(K486&lt;&gt;"---",IF(INDEX(RAW_c_TEB2000_REV01!B:D,MATCH(H486,RAW_c_TEB2000_REV01!B:B,0),3)=L486,INDEX(
RAW_c_TEB2000_REV01!B:D,MATCH(H486,INDEX(RAW_c_TEB2000_REV01!B:B,MATCH(H486,RAW_c_TEB2000_REV01!B:B,)+1):'RAW_c_TEB2000_REV01'!B11557,)+MATCH(H486,RAW_c_TEB2000_REV01!B:B,),3),INDEX(RAW_c_TEB2000_REV01!B:D,MATCH(H486,RAW_c_TEB2000_REV01!B:B,0),3)),"---")))=1,"---",IF(K486&lt;&gt;"---",IF(INDEX(RAW_c_TEB2000_REV01!B:D,MATCH(H486,RAW_c_TEB2000_REV01!B:B,0),3)=L486,INDEX(
RAW_c_TEB2000_REV01!B:D,MATCH(H486,INDEX(RAW_c_TEB2000_REV01!B:B,MATCH(H486,RAW_c_TEB2000_REV01!B:B,)+1):'RAW_c_TEB2000_REV01'!B11557,)+MATCH(H486,RAW_c_TEB2000_REV01!B:B,),3),INDEX(RAW_c_TEB2000_REV01!B:D,MATCH(H486,RAW_c_TEB2000_REV01!B:B,0),3)),"---")),"---")</f>
        <v>L87-4</v>
      </c>
      <c r="N486" t="str">
        <f>IFERROR(IF(AND(B486="B2B",J486="--"),L486,IF(
COUNTIF(B2B!H:H,(IF(K486&lt;&gt;"---",IF(INDEX(RAW_c_TEB2000_REV01!B:D,MATCH(H486,RAW_c_TEB2000_REV01!B:B,0),3)=L486,INDEX(
RAW_c_TEB2000_REV01!B:D,MATCH(H486,INDEX(RAW_c_TEB2000_REV01!B:B,MATCH(H486,RAW_c_TEB2000_REV01!B:B,)+1):'RAW_c_TEB2000_REV01'!B11557,)+MATCH(H486,RAW_c_TEB2000_REV01!B:B,),3),INDEX(RAW_c_TEB2000_REV01!B:D,MATCH(H486,RAW_c_TEB2000_REV01!B:B,0),3)),"---")))=0,"---",IF(K486&lt;&gt;"---",IF(INDEX(RAW_c_TEB2000_REV01!B:D,MATCH(H486,RAW_c_TEB2000_REV01!B:B,0),3)=L486,INDEX(
RAW_c_TEB2000_REV01!B:D,MATCH(H486,INDEX(RAW_c_TEB2000_REV01!B:B,MATCH(H486,RAW_c_TEB2000_REV01!B:B,)+1):'RAW_c_TEB2000_REV01'!B11557,)+MATCH(H486,RAW_c_TEB2000_REV01!B:B,),3),INDEX(RAW_c_TEB2000_REV01!B:D,MATCH(H486,RAW_c_TEB2000_REV01!B:B,0),3)),"---"))),"---")</f>
        <v>---</v>
      </c>
      <c r="T486">
        <f>COUNTIF(RAW_c_TEB2000_REV01!B:B,G486)</f>
        <v>2</v>
      </c>
      <c r="U486" t="str">
        <f t="shared" si="47"/>
        <v>USB A-D+</v>
      </c>
    </row>
    <row r="487" spans="1:21" x14ac:dyDescent="0.25">
      <c r="A487" t="s">
        <v>2535</v>
      </c>
      <c r="B487" t="s">
        <v>2531</v>
      </c>
      <c r="C487" t="s">
        <v>291</v>
      </c>
      <c r="D487" t="s">
        <v>847</v>
      </c>
      <c r="E487">
        <v>4</v>
      </c>
      <c r="F487" t="str">
        <f t="shared" si="42"/>
        <v>J6-4</v>
      </c>
      <c r="G487" t="str">
        <f>VLOOKUP(F487,RAW_c_TEB2000_REV01!A:B,2,0)</f>
        <v>GND</v>
      </c>
      <c r="H487" t="str">
        <f t="shared" si="43"/>
        <v>GND</v>
      </c>
      <c r="I487" t="str">
        <f t="shared" si="44"/>
        <v>--</v>
      </c>
      <c r="J487" t="str">
        <f t="shared" si="45"/>
        <v>---</v>
      </c>
      <c r="K487" t="str">
        <f>IFERROR(IF(J487="--",IF(G487=H487,VLOOKUP(G487,RAW_c_TEB2000_REV01!L:N,3,0),SUM(VLOOKUP(H487,RAW_c_TEB2000_REV01!L:N,3,0),VLOOKUP(G487,RAW_c_TEB2000_REV01!L:N,3,0))),"---"),"---")</f>
        <v>---</v>
      </c>
      <c r="L487" t="str">
        <f t="shared" si="46"/>
        <v>J6-4</v>
      </c>
      <c r="M487" t="str">
        <f>IFERROR(IF(
COUNTIF(B2B!H:H,(IF(K487&lt;&gt;"---",IF(INDEX(RAW_c_TEB2000_REV01!B:D,MATCH(H487,RAW_c_TEB2000_REV01!B:B,0),3)=L487,INDEX(
RAW_c_TEB2000_REV01!B:D,MATCH(H487,INDEX(RAW_c_TEB2000_REV01!B:B,MATCH(H487,RAW_c_TEB2000_REV01!B:B,)+1):'RAW_c_TEB2000_REV01'!B11558,)+MATCH(H487,RAW_c_TEB2000_REV01!B:B,),3),INDEX(RAW_c_TEB2000_REV01!B:D,MATCH(H487,RAW_c_TEB2000_REV01!B:B,0),3)),"---")))=1,"---",IF(K487&lt;&gt;"---",IF(INDEX(RAW_c_TEB2000_REV01!B:D,MATCH(H487,RAW_c_TEB2000_REV01!B:B,0),3)=L487,INDEX(
RAW_c_TEB2000_REV01!B:D,MATCH(H487,INDEX(RAW_c_TEB2000_REV01!B:B,MATCH(H487,RAW_c_TEB2000_REV01!B:B,)+1):'RAW_c_TEB2000_REV01'!B11558,)+MATCH(H487,RAW_c_TEB2000_REV01!B:B,),3),INDEX(RAW_c_TEB2000_REV01!B:D,MATCH(H487,RAW_c_TEB2000_REV01!B:B,0),3)),"---")),"---")</f>
        <v>---</v>
      </c>
      <c r="N487" t="str">
        <f>IFERROR(IF(AND(B487="B2B",J487="--"),L487,IF(
COUNTIF(B2B!H:H,(IF(K487&lt;&gt;"---",IF(INDEX(RAW_c_TEB2000_REV01!B:D,MATCH(H487,RAW_c_TEB2000_REV01!B:B,0),3)=L487,INDEX(
RAW_c_TEB2000_REV01!B:D,MATCH(H487,INDEX(RAW_c_TEB2000_REV01!B:B,MATCH(H487,RAW_c_TEB2000_REV01!B:B,)+1):'RAW_c_TEB2000_REV01'!B11558,)+MATCH(H487,RAW_c_TEB2000_REV01!B:B,),3),INDEX(RAW_c_TEB2000_REV01!B:D,MATCH(H487,RAW_c_TEB2000_REV01!B:B,0),3)),"---")))=0,"---",IF(K487&lt;&gt;"---",IF(INDEX(RAW_c_TEB2000_REV01!B:D,MATCH(H487,RAW_c_TEB2000_REV01!B:B,0),3)=L487,INDEX(
RAW_c_TEB2000_REV01!B:D,MATCH(H487,INDEX(RAW_c_TEB2000_REV01!B:B,MATCH(H487,RAW_c_TEB2000_REV01!B:B,)+1):'RAW_c_TEB2000_REV01'!B11558,)+MATCH(H487,RAW_c_TEB2000_REV01!B:B,),3),INDEX(RAW_c_TEB2000_REV01!B:D,MATCH(H487,RAW_c_TEB2000_REV01!B:B,0),3)),"---"))),"---")</f>
        <v>---</v>
      </c>
      <c r="T487">
        <f>COUNTIF(RAW_c_TEB2000_REV01!B:B,G487)</f>
        <v>224</v>
      </c>
      <c r="U487" t="str">
        <f t="shared" si="47"/>
        <v>USB A-GND</v>
      </c>
    </row>
    <row r="488" spans="1:21" x14ac:dyDescent="0.25">
      <c r="A488" t="s">
        <v>2536</v>
      </c>
      <c r="B488" t="s">
        <v>2531</v>
      </c>
      <c r="C488" t="s">
        <v>291</v>
      </c>
      <c r="D488" t="s">
        <v>847</v>
      </c>
      <c r="E488" t="s">
        <v>447</v>
      </c>
      <c r="F488" t="str">
        <f t="shared" si="42"/>
        <v>J6-F1</v>
      </c>
      <c r="G488" t="str">
        <f>VLOOKUP(F488,RAW_c_TEB2000_REV01!A:B,2,0)</f>
        <v>FGND</v>
      </c>
      <c r="H488" t="str">
        <f t="shared" si="43"/>
        <v>FGND</v>
      </c>
      <c r="I488" t="str">
        <f t="shared" si="44"/>
        <v>--</v>
      </c>
      <c r="J488" t="str">
        <f t="shared" si="45"/>
        <v>---</v>
      </c>
      <c r="K488" t="str">
        <f>IFERROR(IF(J488="--",IF(G488=H488,VLOOKUP(G488,RAW_c_TEB2000_REV01!L:N,3,0),SUM(VLOOKUP(H488,RAW_c_TEB2000_REV01!L:N,3,0),VLOOKUP(G488,RAW_c_TEB2000_REV01!L:N,3,0))),"---"),"---")</f>
        <v>---</v>
      </c>
      <c r="L488" t="str">
        <f t="shared" si="46"/>
        <v>J6-F1</v>
      </c>
      <c r="M488" t="str">
        <f>IFERROR(IF(
COUNTIF(B2B!H:H,(IF(K488&lt;&gt;"---",IF(INDEX(RAW_c_TEB2000_REV01!B:D,MATCH(H488,RAW_c_TEB2000_REV01!B:B,0),3)=L488,INDEX(
RAW_c_TEB2000_REV01!B:D,MATCH(H488,INDEX(RAW_c_TEB2000_REV01!B:B,MATCH(H488,RAW_c_TEB2000_REV01!B:B,)+1):'RAW_c_TEB2000_REV01'!B11559,)+MATCH(H488,RAW_c_TEB2000_REV01!B:B,),3),INDEX(RAW_c_TEB2000_REV01!B:D,MATCH(H488,RAW_c_TEB2000_REV01!B:B,0),3)),"---")))=1,"---",IF(K488&lt;&gt;"---",IF(INDEX(RAW_c_TEB2000_REV01!B:D,MATCH(H488,RAW_c_TEB2000_REV01!B:B,0),3)=L488,INDEX(
RAW_c_TEB2000_REV01!B:D,MATCH(H488,INDEX(RAW_c_TEB2000_REV01!B:B,MATCH(H488,RAW_c_TEB2000_REV01!B:B,)+1):'RAW_c_TEB2000_REV01'!B11559,)+MATCH(H488,RAW_c_TEB2000_REV01!B:B,),3),INDEX(RAW_c_TEB2000_REV01!B:D,MATCH(H488,RAW_c_TEB2000_REV01!B:B,0),3)),"---")),"---")</f>
        <v>---</v>
      </c>
      <c r="N488" t="str">
        <f>IFERROR(IF(AND(B488="B2B",J488="--"),L488,IF(
COUNTIF(B2B!H:H,(IF(K488&lt;&gt;"---",IF(INDEX(RAW_c_TEB2000_REV01!B:D,MATCH(H488,RAW_c_TEB2000_REV01!B:B,0),3)=L488,INDEX(
RAW_c_TEB2000_REV01!B:D,MATCH(H488,INDEX(RAW_c_TEB2000_REV01!B:B,MATCH(H488,RAW_c_TEB2000_REV01!B:B,)+1):'RAW_c_TEB2000_REV01'!B11559,)+MATCH(H488,RAW_c_TEB2000_REV01!B:B,),3),INDEX(RAW_c_TEB2000_REV01!B:D,MATCH(H488,RAW_c_TEB2000_REV01!B:B,0),3)),"---")))=0,"---",IF(K488&lt;&gt;"---",IF(INDEX(RAW_c_TEB2000_REV01!B:D,MATCH(H488,RAW_c_TEB2000_REV01!B:B,0),3)=L488,INDEX(
RAW_c_TEB2000_REV01!B:D,MATCH(H488,INDEX(RAW_c_TEB2000_REV01!B:B,MATCH(H488,RAW_c_TEB2000_REV01!B:B,)+1):'RAW_c_TEB2000_REV01'!B11559,)+MATCH(H488,RAW_c_TEB2000_REV01!B:B,),3),INDEX(RAW_c_TEB2000_REV01!B:D,MATCH(H488,RAW_c_TEB2000_REV01!B:B,0),3)),"---"))),"---")</f>
        <v>---</v>
      </c>
      <c r="T488">
        <f>COUNTIF(RAW_c_TEB2000_REV01!B:B,G488)</f>
        <v>14</v>
      </c>
      <c r="U488" t="str">
        <f t="shared" si="47"/>
        <v>USB A-GND</v>
      </c>
    </row>
    <row r="489" spans="1:21" x14ac:dyDescent="0.25">
      <c r="A489" t="s">
        <v>2537</v>
      </c>
      <c r="B489" t="s">
        <v>2531</v>
      </c>
      <c r="C489" t="s">
        <v>291</v>
      </c>
      <c r="D489" t="s">
        <v>847</v>
      </c>
      <c r="E489" t="s">
        <v>448</v>
      </c>
      <c r="F489" t="str">
        <f t="shared" si="42"/>
        <v>J6-F2</v>
      </c>
      <c r="G489" t="str">
        <f>VLOOKUP(F489,RAW_c_TEB2000_REV01!A:B,2,0)</f>
        <v>FGND</v>
      </c>
      <c r="H489" t="str">
        <f t="shared" si="43"/>
        <v>FGND</v>
      </c>
      <c r="I489" t="str">
        <f t="shared" si="44"/>
        <v>--</v>
      </c>
      <c r="J489" t="str">
        <f t="shared" si="45"/>
        <v>---</v>
      </c>
      <c r="K489" t="str">
        <f>IFERROR(IF(J489="--",IF(G489=H489,VLOOKUP(G489,RAW_c_TEB2000_REV01!L:N,3,0),SUM(VLOOKUP(H489,RAW_c_TEB2000_REV01!L:N,3,0),VLOOKUP(G489,RAW_c_TEB2000_REV01!L:N,3,0))),"---"),"---")</f>
        <v>---</v>
      </c>
      <c r="L489" t="str">
        <f t="shared" si="46"/>
        <v>J6-F2</v>
      </c>
      <c r="M489" t="str">
        <f>IFERROR(IF(
COUNTIF(B2B!H:H,(IF(K489&lt;&gt;"---",IF(INDEX(RAW_c_TEB2000_REV01!B:D,MATCH(H489,RAW_c_TEB2000_REV01!B:B,0),3)=L489,INDEX(
RAW_c_TEB2000_REV01!B:D,MATCH(H489,INDEX(RAW_c_TEB2000_REV01!B:B,MATCH(H489,RAW_c_TEB2000_REV01!B:B,)+1):'RAW_c_TEB2000_REV01'!B11560,)+MATCH(H489,RAW_c_TEB2000_REV01!B:B,),3),INDEX(RAW_c_TEB2000_REV01!B:D,MATCH(H489,RAW_c_TEB2000_REV01!B:B,0),3)),"---")))=1,"---",IF(K489&lt;&gt;"---",IF(INDEX(RAW_c_TEB2000_REV01!B:D,MATCH(H489,RAW_c_TEB2000_REV01!B:B,0),3)=L489,INDEX(
RAW_c_TEB2000_REV01!B:D,MATCH(H489,INDEX(RAW_c_TEB2000_REV01!B:B,MATCH(H489,RAW_c_TEB2000_REV01!B:B,)+1):'RAW_c_TEB2000_REV01'!B11560,)+MATCH(H489,RAW_c_TEB2000_REV01!B:B,),3),INDEX(RAW_c_TEB2000_REV01!B:D,MATCH(H489,RAW_c_TEB2000_REV01!B:B,0),3)),"---")),"---")</f>
        <v>---</v>
      </c>
      <c r="N489" t="str">
        <f>IFERROR(IF(AND(B489="B2B",J489="--"),L489,IF(
COUNTIF(B2B!H:H,(IF(K489&lt;&gt;"---",IF(INDEX(RAW_c_TEB2000_REV01!B:D,MATCH(H489,RAW_c_TEB2000_REV01!B:B,0),3)=L489,INDEX(
RAW_c_TEB2000_REV01!B:D,MATCH(H489,INDEX(RAW_c_TEB2000_REV01!B:B,MATCH(H489,RAW_c_TEB2000_REV01!B:B,)+1):'RAW_c_TEB2000_REV01'!B11560,)+MATCH(H489,RAW_c_TEB2000_REV01!B:B,),3),INDEX(RAW_c_TEB2000_REV01!B:D,MATCH(H489,RAW_c_TEB2000_REV01!B:B,0),3)),"---")))=0,"---",IF(K489&lt;&gt;"---",IF(INDEX(RAW_c_TEB2000_REV01!B:D,MATCH(H489,RAW_c_TEB2000_REV01!B:B,0),3)=L489,INDEX(
RAW_c_TEB2000_REV01!B:D,MATCH(H489,INDEX(RAW_c_TEB2000_REV01!B:B,MATCH(H489,RAW_c_TEB2000_REV01!B:B,)+1):'RAW_c_TEB2000_REV01'!B11560,)+MATCH(H489,RAW_c_TEB2000_REV01!B:B,),3),INDEX(RAW_c_TEB2000_REV01!B:D,MATCH(H489,RAW_c_TEB2000_REV01!B:B,0),3)),"---"))),"---")</f>
        <v>---</v>
      </c>
      <c r="T489">
        <f>COUNTIF(RAW_c_TEB2000_REV01!B:B,G489)</f>
        <v>14</v>
      </c>
      <c r="U489" t="str">
        <f t="shared" si="47"/>
        <v>USB A-GND</v>
      </c>
    </row>
    <row r="490" spans="1:21" x14ac:dyDescent="0.25">
      <c r="A490" t="s">
        <v>2538</v>
      </c>
      <c r="B490" t="s">
        <v>2531</v>
      </c>
      <c r="C490" t="s">
        <v>291</v>
      </c>
      <c r="D490" t="s">
        <v>847</v>
      </c>
      <c r="E490" t="s">
        <v>1218</v>
      </c>
      <c r="F490" t="str">
        <f t="shared" si="42"/>
        <v>J6-F3</v>
      </c>
      <c r="G490" t="str">
        <f>VLOOKUP(F490,RAW_c_TEB2000_REV01!A:B,2,0)</f>
        <v>FGND</v>
      </c>
      <c r="H490" t="str">
        <f t="shared" si="43"/>
        <v>FGND</v>
      </c>
      <c r="I490" t="str">
        <f t="shared" si="44"/>
        <v>--</v>
      </c>
      <c r="J490" t="str">
        <f t="shared" si="45"/>
        <v>---</v>
      </c>
      <c r="K490" t="str">
        <f>IFERROR(IF(J490="--",IF(G490=H490,VLOOKUP(G490,RAW_c_TEB2000_REV01!L:N,3,0),SUM(VLOOKUP(H490,RAW_c_TEB2000_REV01!L:N,3,0),VLOOKUP(G490,RAW_c_TEB2000_REV01!L:N,3,0))),"---"),"---")</f>
        <v>---</v>
      </c>
      <c r="L490" t="str">
        <f t="shared" si="46"/>
        <v>J6-F3</v>
      </c>
      <c r="M490" t="str">
        <f>IFERROR(IF(
COUNTIF(B2B!H:H,(IF(K490&lt;&gt;"---",IF(INDEX(RAW_c_TEB2000_REV01!B:D,MATCH(H490,RAW_c_TEB2000_REV01!B:B,0),3)=L490,INDEX(
RAW_c_TEB2000_REV01!B:D,MATCH(H490,INDEX(RAW_c_TEB2000_REV01!B:B,MATCH(H490,RAW_c_TEB2000_REV01!B:B,)+1):'RAW_c_TEB2000_REV01'!B11561,)+MATCH(H490,RAW_c_TEB2000_REV01!B:B,),3),INDEX(RAW_c_TEB2000_REV01!B:D,MATCH(H490,RAW_c_TEB2000_REV01!B:B,0),3)),"---")))=1,"---",IF(K490&lt;&gt;"---",IF(INDEX(RAW_c_TEB2000_REV01!B:D,MATCH(H490,RAW_c_TEB2000_REV01!B:B,0),3)=L490,INDEX(
RAW_c_TEB2000_REV01!B:D,MATCH(H490,INDEX(RAW_c_TEB2000_REV01!B:B,MATCH(H490,RAW_c_TEB2000_REV01!B:B,)+1):'RAW_c_TEB2000_REV01'!B11561,)+MATCH(H490,RAW_c_TEB2000_REV01!B:B,),3),INDEX(RAW_c_TEB2000_REV01!B:D,MATCH(H490,RAW_c_TEB2000_REV01!B:B,0),3)),"---")),"---")</f>
        <v>---</v>
      </c>
      <c r="N490" t="str">
        <f>IFERROR(IF(AND(B490="B2B",J490="--"),L490,IF(
COUNTIF(B2B!H:H,(IF(K490&lt;&gt;"---",IF(INDEX(RAW_c_TEB2000_REV01!B:D,MATCH(H490,RAW_c_TEB2000_REV01!B:B,0),3)=L490,INDEX(
RAW_c_TEB2000_REV01!B:D,MATCH(H490,INDEX(RAW_c_TEB2000_REV01!B:B,MATCH(H490,RAW_c_TEB2000_REV01!B:B,)+1):'RAW_c_TEB2000_REV01'!B11561,)+MATCH(H490,RAW_c_TEB2000_REV01!B:B,),3),INDEX(RAW_c_TEB2000_REV01!B:D,MATCH(H490,RAW_c_TEB2000_REV01!B:B,0),3)),"---")))=0,"---",IF(K490&lt;&gt;"---",IF(INDEX(RAW_c_TEB2000_REV01!B:D,MATCH(H490,RAW_c_TEB2000_REV01!B:B,0),3)=L490,INDEX(
RAW_c_TEB2000_REV01!B:D,MATCH(H490,INDEX(RAW_c_TEB2000_REV01!B:B,MATCH(H490,RAW_c_TEB2000_REV01!B:B,)+1):'RAW_c_TEB2000_REV01'!B11561,)+MATCH(H490,RAW_c_TEB2000_REV01!B:B,),3),INDEX(RAW_c_TEB2000_REV01!B:D,MATCH(H490,RAW_c_TEB2000_REV01!B:B,0),3)),"---"))),"---")</f>
        <v>---</v>
      </c>
      <c r="T490">
        <f>COUNTIF(RAW_c_TEB2000_REV01!B:B,G490)</f>
        <v>14</v>
      </c>
      <c r="U490" t="str">
        <f t="shared" si="47"/>
        <v>USB A-GND</v>
      </c>
    </row>
    <row r="491" spans="1:21" x14ac:dyDescent="0.25">
      <c r="A491" t="s">
        <v>2539</v>
      </c>
      <c r="B491" t="s">
        <v>2531</v>
      </c>
      <c r="C491" t="s">
        <v>291</v>
      </c>
      <c r="D491" t="s">
        <v>847</v>
      </c>
      <c r="E491" t="s">
        <v>1219</v>
      </c>
      <c r="F491" t="str">
        <f t="shared" si="42"/>
        <v>J6-F4</v>
      </c>
      <c r="G491" t="str">
        <f>VLOOKUP(F491,RAW_c_TEB2000_REV01!A:B,2,0)</f>
        <v>FGND</v>
      </c>
      <c r="H491" t="str">
        <f t="shared" si="43"/>
        <v>FGND</v>
      </c>
      <c r="I491" t="str">
        <f t="shared" si="44"/>
        <v>--</v>
      </c>
      <c r="J491" t="str">
        <f t="shared" si="45"/>
        <v>---</v>
      </c>
      <c r="K491" t="str">
        <f>IFERROR(IF(J491="--",IF(G491=H491,VLOOKUP(G491,RAW_c_TEB2000_REV01!L:N,3,0),SUM(VLOOKUP(H491,RAW_c_TEB2000_REV01!L:N,3,0),VLOOKUP(G491,RAW_c_TEB2000_REV01!L:N,3,0))),"---"),"---")</f>
        <v>---</v>
      </c>
      <c r="L491" t="str">
        <f t="shared" si="46"/>
        <v>J6-F4</v>
      </c>
      <c r="M491" t="str">
        <f>IFERROR(IF(
COUNTIF(B2B!H:H,(IF(K491&lt;&gt;"---",IF(INDEX(RAW_c_TEB2000_REV01!B:D,MATCH(H491,RAW_c_TEB2000_REV01!B:B,0),3)=L491,INDEX(
RAW_c_TEB2000_REV01!B:D,MATCH(H491,INDEX(RAW_c_TEB2000_REV01!B:B,MATCH(H491,RAW_c_TEB2000_REV01!B:B,)+1):'RAW_c_TEB2000_REV01'!B11562,)+MATCH(H491,RAW_c_TEB2000_REV01!B:B,),3),INDEX(RAW_c_TEB2000_REV01!B:D,MATCH(H491,RAW_c_TEB2000_REV01!B:B,0),3)),"---")))=1,"---",IF(K491&lt;&gt;"---",IF(INDEX(RAW_c_TEB2000_REV01!B:D,MATCH(H491,RAW_c_TEB2000_REV01!B:B,0),3)=L491,INDEX(
RAW_c_TEB2000_REV01!B:D,MATCH(H491,INDEX(RAW_c_TEB2000_REV01!B:B,MATCH(H491,RAW_c_TEB2000_REV01!B:B,)+1):'RAW_c_TEB2000_REV01'!B11562,)+MATCH(H491,RAW_c_TEB2000_REV01!B:B,),3),INDEX(RAW_c_TEB2000_REV01!B:D,MATCH(H491,RAW_c_TEB2000_REV01!B:B,0),3)),"---")),"---")</f>
        <v>---</v>
      </c>
      <c r="N491" t="str">
        <f>IFERROR(IF(AND(B491="B2B",J491="--"),L491,IF(
COUNTIF(B2B!H:H,(IF(K491&lt;&gt;"---",IF(INDEX(RAW_c_TEB2000_REV01!B:D,MATCH(H491,RAW_c_TEB2000_REV01!B:B,0),3)=L491,INDEX(
RAW_c_TEB2000_REV01!B:D,MATCH(H491,INDEX(RAW_c_TEB2000_REV01!B:B,MATCH(H491,RAW_c_TEB2000_REV01!B:B,)+1):'RAW_c_TEB2000_REV01'!B11562,)+MATCH(H491,RAW_c_TEB2000_REV01!B:B,),3),INDEX(RAW_c_TEB2000_REV01!B:D,MATCH(H491,RAW_c_TEB2000_REV01!B:B,0),3)),"---")))=0,"---",IF(K491&lt;&gt;"---",IF(INDEX(RAW_c_TEB2000_REV01!B:D,MATCH(H491,RAW_c_TEB2000_REV01!B:B,0),3)=L491,INDEX(
RAW_c_TEB2000_REV01!B:D,MATCH(H491,INDEX(RAW_c_TEB2000_REV01!B:B,MATCH(H491,RAW_c_TEB2000_REV01!B:B,)+1):'RAW_c_TEB2000_REV01'!B11562,)+MATCH(H491,RAW_c_TEB2000_REV01!B:B,),3),INDEX(RAW_c_TEB2000_REV01!B:D,MATCH(H491,RAW_c_TEB2000_REV01!B:B,0),3)),"---"))),"---")</f>
        <v>---</v>
      </c>
      <c r="T491">
        <f>COUNTIF(RAW_c_TEB2000_REV01!B:B,G491)</f>
        <v>14</v>
      </c>
      <c r="U491" t="str">
        <f t="shared" si="47"/>
        <v>USB A-GND</v>
      </c>
    </row>
    <row r="492" spans="1:21" x14ac:dyDescent="0.25">
      <c r="A492" t="s">
        <v>2540</v>
      </c>
      <c r="B492" t="s">
        <v>2541</v>
      </c>
      <c r="C492" t="s">
        <v>170</v>
      </c>
      <c r="D492" t="s">
        <v>849</v>
      </c>
      <c r="E492">
        <v>1</v>
      </c>
      <c r="F492" t="str">
        <f t="shared" si="42"/>
        <v>J7-1</v>
      </c>
      <c r="G492" t="e">
        <f>VLOOKUP(F492,RAW_c_TEB2000_REV01!A:B,2,0)</f>
        <v>#N/A</v>
      </c>
      <c r="H492" t="e">
        <f t="shared" si="43"/>
        <v>#N/A</v>
      </c>
      <c r="I492" t="str">
        <f t="shared" si="44"/>
        <v>--</v>
      </c>
      <c r="J492" t="str">
        <f t="shared" si="45"/>
        <v>--</v>
      </c>
      <c r="K492" t="str">
        <f>IFERROR(IF(J492="--",IF(G492=H492,VLOOKUP(G492,RAW_c_TEB2000_REV01!L:N,3,0),SUM(VLOOKUP(H492,RAW_c_TEB2000_REV01!L:N,3,0),VLOOKUP(G492,RAW_c_TEB2000_REV01!L:N,3,0))),"---"),"---")</f>
        <v>---</v>
      </c>
      <c r="L492" t="str">
        <f t="shared" si="46"/>
        <v>J7-1</v>
      </c>
      <c r="M492" t="str">
        <f>IFERROR(IF(
COUNTIF(B2B!H:H,(IF(K492&lt;&gt;"---",IF(INDEX(RAW_c_TEB2000_REV01!B:D,MATCH(H492,RAW_c_TEB2000_REV01!B:B,0),3)=L492,INDEX(
RAW_c_TEB2000_REV01!B:D,MATCH(H492,INDEX(RAW_c_TEB2000_REV01!B:B,MATCH(H492,RAW_c_TEB2000_REV01!B:B,)+1):'RAW_c_TEB2000_REV01'!B11563,)+MATCH(H492,RAW_c_TEB2000_REV01!B:B,),3),INDEX(RAW_c_TEB2000_REV01!B:D,MATCH(H492,RAW_c_TEB2000_REV01!B:B,0),3)),"---")))=1,"---",IF(K492&lt;&gt;"---",IF(INDEX(RAW_c_TEB2000_REV01!B:D,MATCH(H492,RAW_c_TEB2000_REV01!B:B,0),3)=L492,INDEX(
RAW_c_TEB2000_REV01!B:D,MATCH(H492,INDEX(RAW_c_TEB2000_REV01!B:B,MATCH(H492,RAW_c_TEB2000_REV01!B:B,)+1):'RAW_c_TEB2000_REV01'!B11563,)+MATCH(H492,RAW_c_TEB2000_REV01!B:B,),3),INDEX(RAW_c_TEB2000_REV01!B:D,MATCH(H492,RAW_c_TEB2000_REV01!B:B,0),3)),"---")),"---")</f>
        <v>---</v>
      </c>
      <c r="N492" t="str">
        <f>IFERROR(IF(AND(B492="B2B",J492="--"),L492,IF(
COUNTIF(B2B!H:H,(IF(K492&lt;&gt;"---",IF(INDEX(RAW_c_TEB2000_REV01!B:D,MATCH(H492,RAW_c_TEB2000_REV01!B:B,0),3)=L492,INDEX(
RAW_c_TEB2000_REV01!B:D,MATCH(H492,INDEX(RAW_c_TEB2000_REV01!B:B,MATCH(H492,RAW_c_TEB2000_REV01!B:B,)+1):'RAW_c_TEB2000_REV01'!B11563,)+MATCH(H492,RAW_c_TEB2000_REV01!B:B,),3),INDEX(RAW_c_TEB2000_REV01!B:D,MATCH(H492,RAW_c_TEB2000_REV01!B:B,0),3)),"---")))=0,"---",IF(K492&lt;&gt;"---",IF(INDEX(RAW_c_TEB2000_REV01!B:D,MATCH(H492,RAW_c_TEB2000_REV01!B:B,0),3)=L492,INDEX(
RAW_c_TEB2000_REV01!B:D,MATCH(H492,INDEX(RAW_c_TEB2000_REV01!B:B,MATCH(H492,RAW_c_TEB2000_REV01!B:B,)+1):'RAW_c_TEB2000_REV01'!B11563,)+MATCH(H492,RAW_c_TEB2000_REV01!B:B,),3),INDEX(RAW_c_TEB2000_REV01!B:D,MATCH(H492,RAW_c_TEB2000_REV01!B:B,0),3)),"---"))),"---")</f>
        <v>---</v>
      </c>
      <c r="T492">
        <f>COUNTIF(RAW_c_TEB2000_REV01!B:B,G492)</f>
        <v>0</v>
      </c>
      <c r="U492" t="str">
        <f t="shared" si="47"/>
        <v>2_pin_Jumper-1</v>
      </c>
    </row>
    <row r="493" spans="1:21" x14ac:dyDescent="0.25">
      <c r="A493" t="s">
        <v>2542</v>
      </c>
      <c r="B493" t="s">
        <v>2541</v>
      </c>
      <c r="C493" t="s">
        <v>171</v>
      </c>
      <c r="D493" t="s">
        <v>849</v>
      </c>
      <c r="E493">
        <v>2</v>
      </c>
      <c r="F493" t="str">
        <f t="shared" si="42"/>
        <v>J7-2</v>
      </c>
      <c r="G493" t="e">
        <f>VLOOKUP(F493,RAW_c_TEB2000_REV01!A:B,2,0)</f>
        <v>#N/A</v>
      </c>
      <c r="H493" t="e">
        <f t="shared" si="43"/>
        <v>#N/A</v>
      </c>
      <c r="I493" t="str">
        <f t="shared" si="44"/>
        <v>--</v>
      </c>
      <c r="J493" t="str">
        <f t="shared" si="45"/>
        <v>--</v>
      </c>
      <c r="K493" t="str">
        <f>IFERROR(IF(J493="--",IF(G493=H493,VLOOKUP(G493,RAW_c_TEB2000_REV01!L:N,3,0),SUM(VLOOKUP(H493,RAW_c_TEB2000_REV01!L:N,3,0),VLOOKUP(G493,RAW_c_TEB2000_REV01!L:N,3,0))),"---"),"---")</f>
        <v>---</v>
      </c>
      <c r="L493" t="str">
        <f t="shared" si="46"/>
        <v>J7-2</v>
      </c>
      <c r="M493" t="str">
        <f>IFERROR(IF(
COUNTIF(B2B!H:H,(IF(K493&lt;&gt;"---",IF(INDEX(RAW_c_TEB2000_REV01!B:D,MATCH(H493,RAW_c_TEB2000_REV01!B:B,0),3)=L493,INDEX(
RAW_c_TEB2000_REV01!B:D,MATCH(H493,INDEX(RAW_c_TEB2000_REV01!B:B,MATCH(H493,RAW_c_TEB2000_REV01!B:B,)+1):'RAW_c_TEB2000_REV01'!B11564,)+MATCH(H493,RAW_c_TEB2000_REV01!B:B,),3),INDEX(RAW_c_TEB2000_REV01!B:D,MATCH(H493,RAW_c_TEB2000_REV01!B:B,0),3)),"---")))=1,"---",IF(K493&lt;&gt;"---",IF(INDEX(RAW_c_TEB2000_REV01!B:D,MATCH(H493,RAW_c_TEB2000_REV01!B:B,0),3)=L493,INDEX(
RAW_c_TEB2000_REV01!B:D,MATCH(H493,INDEX(RAW_c_TEB2000_REV01!B:B,MATCH(H493,RAW_c_TEB2000_REV01!B:B,)+1):'RAW_c_TEB2000_REV01'!B11564,)+MATCH(H493,RAW_c_TEB2000_REV01!B:B,),3),INDEX(RAW_c_TEB2000_REV01!B:D,MATCH(H493,RAW_c_TEB2000_REV01!B:B,0),3)),"---")),"---")</f>
        <v>---</v>
      </c>
      <c r="N493" t="str">
        <f>IFERROR(IF(AND(B493="B2B",J493="--"),L493,IF(
COUNTIF(B2B!H:H,(IF(K493&lt;&gt;"---",IF(INDEX(RAW_c_TEB2000_REV01!B:D,MATCH(H493,RAW_c_TEB2000_REV01!B:B,0),3)=L493,INDEX(
RAW_c_TEB2000_REV01!B:D,MATCH(H493,INDEX(RAW_c_TEB2000_REV01!B:B,MATCH(H493,RAW_c_TEB2000_REV01!B:B,)+1):'RAW_c_TEB2000_REV01'!B11564,)+MATCH(H493,RAW_c_TEB2000_REV01!B:B,),3),INDEX(RAW_c_TEB2000_REV01!B:D,MATCH(H493,RAW_c_TEB2000_REV01!B:B,0),3)),"---")))=0,"---",IF(K493&lt;&gt;"---",IF(INDEX(RAW_c_TEB2000_REV01!B:D,MATCH(H493,RAW_c_TEB2000_REV01!B:B,0),3)=L493,INDEX(
RAW_c_TEB2000_REV01!B:D,MATCH(H493,INDEX(RAW_c_TEB2000_REV01!B:B,MATCH(H493,RAW_c_TEB2000_REV01!B:B,)+1):'RAW_c_TEB2000_REV01'!B11564,)+MATCH(H493,RAW_c_TEB2000_REV01!B:B,),3),INDEX(RAW_c_TEB2000_REV01!B:D,MATCH(H493,RAW_c_TEB2000_REV01!B:B,0),3)),"---"))),"---")</f>
        <v>---</v>
      </c>
      <c r="T493">
        <f>COUNTIF(RAW_c_TEB2000_REV01!B:B,G493)</f>
        <v>0</v>
      </c>
      <c r="U493" t="str">
        <f t="shared" si="47"/>
        <v>2_pin_Jumper-2</v>
      </c>
    </row>
    <row r="494" spans="1:21" x14ac:dyDescent="0.25">
      <c r="A494" t="s">
        <v>2543</v>
      </c>
      <c r="B494" t="s">
        <v>2527</v>
      </c>
      <c r="C494" t="s">
        <v>170</v>
      </c>
      <c r="D494" t="s">
        <v>1016</v>
      </c>
      <c r="E494">
        <v>1</v>
      </c>
      <c r="F494" t="str">
        <f t="shared" si="42"/>
        <v>J8-1</v>
      </c>
      <c r="G494" t="str">
        <f>VLOOKUP(F494,RAW_c_TEB2000_REV01!A:B,2,0)</f>
        <v>M3.3VOUT</v>
      </c>
      <c r="H494" t="str">
        <f t="shared" si="43"/>
        <v>M3.3VOUT</v>
      </c>
      <c r="I494" t="str">
        <f t="shared" si="44"/>
        <v>--</v>
      </c>
      <c r="J494" t="str">
        <f t="shared" si="45"/>
        <v>---</v>
      </c>
      <c r="K494" t="str">
        <f>IFERROR(IF(J494="--",IF(G494=H494,VLOOKUP(G494,RAW_c_TEB2000_REV01!L:N,3,0),SUM(VLOOKUP(H494,RAW_c_TEB2000_REV01!L:N,3,0),VLOOKUP(G494,RAW_c_TEB2000_REV01!L:N,3,0))),"---"),"---")</f>
        <v>---</v>
      </c>
      <c r="L494" t="str">
        <f t="shared" si="46"/>
        <v>J8-1</v>
      </c>
      <c r="M494" t="str">
        <f>IFERROR(IF(
COUNTIF(B2B!H:H,(IF(K494&lt;&gt;"---",IF(INDEX(RAW_c_TEB2000_REV01!B:D,MATCH(H494,RAW_c_TEB2000_REV01!B:B,0),3)=L494,INDEX(
RAW_c_TEB2000_REV01!B:D,MATCH(H494,INDEX(RAW_c_TEB2000_REV01!B:B,MATCH(H494,RAW_c_TEB2000_REV01!B:B,)+1):'RAW_c_TEB2000_REV01'!B11565,)+MATCH(H494,RAW_c_TEB2000_REV01!B:B,),3),INDEX(RAW_c_TEB2000_REV01!B:D,MATCH(H494,RAW_c_TEB2000_REV01!B:B,0),3)),"---")))=1,"---",IF(K494&lt;&gt;"---",IF(INDEX(RAW_c_TEB2000_REV01!B:D,MATCH(H494,RAW_c_TEB2000_REV01!B:B,0),3)=L494,INDEX(
RAW_c_TEB2000_REV01!B:D,MATCH(H494,INDEX(RAW_c_TEB2000_REV01!B:B,MATCH(H494,RAW_c_TEB2000_REV01!B:B,)+1):'RAW_c_TEB2000_REV01'!B11565,)+MATCH(H494,RAW_c_TEB2000_REV01!B:B,),3),INDEX(RAW_c_TEB2000_REV01!B:D,MATCH(H494,RAW_c_TEB2000_REV01!B:B,0),3)),"---")),"---")</f>
        <v>---</v>
      </c>
      <c r="N494" t="str">
        <f>IFERROR(IF(AND(B494="B2B",J494="--"),L494,IF(
COUNTIF(B2B!H:H,(IF(K494&lt;&gt;"---",IF(INDEX(RAW_c_TEB2000_REV01!B:D,MATCH(H494,RAW_c_TEB2000_REV01!B:B,0),3)=L494,INDEX(
RAW_c_TEB2000_REV01!B:D,MATCH(H494,INDEX(RAW_c_TEB2000_REV01!B:B,MATCH(H494,RAW_c_TEB2000_REV01!B:B,)+1):'RAW_c_TEB2000_REV01'!B11565,)+MATCH(H494,RAW_c_TEB2000_REV01!B:B,),3),INDEX(RAW_c_TEB2000_REV01!B:D,MATCH(H494,RAW_c_TEB2000_REV01!B:B,0),3)),"---")))=0,"---",IF(K494&lt;&gt;"---",IF(INDEX(RAW_c_TEB2000_REV01!B:D,MATCH(H494,RAW_c_TEB2000_REV01!B:B,0),3)=L494,INDEX(
RAW_c_TEB2000_REV01!B:D,MATCH(H494,INDEX(RAW_c_TEB2000_REV01!B:B,MATCH(H494,RAW_c_TEB2000_REV01!B:B,)+1):'RAW_c_TEB2000_REV01'!B11565,)+MATCH(H494,RAW_c_TEB2000_REV01!B:B,),3),INDEX(RAW_c_TEB2000_REV01!B:D,MATCH(H494,RAW_c_TEB2000_REV01!B:B,0),3)),"---"))),"---")</f>
        <v>---</v>
      </c>
      <c r="T494">
        <f>COUNTIF(RAW_c_TEB2000_REV01!B:B,G494)</f>
        <v>30</v>
      </c>
      <c r="U494" t="str">
        <f t="shared" si="47"/>
        <v>3_pin_Jumper-1</v>
      </c>
    </row>
    <row r="495" spans="1:21" x14ac:dyDescent="0.25">
      <c r="A495" t="s">
        <v>2544</v>
      </c>
      <c r="B495" t="s">
        <v>2527</v>
      </c>
      <c r="C495" t="s">
        <v>171</v>
      </c>
      <c r="D495" t="s">
        <v>1016</v>
      </c>
      <c r="E495">
        <v>2</v>
      </c>
      <c r="F495" t="str">
        <f t="shared" si="42"/>
        <v>J8-2</v>
      </c>
      <c r="G495" t="str">
        <f>VLOOKUP(F495,RAW_c_TEB2000_REV01!A:B,2,0)</f>
        <v>VCCIOB</v>
      </c>
      <c r="H495" t="str">
        <f t="shared" si="43"/>
        <v>VCCIOB</v>
      </c>
      <c r="I495" t="str">
        <f t="shared" si="44"/>
        <v>--</v>
      </c>
      <c r="J495" t="str">
        <f t="shared" si="45"/>
        <v>---</v>
      </c>
      <c r="K495" t="str">
        <f>IFERROR(IF(J495="--",IF(G495=H495,VLOOKUP(G495,RAW_c_TEB2000_REV01!L:N,3,0),SUM(VLOOKUP(H495,RAW_c_TEB2000_REV01!L:N,3,0),VLOOKUP(G495,RAW_c_TEB2000_REV01!L:N,3,0))),"---"),"---")</f>
        <v>---</v>
      </c>
      <c r="L495" t="str">
        <f t="shared" si="46"/>
        <v>J8-2</v>
      </c>
      <c r="M495" t="str">
        <f>IFERROR(IF(
COUNTIF(B2B!H:H,(IF(K495&lt;&gt;"---",IF(INDEX(RAW_c_TEB2000_REV01!B:D,MATCH(H495,RAW_c_TEB2000_REV01!B:B,0),3)=L495,INDEX(
RAW_c_TEB2000_REV01!B:D,MATCH(H495,INDEX(RAW_c_TEB2000_REV01!B:B,MATCH(H495,RAW_c_TEB2000_REV01!B:B,)+1):'RAW_c_TEB2000_REV01'!B11566,)+MATCH(H495,RAW_c_TEB2000_REV01!B:B,),3),INDEX(RAW_c_TEB2000_REV01!B:D,MATCH(H495,RAW_c_TEB2000_REV01!B:B,0),3)),"---")))=1,"---",IF(K495&lt;&gt;"---",IF(INDEX(RAW_c_TEB2000_REV01!B:D,MATCH(H495,RAW_c_TEB2000_REV01!B:B,0),3)=L495,INDEX(
RAW_c_TEB2000_REV01!B:D,MATCH(H495,INDEX(RAW_c_TEB2000_REV01!B:B,MATCH(H495,RAW_c_TEB2000_REV01!B:B,)+1):'RAW_c_TEB2000_REV01'!B11566,)+MATCH(H495,RAW_c_TEB2000_REV01!B:B,),3),INDEX(RAW_c_TEB2000_REV01!B:D,MATCH(H495,RAW_c_TEB2000_REV01!B:B,0),3)),"---")),"---")</f>
        <v>---</v>
      </c>
      <c r="N495" t="str">
        <f>IFERROR(IF(AND(B495="B2B",J495="--"),L495,IF(
COUNTIF(B2B!H:H,(IF(K495&lt;&gt;"---",IF(INDEX(RAW_c_TEB2000_REV01!B:D,MATCH(H495,RAW_c_TEB2000_REV01!B:B,0),3)=L495,INDEX(
RAW_c_TEB2000_REV01!B:D,MATCH(H495,INDEX(RAW_c_TEB2000_REV01!B:B,MATCH(H495,RAW_c_TEB2000_REV01!B:B,)+1):'RAW_c_TEB2000_REV01'!B11566,)+MATCH(H495,RAW_c_TEB2000_REV01!B:B,),3),INDEX(RAW_c_TEB2000_REV01!B:D,MATCH(H495,RAW_c_TEB2000_REV01!B:B,0),3)),"---")))=0,"---",IF(K495&lt;&gt;"---",IF(INDEX(RAW_c_TEB2000_REV01!B:D,MATCH(H495,RAW_c_TEB2000_REV01!B:B,0),3)=L495,INDEX(
RAW_c_TEB2000_REV01!B:D,MATCH(H495,INDEX(RAW_c_TEB2000_REV01!B:B,MATCH(H495,RAW_c_TEB2000_REV01!B:B,)+1):'RAW_c_TEB2000_REV01'!B11566,)+MATCH(H495,RAW_c_TEB2000_REV01!B:B,),3),INDEX(RAW_c_TEB2000_REV01!B:D,MATCH(H495,RAW_c_TEB2000_REV01!B:B,0),3)),"---"))),"---")</f>
        <v>---</v>
      </c>
      <c r="T495">
        <f>COUNTIF(RAW_c_TEB2000_REV01!B:B,G495)</f>
        <v>6</v>
      </c>
      <c r="U495" t="str">
        <f t="shared" si="47"/>
        <v>3_pin_Jumper-2</v>
      </c>
    </row>
    <row r="496" spans="1:21" x14ac:dyDescent="0.25">
      <c r="A496" t="s">
        <v>2545</v>
      </c>
      <c r="B496" t="s">
        <v>2527</v>
      </c>
      <c r="C496" t="s">
        <v>172</v>
      </c>
      <c r="D496" t="s">
        <v>1016</v>
      </c>
      <c r="E496">
        <v>3</v>
      </c>
      <c r="F496" t="str">
        <f t="shared" si="42"/>
        <v>J8-3</v>
      </c>
      <c r="G496" t="str">
        <f>VLOOKUP(F496,RAW_c_TEB2000_REV01!A:B,2,0)</f>
        <v>M1.8VOUT</v>
      </c>
      <c r="H496" t="str">
        <f t="shared" si="43"/>
        <v>M1.8VOUT</v>
      </c>
      <c r="I496" t="str">
        <f t="shared" si="44"/>
        <v>--</v>
      </c>
      <c r="J496" t="str">
        <f t="shared" si="45"/>
        <v>---</v>
      </c>
      <c r="K496" t="str">
        <f>IFERROR(IF(J496="--",IF(G496=H496,VLOOKUP(G496,RAW_c_TEB2000_REV01!L:N,3,0),SUM(VLOOKUP(H496,RAW_c_TEB2000_REV01!L:N,3,0),VLOOKUP(G496,RAW_c_TEB2000_REV01!L:N,3,0))),"---"),"---")</f>
        <v>---</v>
      </c>
      <c r="L496" t="str">
        <f t="shared" si="46"/>
        <v>J8-3</v>
      </c>
      <c r="M496" t="str">
        <f>IFERROR(IF(
COUNTIF(B2B!H:H,(IF(K496&lt;&gt;"---",IF(INDEX(RAW_c_TEB2000_REV01!B:D,MATCH(H496,RAW_c_TEB2000_REV01!B:B,0),3)=L496,INDEX(
RAW_c_TEB2000_REV01!B:D,MATCH(H496,INDEX(RAW_c_TEB2000_REV01!B:B,MATCH(H496,RAW_c_TEB2000_REV01!B:B,)+1):'RAW_c_TEB2000_REV01'!B11567,)+MATCH(H496,RAW_c_TEB2000_REV01!B:B,),3),INDEX(RAW_c_TEB2000_REV01!B:D,MATCH(H496,RAW_c_TEB2000_REV01!B:B,0),3)),"---")))=1,"---",IF(K496&lt;&gt;"---",IF(INDEX(RAW_c_TEB2000_REV01!B:D,MATCH(H496,RAW_c_TEB2000_REV01!B:B,0),3)=L496,INDEX(
RAW_c_TEB2000_REV01!B:D,MATCH(H496,INDEX(RAW_c_TEB2000_REV01!B:B,MATCH(H496,RAW_c_TEB2000_REV01!B:B,)+1):'RAW_c_TEB2000_REV01'!B11567,)+MATCH(H496,RAW_c_TEB2000_REV01!B:B,),3),INDEX(RAW_c_TEB2000_REV01!B:D,MATCH(H496,RAW_c_TEB2000_REV01!B:B,0),3)),"---")),"---")</f>
        <v>---</v>
      </c>
      <c r="N496" t="str">
        <f>IFERROR(IF(AND(B496="B2B",J496="--"),L496,IF(
COUNTIF(B2B!H:H,(IF(K496&lt;&gt;"---",IF(INDEX(RAW_c_TEB2000_REV01!B:D,MATCH(H496,RAW_c_TEB2000_REV01!B:B,0),3)=L496,INDEX(
RAW_c_TEB2000_REV01!B:D,MATCH(H496,INDEX(RAW_c_TEB2000_REV01!B:B,MATCH(H496,RAW_c_TEB2000_REV01!B:B,)+1):'RAW_c_TEB2000_REV01'!B11567,)+MATCH(H496,RAW_c_TEB2000_REV01!B:B,),3),INDEX(RAW_c_TEB2000_REV01!B:D,MATCH(H496,RAW_c_TEB2000_REV01!B:B,0),3)),"---")))=0,"---",IF(K496&lt;&gt;"---",IF(INDEX(RAW_c_TEB2000_REV01!B:D,MATCH(H496,RAW_c_TEB2000_REV01!B:B,0),3)=L496,INDEX(
RAW_c_TEB2000_REV01!B:D,MATCH(H496,INDEX(RAW_c_TEB2000_REV01!B:B,MATCH(H496,RAW_c_TEB2000_REV01!B:B,)+1):'RAW_c_TEB2000_REV01'!B11567,)+MATCH(H496,RAW_c_TEB2000_REV01!B:B,),3),INDEX(RAW_c_TEB2000_REV01!B:D,MATCH(H496,RAW_c_TEB2000_REV01!B:B,0),3)),"---"))),"---")</f>
        <v>---</v>
      </c>
      <c r="T496">
        <f>COUNTIF(RAW_c_TEB2000_REV01!B:B,G496)</f>
        <v>7</v>
      </c>
      <c r="U496" t="str">
        <f t="shared" si="47"/>
        <v>3_pin_Jumper-3</v>
      </c>
    </row>
    <row r="497" spans="1:21" x14ac:dyDescent="0.25">
      <c r="A497" t="s">
        <v>2546</v>
      </c>
      <c r="B497" t="s">
        <v>2527</v>
      </c>
      <c r="C497" t="s">
        <v>170</v>
      </c>
      <c r="D497" t="s">
        <v>1193</v>
      </c>
      <c r="E497">
        <v>1</v>
      </c>
      <c r="F497" t="str">
        <f t="shared" si="42"/>
        <v>J9-1</v>
      </c>
      <c r="G497" t="str">
        <f>VLOOKUP(F497,RAW_c_TEB2000_REV01!A:B,2,0)</f>
        <v>M3.3VOUT</v>
      </c>
      <c r="H497" t="str">
        <f t="shared" si="43"/>
        <v>M3.3VOUT</v>
      </c>
      <c r="I497" t="str">
        <f t="shared" si="44"/>
        <v>--</v>
      </c>
      <c r="J497" t="str">
        <f t="shared" si="45"/>
        <v>---</v>
      </c>
      <c r="K497" t="str">
        <f>IFERROR(IF(J497="--",IF(G497=H497,VLOOKUP(G497,RAW_c_TEB2000_REV01!L:N,3,0),SUM(VLOOKUP(H497,RAW_c_TEB2000_REV01!L:N,3,0),VLOOKUP(G497,RAW_c_TEB2000_REV01!L:N,3,0))),"---"),"---")</f>
        <v>---</v>
      </c>
      <c r="L497" t="str">
        <f t="shared" si="46"/>
        <v>J9-1</v>
      </c>
      <c r="M497" t="str">
        <f>IFERROR(IF(
COUNTIF(B2B!H:H,(IF(K497&lt;&gt;"---",IF(INDEX(RAW_c_TEB2000_REV01!B:D,MATCH(H497,RAW_c_TEB2000_REV01!B:B,0),3)=L497,INDEX(
RAW_c_TEB2000_REV01!B:D,MATCH(H497,INDEX(RAW_c_TEB2000_REV01!B:B,MATCH(H497,RAW_c_TEB2000_REV01!B:B,)+1):'RAW_c_TEB2000_REV01'!B11568,)+MATCH(H497,RAW_c_TEB2000_REV01!B:B,),3),INDEX(RAW_c_TEB2000_REV01!B:D,MATCH(H497,RAW_c_TEB2000_REV01!B:B,0),3)),"---")))=1,"---",IF(K497&lt;&gt;"---",IF(INDEX(RAW_c_TEB2000_REV01!B:D,MATCH(H497,RAW_c_TEB2000_REV01!B:B,0),3)=L497,INDEX(
RAW_c_TEB2000_REV01!B:D,MATCH(H497,INDEX(RAW_c_TEB2000_REV01!B:B,MATCH(H497,RAW_c_TEB2000_REV01!B:B,)+1):'RAW_c_TEB2000_REV01'!B11568,)+MATCH(H497,RAW_c_TEB2000_REV01!B:B,),3),INDEX(RAW_c_TEB2000_REV01!B:D,MATCH(H497,RAW_c_TEB2000_REV01!B:B,0),3)),"---")),"---")</f>
        <v>---</v>
      </c>
      <c r="N497" t="str">
        <f>IFERROR(IF(AND(B497="B2B",J497="--"),L497,IF(
COUNTIF(B2B!H:H,(IF(K497&lt;&gt;"---",IF(INDEX(RAW_c_TEB2000_REV01!B:D,MATCH(H497,RAW_c_TEB2000_REV01!B:B,0),3)=L497,INDEX(
RAW_c_TEB2000_REV01!B:D,MATCH(H497,INDEX(RAW_c_TEB2000_REV01!B:B,MATCH(H497,RAW_c_TEB2000_REV01!B:B,)+1):'RAW_c_TEB2000_REV01'!B11568,)+MATCH(H497,RAW_c_TEB2000_REV01!B:B,),3),INDEX(RAW_c_TEB2000_REV01!B:D,MATCH(H497,RAW_c_TEB2000_REV01!B:B,0),3)),"---")))=0,"---",IF(K497&lt;&gt;"---",IF(INDEX(RAW_c_TEB2000_REV01!B:D,MATCH(H497,RAW_c_TEB2000_REV01!B:B,0),3)=L497,INDEX(
RAW_c_TEB2000_REV01!B:D,MATCH(H497,INDEX(RAW_c_TEB2000_REV01!B:B,MATCH(H497,RAW_c_TEB2000_REV01!B:B,)+1):'RAW_c_TEB2000_REV01'!B11568,)+MATCH(H497,RAW_c_TEB2000_REV01!B:B,),3),INDEX(RAW_c_TEB2000_REV01!B:D,MATCH(H497,RAW_c_TEB2000_REV01!B:B,0),3)),"---"))),"---")</f>
        <v>---</v>
      </c>
      <c r="T497">
        <f>COUNTIF(RAW_c_TEB2000_REV01!B:B,G497)</f>
        <v>30</v>
      </c>
      <c r="U497" t="str">
        <f t="shared" si="47"/>
        <v>3_pin_Jumper-1</v>
      </c>
    </row>
    <row r="498" spans="1:21" x14ac:dyDescent="0.25">
      <c r="A498" t="s">
        <v>2547</v>
      </c>
      <c r="B498" t="s">
        <v>2527</v>
      </c>
      <c r="C498" t="s">
        <v>171</v>
      </c>
      <c r="D498" t="s">
        <v>1193</v>
      </c>
      <c r="E498">
        <v>2</v>
      </c>
      <c r="F498" t="str">
        <f t="shared" si="42"/>
        <v>J9-2</v>
      </c>
      <c r="G498" t="str">
        <f>VLOOKUP(F498,RAW_c_TEB2000_REV01!A:B,2,0)</f>
        <v>VCCIOC</v>
      </c>
      <c r="H498" t="str">
        <f t="shared" si="43"/>
        <v>VCCIOC</v>
      </c>
      <c r="I498" t="str">
        <f t="shared" si="44"/>
        <v>--</v>
      </c>
      <c r="J498" t="str">
        <f t="shared" si="45"/>
        <v>---</v>
      </c>
      <c r="K498" t="str">
        <f>IFERROR(IF(J498="--",IF(G498=H498,VLOOKUP(G498,RAW_c_TEB2000_REV01!L:N,3,0),SUM(VLOOKUP(H498,RAW_c_TEB2000_REV01!L:N,3,0),VLOOKUP(G498,RAW_c_TEB2000_REV01!L:N,3,0))),"---"),"---")</f>
        <v>---</v>
      </c>
      <c r="L498" t="str">
        <f t="shared" si="46"/>
        <v>J9-2</v>
      </c>
      <c r="M498" t="str">
        <f>IFERROR(IF(
COUNTIF(B2B!H:H,(IF(K498&lt;&gt;"---",IF(INDEX(RAW_c_TEB2000_REV01!B:D,MATCH(H498,RAW_c_TEB2000_REV01!B:B,0),3)=L498,INDEX(
RAW_c_TEB2000_REV01!B:D,MATCH(H498,INDEX(RAW_c_TEB2000_REV01!B:B,MATCH(H498,RAW_c_TEB2000_REV01!B:B,)+1):'RAW_c_TEB2000_REV01'!B11569,)+MATCH(H498,RAW_c_TEB2000_REV01!B:B,),3),INDEX(RAW_c_TEB2000_REV01!B:D,MATCH(H498,RAW_c_TEB2000_REV01!B:B,0),3)),"---")))=1,"---",IF(K498&lt;&gt;"---",IF(INDEX(RAW_c_TEB2000_REV01!B:D,MATCH(H498,RAW_c_TEB2000_REV01!B:B,0),3)=L498,INDEX(
RAW_c_TEB2000_REV01!B:D,MATCH(H498,INDEX(RAW_c_TEB2000_REV01!B:B,MATCH(H498,RAW_c_TEB2000_REV01!B:B,)+1):'RAW_c_TEB2000_REV01'!B11569,)+MATCH(H498,RAW_c_TEB2000_REV01!B:B,),3),INDEX(RAW_c_TEB2000_REV01!B:D,MATCH(H498,RAW_c_TEB2000_REV01!B:B,0),3)),"---")),"---")</f>
        <v>---</v>
      </c>
      <c r="N498" t="str">
        <f>IFERROR(IF(AND(B498="B2B",J498="--"),L498,IF(
COUNTIF(B2B!H:H,(IF(K498&lt;&gt;"---",IF(INDEX(RAW_c_TEB2000_REV01!B:D,MATCH(H498,RAW_c_TEB2000_REV01!B:B,0),3)=L498,INDEX(
RAW_c_TEB2000_REV01!B:D,MATCH(H498,INDEX(RAW_c_TEB2000_REV01!B:B,MATCH(H498,RAW_c_TEB2000_REV01!B:B,)+1):'RAW_c_TEB2000_REV01'!B11569,)+MATCH(H498,RAW_c_TEB2000_REV01!B:B,),3),INDEX(RAW_c_TEB2000_REV01!B:D,MATCH(H498,RAW_c_TEB2000_REV01!B:B,0),3)),"---")))=0,"---",IF(K498&lt;&gt;"---",IF(INDEX(RAW_c_TEB2000_REV01!B:D,MATCH(H498,RAW_c_TEB2000_REV01!B:B,0),3)=L498,INDEX(
RAW_c_TEB2000_REV01!B:D,MATCH(H498,INDEX(RAW_c_TEB2000_REV01!B:B,MATCH(H498,RAW_c_TEB2000_REV01!B:B,)+1):'RAW_c_TEB2000_REV01'!B11569,)+MATCH(H498,RAW_c_TEB2000_REV01!B:B,),3),INDEX(RAW_c_TEB2000_REV01!B:D,MATCH(H498,RAW_c_TEB2000_REV01!B:B,0),3)),"---"))),"---")</f>
        <v>---</v>
      </c>
      <c r="T498">
        <f>COUNTIF(RAW_c_TEB2000_REV01!B:B,G498)</f>
        <v>13</v>
      </c>
      <c r="U498" t="str">
        <f t="shared" si="47"/>
        <v>3_pin_Jumper-2</v>
      </c>
    </row>
    <row r="499" spans="1:21" x14ac:dyDescent="0.25">
      <c r="A499" t="s">
        <v>2548</v>
      </c>
      <c r="B499" t="s">
        <v>2527</v>
      </c>
      <c r="C499" t="s">
        <v>172</v>
      </c>
      <c r="D499" t="s">
        <v>1193</v>
      </c>
      <c r="E499">
        <v>3</v>
      </c>
      <c r="F499" t="str">
        <f t="shared" si="42"/>
        <v>J9-3</v>
      </c>
      <c r="G499" t="str">
        <f>VLOOKUP(F499,RAW_c_TEB2000_REV01!A:B,2,0)</f>
        <v>M1.8VOUT</v>
      </c>
      <c r="H499" t="str">
        <f t="shared" si="43"/>
        <v>M1.8VOUT</v>
      </c>
      <c r="I499" t="str">
        <f t="shared" si="44"/>
        <v>--</v>
      </c>
      <c r="J499" t="str">
        <f t="shared" si="45"/>
        <v>---</v>
      </c>
      <c r="K499" t="str">
        <f>IFERROR(IF(J499="--",IF(G499=H499,VLOOKUP(G499,RAW_c_TEB2000_REV01!L:N,3,0),SUM(VLOOKUP(H499,RAW_c_TEB2000_REV01!L:N,3,0),VLOOKUP(G499,RAW_c_TEB2000_REV01!L:N,3,0))),"---"),"---")</f>
        <v>---</v>
      </c>
      <c r="L499" t="str">
        <f t="shared" si="46"/>
        <v>J9-3</v>
      </c>
      <c r="M499" t="str">
        <f>IFERROR(IF(
COUNTIF(B2B!H:H,(IF(K499&lt;&gt;"---",IF(INDEX(RAW_c_TEB2000_REV01!B:D,MATCH(H499,RAW_c_TEB2000_REV01!B:B,0),3)=L499,INDEX(
RAW_c_TEB2000_REV01!B:D,MATCH(H499,INDEX(RAW_c_TEB2000_REV01!B:B,MATCH(H499,RAW_c_TEB2000_REV01!B:B,)+1):'RAW_c_TEB2000_REV01'!B11570,)+MATCH(H499,RAW_c_TEB2000_REV01!B:B,),3),INDEX(RAW_c_TEB2000_REV01!B:D,MATCH(H499,RAW_c_TEB2000_REV01!B:B,0),3)),"---")))=1,"---",IF(K499&lt;&gt;"---",IF(INDEX(RAW_c_TEB2000_REV01!B:D,MATCH(H499,RAW_c_TEB2000_REV01!B:B,0),3)=L499,INDEX(
RAW_c_TEB2000_REV01!B:D,MATCH(H499,INDEX(RAW_c_TEB2000_REV01!B:B,MATCH(H499,RAW_c_TEB2000_REV01!B:B,)+1):'RAW_c_TEB2000_REV01'!B11570,)+MATCH(H499,RAW_c_TEB2000_REV01!B:B,),3),INDEX(RAW_c_TEB2000_REV01!B:D,MATCH(H499,RAW_c_TEB2000_REV01!B:B,0),3)),"---")),"---")</f>
        <v>---</v>
      </c>
      <c r="N499" t="str">
        <f>IFERROR(IF(AND(B499="B2B",J499="--"),L499,IF(
COUNTIF(B2B!H:H,(IF(K499&lt;&gt;"---",IF(INDEX(RAW_c_TEB2000_REV01!B:D,MATCH(H499,RAW_c_TEB2000_REV01!B:B,0),3)=L499,INDEX(
RAW_c_TEB2000_REV01!B:D,MATCH(H499,INDEX(RAW_c_TEB2000_REV01!B:B,MATCH(H499,RAW_c_TEB2000_REV01!B:B,)+1):'RAW_c_TEB2000_REV01'!B11570,)+MATCH(H499,RAW_c_TEB2000_REV01!B:B,),3),INDEX(RAW_c_TEB2000_REV01!B:D,MATCH(H499,RAW_c_TEB2000_REV01!B:B,0),3)),"---")))=0,"---",IF(K499&lt;&gt;"---",IF(INDEX(RAW_c_TEB2000_REV01!B:D,MATCH(H499,RAW_c_TEB2000_REV01!B:B,0),3)=L499,INDEX(
RAW_c_TEB2000_REV01!B:D,MATCH(H499,INDEX(RAW_c_TEB2000_REV01!B:B,MATCH(H499,RAW_c_TEB2000_REV01!B:B,)+1):'RAW_c_TEB2000_REV01'!B11570,)+MATCH(H499,RAW_c_TEB2000_REV01!B:B,),3),INDEX(RAW_c_TEB2000_REV01!B:D,MATCH(H499,RAW_c_TEB2000_REV01!B:B,0),3)),"---"))),"---")</f>
        <v>---</v>
      </c>
      <c r="T499">
        <f>COUNTIF(RAW_c_TEB2000_REV01!B:B,G499)</f>
        <v>7</v>
      </c>
      <c r="U499" t="str">
        <f t="shared" si="47"/>
        <v>3_pin_Jumper-3</v>
      </c>
    </row>
    <row r="500" spans="1:21" x14ac:dyDescent="0.25">
      <c r="A500" t="s">
        <v>2549</v>
      </c>
      <c r="B500" t="s">
        <v>2527</v>
      </c>
      <c r="C500" t="s">
        <v>170</v>
      </c>
      <c r="D500" t="s">
        <v>1017</v>
      </c>
      <c r="E500">
        <v>1</v>
      </c>
      <c r="F500" t="str">
        <f t="shared" si="42"/>
        <v>J10-1</v>
      </c>
      <c r="G500" t="str">
        <f>VLOOKUP(F500,RAW_c_TEB2000_REV01!A:B,2,0)</f>
        <v>M3.3VOUT</v>
      </c>
      <c r="H500" t="str">
        <f t="shared" si="43"/>
        <v>M3.3VOUT</v>
      </c>
      <c r="I500" t="str">
        <f t="shared" si="44"/>
        <v>--</v>
      </c>
      <c r="J500" t="str">
        <f t="shared" si="45"/>
        <v>---</v>
      </c>
      <c r="K500" t="str">
        <f>IFERROR(IF(J500="--",IF(G500=H500,VLOOKUP(G500,RAW_c_TEB2000_REV01!L:N,3,0),SUM(VLOOKUP(H500,RAW_c_TEB2000_REV01!L:N,3,0),VLOOKUP(G500,RAW_c_TEB2000_REV01!L:N,3,0))),"---"),"---")</f>
        <v>---</v>
      </c>
      <c r="L500" t="str">
        <f t="shared" si="46"/>
        <v>J10-1</v>
      </c>
      <c r="M500" t="str">
        <f>IFERROR(IF(
COUNTIF(B2B!H:H,(IF(K500&lt;&gt;"---",IF(INDEX(RAW_c_TEB2000_REV01!B:D,MATCH(H500,RAW_c_TEB2000_REV01!B:B,0),3)=L500,INDEX(
RAW_c_TEB2000_REV01!B:D,MATCH(H500,INDEX(RAW_c_TEB2000_REV01!B:B,MATCH(H500,RAW_c_TEB2000_REV01!B:B,)+1):'RAW_c_TEB2000_REV01'!B11571,)+MATCH(H500,RAW_c_TEB2000_REV01!B:B,),3),INDEX(RAW_c_TEB2000_REV01!B:D,MATCH(H500,RAW_c_TEB2000_REV01!B:B,0),3)),"---")))=1,"---",IF(K500&lt;&gt;"---",IF(INDEX(RAW_c_TEB2000_REV01!B:D,MATCH(H500,RAW_c_TEB2000_REV01!B:B,0),3)=L500,INDEX(
RAW_c_TEB2000_REV01!B:D,MATCH(H500,INDEX(RAW_c_TEB2000_REV01!B:B,MATCH(H500,RAW_c_TEB2000_REV01!B:B,)+1):'RAW_c_TEB2000_REV01'!B11571,)+MATCH(H500,RAW_c_TEB2000_REV01!B:B,),3),INDEX(RAW_c_TEB2000_REV01!B:D,MATCH(H500,RAW_c_TEB2000_REV01!B:B,0),3)),"---")),"---")</f>
        <v>---</v>
      </c>
      <c r="N500" t="str">
        <f>IFERROR(IF(AND(B500="B2B",J500="--"),L500,IF(
COUNTIF(B2B!H:H,(IF(K500&lt;&gt;"---",IF(INDEX(RAW_c_TEB2000_REV01!B:D,MATCH(H500,RAW_c_TEB2000_REV01!B:B,0),3)=L500,INDEX(
RAW_c_TEB2000_REV01!B:D,MATCH(H500,INDEX(RAW_c_TEB2000_REV01!B:B,MATCH(H500,RAW_c_TEB2000_REV01!B:B,)+1):'RAW_c_TEB2000_REV01'!B11571,)+MATCH(H500,RAW_c_TEB2000_REV01!B:B,),3),INDEX(RAW_c_TEB2000_REV01!B:D,MATCH(H500,RAW_c_TEB2000_REV01!B:B,0),3)),"---")))=0,"---",IF(K500&lt;&gt;"---",IF(INDEX(RAW_c_TEB2000_REV01!B:D,MATCH(H500,RAW_c_TEB2000_REV01!B:B,0),3)=L500,INDEX(
RAW_c_TEB2000_REV01!B:D,MATCH(H500,INDEX(RAW_c_TEB2000_REV01!B:B,MATCH(H500,RAW_c_TEB2000_REV01!B:B,)+1):'RAW_c_TEB2000_REV01'!B11571,)+MATCH(H500,RAW_c_TEB2000_REV01!B:B,),3),INDEX(RAW_c_TEB2000_REV01!B:D,MATCH(H500,RAW_c_TEB2000_REV01!B:B,0),3)),"---"))),"---")</f>
        <v>---</v>
      </c>
      <c r="T500">
        <f>COUNTIF(RAW_c_TEB2000_REV01!B:B,G500)</f>
        <v>30</v>
      </c>
      <c r="U500" t="str">
        <f t="shared" si="47"/>
        <v>3_pin_Jumper-1</v>
      </c>
    </row>
    <row r="501" spans="1:21" x14ac:dyDescent="0.25">
      <c r="A501" t="s">
        <v>2550</v>
      </c>
      <c r="B501" t="s">
        <v>2527</v>
      </c>
      <c r="C501" t="s">
        <v>171</v>
      </c>
      <c r="D501" t="s">
        <v>1017</v>
      </c>
      <c r="E501">
        <v>2</v>
      </c>
      <c r="F501" t="str">
        <f t="shared" si="42"/>
        <v>J10-2</v>
      </c>
      <c r="G501" t="str">
        <f>VLOOKUP(F501,RAW_c_TEB2000_REV01!A:B,2,0)</f>
        <v>VCCIOD</v>
      </c>
      <c r="H501" t="str">
        <f t="shared" si="43"/>
        <v>VCCIOD</v>
      </c>
      <c r="I501" t="str">
        <f t="shared" si="44"/>
        <v>--</v>
      </c>
      <c r="J501" t="str">
        <f t="shared" si="45"/>
        <v>---</v>
      </c>
      <c r="K501" t="str">
        <f>IFERROR(IF(J501="--",IF(G501=H501,VLOOKUP(G501,RAW_c_TEB2000_REV01!L:N,3,0),SUM(VLOOKUP(H501,RAW_c_TEB2000_REV01!L:N,3,0),VLOOKUP(G501,RAW_c_TEB2000_REV01!L:N,3,0))),"---"),"---")</f>
        <v>---</v>
      </c>
      <c r="L501" t="str">
        <f t="shared" si="46"/>
        <v>J10-2</v>
      </c>
      <c r="M501" t="str">
        <f>IFERROR(IF(
COUNTIF(B2B!H:H,(IF(K501&lt;&gt;"---",IF(INDEX(RAW_c_TEB2000_REV01!B:D,MATCH(H501,RAW_c_TEB2000_REV01!B:B,0),3)=L501,INDEX(
RAW_c_TEB2000_REV01!B:D,MATCH(H501,INDEX(RAW_c_TEB2000_REV01!B:B,MATCH(H501,RAW_c_TEB2000_REV01!B:B,)+1):'RAW_c_TEB2000_REV01'!B11572,)+MATCH(H501,RAW_c_TEB2000_REV01!B:B,),3),INDEX(RAW_c_TEB2000_REV01!B:D,MATCH(H501,RAW_c_TEB2000_REV01!B:B,0),3)),"---")))=1,"---",IF(K501&lt;&gt;"---",IF(INDEX(RAW_c_TEB2000_REV01!B:D,MATCH(H501,RAW_c_TEB2000_REV01!B:B,0),3)=L501,INDEX(
RAW_c_TEB2000_REV01!B:D,MATCH(H501,INDEX(RAW_c_TEB2000_REV01!B:B,MATCH(H501,RAW_c_TEB2000_REV01!B:B,)+1):'RAW_c_TEB2000_REV01'!B11572,)+MATCH(H501,RAW_c_TEB2000_REV01!B:B,),3),INDEX(RAW_c_TEB2000_REV01!B:D,MATCH(H501,RAW_c_TEB2000_REV01!B:B,0),3)),"---")),"---")</f>
        <v>---</v>
      </c>
      <c r="N501" t="str">
        <f>IFERROR(IF(AND(B501="B2B",J501="--"),L501,IF(
COUNTIF(B2B!H:H,(IF(K501&lt;&gt;"---",IF(INDEX(RAW_c_TEB2000_REV01!B:D,MATCH(H501,RAW_c_TEB2000_REV01!B:B,0),3)=L501,INDEX(
RAW_c_TEB2000_REV01!B:D,MATCH(H501,INDEX(RAW_c_TEB2000_REV01!B:B,MATCH(H501,RAW_c_TEB2000_REV01!B:B,)+1):'RAW_c_TEB2000_REV01'!B11572,)+MATCH(H501,RAW_c_TEB2000_REV01!B:B,),3),INDEX(RAW_c_TEB2000_REV01!B:D,MATCH(H501,RAW_c_TEB2000_REV01!B:B,0),3)),"---")))=0,"---",IF(K501&lt;&gt;"---",IF(INDEX(RAW_c_TEB2000_REV01!B:D,MATCH(H501,RAW_c_TEB2000_REV01!B:B,0),3)=L501,INDEX(
RAW_c_TEB2000_REV01!B:D,MATCH(H501,INDEX(RAW_c_TEB2000_REV01!B:B,MATCH(H501,RAW_c_TEB2000_REV01!B:B,)+1):'RAW_c_TEB2000_REV01'!B11572,)+MATCH(H501,RAW_c_TEB2000_REV01!B:B,),3),INDEX(RAW_c_TEB2000_REV01!B:D,MATCH(H501,RAW_c_TEB2000_REV01!B:B,0),3)),"---"))),"---")</f>
        <v>---</v>
      </c>
      <c r="T501">
        <f>COUNTIF(RAW_c_TEB2000_REV01!B:B,G501)</f>
        <v>8</v>
      </c>
      <c r="U501" t="str">
        <f t="shared" si="47"/>
        <v>3_pin_Jumper-2</v>
      </c>
    </row>
    <row r="502" spans="1:21" x14ac:dyDescent="0.25">
      <c r="A502" t="s">
        <v>2551</v>
      </c>
      <c r="B502" t="s">
        <v>2527</v>
      </c>
      <c r="C502" t="s">
        <v>172</v>
      </c>
      <c r="D502" t="s">
        <v>1017</v>
      </c>
      <c r="E502">
        <v>3</v>
      </c>
      <c r="F502" t="str">
        <f t="shared" si="42"/>
        <v>J10-3</v>
      </c>
      <c r="G502" t="str">
        <f>VLOOKUP(F502,RAW_c_TEB2000_REV01!A:B,2,0)</f>
        <v>M1.8VOUT</v>
      </c>
      <c r="H502" t="str">
        <f t="shared" si="43"/>
        <v>M1.8VOUT</v>
      </c>
      <c r="I502" t="str">
        <f t="shared" si="44"/>
        <v>--</v>
      </c>
      <c r="J502" t="str">
        <f t="shared" si="45"/>
        <v>---</v>
      </c>
      <c r="K502" t="str">
        <f>IFERROR(IF(J502="--",IF(G502=H502,VLOOKUP(G502,RAW_c_TEB2000_REV01!L:N,3,0),SUM(VLOOKUP(H502,RAW_c_TEB2000_REV01!L:N,3,0),VLOOKUP(G502,RAW_c_TEB2000_REV01!L:N,3,0))),"---"),"---")</f>
        <v>---</v>
      </c>
      <c r="L502" t="str">
        <f t="shared" si="46"/>
        <v>J10-3</v>
      </c>
      <c r="M502" t="str">
        <f>IFERROR(IF(
COUNTIF(B2B!H:H,(IF(K502&lt;&gt;"---",IF(INDEX(RAW_c_TEB2000_REV01!B:D,MATCH(H502,RAW_c_TEB2000_REV01!B:B,0),3)=L502,INDEX(
RAW_c_TEB2000_REV01!B:D,MATCH(H502,INDEX(RAW_c_TEB2000_REV01!B:B,MATCH(H502,RAW_c_TEB2000_REV01!B:B,)+1):'RAW_c_TEB2000_REV01'!B11573,)+MATCH(H502,RAW_c_TEB2000_REV01!B:B,),3),INDEX(RAW_c_TEB2000_REV01!B:D,MATCH(H502,RAW_c_TEB2000_REV01!B:B,0),3)),"---")))=1,"---",IF(K502&lt;&gt;"---",IF(INDEX(RAW_c_TEB2000_REV01!B:D,MATCH(H502,RAW_c_TEB2000_REV01!B:B,0),3)=L502,INDEX(
RAW_c_TEB2000_REV01!B:D,MATCH(H502,INDEX(RAW_c_TEB2000_REV01!B:B,MATCH(H502,RAW_c_TEB2000_REV01!B:B,)+1):'RAW_c_TEB2000_REV01'!B11573,)+MATCH(H502,RAW_c_TEB2000_REV01!B:B,),3),INDEX(RAW_c_TEB2000_REV01!B:D,MATCH(H502,RAW_c_TEB2000_REV01!B:B,0),3)),"---")),"---")</f>
        <v>---</v>
      </c>
      <c r="N502" t="str">
        <f>IFERROR(IF(AND(B502="B2B",J502="--"),L502,IF(
COUNTIF(B2B!H:H,(IF(K502&lt;&gt;"---",IF(INDEX(RAW_c_TEB2000_REV01!B:D,MATCH(H502,RAW_c_TEB2000_REV01!B:B,0),3)=L502,INDEX(
RAW_c_TEB2000_REV01!B:D,MATCH(H502,INDEX(RAW_c_TEB2000_REV01!B:B,MATCH(H502,RAW_c_TEB2000_REV01!B:B,)+1):'RAW_c_TEB2000_REV01'!B11573,)+MATCH(H502,RAW_c_TEB2000_REV01!B:B,),3),INDEX(RAW_c_TEB2000_REV01!B:D,MATCH(H502,RAW_c_TEB2000_REV01!B:B,0),3)),"---")))=0,"---",IF(K502&lt;&gt;"---",IF(INDEX(RAW_c_TEB2000_REV01!B:D,MATCH(H502,RAW_c_TEB2000_REV01!B:B,0),3)=L502,INDEX(
RAW_c_TEB2000_REV01!B:D,MATCH(H502,INDEX(RAW_c_TEB2000_REV01!B:B,MATCH(H502,RAW_c_TEB2000_REV01!B:B,)+1):'RAW_c_TEB2000_REV01'!B11573,)+MATCH(H502,RAW_c_TEB2000_REV01!B:B,),3),INDEX(RAW_c_TEB2000_REV01!B:D,MATCH(H502,RAW_c_TEB2000_REV01!B:B,0),3)),"---"))),"---")</f>
        <v>---</v>
      </c>
      <c r="T502">
        <f>COUNTIF(RAW_c_TEB2000_REV01!B:B,G502)</f>
        <v>7</v>
      </c>
      <c r="U502" t="str">
        <f t="shared" si="47"/>
        <v>3_pin_Jumper-3</v>
      </c>
    </row>
    <row r="503" spans="1:21" x14ac:dyDescent="0.25">
      <c r="A503" t="s">
        <v>2552</v>
      </c>
      <c r="B503" t="s">
        <v>2553</v>
      </c>
      <c r="C503" t="s">
        <v>1844</v>
      </c>
      <c r="D503" t="s">
        <v>1018</v>
      </c>
      <c r="E503">
        <v>1</v>
      </c>
      <c r="F503" t="str">
        <f t="shared" si="42"/>
        <v>J12-1</v>
      </c>
      <c r="G503" t="str">
        <f>VLOOKUP(F503,RAW_c_TEB2000_REV01!A:B,2,0)</f>
        <v>USB-VBUS_R</v>
      </c>
      <c r="H503" t="str">
        <f t="shared" si="43"/>
        <v>USB-VBUS_R</v>
      </c>
      <c r="I503" t="str">
        <f t="shared" si="44"/>
        <v>--</v>
      </c>
      <c r="J503" t="str">
        <f t="shared" si="45"/>
        <v>--</v>
      </c>
      <c r="K503">
        <f>IFERROR(IF(J503="--",IF(G503=H503,VLOOKUP(G503,RAW_c_TEB2000_REV01!L:N,3,0),SUM(VLOOKUP(H503,RAW_c_TEB2000_REV01!L:N,3,0),VLOOKUP(G503,RAW_c_TEB2000_REV01!L:N,3,0))),"---"),"---")</f>
        <v>39.895299999999999</v>
      </c>
      <c r="L503" t="str">
        <f t="shared" si="46"/>
        <v>J12-1</v>
      </c>
      <c r="M503" t="str">
        <f>IFERROR(IF(
COUNTIF(B2B!H:H,(IF(K503&lt;&gt;"---",IF(INDEX(RAW_c_TEB2000_REV01!B:D,MATCH(H503,RAW_c_TEB2000_REV01!B:B,0),3)=L503,INDEX(
RAW_c_TEB2000_REV01!B:D,MATCH(H503,INDEX(RAW_c_TEB2000_REV01!B:B,MATCH(H503,RAW_c_TEB2000_REV01!B:B,)+1):'RAW_c_TEB2000_REV01'!B11574,)+MATCH(H503,RAW_c_TEB2000_REV01!B:B,),3),INDEX(RAW_c_TEB2000_REV01!B:D,MATCH(H503,RAW_c_TEB2000_REV01!B:B,0),3)),"---")))=1,"---",IF(K503&lt;&gt;"---",IF(INDEX(RAW_c_TEB2000_REV01!B:D,MATCH(H503,RAW_c_TEB2000_REV01!B:B,0),3)=L503,INDEX(
RAW_c_TEB2000_REV01!B:D,MATCH(H503,INDEX(RAW_c_TEB2000_REV01!B:B,MATCH(H503,RAW_c_TEB2000_REV01!B:B,)+1):'RAW_c_TEB2000_REV01'!B11574,)+MATCH(H503,RAW_c_TEB2000_REV01!B:B,),3),INDEX(RAW_c_TEB2000_REV01!B:D,MATCH(H503,RAW_c_TEB2000_REV01!B:B,0),3)),"---")),"---")</f>
        <v>J6-1</v>
      </c>
      <c r="N503" t="str">
        <f>IFERROR(IF(AND(B503="B2B",J503="--"),L503,IF(
COUNTIF(B2B!H:H,(IF(K503&lt;&gt;"---",IF(INDEX(RAW_c_TEB2000_REV01!B:D,MATCH(H503,RAW_c_TEB2000_REV01!B:B,0),3)=L503,INDEX(
RAW_c_TEB2000_REV01!B:D,MATCH(H503,INDEX(RAW_c_TEB2000_REV01!B:B,MATCH(H503,RAW_c_TEB2000_REV01!B:B,)+1):'RAW_c_TEB2000_REV01'!B11574,)+MATCH(H503,RAW_c_TEB2000_REV01!B:B,),3),INDEX(RAW_c_TEB2000_REV01!B:D,MATCH(H503,RAW_c_TEB2000_REV01!B:B,0),3)),"---")))=0,"---",IF(K503&lt;&gt;"---",IF(INDEX(RAW_c_TEB2000_REV01!B:D,MATCH(H503,RAW_c_TEB2000_REV01!B:B,0),3)=L503,INDEX(
RAW_c_TEB2000_REV01!B:D,MATCH(H503,INDEX(RAW_c_TEB2000_REV01!B:B,MATCH(H503,RAW_c_TEB2000_REV01!B:B,)+1):'RAW_c_TEB2000_REV01'!B11574,)+MATCH(H503,RAW_c_TEB2000_REV01!B:B,),3),INDEX(RAW_c_TEB2000_REV01!B:D,MATCH(H503,RAW_c_TEB2000_REV01!B:B,0),3)),"---"))),"---")</f>
        <v>---</v>
      </c>
      <c r="T503">
        <f>COUNTIF(RAW_c_TEB2000_REV01!B:B,G503)</f>
        <v>11</v>
      </c>
      <c r="U503" t="str">
        <f t="shared" si="47"/>
        <v>micro USB2 B-Vbus</v>
      </c>
    </row>
    <row r="504" spans="1:21" x14ac:dyDescent="0.25">
      <c r="A504" t="s">
        <v>2554</v>
      </c>
      <c r="B504" t="s">
        <v>2553</v>
      </c>
      <c r="C504" t="s">
        <v>2517</v>
      </c>
      <c r="D504" t="s">
        <v>1018</v>
      </c>
      <c r="E504">
        <v>2</v>
      </c>
      <c r="F504" t="str">
        <f t="shared" si="42"/>
        <v>J12-2</v>
      </c>
      <c r="G504" t="str">
        <f>VLOOKUP(F504,RAW_c_TEB2000_REV01!A:B,2,0)</f>
        <v>O2-D_N</v>
      </c>
      <c r="H504" t="str">
        <f t="shared" si="43"/>
        <v>O2-D_N</v>
      </c>
      <c r="I504" t="str">
        <f t="shared" si="44"/>
        <v>--</v>
      </c>
      <c r="J504" t="str">
        <f t="shared" si="45"/>
        <v>--</v>
      </c>
      <c r="K504">
        <f>IFERROR(IF(J504="--",IF(G504=H504,VLOOKUP(G504,RAW_c_TEB2000_REV01!L:N,3,0),SUM(VLOOKUP(H504,RAW_c_TEB2000_REV01!L:N,3,0),VLOOKUP(G504,RAW_c_TEB2000_REV01!L:N,3,0))),"---"),"---")</f>
        <v>21.514500000000002</v>
      </c>
      <c r="L504" t="str">
        <f t="shared" si="46"/>
        <v>J12-2</v>
      </c>
      <c r="M504" t="str">
        <f>IFERROR(IF(
COUNTIF(B2B!H:H,(IF(K504&lt;&gt;"---",IF(INDEX(RAW_c_TEB2000_REV01!B:D,MATCH(H504,RAW_c_TEB2000_REV01!B:B,0),3)=L504,INDEX(
RAW_c_TEB2000_REV01!B:D,MATCH(H504,INDEX(RAW_c_TEB2000_REV01!B:B,MATCH(H504,RAW_c_TEB2000_REV01!B:B,)+1):'RAW_c_TEB2000_REV01'!B11575,)+MATCH(H504,RAW_c_TEB2000_REV01!B:B,),3),INDEX(RAW_c_TEB2000_REV01!B:D,MATCH(H504,RAW_c_TEB2000_REV01!B:B,0),3)),"---")))=1,"---",IF(K504&lt;&gt;"---",IF(INDEX(RAW_c_TEB2000_REV01!B:D,MATCH(H504,RAW_c_TEB2000_REV01!B:B,0),3)=L504,INDEX(
RAW_c_TEB2000_REV01!B:D,MATCH(H504,INDEX(RAW_c_TEB2000_REV01!B:B,MATCH(H504,RAW_c_TEB2000_REV01!B:B,)+1):'RAW_c_TEB2000_REV01'!B11575,)+MATCH(H504,RAW_c_TEB2000_REV01!B:B,),3),INDEX(RAW_c_TEB2000_REV01!B:D,MATCH(H504,RAW_c_TEB2000_REV01!B:B,0),3)),"---")),"---")</f>
        <v>L4-4</v>
      </c>
      <c r="N504" t="str">
        <f>IFERROR(IF(AND(B504="B2B",J504="--"),L504,IF(
COUNTIF(B2B!H:H,(IF(K504&lt;&gt;"---",IF(INDEX(RAW_c_TEB2000_REV01!B:D,MATCH(H504,RAW_c_TEB2000_REV01!B:B,0),3)=L504,INDEX(
RAW_c_TEB2000_REV01!B:D,MATCH(H504,INDEX(RAW_c_TEB2000_REV01!B:B,MATCH(H504,RAW_c_TEB2000_REV01!B:B,)+1):'RAW_c_TEB2000_REV01'!B11575,)+MATCH(H504,RAW_c_TEB2000_REV01!B:B,),3),INDEX(RAW_c_TEB2000_REV01!B:D,MATCH(H504,RAW_c_TEB2000_REV01!B:B,0),3)),"---")))=0,"---",IF(K504&lt;&gt;"---",IF(INDEX(RAW_c_TEB2000_REV01!B:D,MATCH(H504,RAW_c_TEB2000_REV01!B:B,0),3)=L504,INDEX(
RAW_c_TEB2000_REV01!B:D,MATCH(H504,INDEX(RAW_c_TEB2000_REV01!B:B,MATCH(H504,RAW_c_TEB2000_REV01!B:B,)+1):'RAW_c_TEB2000_REV01'!B11575,)+MATCH(H504,RAW_c_TEB2000_REV01!B:B,),3),INDEX(RAW_c_TEB2000_REV01!B:D,MATCH(H504,RAW_c_TEB2000_REV01!B:B,0),3)),"---"))),"---")</f>
        <v>---</v>
      </c>
      <c r="T504">
        <f>COUNTIF(RAW_c_TEB2000_REV01!B:B,G504)</f>
        <v>2</v>
      </c>
      <c r="U504" t="str">
        <f t="shared" si="47"/>
        <v>micro USB2 B-D-</v>
      </c>
    </row>
    <row r="505" spans="1:21" x14ac:dyDescent="0.25">
      <c r="A505" t="s">
        <v>2555</v>
      </c>
      <c r="B505" t="s">
        <v>2553</v>
      </c>
      <c r="C505" t="s">
        <v>2519</v>
      </c>
      <c r="D505" t="s">
        <v>1018</v>
      </c>
      <c r="E505">
        <v>3</v>
      </c>
      <c r="F505" t="str">
        <f t="shared" si="42"/>
        <v>J12-3</v>
      </c>
      <c r="G505" t="str">
        <f>VLOOKUP(F505,RAW_c_TEB2000_REV01!A:B,2,0)</f>
        <v>O2-D_P</v>
      </c>
      <c r="H505" t="str">
        <f t="shared" si="43"/>
        <v>O2-D_P</v>
      </c>
      <c r="I505" t="str">
        <f t="shared" si="44"/>
        <v>--</v>
      </c>
      <c r="J505" t="str">
        <f t="shared" si="45"/>
        <v>--</v>
      </c>
      <c r="K505">
        <f>IFERROR(IF(J505="--",IF(G505=H505,VLOOKUP(G505,RAW_c_TEB2000_REV01!L:N,3,0),SUM(VLOOKUP(H505,RAW_c_TEB2000_REV01!L:N,3,0),VLOOKUP(G505,RAW_c_TEB2000_REV01!L:N,3,0))),"---"),"---")</f>
        <v>21.514500000000002</v>
      </c>
      <c r="L505" t="str">
        <f t="shared" si="46"/>
        <v>J12-3</v>
      </c>
      <c r="M505" t="str">
        <f>IFERROR(IF(
COUNTIF(B2B!H:H,(IF(K505&lt;&gt;"---",IF(INDEX(RAW_c_TEB2000_REV01!B:D,MATCH(H505,RAW_c_TEB2000_REV01!B:B,0),3)=L505,INDEX(
RAW_c_TEB2000_REV01!B:D,MATCH(H505,INDEX(RAW_c_TEB2000_REV01!B:B,MATCH(H505,RAW_c_TEB2000_REV01!B:B,)+1):'RAW_c_TEB2000_REV01'!B11576,)+MATCH(H505,RAW_c_TEB2000_REV01!B:B,),3),INDEX(RAW_c_TEB2000_REV01!B:D,MATCH(H505,RAW_c_TEB2000_REV01!B:B,0),3)),"---")))=1,"---",IF(K505&lt;&gt;"---",IF(INDEX(RAW_c_TEB2000_REV01!B:D,MATCH(H505,RAW_c_TEB2000_REV01!B:B,0),3)=L505,INDEX(
RAW_c_TEB2000_REV01!B:D,MATCH(H505,INDEX(RAW_c_TEB2000_REV01!B:B,MATCH(H505,RAW_c_TEB2000_REV01!B:B,)+1):'RAW_c_TEB2000_REV01'!B11576,)+MATCH(H505,RAW_c_TEB2000_REV01!B:B,),3),INDEX(RAW_c_TEB2000_REV01!B:D,MATCH(H505,RAW_c_TEB2000_REV01!B:B,0),3)),"---")),"---")</f>
        <v>L4-1</v>
      </c>
      <c r="N505" t="str">
        <f>IFERROR(IF(AND(B505="B2B",J505="--"),L505,IF(
COUNTIF(B2B!H:H,(IF(K505&lt;&gt;"---",IF(INDEX(RAW_c_TEB2000_REV01!B:D,MATCH(H505,RAW_c_TEB2000_REV01!B:B,0),3)=L505,INDEX(
RAW_c_TEB2000_REV01!B:D,MATCH(H505,INDEX(RAW_c_TEB2000_REV01!B:B,MATCH(H505,RAW_c_TEB2000_REV01!B:B,)+1):'RAW_c_TEB2000_REV01'!B11576,)+MATCH(H505,RAW_c_TEB2000_REV01!B:B,),3),INDEX(RAW_c_TEB2000_REV01!B:D,MATCH(H505,RAW_c_TEB2000_REV01!B:B,0),3)),"---")))=0,"---",IF(K505&lt;&gt;"---",IF(INDEX(RAW_c_TEB2000_REV01!B:D,MATCH(H505,RAW_c_TEB2000_REV01!B:B,0),3)=L505,INDEX(
RAW_c_TEB2000_REV01!B:D,MATCH(H505,INDEX(RAW_c_TEB2000_REV01!B:B,MATCH(H505,RAW_c_TEB2000_REV01!B:B,)+1):'RAW_c_TEB2000_REV01'!B11576,)+MATCH(H505,RAW_c_TEB2000_REV01!B:B,),3),INDEX(RAW_c_TEB2000_REV01!B:D,MATCH(H505,RAW_c_TEB2000_REV01!B:B,0),3)),"---"))),"---")</f>
        <v>---</v>
      </c>
      <c r="T505">
        <f>COUNTIF(RAW_c_TEB2000_REV01!B:B,G505)</f>
        <v>2</v>
      </c>
      <c r="U505" t="str">
        <f t="shared" si="47"/>
        <v>micro USB2 B-D+</v>
      </c>
    </row>
    <row r="506" spans="1:21" x14ac:dyDescent="0.25">
      <c r="A506" t="s">
        <v>2556</v>
      </c>
      <c r="B506" t="s">
        <v>2553</v>
      </c>
      <c r="C506" t="s">
        <v>503</v>
      </c>
      <c r="D506" t="s">
        <v>1018</v>
      </c>
      <c r="E506">
        <v>4</v>
      </c>
      <c r="F506" t="str">
        <f t="shared" si="42"/>
        <v>J12-4</v>
      </c>
      <c r="G506" t="str">
        <f>VLOOKUP(F506,RAW_c_TEB2000_REV01!A:B,2,0)</f>
        <v>NetJ12_4</v>
      </c>
      <c r="H506" t="str">
        <f t="shared" si="43"/>
        <v>OTG-ID</v>
      </c>
      <c r="I506" t="str">
        <f t="shared" si="44"/>
        <v>R21</v>
      </c>
      <c r="J506" t="str">
        <f t="shared" si="45"/>
        <v>--</v>
      </c>
      <c r="K506">
        <f>IFERROR(IF(J506="--",IF(G506=H506,VLOOKUP(G506,RAW_c_TEB2000_REV01!L:N,3,0),SUM(VLOOKUP(H506,RAW_c_TEB2000_REV01!L:N,3,0),VLOOKUP(G506,RAW_c_TEB2000_REV01!L:N,3,0))),"---"),"---")</f>
        <v>42.680700000000002</v>
      </c>
      <c r="L506" t="str">
        <f t="shared" si="46"/>
        <v>J12-4</v>
      </c>
      <c r="M506" t="str">
        <f>IFERROR(IF(
COUNTIF(B2B!H:H,(IF(K506&lt;&gt;"---",IF(INDEX(RAW_c_TEB2000_REV01!B:D,MATCH(H506,RAW_c_TEB2000_REV01!B:B,0),3)=L506,INDEX(
RAW_c_TEB2000_REV01!B:D,MATCH(H506,INDEX(RAW_c_TEB2000_REV01!B:B,MATCH(H506,RAW_c_TEB2000_REV01!B:B,)+1):'RAW_c_TEB2000_REV01'!B11577,)+MATCH(H506,RAW_c_TEB2000_REV01!B:B,),3),INDEX(RAW_c_TEB2000_REV01!B:D,MATCH(H506,RAW_c_TEB2000_REV01!B:B,0),3)),"---")))=1,"---",IF(K506&lt;&gt;"---",IF(INDEX(RAW_c_TEB2000_REV01!B:D,MATCH(H506,RAW_c_TEB2000_REV01!B:B,0),3)=L506,INDEX(
RAW_c_TEB2000_REV01!B:D,MATCH(H506,INDEX(RAW_c_TEB2000_REV01!B:B,MATCH(H506,RAW_c_TEB2000_REV01!B:B,)+1):'RAW_c_TEB2000_REV01'!B11577,)+MATCH(H506,RAW_c_TEB2000_REV01!B:B,),3),INDEX(RAW_c_TEB2000_REV01!B:D,MATCH(H506,RAW_c_TEB2000_REV01!B:B,0),3)),"---")),"---")</f>
        <v>---</v>
      </c>
      <c r="N506" t="str">
        <f>IFERROR(IF(AND(B506="B2B",J506="--"),L506,IF(
COUNTIF(B2B!H:H,(IF(K506&lt;&gt;"---",IF(INDEX(RAW_c_TEB2000_REV01!B:D,MATCH(H506,RAW_c_TEB2000_REV01!B:B,0),3)=L506,INDEX(
RAW_c_TEB2000_REV01!B:D,MATCH(H506,INDEX(RAW_c_TEB2000_REV01!B:B,MATCH(H506,RAW_c_TEB2000_REV01!B:B,)+1):'RAW_c_TEB2000_REV01'!B11577,)+MATCH(H506,RAW_c_TEB2000_REV01!B:B,),3),INDEX(RAW_c_TEB2000_REV01!B:D,MATCH(H506,RAW_c_TEB2000_REV01!B:B,0),3)),"---")))=0,"---",IF(K506&lt;&gt;"---",IF(INDEX(RAW_c_TEB2000_REV01!B:D,MATCH(H506,RAW_c_TEB2000_REV01!B:B,0),3)=L506,INDEX(
RAW_c_TEB2000_REV01!B:D,MATCH(H506,INDEX(RAW_c_TEB2000_REV01!B:B,MATCH(H506,RAW_c_TEB2000_REV01!B:B,)+1):'RAW_c_TEB2000_REV01'!B11577,)+MATCH(H506,RAW_c_TEB2000_REV01!B:B,),3),INDEX(RAW_c_TEB2000_REV01!B:D,MATCH(H506,RAW_c_TEB2000_REV01!B:B,0),3)),"---"))),"---")</f>
        <v>JB3-52</v>
      </c>
      <c r="T506">
        <f>COUNTIF(RAW_c_TEB2000_REV01!B:B,G506)</f>
        <v>3</v>
      </c>
      <c r="U506" t="str">
        <f t="shared" si="47"/>
        <v>micro USB2 B-ID</v>
      </c>
    </row>
    <row r="507" spans="1:21" x14ac:dyDescent="0.25">
      <c r="A507" t="s">
        <v>2557</v>
      </c>
      <c r="B507" t="s">
        <v>2553</v>
      </c>
      <c r="C507" t="s">
        <v>291</v>
      </c>
      <c r="D507" t="s">
        <v>1018</v>
      </c>
      <c r="E507">
        <v>5</v>
      </c>
      <c r="F507" t="str">
        <f t="shared" si="42"/>
        <v>J12-5</v>
      </c>
      <c r="G507" t="str">
        <f>VLOOKUP(F507,RAW_c_TEB2000_REV01!A:B,2,0)</f>
        <v>GND</v>
      </c>
      <c r="H507" t="str">
        <f t="shared" si="43"/>
        <v>GND</v>
      </c>
      <c r="I507" t="str">
        <f t="shared" si="44"/>
        <v>--</v>
      </c>
      <c r="J507" t="str">
        <f t="shared" si="45"/>
        <v>---</v>
      </c>
      <c r="K507" t="str">
        <f>IFERROR(IF(J507="--",IF(G507=H507,VLOOKUP(G507,RAW_c_TEB2000_REV01!L:N,3,0),SUM(VLOOKUP(H507,RAW_c_TEB2000_REV01!L:N,3,0),VLOOKUP(G507,RAW_c_TEB2000_REV01!L:N,3,0))),"---"),"---")</f>
        <v>---</v>
      </c>
      <c r="L507" t="str">
        <f t="shared" si="46"/>
        <v>J12-5</v>
      </c>
      <c r="M507" t="str">
        <f>IFERROR(IF(
COUNTIF(B2B!H:H,(IF(K507&lt;&gt;"---",IF(INDEX(RAW_c_TEB2000_REV01!B:D,MATCH(H507,RAW_c_TEB2000_REV01!B:B,0),3)=L507,INDEX(
RAW_c_TEB2000_REV01!B:D,MATCH(H507,INDEX(RAW_c_TEB2000_REV01!B:B,MATCH(H507,RAW_c_TEB2000_REV01!B:B,)+1):'RAW_c_TEB2000_REV01'!B11578,)+MATCH(H507,RAW_c_TEB2000_REV01!B:B,),3),INDEX(RAW_c_TEB2000_REV01!B:D,MATCH(H507,RAW_c_TEB2000_REV01!B:B,0),3)),"---")))=1,"---",IF(K507&lt;&gt;"---",IF(INDEX(RAW_c_TEB2000_REV01!B:D,MATCH(H507,RAW_c_TEB2000_REV01!B:B,0),3)=L507,INDEX(
RAW_c_TEB2000_REV01!B:D,MATCH(H507,INDEX(RAW_c_TEB2000_REV01!B:B,MATCH(H507,RAW_c_TEB2000_REV01!B:B,)+1):'RAW_c_TEB2000_REV01'!B11578,)+MATCH(H507,RAW_c_TEB2000_REV01!B:B,),3),INDEX(RAW_c_TEB2000_REV01!B:D,MATCH(H507,RAW_c_TEB2000_REV01!B:B,0),3)),"---")),"---")</f>
        <v>---</v>
      </c>
      <c r="N507" t="str">
        <f>IFERROR(IF(AND(B507="B2B",J507="--"),L507,IF(
COUNTIF(B2B!H:H,(IF(K507&lt;&gt;"---",IF(INDEX(RAW_c_TEB2000_REV01!B:D,MATCH(H507,RAW_c_TEB2000_REV01!B:B,0),3)=L507,INDEX(
RAW_c_TEB2000_REV01!B:D,MATCH(H507,INDEX(RAW_c_TEB2000_REV01!B:B,MATCH(H507,RAW_c_TEB2000_REV01!B:B,)+1):'RAW_c_TEB2000_REV01'!B11578,)+MATCH(H507,RAW_c_TEB2000_REV01!B:B,),3),INDEX(RAW_c_TEB2000_REV01!B:D,MATCH(H507,RAW_c_TEB2000_REV01!B:B,0),3)),"---")))=0,"---",IF(K507&lt;&gt;"---",IF(INDEX(RAW_c_TEB2000_REV01!B:D,MATCH(H507,RAW_c_TEB2000_REV01!B:B,0),3)=L507,INDEX(
RAW_c_TEB2000_REV01!B:D,MATCH(H507,INDEX(RAW_c_TEB2000_REV01!B:B,MATCH(H507,RAW_c_TEB2000_REV01!B:B,)+1):'RAW_c_TEB2000_REV01'!B11578,)+MATCH(H507,RAW_c_TEB2000_REV01!B:B,),3),INDEX(RAW_c_TEB2000_REV01!B:D,MATCH(H507,RAW_c_TEB2000_REV01!B:B,0),3)),"---"))),"---")</f>
        <v>---</v>
      </c>
      <c r="T507">
        <f>COUNTIF(RAW_c_TEB2000_REV01!B:B,G507)</f>
        <v>224</v>
      </c>
      <c r="U507" t="str">
        <f t="shared" si="47"/>
        <v>micro USB2 B-GND</v>
      </c>
    </row>
    <row r="508" spans="1:21" x14ac:dyDescent="0.25">
      <c r="A508" t="s">
        <v>2558</v>
      </c>
      <c r="B508" t="s">
        <v>2553</v>
      </c>
      <c r="C508" t="s">
        <v>291</v>
      </c>
      <c r="D508" t="s">
        <v>1018</v>
      </c>
      <c r="E508" t="s">
        <v>1851</v>
      </c>
      <c r="F508" t="str">
        <f t="shared" si="42"/>
        <v>J12-S1</v>
      </c>
      <c r="G508" t="str">
        <f>VLOOKUP(F508,RAW_c_TEB2000_REV01!A:B,2,0)</f>
        <v>FGND</v>
      </c>
      <c r="H508" t="str">
        <f t="shared" si="43"/>
        <v>FGND</v>
      </c>
      <c r="I508" t="str">
        <f t="shared" si="44"/>
        <v>--</v>
      </c>
      <c r="J508" t="str">
        <f t="shared" si="45"/>
        <v>---</v>
      </c>
      <c r="K508" t="str">
        <f>IFERROR(IF(J508="--",IF(G508=H508,VLOOKUP(G508,RAW_c_TEB2000_REV01!L:N,3,0),SUM(VLOOKUP(H508,RAW_c_TEB2000_REV01!L:N,3,0),VLOOKUP(G508,RAW_c_TEB2000_REV01!L:N,3,0))),"---"),"---")</f>
        <v>---</v>
      </c>
      <c r="L508" t="str">
        <f t="shared" si="46"/>
        <v>J12-S1</v>
      </c>
      <c r="M508" t="str">
        <f>IFERROR(IF(
COUNTIF(B2B!H:H,(IF(K508&lt;&gt;"---",IF(INDEX(RAW_c_TEB2000_REV01!B:D,MATCH(H508,RAW_c_TEB2000_REV01!B:B,0),3)=L508,INDEX(
RAW_c_TEB2000_REV01!B:D,MATCH(H508,INDEX(RAW_c_TEB2000_REV01!B:B,MATCH(H508,RAW_c_TEB2000_REV01!B:B,)+1):'RAW_c_TEB2000_REV01'!B11579,)+MATCH(H508,RAW_c_TEB2000_REV01!B:B,),3),INDEX(RAW_c_TEB2000_REV01!B:D,MATCH(H508,RAW_c_TEB2000_REV01!B:B,0),3)),"---")))=1,"---",IF(K508&lt;&gt;"---",IF(INDEX(RAW_c_TEB2000_REV01!B:D,MATCH(H508,RAW_c_TEB2000_REV01!B:B,0),3)=L508,INDEX(
RAW_c_TEB2000_REV01!B:D,MATCH(H508,INDEX(RAW_c_TEB2000_REV01!B:B,MATCH(H508,RAW_c_TEB2000_REV01!B:B,)+1):'RAW_c_TEB2000_REV01'!B11579,)+MATCH(H508,RAW_c_TEB2000_REV01!B:B,),3),INDEX(RAW_c_TEB2000_REV01!B:D,MATCH(H508,RAW_c_TEB2000_REV01!B:B,0),3)),"---")),"---")</f>
        <v>---</v>
      </c>
      <c r="N508" t="str">
        <f>IFERROR(IF(AND(B508="B2B",J508="--"),L508,IF(
COUNTIF(B2B!H:H,(IF(K508&lt;&gt;"---",IF(INDEX(RAW_c_TEB2000_REV01!B:D,MATCH(H508,RAW_c_TEB2000_REV01!B:B,0),3)=L508,INDEX(
RAW_c_TEB2000_REV01!B:D,MATCH(H508,INDEX(RAW_c_TEB2000_REV01!B:B,MATCH(H508,RAW_c_TEB2000_REV01!B:B,)+1):'RAW_c_TEB2000_REV01'!B11579,)+MATCH(H508,RAW_c_TEB2000_REV01!B:B,),3),INDEX(RAW_c_TEB2000_REV01!B:D,MATCH(H508,RAW_c_TEB2000_REV01!B:B,0),3)),"---")))=0,"---",IF(K508&lt;&gt;"---",IF(INDEX(RAW_c_TEB2000_REV01!B:D,MATCH(H508,RAW_c_TEB2000_REV01!B:B,0),3)=L508,INDEX(
RAW_c_TEB2000_REV01!B:D,MATCH(H508,INDEX(RAW_c_TEB2000_REV01!B:B,MATCH(H508,RAW_c_TEB2000_REV01!B:B,)+1):'RAW_c_TEB2000_REV01'!B11579,)+MATCH(H508,RAW_c_TEB2000_REV01!B:B,),3),INDEX(RAW_c_TEB2000_REV01!B:D,MATCH(H508,RAW_c_TEB2000_REV01!B:B,0),3)),"---"))),"---")</f>
        <v>---</v>
      </c>
      <c r="T508">
        <f>COUNTIF(RAW_c_TEB2000_REV01!B:B,G508)</f>
        <v>14</v>
      </c>
      <c r="U508" t="str">
        <f t="shared" si="47"/>
        <v>micro USB2 B-GND</v>
      </c>
    </row>
    <row r="509" spans="1:21" x14ac:dyDescent="0.25">
      <c r="A509" t="s">
        <v>2559</v>
      </c>
      <c r="B509" t="s">
        <v>2553</v>
      </c>
      <c r="C509" t="s">
        <v>291</v>
      </c>
      <c r="D509" t="s">
        <v>1018</v>
      </c>
      <c r="E509" t="s">
        <v>1853</v>
      </c>
      <c r="F509" t="str">
        <f t="shared" si="42"/>
        <v>J12-S2</v>
      </c>
      <c r="G509" t="str">
        <f>VLOOKUP(F509,RAW_c_TEB2000_REV01!A:B,2,0)</f>
        <v>FGND</v>
      </c>
      <c r="H509" t="str">
        <f t="shared" si="43"/>
        <v>FGND</v>
      </c>
      <c r="I509" t="str">
        <f t="shared" si="44"/>
        <v>--</v>
      </c>
      <c r="J509" t="str">
        <f t="shared" si="45"/>
        <v>---</v>
      </c>
      <c r="K509" t="str">
        <f>IFERROR(IF(J509="--",IF(G509=H509,VLOOKUP(G509,RAW_c_TEB2000_REV01!L:N,3,0),SUM(VLOOKUP(H509,RAW_c_TEB2000_REV01!L:N,3,0),VLOOKUP(G509,RAW_c_TEB2000_REV01!L:N,3,0))),"---"),"---")</f>
        <v>---</v>
      </c>
      <c r="L509" t="str">
        <f t="shared" si="46"/>
        <v>J12-S2</v>
      </c>
      <c r="M509" t="str">
        <f>IFERROR(IF(
COUNTIF(B2B!H:H,(IF(K509&lt;&gt;"---",IF(INDEX(RAW_c_TEB2000_REV01!B:D,MATCH(H509,RAW_c_TEB2000_REV01!B:B,0),3)=L509,INDEX(
RAW_c_TEB2000_REV01!B:D,MATCH(H509,INDEX(RAW_c_TEB2000_REV01!B:B,MATCH(H509,RAW_c_TEB2000_REV01!B:B,)+1):'RAW_c_TEB2000_REV01'!B11580,)+MATCH(H509,RAW_c_TEB2000_REV01!B:B,),3),INDEX(RAW_c_TEB2000_REV01!B:D,MATCH(H509,RAW_c_TEB2000_REV01!B:B,0),3)),"---")))=1,"---",IF(K509&lt;&gt;"---",IF(INDEX(RAW_c_TEB2000_REV01!B:D,MATCH(H509,RAW_c_TEB2000_REV01!B:B,0),3)=L509,INDEX(
RAW_c_TEB2000_REV01!B:D,MATCH(H509,INDEX(RAW_c_TEB2000_REV01!B:B,MATCH(H509,RAW_c_TEB2000_REV01!B:B,)+1):'RAW_c_TEB2000_REV01'!B11580,)+MATCH(H509,RAW_c_TEB2000_REV01!B:B,),3),INDEX(RAW_c_TEB2000_REV01!B:D,MATCH(H509,RAW_c_TEB2000_REV01!B:B,0),3)),"---")),"---")</f>
        <v>---</v>
      </c>
      <c r="N509" t="str">
        <f>IFERROR(IF(AND(B509="B2B",J509="--"),L509,IF(
COUNTIF(B2B!H:H,(IF(K509&lt;&gt;"---",IF(INDEX(RAW_c_TEB2000_REV01!B:D,MATCH(H509,RAW_c_TEB2000_REV01!B:B,0),3)=L509,INDEX(
RAW_c_TEB2000_REV01!B:D,MATCH(H509,INDEX(RAW_c_TEB2000_REV01!B:B,MATCH(H509,RAW_c_TEB2000_REV01!B:B,)+1):'RAW_c_TEB2000_REV01'!B11580,)+MATCH(H509,RAW_c_TEB2000_REV01!B:B,),3),INDEX(RAW_c_TEB2000_REV01!B:D,MATCH(H509,RAW_c_TEB2000_REV01!B:B,0),3)),"---")))=0,"---",IF(K509&lt;&gt;"---",IF(INDEX(RAW_c_TEB2000_REV01!B:D,MATCH(H509,RAW_c_TEB2000_REV01!B:B,0),3)=L509,INDEX(
RAW_c_TEB2000_REV01!B:D,MATCH(H509,INDEX(RAW_c_TEB2000_REV01!B:B,MATCH(H509,RAW_c_TEB2000_REV01!B:B,)+1):'RAW_c_TEB2000_REV01'!B11580,)+MATCH(H509,RAW_c_TEB2000_REV01!B:B,),3),INDEX(RAW_c_TEB2000_REV01!B:D,MATCH(H509,RAW_c_TEB2000_REV01!B:B,0),3)),"---"))),"---")</f>
        <v>---</v>
      </c>
      <c r="T509">
        <f>COUNTIF(RAW_c_TEB2000_REV01!B:B,G509)</f>
        <v>14</v>
      </c>
      <c r="U509" t="str">
        <f t="shared" si="47"/>
        <v>micro USB2 B-GND</v>
      </c>
    </row>
    <row r="510" spans="1:21" x14ac:dyDescent="0.25">
      <c r="A510" t="s">
        <v>2560</v>
      </c>
      <c r="B510" t="s">
        <v>2553</v>
      </c>
      <c r="C510" t="s">
        <v>291</v>
      </c>
      <c r="D510" t="s">
        <v>1018</v>
      </c>
      <c r="E510" t="s">
        <v>1855</v>
      </c>
      <c r="F510" t="str">
        <f t="shared" si="42"/>
        <v>J12-S3</v>
      </c>
      <c r="G510" t="str">
        <f>VLOOKUP(F510,RAW_c_TEB2000_REV01!A:B,2,0)</f>
        <v>FGND</v>
      </c>
      <c r="H510" t="str">
        <f t="shared" si="43"/>
        <v>FGND</v>
      </c>
      <c r="I510" t="str">
        <f t="shared" si="44"/>
        <v>--</v>
      </c>
      <c r="J510" t="str">
        <f t="shared" si="45"/>
        <v>---</v>
      </c>
      <c r="K510" t="str">
        <f>IFERROR(IF(J510="--",IF(G510=H510,VLOOKUP(G510,RAW_c_TEB2000_REV01!L:N,3,0),SUM(VLOOKUP(H510,RAW_c_TEB2000_REV01!L:N,3,0),VLOOKUP(G510,RAW_c_TEB2000_REV01!L:N,3,0))),"---"),"---")</f>
        <v>---</v>
      </c>
      <c r="L510" t="str">
        <f t="shared" si="46"/>
        <v>J12-S3</v>
      </c>
      <c r="M510" t="str">
        <f>IFERROR(IF(
COUNTIF(B2B!H:H,(IF(K510&lt;&gt;"---",IF(INDEX(RAW_c_TEB2000_REV01!B:D,MATCH(H510,RAW_c_TEB2000_REV01!B:B,0),3)=L510,INDEX(
RAW_c_TEB2000_REV01!B:D,MATCH(H510,INDEX(RAW_c_TEB2000_REV01!B:B,MATCH(H510,RAW_c_TEB2000_REV01!B:B,)+1):'RAW_c_TEB2000_REV01'!B11581,)+MATCH(H510,RAW_c_TEB2000_REV01!B:B,),3),INDEX(RAW_c_TEB2000_REV01!B:D,MATCH(H510,RAW_c_TEB2000_REV01!B:B,0),3)),"---")))=1,"---",IF(K510&lt;&gt;"---",IF(INDEX(RAW_c_TEB2000_REV01!B:D,MATCH(H510,RAW_c_TEB2000_REV01!B:B,0),3)=L510,INDEX(
RAW_c_TEB2000_REV01!B:D,MATCH(H510,INDEX(RAW_c_TEB2000_REV01!B:B,MATCH(H510,RAW_c_TEB2000_REV01!B:B,)+1):'RAW_c_TEB2000_REV01'!B11581,)+MATCH(H510,RAW_c_TEB2000_REV01!B:B,),3),INDEX(RAW_c_TEB2000_REV01!B:D,MATCH(H510,RAW_c_TEB2000_REV01!B:B,0),3)),"---")),"---")</f>
        <v>---</v>
      </c>
      <c r="N510" t="str">
        <f>IFERROR(IF(AND(B510="B2B",J510="--"),L510,IF(
COUNTIF(B2B!H:H,(IF(K510&lt;&gt;"---",IF(INDEX(RAW_c_TEB2000_REV01!B:D,MATCH(H510,RAW_c_TEB2000_REV01!B:B,0),3)=L510,INDEX(
RAW_c_TEB2000_REV01!B:D,MATCH(H510,INDEX(RAW_c_TEB2000_REV01!B:B,MATCH(H510,RAW_c_TEB2000_REV01!B:B,)+1):'RAW_c_TEB2000_REV01'!B11581,)+MATCH(H510,RAW_c_TEB2000_REV01!B:B,),3),INDEX(RAW_c_TEB2000_REV01!B:D,MATCH(H510,RAW_c_TEB2000_REV01!B:B,0),3)),"---")))=0,"---",IF(K510&lt;&gt;"---",IF(INDEX(RAW_c_TEB2000_REV01!B:D,MATCH(H510,RAW_c_TEB2000_REV01!B:B,0),3)=L510,INDEX(
RAW_c_TEB2000_REV01!B:D,MATCH(H510,INDEX(RAW_c_TEB2000_REV01!B:B,MATCH(H510,RAW_c_TEB2000_REV01!B:B,)+1):'RAW_c_TEB2000_REV01'!B11581,)+MATCH(H510,RAW_c_TEB2000_REV01!B:B,),3),INDEX(RAW_c_TEB2000_REV01!B:D,MATCH(H510,RAW_c_TEB2000_REV01!B:B,0),3)),"---"))),"---")</f>
        <v>---</v>
      </c>
      <c r="T510">
        <f>COUNTIF(RAW_c_TEB2000_REV01!B:B,G510)</f>
        <v>14</v>
      </c>
      <c r="U510" t="str">
        <f t="shared" si="47"/>
        <v>micro USB2 B-GND</v>
      </c>
    </row>
    <row r="511" spans="1:21" x14ac:dyDescent="0.25">
      <c r="A511" t="s">
        <v>2561</v>
      </c>
      <c r="B511" t="s">
        <v>2553</v>
      </c>
      <c r="C511" t="s">
        <v>291</v>
      </c>
      <c r="D511" t="s">
        <v>1018</v>
      </c>
      <c r="E511" t="s">
        <v>1857</v>
      </c>
      <c r="F511" t="str">
        <f t="shared" si="42"/>
        <v>J12-S4</v>
      </c>
      <c r="G511" t="str">
        <f>VLOOKUP(F511,RAW_c_TEB2000_REV01!A:B,2,0)</f>
        <v>FGND</v>
      </c>
      <c r="H511" t="str">
        <f t="shared" si="43"/>
        <v>FGND</v>
      </c>
      <c r="I511" t="str">
        <f t="shared" si="44"/>
        <v>--</v>
      </c>
      <c r="J511" t="str">
        <f t="shared" si="45"/>
        <v>---</v>
      </c>
      <c r="K511" t="str">
        <f>IFERROR(IF(J511="--",IF(G511=H511,VLOOKUP(G511,RAW_c_TEB2000_REV01!L:N,3,0),SUM(VLOOKUP(H511,RAW_c_TEB2000_REV01!L:N,3,0),VLOOKUP(G511,RAW_c_TEB2000_REV01!L:N,3,0))),"---"),"---")</f>
        <v>---</v>
      </c>
      <c r="L511" t="str">
        <f t="shared" si="46"/>
        <v>J12-S4</v>
      </c>
      <c r="M511" t="str">
        <f>IFERROR(IF(
COUNTIF(B2B!H:H,(IF(K511&lt;&gt;"---",IF(INDEX(RAW_c_TEB2000_REV01!B:D,MATCH(H511,RAW_c_TEB2000_REV01!B:B,0),3)=L511,INDEX(
RAW_c_TEB2000_REV01!B:D,MATCH(H511,INDEX(RAW_c_TEB2000_REV01!B:B,MATCH(H511,RAW_c_TEB2000_REV01!B:B,)+1):'RAW_c_TEB2000_REV01'!B11582,)+MATCH(H511,RAW_c_TEB2000_REV01!B:B,),3),INDEX(RAW_c_TEB2000_REV01!B:D,MATCH(H511,RAW_c_TEB2000_REV01!B:B,0),3)),"---")))=1,"---",IF(K511&lt;&gt;"---",IF(INDEX(RAW_c_TEB2000_REV01!B:D,MATCH(H511,RAW_c_TEB2000_REV01!B:B,0),3)=L511,INDEX(
RAW_c_TEB2000_REV01!B:D,MATCH(H511,INDEX(RAW_c_TEB2000_REV01!B:B,MATCH(H511,RAW_c_TEB2000_REV01!B:B,)+1):'RAW_c_TEB2000_REV01'!B11582,)+MATCH(H511,RAW_c_TEB2000_REV01!B:B,),3),INDEX(RAW_c_TEB2000_REV01!B:D,MATCH(H511,RAW_c_TEB2000_REV01!B:B,0),3)),"---")),"---")</f>
        <v>---</v>
      </c>
      <c r="N511" t="str">
        <f>IFERROR(IF(AND(B511="B2B",J511="--"),L511,IF(
COUNTIF(B2B!H:H,(IF(K511&lt;&gt;"---",IF(INDEX(RAW_c_TEB2000_REV01!B:D,MATCH(H511,RAW_c_TEB2000_REV01!B:B,0),3)=L511,INDEX(
RAW_c_TEB2000_REV01!B:D,MATCH(H511,INDEX(RAW_c_TEB2000_REV01!B:B,MATCH(H511,RAW_c_TEB2000_REV01!B:B,)+1):'RAW_c_TEB2000_REV01'!B11582,)+MATCH(H511,RAW_c_TEB2000_REV01!B:B,),3),INDEX(RAW_c_TEB2000_REV01!B:D,MATCH(H511,RAW_c_TEB2000_REV01!B:B,0),3)),"---")))=0,"---",IF(K511&lt;&gt;"---",IF(INDEX(RAW_c_TEB2000_REV01!B:D,MATCH(H511,RAW_c_TEB2000_REV01!B:B,0),3)=L511,INDEX(
RAW_c_TEB2000_REV01!B:D,MATCH(H511,INDEX(RAW_c_TEB2000_REV01!B:B,MATCH(H511,RAW_c_TEB2000_REV01!B:B,)+1):'RAW_c_TEB2000_REV01'!B11582,)+MATCH(H511,RAW_c_TEB2000_REV01!B:B,),3),INDEX(RAW_c_TEB2000_REV01!B:D,MATCH(H511,RAW_c_TEB2000_REV01!B:B,0),3)),"---"))),"---")</f>
        <v>---</v>
      </c>
      <c r="T511">
        <f>COUNTIF(RAW_c_TEB2000_REV01!B:B,G511)</f>
        <v>14</v>
      </c>
      <c r="U511" t="str">
        <f t="shared" si="47"/>
        <v>micro USB2 B-GND</v>
      </c>
    </row>
    <row r="512" spans="1:21" x14ac:dyDescent="0.25">
      <c r="A512" t="s">
        <v>2562</v>
      </c>
      <c r="B512" t="s">
        <v>2563</v>
      </c>
      <c r="C512" t="s">
        <v>170</v>
      </c>
      <c r="D512" t="s">
        <v>1194</v>
      </c>
      <c r="E512">
        <v>1</v>
      </c>
      <c r="F512" t="str">
        <f t="shared" si="42"/>
        <v>J13-1</v>
      </c>
      <c r="G512" t="str">
        <f>VLOOKUP(F512,RAW_c_TEB2000_REV01!A:B,2,0)</f>
        <v>5VIN</v>
      </c>
      <c r="H512" t="str">
        <f t="shared" si="43"/>
        <v>5VIN</v>
      </c>
      <c r="I512" t="str">
        <f t="shared" si="44"/>
        <v>--</v>
      </c>
      <c r="J512" t="str">
        <f t="shared" si="45"/>
        <v>---</v>
      </c>
      <c r="K512" t="str">
        <f>IFERROR(IF(J512="--",IF(G512=H512,VLOOKUP(G512,RAW_c_TEB2000_REV01!L:N,3,0),SUM(VLOOKUP(H512,RAW_c_TEB2000_REV01!L:N,3,0),VLOOKUP(G512,RAW_c_TEB2000_REV01!L:N,3,0))),"---"),"---")</f>
        <v>---</v>
      </c>
      <c r="L512" t="str">
        <f t="shared" si="46"/>
        <v>J13-1</v>
      </c>
      <c r="M512" t="str">
        <f>IFERROR(IF(
COUNTIF(B2B!H:H,(IF(K512&lt;&gt;"---",IF(INDEX(RAW_c_TEB2000_REV01!B:D,MATCH(H512,RAW_c_TEB2000_REV01!B:B,0),3)=L512,INDEX(
RAW_c_TEB2000_REV01!B:D,MATCH(H512,INDEX(RAW_c_TEB2000_REV01!B:B,MATCH(H512,RAW_c_TEB2000_REV01!B:B,)+1):'RAW_c_TEB2000_REV01'!B11583,)+MATCH(H512,RAW_c_TEB2000_REV01!B:B,),3),INDEX(RAW_c_TEB2000_REV01!B:D,MATCH(H512,RAW_c_TEB2000_REV01!B:B,0),3)),"---")))=1,"---",IF(K512&lt;&gt;"---",IF(INDEX(RAW_c_TEB2000_REV01!B:D,MATCH(H512,RAW_c_TEB2000_REV01!B:B,0),3)=L512,INDEX(
RAW_c_TEB2000_REV01!B:D,MATCH(H512,INDEX(RAW_c_TEB2000_REV01!B:B,MATCH(H512,RAW_c_TEB2000_REV01!B:B,)+1):'RAW_c_TEB2000_REV01'!B11583,)+MATCH(H512,RAW_c_TEB2000_REV01!B:B,),3),INDEX(RAW_c_TEB2000_REV01!B:D,MATCH(H512,RAW_c_TEB2000_REV01!B:B,0),3)),"---")),"---")</f>
        <v>---</v>
      </c>
      <c r="N512" t="str">
        <f>IFERROR(IF(AND(B512="B2B",J512="--"),L512,IF(
COUNTIF(B2B!H:H,(IF(K512&lt;&gt;"---",IF(INDEX(RAW_c_TEB2000_REV01!B:D,MATCH(H512,RAW_c_TEB2000_REV01!B:B,0),3)=L512,INDEX(
RAW_c_TEB2000_REV01!B:D,MATCH(H512,INDEX(RAW_c_TEB2000_REV01!B:B,MATCH(H512,RAW_c_TEB2000_REV01!B:B,)+1):'RAW_c_TEB2000_REV01'!B11583,)+MATCH(H512,RAW_c_TEB2000_REV01!B:B,),3),INDEX(RAW_c_TEB2000_REV01!B:D,MATCH(H512,RAW_c_TEB2000_REV01!B:B,0),3)),"---")))=0,"---",IF(K512&lt;&gt;"---",IF(INDEX(RAW_c_TEB2000_REV01!B:D,MATCH(H512,RAW_c_TEB2000_REV01!B:B,0),3)=L512,INDEX(
RAW_c_TEB2000_REV01!B:D,MATCH(H512,INDEX(RAW_c_TEB2000_REV01!B:B,MATCH(H512,RAW_c_TEB2000_REV01!B:B,)+1):'RAW_c_TEB2000_REV01'!B11583,)+MATCH(H512,RAW_c_TEB2000_REV01!B:B,),3),INDEX(RAW_c_TEB2000_REV01!B:D,MATCH(H512,RAW_c_TEB2000_REV01!B:B,0),3)),"---"))),"---")</f>
        <v>---</v>
      </c>
      <c r="T512">
        <f>COUNTIF(RAW_c_TEB2000_REV01!B:B,G512)</f>
        <v>12</v>
      </c>
      <c r="U512" t="str">
        <f t="shared" si="47"/>
        <v>Power_Jack-1</v>
      </c>
    </row>
    <row r="513" spans="1:21" x14ac:dyDescent="0.25">
      <c r="A513" t="s">
        <v>2564</v>
      </c>
      <c r="B513" t="s">
        <v>2563</v>
      </c>
      <c r="C513" t="s">
        <v>171</v>
      </c>
      <c r="D513" t="s">
        <v>1194</v>
      </c>
      <c r="E513">
        <v>2</v>
      </c>
      <c r="F513" t="str">
        <f t="shared" si="42"/>
        <v>J13-2</v>
      </c>
      <c r="G513" t="str">
        <f>VLOOKUP(F513,RAW_c_TEB2000_REV01!A:B,2,0)</f>
        <v>GND</v>
      </c>
      <c r="H513" t="str">
        <f t="shared" si="43"/>
        <v>GND</v>
      </c>
      <c r="I513" t="str">
        <f t="shared" si="44"/>
        <v>--</v>
      </c>
      <c r="J513" t="str">
        <f t="shared" si="45"/>
        <v>---</v>
      </c>
      <c r="K513" t="str">
        <f>IFERROR(IF(J513="--",IF(G513=H513,VLOOKUP(G513,RAW_c_TEB2000_REV01!L:N,3,0),SUM(VLOOKUP(H513,RAW_c_TEB2000_REV01!L:N,3,0),VLOOKUP(G513,RAW_c_TEB2000_REV01!L:N,3,0))),"---"),"---")</f>
        <v>---</v>
      </c>
      <c r="L513" t="str">
        <f t="shared" si="46"/>
        <v>J13-2</v>
      </c>
      <c r="M513" t="str">
        <f>IFERROR(IF(
COUNTIF(B2B!H:H,(IF(K513&lt;&gt;"---",IF(INDEX(RAW_c_TEB2000_REV01!B:D,MATCH(H513,RAW_c_TEB2000_REV01!B:B,0),3)=L513,INDEX(
RAW_c_TEB2000_REV01!B:D,MATCH(H513,INDEX(RAW_c_TEB2000_REV01!B:B,MATCH(H513,RAW_c_TEB2000_REV01!B:B,)+1):'RAW_c_TEB2000_REV01'!B11584,)+MATCH(H513,RAW_c_TEB2000_REV01!B:B,),3),INDEX(RAW_c_TEB2000_REV01!B:D,MATCH(H513,RAW_c_TEB2000_REV01!B:B,0),3)),"---")))=1,"---",IF(K513&lt;&gt;"---",IF(INDEX(RAW_c_TEB2000_REV01!B:D,MATCH(H513,RAW_c_TEB2000_REV01!B:B,0),3)=L513,INDEX(
RAW_c_TEB2000_REV01!B:D,MATCH(H513,INDEX(RAW_c_TEB2000_REV01!B:B,MATCH(H513,RAW_c_TEB2000_REV01!B:B,)+1):'RAW_c_TEB2000_REV01'!B11584,)+MATCH(H513,RAW_c_TEB2000_REV01!B:B,),3),INDEX(RAW_c_TEB2000_REV01!B:D,MATCH(H513,RAW_c_TEB2000_REV01!B:B,0),3)),"---")),"---")</f>
        <v>---</v>
      </c>
      <c r="N513" t="str">
        <f>IFERROR(IF(AND(B513="B2B",J513="--"),L513,IF(
COUNTIF(B2B!H:H,(IF(K513&lt;&gt;"---",IF(INDEX(RAW_c_TEB2000_REV01!B:D,MATCH(H513,RAW_c_TEB2000_REV01!B:B,0),3)=L513,INDEX(
RAW_c_TEB2000_REV01!B:D,MATCH(H513,INDEX(RAW_c_TEB2000_REV01!B:B,MATCH(H513,RAW_c_TEB2000_REV01!B:B,)+1):'RAW_c_TEB2000_REV01'!B11584,)+MATCH(H513,RAW_c_TEB2000_REV01!B:B,),3),INDEX(RAW_c_TEB2000_REV01!B:D,MATCH(H513,RAW_c_TEB2000_REV01!B:B,0),3)),"---")))=0,"---",IF(K513&lt;&gt;"---",IF(INDEX(RAW_c_TEB2000_REV01!B:D,MATCH(H513,RAW_c_TEB2000_REV01!B:B,0),3)=L513,INDEX(
RAW_c_TEB2000_REV01!B:D,MATCH(H513,INDEX(RAW_c_TEB2000_REV01!B:B,MATCH(H513,RAW_c_TEB2000_REV01!B:B,)+1):'RAW_c_TEB2000_REV01'!B11584,)+MATCH(H513,RAW_c_TEB2000_REV01!B:B,),3),INDEX(RAW_c_TEB2000_REV01!B:D,MATCH(H513,RAW_c_TEB2000_REV01!B:B,0),3)),"---"))),"---")</f>
        <v>---</v>
      </c>
      <c r="T513">
        <f>COUNTIF(RAW_c_TEB2000_REV01!B:B,G513)</f>
        <v>224</v>
      </c>
      <c r="U513" t="str">
        <f t="shared" si="47"/>
        <v>Power_Jack-2</v>
      </c>
    </row>
    <row r="514" spans="1:21" x14ac:dyDescent="0.25">
      <c r="A514" t="s">
        <v>2565</v>
      </c>
      <c r="B514" t="s">
        <v>2563</v>
      </c>
      <c r="C514" t="s">
        <v>172</v>
      </c>
      <c r="D514" t="s">
        <v>1194</v>
      </c>
      <c r="E514">
        <v>3</v>
      </c>
      <c r="F514" t="str">
        <f t="shared" si="42"/>
        <v>J13-3</v>
      </c>
      <c r="G514" t="str">
        <f>VLOOKUP(F514,RAW_c_TEB2000_REV01!A:B,2,0)</f>
        <v>GND</v>
      </c>
      <c r="H514" t="str">
        <f t="shared" si="43"/>
        <v>GND</v>
      </c>
      <c r="I514" t="str">
        <f t="shared" si="44"/>
        <v>--</v>
      </c>
      <c r="J514" t="str">
        <f t="shared" si="45"/>
        <v>---</v>
      </c>
      <c r="K514" t="str">
        <f>IFERROR(IF(J514="--",IF(G514=H514,VLOOKUP(G514,RAW_c_TEB2000_REV01!L:N,3,0),SUM(VLOOKUP(H514,RAW_c_TEB2000_REV01!L:N,3,0),VLOOKUP(G514,RAW_c_TEB2000_REV01!L:N,3,0))),"---"),"---")</f>
        <v>---</v>
      </c>
      <c r="L514" t="str">
        <f t="shared" si="46"/>
        <v>J13-3</v>
      </c>
      <c r="M514" t="str">
        <f>IFERROR(IF(
COUNTIF(B2B!H:H,(IF(K514&lt;&gt;"---",IF(INDEX(RAW_c_TEB2000_REV01!B:D,MATCH(H514,RAW_c_TEB2000_REV01!B:B,0),3)=L514,INDEX(
RAW_c_TEB2000_REV01!B:D,MATCH(H514,INDEX(RAW_c_TEB2000_REV01!B:B,MATCH(H514,RAW_c_TEB2000_REV01!B:B,)+1):'RAW_c_TEB2000_REV01'!B11585,)+MATCH(H514,RAW_c_TEB2000_REV01!B:B,),3),INDEX(RAW_c_TEB2000_REV01!B:D,MATCH(H514,RAW_c_TEB2000_REV01!B:B,0),3)),"---")))=1,"---",IF(K514&lt;&gt;"---",IF(INDEX(RAW_c_TEB2000_REV01!B:D,MATCH(H514,RAW_c_TEB2000_REV01!B:B,0),3)=L514,INDEX(
RAW_c_TEB2000_REV01!B:D,MATCH(H514,INDEX(RAW_c_TEB2000_REV01!B:B,MATCH(H514,RAW_c_TEB2000_REV01!B:B,)+1):'RAW_c_TEB2000_REV01'!B11585,)+MATCH(H514,RAW_c_TEB2000_REV01!B:B,),3),INDEX(RAW_c_TEB2000_REV01!B:D,MATCH(H514,RAW_c_TEB2000_REV01!B:B,0),3)),"---")),"---")</f>
        <v>---</v>
      </c>
      <c r="N514" t="str">
        <f>IFERROR(IF(AND(B514="B2B",J514="--"),L514,IF(
COUNTIF(B2B!H:H,(IF(K514&lt;&gt;"---",IF(INDEX(RAW_c_TEB2000_REV01!B:D,MATCH(H514,RAW_c_TEB2000_REV01!B:B,0),3)=L514,INDEX(
RAW_c_TEB2000_REV01!B:D,MATCH(H514,INDEX(RAW_c_TEB2000_REV01!B:B,MATCH(H514,RAW_c_TEB2000_REV01!B:B,)+1):'RAW_c_TEB2000_REV01'!B11585,)+MATCH(H514,RAW_c_TEB2000_REV01!B:B,),3),INDEX(RAW_c_TEB2000_REV01!B:D,MATCH(H514,RAW_c_TEB2000_REV01!B:B,0),3)),"---")))=0,"---",IF(K514&lt;&gt;"---",IF(INDEX(RAW_c_TEB2000_REV01!B:D,MATCH(H514,RAW_c_TEB2000_REV01!B:B,0),3)=L514,INDEX(
RAW_c_TEB2000_REV01!B:D,MATCH(H514,INDEX(RAW_c_TEB2000_REV01!B:B,MATCH(H514,RAW_c_TEB2000_REV01!B:B,)+1):'RAW_c_TEB2000_REV01'!B11585,)+MATCH(H514,RAW_c_TEB2000_REV01!B:B,),3),INDEX(RAW_c_TEB2000_REV01!B:D,MATCH(H514,RAW_c_TEB2000_REV01!B:B,0),3)),"---"))),"---")</f>
        <v>---</v>
      </c>
      <c r="T514">
        <f>COUNTIF(RAW_c_TEB2000_REV01!B:B,G514)</f>
        <v>224</v>
      </c>
      <c r="U514" t="str">
        <f t="shared" si="47"/>
        <v>Power_Jack-3</v>
      </c>
    </row>
    <row r="515" spans="1:21" x14ac:dyDescent="0.25">
      <c r="A515" t="s">
        <v>2566</v>
      </c>
      <c r="B515" t="s">
        <v>2567</v>
      </c>
      <c r="C515" t="s">
        <v>2532</v>
      </c>
      <c r="D515" t="s">
        <v>1019</v>
      </c>
      <c r="E515">
        <v>1</v>
      </c>
      <c r="F515" t="str">
        <f t="shared" si="42"/>
        <v>J14-1</v>
      </c>
      <c r="G515" t="str">
        <f>VLOOKUP(F515,RAW_c_TEB2000_REV01!A:B,2,0)</f>
        <v>ETH-VCC</v>
      </c>
      <c r="H515" t="str">
        <f t="shared" si="43"/>
        <v>ETH-VCC</v>
      </c>
      <c r="I515" t="str">
        <f t="shared" si="44"/>
        <v>--</v>
      </c>
      <c r="J515" t="str">
        <f t="shared" si="45"/>
        <v>--</v>
      </c>
      <c r="K515">
        <f>IFERROR(IF(J515="--",IF(G515=H515,VLOOKUP(G515,RAW_c_TEB2000_REV01!L:N,3,0),SUM(VLOOKUP(H515,RAW_c_TEB2000_REV01!L:N,3,0),VLOOKUP(G515,RAW_c_TEB2000_REV01!L:N,3,0))),"---"),"---")</f>
        <v>46.247100000000003</v>
      </c>
      <c r="L515" t="str">
        <f t="shared" si="46"/>
        <v>J14-1</v>
      </c>
      <c r="M515" t="str">
        <f>IFERROR(IF(
COUNTIF(B2B!H:H,(IF(K515&lt;&gt;"---",IF(INDEX(RAW_c_TEB2000_REV01!B:D,MATCH(H515,RAW_c_TEB2000_REV01!B:B,0),3)=L515,INDEX(
RAW_c_TEB2000_REV01!B:D,MATCH(H515,INDEX(RAW_c_TEB2000_REV01!B:B,MATCH(H515,RAW_c_TEB2000_REV01!B:B,)+1):'RAW_c_TEB2000_REV01'!B11586,)+MATCH(H515,RAW_c_TEB2000_REV01!B:B,),3),INDEX(RAW_c_TEB2000_REV01!B:D,MATCH(H515,RAW_c_TEB2000_REV01!B:B,0),3)),"---")))=1,"---",IF(K515&lt;&gt;"---",IF(INDEX(RAW_c_TEB2000_REV01!B:D,MATCH(H515,RAW_c_TEB2000_REV01!B:B,0),3)=L515,INDEX(
RAW_c_TEB2000_REV01!B:D,MATCH(H515,INDEX(RAW_c_TEB2000_REV01!B:B,MATCH(H515,RAW_c_TEB2000_REV01!B:B,)+1):'RAW_c_TEB2000_REV01'!B11586,)+MATCH(H515,RAW_c_TEB2000_REV01!B:B,),3),INDEX(RAW_c_TEB2000_REV01!B:D,MATCH(H515,RAW_c_TEB2000_REV01!B:B,0),3)),"---")),"---")</f>
        <v>---</v>
      </c>
      <c r="N515" t="str">
        <f>IFERROR(IF(AND(B515="B2B",J515="--"),L515,IF(
COUNTIF(B2B!H:H,(IF(K515&lt;&gt;"---",IF(INDEX(RAW_c_TEB2000_REV01!B:D,MATCH(H515,RAW_c_TEB2000_REV01!B:B,0),3)=L515,INDEX(
RAW_c_TEB2000_REV01!B:D,MATCH(H515,INDEX(RAW_c_TEB2000_REV01!B:B,MATCH(H515,RAW_c_TEB2000_REV01!B:B,)+1):'RAW_c_TEB2000_REV01'!B11586,)+MATCH(H515,RAW_c_TEB2000_REV01!B:B,),3),INDEX(RAW_c_TEB2000_REV01!B:D,MATCH(H515,RAW_c_TEB2000_REV01!B:B,0),3)),"---")))=0,"---",IF(K515&lt;&gt;"---",IF(INDEX(RAW_c_TEB2000_REV01!B:D,MATCH(H515,RAW_c_TEB2000_REV01!B:B,0),3)=L515,INDEX(
RAW_c_TEB2000_REV01!B:D,MATCH(H515,INDEX(RAW_c_TEB2000_REV01!B:B,MATCH(H515,RAW_c_TEB2000_REV01!B:B,)+1):'RAW_c_TEB2000_REV01'!B11586,)+MATCH(H515,RAW_c_TEB2000_REV01!B:B,),3),INDEX(RAW_c_TEB2000_REV01!B:D,MATCH(H515,RAW_c_TEB2000_REV01!B:B,0),3)),"---"))),"---")</f>
        <v>JB1-13</v>
      </c>
      <c r="T515">
        <f>COUNTIF(RAW_c_TEB2000_REV01!B:B,G515)</f>
        <v>5</v>
      </c>
      <c r="U515" t="str">
        <f t="shared" si="47"/>
        <v>Ethernet-VCC</v>
      </c>
    </row>
    <row r="516" spans="1:21" x14ac:dyDescent="0.25">
      <c r="A516" t="s">
        <v>2568</v>
      </c>
      <c r="B516" t="s">
        <v>2567</v>
      </c>
      <c r="C516" t="s">
        <v>171</v>
      </c>
      <c r="D516" t="s">
        <v>1019</v>
      </c>
      <c r="E516">
        <v>2</v>
      </c>
      <c r="F516" t="str">
        <f t="shared" si="42"/>
        <v>J14-2</v>
      </c>
      <c r="G516" t="str">
        <f>VLOOKUP(F516,RAW_c_TEB2000_REV01!A:B,2,0)</f>
        <v>PHY_MDI0_P</v>
      </c>
      <c r="H516" t="str">
        <f t="shared" si="43"/>
        <v>PHY_MDI0_P</v>
      </c>
      <c r="I516" t="str">
        <f t="shared" si="44"/>
        <v>--</v>
      </c>
      <c r="J516" t="str">
        <f t="shared" si="45"/>
        <v>--</v>
      </c>
      <c r="K516">
        <f>IFERROR(IF(J516="--",IF(G516=H516,VLOOKUP(G516,RAW_c_TEB2000_REV01!L:N,3,0),SUM(VLOOKUP(H516,RAW_c_TEB2000_REV01!L:N,3,0),VLOOKUP(G516,RAW_c_TEB2000_REV01!L:N,3,0))),"---"),"---")</f>
        <v>40.395400000000002</v>
      </c>
      <c r="L516" t="str">
        <f t="shared" si="46"/>
        <v>J14-2</v>
      </c>
      <c r="M516" t="str">
        <f>IFERROR(IF(
COUNTIF(B2B!H:H,(IF(K516&lt;&gt;"---",IF(INDEX(RAW_c_TEB2000_REV01!B:D,MATCH(H516,RAW_c_TEB2000_REV01!B:B,0),3)=L516,INDEX(
RAW_c_TEB2000_REV01!B:D,MATCH(H516,INDEX(RAW_c_TEB2000_REV01!B:B,MATCH(H516,RAW_c_TEB2000_REV01!B:B,)+1):'RAW_c_TEB2000_REV01'!B11587,)+MATCH(H516,RAW_c_TEB2000_REV01!B:B,),3),INDEX(RAW_c_TEB2000_REV01!B:D,MATCH(H516,RAW_c_TEB2000_REV01!B:B,0),3)),"---")))=1,"---",IF(K516&lt;&gt;"---",IF(INDEX(RAW_c_TEB2000_REV01!B:D,MATCH(H516,RAW_c_TEB2000_REV01!B:B,0),3)=L516,INDEX(
RAW_c_TEB2000_REV01!B:D,MATCH(H516,INDEX(RAW_c_TEB2000_REV01!B:B,MATCH(H516,RAW_c_TEB2000_REV01!B:B,)+1):'RAW_c_TEB2000_REV01'!B11587,)+MATCH(H516,RAW_c_TEB2000_REV01!B:B,),3),INDEX(RAW_c_TEB2000_REV01!B:D,MATCH(H516,RAW_c_TEB2000_REV01!B:B,0),3)),"---")),"---")</f>
        <v>---</v>
      </c>
      <c r="N516" t="str">
        <f>IFERROR(IF(AND(B516="B2B",J516="--"),L516,IF(
COUNTIF(B2B!H:H,(IF(K516&lt;&gt;"---",IF(INDEX(RAW_c_TEB2000_REV01!B:D,MATCH(H516,RAW_c_TEB2000_REV01!B:B,0),3)=L516,INDEX(
RAW_c_TEB2000_REV01!B:D,MATCH(H516,INDEX(RAW_c_TEB2000_REV01!B:B,MATCH(H516,RAW_c_TEB2000_REV01!B:B,)+1):'RAW_c_TEB2000_REV01'!B11587,)+MATCH(H516,RAW_c_TEB2000_REV01!B:B,),3),INDEX(RAW_c_TEB2000_REV01!B:D,MATCH(H516,RAW_c_TEB2000_REV01!B:B,0),3)),"---")))=0,"---",IF(K516&lt;&gt;"---",IF(INDEX(RAW_c_TEB2000_REV01!B:D,MATCH(H516,RAW_c_TEB2000_REV01!B:B,0),3)=L516,INDEX(
RAW_c_TEB2000_REV01!B:D,MATCH(H516,INDEX(RAW_c_TEB2000_REV01!B:B,MATCH(H516,RAW_c_TEB2000_REV01!B:B,)+1):'RAW_c_TEB2000_REV01'!B11587,)+MATCH(H516,RAW_c_TEB2000_REV01!B:B,),3),INDEX(RAW_c_TEB2000_REV01!B:D,MATCH(H516,RAW_c_TEB2000_REV01!B:B,0),3)),"---"))),"---")</f>
        <v>JB1-3</v>
      </c>
      <c r="T516">
        <f>COUNTIF(RAW_c_TEB2000_REV01!B:B,G516)</f>
        <v>2</v>
      </c>
      <c r="U516" t="str">
        <f t="shared" si="47"/>
        <v>Ethernet-2</v>
      </c>
    </row>
    <row r="517" spans="1:21" x14ac:dyDescent="0.25">
      <c r="A517" t="s">
        <v>2569</v>
      </c>
      <c r="B517" t="s">
        <v>2567</v>
      </c>
      <c r="C517" t="s">
        <v>172</v>
      </c>
      <c r="D517" t="s">
        <v>1019</v>
      </c>
      <c r="E517">
        <v>3</v>
      </c>
      <c r="F517" t="str">
        <f t="shared" si="42"/>
        <v>J14-3</v>
      </c>
      <c r="G517" t="str">
        <f>VLOOKUP(F517,RAW_c_TEB2000_REV01!A:B,2,0)</f>
        <v>PHY_MDI0_N</v>
      </c>
      <c r="H517" t="str">
        <f t="shared" si="43"/>
        <v>PHY_MDI0_N</v>
      </c>
      <c r="I517" t="str">
        <f t="shared" si="44"/>
        <v>--</v>
      </c>
      <c r="J517" t="str">
        <f t="shared" si="45"/>
        <v>--</v>
      </c>
      <c r="K517">
        <f>IFERROR(IF(J517="--",IF(G517=H517,VLOOKUP(G517,RAW_c_TEB2000_REV01!L:N,3,0),SUM(VLOOKUP(H517,RAW_c_TEB2000_REV01!L:N,3,0),VLOOKUP(G517,RAW_c_TEB2000_REV01!L:N,3,0))),"---"),"---")</f>
        <v>40.381799999999998</v>
      </c>
      <c r="L517" t="str">
        <f t="shared" si="46"/>
        <v>J14-3</v>
      </c>
      <c r="M517" t="str">
        <f>IFERROR(IF(
COUNTIF(B2B!H:H,(IF(K517&lt;&gt;"---",IF(INDEX(RAW_c_TEB2000_REV01!B:D,MATCH(H517,RAW_c_TEB2000_REV01!B:B,0),3)=L517,INDEX(
RAW_c_TEB2000_REV01!B:D,MATCH(H517,INDEX(RAW_c_TEB2000_REV01!B:B,MATCH(H517,RAW_c_TEB2000_REV01!B:B,)+1):'RAW_c_TEB2000_REV01'!B11588,)+MATCH(H517,RAW_c_TEB2000_REV01!B:B,),3),INDEX(RAW_c_TEB2000_REV01!B:D,MATCH(H517,RAW_c_TEB2000_REV01!B:B,0),3)),"---")))=1,"---",IF(K517&lt;&gt;"---",IF(INDEX(RAW_c_TEB2000_REV01!B:D,MATCH(H517,RAW_c_TEB2000_REV01!B:B,0),3)=L517,INDEX(
RAW_c_TEB2000_REV01!B:D,MATCH(H517,INDEX(RAW_c_TEB2000_REV01!B:B,MATCH(H517,RAW_c_TEB2000_REV01!B:B,)+1):'RAW_c_TEB2000_REV01'!B11588,)+MATCH(H517,RAW_c_TEB2000_REV01!B:B,),3),INDEX(RAW_c_TEB2000_REV01!B:D,MATCH(H517,RAW_c_TEB2000_REV01!B:B,0),3)),"---")),"---")</f>
        <v>---</v>
      </c>
      <c r="N517" t="str">
        <f>IFERROR(IF(AND(B517="B2B",J517="--"),L517,IF(
COUNTIF(B2B!H:H,(IF(K517&lt;&gt;"---",IF(INDEX(RAW_c_TEB2000_REV01!B:D,MATCH(H517,RAW_c_TEB2000_REV01!B:B,0),3)=L517,INDEX(
RAW_c_TEB2000_REV01!B:D,MATCH(H517,INDEX(RAW_c_TEB2000_REV01!B:B,MATCH(H517,RAW_c_TEB2000_REV01!B:B,)+1):'RAW_c_TEB2000_REV01'!B11588,)+MATCH(H517,RAW_c_TEB2000_REV01!B:B,),3),INDEX(RAW_c_TEB2000_REV01!B:D,MATCH(H517,RAW_c_TEB2000_REV01!B:B,0),3)),"---")))=0,"---",IF(K517&lt;&gt;"---",IF(INDEX(RAW_c_TEB2000_REV01!B:D,MATCH(H517,RAW_c_TEB2000_REV01!B:B,0),3)=L517,INDEX(
RAW_c_TEB2000_REV01!B:D,MATCH(H517,INDEX(RAW_c_TEB2000_REV01!B:B,MATCH(H517,RAW_c_TEB2000_REV01!B:B,)+1):'RAW_c_TEB2000_REV01'!B11588,)+MATCH(H517,RAW_c_TEB2000_REV01!B:B,),3),INDEX(RAW_c_TEB2000_REV01!B:D,MATCH(H517,RAW_c_TEB2000_REV01!B:B,0),3)),"---"))),"---")</f>
        <v>JB1-5</v>
      </c>
      <c r="T517">
        <f>COUNTIF(RAW_c_TEB2000_REV01!B:B,G517)</f>
        <v>2</v>
      </c>
      <c r="U517" t="str">
        <f t="shared" si="47"/>
        <v>Ethernet-3</v>
      </c>
    </row>
    <row r="518" spans="1:21" x14ac:dyDescent="0.25">
      <c r="A518" t="s">
        <v>2570</v>
      </c>
      <c r="B518" t="s">
        <v>2567</v>
      </c>
      <c r="C518" t="s">
        <v>173</v>
      </c>
      <c r="D518" t="s">
        <v>1019</v>
      </c>
      <c r="E518">
        <v>4</v>
      </c>
      <c r="F518" t="str">
        <f t="shared" si="42"/>
        <v>J14-4</v>
      </c>
      <c r="G518" t="str">
        <f>VLOOKUP(F518,RAW_c_TEB2000_REV01!A:B,2,0)</f>
        <v>PHY_MDI1_P</v>
      </c>
      <c r="H518" t="str">
        <f t="shared" si="43"/>
        <v>PHY_MDI1_P</v>
      </c>
      <c r="I518" t="str">
        <f t="shared" si="44"/>
        <v>--</v>
      </c>
      <c r="J518" t="str">
        <f t="shared" si="45"/>
        <v>--</v>
      </c>
      <c r="K518">
        <f>IFERROR(IF(J518="--",IF(G518=H518,VLOOKUP(G518,RAW_c_TEB2000_REV01!L:N,3,0),SUM(VLOOKUP(H518,RAW_c_TEB2000_REV01!L:N,3,0),VLOOKUP(G518,RAW_c_TEB2000_REV01!L:N,3,0))),"---"),"---")</f>
        <v>42.358699999999999</v>
      </c>
      <c r="L518" t="str">
        <f t="shared" si="46"/>
        <v>J14-4</v>
      </c>
      <c r="M518" t="str">
        <f>IFERROR(IF(
COUNTIF(B2B!H:H,(IF(K518&lt;&gt;"---",IF(INDEX(RAW_c_TEB2000_REV01!B:D,MATCH(H518,RAW_c_TEB2000_REV01!B:B,0),3)=L518,INDEX(
RAW_c_TEB2000_REV01!B:D,MATCH(H518,INDEX(RAW_c_TEB2000_REV01!B:B,MATCH(H518,RAW_c_TEB2000_REV01!B:B,)+1):'RAW_c_TEB2000_REV01'!B11589,)+MATCH(H518,RAW_c_TEB2000_REV01!B:B,),3),INDEX(RAW_c_TEB2000_REV01!B:D,MATCH(H518,RAW_c_TEB2000_REV01!B:B,0),3)),"---")))=1,"---",IF(K518&lt;&gt;"---",IF(INDEX(RAW_c_TEB2000_REV01!B:D,MATCH(H518,RAW_c_TEB2000_REV01!B:B,0),3)=L518,INDEX(
RAW_c_TEB2000_REV01!B:D,MATCH(H518,INDEX(RAW_c_TEB2000_REV01!B:B,MATCH(H518,RAW_c_TEB2000_REV01!B:B,)+1):'RAW_c_TEB2000_REV01'!B11589,)+MATCH(H518,RAW_c_TEB2000_REV01!B:B,),3),INDEX(RAW_c_TEB2000_REV01!B:D,MATCH(H518,RAW_c_TEB2000_REV01!B:B,0),3)),"---")),"---")</f>
        <v>---</v>
      </c>
      <c r="N518" t="str">
        <f>IFERROR(IF(AND(B518="B2B",J518="--"),L518,IF(
COUNTIF(B2B!H:H,(IF(K518&lt;&gt;"---",IF(INDEX(RAW_c_TEB2000_REV01!B:D,MATCH(H518,RAW_c_TEB2000_REV01!B:B,0),3)=L518,INDEX(
RAW_c_TEB2000_REV01!B:D,MATCH(H518,INDEX(RAW_c_TEB2000_REV01!B:B,MATCH(H518,RAW_c_TEB2000_REV01!B:B,)+1):'RAW_c_TEB2000_REV01'!B11589,)+MATCH(H518,RAW_c_TEB2000_REV01!B:B,),3),INDEX(RAW_c_TEB2000_REV01!B:D,MATCH(H518,RAW_c_TEB2000_REV01!B:B,0),3)),"---")))=0,"---",IF(K518&lt;&gt;"---",IF(INDEX(RAW_c_TEB2000_REV01!B:D,MATCH(H518,RAW_c_TEB2000_REV01!B:B,0),3)=L518,INDEX(
RAW_c_TEB2000_REV01!B:D,MATCH(H518,INDEX(RAW_c_TEB2000_REV01!B:B,MATCH(H518,RAW_c_TEB2000_REV01!B:B,)+1):'RAW_c_TEB2000_REV01'!B11589,)+MATCH(H518,RAW_c_TEB2000_REV01!B:B,),3),INDEX(RAW_c_TEB2000_REV01!B:D,MATCH(H518,RAW_c_TEB2000_REV01!B:B,0),3)),"---"))),"---")</f>
        <v>JB1-9</v>
      </c>
      <c r="T518">
        <f>COUNTIF(RAW_c_TEB2000_REV01!B:B,G518)</f>
        <v>2</v>
      </c>
      <c r="U518" t="str">
        <f t="shared" si="47"/>
        <v>Ethernet-4</v>
      </c>
    </row>
    <row r="519" spans="1:21" x14ac:dyDescent="0.25">
      <c r="A519" t="s">
        <v>2571</v>
      </c>
      <c r="B519" t="s">
        <v>2567</v>
      </c>
      <c r="C519" t="s">
        <v>174</v>
      </c>
      <c r="D519" t="s">
        <v>1019</v>
      </c>
      <c r="E519">
        <v>5</v>
      </c>
      <c r="F519" t="str">
        <f t="shared" ref="F519:F538" si="48">$D519&amp;"-"&amp;$E519</f>
        <v>J14-5</v>
      </c>
      <c r="G519" t="str">
        <f>VLOOKUP(F519,RAW_c_TEB2000_REV01!A:B,2,0)</f>
        <v>PHY_MDI1_N</v>
      </c>
      <c r="H519" t="str">
        <f t="shared" ref="H519:H538" si="49">IF(IF(COUNTIF($Q$6:$S$150,G519)&gt;0,"---","--")="---",VLOOKUP(G519,$Q$6:$S$150,3,0),G519)</f>
        <v>PHY_MDI1_N</v>
      </c>
      <c r="I519" t="str">
        <f t="shared" ref="I519:I538" si="50">IF(IF(COUNTIF($Q$6:$S$150,G519)&gt;0,"---","--")="---",VLOOKUP(G519,$Q$6:$S$150,2,0),"--")</f>
        <v>--</v>
      </c>
      <c r="J519" t="str">
        <f t="shared" ref="J519:J538" si="51">IF(COUNTIF($O$6:$O$100,G519)&gt;0,"---","--")</f>
        <v>--</v>
      </c>
      <c r="K519">
        <f>IFERROR(IF(J519="--",IF(G519=H519,VLOOKUP(G519,RAW_c_TEB2000_REV01!L:N,3,0),SUM(VLOOKUP(H519,RAW_c_TEB2000_REV01!L:N,3,0),VLOOKUP(G519,RAW_c_TEB2000_REV01!L:N,3,0))),"---"),"---")</f>
        <v>42.3461</v>
      </c>
      <c r="L519" t="str">
        <f t="shared" ref="L519:L538" si="52">$D519&amp;"-"&amp;$E519</f>
        <v>J14-5</v>
      </c>
      <c r="M519" t="str">
        <f>IFERROR(IF(
COUNTIF(B2B!H:H,(IF(K519&lt;&gt;"---",IF(INDEX(RAW_c_TEB2000_REV01!B:D,MATCH(H519,RAW_c_TEB2000_REV01!B:B,0),3)=L519,INDEX(
RAW_c_TEB2000_REV01!B:D,MATCH(H519,INDEX(RAW_c_TEB2000_REV01!B:B,MATCH(H519,RAW_c_TEB2000_REV01!B:B,)+1):'RAW_c_TEB2000_REV01'!B11590,)+MATCH(H519,RAW_c_TEB2000_REV01!B:B,),3),INDEX(RAW_c_TEB2000_REV01!B:D,MATCH(H519,RAW_c_TEB2000_REV01!B:B,0),3)),"---")))=1,"---",IF(K519&lt;&gt;"---",IF(INDEX(RAW_c_TEB2000_REV01!B:D,MATCH(H519,RAW_c_TEB2000_REV01!B:B,0),3)=L519,INDEX(
RAW_c_TEB2000_REV01!B:D,MATCH(H519,INDEX(RAW_c_TEB2000_REV01!B:B,MATCH(H519,RAW_c_TEB2000_REV01!B:B,)+1):'RAW_c_TEB2000_REV01'!B11590,)+MATCH(H519,RAW_c_TEB2000_REV01!B:B,),3),INDEX(RAW_c_TEB2000_REV01!B:D,MATCH(H519,RAW_c_TEB2000_REV01!B:B,0),3)),"---")),"---")</f>
        <v>---</v>
      </c>
      <c r="N519" t="str">
        <f>IFERROR(IF(AND(B519="B2B",J519="--"),L519,IF(
COUNTIF(B2B!H:H,(IF(K519&lt;&gt;"---",IF(INDEX(RAW_c_TEB2000_REV01!B:D,MATCH(H519,RAW_c_TEB2000_REV01!B:B,0),3)=L519,INDEX(
RAW_c_TEB2000_REV01!B:D,MATCH(H519,INDEX(RAW_c_TEB2000_REV01!B:B,MATCH(H519,RAW_c_TEB2000_REV01!B:B,)+1):'RAW_c_TEB2000_REV01'!B11590,)+MATCH(H519,RAW_c_TEB2000_REV01!B:B,),3),INDEX(RAW_c_TEB2000_REV01!B:D,MATCH(H519,RAW_c_TEB2000_REV01!B:B,0),3)),"---")))=0,"---",IF(K519&lt;&gt;"---",IF(INDEX(RAW_c_TEB2000_REV01!B:D,MATCH(H519,RAW_c_TEB2000_REV01!B:B,0),3)=L519,INDEX(
RAW_c_TEB2000_REV01!B:D,MATCH(H519,INDEX(RAW_c_TEB2000_REV01!B:B,MATCH(H519,RAW_c_TEB2000_REV01!B:B,)+1):'RAW_c_TEB2000_REV01'!B11590,)+MATCH(H519,RAW_c_TEB2000_REV01!B:B,),3),INDEX(RAW_c_TEB2000_REV01!B:D,MATCH(H519,RAW_c_TEB2000_REV01!B:B,0),3)),"---"))),"---")</f>
        <v>JB1-11</v>
      </c>
      <c r="T519">
        <f>COUNTIF(RAW_c_TEB2000_REV01!B:B,G519)</f>
        <v>2</v>
      </c>
      <c r="U519" t="str">
        <f t="shared" ref="U519:U538" si="53">$B519&amp;"-"&amp;$C519</f>
        <v>Ethernet-5</v>
      </c>
    </row>
    <row r="520" spans="1:21" x14ac:dyDescent="0.25">
      <c r="A520" t="s">
        <v>2572</v>
      </c>
      <c r="B520" t="s">
        <v>2567</v>
      </c>
      <c r="C520" t="s">
        <v>175</v>
      </c>
      <c r="D520" t="s">
        <v>1019</v>
      </c>
      <c r="E520">
        <v>6</v>
      </c>
      <c r="F520" t="str">
        <f t="shared" si="48"/>
        <v>J14-6</v>
      </c>
      <c r="G520" t="str">
        <f>VLOOKUP(F520,RAW_c_TEB2000_REV01!A:B,2,0)</f>
        <v>PHY_MDI2_P</v>
      </c>
      <c r="H520" t="str">
        <f t="shared" si="49"/>
        <v>PHY_MDI2_P</v>
      </c>
      <c r="I520" t="str">
        <f t="shared" si="50"/>
        <v>--</v>
      </c>
      <c r="J520" t="str">
        <f t="shared" si="51"/>
        <v>--</v>
      </c>
      <c r="K520">
        <f>IFERROR(IF(J520="--",IF(G520=H520,VLOOKUP(G520,RAW_c_TEB2000_REV01!L:N,3,0),SUM(VLOOKUP(H520,RAW_c_TEB2000_REV01!L:N,3,0),VLOOKUP(G520,RAW_c_TEB2000_REV01!L:N,3,0))),"---"),"---")</f>
        <v>43.363300000000002</v>
      </c>
      <c r="L520" t="str">
        <f t="shared" si="52"/>
        <v>J14-6</v>
      </c>
      <c r="M520" t="str">
        <f>IFERROR(IF(
COUNTIF(B2B!H:H,(IF(K520&lt;&gt;"---",IF(INDEX(RAW_c_TEB2000_REV01!B:D,MATCH(H520,RAW_c_TEB2000_REV01!B:B,0),3)=L520,INDEX(
RAW_c_TEB2000_REV01!B:D,MATCH(H520,INDEX(RAW_c_TEB2000_REV01!B:B,MATCH(H520,RAW_c_TEB2000_REV01!B:B,)+1):'RAW_c_TEB2000_REV01'!B11591,)+MATCH(H520,RAW_c_TEB2000_REV01!B:B,),3),INDEX(RAW_c_TEB2000_REV01!B:D,MATCH(H520,RAW_c_TEB2000_REV01!B:B,0),3)),"---")))=1,"---",IF(K520&lt;&gt;"---",IF(INDEX(RAW_c_TEB2000_REV01!B:D,MATCH(H520,RAW_c_TEB2000_REV01!B:B,0),3)=L520,INDEX(
RAW_c_TEB2000_REV01!B:D,MATCH(H520,INDEX(RAW_c_TEB2000_REV01!B:B,MATCH(H520,RAW_c_TEB2000_REV01!B:B,)+1):'RAW_c_TEB2000_REV01'!B11591,)+MATCH(H520,RAW_c_TEB2000_REV01!B:B,),3),INDEX(RAW_c_TEB2000_REV01!B:D,MATCH(H520,RAW_c_TEB2000_REV01!B:B,0),3)),"---")),"---")</f>
        <v>---</v>
      </c>
      <c r="N520" t="str">
        <f>IFERROR(IF(AND(B520="B2B",J520="--"),L520,IF(
COUNTIF(B2B!H:H,(IF(K520&lt;&gt;"---",IF(INDEX(RAW_c_TEB2000_REV01!B:D,MATCH(H520,RAW_c_TEB2000_REV01!B:B,0),3)=L520,INDEX(
RAW_c_TEB2000_REV01!B:D,MATCH(H520,INDEX(RAW_c_TEB2000_REV01!B:B,MATCH(H520,RAW_c_TEB2000_REV01!B:B,)+1):'RAW_c_TEB2000_REV01'!B11591,)+MATCH(H520,RAW_c_TEB2000_REV01!B:B,),3),INDEX(RAW_c_TEB2000_REV01!B:D,MATCH(H520,RAW_c_TEB2000_REV01!B:B,0),3)),"---")))=0,"---",IF(K520&lt;&gt;"---",IF(INDEX(RAW_c_TEB2000_REV01!B:D,MATCH(H520,RAW_c_TEB2000_REV01!B:B,0),3)=L520,INDEX(
RAW_c_TEB2000_REV01!B:D,MATCH(H520,INDEX(RAW_c_TEB2000_REV01!B:B,MATCH(H520,RAW_c_TEB2000_REV01!B:B,)+1):'RAW_c_TEB2000_REV01'!B11591,)+MATCH(H520,RAW_c_TEB2000_REV01!B:B,),3),INDEX(RAW_c_TEB2000_REV01!B:D,MATCH(H520,RAW_c_TEB2000_REV01!B:B,0),3)),"---"))),"---")</f>
        <v>JB1-15</v>
      </c>
      <c r="T520">
        <f>COUNTIF(RAW_c_TEB2000_REV01!B:B,G520)</f>
        <v>2</v>
      </c>
      <c r="U520" t="str">
        <f t="shared" si="53"/>
        <v>Ethernet-6</v>
      </c>
    </row>
    <row r="521" spans="1:21" x14ac:dyDescent="0.25">
      <c r="A521" t="s">
        <v>2573</v>
      </c>
      <c r="B521" t="s">
        <v>2567</v>
      </c>
      <c r="C521" t="s">
        <v>176</v>
      </c>
      <c r="D521" t="s">
        <v>1019</v>
      </c>
      <c r="E521">
        <v>7</v>
      </c>
      <c r="F521" t="str">
        <f t="shared" si="48"/>
        <v>J14-7</v>
      </c>
      <c r="G521" t="str">
        <f>VLOOKUP(F521,RAW_c_TEB2000_REV01!A:B,2,0)</f>
        <v>PHY_MDI2_N</v>
      </c>
      <c r="H521" t="str">
        <f t="shared" si="49"/>
        <v>PHY_MDI2_N</v>
      </c>
      <c r="I521" t="str">
        <f t="shared" si="50"/>
        <v>--</v>
      </c>
      <c r="J521" t="str">
        <f t="shared" si="51"/>
        <v>--</v>
      </c>
      <c r="K521">
        <f>IFERROR(IF(J521="--",IF(G521=H521,VLOOKUP(G521,RAW_c_TEB2000_REV01!L:N,3,0),SUM(VLOOKUP(H521,RAW_c_TEB2000_REV01!L:N,3,0),VLOOKUP(G521,RAW_c_TEB2000_REV01!L:N,3,0))),"---"),"---")</f>
        <v>43.350200000000001</v>
      </c>
      <c r="L521" t="str">
        <f t="shared" si="52"/>
        <v>J14-7</v>
      </c>
      <c r="M521" t="str">
        <f>IFERROR(IF(
COUNTIF(B2B!H:H,(IF(K521&lt;&gt;"---",IF(INDEX(RAW_c_TEB2000_REV01!B:D,MATCH(H521,RAW_c_TEB2000_REV01!B:B,0),3)=L521,INDEX(
RAW_c_TEB2000_REV01!B:D,MATCH(H521,INDEX(RAW_c_TEB2000_REV01!B:B,MATCH(H521,RAW_c_TEB2000_REV01!B:B,)+1):'RAW_c_TEB2000_REV01'!B11592,)+MATCH(H521,RAW_c_TEB2000_REV01!B:B,),3),INDEX(RAW_c_TEB2000_REV01!B:D,MATCH(H521,RAW_c_TEB2000_REV01!B:B,0),3)),"---")))=1,"---",IF(K521&lt;&gt;"---",IF(INDEX(RAW_c_TEB2000_REV01!B:D,MATCH(H521,RAW_c_TEB2000_REV01!B:B,0),3)=L521,INDEX(
RAW_c_TEB2000_REV01!B:D,MATCH(H521,INDEX(RAW_c_TEB2000_REV01!B:B,MATCH(H521,RAW_c_TEB2000_REV01!B:B,)+1):'RAW_c_TEB2000_REV01'!B11592,)+MATCH(H521,RAW_c_TEB2000_REV01!B:B,),3),INDEX(RAW_c_TEB2000_REV01!B:D,MATCH(H521,RAW_c_TEB2000_REV01!B:B,0),3)),"---")),"---")</f>
        <v>---</v>
      </c>
      <c r="N521" t="str">
        <f>IFERROR(IF(AND(B521="B2B",J521="--"),L521,IF(
COUNTIF(B2B!H:H,(IF(K521&lt;&gt;"---",IF(INDEX(RAW_c_TEB2000_REV01!B:D,MATCH(H521,RAW_c_TEB2000_REV01!B:B,0),3)=L521,INDEX(
RAW_c_TEB2000_REV01!B:D,MATCH(H521,INDEX(RAW_c_TEB2000_REV01!B:B,MATCH(H521,RAW_c_TEB2000_REV01!B:B,)+1):'RAW_c_TEB2000_REV01'!B11592,)+MATCH(H521,RAW_c_TEB2000_REV01!B:B,),3),INDEX(RAW_c_TEB2000_REV01!B:D,MATCH(H521,RAW_c_TEB2000_REV01!B:B,0),3)),"---")))=0,"---",IF(K521&lt;&gt;"---",IF(INDEX(RAW_c_TEB2000_REV01!B:D,MATCH(H521,RAW_c_TEB2000_REV01!B:B,0),3)=L521,INDEX(
RAW_c_TEB2000_REV01!B:D,MATCH(H521,INDEX(RAW_c_TEB2000_REV01!B:B,MATCH(H521,RAW_c_TEB2000_REV01!B:B,)+1):'RAW_c_TEB2000_REV01'!B11592,)+MATCH(H521,RAW_c_TEB2000_REV01!B:B,),3),INDEX(RAW_c_TEB2000_REV01!B:D,MATCH(H521,RAW_c_TEB2000_REV01!B:B,0),3)),"---"))),"---")</f>
        <v>JB1-17</v>
      </c>
      <c r="T521">
        <f>COUNTIF(RAW_c_TEB2000_REV01!B:B,G521)</f>
        <v>2</v>
      </c>
      <c r="U521" t="str">
        <f t="shared" si="53"/>
        <v>Ethernet-7</v>
      </c>
    </row>
    <row r="522" spans="1:21" x14ac:dyDescent="0.25">
      <c r="A522" t="s">
        <v>2574</v>
      </c>
      <c r="B522" t="s">
        <v>2567</v>
      </c>
      <c r="C522" t="s">
        <v>177</v>
      </c>
      <c r="D522" t="s">
        <v>1019</v>
      </c>
      <c r="E522">
        <v>8</v>
      </c>
      <c r="F522" t="str">
        <f t="shared" si="48"/>
        <v>J14-8</v>
      </c>
      <c r="G522" t="str">
        <f>VLOOKUP(F522,RAW_c_TEB2000_REV01!A:B,2,0)</f>
        <v>PHY_MDI3_P</v>
      </c>
      <c r="H522" t="str">
        <f t="shared" si="49"/>
        <v>PHY_MDI3_P</v>
      </c>
      <c r="I522" t="str">
        <f t="shared" si="50"/>
        <v>--</v>
      </c>
      <c r="J522" t="str">
        <f t="shared" si="51"/>
        <v>--</v>
      </c>
      <c r="K522">
        <f>IFERROR(IF(J522="--",IF(G522=H522,VLOOKUP(G522,RAW_c_TEB2000_REV01!L:N,3,0),SUM(VLOOKUP(H522,RAW_c_TEB2000_REV01!L:N,3,0),VLOOKUP(G522,RAW_c_TEB2000_REV01!L:N,3,0))),"---"),"---")</f>
        <v>43.503700000000002</v>
      </c>
      <c r="L522" t="str">
        <f t="shared" si="52"/>
        <v>J14-8</v>
      </c>
      <c r="M522" t="str">
        <f>IFERROR(IF(
COUNTIF(B2B!H:H,(IF(K522&lt;&gt;"---",IF(INDEX(RAW_c_TEB2000_REV01!B:D,MATCH(H522,RAW_c_TEB2000_REV01!B:B,0),3)=L522,INDEX(
RAW_c_TEB2000_REV01!B:D,MATCH(H522,INDEX(RAW_c_TEB2000_REV01!B:B,MATCH(H522,RAW_c_TEB2000_REV01!B:B,)+1):'RAW_c_TEB2000_REV01'!B11593,)+MATCH(H522,RAW_c_TEB2000_REV01!B:B,),3),INDEX(RAW_c_TEB2000_REV01!B:D,MATCH(H522,RAW_c_TEB2000_REV01!B:B,0),3)),"---")))=1,"---",IF(K522&lt;&gt;"---",IF(INDEX(RAW_c_TEB2000_REV01!B:D,MATCH(H522,RAW_c_TEB2000_REV01!B:B,0),3)=L522,INDEX(
RAW_c_TEB2000_REV01!B:D,MATCH(H522,INDEX(RAW_c_TEB2000_REV01!B:B,MATCH(H522,RAW_c_TEB2000_REV01!B:B,)+1):'RAW_c_TEB2000_REV01'!B11593,)+MATCH(H522,RAW_c_TEB2000_REV01!B:B,),3),INDEX(RAW_c_TEB2000_REV01!B:D,MATCH(H522,RAW_c_TEB2000_REV01!B:B,0),3)),"---")),"---")</f>
        <v>---</v>
      </c>
      <c r="N522" t="str">
        <f>IFERROR(IF(AND(B522="B2B",J522="--"),L522,IF(
COUNTIF(B2B!H:H,(IF(K522&lt;&gt;"---",IF(INDEX(RAW_c_TEB2000_REV01!B:D,MATCH(H522,RAW_c_TEB2000_REV01!B:B,0),3)=L522,INDEX(
RAW_c_TEB2000_REV01!B:D,MATCH(H522,INDEX(RAW_c_TEB2000_REV01!B:B,MATCH(H522,RAW_c_TEB2000_REV01!B:B,)+1):'RAW_c_TEB2000_REV01'!B11593,)+MATCH(H522,RAW_c_TEB2000_REV01!B:B,),3),INDEX(RAW_c_TEB2000_REV01!B:D,MATCH(H522,RAW_c_TEB2000_REV01!B:B,0),3)),"---")))=0,"---",IF(K522&lt;&gt;"---",IF(INDEX(RAW_c_TEB2000_REV01!B:D,MATCH(H522,RAW_c_TEB2000_REV01!B:B,0),3)=L522,INDEX(
RAW_c_TEB2000_REV01!B:D,MATCH(H522,INDEX(RAW_c_TEB2000_REV01!B:B,MATCH(H522,RAW_c_TEB2000_REV01!B:B,)+1):'RAW_c_TEB2000_REV01'!B11593,)+MATCH(H522,RAW_c_TEB2000_REV01!B:B,),3),INDEX(RAW_c_TEB2000_REV01!B:D,MATCH(H522,RAW_c_TEB2000_REV01!B:B,0),3)),"---"))),"---")</f>
        <v>JB1-21</v>
      </c>
      <c r="T522">
        <f>COUNTIF(RAW_c_TEB2000_REV01!B:B,G522)</f>
        <v>2</v>
      </c>
      <c r="U522" t="str">
        <f t="shared" si="53"/>
        <v>Ethernet-8</v>
      </c>
    </row>
    <row r="523" spans="1:21" x14ac:dyDescent="0.25">
      <c r="A523" t="s">
        <v>2575</v>
      </c>
      <c r="B523" t="s">
        <v>2567</v>
      </c>
      <c r="C523" t="s">
        <v>178</v>
      </c>
      <c r="D523" t="s">
        <v>1019</v>
      </c>
      <c r="E523">
        <v>9</v>
      </c>
      <c r="F523" t="str">
        <f t="shared" si="48"/>
        <v>J14-9</v>
      </c>
      <c r="G523" t="str">
        <f>VLOOKUP(F523,RAW_c_TEB2000_REV01!A:B,2,0)</f>
        <v>PHY_MDI3_N</v>
      </c>
      <c r="H523" t="str">
        <f t="shared" si="49"/>
        <v>PHY_MDI3_N</v>
      </c>
      <c r="I523" t="str">
        <f t="shared" si="50"/>
        <v>--</v>
      </c>
      <c r="J523" t="str">
        <f t="shared" si="51"/>
        <v>--</v>
      </c>
      <c r="K523">
        <f>IFERROR(IF(J523="--",IF(G523=H523,VLOOKUP(G523,RAW_c_TEB2000_REV01!L:N,3,0),SUM(VLOOKUP(H523,RAW_c_TEB2000_REV01!L:N,3,0),VLOOKUP(G523,RAW_c_TEB2000_REV01!L:N,3,0))),"---"),"---")</f>
        <v>43.490900000000003</v>
      </c>
      <c r="L523" t="str">
        <f t="shared" si="52"/>
        <v>J14-9</v>
      </c>
      <c r="M523" t="str">
        <f>IFERROR(IF(
COUNTIF(B2B!H:H,(IF(K523&lt;&gt;"---",IF(INDEX(RAW_c_TEB2000_REV01!B:D,MATCH(H523,RAW_c_TEB2000_REV01!B:B,0),3)=L523,INDEX(
RAW_c_TEB2000_REV01!B:D,MATCH(H523,INDEX(RAW_c_TEB2000_REV01!B:B,MATCH(H523,RAW_c_TEB2000_REV01!B:B,)+1):'RAW_c_TEB2000_REV01'!B11594,)+MATCH(H523,RAW_c_TEB2000_REV01!B:B,),3),INDEX(RAW_c_TEB2000_REV01!B:D,MATCH(H523,RAW_c_TEB2000_REV01!B:B,0),3)),"---")))=1,"---",IF(K523&lt;&gt;"---",IF(INDEX(RAW_c_TEB2000_REV01!B:D,MATCH(H523,RAW_c_TEB2000_REV01!B:B,0),3)=L523,INDEX(
RAW_c_TEB2000_REV01!B:D,MATCH(H523,INDEX(RAW_c_TEB2000_REV01!B:B,MATCH(H523,RAW_c_TEB2000_REV01!B:B,)+1):'RAW_c_TEB2000_REV01'!B11594,)+MATCH(H523,RAW_c_TEB2000_REV01!B:B,),3),INDEX(RAW_c_TEB2000_REV01!B:D,MATCH(H523,RAW_c_TEB2000_REV01!B:B,0),3)),"---")),"---")</f>
        <v>---</v>
      </c>
      <c r="N523" t="str">
        <f>IFERROR(IF(AND(B523="B2B",J523="--"),L523,IF(
COUNTIF(B2B!H:H,(IF(K523&lt;&gt;"---",IF(INDEX(RAW_c_TEB2000_REV01!B:D,MATCH(H523,RAW_c_TEB2000_REV01!B:B,0),3)=L523,INDEX(
RAW_c_TEB2000_REV01!B:D,MATCH(H523,INDEX(RAW_c_TEB2000_REV01!B:B,MATCH(H523,RAW_c_TEB2000_REV01!B:B,)+1):'RAW_c_TEB2000_REV01'!B11594,)+MATCH(H523,RAW_c_TEB2000_REV01!B:B,),3),INDEX(RAW_c_TEB2000_REV01!B:D,MATCH(H523,RAW_c_TEB2000_REV01!B:B,0),3)),"---")))=0,"---",IF(K523&lt;&gt;"---",IF(INDEX(RAW_c_TEB2000_REV01!B:D,MATCH(H523,RAW_c_TEB2000_REV01!B:B,0),3)=L523,INDEX(
RAW_c_TEB2000_REV01!B:D,MATCH(H523,INDEX(RAW_c_TEB2000_REV01!B:B,MATCH(H523,RAW_c_TEB2000_REV01!B:B,)+1):'RAW_c_TEB2000_REV01'!B11594,)+MATCH(H523,RAW_c_TEB2000_REV01!B:B,),3),INDEX(RAW_c_TEB2000_REV01!B:D,MATCH(H523,RAW_c_TEB2000_REV01!B:B,0),3)),"---"))),"---")</f>
        <v>JB1-23</v>
      </c>
      <c r="T523">
        <f>COUNTIF(RAW_c_TEB2000_REV01!B:B,G523)</f>
        <v>2</v>
      </c>
      <c r="U523" t="str">
        <f t="shared" si="53"/>
        <v>Ethernet-9</v>
      </c>
    </row>
    <row r="524" spans="1:21" x14ac:dyDescent="0.25">
      <c r="A524" t="s">
        <v>2576</v>
      </c>
      <c r="B524" t="s">
        <v>2567</v>
      </c>
      <c r="C524" t="s">
        <v>291</v>
      </c>
      <c r="D524" t="s">
        <v>1019</v>
      </c>
      <c r="E524">
        <v>10</v>
      </c>
      <c r="F524" t="str">
        <f t="shared" si="48"/>
        <v>J14-10</v>
      </c>
      <c r="G524" t="str">
        <f>VLOOKUP(F524,RAW_c_TEB2000_REV01!A:B,2,0)</f>
        <v>GND</v>
      </c>
      <c r="H524" t="str">
        <f t="shared" si="49"/>
        <v>GND</v>
      </c>
      <c r="I524" t="str">
        <f t="shared" si="50"/>
        <v>--</v>
      </c>
      <c r="J524" t="str">
        <f t="shared" si="51"/>
        <v>---</v>
      </c>
      <c r="K524" t="str">
        <f>IFERROR(IF(J524="--",IF(G524=H524,VLOOKUP(G524,RAW_c_TEB2000_REV01!L:N,3,0),SUM(VLOOKUP(H524,RAW_c_TEB2000_REV01!L:N,3,0),VLOOKUP(G524,RAW_c_TEB2000_REV01!L:N,3,0))),"---"),"---")</f>
        <v>---</v>
      </c>
      <c r="L524" t="str">
        <f t="shared" si="52"/>
        <v>J14-10</v>
      </c>
      <c r="M524" t="str">
        <f>IFERROR(IF(
COUNTIF(B2B!H:H,(IF(K524&lt;&gt;"---",IF(INDEX(RAW_c_TEB2000_REV01!B:D,MATCH(H524,RAW_c_TEB2000_REV01!B:B,0),3)=L524,INDEX(
RAW_c_TEB2000_REV01!B:D,MATCH(H524,INDEX(RAW_c_TEB2000_REV01!B:B,MATCH(H524,RAW_c_TEB2000_REV01!B:B,)+1):'RAW_c_TEB2000_REV01'!B11595,)+MATCH(H524,RAW_c_TEB2000_REV01!B:B,),3),INDEX(RAW_c_TEB2000_REV01!B:D,MATCH(H524,RAW_c_TEB2000_REV01!B:B,0),3)),"---")))=1,"---",IF(K524&lt;&gt;"---",IF(INDEX(RAW_c_TEB2000_REV01!B:D,MATCH(H524,RAW_c_TEB2000_REV01!B:B,0),3)=L524,INDEX(
RAW_c_TEB2000_REV01!B:D,MATCH(H524,INDEX(RAW_c_TEB2000_REV01!B:B,MATCH(H524,RAW_c_TEB2000_REV01!B:B,)+1):'RAW_c_TEB2000_REV01'!B11595,)+MATCH(H524,RAW_c_TEB2000_REV01!B:B,),3),INDEX(RAW_c_TEB2000_REV01!B:D,MATCH(H524,RAW_c_TEB2000_REV01!B:B,0),3)),"---")),"---")</f>
        <v>---</v>
      </c>
      <c r="N524" t="str">
        <f>IFERROR(IF(AND(B524="B2B",J524="--"),L524,IF(
COUNTIF(B2B!H:H,(IF(K524&lt;&gt;"---",IF(INDEX(RAW_c_TEB2000_REV01!B:D,MATCH(H524,RAW_c_TEB2000_REV01!B:B,0),3)=L524,INDEX(
RAW_c_TEB2000_REV01!B:D,MATCH(H524,INDEX(RAW_c_TEB2000_REV01!B:B,MATCH(H524,RAW_c_TEB2000_REV01!B:B,)+1):'RAW_c_TEB2000_REV01'!B11595,)+MATCH(H524,RAW_c_TEB2000_REV01!B:B,),3),INDEX(RAW_c_TEB2000_REV01!B:D,MATCH(H524,RAW_c_TEB2000_REV01!B:B,0),3)),"---")))=0,"---",IF(K524&lt;&gt;"---",IF(INDEX(RAW_c_TEB2000_REV01!B:D,MATCH(H524,RAW_c_TEB2000_REV01!B:B,0),3)=L524,INDEX(
RAW_c_TEB2000_REV01!B:D,MATCH(H524,INDEX(RAW_c_TEB2000_REV01!B:B,MATCH(H524,RAW_c_TEB2000_REV01!B:B,)+1):'RAW_c_TEB2000_REV01'!B11595,)+MATCH(H524,RAW_c_TEB2000_REV01!B:B,),3),INDEX(RAW_c_TEB2000_REV01!B:D,MATCH(H524,RAW_c_TEB2000_REV01!B:B,0),3)),"---"))),"---")</f>
        <v>---</v>
      </c>
      <c r="T524">
        <f>COUNTIF(RAW_c_TEB2000_REV01!B:B,G524)</f>
        <v>224</v>
      </c>
      <c r="U524" t="str">
        <f t="shared" si="53"/>
        <v>Ethernet-GND</v>
      </c>
    </row>
    <row r="525" spans="1:21" x14ac:dyDescent="0.25">
      <c r="A525" t="s">
        <v>2577</v>
      </c>
      <c r="B525" t="s">
        <v>2567</v>
      </c>
      <c r="C525" t="s">
        <v>180</v>
      </c>
      <c r="D525" t="s">
        <v>1019</v>
      </c>
      <c r="E525">
        <v>11</v>
      </c>
      <c r="F525" t="str">
        <f t="shared" si="48"/>
        <v>J14-11</v>
      </c>
      <c r="G525" t="str">
        <f>VLOOKUP(F525,RAW_c_TEB2000_REV01!A:B,2,0)</f>
        <v>PHY_LED1</v>
      </c>
      <c r="H525" t="str">
        <f t="shared" si="49"/>
        <v>PHY_LED1R</v>
      </c>
      <c r="I525" t="str">
        <f t="shared" si="50"/>
        <v>R4</v>
      </c>
      <c r="J525" t="str">
        <f t="shared" si="51"/>
        <v>--</v>
      </c>
      <c r="K525">
        <f>IFERROR(IF(J525="--",IF(G525=H525,VLOOKUP(G525,RAW_c_TEB2000_REV01!L:N,3,0),SUM(VLOOKUP(H525,RAW_c_TEB2000_REV01!L:N,3,0),VLOOKUP(G525,RAW_c_TEB2000_REV01!L:N,3,0))),"---"),"---")</f>
        <v>88.143500000000003</v>
      </c>
      <c r="L525" t="str">
        <f t="shared" si="52"/>
        <v>J14-11</v>
      </c>
      <c r="M525" t="str">
        <f>IFERROR(IF(
COUNTIF(B2B!H:H,(IF(K525&lt;&gt;"---",IF(INDEX(RAW_c_TEB2000_REV01!B:D,MATCH(H525,RAW_c_TEB2000_REV01!B:B,0),3)=L525,INDEX(
RAW_c_TEB2000_REV01!B:D,MATCH(H525,INDEX(RAW_c_TEB2000_REV01!B:B,MATCH(H525,RAW_c_TEB2000_REV01!B:B,)+1):'RAW_c_TEB2000_REV01'!B11596,)+MATCH(H525,RAW_c_TEB2000_REV01!B:B,),3),INDEX(RAW_c_TEB2000_REV01!B:D,MATCH(H525,RAW_c_TEB2000_REV01!B:B,0),3)),"---")))=1,"---",IF(K525&lt;&gt;"---",IF(INDEX(RAW_c_TEB2000_REV01!B:D,MATCH(H525,RAW_c_TEB2000_REV01!B:B,0),3)=L525,INDEX(
RAW_c_TEB2000_REV01!B:D,MATCH(H525,INDEX(RAW_c_TEB2000_REV01!B:B,MATCH(H525,RAW_c_TEB2000_REV01!B:B,)+1):'RAW_c_TEB2000_REV01'!B11596,)+MATCH(H525,RAW_c_TEB2000_REV01!B:B,),3),INDEX(RAW_c_TEB2000_REV01!B:D,MATCH(H525,RAW_c_TEB2000_REV01!B:B,0),3)),"---")),"---")</f>
        <v>U5-92</v>
      </c>
      <c r="N525" t="str">
        <f>IFERROR(IF(AND(B525="B2B",J525="--"),L525,IF(
COUNTIF(B2B!H:H,(IF(K525&lt;&gt;"---",IF(INDEX(RAW_c_TEB2000_REV01!B:D,MATCH(H525,RAW_c_TEB2000_REV01!B:B,0),3)=L525,INDEX(
RAW_c_TEB2000_REV01!B:D,MATCH(H525,INDEX(RAW_c_TEB2000_REV01!B:B,MATCH(H525,RAW_c_TEB2000_REV01!B:B,)+1):'RAW_c_TEB2000_REV01'!B11596,)+MATCH(H525,RAW_c_TEB2000_REV01!B:B,),3),INDEX(RAW_c_TEB2000_REV01!B:D,MATCH(H525,RAW_c_TEB2000_REV01!B:B,0),3)),"---")))=0,"---",IF(K525&lt;&gt;"---",IF(INDEX(RAW_c_TEB2000_REV01!B:D,MATCH(H525,RAW_c_TEB2000_REV01!B:B,0),3)=L525,INDEX(
RAW_c_TEB2000_REV01!B:D,MATCH(H525,INDEX(RAW_c_TEB2000_REV01!B:B,MATCH(H525,RAW_c_TEB2000_REV01!B:B,)+1):'RAW_c_TEB2000_REV01'!B11596,)+MATCH(H525,RAW_c_TEB2000_REV01!B:B,),3),INDEX(RAW_c_TEB2000_REV01!B:D,MATCH(H525,RAW_c_TEB2000_REV01!B:B,0),3)),"---"))),"---")</f>
        <v>---</v>
      </c>
      <c r="T525">
        <f>COUNTIF(RAW_c_TEB2000_REV01!B:B,G525)</f>
        <v>2</v>
      </c>
      <c r="U525" t="str">
        <f t="shared" si="53"/>
        <v>Ethernet-11</v>
      </c>
    </row>
    <row r="526" spans="1:21" x14ac:dyDescent="0.25">
      <c r="A526" t="s">
        <v>2578</v>
      </c>
      <c r="B526" t="s">
        <v>2567</v>
      </c>
      <c r="C526" t="s">
        <v>181</v>
      </c>
      <c r="D526" t="s">
        <v>1019</v>
      </c>
      <c r="E526">
        <v>12</v>
      </c>
      <c r="F526" t="str">
        <f t="shared" si="48"/>
        <v>J14-12</v>
      </c>
      <c r="G526" t="str">
        <f>VLOOKUP(F526,RAW_c_TEB2000_REV01!A:B,2,0)</f>
        <v>NetJ14_12</v>
      </c>
      <c r="H526" t="str">
        <f t="shared" si="49"/>
        <v>NetJ14_12</v>
      </c>
      <c r="I526" t="str">
        <f t="shared" si="50"/>
        <v>--</v>
      </c>
      <c r="J526" t="str">
        <f t="shared" si="51"/>
        <v>--</v>
      </c>
      <c r="K526">
        <f>IFERROR(IF(J526="--",IF(G526=H526,VLOOKUP(G526,RAW_c_TEB2000_REV01!L:N,3,0),SUM(VLOOKUP(H526,RAW_c_TEB2000_REV01!L:N,3,0),VLOOKUP(G526,RAW_c_TEB2000_REV01!L:N,3,0))),"---"),"---")</f>
        <v>79.972499999999997</v>
      </c>
      <c r="L526" t="str">
        <f t="shared" si="52"/>
        <v>J14-12</v>
      </c>
      <c r="M526" t="str">
        <f>IFERROR(IF(
COUNTIF(B2B!H:H,(IF(K526&lt;&gt;"---",IF(INDEX(RAW_c_TEB2000_REV01!B:D,MATCH(H526,RAW_c_TEB2000_REV01!B:B,0),3)=L526,INDEX(
RAW_c_TEB2000_REV01!B:D,MATCH(H526,INDEX(RAW_c_TEB2000_REV01!B:B,MATCH(H526,RAW_c_TEB2000_REV01!B:B,)+1):'RAW_c_TEB2000_REV01'!B11597,)+MATCH(H526,RAW_c_TEB2000_REV01!B:B,),3),INDEX(RAW_c_TEB2000_REV01!B:D,MATCH(H526,RAW_c_TEB2000_REV01!B:B,0),3)),"---")))=1,"---",IF(K526&lt;&gt;"---",IF(INDEX(RAW_c_TEB2000_REV01!B:D,MATCH(H526,RAW_c_TEB2000_REV01!B:B,0),3)=L526,INDEX(
RAW_c_TEB2000_REV01!B:D,MATCH(H526,INDEX(RAW_c_TEB2000_REV01!B:B,MATCH(H526,RAW_c_TEB2000_REV01!B:B,)+1):'RAW_c_TEB2000_REV01'!B11597,)+MATCH(H526,RAW_c_TEB2000_REV01!B:B,),3),INDEX(RAW_c_TEB2000_REV01!B:D,MATCH(H526,RAW_c_TEB2000_REV01!B:B,0),3)),"---")),"---")</f>
        <v>R3-1</v>
      </c>
      <c r="N526" t="str">
        <f>IFERROR(IF(AND(B526="B2B",J526="--"),L526,IF(
COUNTIF(B2B!H:H,(IF(K526&lt;&gt;"---",IF(INDEX(RAW_c_TEB2000_REV01!B:D,MATCH(H526,RAW_c_TEB2000_REV01!B:B,0),3)=L526,INDEX(
RAW_c_TEB2000_REV01!B:D,MATCH(H526,INDEX(RAW_c_TEB2000_REV01!B:B,MATCH(H526,RAW_c_TEB2000_REV01!B:B,)+1):'RAW_c_TEB2000_REV01'!B11597,)+MATCH(H526,RAW_c_TEB2000_REV01!B:B,),3),INDEX(RAW_c_TEB2000_REV01!B:D,MATCH(H526,RAW_c_TEB2000_REV01!B:B,0),3)),"---")))=0,"---",IF(K526&lt;&gt;"---",IF(INDEX(RAW_c_TEB2000_REV01!B:D,MATCH(H526,RAW_c_TEB2000_REV01!B:B,0),3)=L526,INDEX(
RAW_c_TEB2000_REV01!B:D,MATCH(H526,INDEX(RAW_c_TEB2000_REV01!B:B,MATCH(H526,RAW_c_TEB2000_REV01!B:B,)+1):'RAW_c_TEB2000_REV01'!B11597,)+MATCH(H526,RAW_c_TEB2000_REV01!B:B,),3),INDEX(RAW_c_TEB2000_REV01!B:D,MATCH(H526,RAW_c_TEB2000_REV01!B:B,0),3)),"---"))),"---")</f>
        <v>---</v>
      </c>
      <c r="T526">
        <f>COUNTIF(RAW_c_TEB2000_REV01!B:B,G526)</f>
        <v>2</v>
      </c>
      <c r="U526" t="str">
        <f t="shared" si="53"/>
        <v>Ethernet-12</v>
      </c>
    </row>
    <row r="527" spans="1:21" x14ac:dyDescent="0.25">
      <c r="A527" t="s">
        <v>2579</v>
      </c>
      <c r="B527" t="s">
        <v>2567</v>
      </c>
      <c r="C527" t="s">
        <v>182</v>
      </c>
      <c r="D527" t="s">
        <v>1019</v>
      </c>
      <c r="E527">
        <v>13</v>
      </c>
      <c r="F527" t="str">
        <f t="shared" si="48"/>
        <v>J14-13</v>
      </c>
      <c r="G527" t="str">
        <f>VLOOKUP(F527,RAW_c_TEB2000_REV01!A:B,2,0)</f>
        <v>NetJ14_13</v>
      </c>
      <c r="H527" t="str">
        <f t="shared" si="49"/>
        <v>NetJ14_13</v>
      </c>
      <c r="I527" t="str">
        <f t="shared" si="50"/>
        <v>--</v>
      </c>
      <c r="J527" t="str">
        <f t="shared" si="51"/>
        <v>--</v>
      </c>
      <c r="K527">
        <f>IFERROR(IF(J527="--",IF(G527=H527,VLOOKUP(G527,RAW_c_TEB2000_REV01!L:N,3,0),SUM(VLOOKUP(H527,RAW_c_TEB2000_REV01!L:N,3,0),VLOOKUP(G527,RAW_c_TEB2000_REV01!L:N,3,0))),"---"),"---")</f>
        <v>82.769099999999995</v>
      </c>
      <c r="L527" t="str">
        <f t="shared" si="52"/>
        <v>J14-13</v>
      </c>
      <c r="M527" t="str">
        <f>IFERROR(IF(
COUNTIF(B2B!H:H,(IF(K527&lt;&gt;"---",IF(INDEX(RAW_c_TEB2000_REV01!B:D,MATCH(H527,RAW_c_TEB2000_REV01!B:B,0),3)=L527,INDEX(
RAW_c_TEB2000_REV01!B:D,MATCH(H527,INDEX(RAW_c_TEB2000_REV01!B:B,MATCH(H527,RAW_c_TEB2000_REV01!B:B,)+1):'RAW_c_TEB2000_REV01'!B11598,)+MATCH(H527,RAW_c_TEB2000_REV01!B:B,),3),INDEX(RAW_c_TEB2000_REV01!B:D,MATCH(H527,RAW_c_TEB2000_REV01!B:B,0),3)),"---")))=1,"---",IF(K527&lt;&gt;"---",IF(INDEX(RAW_c_TEB2000_REV01!B:D,MATCH(H527,RAW_c_TEB2000_REV01!B:B,0),3)=L527,INDEX(
RAW_c_TEB2000_REV01!B:D,MATCH(H527,INDEX(RAW_c_TEB2000_REV01!B:B,MATCH(H527,RAW_c_TEB2000_REV01!B:B,)+1):'RAW_c_TEB2000_REV01'!B11598,)+MATCH(H527,RAW_c_TEB2000_REV01!B:B,),3),INDEX(RAW_c_TEB2000_REV01!B:D,MATCH(H527,RAW_c_TEB2000_REV01!B:B,0),3)),"---")),"---")</f>
        <v>R4-1</v>
      </c>
      <c r="N527" t="str">
        <f>IFERROR(IF(AND(B527="B2B",J527="--"),L527,IF(
COUNTIF(B2B!H:H,(IF(K527&lt;&gt;"---",IF(INDEX(RAW_c_TEB2000_REV01!B:D,MATCH(H527,RAW_c_TEB2000_REV01!B:B,0),3)=L527,INDEX(
RAW_c_TEB2000_REV01!B:D,MATCH(H527,INDEX(RAW_c_TEB2000_REV01!B:B,MATCH(H527,RAW_c_TEB2000_REV01!B:B,)+1):'RAW_c_TEB2000_REV01'!B11598,)+MATCH(H527,RAW_c_TEB2000_REV01!B:B,),3),INDEX(RAW_c_TEB2000_REV01!B:D,MATCH(H527,RAW_c_TEB2000_REV01!B:B,0),3)),"---")))=0,"---",IF(K527&lt;&gt;"---",IF(INDEX(RAW_c_TEB2000_REV01!B:D,MATCH(H527,RAW_c_TEB2000_REV01!B:B,0),3)=L527,INDEX(
RAW_c_TEB2000_REV01!B:D,MATCH(H527,INDEX(RAW_c_TEB2000_REV01!B:B,MATCH(H527,RAW_c_TEB2000_REV01!B:B,)+1):'RAW_c_TEB2000_REV01'!B11598,)+MATCH(H527,RAW_c_TEB2000_REV01!B:B,),3),INDEX(RAW_c_TEB2000_REV01!B:D,MATCH(H527,RAW_c_TEB2000_REV01!B:B,0),3)),"---"))),"---")</f>
        <v>---</v>
      </c>
      <c r="T527">
        <f>COUNTIF(RAW_c_TEB2000_REV01!B:B,G527)</f>
        <v>2</v>
      </c>
      <c r="U527" t="str">
        <f t="shared" si="53"/>
        <v>Ethernet-13</v>
      </c>
    </row>
    <row r="528" spans="1:21" x14ac:dyDescent="0.25">
      <c r="A528" t="s">
        <v>2580</v>
      </c>
      <c r="B528" t="s">
        <v>2567</v>
      </c>
      <c r="C528" t="s">
        <v>183</v>
      </c>
      <c r="D528" t="s">
        <v>1019</v>
      </c>
      <c r="E528">
        <v>14</v>
      </c>
      <c r="F528" t="str">
        <f t="shared" si="48"/>
        <v>J14-14</v>
      </c>
      <c r="G528" t="str">
        <f>VLOOKUP(F528,RAW_c_TEB2000_REV01!A:B,2,0)</f>
        <v>PHY_LED2</v>
      </c>
      <c r="H528" t="str">
        <f t="shared" si="49"/>
        <v>PHY_LED2R</v>
      </c>
      <c r="I528" t="str">
        <f t="shared" si="50"/>
        <v>R4</v>
      </c>
      <c r="J528" t="str">
        <f t="shared" si="51"/>
        <v>--</v>
      </c>
      <c r="K528">
        <f>IFERROR(IF(J528="--",IF(G528=H528,VLOOKUP(G528,RAW_c_TEB2000_REV01!L:N,3,0),SUM(VLOOKUP(H528,RAW_c_TEB2000_REV01!L:N,3,0),VLOOKUP(G528,RAW_c_TEB2000_REV01!L:N,3,0))),"---"),"---")</f>
        <v>100.67660000000001</v>
      </c>
      <c r="L528" t="str">
        <f t="shared" si="52"/>
        <v>J14-14</v>
      </c>
      <c r="M528" t="str">
        <f>IFERROR(IF(
COUNTIF(B2B!H:H,(IF(K528&lt;&gt;"---",IF(INDEX(RAW_c_TEB2000_REV01!B:D,MATCH(H528,RAW_c_TEB2000_REV01!B:B,0),3)=L528,INDEX(
RAW_c_TEB2000_REV01!B:D,MATCH(H528,INDEX(RAW_c_TEB2000_REV01!B:B,MATCH(H528,RAW_c_TEB2000_REV01!B:B,)+1):'RAW_c_TEB2000_REV01'!B11599,)+MATCH(H528,RAW_c_TEB2000_REV01!B:B,),3),INDEX(RAW_c_TEB2000_REV01!B:D,MATCH(H528,RAW_c_TEB2000_REV01!B:B,0),3)),"---")))=1,"---",IF(K528&lt;&gt;"---",IF(INDEX(RAW_c_TEB2000_REV01!B:D,MATCH(H528,RAW_c_TEB2000_REV01!B:B,0),3)=L528,INDEX(
RAW_c_TEB2000_REV01!B:D,MATCH(H528,INDEX(RAW_c_TEB2000_REV01!B:B,MATCH(H528,RAW_c_TEB2000_REV01!B:B,)+1):'RAW_c_TEB2000_REV01'!B11599,)+MATCH(H528,RAW_c_TEB2000_REV01!B:B,),3),INDEX(RAW_c_TEB2000_REV01!B:D,MATCH(H528,RAW_c_TEB2000_REV01!B:B,0),3)),"---")),"---")</f>
        <v>U5-91</v>
      </c>
      <c r="N528" t="str">
        <f>IFERROR(IF(AND(B528="B2B",J528="--"),L528,IF(
COUNTIF(B2B!H:H,(IF(K528&lt;&gt;"---",IF(INDEX(RAW_c_TEB2000_REV01!B:D,MATCH(H528,RAW_c_TEB2000_REV01!B:B,0),3)=L528,INDEX(
RAW_c_TEB2000_REV01!B:D,MATCH(H528,INDEX(RAW_c_TEB2000_REV01!B:B,MATCH(H528,RAW_c_TEB2000_REV01!B:B,)+1):'RAW_c_TEB2000_REV01'!B11599,)+MATCH(H528,RAW_c_TEB2000_REV01!B:B,),3),INDEX(RAW_c_TEB2000_REV01!B:D,MATCH(H528,RAW_c_TEB2000_REV01!B:B,0),3)),"---")))=0,"---",IF(K528&lt;&gt;"---",IF(INDEX(RAW_c_TEB2000_REV01!B:D,MATCH(H528,RAW_c_TEB2000_REV01!B:B,0),3)=L528,INDEX(
RAW_c_TEB2000_REV01!B:D,MATCH(H528,INDEX(RAW_c_TEB2000_REV01!B:B,MATCH(H528,RAW_c_TEB2000_REV01!B:B,)+1):'RAW_c_TEB2000_REV01'!B11599,)+MATCH(H528,RAW_c_TEB2000_REV01!B:B,),3),INDEX(RAW_c_TEB2000_REV01!B:D,MATCH(H528,RAW_c_TEB2000_REV01!B:B,0),3)),"---"))),"---")</f>
        <v>---</v>
      </c>
      <c r="T528">
        <f>COUNTIF(RAW_c_TEB2000_REV01!B:B,G528)</f>
        <v>2</v>
      </c>
      <c r="U528" t="str">
        <f t="shared" si="53"/>
        <v>Ethernet-14</v>
      </c>
    </row>
    <row r="529" spans="1:21" x14ac:dyDescent="0.25">
      <c r="A529" t="s">
        <v>2581</v>
      </c>
      <c r="B529" t="s">
        <v>2567</v>
      </c>
      <c r="C529" t="s">
        <v>2510</v>
      </c>
      <c r="D529" t="s">
        <v>1019</v>
      </c>
      <c r="E529">
        <v>15</v>
      </c>
      <c r="F529" t="str">
        <f t="shared" si="48"/>
        <v>J14-15</v>
      </c>
      <c r="G529" t="str">
        <f>VLOOKUP(F529,RAW_c_TEB2000_REV01!A:B,2,0)</f>
        <v>FGND</v>
      </c>
      <c r="H529" t="str">
        <f t="shared" si="49"/>
        <v>FGND</v>
      </c>
      <c r="I529" t="str">
        <f t="shared" si="50"/>
        <v>--</v>
      </c>
      <c r="J529" t="str">
        <f t="shared" si="51"/>
        <v>---</v>
      </c>
      <c r="K529" t="str">
        <f>IFERROR(IF(J529="--",IF(G529=H529,VLOOKUP(G529,RAW_c_TEB2000_REV01!L:N,3,0),SUM(VLOOKUP(H529,RAW_c_TEB2000_REV01!L:N,3,0),VLOOKUP(G529,RAW_c_TEB2000_REV01!L:N,3,0))),"---"),"---")</f>
        <v>---</v>
      </c>
      <c r="L529" t="str">
        <f t="shared" si="52"/>
        <v>J14-15</v>
      </c>
      <c r="M529" t="str">
        <f>IFERROR(IF(
COUNTIF(B2B!H:H,(IF(K529&lt;&gt;"---",IF(INDEX(RAW_c_TEB2000_REV01!B:D,MATCH(H529,RAW_c_TEB2000_REV01!B:B,0),3)=L529,INDEX(
RAW_c_TEB2000_REV01!B:D,MATCH(H529,INDEX(RAW_c_TEB2000_REV01!B:B,MATCH(H529,RAW_c_TEB2000_REV01!B:B,)+1):'RAW_c_TEB2000_REV01'!B11600,)+MATCH(H529,RAW_c_TEB2000_REV01!B:B,),3),INDEX(RAW_c_TEB2000_REV01!B:D,MATCH(H529,RAW_c_TEB2000_REV01!B:B,0),3)),"---")))=1,"---",IF(K529&lt;&gt;"---",IF(INDEX(RAW_c_TEB2000_REV01!B:D,MATCH(H529,RAW_c_TEB2000_REV01!B:B,0),3)=L529,INDEX(
RAW_c_TEB2000_REV01!B:D,MATCH(H529,INDEX(RAW_c_TEB2000_REV01!B:B,MATCH(H529,RAW_c_TEB2000_REV01!B:B,)+1):'RAW_c_TEB2000_REV01'!B11600,)+MATCH(H529,RAW_c_TEB2000_REV01!B:B,),3),INDEX(RAW_c_TEB2000_REV01!B:D,MATCH(H529,RAW_c_TEB2000_REV01!B:B,0),3)),"---")),"---")</f>
        <v>---</v>
      </c>
      <c r="N529" t="str">
        <f>IFERROR(IF(AND(B529="B2B",J529="--"),L529,IF(
COUNTIF(B2B!H:H,(IF(K529&lt;&gt;"---",IF(INDEX(RAW_c_TEB2000_REV01!B:D,MATCH(H529,RAW_c_TEB2000_REV01!B:B,0),3)=L529,INDEX(
RAW_c_TEB2000_REV01!B:D,MATCH(H529,INDEX(RAW_c_TEB2000_REV01!B:B,MATCH(H529,RAW_c_TEB2000_REV01!B:B,)+1):'RAW_c_TEB2000_REV01'!B11600,)+MATCH(H529,RAW_c_TEB2000_REV01!B:B,),3),INDEX(RAW_c_TEB2000_REV01!B:D,MATCH(H529,RAW_c_TEB2000_REV01!B:B,0),3)),"---")))=0,"---",IF(K529&lt;&gt;"---",IF(INDEX(RAW_c_TEB2000_REV01!B:D,MATCH(H529,RAW_c_TEB2000_REV01!B:B,0),3)=L529,INDEX(
RAW_c_TEB2000_REV01!B:D,MATCH(H529,INDEX(RAW_c_TEB2000_REV01!B:B,MATCH(H529,RAW_c_TEB2000_REV01!B:B,)+1):'RAW_c_TEB2000_REV01'!B11600,)+MATCH(H529,RAW_c_TEB2000_REV01!B:B,),3),INDEX(RAW_c_TEB2000_REV01!B:D,MATCH(H529,RAW_c_TEB2000_REV01!B:B,0),3)),"---"))),"---")</f>
        <v>---</v>
      </c>
      <c r="T529">
        <f>COUNTIF(RAW_c_TEB2000_REV01!B:B,G529)</f>
        <v>14</v>
      </c>
      <c r="U529" t="str">
        <f t="shared" si="53"/>
        <v>Ethernet-Frame</v>
      </c>
    </row>
    <row r="530" spans="1:21" x14ac:dyDescent="0.25">
      <c r="A530" t="s">
        <v>2582</v>
      </c>
      <c r="B530" t="s">
        <v>2567</v>
      </c>
      <c r="C530" t="s">
        <v>2510</v>
      </c>
      <c r="D530" t="s">
        <v>1019</v>
      </c>
      <c r="E530">
        <v>16</v>
      </c>
      <c r="F530" t="str">
        <f t="shared" si="48"/>
        <v>J14-16</v>
      </c>
      <c r="G530" t="str">
        <f>VLOOKUP(F530,RAW_c_TEB2000_REV01!A:B,2,0)</f>
        <v>FGND</v>
      </c>
      <c r="H530" t="str">
        <f t="shared" si="49"/>
        <v>FGND</v>
      </c>
      <c r="I530" t="str">
        <f t="shared" si="50"/>
        <v>--</v>
      </c>
      <c r="J530" t="str">
        <f t="shared" si="51"/>
        <v>---</v>
      </c>
      <c r="K530" t="str">
        <f>IFERROR(IF(J530="--",IF(G530=H530,VLOOKUP(G530,RAW_c_TEB2000_REV01!L:N,3,0),SUM(VLOOKUP(H530,RAW_c_TEB2000_REV01!L:N,3,0),VLOOKUP(G530,RAW_c_TEB2000_REV01!L:N,3,0))),"---"),"---")</f>
        <v>---</v>
      </c>
      <c r="L530" t="str">
        <f t="shared" si="52"/>
        <v>J14-16</v>
      </c>
      <c r="M530" t="str">
        <f>IFERROR(IF(
COUNTIF(B2B!H:H,(IF(K530&lt;&gt;"---",IF(INDEX(RAW_c_TEB2000_REV01!B:D,MATCH(H530,RAW_c_TEB2000_REV01!B:B,0),3)=L530,INDEX(
RAW_c_TEB2000_REV01!B:D,MATCH(H530,INDEX(RAW_c_TEB2000_REV01!B:B,MATCH(H530,RAW_c_TEB2000_REV01!B:B,)+1):'RAW_c_TEB2000_REV01'!B11601,)+MATCH(H530,RAW_c_TEB2000_REV01!B:B,),3),INDEX(RAW_c_TEB2000_REV01!B:D,MATCH(H530,RAW_c_TEB2000_REV01!B:B,0),3)),"---")))=1,"---",IF(K530&lt;&gt;"---",IF(INDEX(RAW_c_TEB2000_REV01!B:D,MATCH(H530,RAW_c_TEB2000_REV01!B:B,0),3)=L530,INDEX(
RAW_c_TEB2000_REV01!B:D,MATCH(H530,INDEX(RAW_c_TEB2000_REV01!B:B,MATCH(H530,RAW_c_TEB2000_REV01!B:B,)+1):'RAW_c_TEB2000_REV01'!B11601,)+MATCH(H530,RAW_c_TEB2000_REV01!B:B,),3),INDEX(RAW_c_TEB2000_REV01!B:D,MATCH(H530,RAW_c_TEB2000_REV01!B:B,0),3)),"---")),"---")</f>
        <v>---</v>
      </c>
      <c r="N530" t="str">
        <f>IFERROR(IF(AND(B530="B2B",J530="--"),L530,IF(
COUNTIF(B2B!H:H,(IF(K530&lt;&gt;"---",IF(INDEX(RAW_c_TEB2000_REV01!B:D,MATCH(H530,RAW_c_TEB2000_REV01!B:B,0),3)=L530,INDEX(
RAW_c_TEB2000_REV01!B:D,MATCH(H530,INDEX(RAW_c_TEB2000_REV01!B:B,MATCH(H530,RAW_c_TEB2000_REV01!B:B,)+1):'RAW_c_TEB2000_REV01'!B11601,)+MATCH(H530,RAW_c_TEB2000_REV01!B:B,),3),INDEX(RAW_c_TEB2000_REV01!B:D,MATCH(H530,RAW_c_TEB2000_REV01!B:B,0),3)),"---")))=0,"---",IF(K530&lt;&gt;"---",IF(INDEX(RAW_c_TEB2000_REV01!B:D,MATCH(H530,RAW_c_TEB2000_REV01!B:B,0),3)=L530,INDEX(
RAW_c_TEB2000_REV01!B:D,MATCH(H530,INDEX(RAW_c_TEB2000_REV01!B:B,MATCH(H530,RAW_c_TEB2000_REV01!B:B,)+1):'RAW_c_TEB2000_REV01'!B11601,)+MATCH(H530,RAW_c_TEB2000_REV01!B:B,),3),INDEX(RAW_c_TEB2000_REV01!B:D,MATCH(H530,RAW_c_TEB2000_REV01!B:B,0),3)),"---"))),"---")</f>
        <v>---</v>
      </c>
      <c r="T530">
        <f>COUNTIF(RAW_c_TEB2000_REV01!B:B,G530)</f>
        <v>14</v>
      </c>
      <c r="U530" t="str">
        <f t="shared" si="53"/>
        <v>Ethernet-Frame</v>
      </c>
    </row>
    <row r="531" spans="1:21" x14ac:dyDescent="0.25">
      <c r="A531" t="s">
        <v>2583</v>
      </c>
      <c r="B531" t="s">
        <v>2584</v>
      </c>
      <c r="C531" t="s">
        <v>2532</v>
      </c>
      <c r="D531" t="s">
        <v>847</v>
      </c>
      <c r="E531">
        <v>1</v>
      </c>
      <c r="F531" t="str">
        <f t="shared" si="48"/>
        <v>J6-1</v>
      </c>
      <c r="G531" t="str">
        <f>VLOOKUP(F531,RAW_c_TEB2000_REV01!A:B,2,0)</f>
        <v>USB-VBUS_R</v>
      </c>
      <c r="H531" t="str">
        <f t="shared" si="49"/>
        <v>USB-VBUS_R</v>
      </c>
      <c r="I531" t="str">
        <f t="shared" si="50"/>
        <v>--</v>
      </c>
      <c r="J531" t="str">
        <f t="shared" si="51"/>
        <v>--</v>
      </c>
      <c r="K531">
        <f>IFERROR(IF(J531="--",IF(G531=H531,VLOOKUP(G531,RAW_c_TEB2000_REV01!L:N,3,0),SUM(VLOOKUP(H531,RAW_c_TEB2000_REV01!L:N,3,0),VLOOKUP(G531,RAW_c_TEB2000_REV01!L:N,3,0))),"---"),"---")</f>
        <v>39.895299999999999</v>
      </c>
      <c r="L531" t="str">
        <f t="shared" si="52"/>
        <v>J6-1</v>
      </c>
      <c r="M531" t="str">
        <f>IFERROR(IF(
COUNTIF(B2B!H:H,(IF(K531&lt;&gt;"---",IF(INDEX(RAW_c_TEB2000_REV01!B:D,MATCH(H531,RAW_c_TEB2000_REV01!B:B,0),3)=L531,INDEX(
RAW_c_TEB2000_REV01!B:D,MATCH(H531,INDEX(RAW_c_TEB2000_REV01!B:B,MATCH(H531,RAW_c_TEB2000_REV01!B:B,)+1):'RAW_c_TEB2000_REV01'!B11602,)+MATCH(H531,RAW_c_TEB2000_REV01!B:B,),3),INDEX(RAW_c_TEB2000_REV01!B:D,MATCH(H531,RAW_c_TEB2000_REV01!B:B,0),3)),"---")))=1,"---",IF(K531&lt;&gt;"---",IF(INDEX(RAW_c_TEB2000_REV01!B:D,MATCH(H531,RAW_c_TEB2000_REV01!B:B,0),3)=L531,INDEX(
RAW_c_TEB2000_REV01!B:D,MATCH(H531,INDEX(RAW_c_TEB2000_REV01!B:B,MATCH(H531,RAW_c_TEB2000_REV01!B:B,)+1):'RAW_c_TEB2000_REV01'!B11602,)+MATCH(H531,RAW_c_TEB2000_REV01!B:B,),3),INDEX(RAW_c_TEB2000_REV01!B:D,MATCH(H531,RAW_c_TEB2000_REV01!B:B,0),3)),"---")),"---")</f>
        <v>J12-1</v>
      </c>
      <c r="N531" t="str">
        <f>IFERROR(IF(AND(B531="B2B",J531="--"),L531,IF(
COUNTIF(B2B!H:H,(IF(K531&lt;&gt;"---",IF(INDEX(RAW_c_TEB2000_REV01!B:D,MATCH(H531,RAW_c_TEB2000_REV01!B:B,0),3)=L531,INDEX(
RAW_c_TEB2000_REV01!B:D,MATCH(H531,INDEX(RAW_c_TEB2000_REV01!B:B,MATCH(H531,RAW_c_TEB2000_REV01!B:B,)+1):'RAW_c_TEB2000_REV01'!B11602,)+MATCH(H531,RAW_c_TEB2000_REV01!B:B,),3),INDEX(RAW_c_TEB2000_REV01!B:D,MATCH(H531,RAW_c_TEB2000_REV01!B:B,0),3)),"---")))=0,"---",IF(K531&lt;&gt;"---",IF(INDEX(RAW_c_TEB2000_REV01!B:D,MATCH(H531,RAW_c_TEB2000_REV01!B:B,0),3)=L531,INDEX(
RAW_c_TEB2000_REV01!B:D,MATCH(H531,INDEX(RAW_c_TEB2000_REV01!B:B,MATCH(H531,RAW_c_TEB2000_REV01!B:B,)+1):'RAW_c_TEB2000_REV01'!B11602,)+MATCH(H531,RAW_c_TEB2000_REV01!B:B,),3),INDEX(RAW_c_TEB2000_REV01!B:D,MATCH(H531,RAW_c_TEB2000_REV01!B:B,0),3)),"---"))),"---")</f>
        <v>---</v>
      </c>
      <c r="T531">
        <f>COUNTIF(RAW_c_TEB2000_REV01!B:B,G531)</f>
        <v>11</v>
      </c>
      <c r="U531" t="str">
        <f t="shared" si="53"/>
        <v>USB B HSS UART-VCC</v>
      </c>
    </row>
    <row r="532" spans="1:21" x14ac:dyDescent="0.25">
      <c r="A532" t="s">
        <v>2585</v>
      </c>
      <c r="B532" t="s">
        <v>2584</v>
      </c>
      <c r="C532" t="s">
        <v>2517</v>
      </c>
      <c r="D532" t="s">
        <v>847</v>
      </c>
      <c r="E532">
        <v>2</v>
      </c>
      <c r="F532" t="str">
        <f t="shared" si="48"/>
        <v>J6-2</v>
      </c>
      <c r="G532" t="str">
        <f>VLOOKUP(F532,RAW_c_TEB2000_REV01!A:B,2,0)</f>
        <v>O-D_N</v>
      </c>
      <c r="H532" t="str">
        <f t="shared" si="49"/>
        <v>O-D_N</v>
      </c>
      <c r="I532" t="str">
        <f t="shared" si="50"/>
        <v>--</v>
      </c>
      <c r="J532" t="str">
        <f t="shared" si="51"/>
        <v>--</v>
      </c>
      <c r="K532">
        <f>IFERROR(IF(J532="--",IF(G532=H532,VLOOKUP(G532,RAW_c_TEB2000_REV01!L:N,3,0),SUM(VLOOKUP(H532,RAW_c_TEB2000_REV01!L:N,3,0),VLOOKUP(G532,RAW_c_TEB2000_REV01!L:N,3,0))),"---"),"---")</f>
        <v>13.094200000000001</v>
      </c>
      <c r="L532" t="str">
        <f t="shared" si="52"/>
        <v>J6-2</v>
      </c>
      <c r="M532" t="str">
        <f>IFERROR(IF(
COUNTIF(B2B!H:H,(IF(K532&lt;&gt;"---",IF(INDEX(RAW_c_TEB2000_REV01!B:D,MATCH(H532,RAW_c_TEB2000_REV01!B:B,0),3)=L532,INDEX(
RAW_c_TEB2000_REV01!B:D,MATCH(H532,INDEX(RAW_c_TEB2000_REV01!B:B,MATCH(H532,RAW_c_TEB2000_REV01!B:B,)+1):'RAW_c_TEB2000_REV01'!B11603,)+MATCH(H532,RAW_c_TEB2000_REV01!B:B,),3),INDEX(RAW_c_TEB2000_REV01!B:D,MATCH(H532,RAW_c_TEB2000_REV01!B:B,0),3)),"---")))=1,"---",IF(K532&lt;&gt;"---",IF(INDEX(RAW_c_TEB2000_REV01!B:D,MATCH(H532,RAW_c_TEB2000_REV01!B:B,0),3)=L532,INDEX(
RAW_c_TEB2000_REV01!B:D,MATCH(H532,INDEX(RAW_c_TEB2000_REV01!B:B,MATCH(H532,RAW_c_TEB2000_REV01!B:B,)+1):'RAW_c_TEB2000_REV01'!B11603,)+MATCH(H532,RAW_c_TEB2000_REV01!B:B,),3),INDEX(RAW_c_TEB2000_REV01!B:D,MATCH(H532,RAW_c_TEB2000_REV01!B:B,0),3)),"---")),"---")</f>
        <v>L87-1</v>
      </c>
      <c r="N532" t="str">
        <f>IFERROR(IF(AND(B532="B2B",J532="--"),L532,IF(
COUNTIF(B2B!H:H,(IF(K532&lt;&gt;"---",IF(INDEX(RAW_c_TEB2000_REV01!B:D,MATCH(H532,RAW_c_TEB2000_REV01!B:B,0),3)=L532,INDEX(
RAW_c_TEB2000_REV01!B:D,MATCH(H532,INDEX(RAW_c_TEB2000_REV01!B:B,MATCH(H532,RAW_c_TEB2000_REV01!B:B,)+1):'RAW_c_TEB2000_REV01'!B11603,)+MATCH(H532,RAW_c_TEB2000_REV01!B:B,),3),INDEX(RAW_c_TEB2000_REV01!B:D,MATCH(H532,RAW_c_TEB2000_REV01!B:B,0),3)),"---")))=0,"---",IF(K532&lt;&gt;"---",IF(INDEX(RAW_c_TEB2000_REV01!B:D,MATCH(H532,RAW_c_TEB2000_REV01!B:B,0),3)=L532,INDEX(
RAW_c_TEB2000_REV01!B:D,MATCH(H532,INDEX(RAW_c_TEB2000_REV01!B:B,MATCH(H532,RAW_c_TEB2000_REV01!B:B,)+1):'RAW_c_TEB2000_REV01'!B11603,)+MATCH(H532,RAW_c_TEB2000_REV01!B:B,),3),INDEX(RAW_c_TEB2000_REV01!B:D,MATCH(H532,RAW_c_TEB2000_REV01!B:B,0),3)),"---"))),"---")</f>
        <v>---</v>
      </c>
      <c r="T532">
        <f>COUNTIF(RAW_c_TEB2000_REV01!B:B,G532)</f>
        <v>2</v>
      </c>
      <c r="U532" t="str">
        <f t="shared" si="53"/>
        <v>USB B HSS UART-D-</v>
      </c>
    </row>
    <row r="533" spans="1:21" x14ac:dyDescent="0.25">
      <c r="A533" t="s">
        <v>2586</v>
      </c>
      <c r="B533" t="s">
        <v>2584</v>
      </c>
      <c r="C533" t="s">
        <v>2519</v>
      </c>
      <c r="D533" t="s">
        <v>847</v>
      </c>
      <c r="E533">
        <v>3</v>
      </c>
      <c r="F533" t="str">
        <f t="shared" si="48"/>
        <v>J6-3</v>
      </c>
      <c r="G533" t="str">
        <f>VLOOKUP(F533,RAW_c_TEB2000_REV01!A:B,2,0)</f>
        <v>O-D_P</v>
      </c>
      <c r="H533" t="str">
        <f t="shared" si="49"/>
        <v>O-D_P</v>
      </c>
      <c r="I533" t="str">
        <f t="shared" si="50"/>
        <v>--</v>
      </c>
      <c r="J533" t="str">
        <f t="shared" si="51"/>
        <v>--</v>
      </c>
      <c r="K533">
        <f>IFERROR(IF(J533="--",IF(G533=H533,VLOOKUP(G533,RAW_c_TEB2000_REV01!L:N,3,0),SUM(VLOOKUP(H533,RAW_c_TEB2000_REV01!L:N,3,0),VLOOKUP(G533,RAW_c_TEB2000_REV01!L:N,3,0))),"---"),"---")</f>
        <v>13.139099999999999</v>
      </c>
      <c r="L533" t="str">
        <f t="shared" si="52"/>
        <v>J6-3</v>
      </c>
      <c r="M533" t="str">
        <f>IFERROR(IF(
COUNTIF(B2B!H:H,(IF(K533&lt;&gt;"---",IF(INDEX(RAW_c_TEB2000_REV01!B:D,MATCH(H533,RAW_c_TEB2000_REV01!B:B,0),3)=L533,INDEX(
RAW_c_TEB2000_REV01!B:D,MATCH(H533,INDEX(RAW_c_TEB2000_REV01!B:B,MATCH(H533,RAW_c_TEB2000_REV01!B:B,)+1):'RAW_c_TEB2000_REV01'!B11604,)+MATCH(H533,RAW_c_TEB2000_REV01!B:B,),3),INDEX(RAW_c_TEB2000_REV01!B:D,MATCH(H533,RAW_c_TEB2000_REV01!B:B,0),3)),"---")))=1,"---",IF(K533&lt;&gt;"---",IF(INDEX(RAW_c_TEB2000_REV01!B:D,MATCH(H533,RAW_c_TEB2000_REV01!B:B,0),3)=L533,INDEX(
RAW_c_TEB2000_REV01!B:D,MATCH(H533,INDEX(RAW_c_TEB2000_REV01!B:B,MATCH(H533,RAW_c_TEB2000_REV01!B:B,)+1):'RAW_c_TEB2000_REV01'!B11604,)+MATCH(H533,RAW_c_TEB2000_REV01!B:B,),3),INDEX(RAW_c_TEB2000_REV01!B:D,MATCH(H533,RAW_c_TEB2000_REV01!B:B,0),3)),"---")),"---")</f>
        <v>L87-4</v>
      </c>
      <c r="N533" t="str">
        <f>IFERROR(IF(AND(B533="B2B",J533="--"),L533,IF(
COUNTIF(B2B!H:H,(IF(K533&lt;&gt;"---",IF(INDEX(RAW_c_TEB2000_REV01!B:D,MATCH(H533,RAW_c_TEB2000_REV01!B:B,0),3)=L533,INDEX(
RAW_c_TEB2000_REV01!B:D,MATCH(H533,INDEX(RAW_c_TEB2000_REV01!B:B,MATCH(H533,RAW_c_TEB2000_REV01!B:B,)+1):'RAW_c_TEB2000_REV01'!B11604,)+MATCH(H533,RAW_c_TEB2000_REV01!B:B,),3),INDEX(RAW_c_TEB2000_REV01!B:D,MATCH(H533,RAW_c_TEB2000_REV01!B:B,0),3)),"---")))=0,"---",IF(K533&lt;&gt;"---",IF(INDEX(RAW_c_TEB2000_REV01!B:D,MATCH(H533,RAW_c_TEB2000_REV01!B:B,0),3)=L533,INDEX(
RAW_c_TEB2000_REV01!B:D,MATCH(H533,INDEX(RAW_c_TEB2000_REV01!B:B,MATCH(H533,RAW_c_TEB2000_REV01!B:B,)+1):'RAW_c_TEB2000_REV01'!B11604,)+MATCH(H533,RAW_c_TEB2000_REV01!B:B,),3),INDEX(RAW_c_TEB2000_REV01!B:D,MATCH(H533,RAW_c_TEB2000_REV01!B:B,0),3)),"---"))),"---")</f>
        <v>---</v>
      </c>
      <c r="T533">
        <f>COUNTIF(RAW_c_TEB2000_REV01!B:B,G533)</f>
        <v>2</v>
      </c>
      <c r="U533" t="str">
        <f t="shared" si="53"/>
        <v>USB B HSS UART-D+</v>
      </c>
    </row>
    <row r="534" spans="1:21" x14ac:dyDescent="0.25">
      <c r="A534" t="s">
        <v>2587</v>
      </c>
      <c r="B534" t="s">
        <v>2584</v>
      </c>
      <c r="C534" t="s">
        <v>2588</v>
      </c>
      <c r="D534" t="s">
        <v>847</v>
      </c>
      <c r="E534">
        <v>4</v>
      </c>
      <c r="F534" t="str">
        <f t="shared" si="48"/>
        <v>J6-4</v>
      </c>
      <c r="G534" t="str">
        <f>VLOOKUP(F534,RAW_c_TEB2000_REV01!A:B,2,0)</f>
        <v>GND</v>
      </c>
      <c r="H534" t="str">
        <f t="shared" si="49"/>
        <v>GND</v>
      </c>
      <c r="I534" t="str">
        <f t="shared" si="50"/>
        <v>--</v>
      </c>
      <c r="J534" t="str">
        <f t="shared" si="51"/>
        <v>---</v>
      </c>
      <c r="K534" t="str">
        <f>IFERROR(IF(J534="--",IF(G534=H534,VLOOKUP(G534,RAW_c_TEB2000_REV01!L:N,3,0),SUM(VLOOKUP(H534,RAW_c_TEB2000_REV01!L:N,3,0),VLOOKUP(G534,RAW_c_TEB2000_REV01!L:N,3,0))),"---"),"---")</f>
        <v>---</v>
      </c>
      <c r="L534" t="str">
        <f t="shared" si="52"/>
        <v>J6-4</v>
      </c>
      <c r="M534" t="str">
        <f>IFERROR(IF(
COUNTIF(B2B!H:H,(IF(K534&lt;&gt;"---",IF(INDEX(RAW_c_TEB2000_REV01!B:D,MATCH(H534,RAW_c_TEB2000_REV01!B:B,0),3)=L534,INDEX(
RAW_c_TEB2000_REV01!B:D,MATCH(H534,INDEX(RAW_c_TEB2000_REV01!B:B,MATCH(H534,RAW_c_TEB2000_REV01!B:B,)+1):'RAW_c_TEB2000_REV01'!B11605,)+MATCH(H534,RAW_c_TEB2000_REV01!B:B,),3),INDEX(RAW_c_TEB2000_REV01!B:D,MATCH(H534,RAW_c_TEB2000_REV01!B:B,0),3)),"---")))=1,"---",IF(K534&lt;&gt;"---",IF(INDEX(RAW_c_TEB2000_REV01!B:D,MATCH(H534,RAW_c_TEB2000_REV01!B:B,0),3)=L534,INDEX(
RAW_c_TEB2000_REV01!B:D,MATCH(H534,INDEX(RAW_c_TEB2000_REV01!B:B,MATCH(H534,RAW_c_TEB2000_REV01!B:B,)+1):'RAW_c_TEB2000_REV01'!B11605,)+MATCH(H534,RAW_c_TEB2000_REV01!B:B,),3),INDEX(RAW_c_TEB2000_REV01!B:D,MATCH(H534,RAW_c_TEB2000_REV01!B:B,0),3)),"---")),"---")</f>
        <v>---</v>
      </c>
      <c r="N534" t="str">
        <f>IFERROR(IF(AND(B534="B2B",J534="--"),L534,IF(
COUNTIF(B2B!H:H,(IF(K534&lt;&gt;"---",IF(INDEX(RAW_c_TEB2000_REV01!B:D,MATCH(H534,RAW_c_TEB2000_REV01!B:B,0),3)=L534,INDEX(
RAW_c_TEB2000_REV01!B:D,MATCH(H534,INDEX(RAW_c_TEB2000_REV01!B:B,MATCH(H534,RAW_c_TEB2000_REV01!B:B,)+1):'RAW_c_TEB2000_REV01'!B11605,)+MATCH(H534,RAW_c_TEB2000_REV01!B:B,),3),INDEX(RAW_c_TEB2000_REV01!B:D,MATCH(H534,RAW_c_TEB2000_REV01!B:B,0),3)),"---")))=0,"---",IF(K534&lt;&gt;"---",IF(INDEX(RAW_c_TEB2000_REV01!B:D,MATCH(H534,RAW_c_TEB2000_REV01!B:B,0),3)=L534,INDEX(
RAW_c_TEB2000_REV01!B:D,MATCH(H534,INDEX(RAW_c_TEB2000_REV01!B:B,MATCH(H534,RAW_c_TEB2000_REV01!B:B,)+1):'RAW_c_TEB2000_REV01'!B11605,)+MATCH(H534,RAW_c_TEB2000_REV01!B:B,),3),INDEX(RAW_c_TEB2000_REV01!B:D,MATCH(H534,RAW_c_TEB2000_REV01!B:B,0),3)),"---"))),"---")</f>
        <v>---</v>
      </c>
      <c r="T534">
        <f>COUNTIF(RAW_c_TEB2000_REV01!B:B,G534)</f>
        <v>224</v>
      </c>
      <c r="U534" t="str">
        <f t="shared" si="53"/>
        <v>USB B HSS UART-NC</v>
      </c>
    </row>
    <row r="535" spans="1:21" x14ac:dyDescent="0.25">
      <c r="A535" t="s">
        <v>2589</v>
      </c>
      <c r="B535" t="s">
        <v>2584</v>
      </c>
      <c r="C535" t="s">
        <v>291</v>
      </c>
      <c r="D535" t="s">
        <v>847</v>
      </c>
      <c r="E535" t="s">
        <v>447</v>
      </c>
      <c r="F535" t="str">
        <f t="shared" si="48"/>
        <v>J6-F1</v>
      </c>
      <c r="G535" t="str">
        <f>VLOOKUP(F535,RAW_c_TEB2000_REV01!A:B,2,0)</f>
        <v>FGND</v>
      </c>
      <c r="H535" t="str">
        <f t="shared" si="49"/>
        <v>FGND</v>
      </c>
      <c r="I535" t="str">
        <f t="shared" si="50"/>
        <v>--</v>
      </c>
      <c r="J535" t="str">
        <f t="shared" si="51"/>
        <v>---</v>
      </c>
      <c r="K535" t="str">
        <f>IFERROR(IF(J535="--",IF(G535=H535,VLOOKUP(G535,RAW_c_TEB2000_REV01!L:N,3,0),SUM(VLOOKUP(H535,RAW_c_TEB2000_REV01!L:N,3,0),VLOOKUP(G535,RAW_c_TEB2000_REV01!L:N,3,0))),"---"),"---")</f>
        <v>---</v>
      </c>
      <c r="L535" t="str">
        <f t="shared" si="52"/>
        <v>J6-F1</v>
      </c>
      <c r="M535" t="str">
        <f>IFERROR(IF(
COUNTIF(B2B!H:H,(IF(K535&lt;&gt;"---",IF(INDEX(RAW_c_TEB2000_REV01!B:D,MATCH(H535,RAW_c_TEB2000_REV01!B:B,0),3)=L535,INDEX(
RAW_c_TEB2000_REV01!B:D,MATCH(H535,INDEX(RAW_c_TEB2000_REV01!B:B,MATCH(H535,RAW_c_TEB2000_REV01!B:B,)+1):'RAW_c_TEB2000_REV01'!B11606,)+MATCH(H535,RAW_c_TEB2000_REV01!B:B,),3),INDEX(RAW_c_TEB2000_REV01!B:D,MATCH(H535,RAW_c_TEB2000_REV01!B:B,0),3)),"---")))=1,"---",IF(K535&lt;&gt;"---",IF(INDEX(RAW_c_TEB2000_REV01!B:D,MATCH(H535,RAW_c_TEB2000_REV01!B:B,0),3)=L535,INDEX(
RAW_c_TEB2000_REV01!B:D,MATCH(H535,INDEX(RAW_c_TEB2000_REV01!B:B,MATCH(H535,RAW_c_TEB2000_REV01!B:B,)+1):'RAW_c_TEB2000_REV01'!B11606,)+MATCH(H535,RAW_c_TEB2000_REV01!B:B,),3),INDEX(RAW_c_TEB2000_REV01!B:D,MATCH(H535,RAW_c_TEB2000_REV01!B:B,0),3)),"---")),"---")</f>
        <v>---</v>
      </c>
      <c r="N535" t="str">
        <f>IFERROR(IF(AND(B535="B2B",J535="--"),L535,IF(
COUNTIF(B2B!H:H,(IF(K535&lt;&gt;"---",IF(INDEX(RAW_c_TEB2000_REV01!B:D,MATCH(H535,RAW_c_TEB2000_REV01!B:B,0),3)=L535,INDEX(
RAW_c_TEB2000_REV01!B:D,MATCH(H535,INDEX(RAW_c_TEB2000_REV01!B:B,MATCH(H535,RAW_c_TEB2000_REV01!B:B,)+1):'RAW_c_TEB2000_REV01'!B11606,)+MATCH(H535,RAW_c_TEB2000_REV01!B:B,),3),INDEX(RAW_c_TEB2000_REV01!B:D,MATCH(H535,RAW_c_TEB2000_REV01!B:B,0),3)),"---")))=0,"---",IF(K535&lt;&gt;"---",IF(INDEX(RAW_c_TEB2000_REV01!B:D,MATCH(H535,RAW_c_TEB2000_REV01!B:B,0),3)=L535,INDEX(
RAW_c_TEB2000_REV01!B:D,MATCH(H535,INDEX(RAW_c_TEB2000_REV01!B:B,MATCH(H535,RAW_c_TEB2000_REV01!B:B,)+1):'RAW_c_TEB2000_REV01'!B11606,)+MATCH(H535,RAW_c_TEB2000_REV01!B:B,),3),INDEX(RAW_c_TEB2000_REV01!B:D,MATCH(H535,RAW_c_TEB2000_REV01!B:B,0),3)),"---"))),"---")</f>
        <v>---</v>
      </c>
      <c r="T535">
        <f>COUNTIF(RAW_c_TEB2000_REV01!B:B,G535)</f>
        <v>14</v>
      </c>
      <c r="U535" t="str">
        <f t="shared" si="53"/>
        <v>USB B HSS UART-GND</v>
      </c>
    </row>
    <row r="536" spans="1:21" x14ac:dyDescent="0.25">
      <c r="A536" t="s">
        <v>2590</v>
      </c>
      <c r="B536" t="s">
        <v>2584</v>
      </c>
      <c r="C536" t="s">
        <v>291</v>
      </c>
      <c r="D536" t="s">
        <v>847</v>
      </c>
      <c r="E536" t="s">
        <v>448</v>
      </c>
      <c r="F536" t="str">
        <f t="shared" si="48"/>
        <v>J6-F2</v>
      </c>
      <c r="G536" t="str">
        <f>VLOOKUP(F536,RAW_c_TEB2000_REV01!A:B,2,0)</f>
        <v>FGND</v>
      </c>
      <c r="H536" t="str">
        <f t="shared" si="49"/>
        <v>FGND</v>
      </c>
      <c r="I536" t="str">
        <f t="shared" si="50"/>
        <v>--</v>
      </c>
      <c r="J536" t="str">
        <f t="shared" si="51"/>
        <v>---</v>
      </c>
      <c r="K536" t="str">
        <f>IFERROR(IF(J536="--",IF(G536=H536,VLOOKUP(G536,RAW_c_TEB2000_REV01!L:N,3,0),SUM(VLOOKUP(H536,RAW_c_TEB2000_REV01!L:N,3,0),VLOOKUP(G536,RAW_c_TEB2000_REV01!L:N,3,0))),"---"),"---")</f>
        <v>---</v>
      </c>
      <c r="L536" t="str">
        <f t="shared" si="52"/>
        <v>J6-F2</v>
      </c>
      <c r="M536" t="str">
        <f>IFERROR(IF(
COUNTIF(B2B!H:H,(IF(K536&lt;&gt;"---",IF(INDEX(RAW_c_TEB2000_REV01!B:D,MATCH(H536,RAW_c_TEB2000_REV01!B:B,0),3)=L536,INDEX(
RAW_c_TEB2000_REV01!B:D,MATCH(H536,INDEX(RAW_c_TEB2000_REV01!B:B,MATCH(H536,RAW_c_TEB2000_REV01!B:B,)+1):'RAW_c_TEB2000_REV01'!B11607,)+MATCH(H536,RAW_c_TEB2000_REV01!B:B,),3),INDEX(RAW_c_TEB2000_REV01!B:D,MATCH(H536,RAW_c_TEB2000_REV01!B:B,0),3)),"---")))=1,"---",IF(K536&lt;&gt;"---",IF(INDEX(RAW_c_TEB2000_REV01!B:D,MATCH(H536,RAW_c_TEB2000_REV01!B:B,0),3)=L536,INDEX(
RAW_c_TEB2000_REV01!B:D,MATCH(H536,INDEX(RAW_c_TEB2000_REV01!B:B,MATCH(H536,RAW_c_TEB2000_REV01!B:B,)+1):'RAW_c_TEB2000_REV01'!B11607,)+MATCH(H536,RAW_c_TEB2000_REV01!B:B,),3),INDEX(RAW_c_TEB2000_REV01!B:D,MATCH(H536,RAW_c_TEB2000_REV01!B:B,0),3)),"---")),"---")</f>
        <v>---</v>
      </c>
      <c r="N536" t="str">
        <f>IFERROR(IF(AND(B536="B2B",J536="--"),L536,IF(
COUNTIF(B2B!H:H,(IF(K536&lt;&gt;"---",IF(INDEX(RAW_c_TEB2000_REV01!B:D,MATCH(H536,RAW_c_TEB2000_REV01!B:B,0),3)=L536,INDEX(
RAW_c_TEB2000_REV01!B:D,MATCH(H536,INDEX(RAW_c_TEB2000_REV01!B:B,MATCH(H536,RAW_c_TEB2000_REV01!B:B,)+1):'RAW_c_TEB2000_REV01'!B11607,)+MATCH(H536,RAW_c_TEB2000_REV01!B:B,),3),INDEX(RAW_c_TEB2000_REV01!B:D,MATCH(H536,RAW_c_TEB2000_REV01!B:B,0),3)),"---")))=0,"---",IF(K536&lt;&gt;"---",IF(INDEX(RAW_c_TEB2000_REV01!B:D,MATCH(H536,RAW_c_TEB2000_REV01!B:B,0),3)=L536,INDEX(
RAW_c_TEB2000_REV01!B:D,MATCH(H536,INDEX(RAW_c_TEB2000_REV01!B:B,MATCH(H536,RAW_c_TEB2000_REV01!B:B,)+1):'RAW_c_TEB2000_REV01'!B11607,)+MATCH(H536,RAW_c_TEB2000_REV01!B:B,),3),INDEX(RAW_c_TEB2000_REV01!B:D,MATCH(H536,RAW_c_TEB2000_REV01!B:B,0),3)),"---"))),"---")</f>
        <v>---</v>
      </c>
      <c r="T536">
        <f>COUNTIF(RAW_c_TEB2000_REV01!B:B,G536)</f>
        <v>14</v>
      </c>
      <c r="U536" t="str">
        <f t="shared" si="53"/>
        <v>USB B HSS UART-GND</v>
      </c>
    </row>
    <row r="537" spans="1:21" x14ac:dyDescent="0.25">
      <c r="A537" t="s">
        <v>2591</v>
      </c>
      <c r="B537" t="s">
        <v>2584</v>
      </c>
      <c r="C537" t="s">
        <v>291</v>
      </c>
      <c r="D537" t="s">
        <v>847</v>
      </c>
      <c r="E537" t="s">
        <v>1218</v>
      </c>
      <c r="F537" t="str">
        <f t="shared" si="48"/>
        <v>J6-F3</v>
      </c>
      <c r="G537" t="str">
        <f>VLOOKUP(F537,RAW_c_TEB2000_REV01!A:B,2,0)</f>
        <v>FGND</v>
      </c>
      <c r="H537" t="str">
        <f t="shared" si="49"/>
        <v>FGND</v>
      </c>
      <c r="I537" t="str">
        <f t="shared" si="50"/>
        <v>--</v>
      </c>
      <c r="J537" t="str">
        <f t="shared" si="51"/>
        <v>---</v>
      </c>
      <c r="K537" t="str">
        <f>IFERROR(IF(J537="--",IF(G537=H537,VLOOKUP(G537,RAW_c_TEB2000_REV01!L:N,3,0),SUM(VLOOKUP(H537,RAW_c_TEB2000_REV01!L:N,3,0),VLOOKUP(G537,RAW_c_TEB2000_REV01!L:N,3,0))),"---"),"---")</f>
        <v>---</v>
      </c>
      <c r="L537" t="str">
        <f t="shared" si="52"/>
        <v>J6-F3</v>
      </c>
      <c r="M537" t="str">
        <f>IFERROR(IF(
COUNTIF(B2B!H:H,(IF(K537&lt;&gt;"---",IF(INDEX(RAW_c_TEB2000_REV01!B:D,MATCH(H537,RAW_c_TEB2000_REV01!B:B,0),3)=L537,INDEX(
RAW_c_TEB2000_REV01!B:D,MATCH(H537,INDEX(RAW_c_TEB2000_REV01!B:B,MATCH(H537,RAW_c_TEB2000_REV01!B:B,)+1):'RAW_c_TEB2000_REV01'!B11608,)+MATCH(H537,RAW_c_TEB2000_REV01!B:B,),3),INDEX(RAW_c_TEB2000_REV01!B:D,MATCH(H537,RAW_c_TEB2000_REV01!B:B,0),3)),"---")))=1,"---",IF(K537&lt;&gt;"---",IF(INDEX(RAW_c_TEB2000_REV01!B:D,MATCH(H537,RAW_c_TEB2000_REV01!B:B,0),3)=L537,INDEX(
RAW_c_TEB2000_REV01!B:D,MATCH(H537,INDEX(RAW_c_TEB2000_REV01!B:B,MATCH(H537,RAW_c_TEB2000_REV01!B:B,)+1):'RAW_c_TEB2000_REV01'!B11608,)+MATCH(H537,RAW_c_TEB2000_REV01!B:B,),3),INDEX(RAW_c_TEB2000_REV01!B:D,MATCH(H537,RAW_c_TEB2000_REV01!B:B,0),3)),"---")),"---")</f>
        <v>---</v>
      </c>
      <c r="N537" t="str">
        <f>IFERROR(IF(AND(B537="B2B",J537="--"),L537,IF(
COUNTIF(B2B!H:H,(IF(K537&lt;&gt;"---",IF(INDEX(RAW_c_TEB2000_REV01!B:D,MATCH(H537,RAW_c_TEB2000_REV01!B:B,0),3)=L537,INDEX(
RAW_c_TEB2000_REV01!B:D,MATCH(H537,INDEX(RAW_c_TEB2000_REV01!B:B,MATCH(H537,RAW_c_TEB2000_REV01!B:B,)+1):'RAW_c_TEB2000_REV01'!B11608,)+MATCH(H537,RAW_c_TEB2000_REV01!B:B,),3),INDEX(RAW_c_TEB2000_REV01!B:D,MATCH(H537,RAW_c_TEB2000_REV01!B:B,0),3)),"---")))=0,"---",IF(K537&lt;&gt;"---",IF(INDEX(RAW_c_TEB2000_REV01!B:D,MATCH(H537,RAW_c_TEB2000_REV01!B:B,0),3)=L537,INDEX(
RAW_c_TEB2000_REV01!B:D,MATCH(H537,INDEX(RAW_c_TEB2000_REV01!B:B,MATCH(H537,RAW_c_TEB2000_REV01!B:B,)+1):'RAW_c_TEB2000_REV01'!B11608,)+MATCH(H537,RAW_c_TEB2000_REV01!B:B,),3),INDEX(RAW_c_TEB2000_REV01!B:D,MATCH(H537,RAW_c_TEB2000_REV01!B:B,0),3)),"---"))),"---")</f>
        <v>---</v>
      </c>
      <c r="T537">
        <f>COUNTIF(RAW_c_TEB2000_REV01!B:B,G537)</f>
        <v>14</v>
      </c>
      <c r="U537" t="str">
        <f t="shared" si="53"/>
        <v>USB B HSS UART-GND</v>
      </c>
    </row>
    <row r="538" spans="1:21" x14ac:dyDescent="0.25">
      <c r="A538" t="s">
        <v>2592</v>
      </c>
      <c r="B538" t="s">
        <v>2584</v>
      </c>
      <c r="C538" t="s">
        <v>291</v>
      </c>
      <c r="D538" t="s">
        <v>847</v>
      </c>
      <c r="E538" t="s">
        <v>1219</v>
      </c>
      <c r="F538" t="str">
        <f t="shared" si="48"/>
        <v>J6-F4</v>
      </c>
      <c r="G538" t="str">
        <f>VLOOKUP(F538,RAW_c_TEB2000_REV01!A:B,2,0)</f>
        <v>FGND</v>
      </c>
      <c r="H538" t="str">
        <f t="shared" si="49"/>
        <v>FGND</v>
      </c>
      <c r="I538" t="str">
        <f t="shared" si="50"/>
        <v>--</v>
      </c>
      <c r="J538" t="str">
        <f t="shared" si="51"/>
        <v>---</v>
      </c>
      <c r="K538" t="str">
        <f>IFERROR(IF(J538="--",IF(G538=H538,VLOOKUP(G538,RAW_c_TEB2000_REV01!L:N,3,0),SUM(VLOOKUP(H538,RAW_c_TEB2000_REV01!L:N,3,0),VLOOKUP(G538,RAW_c_TEB2000_REV01!L:N,3,0))),"---"),"---")</f>
        <v>---</v>
      </c>
      <c r="L538" t="str">
        <f t="shared" si="52"/>
        <v>J6-F4</v>
      </c>
      <c r="M538" t="str">
        <f>IFERROR(IF(
COUNTIF(B2B!H:H,(IF(K538&lt;&gt;"---",IF(INDEX(RAW_c_TEB2000_REV01!B:D,MATCH(H538,RAW_c_TEB2000_REV01!B:B,0),3)=L538,INDEX(
RAW_c_TEB2000_REV01!B:D,MATCH(H538,INDEX(RAW_c_TEB2000_REV01!B:B,MATCH(H538,RAW_c_TEB2000_REV01!B:B,)+1):'RAW_c_TEB2000_REV01'!B11609,)+MATCH(H538,RAW_c_TEB2000_REV01!B:B,),3),INDEX(RAW_c_TEB2000_REV01!B:D,MATCH(H538,RAW_c_TEB2000_REV01!B:B,0),3)),"---")))=1,"---",IF(K538&lt;&gt;"---",IF(INDEX(RAW_c_TEB2000_REV01!B:D,MATCH(H538,RAW_c_TEB2000_REV01!B:B,0),3)=L538,INDEX(
RAW_c_TEB2000_REV01!B:D,MATCH(H538,INDEX(RAW_c_TEB2000_REV01!B:B,MATCH(H538,RAW_c_TEB2000_REV01!B:B,)+1):'RAW_c_TEB2000_REV01'!B11609,)+MATCH(H538,RAW_c_TEB2000_REV01!B:B,),3),INDEX(RAW_c_TEB2000_REV01!B:D,MATCH(H538,RAW_c_TEB2000_REV01!B:B,0),3)),"---")),"---")</f>
        <v>---</v>
      </c>
      <c r="N538" t="str">
        <f>IFERROR(IF(AND(B538="B2B",J538="--"),L538,IF(
COUNTIF(B2B!H:H,(IF(K538&lt;&gt;"---",IF(INDEX(RAW_c_TEB2000_REV01!B:D,MATCH(H538,RAW_c_TEB2000_REV01!B:B,0),3)=L538,INDEX(
RAW_c_TEB2000_REV01!B:D,MATCH(H538,INDEX(RAW_c_TEB2000_REV01!B:B,MATCH(H538,RAW_c_TEB2000_REV01!B:B,)+1):'RAW_c_TEB2000_REV01'!B11609,)+MATCH(H538,RAW_c_TEB2000_REV01!B:B,),3),INDEX(RAW_c_TEB2000_REV01!B:D,MATCH(H538,RAW_c_TEB2000_REV01!B:B,0),3)),"---")))=0,"---",IF(K538&lt;&gt;"---",IF(INDEX(RAW_c_TEB2000_REV01!B:D,MATCH(H538,RAW_c_TEB2000_REV01!B:B,0),3)=L538,INDEX(
RAW_c_TEB2000_REV01!B:D,MATCH(H538,INDEX(RAW_c_TEB2000_REV01!B:B,MATCH(H538,RAW_c_TEB2000_REV01!B:B,)+1):'RAW_c_TEB2000_REV01'!B11609,)+MATCH(H538,RAW_c_TEB2000_REV01!B:B,),3),INDEX(RAW_c_TEB2000_REV01!B:D,MATCH(H538,RAW_c_TEB2000_REV01!B:B,0),3)),"---"))),"---")</f>
        <v>---</v>
      </c>
      <c r="T538">
        <f>COUNTIF(RAW_c_TEB2000_REV01!B:B,G538)</f>
        <v>14</v>
      </c>
      <c r="U538" t="str">
        <f t="shared" si="53"/>
        <v>USB B HSS UART-GND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D14B-91E3-4A68-926D-F2DAAB9C8EC8}">
  <dimension ref="A4:AU1255"/>
  <sheetViews>
    <sheetView workbookViewId="0">
      <selection activeCell="AK6" sqref="AK6"/>
    </sheetView>
  </sheetViews>
  <sheetFormatPr baseColWidth="10" defaultRowHeight="15" x14ac:dyDescent="0.25"/>
  <sheetData>
    <row r="4" spans="1:47" x14ac:dyDescent="0.25">
      <c r="A4" t="s">
        <v>276</v>
      </c>
      <c r="B4" t="s">
        <v>286</v>
      </c>
      <c r="C4" t="s">
        <v>277</v>
      </c>
      <c r="D4" t="s">
        <v>278</v>
      </c>
      <c r="E4" t="s">
        <v>279</v>
      </c>
      <c r="F4" t="s">
        <v>287</v>
      </c>
      <c r="G4" t="s">
        <v>280</v>
      </c>
      <c r="H4" t="s">
        <v>281</v>
      </c>
      <c r="I4" t="s">
        <v>282</v>
      </c>
      <c r="L4" t="s">
        <v>283</v>
      </c>
      <c r="M4" t="s">
        <v>284</v>
      </c>
      <c r="N4" t="s">
        <v>285</v>
      </c>
    </row>
    <row r="5" spans="1:47" x14ac:dyDescent="0.25">
      <c r="A5" t="str">
        <f>$E5&amp;"-"&amp;$F5</f>
        <v>J1-A1</v>
      </c>
      <c r="B5" t="str">
        <f>IF(OR(E5=$A$2,E5=$B$2,E5=$C$2,E5=$D$2),"--",G5)</f>
        <v>MIO10-SCL</v>
      </c>
      <c r="C5" t="str">
        <f>$E5&amp;"-"&amp;$G5</f>
        <v>J1-MIO10-SCL</v>
      </c>
      <c r="D5" t="str">
        <f>A5</f>
        <v>J1-A1</v>
      </c>
      <c r="E5" t="s">
        <v>841</v>
      </c>
      <c r="F5" t="s">
        <v>986</v>
      </c>
      <c r="G5" t="s">
        <v>1597</v>
      </c>
      <c r="L5" t="s">
        <v>1598</v>
      </c>
      <c r="M5" t="s">
        <v>290</v>
      </c>
      <c r="N5">
        <v>107.0868</v>
      </c>
      <c r="O5" t="s">
        <v>2051</v>
      </c>
      <c r="Q5" t="s">
        <v>2052</v>
      </c>
      <c r="AA5" t="s">
        <v>9</v>
      </c>
      <c r="AB5" t="s">
        <v>1586</v>
      </c>
      <c r="AC5" t="s">
        <v>123</v>
      </c>
      <c r="AD5" t="s">
        <v>2043</v>
      </c>
      <c r="AE5" t="s">
        <v>1588</v>
      </c>
      <c r="AF5" t="s">
        <v>2044</v>
      </c>
      <c r="AG5" t="s">
        <v>2045</v>
      </c>
      <c r="AH5" t="s">
        <v>2046</v>
      </c>
      <c r="AI5" t="s">
        <v>2047</v>
      </c>
      <c r="AJ5" t="s">
        <v>2048</v>
      </c>
      <c r="AK5" t="s">
        <v>2049</v>
      </c>
      <c r="AL5" t="s">
        <v>2050</v>
      </c>
      <c r="AM5" t="s">
        <v>104</v>
      </c>
      <c r="AT5" t="str">
        <f>IF(IF(COUNTIF($AO$6:$AQ$150,B5)&gt;0,"---","--")="---",VLOOKUP(B5,$AO$6:$AQ$150,3,0),B5)</f>
        <v>MIO10-SCL</v>
      </c>
      <c r="AU5" t="str">
        <f>IF(IF(COUNTIF($AO$6:$AQ$150,B5)&gt;0,"---","--")="---",VLOOKUP(B5,$AO$6:$AQ$150,2,0),"--")</f>
        <v>--</v>
      </c>
    </row>
    <row r="6" spans="1:47" x14ac:dyDescent="0.25">
      <c r="A6" t="str">
        <f t="shared" ref="A6:A69" si="0">$E6&amp;"-"&amp;$F6</f>
        <v>J1-A2</v>
      </c>
      <c r="B6" t="str">
        <f t="shared" ref="B6:B69" si="1">IF(OR(E6=$A$2,E6=$B$2,E6=$C$2,E6=$D$2),"--",G6)</f>
        <v>MIO11-SDA</v>
      </c>
      <c r="C6" t="str">
        <f t="shared" ref="C6:C69" si="2">$E6&amp;"-"&amp;$G6</f>
        <v>J1-MIO11-SDA</v>
      </c>
      <c r="D6" t="str">
        <f t="shared" ref="D6:D69" si="3">A6</f>
        <v>J1-A2</v>
      </c>
      <c r="E6" t="s">
        <v>841</v>
      </c>
      <c r="F6" t="s">
        <v>1196</v>
      </c>
      <c r="G6" t="s">
        <v>1599</v>
      </c>
      <c r="L6" t="s">
        <v>1600</v>
      </c>
      <c r="M6" t="s">
        <v>290</v>
      </c>
      <c r="N6">
        <v>39.524900000000002</v>
      </c>
      <c r="AA6">
        <v>1</v>
      </c>
      <c r="AB6" t="str">
        <f>B2B!B3</f>
        <v>JB1</v>
      </c>
      <c r="AC6" t="str">
        <f>B2B!C3</f>
        <v>2</v>
      </c>
      <c r="AD6" t="str">
        <f>AB6&amp;"-"&amp;AC6</f>
        <v>JB1-2</v>
      </c>
      <c r="AE6" t="str">
        <f>VLOOKUP(AD6,A:B,2,0)</f>
        <v>3.3V</v>
      </c>
      <c r="AG6" t="str">
        <f>IF(
IF(
IFERROR(VLOOKUP(AE6,$AO$6:$AO$50,1,),1)=1,1,0),
"--","---")</f>
        <v>---</v>
      </c>
      <c r="AH6" t="str">
        <f>IF(AG6&lt;&gt;"---",IFERROR(VLOOKUP(AE6,B:F,3,0),"--"),"---")</f>
        <v>---</v>
      </c>
      <c r="AI6" t="str">
        <f>IFERROR(IF(IF(AG6="--",INDEX(D:D,MATCH(AE6,INDEX(B:B,MATCH(AE6,B:B,)+1):B10520,)+MATCH(AE6,B:B,)))=AD6,VLOOKUP(AE6,B:D,3,0),IF(AG6="--",INDEX(D:D,MATCH(AE6,INDEX(B:B,MATCH(AE6,B:B,)+1):B10520,)+MATCH(AE6,B:B,)),"---")),"---")</f>
        <v>---</v>
      </c>
      <c r="AJ6" t="str">
        <f>IF(COUNTIF(CALC_CONN_TEB2000_REV01!F:F,IF(AH6&lt;&gt;"---",VLOOKUP(AD6,CALC_CONN_TEB2000_REV01!F:M,8,0),IF(IFERROR(IF(AD6=AH6,AI6,AH6),"---")="---","---",IF(COUNTIF(CALC_CONN_TEB2000_REV01!F:F,IFERROR(IF(AD6=AH6,AI6,AH6),"---"))&gt;0,"---",IFERROR(IF(AD6=AH6,AI6,AH6),"---")))))=1,IF(AH6&lt;&gt;"---",VLOOKUP(AD6,CALC_CONN_TEB2000_REV01!F:M,8,0),IF(IFERROR(IF(AD6=AH6,AI6,AH6),"---")="---","---",IF(COUNTIF(CALC_CONN_TEB2000_REV01!F:F,IFERROR(IF(AD6=AH6,AI6,AH6),"---"))&gt;0,"---",IFERROR(IF(AD6=AH6,AI6,AH6),"---")))),"---")</f>
        <v>---</v>
      </c>
      <c r="AK6" t="str">
        <f>IF(COUNTIF(CALC_CONN_TEB2000_REV01!F:F,IF(AH6&lt;&gt;"---",VLOOKUP(AD6,CALC_CONN_TEB2000_REV01!F:M,8,0),IF(IFERROR(IF(AD6=AH6,AI6,AH6),"---")="---","---",IF(COUNTIF(CALC_CONN_TEB2000_REV01!F:F,IFERROR(IF(AD6=AH6,AI6,AH6),"---"))&gt;0,"---",IFERROR(IF(AD6=AH6,AI6,AH6),"---")))))=0,IF(AH6&lt;&gt;"---",VLOOKUP(AD6,CALC_CONN_TEB2000_REV01!F:M,8,0),IF(IFERROR(IF(AD6=AH6,AI6,AH6),"---")="---","---",IF(COUNTIF(CALC_CONN_TEB2000_REV01!F:F,IFERROR(IF(AD6=AH6,AI6,AH6),"---"))&gt;0,"---",IFERROR(IF(AD6=AH6,AI6,AH6),"---")))),"---")</f>
        <v>---</v>
      </c>
      <c r="AL6" t="str">
        <f>IF(AG6&lt;&gt;"---",IFERROR(VLOOKUP(AE6,L:N,3,0),"--"),"---")</f>
        <v>---</v>
      </c>
      <c r="AM6">
        <f>COUNTIF(B:B,AE6)</f>
        <v>71</v>
      </c>
      <c r="AO6" t="s">
        <v>291</v>
      </c>
      <c r="AT6" t="str">
        <f t="shared" ref="AT6:AT69" si="4">IF(IF(COUNTIF($AO$6:$AQ$150,B6)&gt;0,"---","--")="---",VLOOKUP(B6,$AO$6:$AQ$150,3,0),B6)</f>
        <v>MIO11-SDA</v>
      </c>
      <c r="AU6" t="str">
        <f t="shared" ref="AU6:AU69" si="5">IF(IF(COUNTIF($AO$6:$AQ$150,B6)&gt;0,"---","--")="---",VLOOKUP(B6,$AO$6:$AQ$150,2,0),"--")</f>
        <v>--</v>
      </c>
    </row>
    <row r="7" spans="1:47" x14ac:dyDescent="0.25">
      <c r="A7" t="str">
        <f t="shared" si="0"/>
        <v>J1-A3</v>
      </c>
      <c r="B7" t="str">
        <f t="shared" si="1"/>
        <v>GND</v>
      </c>
      <c r="C7" t="str">
        <f t="shared" si="2"/>
        <v>J1-GND</v>
      </c>
      <c r="D7" t="str">
        <f t="shared" si="3"/>
        <v>J1-A3</v>
      </c>
      <c r="E7" t="s">
        <v>841</v>
      </c>
      <c r="F7" t="s">
        <v>1198</v>
      </c>
      <c r="G7" t="s">
        <v>291</v>
      </c>
      <c r="L7" t="s">
        <v>1601</v>
      </c>
      <c r="M7" t="s">
        <v>290</v>
      </c>
      <c r="N7">
        <v>40.238399999999999</v>
      </c>
      <c r="AA7">
        <f>AA6+1</f>
        <v>2</v>
      </c>
      <c r="AB7" t="str">
        <f>B2B!B4</f>
        <v>JB1</v>
      </c>
      <c r="AC7" t="str">
        <f>B2B!C4</f>
        <v>1</v>
      </c>
      <c r="AD7" t="str">
        <f t="shared" ref="AD7:AD70" si="6">AB7&amp;"-"&amp;AC7</f>
        <v>JB1-1</v>
      </c>
      <c r="AE7" t="str">
        <f t="shared" ref="AE7:AE70" si="7">VLOOKUP(AD7,A:B,2,0)</f>
        <v>GND</v>
      </c>
      <c r="AG7" t="str">
        <f t="shared" ref="AG7:AG70" si="8">IF(
IF(
IFERROR(VLOOKUP(AE7,$AO$6:$AO$50,1,),1)=1,1,0),
"--","---")</f>
        <v>---</v>
      </c>
      <c r="AH7" t="str">
        <f t="shared" ref="AH7:AH70" si="9">IF(AG7&lt;&gt;"---",IFERROR(VLOOKUP(AE7,B:F,3,0),"--"),"---")</f>
        <v>---</v>
      </c>
      <c r="AI7" t="str">
        <f>IFERROR(IF(IF(AG7="--",INDEX(D:D,MATCH(AE7,INDEX(B:B,MATCH(AE7,B:B,)+1):B10521,)+MATCH(AE7,B:B,)))=AD7,VLOOKUP(AE7,B:D,3,0),IF(AG7="--",INDEX(D:D,MATCH(AE7,INDEX(B:B,MATCH(AE7,B:B,)+1):B10521,)+MATCH(AE7,B:B,)),"---")),"---")</f>
        <v>---</v>
      </c>
      <c r="AJ7" t="str">
        <f>IF(COUNTIF(CALC_CONN_TEB2000_REV01!F:F,IF(AH7&lt;&gt;"---",VLOOKUP(AD7,CALC_CONN_TEB2000_REV01!F:M,8,0),IF(IFERROR(IF(AD7=AH7,AI7,AH7),"---")="---","---",IF(COUNTIF(CALC_CONN_TEB2000_REV01!F:F,IFERROR(IF(AD7=AH7,AI7,AH7),"---"))&gt;0,"---",IFERROR(IF(AD7=AH7,AI7,AH7),"---")))))=1,IF(AH7&lt;&gt;"---",VLOOKUP(AD7,CALC_CONN_TEB2000_REV01!F:M,8,0),IF(IFERROR(IF(AD7=AH7,AI7,AH7),"---")="---","---",IF(COUNTIF(CALC_CONN_TEB2000_REV01!F:F,IFERROR(IF(AD7=AH7,AI7,AH7),"---"))&gt;0,"---",IFERROR(IF(AD7=AH7,AI7,AH7),"---")))),"---")</f>
        <v>---</v>
      </c>
      <c r="AK7" t="str">
        <f>IF(COUNTIF(CALC_CONN_TEB2000_REV01!F:F,IF(AH7&lt;&gt;"---",VLOOKUP(AD7,CALC_CONN_TEB2000_REV01!F:M,8,0),IF(IFERROR(IF(AD7=AH7,AI7,AH7),"---")="---","---",IF(COUNTIF(CALC_CONN_TEB2000_REV01!F:F,IFERROR(IF(AD7=AH7,AI7,AH7),"---"))&gt;0,"---",IFERROR(IF(AD7=AH7,AI7,AH7),"---")))))=0,IF(AH7&lt;&gt;"---",VLOOKUP(AD7,CALC_CONN_TEB2000_REV01!F:M,8,0),IF(IFERROR(IF(AD7=AH7,AI7,AH7),"---")="---","---",IF(COUNTIF(CALC_CONN_TEB2000_REV01!F:F,IFERROR(IF(AD7=AH7,AI7,AH7),"---"))&gt;0,"---",IFERROR(IF(AD7=AH7,AI7,AH7),"---")))),"---")</f>
        <v>---</v>
      </c>
      <c r="AL7" t="str">
        <f t="shared" ref="AL7:AL70" si="10">IF(AG7&lt;&gt;"---",IFERROR(VLOOKUP(AE7,L:N,3,0),"--"),"---")</f>
        <v>---</v>
      </c>
      <c r="AM7">
        <f t="shared" ref="AM7:AM70" si="11">COUNTIF(B:B,AE7)</f>
        <v>224</v>
      </c>
      <c r="AO7" t="s">
        <v>2056</v>
      </c>
      <c r="AT7">
        <f t="shared" si="4"/>
        <v>0</v>
      </c>
      <c r="AU7">
        <f t="shared" si="5"/>
        <v>0</v>
      </c>
    </row>
    <row r="8" spans="1:47" x14ac:dyDescent="0.25">
      <c r="A8" t="str">
        <f t="shared" si="0"/>
        <v>J1-A4</v>
      </c>
      <c r="B8" t="str">
        <f t="shared" si="1"/>
        <v>B35_L19_P</v>
      </c>
      <c r="C8" t="str">
        <f t="shared" si="2"/>
        <v>J1-B35_L19_P</v>
      </c>
      <c r="D8" t="str">
        <f t="shared" si="3"/>
        <v>J1-A4</v>
      </c>
      <c r="E8" t="s">
        <v>841</v>
      </c>
      <c r="F8" t="s">
        <v>987</v>
      </c>
      <c r="G8" t="s">
        <v>1602</v>
      </c>
      <c r="L8" t="s">
        <v>1603</v>
      </c>
      <c r="M8" t="s">
        <v>290</v>
      </c>
      <c r="N8">
        <v>8.0060000000000002</v>
      </c>
      <c r="AA8">
        <f t="shared" ref="AA8:AA71" si="12">AA7+1</f>
        <v>3</v>
      </c>
      <c r="AB8" t="str">
        <f>B2B!B5</f>
        <v>JB1</v>
      </c>
      <c r="AC8" t="str">
        <f>B2B!C5</f>
        <v>4</v>
      </c>
      <c r="AD8" t="str">
        <f t="shared" si="6"/>
        <v>JB1-4</v>
      </c>
      <c r="AE8" t="str">
        <f t="shared" si="7"/>
        <v>3.3V</v>
      </c>
      <c r="AG8" t="str">
        <f t="shared" si="8"/>
        <v>---</v>
      </c>
      <c r="AH8" t="str">
        <f t="shared" si="9"/>
        <v>---</v>
      </c>
      <c r="AI8" t="str">
        <f>IFERROR(IF(IF(AG8="--",INDEX(D:D,MATCH(AE8,INDEX(B:B,MATCH(AE8,B:B,)+1):B10522,)+MATCH(AE8,B:B,)))=AD8,VLOOKUP(AE8,B:D,3,0),IF(AG8="--",INDEX(D:D,MATCH(AE8,INDEX(B:B,MATCH(AE8,B:B,)+1):B10522,)+MATCH(AE8,B:B,)),"---")),"---")</f>
        <v>---</v>
      </c>
      <c r="AJ8" t="str">
        <f>IF(COUNTIF(CALC_CONN_TEB2000_REV01!F:F,IF(AH8&lt;&gt;"---",VLOOKUP(AD8,CALC_CONN_TEB2000_REV01!F:M,8,0),IF(IFERROR(IF(AD8=AH8,AI8,AH8),"---")="---","---",IF(COUNTIF(CALC_CONN_TEB2000_REV01!F:F,IFERROR(IF(AD8=AH8,AI8,AH8),"---"))&gt;0,"---",IFERROR(IF(AD8=AH8,AI8,AH8),"---")))))=1,IF(AH8&lt;&gt;"---",VLOOKUP(AD8,CALC_CONN_TEB2000_REV01!F:M,8,0),IF(IFERROR(IF(AD8=AH8,AI8,AH8),"---")="---","---",IF(COUNTIF(CALC_CONN_TEB2000_REV01!F:F,IFERROR(IF(AD8=AH8,AI8,AH8),"---"))&gt;0,"---",IFERROR(IF(AD8=AH8,AI8,AH8),"---")))),"---")</f>
        <v>---</v>
      </c>
      <c r="AK8" t="str">
        <f>IF(COUNTIF(CALC_CONN_TEB2000_REV01!F:F,IF(AH8&lt;&gt;"---",VLOOKUP(AD8,CALC_CONN_TEB2000_REV01!F:M,8,0),IF(IFERROR(IF(AD8=AH8,AI8,AH8),"---")="---","---",IF(COUNTIF(CALC_CONN_TEB2000_REV01!F:F,IFERROR(IF(AD8=AH8,AI8,AH8),"---"))&gt;0,"---",IFERROR(IF(AD8=AH8,AI8,AH8),"---")))))=0,IF(AH8&lt;&gt;"---",VLOOKUP(AD8,CALC_CONN_TEB2000_REV01!F:M,8,0),IF(IFERROR(IF(AD8=AH8,AI8,AH8),"---")="---","---",IF(COUNTIF(CALC_CONN_TEB2000_REV01!F:F,IFERROR(IF(AD8=AH8,AI8,AH8),"---"))&gt;0,"---",IFERROR(IF(AD8=AH8,AI8,AH8),"---")))),"---")</f>
        <v>---</v>
      </c>
      <c r="AL8" t="str">
        <f t="shared" si="10"/>
        <v>---</v>
      </c>
      <c r="AM8">
        <f t="shared" si="11"/>
        <v>71</v>
      </c>
      <c r="AO8" t="s">
        <v>2057</v>
      </c>
      <c r="AT8" t="str">
        <f t="shared" si="4"/>
        <v>B35_L19_P</v>
      </c>
      <c r="AU8" t="str">
        <f t="shared" si="5"/>
        <v>--</v>
      </c>
    </row>
    <row r="9" spans="1:47" x14ac:dyDescent="0.25">
      <c r="A9" t="str">
        <f t="shared" si="0"/>
        <v>J1-A5</v>
      </c>
      <c r="B9" t="str">
        <f t="shared" si="1"/>
        <v>B35_L19_N</v>
      </c>
      <c r="C9" t="str">
        <f t="shared" si="2"/>
        <v>J1-B35_L19_N</v>
      </c>
      <c r="D9" t="str">
        <f t="shared" si="3"/>
        <v>J1-A5</v>
      </c>
      <c r="E9" t="s">
        <v>841</v>
      </c>
      <c r="F9" t="s">
        <v>1097</v>
      </c>
      <c r="G9" t="s">
        <v>1604</v>
      </c>
      <c r="L9" t="s">
        <v>1605</v>
      </c>
      <c r="M9" t="s">
        <v>290</v>
      </c>
      <c r="N9">
        <v>11.864100000000001</v>
      </c>
      <c r="AA9">
        <f t="shared" si="12"/>
        <v>4</v>
      </c>
      <c r="AB9" t="str">
        <f>B2B!B6</f>
        <v>JB1</v>
      </c>
      <c r="AC9" t="str">
        <f>B2B!C6</f>
        <v>3</v>
      </c>
      <c r="AD9" t="str">
        <f t="shared" si="6"/>
        <v>JB1-3</v>
      </c>
      <c r="AE9" t="str">
        <f t="shared" si="7"/>
        <v>PHY_MDI0_P</v>
      </c>
      <c r="AG9" t="str">
        <f t="shared" si="8"/>
        <v>--</v>
      </c>
      <c r="AH9" t="str">
        <f t="shared" si="9"/>
        <v>J14-2</v>
      </c>
      <c r="AI9" t="str">
        <f>IFERROR(IF(IF(AG9="--",INDEX(D:D,MATCH(AE9,INDEX(B:B,MATCH(AE9,B:B,)+1):B10523,)+MATCH(AE9,B:B,)))=AD9,VLOOKUP(AE9,B:D,3,0),IF(AG9="--",INDEX(D:D,MATCH(AE9,INDEX(B:B,MATCH(AE9,B:B,)+1):B10523,)+MATCH(AE9,B:B,)),"---")),"---")</f>
        <v>J14-2</v>
      </c>
      <c r="AJ9" t="str">
        <f>IF(COUNTIF(CALC_CONN_TEB2000_REV01!F:F,IF(AH9&lt;&gt;"---",VLOOKUP(AD9,CALC_CONN_TEB2000_REV01!F:M,8,0),IF(IFERROR(IF(AD9=AH9,AI9,AH9),"---")="---","---",IF(COUNTIF(CALC_CONN_TEB2000_REV01!F:F,IFERROR(IF(AD9=AH9,AI9,AH9),"---"))&gt;0,"---",IFERROR(IF(AD9=AH9,AI9,AH9),"---")))))=1,IF(AH9&lt;&gt;"---",VLOOKUP(AD9,CALC_CONN_TEB2000_REV01!F:M,8,0),IF(IFERROR(IF(AD9=AH9,AI9,AH9),"---")="---","---",IF(COUNTIF(CALC_CONN_TEB2000_REV01!F:F,IFERROR(IF(AD9=AH9,AI9,AH9),"---"))&gt;0,"---",IFERROR(IF(AD9=AH9,AI9,AH9),"---")))),"---")</f>
        <v>J14-2</v>
      </c>
      <c r="AK9" t="str">
        <f>IF(COUNTIF(CALC_CONN_TEB2000_REV01!F:F,IF(AH9&lt;&gt;"---",VLOOKUP(AD9,CALC_CONN_TEB2000_REV01!F:M,8,0),IF(IFERROR(IF(AD9=AH9,AI9,AH9),"---")="---","---",IF(COUNTIF(CALC_CONN_TEB2000_REV01!F:F,IFERROR(IF(AD9=AH9,AI9,AH9),"---"))&gt;0,"---",IFERROR(IF(AD9=AH9,AI9,AH9),"---")))))=0,IF(AH9&lt;&gt;"---",VLOOKUP(AD9,CALC_CONN_TEB2000_REV01!F:M,8,0),IF(IFERROR(IF(AD9=AH9,AI9,AH9),"---")="---","---",IF(COUNTIF(CALC_CONN_TEB2000_REV01!F:F,IFERROR(IF(AD9=AH9,AI9,AH9),"---"))&gt;0,"---",IFERROR(IF(AD9=AH9,AI9,AH9),"---")))),"---")</f>
        <v>---</v>
      </c>
      <c r="AL9">
        <f t="shared" si="10"/>
        <v>40.395400000000002</v>
      </c>
      <c r="AM9">
        <f t="shared" si="11"/>
        <v>2</v>
      </c>
      <c r="AO9" t="s">
        <v>2058</v>
      </c>
      <c r="AT9" t="str">
        <f t="shared" si="4"/>
        <v>B35_L19_N</v>
      </c>
      <c r="AU9" t="str">
        <f t="shared" si="5"/>
        <v>--</v>
      </c>
    </row>
    <row r="10" spans="1:47" x14ac:dyDescent="0.25">
      <c r="A10" t="str">
        <f t="shared" si="0"/>
        <v>J1-A6</v>
      </c>
      <c r="B10" t="str">
        <f t="shared" si="1"/>
        <v>B35_L12_P</v>
      </c>
      <c r="C10" t="str">
        <f t="shared" si="2"/>
        <v>J1-B35_L12_P</v>
      </c>
      <c r="D10" t="str">
        <f t="shared" si="3"/>
        <v>J1-A6</v>
      </c>
      <c r="E10" t="s">
        <v>841</v>
      </c>
      <c r="F10" t="s">
        <v>1098</v>
      </c>
      <c r="G10" t="s">
        <v>1606</v>
      </c>
      <c r="L10" t="s">
        <v>1607</v>
      </c>
      <c r="M10" t="s">
        <v>290</v>
      </c>
      <c r="N10">
        <v>11.0375</v>
      </c>
      <c r="AA10">
        <f t="shared" si="12"/>
        <v>5</v>
      </c>
      <c r="AB10" t="str">
        <f>B2B!B7</f>
        <v>JB1</v>
      </c>
      <c r="AC10" t="str">
        <f>B2B!C7</f>
        <v>6</v>
      </c>
      <c r="AD10" t="str">
        <f t="shared" si="6"/>
        <v>JB1-6</v>
      </c>
      <c r="AE10" t="str">
        <f t="shared" si="7"/>
        <v>3.3V</v>
      </c>
      <c r="AG10" t="str">
        <f t="shared" si="8"/>
        <v>---</v>
      </c>
      <c r="AH10" t="str">
        <f t="shared" si="9"/>
        <v>---</v>
      </c>
      <c r="AI10" t="str">
        <f>IFERROR(IF(IF(AG10="--",INDEX(D:D,MATCH(AE10,INDEX(B:B,MATCH(AE10,B:B,)+1):B10524,)+MATCH(AE10,B:B,)))=AD10,VLOOKUP(AE10,B:D,3,0),IF(AG10="--",INDEX(D:D,MATCH(AE10,INDEX(B:B,MATCH(AE10,B:B,)+1):B10524,)+MATCH(AE10,B:B,)),"---")),"---")</f>
        <v>---</v>
      </c>
      <c r="AJ10" t="str">
        <f>IF(COUNTIF(CALC_CONN_TEB2000_REV01!F:F,IF(AH10&lt;&gt;"---",VLOOKUP(AD10,CALC_CONN_TEB2000_REV01!F:M,8,0),IF(IFERROR(IF(AD10=AH10,AI10,AH10),"---")="---","---",IF(COUNTIF(CALC_CONN_TEB2000_REV01!F:F,IFERROR(IF(AD10=AH10,AI10,AH10),"---"))&gt;0,"---",IFERROR(IF(AD10=AH10,AI10,AH10),"---")))))=1,IF(AH10&lt;&gt;"---",VLOOKUP(AD10,CALC_CONN_TEB2000_REV01!F:M,8,0),IF(IFERROR(IF(AD10=AH10,AI10,AH10),"---")="---","---",IF(COUNTIF(CALC_CONN_TEB2000_REV01!F:F,IFERROR(IF(AD10=AH10,AI10,AH10),"---"))&gt;0,"---",IFERROR(IF(AD10=AH10,AI10,AH10),"---")))),"---")</f>
        <v>---</v>
      </c>
      <c r="AK10" t="str">
        <f>IF(COUNTIF(CALC_CONN_TEB2000_REV01!F:F,IF(AH10&lt;&gt;"---",VLOOKUP(AD10,CALC_CONN_TEB2000_REV01!F:M,8,0),IF(IFERROR(IF(AD10=AH10,AI10,AH10),"---")="---","---",IF(COUNTIF(CALC_CONN_TEB2000_REV01!F:F,IFERROR(IF(AD10=AH10,AI10,AH10),"---"))&gt;0,"---",IFERROR(IF(AD10=AH10,AI10,AH10),"---")))))=0,IF(AH10&lt;&gt;"---",VLOOKUP(AD10,CALC_CONN_TEB2000_REV01!F:M,8,0),IF(IFERROR(IF(AD10=AH10,AI10,AH10),"---")="---","---",IF(COUNTIF(CALC_CONN_TEB2000_REV01!F:F,IFERROR(IF(AD10=AH10,AI10,AH10),"---"))&gt;0,"---",IFERROR(IF(AD10=AH10,AI10,AH10),"---")))),"---")</f>
        <v>---</v>
      </c>
      <c r="AL10" t="str">
        <f t="shared" si="10"/>
        <v>---</v>
      </c>
      <c r="AM10">
        <f t="shared" si="11"/>
        <v>71</v>
      </c>
      <c r="AO10" t="s">
        <v>2059</v>
      </c>
      <c r="AT10" t="str">
        <f t="shared" si="4"/>
        <v>B35_L12_P</v>
      </c>
      <c r="AU10" t="str">
        <f t="shared" si="5"/>
        <v>--</v>
      </c>
    </row>
    <row r="11" spans="1:47" x14ac:dyDescent="0.25">
      <c r="A11" t="str">
        <f t="shared" si="0"/>
        <v>J1-A7</v>
      </c>
      <c r="B11" t="str">
        <f t="shared" si="1"/>
        <v>B35_L12_N</v>
      </c>
      <c r="C11" t="str">
        <f t="shared" si="2"/>
        <v>J1-B35_L12_N</v>
      </c>
      <c r="D11" t="str">
        <f t="shared" si="3"/>
        <v>J1-A7</v>
      </c>
      <c r="E11" t="s">
        <v>841</v>
      </c>
      <c r="F11" t="s">
        <v>1099</v>
      </c>
      <c r="G11" t="s">
        <v>1608</v>
      </c>
      <c r="L11" t="s">
        <v>1609</v>
      </c>
      <c r="M11" t="s">
        <v>290</v>
      </c>
      <c r="N11">
        <v>16.9727</v>
      </c>
      <c r="AA11">
        <f t="shared" si="12"/>
        <v>6</v>
      </c>
      <c r="AB11" t="str">
        <f>B2B!B8</f>
        <v>JB1</v>
      </c>
      <c r="AC11" t="str">
        <f>B2B!C8</f>
        <v>5</v>
      </c>
      <c r="AD11" t="str">
        <f t="shared" si="6"/>
        <v>JB1-5</v>
      </c>
      <c r="AE11" t="str">
        <f t="shared" si="7"/>
        <v>PHY_MDI0_N</v>
      </c>
      <c r="AG11" t="str">
        <f t="shared" si="8"/>
        <v>--</v>
      </c>
      <c r="AH11" t="str">
        <f t="shared" si="9"/>
        <v>J14-3</v>
      </c>
      <c r="AI11" t="str">
        <f>IFERROR(IF(IF(AG11="--",INDEX(D:D,MATCH(AE11,INDEX(B:B,MATCH(AE11,B:B,)+1):B10525,)+MATCH(AE11,B:B,)))=AD11,VLOOKUP(AE11,B:D,3,0),IF(AG11="--",INDEX(D:D,MATCH(AE11,INDEX(B:B,MATCH(AE11,B:B,)+1):B10525,)+MATCH(AE11,B:B,)),"---")),"---")</f>
        <v>J14-3</v>
      </c>
      <c r="AJ11" t="str">
        <f>IF(COUNTIF(CALC_CONN_TEB2000_REV01!F:F,IF(AH11&lt;&gt;"---",VLOOKUP(AD11,CALC_CONN_TEB2000_REV01!F:M,8,0),IF(IFERROR(IF(AD11=AH11,AI11,AH11),"---")="---","---",IF(COUNTIF(CALC_CONN_TEB2000_REV01!F:F,IFERROR(IF(AD11=AH11,AI11,AH11),"---"))&gt;0,"---",IFERROR(IF(AD11=AH11,AI11,AH11),"---")))))=1,IF(AH11&lt;&gt;"---",VLOOKUP(AD11,CALC_CONN_TEB2000_REV01!F:M,8,0),IF(IFERROR(IF(AD11=AH11,AI11,AH11),"---")="---","---",IF(COUNTIF(CALC_CONN_TEB2000_REV01!F:F,IFERROR(IF(AD11=AH11,AI11,AH11),"---"))&gt;0,"---",IFERROR(IF(AD11=AH11,AI11,AH11),"---")))),"---")</f>
        <v>J14-3</v>
      </c>
      <c r="AK11" t="str">
        <f>IF(COUNTIF(CALC_CONN_TEB2000_REV01!F:F,IF(AH11&lt;&gt;"---",VLOOKUP(AD11,CALC_CONN_TEB2000_REV01!F:M,8,0),IF(IFERROR(IF(AD11=AH11,AI11,AH11),"---")="---","---",IF(COUNTIF(CALC_CONN_TEB2000_REV01!F:F,IFERROR(IF(AD11=AH11,AI11,AH11),"---"))&gt;0,"---",IFERROR(IF(AD11=AH11,AI11,AH11),"---")))))=0,IF(AH11&lt;&gt;"---",VLOOKUP(AD11,CALC_CONN_TEB2000_REV01!F:M,8,0),IF(IFERROR(IF(AD11=AH11,AI11,AH11),"---")="---","---",IF(COUNTIF(CALC_CONN_TEB2000_REV01!F:F,IFERROR(IF(AD11=AH11,AI11,AH11),"---"))&gt;0,"---",IFERROR(IF(AD11=AH11,AI11,AH11),"---")))),"---")</f>
        <v>---</v>
      </c>
      <c r="AL11">
        <f t="shared" si="10"/>
        <v>40.381799999999998</v>
      </c>
      <c r="AM11">
        <f t="shared" si="11"/>
        <v>2</v>
      </c>
      <c r="AO11" t="s">
        <v>2060</v>
      </c>
      <c r="AT11" t="str">
        <f t="shared" si="4"/>
        <v>B35_L12_N</v>
      </c>
      <c r="AU11" t="str">
        <f t="shared" si="5"/>
        <v>--</v>
      </c>
    </row>
    <row r="12" spans="1:47" x14ac:dyDescent="0.25">
      <c r="A12" t="str">
        <f t="shared" si="0"/>
        <v>J1-A8</v>
      </c>
      <c r="B12" t="str">
        <f t="shared" si="1"/>
        <v>B35_L14_P</v>
      </c>
      <c r="C12" t="str">
        <f t="shared" si="2"/>
        <v>J1-B35_L14_P</v>
      </c>
      <c r="D12" t="str">
        <f t="shared" si="3"/>
        <v>J1-A8</v>
      </c>
      <c r="E12" t="s">
        <v>841</v>
      </c>
      <c r="F12" t="s">
        <v>1100</v>
      </c>
      <c r="G12" t="s">
        <v>1610</v>
      </c>
      <c r="L12" t="s">
        <v>1611</v>
      </c>
      <c r="M12" t="s">
        <v>290</v>
      </c>
      <c r="N12">
        <v>15.3345</v>
      </c>
      <c r="AA12">
        <f t="shared" si="12"/>
        <v>7</v>
      </c>
      <c r="AB12" t="str">
        <f>B2B!B9</f>
        <v>JB1</v>
      </c>
      <c r="AC12" t="str">
        <f>B2B!C9</f>
        <v>8</v>
      </c>
      <c r="AD12" t="str">
        <f t="shared" si="6"/>
        <v>JB1-8</v>
      </c>
      <c r="AE12" t="str">
        <f t="shared" si="7"/>
        <v>NOSEQ</v>
      </c>
      <c r="AG12" t="str">
        <f t="shared" si="8"/>
        <v>--</v>
      </c>
      <c r="AH12" t="str">
        <f t="shared" si="9"/>
        <v>JB1-8</v>
      </c>
      <c r="AI12" t="str">
        <f>IFERROR(IF(IF(AG12="--",INDEX(D:D,MATCH(AE12,INDEX(B:B,MATCH(AE12,B:B,)+1):B10526,)+MATCH(AE12,B:B,)))=AD12,VLOOKUP(AE12,B:D,3,0),IF(AG12="--",INDEX(D:D,MATCH(AE12,INDEX(B:B,MATCH(AE12,B:B,)+1):B10526,)+MATCH(AE12,B:B,)),"---")),"---")</f>
        <v>U5-78</v>
      </c>
      <c r="AJ12" t="str">
        <f>IF(COUNTIF(CALC_CONN_TEB2000_REV01!F:F,IF(AH12&lt;&gt;"---",VLOOKUP(AD12,CALC_CONN_TEB2000_REV01!F:M,8,0),IF(IFERROR(IF(AD12=AH12,AI12,AH12),"---")="---","---",IF(COUNTIF(CALC_CONN_TEB2000_REV01!F:F,IFERROR(IF(AD12=AH12,AI12,AH12),"---"))&gt;0,"---",IFERROR(IF(AD12=AH12,AI12,AH12),"---")))))=1,IF(AH12&lt;&gt;"---",VLOOKUP(AD12,CALC_CONN_TEB2000_REV01!F:M,8,0),IF(IFERROR(IF(AD12=AH12,AI12,AH12),"---")="---","---",IF(COUNTIF(CALC_CONN_TEB2000_REV01!F:F,IFERROR(IF(AD12=AH12,AI12,AH12),"---"))&gt;0,"---",IFERROR(IF(AD12=AH12,AI12,AH12),"---")))),"---")</f>
        <v>---</v>
      </c>
      <c r="AK12" t="str">
        <f>IF(COUNTIF(CALC_CONN_TEB2000_REV01!F:F,IF(AH12&lt;&gt;"---",VLOOKUP(AD12,CALC_CONN_TEB2000_REV01!F:M,8,0),IF(IFERROR(IF(AD12=AH12,AI12,AH12),"---")="---","---",IF(COUNTIF(CALC_CONN_TEB2000_REV01!F:F,IFERROR(IF(AD12=AH12,AI12,AH12),"---"))&gt;0,"---",IFERROR(IF(AD12=AH12,AI12,AH12),"---")))))=0,IF(AH12&lt;&gt;"---",VLOOKUP(AD12,CALC_CONN_TEB2000_REV01!F:M,8,0),IF(IFERROR(IF(AD12=AH12,AI12,AH12),"---")="---","---",IF(COUNTIF(CALC_CONN_TEB2000_REV01!F:F,IFERROR(IF(AD12=AH12,AI12,AH12),"---"))&gt;0,"---",IFERROR(IF(AD12=AH12,AI12,AH12),"---")))),"---")</f>
        <v>U5-78</v>
      </c>
      <c r="AL12">
        <f t="shared" si="10"/>
        <v>17.524999999999999</v>
      </c>
      <c r="AM12">
        <f t="shared" si="11"/>
        <v>2</v>
      </c>
      <c r="AO12" t="s">
        <v>2061</v>
      </c>
      <c r="AT12" t="str">
        <f t="shared" si="4"/>
        <v>B35_L14_P</v>
      </c>
      <c r="AU12" t="str">
        <f t="shared" si="5"/>
        <v>--</v>
      </c>
    </row>
    <row r="13" spans="1:47" x14ac:dyDescent="0.25">
      <c r="A13" t="str">
        <f t="shared" si="0"/>
        <v>J1-A9</v>
      </c>
      <c r="B13" t="str">
        <f t="shared" si="1"/>
        <v>B35_L14_N</v>
      </c>
      <c r="C13" t="str">
        <f t="shared" si="2"/>
        <v>J1-B35_L14_N</v>
      </c>
      <c r="D13" t="str">
        <f t="shared" si="3"/>
        <v>J1-A9</v>
      </c>
      <c r="E13" t="s">
        <v>841</v>
      </c>
      <c r="F13" t="s">
        <v>1101</v>
      </c>
      <c r="G13" t="s">
        <v>1612</v>
      </c>
      <c r="L13" t="s">
        <v>1613</v>
      </c>
      <c r="M13" t="s">
        <v>290</v>
      </c>
      <c r="N13">
        <v>11.6496</v>
      </c>
      <c r="AA13">
        <f t="shared" si="12"/>
        <v>8</v>
      </c>
      <c r="AB13" t="str">
        <f>B2B!B10</f>
        <v>JB1</v>
      </c>
      <c r="AC13" t="str">
        <f>B2B!C10</f>
        <v>7</v>
      </c>
      <c r="AD13" t="str">
        <f t="shared" si="6"/>
        <v>JB1-7</v>
      </c>
      <c r="AE13" t="str">
        <f t="shared" si="7"/>
        <v>GND</v>
      </c>
      <c r="AG13" t="str">
        <f t="shared" si="8"/>
        <v>---</v>
      </c>
      <c r="AH13" t="str">
        <f t="shared" si="9"/>
        <v>---</v>
      </c>
      <c r="AI13" t="str">
        <f>IFERROR(IF(IF(AG13="--",INDEX(D:D,MATCH(AE13,INDEX(B:B,MATCH(AE13,B:B,)+1):B10527,)+MATCH(AE13,B:B,)))=AD13,VLOOKUP(AE13,B:D,3,0),IF(AG13="--",INDEX(D:D,MATCH(AE13,INDEX(B:B,MATCH(AE13,B:B,)+1):B10527,)+MATCH(AE13,B:B,)),"---")),"---")</f>
        <v>---</v>
      </c>
      <c r="AJ13" t="str">
        <f>IF(COUNTIF(CALC_CONN_TEB2000_REV01!F:F,IF(AH13&lt;&gt;"---",VLOOKUP(AD13,CALC_CONN_TEB2000_REV01!F:M,8,0),IF(IFERROR(IF(AD13=AH13,AI13,AH13),"---")="---","---",IF(COUNTIF(CALC_CONN_TEB2000_REV01!F:F,IFERROR(IF(AD13=AH13,AI13,AH13),"---"))&gt;0,"---",IFERROR(IF(AD13=AH13,AI13,AH13),"---")))))=1,IF(AH13&lt;&gt;"---",VLOOKUP(AD13,CALC_CONN_TEB2000_REV01!F:M,8,0),IF(IFERROR(IF(AD13=AH13,AI13,AH13),"---")="---","---",IF(COUNTIF(CALC_CONN_TEB2000_REV01!F:F,IFERROR(IF(AD13=AH13,AI13,AH13),"---"))&gt;0,"---",IFERROR(IF(AD13=AH13,AI13,AH13),"---")))),"---")</f>
        <v>---</v>
      </c>
      <c r="AK13" t="str">
        <f>IF(COUNTIF(CALC_CONN_TEB2000_REV01!F:F,IF(AH13&lt;&gt;"---",VLOOKUP(AD13,CALC_CONN_TEB2000_REV01!F:M,8,0),IF(IFERROR(IF(AD13=AH13,AI13,AH13),"---")="---","---",IF(COUNTIF(CALC_CONN_TEB2000_REV01!F:F,IFERROR(IF(AD13=AH13,AI13,AH13),"---"))&gt;0,"---",IFERROR(IF(AD13=AH13,AI13,AH13),"---")))))=0,IF(AH13&lt;&gt;"---",VLOOKUP(AD13,CALC_CONN_TEB2000_REV01!F:M,8,0),IF(IFERROR(IF(AD13=AH13,AI13,AH13),"---")="---","---",IF(COUNTIF(CALC_CONN_TEB2000_REV01!F:F,IFERROR(IF(AD13=AH13,AI13,AH13),"---"))&gt;0,"---",IFERROR(IF(AD13=AH13,AI13,AH13),"---")))),"---")</f>
        <v>---</v>
      </c>
      <c r="AL13" t="str">
        <f t="shared" si="10"/>
        <v>---</v>
      </c>
      <c r="AM13">
        <f t="shared" si="11"/>
        <v>224</v>
      </c>
      <c r="AO13" t="s">
        <v>2062</v>
      </c>
      <c r="AT13" t="str">
        <f t="shared" si="4"/>
        <v>B35_L14_N</v>
      </c>
      <c r="AU13" t="str">
        <f t="shared" si="5"/>
        <v>--</v>
      </c>
    </row>
    <row r="14" spans="1:47" x14ac:dyDescent="0.25">
      <c r="A14" t="str">
        <f t="shared" si="0"/>
        <v>J1-A10</v>
      </c>
      <c r="B14" t="str">
        <f t="shared" si="1"/>
        <v>B35_L13_P</v>
      </c>
      <c r="C14" t="str">
        <f t="shared" si="2"/>
        <v>J1-B35_L13_P</v>
      </c>
      <c r="D14" t="str">
        <f t="shared" si="3"/>
        <v>J1-A10</v>
      </c>
      <c r="E14" t="s">
        <v>841</v>
      </c>
      <c r="F14" t="s">
        <v>1102</v>
      </c>
      <c r="G14" t="s">
        <v>1614</v>
      </c>
      <c r="L14" t="s">
        <v>1615</v>
      </c>
      <c r="M14" t="s">
        <v>290</v>
      </c>
      <c r="N14">
        <v>10.1571</v>
      </c>
      <c r="AA14">
        <f t="shared" si="12"/>
        <v>9</v>
      </c>
      <c r="AB14" t="str">
        <f>B2B!B11</f>
        <v>JB1</v>
      </c>
      <c r="AC14" t="str">
        <f>B2B!C11</f>
        <v>10</v>
      </c>
      <c r="AD14" t="str">
        <f t="shared" si="6"/>
        <v>JB1-10</v>
      </c>
      <c r="AE14" t="str">
        <f t="shared" si="7"/>
        <v>VCCIOA</v>
      </c>
      <c r="AG14" t="str">
        <f t="shared" si="8"/>
        <v>---</v>
      </c>
      <c r="AH14" t="str">
        <f t="shared" si="9"/>
        <v>---</v>
      </c>
      <c r="AI14" t="str">
        <f>IFERROR(IF(IF(AG14="--",INDEX(D:D,MATCH(AE14,INDEX(B:B,MATCH(AE14,B:B,)+1):B10528,)+MATCH(AE14,B:B,)))=AD14,VLOOKUP(AE14,B:D,3,0),IF(AG14="--",INDEX(D:D,MATCH(AE14,INDEX(B:B,MATCH(AE14,B:B,)+1):B10528,)+MATCH(AE14,B:B,)),"---")),"---")</f>
        <v>---</v>
      </c>
      <c r="AJ14" t="str">
        <f>IF(COUNTIF(CALC_CONN_TEB2000_REV01!F:F,IF(AH14&lt;&gt;"---",VLOOKUP(AD14,CALC_CONN_TEB2000_REV01!F:M,8,0),IF(IFERROR(IF(AD14=AH14,AI14,AH14),"---")="---","---",IF(COUNTIF(CALC_CONN_TEB2000_REV01!F:F,IFERROR(IF(AD14=AH14,AI14,AH14),"---"))&gt;0,"---",IFERROR(IF(AD14=AH14,AI14,AH14),"---")))))=1,IF(AH14&lt;&gt;"---",VLOOKUP(AD14,CALC_CONN_TEB2000_REV01!F:M,8,0),IF(IFERROR(IF(AD14=AH14,AI14,AH14),"---")="---","---",IF(COUNTIF(CALC_CONN_TEB2000_REV01!F:F,IFERROR(IF(AD14=AH14,AI14,AH14),"---"))&gt;0,"---",IFERROR(IF(AD14=AH14,AI14,AH14),"---")))),"---")</f>
        <v>---</v>
      </c>
      <c r="AK14" t="str">
        <f>IF(COUNTIF(CALC_CONN_TEB2000_REV01!F:F,IF(AH14&lt;&gt;"---",VLOOKUP(AD14,CALC_CONN_TEB2000_REV01!F:M,8,0),IF(IFERROR(IF(AD14=AH14,AI14,AH14),"---")="---","---",IF(COUNTIF(CALC_CONN_TEB2000_REV01!F:F,IFERROR(IF(AD14=AH14,AI14,AH14),"---"))&gt;0,"---",IFERROR(IF(AD14=AH14,AI14,AH14),"---")))))=0,IF(AH14&lt;&gt;"---",VLOOKUP(AD14,CALC_CONN_TEB2000_REV01!F:M,8,0),IF(IFERROR(IF(AD14=AH14,AI14,AH14),"---")="---","---",IF(COUNTIF(CALC_CONN_TEB2000_REV01!F:F,IFERROR(IF(AD14=AH14,AI14,AH14),"---"))&gt;0,"---",IFERROR(IF(AD14=AH14,AI14,AH14),"---")))),"---")</f>
        <v>---</v>
      </c>
      <c r="AL14" t="str">
        <f t="shared" si="10"/>
        <v>---</v>
      </c>
      <c r="AM14">
        <f t="shared" si="11"/>
        <v>7</v>
      </c>
      <c r="AO14" t="s">
        <v>2063</v>
      </c>
      <c r="AT14" t="str">
        <f t="shared" si="4"/>
        <v>B35_L13_P</v>
      </c>
      <c r="AU14" t="str">
        <f t="shared" si="5"/>
        <v>--</v>
      </c>
    </row>
    <row r="15" spans="1:47" x14ac:dyDescent="0.25">
      <c r="A15" t="str">
        <f t="shared" si="0"/>
        <v>J1-A11</v>
      </c>
      <c r="B15" t="str">
        <f t="shared" si="1"/>
        <v>B35_L13_N</v>
      </c>
      <c r="C15" t="str">
        <f t="shared" si="2"/>
        <v>J1-B35_L13_N</v>
      </c>
      <c r="D15" t="str">
        <f t="shared" si="3"/>
        <v>J1-A11</v>
      </c>
      <c r="E15" t="s">
        <v>841</v>
      </c>
      <c r="F15" t="s">
        <v>1103</v>
      </c>
      <c r="G15" t="s">
        <v>1616</v>
      </c>
      <c r="L15" t="s">
        <v>1617</v>
      </c>
      <c r="M15" t="s">
        <v>290</v>
      </c>
      <c r="N15">
        <v>10.177099999999999</v>
      </c>
      <c r="AA15">
        <f t="shared" si="12"/>
        <v>10</v>
      </c>
      <c r="AB15" t="str">
        <f>B2B!B12</f>
        <v>JB1</v>
      </c>
      <c r="AC15" t="str">
        <f>B2B!C12</f>
        <v>9</v>
      </c>
      <c r="AD15" t="str">
        <f t="shared" si="6"/>
        <v>JB1-9</v>
      </c>
      <c r="AE15" t="str">
        <f t="shared" si="7"/>
        <v>PHY_MDI1_P</v>
      </c>
      <c r="AG15" t="str">
        <f t="shared" si="8"/>
        <v>--</v>
      </c>
      <c r="AH15" t="str">
        <f t="shared" si="9"/>
        <v>J14-4</v>
      </c>
      <c r="AI15" t="str">
        <f>IFERROR(IF(IF(AG15="--",INDEX(D:D,MATCH(AE15,INDEX(B:B,MATCH(AE15,B:B,)+1):B10529,)+MATCH(AE15,B:B,)))=AD15,VLOOKUP(AE15,B:D,3,0),IF(AG15="--",INDEX(D:D,MATCH(AE15,INDEX(B:B,MATCH(AE15,B:B,)+1):B10529,)+MATCH(AE15,B:B,)),"---")),"---")</f>
        <v>J14-4</v>
      </c>
      <c r="AJ15" t="str">
        <f>IF(COUNTIF(CALC_CONN_TEB2000_REV01!F:F,IF(AH15&lt;&gt;"---",VLOOKUP(AD15,CALC_CONN_TEB2000_REV01!F:M,8,0),IF(IFERROR(IF(AD15=AH15,AI15,AH15),"---")="---","---",IF(COUNTIF(CALC_CONN_TEB2000_REV01!F:F,IFERROR(IF(AD15=AH15,AI15,AH15),"---"))&gt;0,"---",IFERROR(IF(AD15=AH15,AI15,AH15),"---")))))=1,IF(AH15&lt;&gt;"---",VLOOKUP(AD15,CALC_CONN_TEB2000_REV01!F:M,8,0),IF(IFERROR(IF(AD15=AH15,AI15,AH15),"---")="---","---",IF(COUNTIF(CALC_CONN_TEB2000_REV01!F:F,IFERROR(IF(AD15=AH15,AI15,AH15),"---"))&gt;0,"---",IFERROR(IF(AD15=AH15,AI15,AH15),"---")))),"---")</f>
        <v>J14-4</v>
      </c>
      <c r="AK15" t="str">
        <f>IF(COUNTIF(CALC_CONN_TEB2000_REV01!F:F,IF(AH15&lt;&gt;"---",VLOOKUP(AD15,CALC_CONN_TEB2000_REV01!F:M,8,0),IF(IFERROR(IF(AD15=AH15,AI15,AH15),"---")="---","---",IF(COUNTIF(CALC_CONN_TEB2000_REV01!F:F,IFERROR(IF(AD15=AH15,AI15,AH15),"---"))&gt;0,"---",IFERROR(IF(AD15=AH15,AI15,AH15),"---")))))=0,IF(AH15&lt;&gt;"---",VLOOKUP(AD15,CALC_CONN_TEB2000_REV01!F:M,8,0),IF(IFERROR(IF(AD15=AH15,AI15,AH15),"---")="---","---",IF(COUNTIF(CALC_CONN_TEB2000_REV01!F:F,IFERROR(IF(AD15=AH15,AI15,AH15),"---"))&gt;0,"---",IFERROR(IF(AD15=AH15,AI15,AH15),"---")))),"---")</f>
        <v>---</v>
      </c>
      <c r="AL15">
        <f t="shared" si="10"/>
        <v>42.358699999999999</v>
      </c>
      <c r="AM15">
        <f t="shared" si="11"/>
        <v>2</v>
      </c>
      <c r="AO15" t="s">
        <v>2064</v>
      </c>
      <c r="AT15" t="str">
        <f t="shared" si="4"/>
        <v>B35_L13_N</v>
      </c>
      <c r="AU15" t="str">
        <f t="shared" si="5"/>
        <v>--</v>
      </c>
    </row>
    <row r="16" spans="1:47" x14ac:dyDescent="0.25">
      <c r="A16" t="str">
        <f t="shared" si="0"/>
        <v>J1-A12</v>
      </c>
      <c r="B16" t="str">
        <f t="shared" si="1"/>
        <v>B35_L17_P</v>
      </c>
      <c r="C16" t="str">
        <f t="shared" si="2"/>
        <v>J1-B35_L17_P</v>
      </c>
      <c r="D16" t="str">
        <f t="shared" si="3"/>
        <v>J1-A12</v>
      </c>
      <c r="E16" t="s">
        <v>841</v>
      </c>
      <c r="F16" t="s">
        <v>1104</v>
      </c>
      <c r="G16" t="s">
        <v>1618</v>
      </c>
      <c r="L16" t="s">
        <v>1619</v>
      </c>
      <c r="M16" t="s">
        <v>290</v>
      </c>
      <c r="N16">
        <v>22.1751</v>
      </c>
      <c r="AA16">
        <f t="shared" si="12"/>
        <v>11</v>
      </c>
      <c r="AB16" t="str">
        <f>B2B!B13</f>
        <v>JB1</v>
      </c>
      <c r="AC16" t="str">
        <f>B2B!C13</f>
        <v>12</v>
      </c>
      <c r="AD16" t="str">
        <f t="shared" si="6"/>
        <v>JB1-12</v>
      </c>
      <c r="AE16" t="str">
        <f t="shared" si="7"/>
        <v>VCCIOA</v>
      </c>
      <c r="AG16" t="str">
        <f t="shared" si="8"/>
        <v>---</v>
      </c>
      <c r="AH16" t="str">
        <f t="shared" si="9"/>
        <v>---</v>
      </c>
      <c r="AI16" t="str">
        <f>IFERROR(IF(IF(AG16="--",INDEX(D:D,MATCH(AE16,INDEX(B:B,MATCH(AE16,B:B,)+1):B10530,)+MATCH(AE16,B:B,)))=AD16,VLOOKUP(AE16,B:D,3,0),IF(AG16="--",INDEX(D:D,MATCH(AE16,INDEX(B:B,MATCH(AE16,B:B,)+1):B10530,)+MATCH(AE16,B:B,)),"---")),"---")</f>
        <v>---</v>
      </c>
      <c r="AJ16" t="str">
        <f>IF(COUNTIF(CALC_CONN_TEB2000_REV01!F:F,IF(AH16&lt;&gt;"---",VLOOKUP(AD16,CALC_CONN_TEB2000_REV01!F:M,8,0),IF(IFERROR(IF(AD16=AH16,AI16,AH16),"---")="---","---",IF(COUNTIF(CALC_CONN_TEB2000_REV01!F:F,IFERROR(IF(AD16=AH16,AI16,AH16),"---"))&gt;0,"---",IFERROR(IF(AD16=AH16,AI16,AH16),"---")))))=1,IF(AH16&lt;&gt;"---",VLOOKUP(AD16,CALC_CONN_TEB2000_REV01!F:M,8,0),IF(IFERROR(IF(AD16=AH16,AI16,AH16),"---")="---","---",IF(COUNTIF(CALC_CONN_TEB2000_REV01!F:F,IFERROR(IF(AD16=AH16,AI16,AH16),"---"))&gt;0,"---",IFERROR(IF(AD16=AH16,AI16,AH16),"---")))),"---")</f>
        <v>---</v>
      </c>
      <c r="AK16" t="str">
        <f>IF(COUNTIF(CALC_CONN_TEB2000_REV01!F:F,IF(AH16&lt;&gt;"---",VLOOKUP(AD16,CALC_CONN_TEB2000_REV01!F:M,8,0),IF(IFERROR(IF(AD16=AH16,AI16,AH16),"---")="---","---",IF(COUNTIF(CALC_CONN_TEB2000_REV01!F:F,IFERROR(IF(AD16=AH16,AI16,AH16),"---"))&gt;0,"---",IFERROR(IF(AD16=AH16,AI16,AH16),"---")))))=0,IF(AH16&lt;&gt;"---",VLOOKUP(AD16,CALC_CONN_TEB2000_REV01!F:M,8,0),IF(IFERROR(IF(AD16=AH16,AI16,AH16),"---")="---","---",IF(COUNTIF(CALC_CONN_TEB2000_REV01!F:F,IFERROR(IF(AD16=AH16,AI16,AH16),"---"))&gt;0,"---",IFERROR(IF(AD16=AH16,AI16,AH16),"---")))),"---")</f>
        <v>---</v>
      </c>
      <c r="AL16" t="str">
        <f t="shared" si="10"/>
        <v>---</v>
      </c>
      <c r="AM16">
        <f t="shared" si="11"/>
        <v>7</v>
      </c>
      <c r="AO16" t="s">
        <v>2065</v>
      </c>
      <c r="AT16" t="str">
        <f t="shared" si="4"/>
        <v>B35_L17_P</v>
      </c>
      <c r="AU16" t="str">
        <f t="shared" si="5"/>
        <v>--</v>
      </c>
    </row>
    <row r="17" spans="1:47" x14ac:dyDescent="0.25">
      <c r="A17" t="str">
        <f t="shared" si="0"/>
        <v>J1-A13</v>
      </c>
      <c r="B17" t="str">
        <f t="shared" si="1"/>
        <v>B35_L17_N</v>
      </c>
      <c r="C17" t="str">
        <f t="shared" si="2"/>
        <v>J1-B35_L17_N</v>
      </c>
      <c r="D17" t="str">
        <f t="shared" si="3"/>
        <v>J1-A13</v>
      </c>
      <c r="E17" t="s">
        <v>841</v>
      </c>
      <c r="F17" t="s">
        <v>1105</v>
      </c>
      <c r="G17" t="s">
        <v>1620</v>
      </c>
      <c r="L17" t="s">
        <v>1621</v>
      </c>
      <c r="M17" t="s">
        <v>290</v>
      </c>
      <c r="N17">
        <v>22.1751</v>
      </c>
      <c r="AA17">
        <f t="shared" si="12"/>
        <v>12</v>
      </c>
      <c r="AB17" t="str">
        <f>B2B!B14</f>
        <v>JB1</v>
      </c>
      <c r="AC17" t="str">
        <f>B2B!C14</f>
        <v>11</v>
      </c>
      <c r="AD17" t="str">
        <f t="shared" si="6"/>
        <v>JB1-11</v>
      </c>
      <c r="AE17" t="str">
        <f t="shared" si="7"/>
        <v>PHY_MDI1_N</v>
      </c>
      <c r="AG17" t="str">
        <f t="shared" si="8"/>
        <v>--</v>
      </c>
      <c r="AH17" t="str">
        <f t="shared" si="9"/>
        <v>J14-5</v>
      </c>
      <c r="AI17" t="str">
        <f>IFERROR(IF(IF(AG17="--",INDEX(D:D,MATCH(AE17,INDEX(B:B,MATCH(AE17,B:B,)+1):B10531,)+MATCH(AE17,B:B,)))=AD17,VLOOKUP(AE17,B:D,3,0),IF(AG17="--",INDEX(D:D,MATCH(AE17,INDEX(B:B,MATCH(AE17,B:B,)+1):B10531,)+MATCH(AE17,B:B,)),"---")),"---")</f>
        <v>J14-5</v>
      </c>
      <c r="AJ17" t="str">
        <f>IF(COUNTIF(CALC_CONN_TEB2000_REV01!F:F,IF(AH17&lt;&gt;"---",VLOOKUP(AD17,CALC_CONN_TEB2000_REV01!F:M,8,0),IF(IFERROR(IF(AD17=AH17,AI17,AH17),"---")="---","---",IF(COUNTIF(CALC_CONN_TEB2000_REV01!F:F,IFERROR(IF(AD17=AH17,AI17,AH17),"---"))&gt;0,"---",IFERROR(IF(AD17=AH17,AI17,AH17),"---")))))=1,IF(AH17&lt;&gt;"---",VLOOKUP(AD17,CALC_CONN_TEB2000_REV01!F:M,8,0),IF(IFERROR(IF(AD17=AH17,AI17,AH17),"---")="---","---",IF(COUNTIF(CALC_CONN_TEB2000_REV01!F:F,IFERROR(IF(AD17=AH17,AI17,AH17),"---"))&gt;0,"---",IFERROR(IF(AD17=AH17,AI17,AH17),"---")))),"---")</f>
        <v>J14-5</v>
      </c>
      <c r="AK17" t="str">
        <f>IF(COUNTIF(CALC_CONN_TEB2000_REV01!F:F,IF(AH17&lt;&gt;"---",VLOOKUP(AD17,CALC_CONN_TEB2000_REV01!F:M,8,0),IF(IFERROR(IF(AD17=AH17,AI17,AH17),"---")="---","---",IF(COUNTIF(CALC_CONN_TEB2000_REV01!F:F,IFERROR(IF(AD17=AH17,AI17,AH17),"---"))&gt;0,"---",IFERROR(IF(AD17=AH17,AI17,AH17),"---")))))=0,IF(AH17&lt;&gt;"---",VLOOKUP(AD17,CALC_CONN_TEB2000_REV01!F:M,8,0),IF(IFERROR(IF(AD17=AH17,AI17,AH17),"---")="---","---",IF(COUNTIF(CALC_CONN_TEB2000_REV01!F:F,IFERROR(IF(AD17=AH17,AI17,AH17),"---"))&gt;0,"---",IFERROR(IF(AD17=AH17,AI17,AH17),"---")))),"---")</f>
        <v>---</v>
      </c>
      <c r="AL17">
        <f t="shared" si="10"/>
        <v>42.3461</v>
      </c>
      <c r="AM17">
        <f t="shared" si="11"/>
        <v>2</v>
      </c>
      <c r="AO17" t="s">
        <v>1829</v>
      </c>
      <c r="AT17" t="str">
        <f t="shared" si="4"/>
        <v>B35_L17_N</v>
      </c>
      <c r="AU17" t="str">
        <f t="shared" si="5"/>
        <v>--</v>
      </c>
    </row>
    <row r="18" spans="1:47" x14ac:dyDescent="0.25">
      <c r="A18" t="str">
        <f t="shared" si="0"/>
        <v>J1-A14</v>
      </c>
      <c r="B18" t="str">
        <f t="shared" si="1"/>
        <v>B35_L7_P</v>
      </c>
      <c r="C18" t="str">
        <f t="shared" si="2"/>
        <v>J1-B35_L7_P</v>
      </c>
      <c r="D18" t="str">
        <f t="shared" si="3"/>
        <v>J1-A14</v>
      </c>
      <c r="E18" t="s">
        <v>841</v>
      </c>
      <c r="F18" t="s">
        <v>988</v>
      </c>
      <c r="G18" t="s">
        <v>1622</v>
      </c>
      <c r="L18" t="s">
        <v>1623</v>
      </c>
      <c r="M18" t="s">
        <v>290</v>
      </c>
      <c r="N18">
        <v>10.495799999999999</v>
      </c>
      <c r="AA18">
        <f t="shared" si="12"/>
        <v>13</v>
      </c>
      <c r="AB18" t="str">
        <f>B2B!B15</f>
        <v>JB1</v>
      </c>
      <c r="AC18" t="str">
        <f>B2B!C15</f>
        <v>14</v>
      </c>
      <c r="AD18" t="str">
        <f t="shared" si="6"/>
        <v>JB1-14</v>
      </c>
      <c r="AE18" t="str">
        <f t="shared" si="7"/>
        <v>3.3V</v>
      </c>
      <c r="AG18" t="str">
        <f t="shared" si="8"/>
        <v>---</v>
      </c>
      <c r="AH18" t="str">
        <f t="shared" si="9"/>
        <v>---</v>
      </c>
      <c r="AI18" t="str">
        <f>IFERROR(IF(IF(AG18="--",INDEX(D:D,MATCH(AE18,INDEX(B:B,MATCH(AE18,B:B,)+1):B10532,)+MATCH(AE18,B:B,)))=AD18,VLOOKUP(AE18,B:D,3,0),IF(AG18="--",INDEX(D:D,MATCH(AE18,INDEX(B:B,MATCH(AE18,B:B,)+1):B10532,)+MATCH(AE18,B:B,)),"---")),"---")</f>
        <v>---</v>
      </c>
      <c r="AJ18" t="str">
        <f>IF(COUNTIF(CALC_CONN_TEB2000_REV01!F:F,IF(AH18&lt;&gt;"---",VLOOKUP(AD18,CALC_CONN_TEB2000_REV01!F:M,8,0),IF(IFERROR(IF(AD18=AH18,AI18,AH18),"---")="---","---",IF(COUNTIF(CALC_CONN_TEB2000_REV01!F:F,IFERROR(IF(AD18=AH18,AI18,AH18),"---"))&gt;0,"---",IFERROR(IF(AD18=AH18,AI18,AH18),"---")))))=1,IF(AH18&lt;&gt;"---",VLOOKUP(AD18,CALC_CONN_TEB2000_REV01!F:M,8,0),IF(IFERROR(IF(AD18=AH18,AI18,AH18),"---")="---","---",IF(COUNTIF(CALC_CONN_TEB2000_REV01!F:F,IFERROR(IF(AD18=AH18,AI18,AH18),"---"))&gt;0,"---",IFERROR(IF(AD18=AH18,AI18,AH18),"---")))),"---")</f>
        <v>---</v>
      </c>
      <c r="AK18" t="str">
        <f>IF(COUNTIF(CALC_CONN_TEB2000_REV01!F:F,IF(AH18&lt;&gt;"---",VLOOKUP(AD18,CALC_CONN_TEB2000_REV01!F:M,8,0),IF(IFERROR(IF(AD18=AH18,AI18,AH18),"---")="---","---",IF(COUNTIF(CALC_CONN_TEB2000_REV01!F:F,IFERROR(IF(AD18=AH18,AI18,AH18),"---"))&gt;0,"---",IFERROR(IF(AD18=AH18,AI18,AH18),"---")))))=0,IF(AH18&lt;&gt;"---",VLOOKUP(AD18,CALC_CONN_TEB2000_REV01!F:M,8,0),IF(IFERROR(IF(AD18=AH18,AI18,AH18),"---")="---","---",IF(COUNTIF(CALC_CONN_TEB2000_REV01!F:F,IFERROR(IF(AD18=AH18,AI18,AH18),"---"))&gt;0,"---",IFERROR(IF(AD18=AH18,AI18,AH18),"---")))),"---")</f>
        <v>---</v>
      </c>
      <c r="AL18" t="str">
        <f t="shared" si="10"/>
        <v>---</v>
      </c>
      <c r="AM18">
        <f t="shared" si="11"/>
        <v>71</v>
      </c>
      <c r="AO18" t="s">
        <v>2066</v>
      </c>
      <c r="AT18" t="str">
        <f t="shared" si="4"/>
        <v>B35_L7_P</v>
      </c>
      <c r="AU18" t="str">
        <f t="shared" si="5"/>
        <v>--</v>
      </c>
    </row>
    <row r="19" spans="1:47" x14ac:dyDescent="0.25">
      <c r="A19" t="str">
        <f t="shared" si="0"/>
        <v>J1-A15</v>
      </c>
      <c r="B19" t="str">
        <f t="shared" si="1"/>
        <v>B35_L7_N</v>
      </c>
      <c r="C19" t="str">
        <f t="shared" si="2"/>
        <v>J1-B35_L7_N</v>
      </c>
      <c r="D19" t="str">
        <f t="shared" si="3"/>
        <v>J1-A15</v>
      </c>
      <c r="E19" t="s">
        <v>841</v>
      </c>
      <c r="F19" t="s">
        <v>1106</v>
      </c>
      <c r="G19" t="s">
        <v>1624</v>
      </c>
      <c r="L19" t="s">
        <v>1625</v>
      </c>
      <c r="M19" t="s">
        <v>290</v>
      </c>
      <c r="N19">
        <v>10.5159</v>
      </c>
      <c r="AA19">
        <f t="shared" si="12"/>
        <v>14</v>
      </c>
      <c r="AB19" t="str">
        <f>B2B!B16</f>
        <v>JB1</v>
      </c>
      <c r="AC19" t="str">
        <f>B2B!C16</f>
        <v>13</v>
      </c>
      <c r="AD19" t="str">
        <f t="shared" si="6"/>
        <v>JB1-13</v>
      </c>
      <c r="AE19" t="str">
        <f t="shared" si="7"/>
        <v>ETH-VCC</v>
      </c>
      <c r="AG19" t="str">
        <f t="shared" si="8"/>
        <v>--</v>
      </c>
      <c r="AH19" t="str">
        <f t="shared" si="9"/>
        <v>J14-1</v>
      </c>
      <c r="AI19" t="str">
        <f>IFERROR(IF(IF(AG19="--",INDEX(D:D,MATCH(AE19,INDEX(B:B,MATCH(AE19,B:B,)+1):B10533,)+MATCH(AE19,B:B,)))=AD19,VLOOKUP(AE19,B:D,3,0),IF(AG19="--",INDEX(D:D,MATCH(AE19,INDEX(B:B,MATCH(AE19,B:B,)+1):B10533,)+MATCH(AE19,B:B,)),"---")),"---")</f>
        <v>J14-1</v>
      </c>
      <c r="AJ19" t="str">
        <f>IF(COUNTIF(CALC_CONN_TEB2000_REV01!F:F,IF(AH19&lt;&gt;"---",VLOOKUP(AD19,CALC_CONN_TEB2000_REV01!F:M,8,0),IF(IFERROR(IF(AD19=AH19,AI19,AH19),"---")="---","---",IF(COUNTIF(CALC_CONN_TEB2000_REV01!F:F,IFERROR(IF(AD19=AH19,AI19,AH19),"---"))&gt;0,"---",IFERROR(IF(AD19=AH19,AI19,AH19),"---")))))=1,IF(AH19&lt;&gt;"---",VLOOKUP(AD19,CALC_CONN_TEB2000_REV01!F:M,8,0),IF(IFERROR(IF(AD19=AH19,AI19,AH19),"---")="---","---",IF(COUNTIF(CALC_CONN_TEB2000_REV01!F:F,IFERROR(IF(AD19=AH19,AI19,AH19),"---"))&gt;0,"---",IFERROR(IF(AD19=AH19,AI19,AH19),"---")))),"---")</f>
        <v>J14-1</v>
      </c>
      <c r="AK19" t="str">
        <f>IF(COUNTIF(CALC_CONN_TEB2000_REV01!F:F,IF(AH19&lt;&gt;"---",VLOOKUP(AD19,CALC_CONN_TEB2000_REV01!F:M,8,0),IF(IFERROR(IF(AD19=AH19,AI19,AH19),"---")="---","---",IF(COUNTIF(CALC_CONN_TEB2000_REV01!F:F,IFERROR(IF(AD19=AH19,AI19,AH19),"---"))&gt;0,"---",IFERROR(IF(AD19=AH19,AI19,AH19),"---")))))=0,IF(AH19&lt;&gt;"---",VLOOKUP(AD19,CALC_CONN_TEB2000_REV01!F:M,8,0),IF(IFERROR(IF(AD19=AH19,AI19,AH19),"---")="---","---",IF(COUNTIF(CALC_CONN_TEB2000_REV01!F:F,IFERROR(IF(AD19=AH19,AI19,AH19),"---"))&gt;0,"---",IFERROR(IF(AD19=AH19,AI19,AH19),"---")))),"---")</f>
        <v>---</v>
      </c>
      <c r="AL19">
        <f t="shared" si="10"/>
        <v>46.247100000000003</v>
      </c>
      <c r="AM19">
        <f t="shared" si="11"/>
        <v>5</v>
      </c>
      <c r="AO19" t="s">
        <v>2067</v>
      </c>
      <c r="AT19" t="str">
        <f t="shared" si="4"/>
        <v>B35_L7_N</v>
      </c>
      <c r="AU19" t="str">
        <f t="shared" si="5"/>
        <v>--</v>
      </c>
    </row>
    <row r="20" spans="1:47" x14ac:dyDescent="0.25">
      <c r="A20" t="str">
        <f t="shared" si="0"/>
        <v>J1-A16</v>
      </c>
      <c r="B20" t="str">
        <f t="shared" si="1"/>
        <v>B35_L9_P</v>
      </c>
      <c r="C20" t="str">
        <f t="shared" si="2"/>
        <v>J1-B35_L9_P</v>
      </c>
      <c r="D20" t="str">
        <f t="shared" si="3"/>
        <v>J1-A16</v>
      </c>
      <c r="E20" t="s">
        <v>841</v>
      </c>
      <c r="F20" t="s">
        <v>1107</v>
      </c>
      <c r="G20" t="s">
        <v>1626</v>
      </c>
      <c r="L20" t="s">
        <v>1627</v>
      </c>
      <c r="M20" t="s">
        <v>290</v>
      </c>
      <c r="N20">
        <v>10.215299999999999</v>
      </c>
      <c r="AA20">
        <f t="shared" si="12"/>
        <v>15</v>
      </c>
      <c r="AB20" t="str">
        <f>B2B!B17</f>
        <v>JB1</v>
      </c>
      <c r="AC20" t="str">
        <f>B2B!C17</f>
        <v>16</v>
      </c>
      <c r="AD20" t="str">
        <f t="shared" si="6"/>
        <v>JB1-16</v>
      </c>
      <c r="AE20" t="str">
        <f t="shared" si="7"/>
        <v>3.3V</v>
      </c>
      <c r="AG20" t="str">
        <f t="shared" si="8"/>
        <v>---</v>
      </c>
      <c r="AH20" t="str">
        <f t="shared" si="9"/>
        <v>---</v>
      </c>
      <c r="AI20" t="str">
        <f>IFERROR(IF(IF(AG20="--",INDEX(D:D,MATCH(AE20,INDEX(B:B,MATCH(AE20,B:B,)+1):B10534,)+MATCH(AE20,B:B,)))=AD20,VLOOKUP(AE20,B:D,3,0),IF(AG20="--",INDEX(D:D,MATCH(AE20,INDEX(B:B,MATCH(AE20,B:B,)+1):B10534,)+MATCH(AE20,B:B,)),"---")),"---")</f>
        <v>---</v>
      </c>
      <c r="AJ20" t="str">
        <f>IF(COUNTIF(CALC_CONN_TEB2000_REV01!F:F,IF(AH20&lt;&gt;"---",VLOOKUP(AD20,CALC_CONN_TEB2000_REV01!F:M,8,0),IF(IFERROR(IF(AD20=AH20,AI20,AH20),"---")="---","---",IF(COUNTIF(CALC_CONN_TEB2000_REV01!F:F,IFERROR(IF(AD20=AH20,AI20,AH20),"---"))&gt;0,"---",IFERROR(IF(AD20=AH20,AI20,AH20),"---")))))=1,IF(AH20&lt;&gt;"---",VLOOKUP(AD20,CALC_CONN_TEB2000_REV01!F:M,8,0),IF(IFERROR(IF(AD20=AH20,AI20,AH20),"---")="---","---",IF(COUNTIF(CALC_CONN_TEB2000_REV01!F:F,IFERROR(IF(AD20=AH20,AI20,AH20),"---"))&gt;0,"---",IFERROR(IF(AD20=AH20,AI20,AH20),"---")))),"---")</f>
        <v>---</v>
      </c>
      <c r="AK20" t="str">
        <f>IF(COUNTIF(CALC_CONN_TEB2000_REV01!F:F,IF(AH20&lt;&gt;"---",VLOOKUP(AD20,CALC_CONN_TEB2000_REV01!F:M,8,0),IF(IFERROR(IF(AD20=AH20,AI20,AH20),"---")="---","---",IF(COUNTIF(CALC_CONN_TEB2000_REV01!F:F,IFERROR(IF(AD20=AH20,AI20,AH20),"---"))&gt;0,"---",IFERROR(IF(AD20=AH20,AI20,AH20),"---")))))=0,IF(AH20&lt;&gt;"---",VLOOKUP(AD20,CALC_CONN_TEB2000_REV01!F:M,8,0),IF(IFERROR(IF(AD20=AH20,AI20,AH20),"---")="---","---",IF(COUNTIF(CALC_CONN_TEB2000_REV01!F:F,IFERROR(IF(AD20=AH20,AI20,AH20),"---"))&gt;0,"---",IFERROR(IF(AD20=AH20,AI20,AH20),"---")))),"---")</f>
        <v>---</v>
      </c>
      <c r="AL20" t="str">
        <f t="shared" si="10"/>
        <v>---</v>
      </c>
      <c r="AM20">
        <f t="shared" si="11"/>
        <v>71</v>
      </c>
      <c r="AO20" t="s">
        <v>2068</v>
      </c>
      <c r="AT20" t="str">
        <f t="shared" si="4"/>
        <v>B35_L9_P</v>
      </c>
      <c r="AU20" t="str">
        <f t="shared" si="5"/>
        <v>--</v>
      </c>
    </row>
    <row r="21" spans="1:47" x14ac:dyDescent="0.25">
      <c r="A21" t="str">
        <f t="shared" si="0"/>
        <v>J1-A17</v>
      </c>
      <c r="B21" t="str">
        <f t="shared" si="1"/>
        <v>B35_L9_N</v>
      </c>
      <c r="C21" t="str">
        <f t="shared" si="2"/>
        <v>J1-B35_L9_N</v>
      </c>
      <c r="D21" t="str">
        <f t="shared" si="3"/>
        <v>J1-A17</v>
      </c>
      <c r="E21" t="s">
        <v>841</v>
      </c>
      <c r="F21" t="s">
        <v>1108</v>
      </c>
      <c r="G21" t="s">
        <v>1628</v>
      </c>
      <c r="L21" t="s">
        <v>1629</v>
      </c>
      <c r="M21" t="s">
        <v>290</v>
      </c>
      <c r="N21">
        <v>10.2753</v>
      </c>
      <c r="AA21">
        <f t="shared" si="12"/>
        <v>16</v>
      </c>
      <c r="AB21" t="str">
        <f>B2B!B18</f>
        <v>JB1</v>
      </c>
      <c r="AC21" t="str">
        <f>B2B!C18</f>
        <v>15</v>
      </c>
      <c r="AD21" t="str">
        <f t="shared" si="6"/>
        <v>JB1-15</v>
      </c>
      <c r="AE21" t="str">
        <f t="shared" si="7"/>
        <v>PHY_MDI2_P</v>
      </c>
      <c r="AG21" t="str">
        <f t="shared" si="8"/>
        <v>--</v>
      </c>
      <c r="AH21" t="str">
        <f t="shared" si="9"/>
        <v>J14-6</v>
      </c>
      <c r="AI21" t="str">
        <f>IFERROR(IF(IF(AG21="--",INDEX(D:D,MATCH(AE21,INDEX(B:B,MATCH(AE21,B:B,)+1):B10535,)+MATCH(AE21,B:B,)))=AD21,VLOOKUP(AE21,B:D,3,0),IF(AG21="--",INDEX(D:D,MATCH(AE21,INDEX(B:B,MATCH(AE21,B:B,)+1):B10535,)+MATCH(AE21,B:B,)),"---")),"---")</f>
        <v>J14-6</v>
      </c>
      <c r="AJ21" t="str">
        <f>IF(COUNTIF(CALC_CONN_TEB2000_REV01!F:F,IF(AH21&lt;&gt;"---",VLOOKUP(AD21,CALC_CONN_TEB2000_REV01!F:M,8,0),IF(IFERROR(IF(AD21=AH21,AI21,AH21),"---")="---","---",IF(COUNTIF(CALC_CONN_TEB2000_REV01!F:F,IFERROR(IF(AD21=AH21,AI21,AH21),"---"))&gt;0,"---",IFERROR(IF(AD21=AH21,AI21,AH21),"---")))))=1,IF(AH21&lt;&gt;"---",VLOOKUP(AD21,CALC_CONN_TEB2000_REV01!F:M,8,0),IF(IFERROR(IF(AD21=AH21,AI21,AH21),"---")="---","---",IF(COUNTIF(CALC_CONN_TEB2000_REV01!F:F,IFERROR(IF(AD21=AH21,AI21,AH21),"---"))&gt;0,"---",IFERROR(IF(AD21=AH21,AI21,AH21),"---")))),"---")</f>
        <v>J14-6</v>
      </c>
      <c r="AK21" t="str">
        <f>IF(COUNTIF(CALC_CONN_TEB2000_REV01!F:F,IF(AH21&lt;&gt;"---",VLOOKUP(AD21,CALC_CONN_TEB2000_REV01!F:M,8,0),IF(IFERROR(IF(AD21=AH21,AI21,AH21),"---")="---","---",IF(COUNTIF(CALC_CONN_TEB2000_REV01!F:F,IFERROR(IF(AD21=AH21,AI21,AH21),"---"))&gt;0,"---",IFERROR(IF(AD21=AH21,AI21,AH21),"---")))))=0,IF(AH21&lt;&gt;"---",VLOOKUP(AD21,CALC_CONN_TEB2000_REV01!F:M,8,0),IF(IFERROR(IF(AD21=AH21,AI21,AH21),"---")="---","---",IF(COUNTIF(CALC_CONN_TEB2000_REV01!F:F,IFERROR(IF(AD21=AH21,AI21,AH21),"---"))&gt;0,"---",IFERROR(IF(AD21=AH21,AI21,AH21),"---")))),"---")</f>
        <v>---</v>
      </c>
      <c r="AL21">
        <f t="shared" si="10"/>
        <v>43.363300000000002</v>
      </c>
      <c r="AM21">
        <f t="shared" si="11"/>
        <v>2</v>
      </c>
      <c r="AO21" t="s">
        <v>2069</v>
      </c>
      <c r="AT21" t="str">
        <f t="shared" si="4"/>
        <v>B35_L9_N</v>
      </c>
      <c r="AU21" t="str">
        <f t="shared" si="5"/>
        <v>--</v>
      </c>
    </row>
    <row r="22" spans="1:47" x14ac:dyDescent="0.25">
      <c r="A22" t="str">
        <f t="shared" si="0"/>
        <v>J1-A18</v>
      </c>
      <c r="B22" t="str">
        <f t="shared" si="1"/>
        <v>B35_L16_P</v>
      </c>
      <c r="C22" t="str">
        <f t="shared" si="2"/>
        <v>J1-B35_L16_P</v>
      </c>
      <c r="D22" t="str">
        <f t="shared" si="3"/>
        <v>J1-A18</v>
      </c>
      <c r="E22" t="s">
        <v>841</v>
      </c>
      <c r="F22" t="s">
        <v>1109</v>
      </c>
      <c r="G22" t="s">
        <v>1630</v>
      </c>
      <c r="L22" t="s">
        <v>1631</v>
      </c>
      <c r="M22" t="s">
        <v>290</v>
      </c>
      <c r="N22">
        <v>7.5660999999999996</v>
      </c>
      <c r="AA22">
        <f t="shared" si="12"/>
        <v>17</v>
      </c>
      <c r="AB22" t="str">
        <f>B2B!B19</f>
        <v>JB1</v>
      </c>
      <c r="AC22" t="str">
        <f>B2B!C19</f>
        <v>18</v>
      </c>
      <c r="AD22" t="str">
        <f t="shared" si="6"/>
        <v>JB1-18</v>
      </c>
      <c r="AE22" t="str">
        <f t="shared" si="7"/>
        <v>SD_DAT3</v>
      </c>
      <c r="AG22" t="str">
        <f t="shared" si="8"/>
        <v>--</v>
      </c>
      <c r="AH22" t="str">
        <f t="shared" si="9"/>
        <v>JB1-18</v>
      </c>
      <c r="AI22" t="str">
        <f>IFERROR(IF(IF(AG22="--",INDEX(D:D,MATCH(AE22,INDEX(B:B,MATCH(AE22,B:B,)+1):B10536,)+MATCH(AE22,B:B,)))=AD22,VLOOKUP(AE22,B:D,3,0),IF(AG22="--",INDEX(D:D,MATCH(AE22,INDEX(B:B,MATCH(AE22,B:B,)+1):B10536,)+MATCH(AE22,B:B,)),"---")),"---")</f>
        <v>U2-3</v>
      </c>
      <c r="AJ22" t="str">
        <f>IF(COUNTIF(CALC_CONN_TEB2000_REV01!F:F,IF(AH22&lt;&gt;"---",VLOOKUP(AD22,CALC_CONN_TEB2000_REV01!F:M,8,0),IF(IFERROR(IF(AD22=AH22,AI22,AH22),"---")="---","---",IF(COUNTIF(CALC_CONN_TEB2000_REV01!F:F,IFERROR(IF(AD22=AH22,AI22,AH22),"---"))&gt;0,"---",IFERROR(IF(AD22=AH22,AI22,AH22),"---")))))=1,IF(AH22&lt;&gt;"---",VLOOKUP(AD22,CALC_CONN_TEB2000_REV01!F:M,8,0),IF(IFERROR(IF(AD22=AH22,AI22,AH22),"---")="---","---",IF(COUNTIF(CALC_CONN_TEB2000_REV01!F:F,IFERROR(IF(AD22=AH22,AI22,AH22),"---"))&gt;0,"---",IFERROR(IF(AD22=AH22,AI22,AH22),"---")))),"---")</f>
        <v>---</v>
      </c>
      <c r="AK22" t="str">
        <f>IF(COUNTIF(CALC_CONN_TEB2000_REV01!F:F,IF(AH22&lt;&gt;"---",VLOOKUP(AD22,CALC_CONN_TEB2000_REV01!F:M,8,0),IF(IFERROR(IF(AD22=AH22,AI22,AH22),"---")="---","---",IF(COUNTIF(CALC_CONN_TEB2000_REV01!F:F,IFERROR(IF(AD22=AH22,AI22,AH22),"---"))&gt;0,"---",IFERROR(IF(AD22=AH22,AI22,AH22),"---")))))=0,IF(AH22&lt;&gt;"---",VLOOKUP(AD22,CALC_CONN_TEB2000_REV01!F:M,8,0),IF(IFERROR(IF(AD22=AH22,AI22,AH22),"---")="---","---",IF(COUNTIF(CALC_CONN_TEB2000_REV01!F:F,IFERROR(IF(AD22=AH22,AI22,AH22),"---"))&gt;0,"---",IFERROR(IF(AD22=AH22,AI22,AH22),"---")))),"---")</f>
        <v>U2-3</v>
      </c>
      <c r="AL22">
        <f t="shared" si="10"/>
        <v>41.240299999999998</v>
      </c>
      <c r="AM22">
        <f t="shared" si="11"/>
        <v>2</v>
      </c>
      <c r="AO22" t="s">
        <v>2070</v>
      </c>
      <c r="AT22" t="str">
        <f t="shared" si="4"/>
        <v>B35_L16_P</v>
      </c>
      <c r="AU22" t="str">
        <f t="shared" si="5"/>
        <v>--</v>
      </c>
    </row>
    <row r="23" spans="1:47" x14ac:dyDescent="0.25">
      <c r="A23" t="str">
        <f t="shared" si="0"/>
        <v>J1-A19</v>
      </c>
      <c r="B23" t="str">
        <f t="shared" si="1"/>
        <v>B35_L16_N</v>
      </c>
      <c r="C23" t="str">
        <f t="shared" si="2"/>
        <v>J1-B35_L16_N</v>
      </c>
      <c r="D23" t="str">
        <f t="shared" si="3"/>
        <v>J1-A19</v>
      </c>
      <c r="E23" t="s">
        <v>841</v>
      </c>
      <c r="F23" t="s">
        <v>1110</v>
      </c>
      <c r="G23" t="s">
        <v>1632</v>
      </c>
      <c r="L23" t="s">
        <v>1633</v>
      </c>
      <c r="M23" t="s">
        <v>290</v>
      </c>
      <c r="N23">
        <v>7.5861000000000001</v>
      </c>
      <c r="AA23">
        <f t="shared" si="12"/>
        <v>18</v>
      </c>
      <c r="AB23" t="str">
        <f>B2B!B20</f>
        <v>JB1</v>
      </c>
      <c r="AC23" t="str">
        <f>B2B!C20</f>
        <v>17</v>
      </c>
      <c r="AD23" t="str">
        <f t="shared" si="6"/>
        <v>JB1-17</v>
      </c>
      <c r="AE23" t="str">
        <f t="shared" si="7"/>
        <v>PHY_MDI2_N</v>
      </c>
      <c r="AG23" t="str">
        <f t="shared" si="8"/>
        <v>--</v>
      </c>
      <c r="AH23" t="str">
        <f t="shared" si="9"/>
        <v>J14-7</v>
      </c>
      <c r="AI23" t="str">
        <f>IFERROR(IF(IF(AG23="--",INDEX(D:D,MATCH(AE23,INDEX(B:B,MATCH(AE23,B:B,)+1):B10537,)+MATCH(AE23,B:B,)))=AD23,VLOOKUP(AE23,B:D,3,0),IF(AG23="--",INDEX(D:D,MATCH(AE23,INDEX(B:B,MATCH(AE23,B:B,)+1):B10537,)+MATCH(AE23,B:B,)),"---")),"---")</f>
        <v>J14-7</v>
      </c>
      <c r="AJ23" t="str">
        <f>IF(COUNTIF(CALC_CONN_TEB2000_REV01!F:F,IF(AH23&lt;&gt;"---",VLOOKUP(AD23,CALC_CONN_TEB2000_REV01!F:M,8,0),IF(IFERROR(IF(AD23=AH23,AI23,AH23),"---")="---","---",IF(COUNTIF(CALC_CONN_TEB2000_REV01!F:F,IFERROR(IF(AD23=AH23,AI23,AH23),"---"))&gt;0,"---",IFERROR(IF(AD23=AH23,AI23,AH23),"---")))))=1,IF(AH23&lt;&gt;"---",VLOOKUP(AD23,CALC_CONN_TEB2000_REV01!F:M,8,0),IF(IFERROR(IF(AD23=AH23,AI23,AH23),"---")="---","---",IF(COUNTIF(CALC_CONN_TEB2000_REV01!F:F,IFERROR(IF(AD23=AH23,AI23,AH23),"---"))&gt;0,"---",IFERROR(IF(AD23=AH23,AI23,AH23),"---")))),"---")</f>
        <v>J14-7</v>
      </c>
      <c r="AK23" t="str">
        <f>IF(COUNTIF(CALC_CONN_TEB2000_REV01!F:F,IF(AH23&lt;&gt;"---",VLOOKUP(AD23,CALC_CONN_TEB2000_REV01!F:M,8,0),IF(IFERROR(IF(AD23=AH23,AI23,AH23),"---")="---","---",IF(COUNTIF(CALC_CONN_TEB2000_REV01!F:F,IFERROR(IF(AD23=AH23,AI23,AH23),"---"))&gt;0,"---",IFERROR(IF(AD23=AH23,AI23,AH23),"---")))))=0,IF(AH23&lt;&gt;"---",VLOOKUP(AD23,CALC_CONN_TEB2000_REV01!F:M,8,0),IF(IFERROR(IF(AD23=AH23,AI23,AH23),"---")="---","---",IF(COUNTIF(CALC_CONN_TEB2000_REV01!F:F,IFERROR(IF(AD23=AH23,AI23,AH23),"---"))&gt;0,"---",IFERROR(IF(AD23=AH23,AI23,AH23),"---")))),"---")</f>
        <v>---</v>
      </c>
      <c r="AL23">
        <f t="shared" si="10"/>
        <v>43.350200000000001</v>
      </c>
      <c r="AM23">
        <f t="shared" si="11"/>
        <v>2</v>
      </c>
      <c r="AO23" t="s">
        <v>2071</v>
      </c>
      <c r="AT23" t="str">
        <f t="shared" si="4"/>
        <v>B35_L16_N</v>
      </c>
      <c r="AU23" t="str">
        <f t="shared" si="5"/>
        <v>--</v>
      </c>
    </row>
    <row r="24" spans="1:47" x14ac:dyDescent="0.25">
      <c r="A24" t="str">
        <f t="shared" si="0"/>
        <v>J1-A20</v>
      </c>
      <c r="B24" t="str">
        <f t="shared" si="1"/>
        <v>B34_L12_N</v>
      </c>
      <c r="C24" t="str">
        <f t="shared" si="2"/>
        <v>J1-B34_L12_N</v>
      </c>
      <c r="D24" t="str">
        <f t="shared" si="3"/>
        <v>J1-A20</v>
      </c>
      <c r="E24" t="s">
        <v>841</v>
      </c>
      <c r="F24" t="s">
        <v>1111</v>
      </c>
      <c r="G24" t="s">
        <v>1634</v>
      </c>
      <c r="L24" t="s">
        <v>1635</v>
      </c>
      <c r="M24" t="s">
        <v>290</v>
      </c>
      <c r="N24">
        <v>40.213900000000002</v>
      </c>
      <c r="AA24">
        <f t="shared" si="12"/>
        <v>19</v>
      </c>
      <c r="AB24" t="str">
        <f>B2B!B21</f>
        <v>JB1</v>
      </c>
      <c r="AC24" t="str">
        <f>B2B!C21</f>
        <v>20</v>
      </c>
      <c r="AD24" t="str">
        <f t="shared" si="6"/>
        <v>JB1-20</v>
      </c>
      <c r="AE24" t="str">
        <f t="shared" si="7"/>
        <v>SD_DAT2</v>
      </c>
      <c r="AG24" t="str">
        <f t="shared" si="8"/>
        <v>--</v>
      </c>
      <c r="AH24" t="str">
        <f t="shared" si="9"/>
        <v>JB1-20</v>
      </c>
      <c r="AI24" t="str">
        <f>IFERROR(IF(IF(AG24="--",INDEX(D:D,MATCH(AE24,INDEX(B:B,MATCH(AE24,B:B,)+1):B10538,)+MATCH(AE24,B:B,)))=AD24,VLOOKUP(AE24,B:D,3,0),IF(AG24="--",INDEX(D:D,MATCH(AE24,INDEX(B:B,MATCH(AE24,B:B,)+1):B10538,)+MATCH(AE24,B:B,)),"---")),"---")</f>
        <v>U2-1</v>
      </c>
      <c r="AJ24" t="str">
        <f>IF(COUNTIF(CALC_CONN_TEB2000_REV01!F:F,IF(AH24&lt;&gt;"---",VLOOKUP(AD24,CALC_CONN_TEB2000_REV01!F:M,8,0),IF(IFERROR(IF(AD24=AH24,AI24,AH24),"---")="---","---",IF(COUNTIF(CALC_CONN_TEB2000_REV01!F:F,IFERROR(IF(AD24=AH24,AI24,AH24),"---"))&gt;0,"---",IFERROR(IF(AD24=AH24,AI24,AH24),"---")))))=1,IF(AH24&lt;&gt;"---",VLOOKUP(AD24,CALC_CONN_TEB2000_REV01!F:M,8,0),IF(IFERROR(IF(AD24=AH24,AI24,AH24),"---")="---","---",IF(COUNTIF(CALC_CONN_TEB2000_REV01!F:F,IFERROR(IF(AD24=AH24,AI24,AH24),"---"))&gt;0,"---",IFERROR(IF(AD24=AH24,AI24,AH24),"---")))),"---")</f>
        <v>---</v>
      </c>
      <c r="AK24" t="str">
        <f>IF(COUNTIF(CALC_CONN_TEB2000_REV01!F:F,IF(AH24&lt;&gt;"---",VLOOKUP(AD24,CALC_CONN_TEB2000_REV01!F:M,8,0),IF(IFERROR(IF(AD24=AH24,AI24,AH24),"---")="---","---",IF(COUNTIF(CALC_CONN_TEB2000_REV01!F:F,IFERROR(IF(AD24=AH24,AI24,AH24),"---"))&gt;0,"---",IFERROR(IF(AD24=AH24,AI24,AH24),"---")))))=0,IF(AH24&lt;&gt;"---",VLOOKUP(AD24,CALC_CONN_TEB2000_REV01!F:M,8,0),IF(IFERROR(IF(AD24=AH24,AI24,AH24),"---")="---","---",IF(COUNTIF(CALC_CONN_TEB2000_REV01!F:F,IFERROR(IF(AD24=AH24,AI24,AH24),"---"))&gt;0,"---",IFERROR(IF(AD24=AH24,AI24,AH24),"---")))),"---")</f>
        <v>U2-1</v>
      </c>
      <c r="AL24">
        <f t="shared" si="10"/>
        <v>39.219900000000003</v>
      </c>
      <c r="AM24">
        <f t="shared" si="11"/>
        <v>2</v>
      </c>
      <c r="AO24" t="s">
        <v>2072</v>
      </c>
      <c r="AT24" t="str">
        <f t="shared" si="4"/>
        <v>B34_L12_N</v>
      </c>
      <c r="AU24" t="str">
        <f t="shared" si="5"/>
        <v>--</v>
      </c>
    </row>
    <row r="25" spans="1:47" x14ac:dyDescent="0.25">
      <c r="A25" t="str">
        <f t="shared" si="0"/>
        <v>J1-A21</v>
      </c>
      <c r="B25" t="str">
        <f t="shared" si="1"/>
        <v>B34_L12_P</v>
      </c>
      <c r="C25" t="str">
        <f t="shared" si="2"/>
        <v>J1-B34_L12_P</v>
      </c>
      <c r="D25" t="str">
        <f t="shared" si="3"/>
        <v>J1-A21</v>
      </c>
      <c r="E25" t="s">
        <v>841</v>
      </c>
      <c r="F25" t="s">
        <v>1112</v>
      </c>
      <c r="G25" t="s">
        <v>1636</v>
      </c>
      <c r="L25" t="s">
        <v>1637</v>
      </c>
      <c r="M25" t="s">
        <v>290</v>
      </c>
      <c r="N25">
        <v>40.238199999999999</v>
      </c>
      <c r="AA25">
        <f t="shared" si="12"/>
        <v>20</v>
      </c>
      <c r="AB25" t="str">
        <f>B2B!B22</f>
        <v>JB1</v>
      </c>
      <c r="AC25" t="str">
        <f>B2B!C22</f>
        <v>19</v>
      </c>
      <c r="AD25" t="str">
        <f t="shared" si="6"/>
        <v>JB1-19</v>
      </c>
      <c r="AE25" t="str">
        <f t="shared" si="7"/>
        <v>GND</v>
      </c>
      <c r="AG25" t="str">
        <f t="shared" si="8"/>
        <v>---</v>
      </c>
      <c r="AH25" t="str">
        <f t="shared" si="9"/>
        <v>---</v>
      </c>
      <c r="AI25" t="str">
        <f>IFERROR(IF(IF(AG25="--",INDEX(D:D,MATCH(AE25,INDEX(B:B,MATCH(AE25,B:B,)+1):B10539,)+MATCH(AE25,B:B,)))=AD25,VLOOKUP(AE25,B:D,3,0),IF(AG25="--",INDEX(D:D,MATCH(AE25,INDEX(B:B,MATCH(AE25,B:B,)+1):B10539,)+MATCH(AE25,B:B,)),"---")),"---")</f>
        <v>---</v>
      </c>
      <c r="AJ25" t="str">
        <f>IF(COUNTIF(CALC_CONN_TEB2000_REV01!F:F,IF(AH25&lt;&gt;"---",VLOOKUP(AD25,CALC_CONN_TEB2000_REV01!F:M,8,0),IF(IFERROR(IF(AD25=AH25,AI25,AH25),"---")="---","---",IF(COUNTIF(CALC_CONN_TEB2000_REV01!F:F,IFERROR(IF(AD25=AH25,AI25,AH25),"---"))&gt;0,"---",IFERROR(IF(AD25=AH25,AI25,AH25),"---")))))=1,IF(AH25&lt;&gt;"---",VLOOKUP(AD25,CALC_CONN_TEB2000_REV01!F:M,8,0),IF(IFERROR(IF(AD25=AH25,AI25,AH25),"---")="---","---",IF(COUNTIF(CALC_CONN_TEB2000_REV01!F:F,IFERROR(IF(AD25=AH25,AI25,AH25),"---"))&gt;0,"---",IFERROR(IF(AD25=AH25,AI25,AH25),"---")))),"---")</f>
        <v>---</v>
      </c>
      <c r="AK25" t="str">
        <f>IF(COUNTIF(CALC_CONN_TEB2000_REV01!F:F,IF(AH25&lt;&gt;"---",VLOOKUP(AD25,CALC_CONN_TEB2000_REV01!F:M,8,0),IF(IFERROR(IF(AD25=AH25,AI25,AH25),"---")="---","---",IF(COUNTIF(CALC_CONN_TEB2000_REV01!F:F,IFERROR(IF(AD25=AH25,AI25,AH25),"---"))&gt;0,"---",IFERROR(IF(AD25=AH25,AI25,AH25),"---")))))=0,IF(AH25&lt;&gt;"---",VLOOKUP(AD25,CALC_CONN_TEB2000_REV01!F:M,8,0),IF(IFERROR(IF(AD25=AH25,AI25,AH25),"---")="---","---",IF(COUNTIF(CALC_CONN_TEB2000_REV01!F:F,IFERROR(IF(AD25=AH25,AI25,AH25),"---"))&gt;0,"---",IFERROR(IF(AD25=AH25,AI25,AH25),"---")))),"---")</f>
        <v>---</v>
      </c>
      <c r="AL25" t="str">
        <f t="shared" si="10"/>
        <v>---</v>
      </c>
      <c r="AM25">
        <f t="shared" si="11"/>
        <v>224</v>
      </c>
      <c r="AO25" t="s">
        <v>2073</v>
      </c>
      <c r="AT25" t="str">
        <f t="shared" si="4"/>
        <v>B34_L12_P</v>
      </c>
      <c r="AU25" t="str">
        <f t="shared" si="5"/>
        <v>--</v>
      </c>
    </row>
    <row r="26" spans="1:47" x14ac:dyDescent="0.25">
      <c r="A26" t="str">
        <f t="shared" si="0"/>
        <v>J1-A22</v>
      </c>
      <c r="B26" t="str">
        <f t="shared" si="1"/>
        <v>B34_L5_N</v>
      </c>
      <c r="C26" t="str">
        <f t="shared" si="2"/>
        <v>J1-B34_L5_N</v>
      </c>
      <c r="D26" t="str">
        <f t="shared" si="3"/>
        <v>J1-A22</v>
      </c>
      <c r="E26" t="s">
        <v>841</v>
      </c>
      <c r="F26" t="s">
        <v>989</v>
      </c>
      <c r="G26" t="s">
        <v>1638</v>
      </c>
      <c r="L26" t="s">
        <v>1639</v>
      </c>
      <c r="M26" t="s">
        <v>290</v>
      </c>
      <c r="N26">
        <v>35.892400000000002</v>
      </c>
      <c r="AA26">
        <f t="shared" si="12"/>
        <v>21</v>
      </c>
      <c r="AB26" t="str">
        <f>B2B!B23</f>
        <v>JB1</v>
      </c>
      <c r="AC26" t="str">
        <f>B2B!C23</f>
        <v>22</v>
      </c>
      <c r="AD26" t="str">
        <f t="shared" si="6"/>
        <v>JB1-22</v>
      </c>
      <c r="AE26" t="str">
        <f t="shared" si="7"/>
        <v>SD_DAT1</v>
      </c>
      <c r="AG26" t="str">
        <f t="shared" si="8"/>
        <v>--</v>
      </c>
      <c r="AH26" t="str">
        <f t="shared" si="9"/>
        <v>JB1-22</v>
      </c>
      <c r="AI26" t="str">
        <f>IFERROR(IF(IF(AG26="--",INDEX(D:D,MATCH(AE26,INDEX(B:B,MATCH(AE26,B:B,)+1):B10540,)+MATCH(AE26,B:B,)))=AD26,VLOOKUP(AE26,B:D,3,0),IF(AG26="--",INDEX(D:D,MATCH(AE26,INDEX(B:B,MATCH(AE26,B:B,)+1):B10540,)+MATCH(AE26,B:B,)),"---")),"---")</f>
        <v>U2-7</v>
      </c>
      <c r="AJ26" t="str">
        <f>IF(COUNTIF(CALC_CONN_TEB2000_REV01!F:F,IF(AH26&lt;&gt;"---",VLOOKUP(AD26,CALC_CONN_TEB2000_REV01!F:M,8,0),IF(IFERROR(IF(AD26=AH26,AI26,AH26),"---")="---","---",IF(COUNTIF(CALC_CONN_TEB2000_REV01!F:F,IFERROR(IF(AD26=AH26,AI26,AH26),"---"))&gt;0,"---",IFERROR(IF(AD26=AH26,AI26,AH26),"---")))))=1,IF(AH26&lt;&gt;"---",VLOOKUP(AD26,CALC_CONN_TEB2000_REV01!F:M,8,0),IF(IFERROR(IF(AD26=AH26,AI26,AH26),"---")="---","---",IF(COUNTIF(CALC_CONN_TEB2000_REV01!F:F,IFERROR(IF(AD26=AH26,AI26,AH26),"---"))&gt;0,"---",IFERROR(IF(AD26=AH26,AI26,AH26),"---")))),"---")</f>
        <v>---</v>
      </c>
      <c r="AK26" t="str">
        <f>IF(COUNTIF(CALC_CONN_TEB2000_REV01!F:F,IF(AH26&lt;&gt;"---",VLOOKUP(AD26,CALC_CONN_TEB2000_REV01!F:M,8,0),IF(IFERROR(IF(AD26=AH26,AI26,AH26),"---")="---","---",IF(COUNTIF(CALC_CONN_TEB2000_REV01!F:F,IFERROR(IF(AD26=AH26,AI26,AH26),"---"))&gt;0,"---",IFERROR(IF(AD26=AH26,AI26,AH26),"---")))))=0,IF(AH26&lt;&gt;"---",VLOOKUP(AD26,CALC_CONN_TEB2000_REV01!F:M,8,0),IF(IFERROR(IF(AD26=AH26,AI26,AH26),"---")="---","---",IF(COUNTIF(CALC_CONN_TEB2000_REV01!F:F,IFERROR(IF(AD26=AH26,AI26,AH26),"---"))&gt;0,"---",IFERROR(IF(AD26=AH26,AI26,AH26),"---")))),"---")</f>
        <v>U2-7</v>
      </c>
      <c r="AL26">
        <f t="shared" si="10"/>
        <v>35.445</v>
      </c>
      <c r="AM26">
        <f t="shared" si="11"/>
        <v>2</v>
      </c>
      <c r="AO26" t="s">
        <v>2074</v>
      </c>
      <c r="AT26" t="str">
        <f t="shared" si="4"/>
        <v>B34_L5_N</v>
      </c>
      <c r="AU26" t="str">
        <f t="shared" si="5"/>
        <v>--</v>
      </c>
    </row>
    <row r="27" spans="1:47" x14ac:dyDescent="0.25">
      <c r="A27" t="str">
        <f t="shared" si="0"/>
        <v>J1-A23</v>
      </c>
      <c r="B27" t="str">
        <f t="shared" si="1"/>
        <v>B34_L5_P</v>
      </c>
      <c r="C27" t="str">
        <f t="shared" si="2"/>
        <v>J1-B34_L5_P</v>
      </c>
      <c r="D27" t="str">
        <f t="shared" si="3"/>
        <v>J1-A23</v>
      </c>
      <c r="E27" t="s">
        <v>841</v>
      </c>
      <c r="F27" t="s">
        <v>1640</v>
      </c>
      <c r="G27" t="s">
        <v>1641</v>
      </c>
      <c r="L27" t="s">
        <v>1642</v>
      </c>
      <c r="M27" t="s">
        <v>290</v>
      </c>
      <c r="N27">
        <v>35.892400000000002</v>
      </c>
      <c r="AA27">
        <f t="shared" si="12"/>
        <v>22</v>
      </c>
      <c r="AB27" t="str">
        <f>B2B!B24</f>
        <v>JB1</v>
      </c>
      <c r="AC27" t="str">
        <f>B2B!C24</f>
        <v>21</v>
      </c>
      <c r="AD27" t="str">
        <f t="shared" si="6"/>
        <v>JB1-21</v>
      </c>
      <c r="AE27" t="str">
        <f t="shared" si="7"/>
        <v>PHY_MDI3_P</v>
      </c>
      <c r="AG27" t="str">
        <f t="shared" si="8"/>
        <v>--</v>
      </c>
      <c r="AH27" t="str">
        <f t="shared" si="9"/>
        <v>J14-8</v>
      </c>
      <c r="AI27" t="str">
        <f>IFERROR(IF(IF(AG27="--",INDEX(D:D,MATCH(AE27,INDEX(B:B,MATCH(AE27,B:B,)+1):B10541,)+MATCH(AE27,B:B,)))=AD27,VLOOKUP(AE27,B:D,3,0),IF(AG27="--",INDEX(D:D,MATCH(AE27,INDEX(B:B,MATCH(AE27,B:B,)+1):B10541,)+MATCH(AE27,B:B,)),"---")),"---")</f>
        <v>J14-8</v>
      </c>
      <c r="AJ27" t="str">
        <f>IF(COUNTIF(CALC_CONN_TEB2000_REV01!F:F,IF(AH27&lt;&gt;"---",VLOOKUP(AD27,CALC_CONN_TEB2000_REV01!F:M,8,0),IF(IFERROR(IF(AD27=AH27,AI27,AH27),"---")="---","---",IF(COUNTIF(CALC_CONN_TEB2000_REV01!F:F,IFERROR(IF(AD27=AH27,AI27,AH27),"---"))&gt;0,"---",IFERROR(IF(AD27=AH27,AI27,AH27),"---")))))=1,IF(AH27&lt;&gt;"---",VLOOKUP(AD27,CALC_CONN_TEB2000_REV01!F:M,8,0),IF(IFERROR(IF(AD27=AH27,AI27,AH27),"---")="---","---",IF(COUNTIF(CALC_CONN_TEB2000_REV01!F:F,IFERROR(IF(AD27=AH27,AI27,AH27),"---"))&gt;0,"---",IFERROR(IF(AD27=AH27,AI27,AH27),"---")))),"---")</f>
        <v>J14-8</v>
      </c>
      <c r="AK27" t="str">
        <f>IF(COUNTIF(CALC_CONN_TEB2000_REV01!F:F,IF(AH27&lt;&gt;"---",VLOOKUP(AD27,CALC_CONN_TEB2000_REV01!F:M,8,0),IF(IFERROR(IF(AD27=AH27,AI27,AH27),"---")="---","---",IF(COUNTIF(CALC_CONN_TEB2000_REV01!F:F,IFERROR(IF(AD27=AH27,AI27,AH27),"---"))&gt;0,"---",IFERROR(IF(AD27=AH27,AI27,AH27),"---")))))=0,IF(AH27&lt;&gt;"---",VLOOKUP(AD27,CALC_CONN_TEB2000_REV01!F:M,8,0),IF(IFERROR(IF(AD27=AH27,AI27,AH27),"---")="---","---",IF(COUNTIF(CALC_CONN_TEB2000_REV01!F:F,IFERROR(IF(AD27=AH27,AI27,AH27),"---"))&gt;0,"---",IFERROR(IF(AD27=AH27,AI27,AH27),"---")))),"---")</f>
        <v>---</v>
      </c>
      <c r="AL27">
        <f t="shared" si="10"/>
        <v>43.503700000000002</v>
      </c>
      <c r="AM27">
        <f t="shared" si="11"/>
        <v>2</v>
      </c>
      <c r="AO27" t="s">
        <v>2075</v>
      </c>
      <c r="AT27" t="str">
        <f t="shared" si="4"/>
        <v>B34_L5_P</v>
      </c>
      <c r="AU27" t="str">
        <f t="shared" si="5"/>
        <v>--</v>
      </c>
    </row>
    <row r="28" spans="1:47" x14ac:dyDescent="0.25">
      <c r="A28" t="str">
        <f t="shared" si="0"/>
        <v>J1-A24</v>
      </c>
      <c r="B28" t="str">
        <f t="shared" si="1"/>
        <v>B34_L18_P</v>
      </c>
      <c r="C28" t="str">
        <f t="shared" si="2"/>
        <v>J1-B34_L18_P</v>
      </c>
      <c r="D28" t="str">
        <f t="shared" si="3"/>
        <v>J1-A24</v>
      </c>
      <c r="E28" t="s">
        <v>841</v>
      </c>
      <c r="F28" t="s">
        <v>1643</v>
      </c>
      <c r="G28" t="s">
        <v>1644</v>
      </c>
      <c r="L28" t="s">
        <v>1645</v>
      </c>
      <c r="M28" t="s">
        <v>290</v>
      </c>
      <c r="N28">
        <v>29.362500000000001</v>
      </c>
      <c r="AA28">
        <f t="shared" si="12"/>
        <v>23</v>
      </c>
      <c r="AB28" t="str">
        <f>B2B!B25</f>
        <v>JB1</v>
      </c>
      <c r="AC28" t="str">
        <f>B2B!C25</f>
        <v>24</v>
      </c>
      <c r="AD28" t="str">
        <f t="shared" si="6"/>
        <v>JB1-24</v>
      </c>
      <c r="AE28" t="str">
        <f t="shared" si="7"/>
        <v>SD_DAT0</v>
      </c>
      <c r="AG28" t="str">
        <f t="shared" si="8"/>
        <v>--</v>
      </c>
      <c r="AH28" t="str">
        <f t="shared" si="9"/>
        <v>JB1-24</v>
      </c>
      <c r="AI28" t="str">
        <f>IFERROR(IF(IF(AG28="--",INDEX(D:D,MATCH(AE28,INDEX(B:B,MATCH(AE28,B:B,)+1):B10542,)+MATCH(AE28,B:B,)))=AD28,VLOOKUP(AE28,B:D,3,0),IF(AG28="--",INDEX(D:D,MATCH(AE28,INDEX(B:B,MATCH(AE28,B:B,)+1):B10542,)+MATCH(AE28,B:B,)),"---")),"---")</f>
        <v>U2-6</v>
      </c>
      <c r="AJ28" t="str">
        <f>IF(COUNTIF(CALC_CONN_TEB2000_REV01!F:F,IF(AH28&lt;&gt;"---",VLOOKUP(AD28,CALC_CONN_TEB2000_REV01!F:M,8,0),IF(IFERROR(IF(AD28=AH28,AI28,AH28),"---")="---","---",IF(COUNTIF(CALC_CONN_TEB2000_REV01!F:F,IFERROR(IF(AD28=AH28,AI28,AH28),"---"))&gt;0,"---",IFERROR(IF(AD28=AH28,AI28,AH28),"---")))))=1,IF(AH28&lt;&gt;"---",VLOOKUP(AD28,CALC_CONN_TEB2000_REV01!F:M,8,0),IF(IFERROR(IF(AD28=AH28,AI28,AH28),"---")="---","---",IF(COUNTIF(CALC_CONN_TEB2000_REV01!F:F,IFERROR(IF(AD28=AH28,AI28,AH28),"---"))&gt;0,"---",IFERROR(IF(AD28=AH28,AI28,AH28),"---")))),"---")</f>
        <v>---</v>
      </c>
      <c r="AK28" t="str">
        <f>IF(COUNTIF(CALC_CONN_TEB2000_REV01!F:F,IF(AH28&lt;&gt;"---",VLOOKUP(AD28,CALC_CONN_TEB2000_REV01!F:M,8,0),IF(IFERROR(IF(AD28=AH28,AI28,AH28),"---")="---","---",IF(COUNTIF(CALC_CONN_TEB2000_REV01!F:F,IFERROR(IF(AD28=AH28,AI28,AH28),"---"))&gt;0,"---",IFERROR(IF(AD28=AH28,AI28,AH28),"---")))))=0,IF(AH28&lt;&gt;"---",VLOOKUP(AD28,CALC_CONN_TEB2000_REV01!F:M,8,0),IF(IFERROR(IF(AD28=AH28,AI28,AH28),"---")="---","---",IF(COUNTIF(CALC_CONN_TEB2000_REV01!F:F,IFERROR(IF(AD28=AH28,AI28,AH28),"---"))&gt;0,"---",IFERROR(IF(AD28=AH28,AI28,AH28),"---")))),"---")</f>
        <v>U2-6</v>
      </c>
      <c r="AL28">
        <f t="shared" si="10"/>
        <v>36.048000000000002</v>
      </c>
      <c r="AM28">
        <f t="shared" si="11"/>
        <v>2</v>
      </c>
      <c r="AO28" t="s">
        <v>2076</v>
      </c>
      <c r="AT28" t="str">
        <f t="shared" si="4"/>
        <v>B34_L18_P</v>
      </c>
      <c r="AU28" t="str">
        <f t="shared" si="5"/>
        <v>--</v>
      </c>
    </row>
    <row r="29" spans="1:47" x14ac:dyDescent="0.25">
      <c r="A29" t="str">
        <f t="shared" si="0"/>
        <v>J1-A25</v>
      </c>
      <c r="B29" t="str">
        <f t="shared" si="1"/>
        <v>B34_L18_N</v>
      </c>
      <c r="C29" t="str">
        <f t="shared" si="2"/>
        <v>J1-B34_L18_N</v>
      </c>
      <c r="D29" t="str">
        <f t="shared" si="3"/>
        <v>J1-A25</v>
      </c>
      <c r="E29" t="s">
        <v>841</v>
      </c>
      <c r="F29" t="s">
        <v>1646</v>
      </c>
      <c r="G29" t="s">
        <v>1647</v>
      </c>
      <c r="L29" t="s">
        <v>1648</v>
      </c>
      <c r="M29" t="s">
        <v>290</v>
      </c>
      <c r="N29">
        <v>29.343900000000001</v>
      </c>
      <c r="AA29">
        <f t="shared" si="12"/>
        <v>24</v>
      </c>
      <c r="AB29" t="str">
        <f>B2B!B26</f>
        <v>JB1</v>
      </c>
      <c r="AC29" t="str">
        <f>B2B!C26</f>
        <v>23</v>
      </c>
      <c r="AD29" t="str">
        <f t="shared" si="6"/>
        <v>JB1-23</v>
      </c>
      <c r="AE29" t="str">
        <f t="shared" si="7"/>
        <v>PHY_MDI3_N</v>
      </c>
      <c r="AG29" t="str">
        <f t="shared" si="8"/>
        <v>--</v>
      </c>
      <c r="AH29" t="str">
        <f t="shared" si="9"/>
        <v>J14-9</v>
      </c>
      <c r="AI29" t="str">
        <f>IFERROR(IF(IF(AG29="--",INDEX(D:D,MATCH(AE29,INDEX(B:B,MATCH(AE29,B:B,)+1):B10543,)+MATCH(AE29,B:B,)))=AD29,VLOOKUP(AE29,B:D,3,0),IF(AG29="--",INDEX(D:D,MATCH(AE29,INDEX(B:B,MATCH(AE29,B:B,)+1):B10543,)+MATCH(AE29,B:B,)),"---")),"---")</f>
        <v>J14-9</v>
      </c>
      <c r="AJ29" t="str">
        <f>IF(COUNTIF(CALC_CONN_TEB2000_REV01!F:F,IF(AH29&lt;&gt;"---",VLOOKUP(AD29,CALC_CONN_TEB2000_REV01!F:M,8,0),IF(IFERROR(IF(AD29=AH29,AI29,AH29),"---")="---","---",IF(COUNTIF(CALC_CONN_TEB2000_REV01!F:F,IFERROR(IF(AD29=AH29,AI29,AH29),"---"))&gt;0,"---",IFERROR(IF(AD29=AH29,AI29,AH29),"---")))))=1,IF(AH29&lt;&gt;"---",VLOOKUP(AD29,CALC_CONN_TEB2000_REV01!F:M,8,0),IF(IFERROR(IF(AD29=AH29,AI29,AH29),"---")="---","---",IF(COUNTIF(CALC_CONN_TEB2000_REV01!F:F,IFERROR(IF(AD29=AH29,AI29,AH29),"---"))&gt;0,"---",IFERROR(IF(AD29=AH29,AI29,AH29),"---")))),"---")</f>
        <v>J14-9</v>
      </c>
      <c r="AK29" t="str">
        <f>IF(COUNTIF(CALC_CONN_TEB2000_REV01!F:F,IF(AH29&lt;&gt;"---",VLOOKUP(AD29,CALC_CONN_TEB2000_REV01!F:M,8,0),IF(IFERROR(IF(AD29=AH29,AI29,AH29),"---")="---","---",IF(COUNTIF(CALC_CONN_TEB2000_REV01!F:F,IFERROR(IF(AD29=AH29,AI29,AH29),"---"))&gt;0,"---",IFERROR(IF(AD29=AH29,AI29,AH29),"---")))))=0,IF(AH29&lt;&gt;"---",VLOOKUP(AD29,CALC_CONN_TEB2000_REV01!F:M,8,0),IF(IFERROR(IF(AD29=AH29,AI29,AH29),"---")="---","---",IF(COUNTIF(CALC_CONN_TEB2000_REV01!F:F,IFERROR(IF(AD29=AH29,AI29,AH29),"---"))&gt;0,"---",IFERROR(IF(AD29=AH29,AI29,AH29),"---")))),"---")</f>
        <v>---</v>
      </c>
      <c r="AL29">
        <f t="shared" si="10"/>
        <v>43.490900000000003</v>
      </c>
      <c r="AM29">
        <f t="shared" si="11"/>
        <v>2</v>
      </c>
      <c r="AO29" t="s">
        <v>1936</v>
      </c>
      <c r="AT29" t="str">
        <f t="shared" si="4"/>
        <v>B34_L18_N</v>
      </c>
      <c r="AU29" t="str">
        <f t="shared" si="5"/>
        <v>--</v>
      </c>
    </row>
    <row r="30" spans="1:47" x14ac:dyDescent="0.25">
      <c r="A30" t="str">
        <f t="shared" si="0"/>
        <v>J1-A26</v>
      </c>
      <c r="B30" t="str">
        <f t="shared" si="1"/>
        <v>B34_L10_P</v>
      </c>
      <c r="C30" t="str">
        <f t="shared" si="2"/>
        <v>J1-B34_L10_P</v>
      </c>
      <c r="D30" t="str">
        <f t="shared" si="3"/>
        <v>J1-A26</v>
      </c>
      <c r="E30" t="s">
        <v>841</v>
      </c>
      <c r="F30" t="s">
        <v>1649</v>
      </c>
      <c r="G30" t="s">
        <v>1650</v>
      </c>
      <c r="L30" t="s">
        <v>1651</v>
      </c>
      <c r="M30" t="s">
        <v>290</v>
      </c>
      <c r="N30">
        <v>28.0137</v>
      </c>
      <c r="AA30">
        <f t="shared" si="12"/>
        <v>25</v>
      </c>
      <c r="AB30" t="str">
        <f>B2B!B27</f>
        <v>JB1</v>
      </c>
      <c r="AC30" t="str">
        <f>B2B!C27</f>
        <v>26</v>
      </c>
      <c r="AD30" t="str">
        <f t="shared" si="6"/>
        <v>JB1-26</v>
      </c>
      <c r="AE30" t="str">
        <f t="shared" si="7"/>
        <v>SD_CMD</v>
      </c>
      <c r="AG30" t="str">
        <f t="shared" si="8"/>
        <v>--</v>
      </c>
      <c r="AH30" t="str">
        <f t="shared" si="9"/>
        <v>JB1-26</v>
      </c>
      <c r="AI30" t="str">
        <f>IFERROR(IF(IF(AG30="--",INDEX(D:D,MATCH(AE30,INDEX(B:B,MATCH(AE30,B:B,)+1):B10544,)+MATCH(AE30,B:B,)))=AD30,VLOOKUP(AE30,B:D,3,0),IF(AG30="--",INDEX(D:D,MATCH(AE30,INDEX(B:B,MATCH(AE30,B:B,)+1):B10544,)+MATCH(AE30,B:B,)),"---")),"---")</f>
        <v>U2-4</v>
      </c>
      <c r="AJ30" t="str">
        <f>IF(COUNTIF(CALC_CONN_TEB2000_REV01!F:F,IF(AH30&lt;&gt;"---",VLOOKUP(AD30,CALC_CONN_TEB2000_REV01!F:M,8,0),IF(IFERROR(IF(AD30=AH30,AI30,AH30),"---")="---","---",IF(COUNTIF(CALC_CONN_TEB2000_REV01!F:F,IFERROR(IF(AD30=AH30,AI30,AH30),"---"))&gt;0,"---",IFERROR(IF(AD30=AH30,AI30,AH30),"---")))))=1,IF(AH30&lt;&gt;"---",VLOOKUP(AD30,CALC_CONN_TEB2000_REV01!F:M,8,0),IF(IFERROR(IF(AD30=AH30,AI30,AH30),"---")="---","---",IF(COUNTIF(CALC_CONN_TEB2000_REV01!F:F,IFERROR(IF(AD30=AH30,AI30,AH30),"---"))&gt;0,"---",IFERROR(IF(AD30=AH30,AI30,AH30),"---")))),"---")</f>
        <v>---</v>
      </c>
      <c r="AK30" t="str">
        <f>IF(COUNTIF(CALC_CONN_TEB2000_REV01!F:F,IF(AH30&lt;&gt;"---",VLOOKUP(AD30,CALC_CONN_TEB2000_REV01!F:M,8,0),IF(IFERROR(IF(AD30=AH30,AI30,AH30),"---")="---","---",IF(COUNTIF(CALC_CONN_TEB2000_REV01!F:F,IFERROR(IF(AD30=AH30,AI30,AH30),"---"))&gt;0,"---",IFERROR(IF(AD30=AH30,AI30,AH30),"---")))))=0,IF(AH30&lt;&gt;"---",VLOOKUP(AD30,CALC_CONN_TEB2000_REV01!F:M,8,0),IF(IFERROR(IF(AD30=AH30,AI30,AH30),"---")="---","---",IF(COUNTIF(CALC_CONN_TEB2000_REV01!F:F,IFERROR(IF(AD30=AH30,AI30,AH30),"---"))&gt;0,"---",IFERROR(IF(AD30=AH30,AI30,AH30),"---")))),"---")</f>
        <v>U2-4</v>
      </c>
      <c r="AL30">
        <f t="shared" si="10"/>
        <v>35.613900000000001</v>
      </c>
      <c r="AM30">
        <f t="shared" si="11"/>
        <v>2</v>
      </c>
      <c r="AO30" t="s">
        <v>2077</v>
      </c>
      <c r="AT30" t="str">
        <f t="shared" si="4"/>
        <v>B34_L10_P</v>
      </c>
      <c r="AU30" t="str">
        <f t="shared" si="5"/>
        <v>--</v>
      </c>
    </row>
    <row r="31" spans="1:47" x14ac:dyDescent="0.25">
      <c r="A31" t="str">
        <f t="shared" si="0"/>
        <v>J1-A27</v>
      </c>
      <c r="B31" t="str">
        <f t="shared" si="1"/>
        <v>B34_L10_N</v>
      </c>
      <c r="C31" t="str">
        <f t="shared" si="2"/>
        <v>J1-B34_L10_N</v>
      </c>
      <c r="D31" t="str">
        <f t="shared" si="3"/>
        <v>J1-A27</v>
      </c>
      <c r="E31" t="s">
        <v>841</v>
      </c>
      <c r="F31" t="s">
        <v>1652</v>
      </c>
      <c r="G31" t="s">
        <v>1653</v>
      </c>
      <c r="L31" t="s">
        <v>1654</v>
      </c>
      <c r="M31" t="s">
        <v>290</v>
      </c>
      <c r="N31">
        <v>28.0137</v>
      </c>
      <c r="AA31">
        <f t="shared" si="12"/>
        <v>26</v>
      </c>
      <c r="AB31" t="str">
        <f>B2B!B28</f>
        <v>JB1</v>
      </c>
      <c r="AC31" t="str">
        <f>B2B!C28</f>
        <v>25</v>
      </c>
      <c r="AD31" t="str">
        <f t="shared" si="6"/>
        <v>JB1-25</v>
      </c>
      <c r="AE31" t="str">
        <f t="shared" si="7"/>
        <v>GND</v>
      </c>
      <c r="AG31" t="str">
        <f t="shared" si="8"/>
        <v>---</v>
      </c>
      <c r="AH31" t="str">
        <f t="shared" si="9"/>
        <v>---</v>
      </c>
      <c r="AI31" t="str">
        <f>IFERROR(IF(IF(AG31="--",INDEX(D:D,MATCH(AE31,INDEX(B:B,MATCH(AE31,B:B,)+1):B10545,)+MATCH(AE31,B:B,)))=AD31,VLOOKUP(AE31,B:D,3,0),IF(AG31="--",INDEX(D:D,MATCH(AE31,INDEX(B:B,MATCH(AE31,B:B,)+1):B10545,)+MATCH(AE31,B:B,)),"---")),"---")</f>
        <v>---</v>
      </c>
      <c r="AJ31" t="str">
        <f>IF(COUNTIF(CALC_CONN_TEB2000_REV01!F:F,IF(AH31&lt;&gt;"---",VLOOKUP(AD31,CALC_CONN_TEB2000_REV01!F:M,8,0),IF(IFERROR(IF(AD31=AH31,AI31,AH31),"---")="---","---",IF(COUNTIF(CALC_CONN_TEB2000_REV01!F:F,IFERROR(IF(AD31=AH31,AI31,AH31),"---"))&gt;0,"---",IFERROR(IF(AD31=AH31,AI31,AH31),"---")))))=1,IF(AH31&lt;&gt;"---",VLOOKUP(AD31,CALC_CONN_TEB2000_REV01!F:M,8,0),IF(IFERROR(IF(AD31=AH31,AI31,AH31),"---")="---","---",IF(COUNTIF(CALC_CONN_TEB2000_REV01!F:F,IFERROR(IF(AD31=AH31,AI31,AH31),"---"))&gt;0,"---",IFERROR(IF(AD31=AH31,AI31,AH31),"---")))),"---")</f>
        <v>---</v>
      </c>
      <c r="AK31" t="str">
        <f>IF(COUNTIF(CALC_CONN_TEB2000_REV01!F:F,IF(AH31&lt;&gt;"---",VLOOKUP(AD31,CALC_CONN_TEB2000_REV01!F:M,8,0),IF(IFERROR(IF(AD31=AH31,AI31,AH31),"---")="---","---",IF(COUNTIF(CALC_CONN_TEB2000_REV01!F:F,IFERROR(IF(AD31=AH31,AI31,AH31),"---"))&gt;0,"---",IFERROR(IF(AD31=AH31,AI31,AH31),"---")))))=0,IF(AH31&lt;&gt;"---",VLOOKUP(AD31,CALC_CONN_TEB2000_REV01!F:M,8,0),IF(IFERROR(IF(AD31=AH31,AI31,AH31),"---")="---","---",IF(COUNTIF(CALC_CONN_TEB2000_REV01!F:F,IFERROR(IF(AD31=AH31,AI31,AH31),"---"))&gt;0,"---",IFERROR(IF(AD31=AH31,AI31,AH31),"---")))),"---")</f>
        <v>---</v>
      </c>
      <c r="AL31" t="str">
        <f t="shared" si="10"/>
        <v>---</v>
      </c>
      <c r="AM31">
        <f t="shared" si="11"/>
        <v>224</v>
      </c>
      <c r="AO31" t="s">
        <v>2078</v>
      </c>
      <c r="AT31" t="str">
        <f t="shared" si="4"/>
        <v>B34_L10_N</v>
      </c>
      <c r="AU31" t="str">
        <f t="shared" si="5"/>
        <v>--</v>
      </c>
    </row>
    <row r="32" spans="1:47" x14ac:dyDescent="0.25">
      <c r="A32" t="str">
        <f t="shared" si="0"/>
        <v>J1-A28</v>
      </c>
      <c r="B32" t="str">
        <f t="shared" si="1"/>
        <v>B34_L21_P</v>
      </c>
      <c r="C32" t="str">
        <f t="shared" si="2"/>
        <v>J1-B34_L21_P</v>
      </c>
      <c r="D32" t="str">
        <f t="shared" si="3"/>
        <v>J1-A28</v>
      </c>
      <c r="E32" t="s">
        <v>841</v>
      </c>
      <c r="F32" t="s">
        <v>1655</v>
      </c>
      <c r="G32" t="s">
        <v>1656</v>
      </c>
      <c r="L32" t="s">
        <v>1657</v>
      </c>
      <c r="M32" t="s">
        <v>290</v>
      </c>
      <c r="N32">
        <v>14.7639</v>
      </c>
      <c r="AA32">
        <f t="shared" si="12"/>
        <v>27</v>
      </c>
      <c r="AB32" t="str">
        <f>B2B!B29</f>
        <v>JB1</v>
      </c>
      <c r="AC32" t="str">
        <f>B2B!C29</f>
        <v>28</v>
      </c>
      <c r="AD32" t="str">
        <f t="shared" si="6"/>
        <v>JB1-28</v>
      </c>
      <c r="AE32" t="str">
        <f t="shared" si="7"/>
        <v>SD_CLK</v>
      </c>
      <c r="AG32" t="str">
        <f t="shared" si="8"/>
        <v>--</v>
      </c>
      <c r="AH32" t="str">
        <f t="shared" si="9"/>
        <v>JB1-28</v>
      </c>
      <c r="AI32" t="str">
        <f>IFERROR(IF(IF(AG32="--",INDEX(D:D,MATCH(AE32,INDEX(B:B,MATCH(AE32,B:B,)+1):B10546,)+MATCH(AE32,B:B,)))=AD32,VLOOKUP(AE32,B:D,3,0),IF(AG32="--",INDEX(D:D,MATCH(AE32,INDEX(B:B,MATCH(AE32,B:B,)+1):B10546,)+MATCH(AE32,B:B,)),"---")),"---")</f>
        <v>U2-9</v>
      </c>
      <c r="AJ32" t="str">
        <f>IF(COUNTIF(CALC_CONN_TEB2000_REV01!F:F,IF(AH32&lt;&gt;"---",VLOOKUP(AD32,CALC_CONN_TEB2000_REV01!F:M,8,0),IF(IFERROR(IF(AD32=AH32,AI32,AH32),"---")="---","---",IF(COUNTIF(CALC_CONN_TEB2000_REV01!F:F,IFERROR(IF(AD32=AH32,AI32,AH32),"---"))&gt;0,"---",IFERROR(IF(AD32=AH32,AI32,AH32),"---")))))=1,IF(AH32&lt;&gt;"---",VLOOKUP(AD32,CALC_CONN_TEB2000_REV01!F:M,8,0),IF(IFERROR(IF(AD32=AH32,AI32,AH32),"---")="---","---",IF(COUNTIF(CALC_CONN_TEB2000_REV01!F:F,IFERROR(IF(AD32=AH32,AI32,AH32),"---"))&gt;0,"---",IFERROR(IF(AD32=AH32,AI32,AH32),"---")))),"---")</f>
        <v>---</v>
      </c>
      <c r="AK32" t="str">
        <f>IF(COUNTIF(CALC_CONN_TEB2000_REV01!F:F,IF(AH32&lt;&gt;"---",VLOOKUP(AD32,CALC_CONN_TEB2000_REV01!F:M,8,0),IF(IFERROR(IF(AD32=AH32,AI32,AH32),"---")="---","---",IF(COUNTIF(CALC_CONN_TEB2000_REV01!F:F,IFERROR(IF(AD32=AH32,AI32,AH32),"---"))&gt;0,"---",IFERROR(IF(AD32=AH32,AI32,AH32),"---")))))=0,IF(AH32&lt;&gt;"---",VLOOKUP(AD32,CALC_CONN_TEB2000_REV01!F:M,8,0),IF(IFERROR(IF(AD32=AH32,AI32,AH32),"---")="---","---",IF(COUNTIF(CALC_CONN_TEB2000_REV01!F:F,IFERROR(IF(AD32=AH32,AI32,AH32),"---"))&gt;0,"---",IFERROR(IF(AD32=AH32,AI32,AH32),"---")))),"---")</f>
        <v>U2-9</v>
      </c>
      <c r="AL32">
        <f t="shared" si="10"/>
        <v>34.339599999999997</v>
      </c>
      <c r="AM32">
        <f t="shared" si="11"/>
        <v>2</v>
      </c>
      <c r="AO32" t="s">
        <v>1598</v>
      </c>
      <c r="AT32" t="str">
        <f t="shared" si="4"/>
        <v>B34_L21_P</v>
      </c>
      <c r="AU32" t="str">
        <f t="shared" si="5"/>
        <v>--</v>
      </c>
    </row>
    <row r="33" spans="1:47" x14ac:dyDescent="0.25">
      <c r="A33" t="str">
        <f t="shared" si="0"/>
        <v>J1-A29</v>
      </c>
      <c r="B33" t="str">
        <f t="shared" si="1"/>
        <v>B34_L21_N</v>
      </c>
      <c r="C33" t="str">
        <f t="shared" si="2"/>
        <v>J1-B34_L21_N</v>
      </c>
      <c r="D33" t="str">
        <f t="shared" si="3"/>
        <v>J1-A29</v>
      </c>
      <c r="E33" t="s">
        <v>841</v>
      </c>
      <c r="F33" t="s">
        <v>1658</v>
      </c>
      <c r="G33" t="s">
        <v>1659</v>
      </c>
      <c r="L33" t="s">
        <v>1660</v>
      </c>
      <c r="M33" t="s">
        <v>290</v>
      </c>
      <c r="N33">
        <v>14.803900000000001</v>
      </c>
      <c r="AA33">
        <f t="shared" si="12"/>
        <v>28</v>
      </c>
      <c r="AB33" t="str">
        <f>B2B!B30</f>
        <v>JB1</v>
      </c>
      <c r="AC33" t="str">
        <f>B2B!C30</f>
        <v>27</v>
      </c>
      <c r="AD33" t="str">
        <f t="shared" si="6"/>
        <v>JB1-27</v>
      </c>
      <c r="AE33" t="str">
        <f t="shared" si="7"/>
        <v>EN1</v>
      </c>
      <c r="AG33" t="str">
        <f t="shared" si="8"/>
        <v>--</v>
      </c>
      <c r="AH33" t="str">
        <f t="shared" si="9"/>
        <v>JB1-27</v>
      </c>
      <c r="AI33" t="str">
        <f>IFERROR(IF(IF(AG33="--",INDEX(D:D,MATCH(AE33,INDEX(B:B,MATCH(AE33,B:B,)+1):B10547,)+MATCH(AE33,B:B,)))=AD33,VLOOKUP(AE33,B:D,3,0),IF(AG33="--",INDEX(D:D,MATCH(AE33,INDEX(B:B,MATCH(AE33,B:B,)+1):B10547,)+MATCH(AE33,B:B,)),"---")),"---")</f>
        <v>U5-81</v>
      </c>
      <c r="AJ33" t="str">
        <f>IF(COUNTIF(CALC_CONN_TEB2000_REV01!F:F,IF(AH33&lt;&gt;"---",VLOOKUP(AD33,CALC_CONN_TEB2000_REV01!F:M,8,0),IF(IFERROR(IF(AD33=AH33,AI33,AH33),"---")="---","---",IF(COUNTIF(CALC_CONN_TEB2000_REV01!F:F,IFERROR(IF(AD33=AH33,AI33,AH33),"---"))&gt;0,"---",IFERROR(IF(AD33=AH33,AI33,AH33),"---")))))=1,IF(AH33&lt;&gt;"---",VLOOKUP(AD33,CALC_CONN_TEB2000_REV01!F:M,8,0),IF(IFERROR(IF(AD33=AH33,AI33,AH33),"---")="---","---",IF(COUNTIF(CALC_CONN_TEB2000_REV01!F:F,IFERROR(IF(AD33=AH33,AI33,AH33),"---"))&gt;0,"---",IFERROR(IF(AD33=AH33,AI33,AH33),"---")))),"---")</f>
        <v>---</v>
      </c>
      <c r="AK33" t="str">
        <f>IF(COUNTIF(CALC_CONN_TEB2000_REV01!F:F,IF(AH33&lt;&gt;"---",VLOOKUP(AD33,CALC_CONN_TEB2000_REV01!F:M,8,0),IF(IFERROR(IF(AD33=AH33,AI33,AH33),"---")="---","---",IF(COUNTIF(CALC_CONN_TEB2000_REV01!F:F,IFERROR(IF(AD33=AH33,AI33,AH33),"---"))&gt;0,"---",IFERROR(IF(AD33=AH33,AI33,AH33),"---")))))=0,IF(AH33&lt;&gt;"---",VLOOKUP(AD33,CALC_CONN_TEB2000_REV01!F:M,8,0),IF(IFERROR(IF(AD33=AH33,AI33,AH33),"---")="---","---",IF(COUNTIF(CALC_CONN_TEB2000_REV01!F:F,IFERROR(IF(AD33=AH33,AI33,AH33),"---"))&gt;0,"---",IFERROR(IF(AD33=AH33,AI33,AH33),"---")))),"---")</f>
        <v>U5-81</v>
      </c>
      <c r="AL33">
        <f t="shared" si="10"/>
        <v>3.6595</v>
      </c>
      <c r="AM33">
        <f t="shared" si="11"/>
        <v>2</v>
      </c>
      <c r="AO33" t="s">
        <v>1669</v>
      </c>
      <c r="AT33" t="str">
        <f t="shared" si="4"/>
        <v>B34_L21_N</v>
      </c>
      <c r="AU33" t="str">
        <f t="shared" si="5"/>
        <v>--</v>
      </c>
    </row>
    <row r="34" spans="1:47" x14ac:dyDescent="0.25">
      <c r="A34" t="str">
        <f t="shared" si="0"/>
        <v>J1-A30</v>
      </c>
      <c r="B34" t="str">
        <f t="shared" si="1"/>
        <v>B34_L17_P</v>
      </c>
      <c r="C34" t="str">
        <f t="shared" si="2"/>
        <v>J1-B34_L17_P</v>
      </c>
      <c r="D34" t="str">
        <f t="shared" si="3"/>
        <v>J1-A30</v>
      </c>
      <c r="E34" t="s">
        <v>841</v>
      </c>
      <c r="F34" t="s">
        <v>1661</v>
      </c>
      <c r="G34" t="s">
        <v>1662</v>
      </c>
      <c r="L34" t="s">
        <v>1663</v>
      </c>
      <c r="M34" t="s">
        <v>290</v>
      </c>
      <c r="N34">
        <v>8.6127000000000002</v>
      </c>
      <c r="AA34">
        <f t="shared" si="12"/>
        <v>29</v>
      </c>
      <c r="AB34" t="str">
        <f>B2B!B31</f>
        <v>JB1</v>
      </c>
      <c r="AC34" t="str">
        <f>B2B!C31</f>
        <v>30</v>
      </c>
      <c r="AD34" t="str">
        <f t="shared" si="6"/>
        <v>JB1-30</v>
      </c>
      <c r="AE34" t="str">
        <f t="shared" si="7"/>
        <v>GND</v>
      </c>
      <c r="AG34" t="str">
        <f t="shared" si="8"/>
        <v>---</v>
      </c>
      <c r="AH34" t="str">
        <f t="shared" si="9"/>
        <v>---</v>
      </c>
      <c r="AI34" t="str">
        <f>IFERROR(IF(IF(AG34="--",INDEX(D:D,MATCH(AE34,INDEX(B:B,MATCH(AE34,B:B,)+1):B10548,)+MATCH(AE34,B:B,)))=AD34,VLOOKUP(AE34,B:D,3,0),IF(AG34="--",INDEX(D:D,MATCH(AE34,INDEX(B:B,MATCH(AE34,B:B,)+1):B10548,)+MATCH(AE34,B:B,)),"---")),"---")</f>
        <v>---</v>
      </c>
      <c r="AJ34" t="str">
        <f>IF(COUNTIF(CALC_CONN_TEB2000_REV01!F:F,IF(AH34&lt;&gt;"---",VLOOKUP(AD34,CALC_CONN_TEB2000_REV01!F:M,8,0),IF(IFERROR(IF(AD34=AH34,AI34,AH34),"---")="---","---",IF(COUNTIF(CALC_CONN_TEB2000_REV01!F:F,IFERROR(IF(AD34=AH34,AI34,AH34),"---"))&gt;0,"---",IFERROR(IF(AD34=AH34,AI34,AH34),"---")))))=1,IF(AH34&lt;&gt;"---",VLOOKUP(AD34,CALC_CONN_TEB2000_REV01!F:M,8,0),IF(IFERROR(IF(AD34=AH34,AI34,AH34),"---")="---","---",IF(COUNTIF(CALC_CONN_TEB2000_REV01!F:F,IFERROR(IF(AD34=AH34,AI34,AH34),"---"))&gt;0,"---",IFERROR(IF(AD34=AH34,AI34,AH34),"---")))),"---")</f>
        <v>---</v>
      </c>
      <c r="AK34" t="str">
        <f>IF(COUNTIF(CALC_CONN_TEB2000_REV01!F:F,IF(AH34&lt;&gt;"---",VLOOKUP(AD34,CALC_CONN_TEB2000_REV01!F:M,8,0),IF(IFERROR(IF(AD34=AH34,AI34,AH34),"---")="---","---",IF(COUNTIF(CALC_CONN_TEB2000_REV01!F:F,IFERROR(IF(AD34=AH34,AI34,AH34),"---"))&gt;0,"---",IFERROR(IF(AD34=AH34,AI34,AH34),"---")))))=0,IF(AH34&lt;&gt;"---",VLOOKUP(AD34,CALC_CONN_TEB2000_REV01!F:M,8,0),IF(IFERROR(IF(AD34=AH34,AI34,AH34),"---")="---","---",IF(COUNTIF(CALC_CONN_TEB2000_REV01!F:F,IFERROR(IF(AD34=AH34,AI34,AH34),"---"))&gt;0,"---",IFERROR(IF(AD34=AH34,AI34,AH34),"---")))),"---")</f>
        <v>---</v>
      </c>
      <c r="AL34" t="str">
        <f t="shared" si="10"/>
        <v>---</v>
      </c>
      <c r="AM34">
        <f t="shared" si="11"/>
        <v>224</v>
      </c>
      <c r="AO34" t="s">
        <v>1838</v>
      </c>
      <c r="AT34" t="str">
        <f t="shared" si="4"/>
        <v>B34_L17_P</v>
      </c>
      <c r="AU34" t="str">
        <f t="shared" si="5"/>
        <v>--</v>
      </c>
    </row>
    <row r="35" spans="1:47" x14ac:dyDescent="0.25">
      <c r="A35" t="str">
        <f t="shared" si="0"/>
        <v>J1-A31</v>
      </c>
      <c r="B35" t="str">
        <f t="shared" si="1"/>
        <v>B34_L17_N</v>
      </c>
      <c r="C35" t="str">
        <f t="shared" si="2"/>
        <v>J1-B34_L17_N</v>
      </c>
      <c r="D35" t="str">
        <f t="shared" si="3"/>
        <v>J1-A31</v>
      </c>
      <c r="E35" t="s">
        <v>841</v>
      </c>
      <c r="F35" t="s">
        <v>1664</v>
      </c>
      <c r="G35" t="s">
        <v>1665</v>
      </c>
      <c r="L35" t="s">
        <v>1666</v>
      </c>
      <c r="M35" t="s">
        <v>290</v>
      </c>
      <c r="N35">
        <v>8.6898999999999997</v>
      </c>
      <c r="AA35">
        <f t="shared" si="12"/>
        <v>30</v>
      </c>
      <c r="AB35" t="str">
        <f>B2B!B32</f>
        <v>JB1</v>
      </c>
      <c r="AC35" t="str">
        <f>B2B!C32</f>
        <v>29</v>
      </c>
      <c r="AD35" t="str">
        <f t="shared" si="6"/>
        <v>JB1-29</v>
      </c>
      <c r="AE35" t="str">
        <f t="shared" si="7"/>
        <v>PGOOD</v>
      </c>
      <c r="AG35" t="str">
        <f t="shared" si="8"/>
        <v>--</v>
      </c>
      <c r="AH35" t="str">
        <f t="shared" si="9"/>
        <v>JB1-29</v>
      </c>
      <c r="AI35" t="str">
        <f>IFERROR(IF(IF(AG35="--",INDEX(D:D,MATCH(AE35,INDEX(B:B,MATCH(AE35,B:B,)+1):B10549,)+MATCH(AE35,B:B,)))=AD35,VLOOKUP(AE35,B:D,3,0),IF(AG35="--",INDEX(D:D,MATCH(AE35,INDEX(B:B,MATCH(AE35,B:B,)+1):B10549,)+MATCH(AE35,B:B,)),"---")),"---")</f>
        <v>U5-82</v>
      </c>
      <c r="AJ35" t="str">
        <f>IF(COUNTIF(CALC_CONN_TEB2000_REV01!F:F,IF(AH35&lt;&gt;"---",VLOOKUP(AD35,CALC_CONN_TEB2000_REV01!F:M,8,0),IF(IFERROR(IF(AD35=AH35,AI35,AH35),"---")="---","---",IF(COUNTIF(CALC_CONN_TEB2000_REV01!F:F,IFERROR(IF(AD35=AH35,AI35,AH35),"---"))&gt;0,"---",IFERROR(IF(AD35=AH35,AI35,AH35),"---")))))=1,IF(AH35&lt;&gt;"---",VLOOKUP(AD35,CALC_CONN_TEB2000_REV01!F:M,8,0),IF(IFERROR(IF(AD35=AH35,AI35,AH35),"---")="---","---",IF(COUNTIF(CALC_CONN_TEB2000_REV01!F:F,IFERROR(IF(AD35=AH35,AI35,AH35),"---"))&gt;0,"---",IFERROR(IF(AD35=AH35,AI35,AH35),"---")))),"---")</f>
        <v>---</v>
      </c>
      <c r="AK35" t="str">
        <f>IF(COUNTIF(CALC_CONN_TEB2000_REV01!F:F,IF(AH35&lt;&gt;"---",VLOOKUP(AD35,CALC_CONN_TEB2000_REV01!F:M,8,0),IF(IFERROR(IF(AD35=AH35,AI35,AH35),"---")="---","---",IF(COUNTIF(CALC_CONN_TEB2000_REV01!F:F,IFERROR(IF(AD35=AH35,AI35,AH35),"---"))&gt;0,"---",IFERROR(IF(AD35=AH35,AI35,AH35),"---")))))=0,IF(AH35&lt;&gt;"---",VLOOKUP(AD35,CALC_CONN_TEB2000_REV01!F:M,8,0),IF(IFERROR(IF(AD35=AH35,AI35,AH35),"---")="---","---",IF(COUNTIF(CALC_CONN_TEB2000_REV01!F:F,IFERROR(IF(AD35=AH35,AI35,AH35),"---"))&gt;0,"---",IFERROR(IF(AD35=AH35,AI35,AH35),"---")))),"---")</f>
        <v>U5-82</v>
      </c>
      <c r="AL35">
        <f t="shared" si="10"/>
        <v>3.6595</v>
      </c>
      <c r="AM35">
        <f t="shared" si="11"/>
        <v>2</v>
      </c>
      <c r="AO35" t="s">
        <v>449</v>
      </c>
      <c r="AT35" t="str">
        <f t="shared" si="4"/>
        <v>B34_L17_N</v>
      </c>
      <c r="AU35" t="str">
        <f t="shared" si="5"/>
        <v>--</v>
      </c>
    </row>
    <row r="36" spans="1:47" x14ac:dyDescent="0.25">
      <c r="A36" t="str">
        <f t="shared" si="0"/>
        <v>J1-A32</v>
      </c>
      <c r="B36" t="str">
        <f t="shared" si="1"/>
        <v>GND</v>
      </c>
      <c r="C36" t="str">
        <f t="shared" si="2"/>
        <v>J1-GND</v>
      </c>
      <c r="D36" t="str">
        <f t="shared" si="3"/>
        <v>J1-A32</v>
      </c>
      <c r="E36" t="s">
        <v>841</v>
      </c>
      <c r="F36" t="s">
        <v>1667</v>
      </c>
      <c r="G36" t="s">
        <v>291</v>
      </c>
      <c r="L36" t="s">
        <v>1668</v>
      </c>
      <c r="M36" t="s">
        <v>290</v>
      </c>
      <c r="N36">
        <v>28.452300000000001</v>
      </c>
      <c r="AA36">
        <f t="shared" si="12"/>
        <v>31</v>
      </c>
      <c r="AB36" t="str">
        <f>B2B!B33</f>
        <v>JB1</v>
      </c>
      <c r="AC36" t="str">
        <f>B2B!C33</f>
        <v>32</v>
      </c>
      <c r="AD36" t="str">
        <f t="shared" si="6"/>
        <v>JB1-32</v>
      </c>
      <c r="AE36" t="str">
        <f t="shared" si="7"/>
        <v>B35_L16_N</v>
      </c>
      <c r="AG36" t="str">
        <f t="shared" si="8"/>
        <v>--</v>
      </c>
      <c r="AH36" t="str">
        <f t="shared" si="9"/>
        <v>J1-A19</v>
      </c>
      <c r="AI36" t="str">
        <f>IFERROR(IF(IF(AG36="--",INDEX(D:D,MATCH(AE36,INDEX(B:B,MATCH(AE36,B:B,)+1):B10550,)+MATCH(AE36,B:B,)))=AD36,VLOOKUP(AE36,B:D,3,0),IF(AG36="--",INDEX(D:D,MATCH(AE36,INDEX(B:B,MATCH(AE36,B:B,)+1):B10550,)+MATCH(AE36,B:B,)),"---")),"---")</f>
        <v>J1-A19</v>
      </c>
      <c r="AJ36" t="str">
        <f>IF(COUNTIF(CALC_CONN_TEB2000_REV01!F:F,IF(AH36&lt;&gt;"---",VLOOKUP(AD36,CALC_CONN_TEB2000_REV01!F:M,8,0),IF(IFERROR(IF(AD36=AH36,AI36,AH36),"---")="---","---",IF(COUNTIF(CALC_CONN_TEB2000_REV01!F:F,IFERROR(IF(AD36=AH36,AI36,AH36),"---"))&gt;0,"---",IFERROR(IF(AD36=AH36,AI36,AH36),"---")))))=1,IF(AH36&lt;&gt;"---",VLOOKUP(AD36,CALC_CONN_TEB2000_REV01!F:M,8,0),IF(IFERROR(IF(AD36=AH36,AI36,AH36),"---")="---","---",IF(COUNTIF(CALC_CONN_TEB2000_REV01!F:F,IFERROR(IF(AD36=AH36,AI36,AH36),"---"))&gt;0,"---",IFERROR(IF(AD36=AH36,AI36,AH36),"---")))),"---")</f>
        <v>J1-A19</v>
      </c>
      <c r="AK36" t="str">
        <f>IF(COUNTIF(CALC_CONN_TEB2000_REV01!F:F,IF(AH36&lt;&gt;"---",VLOOKUP(AD36,CALC_CONN_TEB2000_REV01!F:M,8,0),IF(IFERROR(IF(AD36=AH36,AI36,AH36),"---")="---","---",IF(COUNTIF(CALC_CONN_TEB2000_REV01!F:F,IFERROR(IF(AD36=AH36,AI36,AH36),"---"))&gt;0,"---",IFERROR(IF(AD36=AH36,AI36,AH36),"---")))))=0,IF(AH36&lt;&gt;"---",VLOOKUP(AD36,CALC_CONN_TEB2000_REV01!F:M,8,0),IF(IFERROR(IF(AD36=AH36,AI36,AH36),"---")="---","---",IF(COUNTIF(CALC_CONN_TEB2000_REV01!F:F,IFERROR(IF(AD36=AH36,AI36,AH36),"---"))&gt;0,"---",IFERROR(IF(AD36=AH36,AI36,AH36),"---")))),"---")</f>
        <v>---</v>
      </c>
      <c r="AL36">
        <f t="shared" si="10"/>
        <v>16.523900000000001</v>
      </c>
      <c r="AM36">
        <f t="shared" si="11"/>
        <v>2</v>
      </c>
      <c r="AO36" t="s">
        <v>1792</v>
      </c>
      <c r="AT36">
        <f t="shared" si="4"/>
        <v>0</v>
      </c>
      <c r="AU36">
        <f t="shared" si="5"/>
        <v>0</v>
      </c>
    </row>
    <row r="37" spans="1:47" x14ac:dyDescent="0.25">
      <c r="A37" t="str">
        <f t="shared" si="0"/>
        <v>J1-B1</v>
      </c>
      <c r="B37" t="str">
        <f t="shared" si="1"/>
        <v>VCCIOA</v>
      </c>
      <c r="C37" t="str">
        <f t="shared" si="2"/>
        <v>J1-VCCIOA</v>
      </c>
      <c r="D37" t="str">
        <f t="shared" si="3"/>
        <v>J1-B1</v>
      </c>
      <c r="E37" t="s">
        <v>841</v>
      </c>
      <c r="F37" t="s">
        <v>1199</v>
      </c>
      <c r="G37" t="s">
        <v>1669</v>
      </c>
      <c r="L37" t="s">
        <v>1670</v>
      </c>
      <c r="M37" t="s">
        <v>290</v>
      </c>
      <c r="N37">
        <v>28.452300000000001</v>
      </c>
      <c r="AA37">
        <f t="shared" si="12"/>
        <v>32</v>
      </c>
      <c r="AB37" t="str">
        <f>B2B!B34</f>
        <v>JB1</v>
      </c>
      <c r="AC37" t="str">
        <f>B2B!C34</f>
        <v>31</v>
      </c>
      <c r="AD37" t="str">
        <f t="shared" si="6"/>
        <v>JB1-31</v>
      </c>
      <c r="AE37" t="str">
        <f t="shared" si="7"/>
        <v>MODE</v>
      </c>
      <c r="AG37" t="str">
        <f t="shared" si="8"/>
        <v>--</v>
      </c>
      <c r="AH37" t="str">
        <f t="shared" si="9"/>
        <v>JB1-31</v>
      </c>
      <c r="AI37" t="str">
        <f>IFERROR(IF(IF(AG37="--",INDEX(D:D,MATCH(AE37,INDEX(B:B,MATCH(AE37,B:B,)+1):B10551,)+MATCH(AE37,B:B,)))=AD37,VLOOKUP(AE37,B:D,3,0),IF(AG37="--",INDEX(D:D,MATCH(AE37,INDEX(B:B,MATCH(AE37,B:B,)+1):B10551,)+MATCH(AE37,B:B,)),"---")),"---")</f>
        <v>U5-83</v>
      </c>
      <c r="AJ37" t="str">
        <f>IF(COUNTIF(CALC_CONN_TEB2000_REV01!F:F,IF(AH37&lt;&gt;"---",VLOOKUP(AD37,CALC_CONN_TEB2000_REV01!F:M,8,0),IF(IFERROR(IF(AD37=AH37,AI37,AH37),"---")="---","---",IF(COUNTIF(CALC_CONN_TEB2000_REV01!F:F,IFERROR(IF(AD37=AH37,AI37,AH37),"---"))&gt;0,"---",IFERROR(IF(AD37=AH37,AI37,AH37),"---")))))=1,IF(AH37&lt;&gt;"---",VLOOKUP(AD37,CALC_CONN_TEB2000_REV01!F:M,8,0),IF(IFERROR(IF(AD37=AH37,AI37,AH37),"---")="---","---",IF(COUNTIF(CALC_CONN_TEB2000_REV01!F:F,IFERROR(IF(AD37=AH37,AI37,AH37),"---"))&gt;0,"---",IFERROR(IF(AD37=AH37,AI37,AH37),"---")))),"---")</f>
        <v>---</v>
      </c>
      <c r="AK37" t="str">
        <f>IF(COUNTIF(CALC_CONN_TEB2000_REV01!F:F,IF(AH37&lt;&gt;"---",VLOOKUP(AD37,CALC_CONN_TEB2000_REV01!F:M,8,0),IF(IFERROR(IF(AD37=AH37,AI37,AH37),"---")="---","---",IF(COUNTIF(CALC_CONN_TEB2000_REV01!F:F,IFERROR(IF(AD37=AH37,AI37,AH37),"---"))&gt;0,"---",IFERROR(IF(AD37=AH37,AI37,AH37),"---")))))=0,IF(AH37&lt;&gt;"---",VLOOKUP(AD37,CALC_CONN_TEB2000_REV01!F:M,8,0),IF(IFERROR(IF(AD37=AH37,AI37,AH37),"---")="---","---",IF(COUNTIF(CALC_CONN_TEB2000_REV01!F:F,IFERROR(IF(AD37=AH37,AI37,AH37),"---"))&gt;0,"---",IFERROR(IF(AD37=AH37,AI37,AH37),"---")))),"---")</f>
        <v>U5-83</v>
      </c>
      <c r="AL37">
        <f t="shared" si="10"/>
        <v>3.6595</v>
      </c>
      <c r="AM37">
        <f t="shared" si="11"/>
        <v>2</v>
      </c>
      <c r="AO37" t="s">
        <v>451</v>
      </c>
      <c r="AT37">
        <f t="shared" si="4"/>
        <v>0</v>
      </c>
      <c r="AU37">
        <f t="shared" si="5"/>
        <v>0</v>
      </c>
    </row>
    <row r="38" spans="1:47" x14ac:dyDescent="0.25">
      <c r="A38" t="str">
        <f t="shared" si="0"/>
        <v>J1-B2</v>
      </c>
      <c r="B38" t="str">
        <f t="shared" si="1"/>
        <v>GND</v>
      </c>
      <c r="C38" t="str">
        <f t="shared" si="2"/>
        <v>J1-GND</v>
      </c>
      <c r="D38" t="str">
        <f t="shared" si="3"/>
        <v>J1-B2</v>
      </c>
      <c r="E38" t="s">
        <v>841</v>
      </c>
      <c r="F38" t="s">
        <v>1200</v>
      </c>
      <c r="G38" t="s">
        <v>291</v>
      </c>
      <c r="L38" t="s">
        <v>1671</v>
      </c>
      <c r="M38" t="s">
        <v>290</v>
      </c>
      <c r="N38">
        <v>30.540600000000001</v>
      </c>
      <c r="AA38">
        <f t="shared" si="12"/>
        <v>33</v>
      </c>
      <c r="AB38" t="str">
        <f>B2B!B35</f>
        <v>JB1</v>
      </c>
      <c r="AC38" t="str">
        <f>B2B!C35</f>
        <v>34</v>
      </c>
      <c r="AD38" t="str">
        <f t="shared" si="6"/>
        <v>JB1-34</v>
      </c>
      <c r="AE38" t="str">
        <f t="shared" si="7"/>
        <v>B35_L16_P</v>
      </c>
      <c r="AG38" t="str">
        <f t="shared" si="8"/>
        <v>--</v>
      </c>
      <c r="AH38" t="str">
        <f t="shared" si="9"/>
        <v>J1-A18</v>
      </c>
      <c r="AI38" t="str">
        <f>IFERROR(IF(IF(AG38="--",INDEX(D:D,MATCH(AE38,INDEX(B:B,MATCH(AE38,B:B,)+1):B10552,)+MATCH(AE38,B:B,)))=AD38,VLOOKUP(AE38,B:D,3,0),IF(AG38="--",INDEX(D:D,MATCH(AE38,INDEX(B:B,MATCH(AE38,B:B,)+1):B10552,)+MATCH(AE38,B:B,)),"---")),"---")</f>
        <v>J1-A18</v>
      </c>
      <c r="AJ38" t="str">
        <f>IF(COUNTIF(CALC_CONN_TEB2000_REV01!F:F,IF(AH38&lt;&gt;"---",VLOOKUP(AD38,CALC_CONN_TEB2000_REV01!F:M,8,0),IF(IFERROR(IF(AD38=AH38,AI38,AH38),"---")="---","---",IF(COUNTIF(CALC_CONN_TEB2000_REV01!F:F,IFERROR(IF(AD38=AH38,AI38,AH38),"---"))&gt;0,"---",IFERROR(IF(AD38=AH38,AI38,AH38),"---")))))=1,IF(AH38&lt;&gt;"---",VLOOKUP(AD38,CALC_CONN_TEB2000_REV01!F:M,8,0),IF(IFERROR(IF(AD38=AH38,AI38,AH38),"---")="---","---",IF(COUNTIF(CALC_CONN_TEB2000_REV01!F:F,IFERROR(IF(AD38=AH38,AI38,AH38),"---"))&gt;0,"---",IFERROR(IF(AD38=AH38,AI38,AH38),"---")))),"---")</f>
        <v>J1-A18</v>
      </c>
      <c r="AK38" t="str">
        <f>IF(COUNTIF(CALC_CONN_TEB2000_REV01!F:F,IF(AH38&lt;&gt;"---",VLOOKUP(AD38,CALC_CONN_TEB2000_REV01!F:M,8,0),IF(IFERROR(IF(AD38=AH38,AI38,AH38),"---")="---","---",IF(COUNTIF(CALC_CONN_TEB2000_REV01!F:F,IFERROR(IF(AD38=AH38,AI38,AH38),"---"))&gt;0,"---",IFERROR(IF(AD38=AH38,AI38,AH38),"---")))))=0,IF(AH38&lt;&gt;"---",VLOOKUP(AD38,CALC_CONN_TEB2000_REV01!F:M,8,0),IF(IFERROR(IF(AD38=AH38,AI38,AH38),"---")="---","---",IF(COUNTIF(CALC_CONN_TEB2000_REV01!F:F,IFERROR(IF(AD38=AH38,AI38,AH38),"---"))&gt;0,"---",IFERROR(IF(AD38=AH38,AI38,AH38),"---")))),"---")</f>
        <v>---</v>
      </c>
      <c r="AL38">
        <f t="shared" si="10"/>
        <v>16.5839</v>
      </c>
      <c r="AM38">
        <f t="shared" si="11"/>
        <v>2</v>
      </c>
      <c r="AO38" t="s">
        <v>1778</v>
      </c>
      <c r="AT38">
        <f t="shared" si="4"/>
        <v>0</v>
      </c>
      <c r="AU38">
        <f t="shared" si="5"/>
        <v>0</v>
      </c>
    </row>
    <row r="39" spans="1:47" x14ac:dyDescent="0.25">
      <c r="A39" t="str">
        <f t="shared" si="0"/>
        <v>J1-B3</v>
      </c>
      <c r="B39" t="str">
        <f t="shared" si="1"/>
        <v>B35_L6_P</v>
      </c>
      <c r="C39" t="str">
        <f t="shared" si="2"/>
        <v>J1-B35_L6_P</v>
      </c>
      <c r="D39" t="str">
        <f t="shared" si="3"/>
        <v>J1-B3</v>
      </c>
      <c r="E39" t="s">
        <v>841</v>
      </c>
      <c r="F39" t="s">
        <v>1202</v>
      </c>
      <c r="G39" t="s">
        <v>1672</v>
      </c>
      <c r="L39" t="s">
        <v>1673</v>
      </c>
      <c r="M39" t="s">
        <v>290</v>
      </c>
      <c r="N39">
        <v>30.540600000000001</v>
      </c>
      <c r="AA39">
        <f t="shared" si="12"/>
        <v>34</v>
      </c>
      <c r="AB39" t="str">
        <f>B2B!B36</f>
        <v>JB1</v>
      </c>
      <c r="AC39" t="str">
        <f>B2B!C36</f>
        <v>33</v>
      </c>
      <c r="AD39" t="str">
        <f t="shared" si="6"/>
        <v>JB1-33</v>
      </c>
      <c r="AE39" t="str">
        <f t="shared" si="7"/>
        <v>GND</v>
      </c>
      <c r="AG39" t="str">
        <f t="shared" si="8"/>
        <v>---</v>
      </c>
      <c r="AH39" t="str">
        <f t="shared" si="9"/>
        <v>---</v>
      </c>
      <c r="AI39" t="str">
        <f>IFERROR(IF(IF(AG39="--",INDEX(D:D,MATCH(AE39,INDEX(B:B,MATCH(AE39,B:B,)+1):B10553,)+MATCH(AE39,B:B,)))=AD39,VLOOKUP(AE39,B:D,3,0),IF(AG39="--",INDEX(D:D,MATCH(AE39,INDEX(B:B,MATCH(AE39,B:B,)+1):B10553,)+MATCH(AE39,B:B,)),"---")),"---")</f>
        <v>---</v>
      </c>
      <c r="AJ39" t="str">
        <f>IF(COUNTIF(CALC_CONN_TEB2000_REV01!F:F,IF(AH39&lt;&gt;"---",VLOOKUP(AD39,CALC_CONN_TEB2000_REV01!F:M,8,0),IF(IFERROR(IF(AD39=AH39,AI39,AH39),"---")="---","---",IF(COUNTIF(CALC_CONN_TEB2000_REV01!F:F,IFERROR(IF(AD39=AH39,AI39,AH39),"---"))&gt;0,"---",IFERROR(IF(AD39=AH39,AI39,AH39),"---")))))=1,IF(AH39&lt;&gt;"---",VLOOKUP(AD39,CALC_CONN_TEB2000_REV01!F:M,8,0),IF(IFERROR(IF(AD39=AH39,AI39,AH39),"---")="---","---",IF(COUNTIF(CALC_CONN_TEB2000_REV01!F:F,IFERROR(IF(AD39=AH39,AI39,AH39),"---"))&gt;0,"---",IFERROR(IF(AD39=AH39,AI39,AH39),"---")))),"---")</f>
        <v>---</v>
      </c>
      <c r="AK39" t="str">
        <f>IF(COUNTIF(CALC_CONN_TEB2000_REV01!F:F,IF(AH39&lt;&gt;"---",VLOOKUP(AD39,CALC_CONN_TEB2000_REV01!F:M,8,0),IF(IFERROR(IF(AD39=AH39,AI39,AH39),"---")="---","---",IF(COUNTIF(CALC_CONN_TEB2000_REV01!F:F,IFERROR(IF(AD39=AH39,AI39,AH39),"---"))&gt;0,"---",IFERROR(IF(AD39=AH39,AI39,AH39),"---")))))=0,IF(AH39&lt;&gt;"---",VLOOKUP(AD39,CALC_CONN_TEB2000_REV01!F:M,8,0),IF(IFERROR(IF(AD39=AH39,AI39,AH39),"---")="---","---",IF(COUNTIF(CALC_CONN_TEB2000_REV01!F:F,IFERROR(IF(AD39=AH39,AI39,AH39),"---"))&gt;0,"---",IFERROR(IF(AD39=AH39,AI39,AH39),"---")))),"---")</f>
        <v>---</v>
      </c>
      <c r="AL39" t="str">
        <f t="shared" si="10"/>
        <v>---</v>
      </c>
      <c r="AM39">
        <f t="shared" si="11"/>
        <v>224</v>
      </c>
      <c r="AO39" t="s">
        <v>1603</v>
      </c>
      <c r="AT39" t="str">
        <f t="shared" si="4"/>
        <v>B35_L6_P</v>
      </c>
      <c r="AU39" t="str">
        <f t="shared" si="5"/>
        <v>--</v>
      </c>
    </row>
    <row r="40" spans="1:47" x14ac:dyDescent="0.25">
      <c r="A40" t="str">
        <f t="shared" si="0"/>
        <v>J1-B4</v>
      </c>
      <c r="B40" t="str">
        <f t="shared" si="1"/>
        <v>B35_L6_N</v>
      </c>
      <c r="C40" t="str">
        <f t="shared" si="2"/>
        <v>J1-B35_L6_N</v>
      </c>
      <c r="D40" t="str">
        <f t="shared" si="3"/>
        <v>J1-B4</v>
      </c>
      <c r="E40" t="s">
        <v>841</v>
      </c>
      <c r="F40" t="s">
        <v>1113</v>
      </c>
      <c r="G40" t="s">
        <v>1674</v>
      </c>
      <c r="L40" t="s">
        <v>1675</v>
      </c>
      <c r="M40" t="s">
        <v>290</v>
      </c>
      <c r="N40">
        <v>18.671600000000002</v>
      </c>
      <c r="AA40">
        <f t="shared" si="12"/>
        <v>35</v>
      </c>
      <c r="AB40" t="str">
        <f>B2B!B37</f>
        <v>JB1</v>
      </c>
      <c r="AC40" t="str">
        <f>B2B!C37</f>
        <v>36</v>
      </c>
      <c r="AD40" t="str">
        <f t="shared" si="6"/>
        <v>JB1-36</v>
      </c>
      <c r="AE40" t="str">
        <f t="shared" si="7"/>
        <v>B35_L24_N</v>
      </c>
      <c r="AG40" t="str">
        <f t="shared" si="8"/>
        <v>--</v>
      </c>
      <c r="AH40" t="str">
        <f t="shared" si="9"/>
        <v>J1-C17</v>
      </c>
      <c r="AI40" t="str">
        <f>IFERROR(IF(IF(AG40="--",INDEX(D:D,MATCH(AE40,INDEX(B:B,MATCH(AE40,B:B,)+1):B10554,)+MATCH(AE40,B:B,)))=AD40,VLOOKUP(AE40,B:D,3,0),IF(AG40="--",INDEX(D:D,MATCH(AE40,INDEX(B:B,MATCH(AE40,B:B,)+1):B10554,)+MATCH(AE40,B:B,)),"---")),"---")</f>
        <v>J1-C17</v>
      </c>
      <c r="AJ40" t="str">
        <f>IF(COUNTIF(CALC_CONN_TEB2000_REV01!F:F,IF(AH40&lt;&gt;"---",VLOOKUP(AD40,CALC_CONN_TEB2000_REV01!F:M,8,0),IF(IFERROR(IF(AD40=AH40,AI40,AH40),"---")="---","---",IF(COUNTIF(CALC_CONN_TEB2000_REV01!F:F,IFERROR(IF(AD40=AH40,AI40,AH40),"---"))&gt;0,"---",IFERROR(IF(AD40=AH40,AI40,AH40),"---")))))=1,IF(AH40&lt;&gt;"---",VLOOKUP(AD40,CALC_CONN_TEB2000_REV01!F:M,8,0),IF(IFERROR(IF(AD40=AH40,AI40,AH40),"---")="---","---",IF(COUNTIF(CALC_CONN_TEB2000_REV01!F:F,IFERROR(IF(AD40=AH40,AI40,AH40),"---"))&gt;0,"---",IFERROR(IF(AD40=AH40,AI40,AH40),"---")))),"---")</f>
        <v>J1-C17</v>
      </c>
      <c r="AK40" t="str">
        <f>IF(COUNTIF(CALC_CONN_TEB2000_REV01!F:F,IF(AH40&lt;&gt;"---",VLOOKUP(AD40,CALC_CONN_TEB2000_REV01!F:M,8,0),IF(IFERROR(IF(AD40=AH40,AI40,AH40),"---")="---","---",IF(COUNTIF(CALC_CONN_TEB2000_REV01!F:F,IFERROR(IF(AD40=AH40,AI40,AH40),"---"))&gt;0,"---",IFERROR(IF(AD40=AH40,AI40,AH40),"---")))))=0,IF(AH40&lt;&gt;"---",VLOOKUP(AD40,CALC_CONN_TEB2000_REV01!F:M,8,0),IF(IFERROR(IF(AD40=AH40,AI40,AH40),"---")="---","---",IF(COUNTIF(CALC_CONN_TEB2000_REV01!F:F,IFERROR(IF(AD40=AH40,AI40,AH40),"---"))&gt;0,"---",IFERROR(IF(AD40=AH40,AI40,AH40),"---")))),"---")</f>
        <v>---</v>
      </c>
      <c r="AL40">
        <f t="shared" si="10"/>
        <v>8.0569000000000006</v>
      </c>
      <c r="AM40">
        <f t="shared" si="11"/>
        <v>2</v>
      </c>
      <c r="AO40" t="s">
        <v>1600</v>
      </c>
      <c r="AT40" t="str">
        <f t="shared" si="4"/>
        <v>B35_L6_N</v>
      </c>
      <c r="AU40" t="str">
        <f t="shared" si="5"/>
        <v>--</v>
      </c>
    </row>
    <row r="41" spans="1:47" x14ac:dyDescent="0.25">
      <c r="A41" t="str">
        <f t="shared" si="0"/>
        <v>J1-B5</v>
      </c>
      <c r="B41" t="str">
        <f t="shared" si="1"/>
        <v>B35_L5_P</v>
      </c>
      <c r="C41" t="str">
        <f t="shared" si="2"/>
        <v>J1-B35_L5_P</v>
      </c>
      <c r="D41" t="str">
        <f t="shared" si="3"/>
        <v>J1-B5</v>
      </c>
      <c r="E41" t="s">
        <v>841</v>
      </c>
      <c r="F41" t="s">
        <v>1114</v>
      </c>
      <c r="G41" t="s">
        <v>1676</v>
      </c>
      <c r="L41" t="s">
        <v>1677</v>
      </c>
      <c r="M41" t="s">
        <v>290</v>
      </c>
      <c r="N41">
        <v>18.655999999999999</v>
      </c>
      <c r="AA41">
        <f t="shared" si="12"/>
        <v>36</v>
      </c>
      <c r="AB41" t="str">
        <f>B2B!B38</f>
        <v>JB1</v>
      </c>
      <c r="AC41" t="str">
        <f>B2B!C38</f>
        <v>35</v>
      </c>
      <c r="AD41" t="str">
        <f t="shared" si="6"/>
        <v>JB1-35</v>
      </c>
      <c r="AE41" t="str">
        <f t="shared" si="7"/>
        <v>B35_L10_N</v>
      </c>
      <c r="AG41" t="str">
        <f t="shared" si="8"/>
        <v>--</v>
      </c>
      <c r="AH41" t="str">
        <f t="shared" si="9"/>
        <v>J1-B18</v>
      </c>
      <c r="AI41" t="str">
        <f>IFERROR(IF(IF(AG41="--",INDEX(D:D,MATCH(AE41,INDEX(B:B,MATCH(AE41,B:B,)+1):B10555,)+MATCH(AE41,B:B,)))=AD41,VLOOKUP(AE41,B:D,3,0),IF(AG41="--",INDEX(D:D,MATCH(AE41,INDEX(B:B,MATCH(AE41,B:B,)+1):B10555,)+MATCH(AE41,B:B,)),"---")),"---")</f>
        <v>J1-B18</v>
      </c>
      <c r="AJ41" t="str">
        <f>IF(COUNTIF(CALC_CONN_TEB2000_REV01!F:F,IF(AH41&lt;&gt;"---",VLOOKUP(AD41,CALC_CONN_TEB2000_REV01!F:M,8,0),IF(IFERROR(IF(AD41=AH41,AI41,AH41),"---")="---","---",IF(COUNTIF(CALC_CONN_TEB2000_REV01!F:F,IFERROR(IF(AD41=AH41,AI41,AH41),"---"))&gt;0,"---",IFERROR(IF(AD41=AH41,AI41,AH41),"---")))))=1,IF(AH41&lt;&gt;"---",VLOOKUP(AD41,CALC_CONN_TEB2000_REV01!F:M,8,0),IF(IFERROR(IF(AD41=AH41,AI41,AH41),"---")="---","---",IF(COUNTIF(CALC_CONN_TEB2000_REV01!F:F,IFERROR(IF(AD41=AH41,AI41,AH41),"---"))&gt;0,"---",IFERROR(IF(AD41=AH41,AI41,AH41),"---")))),"---")</f>
        <v>J1-B18</v>
      </c>
      <c r="AK41" t="str">
        <f>IF(COUNTIF(CALC_CONN_TEB2000_REV01!F:F,IF(AH41&lt;&gt;"---",VLOOKUP(AD41,CALC_CONN_TEB2000_REV01!F:M,8,0),IF(IFERROR(IF(AD41=AH41,AI41,AH41),"---")="---","---",IF(COUNTIF(CALC_CONN_TEB2000_REV01!F:F,IFERROR(IF(AD41=AH41,AI41,AH41),"---"))&gt;0,"---",IFERROR(IF(AD41=AH41,AI41,AH41),"---")))))=0,IF(AH41&lt;&gt;"---",VLOOKUP(AD41,CALC_CONN_TEB2000_REV01!F:M,8,0),IF(IFERROR(IF(AD41=AH41,AI41,AH41),"---")="---","---",IF(COUNTIF(CALC_CONN_TEB2000_REV01!F:F,IFERROR(IF(AD41=AH41,AI41,AH41),"---"))&gt;0,"---",IFERROR(IF(AD41=AH41,AI41,AH41),"---")))),"---")</f>
        <v>---</v>
      </c>
      <c r="AL41">
        <f t="shared" si="10"/>
        <v>16.747299999999999</v>
      </c>
      <c r="AM41">
        <f t="shared" si="11"/>
        <v>2</v>
      </c>
      <c r="AO41" t="s">
        <v>2079</v>
      </c>
      <c r="AT41" t="str">
        <f t="shared" si="4"/>
        <v>B35_L5_P</v>
      </c>
      <c r="AU41" t="str">
        <f t="shared" si="5"/>
        <v>--</v>
      </c>
    </row>
    <row r="42" spans="1:47" x14ac:dyDescent="0.25">
      <c r="A42" t="str">
        <f t="shared" si="0"/>
        <v>J1-B6</v>
      </c>
      <c r="B42" t="str">
        <f t="shared" si="1"/>
        <v>B35_L5_N</v>
      </c>
      <c r="C42" t="str">
        <f t="shared" si="2"/>
        <v>J1-B35_L5_N</v>
      </c>
      <c r="D42" t="str">
        <f t="shared" si="3"/>
        <v>J1-B6</v>
      </c>
      <c r="E42" t="s">
        <v>841</v>
      </c>
      <c r="F42" t="s">
        <v>1115</v>
      </c>
      <c r="G42" t="s">
        <v>1678</v>
      </c>
      <c r="L42" t="s">
        <v>1679</v>
      </c>
      <c r="M42" t="s">
        <v>290</v>
      </c>
      <c r="N42">
        <v>12.5848</v>
      </c>
      <c r="AA42">
        <f t="shared" si="12"/>
        <v>37</v>
      </c>
      <c r="AB42" t="str">
        <f>B2B!B39</f>
        <v>JB1</v>
      </c>
      <c r="AC42" t="str">
        <f>B2B!C39</f>
        <v>38</v>
      </c>
      <c r="AD42" t="str">
        <f t="shared" si="6"/>
        <v>JB1-38</v>
      </c>
      <c r="AE42" t="str">
        <f t="shared" si="7"/>
        <v>B35_L24_P</v>
      </c>
      <c r="AG42" t="str">
        <f t="shared" si="8"/>
        <v>--</v>
      </c>
      <c r="AH42" t="str">
        <f t="shared" si="9"/>
        <v>J1-C16</v>
      </c>
      <c r="AI42" t="str">
        <f>IFERROR(IF(IF(AG42="--",INDEX(D:D,MATCH(AE42,INDEX(B:B,MATCH(AE42,B:B,)+1):B10556,)+MATCH(AE42,B:B,)))=AD42,VLOOKUP(AE42,B:D,3,0),IF(AG42="--",INDEX(D:D,MATCH(AE42,INDEX(B:B,MATCH(AE42,B:B,)+1):B10556,)+MATCH(AE42,B:B,)),"---")),"---")</f>
        <v>J1-C16</v>
      </c>
      <c r="AJ42" t="str">
        <f>IF(COUNTIF(CALC_CONN_TEB2000_REV01!F:F,IF(AH42&lt;&gt;"---",VLOOKUP(AD42,CALC_CONN_TEB2000_REV01!F:M,8,0),IF(IFERROR(IF(AD42=AH42,AI42,AH42),"---")="---","---",IF(COUNTIF(CALC_CONN_TEB2000_REV01!F:F,IFERROR(IF(AD42=AH42,AI42,AH42),"---"))&gt;0,"---",IFERROR(IF(AD42=AH42,AI42,AH42),"---")))))=1,IF(AH42&lt;&gt;"---",VLOOKUP(AD42,CALC_CONN_TEB2000_REV01!F:M,8,0),IF(IFERROR(IF(AD42=AH42,AI42,AH42),"---")="---","---",IF(COUNTIF(CALC_CONN_TEB2000_REV01!F:F,IFERROR(IF(AD42=AH42,AI42,AH42),"---"))&gt;0,"---",IFERROR(IF(AD42=AH42,AI42,AH42),"---")))),"---")</f>
        <v>J1-C16</v>
      </c>
      <c r="AK42" t="str">
        <f>IF(COUNTIF(CALC_CONN_TEB2000_REV01!F:F,IF(AH42&lt;&gt;"---",VLOOKUP(AD42,CALC_CONN_TEB2000_REV01!F:M,8,0),IF(IFERROR(IF(AD42=AH42,AI42,AH42),"---")="---","---",IF(COUNTIF(CALC_CONN_TEB2000_REV01!F:F,IFERROR(IF(AD42=AH42,AI42,AH42),"---"))&gt;0,"---",IFERROR(IF(AD42=AH42,AI42,AH42),"---")))))=0,IF(AH42&lt;&gt;"---",VLOOKUP(AD42,CALC_CONN_TEB2000_REV01!F:M,8,0),IF(IFERROR(IF(AD42=AH42,AI42,AH42),"---")="---","---",IF(COUNTIF(CALC_CONN_TEB2000_REV01!F:F,IFERROR(IF(AD42=AH42,AI42,AH42),"---"))&gt;0,"---",IFERROR(IF(AD42=AH42,AI42,AH42),"---")))),"---")</f>
        <v>---</v>
      </c>
      <c r="AL42">
        <f t="shared" si="10"/>
        <v>8.0569000000000006</v>
      </c>
      <c r="AM42">
        <f t="shared" si="11"/>
        <v>2</v>
      </c>
      <c r="AO42" t="s">
        <v>2080</v>
      </c>
      <c r="AT42" t="str">
        <f t="shared" si="4"/>
        <v>B35_L5_N</v>
      </c>
      <c r="AU42" t="str">
        <f t="shared" si="5"/>
        <v>--</v>
      </c>
    </row>
    <row r="43" spans="1:47" x14ac:dyDescent="0.25">
      <c r="A43" t="str">
        <f t="shared" si="0"/>
        <v>J1-B7</v>
      </c>
      <c r="B43" t="str">
        <f t="shared" si="1"/>
        <v>B35_L23_P</v>
      </c>
      <c r="C43" t="str">
        <f t="shared" si="2"/>
        <v>J1-B35_L23_P</v>
      </c>
      <c r="D43" t="str">
        <f t="shared" si="3"/>
        <v>J1-B7</v>
      </c>
      <c r="E43" t="s">
        <v>841</v>
      </c>
      <c r="F43" t="s">
        <v>1116</v>
      </c>
      <c r="G43" t="s">
        <v>1680</v>
      </c>
      <c r="L43" t="s">
        <v>1681</v>
      </c>
      <c r="M43" t="s">
        <v>290</v>
      </c>
      <c r="N43">
        <v>12.6248</v>
      </c>
      <c r="AA43">
        <f t="shared" si="12"/>
        <v>38</v>
      </c>
      <c r="AB43" t="str">
        <f>B2B!B40</f>
        <v>JB1</v>
      </c>
      <c r="AC43" t="str">
        <f>B2B!C40</f>
        <v>37</v>
      </c>
      <c r="AD43" t="str">
        <f t="shared" si="6"/>
        <v>JB1-37</v>
      </c>
      <c r="AE43" t="str">
        <f t="shared" si="7"/>
        <v>B35_L10_P</v>
      </c>
      <c r="AG43" t="str">
        <f t="shared" si="8"/>
        <v>--</v>
      </c>
      <c r="AH43" t="str">
        <f t="shared" si="9"/>
        <v>J1-B17</v>
      </c>
      <c r="AI43" t="str">
        <f>IFERROR(IF(IF(AG43="--",INDEX(D:D,MATCH(AE43,INDEX(B:B,MATCH(AE43,B:B,)+1):B10557,)+MATCH(AE43,B:B,)))=AD43,VLOOKUP(AE43,B:D,3,0),IF(AG43="--",INDEX(D:D,MATCH(AE43,INDEX(B:B,MATCH(AE43,B:B,)+1):B10557,)+MATCH(AE43,B:B,)),"---")),"---")</f>
        <v>J1-B17</v>
      </c>
      <c r="AJ43" t="str">
        <f>IF(COUNTIF(CALC_CONN_TEB2000_REV01!F:F,IF(AH43&lt;&gt;"---",VLOOKUP(AD43,CALC_CONN_TEB2000_REV01!F:M,8,0),IF(IFERROR(IF(AD43=AH43,AI43,AH43),"---")="---","---",IF(COUNTIF(CALC_CONN_TEB2000_REV01!F:F,IFERROR(IF(AD43=AH43,AI43,AH43),"---"))&gt;0,"---",IFERROR(IF(AD43=AH43,AI43,AH43),"---")))))=1,IF(AH43&lt;&gt;"---",VLOOKUP(AD43,CALC_CONN_TEB2000_REV01!F:M,8,0),IF(IFERROR(IF(AD43=AH43,AI43,AH43),"---")="---","---",IF(COUNTIF(CALC_CONN_TEB2000_REV01!F:F,IFERROR(IF(AD43=AH43,AI43,AH43),"---"))&gt;0,"---",IFERROR(IF(AD43=AH43,AI43,AH43),"---")))),"---")</f>
        <v>J1-B17</v>
      </c>
      <c r="AK43" t="str">
        <f>IF(COUNTIF(CALC_CONN_TEB2000_REV01!F:F,IF(AH43&lt;&gt;"---",VLOOKUP(AD43,CALC_CONN_TEB2000_REV01!F:M,8,0),IF(IFERROR(IF(AD43=AH43,AI43,AH43),"---")="---","---",IF(COUNTIF(CALC_CONN_TEB2000_REV01!F:F,IFERROR(IF(AD43=AH43,AI43,AH43),"---"))&gt;0,"---",IFERROR(IF(AD43=AH43,AI43,AH43),"---")))))=0,IF(AH43&lt;&gt;"---",VLOOKUP(AD43,CALC_CONN_TEB2000_REV01!F:M,8,0),IF(IFERROR(IF(AD43=AH43,AI43,AH43),"---")="---","---",IF(COUNTIF(CALC_CONN_TEB2000_REV01!F:F,IFERROR(IF(AD43=AH43,AI43,AH43),"---"))&gt;0,"---",IFERROR(IF(AD43=AH43,AI43,AH43),"---")))),"---")</f>
        <v>---</v>
      </c>
      <c r="AL43">
        <f t="shared" si="10"/>
        <v>16.747299999999999</v>
      </c>
      <c r="AM43">
        <f t="shared" si="11"/>
        <v>2</v>
      </c>
      <c r="AO43" t="s">
        <v>2081</v>
      </c>
      <c r="AT43" t="str">
        <f t="shared" si="4"/>
        <v>B35_L23_P</v>
      </c>
      <c r="AU43" t="str">
        <f t="shared" si="5"/>
        <v>--</v>
      </c>
    </row>
    <row r="44" spans="1:47" x14ac:dyDescent="0.25">
      <c r="A44" t="str">
        <f t="shared" si="0"/>
        <v>J1-B8</v>
      </c>
      <c r="B44" t="str">
        <f t="shared" si="1"/>
        <v>B35_L23_N</v>
      </c>
      <c r="C44" t="str">
        <f t="shared" si="2"/>
        <v>J1-B35_L23_N</v>
      </c>
      <c r="D44" t="str">
        <f t="shared" si="3"/>
        <v>J1-B8</v>
      </c>
      <c r="E44" t="s">
        <v>841</v>
      </c>
      <c r="F44" t="s">
        <v>1117</v>
      </c>
      <c r="G44" t="s">
        <v>1682</v>
      </c>
      <c r="L44" t="s">
        <v>1683</v>
      </c>
      <c r="M44" t="s">
        <v>290</v>
      </c>
      <c r="N44">
        <v>16.4542</v>
      </c>
      <c r="AA44">
        <f t="shared" si="12"/>
        <v>39</v>
      </c>
      <c r="AB44" t="str">
        <f>B2B!B41</f>
        <v>JB1</v>
      </c>
      <c r="AC44" t="str">
        <f>B2B!C41</f>
        <v>40</v>
      </c>
      <c r="AD44" t="str">
        <f t="shared" si="6"/>
        <v>JB1-40</v>
      </c>
      <c r="AE44" t="str">
        <f t="shared" si="7"/>
        <v>M1.8VOUT</v>
      </c>
      <c r="AG44" t="str">
        <f t="shared" si="8"/>
        <v>---</v>
      </c>
      <c r="AH44" t="str">
        <f t="shared" si="9"/>
        <v>---</v>
      </c>
      <c r="AI44" t="str">
        <f>IFERROR(IF(IF(AG44="--",INDEX(D:D,MATCH(AE44,INDEX(B:B,MATCH(AE44,B:B,)+1):B10558,)+MATCH(AE44,B:B,)))=AD44,VLOOKUP(AE44,B:D,3,0),IF(AG44="--",INDEX(D:D,MATCH(AE44,INDEX(B:B,MATCH(AE44,B:B,)+1):B10558,)+MATCH(AE44,B:B,)),"---")),"---")</f>
        <v>---</v>
      </c>
      <c r="AJ44" t="str">
        <f>IF(COUNTIF(CALC_CONN_TEB2000_REV01!F:F,IF(AH44&lt;&gt;"---",VLOOKUP(AD44,CALC_CONN_TEB2000_REV01!F:M,8,0),IF(IFERROR(IF(AD44=AH44,AI44,AH44),"---")="---","---",IF(COUNTIF(CALC_CONN_TEB2000_REV01!F:F,IFERROR(IF(AD44=AH44,AI44,AH44),"---"))&gt;0,"---",IFERROR(IF(AD44=AH44,AI44,AH44),"---")))))=1,IF(AH44&lt;&gt;"---",VLOOKUP(AD44,CALC_CONN_TEB2000_REV01!F:M,8,0),IF(IFERROR(IF(AD44=AH44,AI44,AH44),"---")="---","---",IF(COUNTIF(CALC_CONN_TEB2000_REV01!F:F,IFERROR(IF(AD44=AH44,AI44,AH44),"---"))&gt;0,"---",IFERROR(IF(AD44=AH44,AI44,AH44),"---")))),"---")</f>
        <v>---</v>
      </c>
      <c r="AK44" t="str">
        <f>IF(COUNTIF(CALC_CONN_TEB2000_REV01!F:F,IF(AH44&lt;&gt;"---",VLOOKUP(AD44,CALC_CONN_TEB2000_REV01!F:M,8,0),IF(IFERROR(IF(AD44=AH44,AI44,AH44),"---")="---","---",IF(COUNTIF(CALC_CONN_TEB2000_REV01!F:F,IFERROR(IF(AD44=AH44,AI44,AH44),"---"))&gt;0,"---",IFERROR(IF(AD44=AH44,AI44,AH44),"---")))))=0,IF(AH44&lt;&gt;"---",VLOOKUP(AD44,CALC_CONN_TEB2000_REV01!F:M,8,0),IF(IFERROR(IF(AD44=AH44,AI44,AH44),"---")="---","---",IF(COUNTIF(CALC_CONN_TEB2000_REV01!F:F,IFERROR(IF(AD44=AH44,AI44,AH44),"---"))&gt;0,"---",IFERROR(IF(AD44=AH44,AI44,AH44),"---")))),"---")</f>
        <v>---</v>
      </c>
      <c r="AL44" t="str">
        <f t="shared" si="10"/>
        <v>---</v>
      </c>
      <c r="AM44">
        <f t="shared" si="11"/>
        <v>7</v>
      </c>
      <c r="AO44" t="s">
        <v>2082</v>
      </c>
      <c r="AT44" t="str">
        <f t="shared" si="4"/>
        <v>B35_L23_N</v>
      </c>
      <c r="AU44" t="str">
        <f t="shared" si="5"/>
        <v>--</v>
      </c>
    </row>
    <row r="45" spans="1:47" x14ac:dyDescent="0.25">
      <c r="A45" t="str">
        <f t="shared" si="0"/>
        <v>J1-B9</v>
      </c>
      <c r="B45" t="str">
        <f t="shared" si="1"/>
        <v>B35_L11_P</v>
      </c>
      <c r="C45" t="str">
        <f t="shared" si="2"/>
        <v>J1-B35_L11_P</v>
      </c>
      <c r="D45" t="str">
        <f t="shared" si="3"/>
        <v>J1-B9</v>
      </c>
      <c r="E45" t="s">
        <v>841</v>
      </c>
      <c r="F45" t="s">
        <v>1118</v>
      </c>
      <c r="G45" t="s">
        <v>1684</v>
      </c>
      <c r="L45" t="s">
        <v>1685</v>
      </c>
      <c r="M45" t="s">
        <v>290</v>
      </c>
      <c r="N45">
        <v>16.4542</v>
      </c>
      <c r="AA45">
        <f t="shared" si="12"/>
        <v>40</v>
      </c>
      <c r="AB45" t="str">
        <f>B2B!B42</f>
        <v>JB1</v>
      </c>
      <c r="AC45" t="str">
        <f>B2B!C42</f>
        <v>39</v>
      </c>
      <c r="AD45" t="str">
        <f t="shared" si="6"/>
        <v>JB1-39</v>
      </c>
      <c r="AE45" t="str">
        <f t="shared" si="7"/>
        <v>B35_L9_N</v>
      </c>
      <c r="AG45" t="str">
        <f t="shared" si="8"/>
        <v>--</v>
      </c>
      <c r="AH45" t="str">
        <f t="shared" si="9"/>
        <v>J1-A17</v>
      </c>
      <c r="AI45" t="str">
        <f>IFERROR(IF(IF(AG45="--",INDEX(D:D,MATCH(AE45,INDEX(B:B,MATCH(AE45,B:B,)+1):B10559,)+MATCH(AE45,B:B,)))=AD45,VLOOKUP(AE45,B:D,3,0),IF(AG45="--",INDEX(D:D,MATCH(AE45,INDEX(B:B,MATCH(AE45,B:B,)+1):B10559,)+MATCH(AE45,B:B,)),"---")),"---")</f>
        <v>J1-A17</v>
      </c>
      <c r="AJ45" t="str">
        <f>IF(COUNTIF(CALC_CONN_TEB2000_REV01!F:F,IF(AH45&lt;&gt;"---",VLOOKUP(AD45,CALC_CONN_TEB2000_REV01!F:M,8,0),IF(IFERROR(IF(AD45=AH45,AI45,AH45),"---")="---","---",IF(COUNTIF(CALC_CONN_TEB2000_REV01!F:F,IFERROR(IF(AD45=AH45,AI45,AH45),"---"))&gt;0,"---",IFERROR(IF(AD45=AH45,AI45,AH45),"---")))))=1,IF(AH45&lt;&gt;"---",VLOOKUP(AD45,CALC_CONN_TEB2000_REV01!F:M,8,0),IF(IFERROR(IF(AD45=AH45,AI45,AH45),"---")="---","---",IF(COUNTIF(CALC_CONN_TEB2000_REV01!F:F,IFERROR(IF(AD45=AH45,AI45,AH45),"---"))&gt;0,"---",IFERROR(IF(AD45=AH45,AI45,AH45),"---")))),"---")</f>
        <v>J1-A17</v>
      </c>
      <c r="AK45" t="str">
        <f>IF(COUNTIF(CALC_CONN_TEB2000_REV01!F:F,IF(AH45&lt;&gt;"---",VLOOKUP(AD45,CALC_CONN_TEB2000_REV01!F:M,8,0),IF(IFERROR(IF(AD45=AH45,AI45,AH45),"---")="---","---",IF(COUNTIF(CALC_CONN_TEB2000_REV01!F:F,IFERROR(IF(AD45=AH45,AI45,AH45),"---"))&gt;0,"---",IFERROR(IF(AD45=AH45,AI45,AH45),"---")))))=0,IF(AH45&lt;&gt;"---",VLOOKUP(AD45,CALC_CONN_TEB2000_REV01!F:M,8,0),IF(IFERROR(IF(AD45=AH45,AI45,AH45),"---")="---","---",IF(COUNTIF(CALC_CONN_TEB2000_REV01!F:F,IFERROR(IF(AD45=AH45,AI45,AH45),"---"))&gt;0,"---",IFERROR(IF(AD45=AH45,AI45,AH45),"---")))),"---")</f>
        <v>---</v>
      </c>
      <c r="AL45">
        <f t="shared" si="10"/>
        <v>21.6099</v>
      </c>
      <c r="AM45">
        <f t="shared" si="11"/>
        <v>2</v>
      </c>
      <c r="AO45" t="s">
        <v>2083</v>
      </c>
      <c r="AT45" t="str">
        <f t="shared" si="4"/>
        <v>B35_L11_P</v>
      </c>
      <c r="AU45" t="str">
        <f t="shared" si="5"/>
        <v>--</v>
      </c>
    </row>
    <row r="46" spans="1:47" x14ac:dyDescent="0.25">
      <c r="A46" t="str">
        <f t="shared" si="0"/>
        <v>J1-B10</v>
      </c>
      <c r="B46" t="str">
        <f t="shared" si="1"/>
        <v>B35_L11_N</v>
      </c>
      <c r="C46" t="str">
        <f t="shared" si="2"/>
        <v>J1-B35_L11_N</v>
      </c>
      <c r="D46" t="str">
        <f t="shared" si="3"/>
        <v>J1-B10</v>
      </c>
      <c r="E46" t="s">
        <v>841</v>
      </c>
      <c r="F46" t="s">
        <v>1119</v>
      </c>
      <c r="G46" t="s">
        <v>1686</v>
      </c>
      <c r="L46" t="s">
        <v>1687</v>
      </c>
      <c r="M46" t="s">
        <v>290</v>
      </c>
      <c r="N46">
        <v>14.002800000000001</v>
      </c>
      <c r="AA46">
        <f t="shared" si="12"/>
        <v>41</v>
      </c>
      <c r="AB46" t="str">
        <f>B2B!B43</f>
        <v>JB1</v>
      </c>
      <c r="AC46" t="str">
        <f>B2B!C43</f>
        <v>42</v>
      </c>
      <c r="AD46" t="str">
        <f t="shared" si="6"/>
        <v>JB1-42</v>
      </c>
      <c r="AE46" t="str">
        <f t="shared" si="7"/>
        <v>B35_L18_N</v>
      </c>
      <c r="AG46" t="str">
        <f t="shared" si="8"/>
        <v>--</v>
      </c>
      <c r="AH46" t="str">
        <f t="shared" si="9"/>
        <v>J1-B16</v>
      </c>
      <c r="AI46" t="str">
        <f>IFERROR(IF(IF(AG46="--",INDEX(D:D,MATCH(AE46,INDEX(B:B,MATCH(AE46,B:B,)+1):B10560,)+MATCH(AE46,B:B,)))=AD46,VLOOKUP(AE46,B:D,3,0),IF(AG46="--",INDEX(D:D,MATCH(AE46,INDEX(B:B,MATCH(AE46,B:B,)+1):B10560,)+MATCH(AE46,B:B,)),"---")),"---")</f>
        <v>J1-B16</v>
      </c>
      <c r="AJ46" t="str">
        <f>IF(COUNTIF(CALC_CONN_TEB2000_REV01!F:F,IF(AH46&lt;&gt;"---",VLOOKUP(AD46,CALC_CONN_TEB2000_REV01!F:M,8,0),IF(IFERROR(IF(AD46=AH46,AI46,AH46),"---")="---","---",IF(COUNTIF(CALC_CONN_TEB2000_REV01!F:F,IFERROR(IF(AD46=AH46,AI46,AH46),"---"))&gt;0,"---",IFERROR(IF(AD46=AH46,AI46,AH46),"---")))))=1,IF(AH46&lt;&gt;"---",VLOOKUP(AD46,CALC_CONN_TEB2000_REV01!F:M,8,0),IF(IFERROR(IF(AD46=AH46,AI46,AH46),"---")="---","---",IF(COUNTIF(CALC_CONN_TEB2000_REV01!F:F,IFERROR(IF(AD46=AH46,AI46,AH46),"---"))&gt;0,"---",IFERROR(IF(AD46=AH46,AI46,AH46),"---")))),"---")</f>
        <v>J1-B16</v>
      </c>
      <c r="AK46" t="str">
        <f>IF(COUNTIF(CALC_CONN_TEB2000_REV01!F:F,IF(AH46&lt;&gt;"---",VLOOKUP(AD46,CALC_CONN_TEB2000_REV01!F:M,8,0),IF(IFERROR(IF(AD46=AH46,AI46,AH46),"---")="---","---",IF(COUNTIF(CALC_CONN_TEB2000_REV01!F:F,IFERROR(IF(AD46=AH46,AI46,AH46),"---"))&gt;0,"---",IFERROR(IF(AD46=AH46,AI46,AH46),"---")))))=0,IF(AH46&lt;&gt;"---",VLOOKUP(AD46,CALC_CONN_TEB2000_REV01!F:M,8,0),IF(IFERROR(IF(AD46=AH46,AI46,AH46),"---")="---","---",IF(COUNTIF(CALC_CONN_TEB2000_REV01!F:F,IFERROR(IF(AD46=AH46,AI46,AH46),"---"))&gt;0,"---",IFERROR(IF(AD46=AH46,AI46,AH46),"---")))),"---")</f>
        <v>---</v>
      </c>
      <c r="AL46">
        <f t="shared" si="10"/>
        <v>10.1251</v>
      </c>
      <c r="AM46">
        <f t="shared" si="11"/>
        <v>2</v>
      </c>
      <c r="AO46" t="s">
        <v>2084</v>
      </c>
      <c r="AT46" t="str">
        <f t="shared" si="4"/>
        <v>B35_L11_N</v>
      </c>
      <c r="AU46" t="str">
        <f t="shared" si="5"/>
        <v>--</v>
      </c>
    </row>
    <row r="47" spans="1:47" x14ac:dyDescent="0.25">
      <c r="A47" t="str">
        <f t="shared" si="0"/>
        <v>J1-B11</v>
      </c>
      <c r="B47" t="str">
        <f t="shared" si="1"/>
        <v>B35_L8_P</v>
      </c>
      <c r="C47" t="str">
        <f t="shared" si="2"/>
        <v>J1-B35_L8_P</v>
      </c>
      <c r="D47" t="str">
        <f t="shared" si="3"/>
        <v>J1-B11</v>
      </c>
      <c r="E47" t="s">
        <v>841</v>
      </c>
      <c r="F47" t="s">
        <v>995</v>
      </c>
      <c r="G47" t="s">
        <v>1688</v>
      </c>
      <c r="L47" t="s">
        <v>1689</v>
      </c>
      <c r="M47" t="s">
        <v>290</v>
      </c>
      <c r="N47">
        <v>14.088699999999999</v>
      </c>
      <c r="AA47">
        <f t="shared" si="12"/>
        <v>42</v>
      </c>
      <c r="AB47" t="str">
        <f>B2B!B44</f>
        <v>JB1</v>
      </c>
      <c r="AC47" t="str">
        <f>B2B!C44</f>
        <v>41</v>
      </c>
      <c r="AD47" t="str">
        <f t="shared" si="6"/>
        <v>JB1-41</v>
      </c>
      <c r="AE47" t="str">
        <f t="shared" si="7"/>
        <v>B35_L9_P</v>
      </c>
      <c r="AG47" t="str">
        <f t="shared" si="8"/>
        <v>--</v>
      </c>
      <c r="AH47" t="str">
        <f t="shared" si="9"/>
        <v>J1-A16</v>
      </c>
      <c r="AI47" t="str">
        <f>IFERROR(IF(IF(AG47="--",INDEX(D:D,MATCH(AE47,INDEX(B:B,MATCH(AE47,B:B,)+1):B10561,)+MATCH(AE47,B:B,)))=AD47,VLOOKUP(AE47,B:D,3,0),IF(AG47="--",INDEX(D:D,MATCH(AE47,INDEX(B:B,MATCH(AE47,B:B,)+1):B10561,)+MATCH(AE47,B:B,)),"---")),"---")</f>
        <v>J1-A16</v>
      </c>
      <c r="AJ47" t="str">
        <f>IF(COUNTIF(CALC_CONN_TEB2000_REV01!F:F,IF(AH47&lt;&gt;"---",VLOOKUP(AD47,CALC_CONN_TEB2000_REV01!F:M,8,0),IF(IFERROR(IF(AD47=AH47,AI47,AH47),"---")="---","---",IF(COUNTIF(CALC_CONN_TEB2000_REV01!F:F,IFERROR(IF(AD47=AH47,AI47,AH47),"---"))&gt;0,"---",IFERROR(IF(AD47=AH47,AI47,AH47),"---")))))=1,IF(AH47&lt;&gt;"---",VLOOKUP(AD47,CALC_CONN_TEB2000_REV01!F:M,8,0),IF(IFERROR(IF(AD47=AH47,AI47,AH47),"---")="---","---",IF(COUNTIF(CALC_CONN_TEB2000_REV01!F:F,IFERROR(IF(AD47=AH47,AI47,AH47),"---"))&gt;0,"---",IFERROR(IF(AD47=AH47,AI47,AH47),"---")))),"---")</f>
        <v>J1-A16</v>
      </c>
      <c r="AK47" t="str">
        <f>IF(COUNTIF(CALC_CONN_TEB2000_REV01!F:F,IF(AH47&lt;&gt;"---",VLOOKUP(AD47,CALC_CONN_TEB2000_REV01!F:M,8,0),IF(IFERROR(IF(AD47=AH47,AI47,AH47),"---")="---","---",IF(COUNTIF(CALC_CONN_TEB2000_REV01!F:F,IFERROR(IF(AD47=AH47,AI47,AH47),"---"))&gt;0,"---",IFERROR(IF(AD47=AH47,AI47,AH47),"---")))))=0,IF(AH47&lt;&gt;"---",VLOOKUP(AD47,CALC_CONN_TEB2000_REV01!F:M,8,0),IF(IFERROR(IF(AD47=AH47,AI47,AH47),"---")="---","---",IF(COUNTIF(CALC_CONN_TEB2000_REV01!F:F,IFERROR(IF(AD47=AH47,AI47,AH47),"---"))&gt;0,"---",IFERROR(IF(AD47=AH47,AI47,AH47),"---")))),"---")</f>
        <v>---</v>
      </c>
      <c r="AL47">
        <f t="shared" si="10"/>
        <v>21.6099</v>
      </c>
      <c r="AM47">
        <f t="shared" si="11"/>
        <v>2</v>
      </c>
      <c r="AO47" t="s">
        <v>2085</v>
      </c>
      <c r="AT47" t="str">
        <f t="shared" si="4"/>
        <v>B35_L8_P</v>
      </c>
      <c r="AU47" t="str">
        <f t="shared" si="5"/>
        <v>--</v>
      </c>
    </row>
    <row r="48" spans="1:47" x14ac:dyDescent="0.25">
      <c r="A48" t="str">
        <f t="shared" si="0"/>
        <v>J1-B12</v>
      </c>
      <c r="B48" t="str">
        <f t="shared" si="1"/>
        <v>B35_L8_N</v>
      </c>
      <c r="C48" t="str">
        <f t="shared" si="2"/>
        <v>J1-B35_L8_N</v>
      </c>
      <c r="D48" t="str">
        <f t="shared" si="3"/>
        <v>J1-B12</v>
      </c>
      <c r="E48" t="s">
        <v>841</v>
      </c>
      <c r="F48" t="s">
        <v>1120</v>
      </c>
      <c r="G48" t="s">
        <v>1690</v>
      </c>
      <c r="L48" t="s">
        <v>1691</v>
      </c>
      <c r="M48" t="s">
        <v>290</v>
      </c>
      <c r="N48">
        <v>11.4832</v>
      </c>
      <c r="AA48">
        <f t="shared" si="12"/>
        <v>43</v>
      </c>
      <c r="AB48" t="str">
        <f>B2B!B45</f>
        <v>JB1</v>
      </c>
      <c r="AC48" t="str">
        <f>B2B!C45</f>
        <v>44</v>
      </c>
      <c r="AD48" t="str">
        <f t="shared" si="6"/>
        <v>JB1-44</v>
      </c>
      <c r="AE48" t="str">
        <f t="shared" si="7"/>
        <v>B35_L18_P</v>
      </c>
      <c r="AG48" t="str">
        <f t="shared" si="8"/>
        <v>--</v>
      </c>
      <c r="AH48" t="str">
        <f t="shared" si="9"/>
        <v>J1-B15</v>
      </c>
      <c r="AI48" t="str">
        <f>IFERROR(IF(IF(AG48="--",INDEX(D:D,MATCH(AE48,INDEX(B:B,MATCH(AE48,B:B,)+1):B10562,)+MATCH(AE48,B:B,)))=AD48,VLOOKUP(AE48,B:D,3,0),IF(AG48="--",INDEX(D:D,MATCH(AE48,INDEX(B:B,MATCH(AE48,B:B,)+1):B10562,)+MATCH(AE48,B:B,)),"---")),"---")</f>
        <v>J1-B15</v>
      </c>
      <c r="AJ48" t="str">
        <f>IF(COUNTIF(CALC_CONN_TEB2000_REV01!F:F,IF(AH48&lt;&gt;"---",VLOOKUP(AD48,CALC_CONN_TEB2000_REV01!F:M,8,0),IF(IFERROR(IF(AD48=AH48,AI48,AH48),"---")="---","---",IF(COUNTIF(CALC_CONN_TEB2000_REV01!F:F,IFERROR(IF(AD48=AH48,AI48,AH48),"---"))&gt;0,"---",IFERROR(IF(AD48=AH48,AI48,AH48),"---")))))=1,IF(AH48&lt;&gt;"---",VLOOKUP(AD48,CALC_CONN_TEB2000_REV01!F:M,8,0),IF(IFERROR(IF(AD48=AH48,AI48,AH48),"---")="---","---",IF(COUNTIF(CALC_CONN_TEB2000_REV01!F:F,IFERROR(IF(AD48=AH48,AI48,AH48),"---"))&gt;0,"---",IFERROR(IF(AD48=AH48,AI48,AH48),"---")))),"---")</f>
        <v>J1-B15</v>
      </c>
      <c r="AK48" t="str">
        <f>IF(COUNTIF(CALC_CONN_TEB2000_REV01!F:F,IF(AH48&lt;&gt;"---",VLOOKUP(AD48,CALC_CONN_TEB2000_REV01!F:M,8,0),IF(IFERROR(IF(AD48=AH48,AI48,AH48),"---")="---","---",IF(COUNTIF(CALC_CONN_TEB2000_REV01!F:F,IFERROR(IF(AD48=AH48,AI48,AH48),"---"))&gt;0,"---",IFERROR(IF(AD48=AH48,AI48,AH48),"---")))))=0,IF(AH48&lt;&gt;"---",VLOOKUP(AD48,CALC_CONN_TEB2000_REV01!F:M,8,0),IF(IFERROR(IF(AD48=AH48,AI48,AH48),"---")="---","---",IF(COUNTIF(CALC_CONN_TEB2000_REV01!F:F,IFERROR(IF(AD48=AH48,AI48,AH48),"---"))&gt;0,"---",IFERROR(IF(AD48=AH48,AI48,AH48),"---")))),"---")</f>
        <v>---</v>
      </c>
      <c r="AL48">
        <f t="shared" si="10"/>
        <v>10.147</v>
      </c>
      <c r="AM48">
        <f t="shared" si="11"/>
        <v>2</v>
      </c>
      <c r="AO48" t="s">
        <v>2086</v>
      </c>
      <c r="AT48" t="str">
        <f t="shared" si="4"/>
        <v>B35_L8_N</v>
      </c>
      <c r="AU48" t="str">
        <f t="shared" si="5"/>
        <v>--</v>
      </c>
    </row>
    <row r="49" spans="1:47" x14ac:dyDescent="0.25">
      <c r="A49" t="str">
        <f t="shared" si="0"/>
        <v>J1-B13</v>
      </c>
      <c r="B49" t="str">
        <f t="shared" si="1"/>
        <v>B35_L22_P</v>
      </c>
      <c r="C49" t="str">
        <f t="shared" si="2"/>
        <v>J1-B35_L22_P</v>
      </c>
      <c r="D49" t="str">
        <f t="shared" si="3"/>
        <v>J1-B13</v>
      </c>
      <c r="E49" t="s">
        <v>841</v>
      </c>
      <c r="F49" t="s">
        <v>1121</v>
      </c>
      <c r="G49" t="s">
        <v>1692</v>
      </c>
      <c r="L49" t="s">
        <v>1693</v>
      </c>
      <c r="M49" t="s">
        <v>290</v>
      </c>
      <c r="N49">
        <v>11.4032</v>
      </c>
      <c r="AA49">
        <f t="shared" si="12"/>
        <v>44</v>
      </c>
      <c r="AB49" t="str">
        <f>B2B!B46</f>
        <v>JB1</v>
      </c>
      <c r="AC49" t="str">
        <f>B2B!C46</f>
        <v>43</v>
      </c>
      <c r="AD49" t="str">
        <f t="shared" si="6"/>
        <v>JB1-43</v>
      </c>
      <c r="AE49" t="str">
        <f t="shared" si="7"/>
        <v>GND</v>
      </c>
      <c r="AG49" t="str">
        <f t="shared" si="8"/>
        <v>---</v>
      </c>
      <c r="AH49" t="str">
        <f t="shared" si="9"/>
        <v>---</v>
      </c>
      <c r="AI49" t="str">
        <f>IFERROR(IF(IF(AG49="--",INDEX(D:D,MATCH(AE49,INDEX(B:B,MATCH(AE49,B:B,)+1):B10563,)+MATCH(AE49,B:B,)))=AD49,VLOOKUP(AE49,B:D,3,0),IF(AG49="--",INDEX(D:D,MATCH(AE49,INDEX(B:B,MATCH(AE49,B:B,)+1):B10563,)+MATCH(AE49,B:B,)),"---")),"---")</f>
        <v>---</v>
      </c>
      <c r="AJ49" t="str">
        <f>IF(COUNTIF(CALC_CONN_TEB2000_REV01!F:F,IF(AH49&lt;&gt;"---",VLOOKUP(AD49,CALC_CONN_TEB2000_REV01!F:M,8,0),IF(IFERROR(IF(AD49=AH49,AI49,AH49),"---")="---","---",IF(COUNTIF(CALC_CONN_TEB2000_REV01!F:F,IFERROR(IF(AD49=AH49,AI49,AH49),"---"))&gt;0,"---",IFERROR(IF(AD49=AH49,AI49,AH49),"---")))))=1,IF(AH49&lt;&gt;"---",VLOOKUP(AD49,CALC_CONN_TEB2000_REV01!F:M,8,0),IF(IFERROR(IF(AD49=AH49,AI49,AH49),"---")="---","---",IF(COUNTIF(CALC_CONN_TEB2000_REV01!F:F,IFERROR(IF(AD49=AH49,AI49,AH49),"---"))&gt;0,"---",IFERROR(IF(AD49=AH49,AI49,AH49),"---")))),"---")</f>
        <v>---</v>
      </c>
      <c r="AK49" t="str">
        <f>IF(COUNTIF(CALC_CONN_TEB2000_REV01!F:F,IF(AH49&lt;&gt;"---",VLOOKUP(AD49,CALC_CONN_TEB2000_REV01!F:M,8,0),IF(IFERROR(IF(AD49=AH49,AI49,AH49),"---")="---","---",IF(COUNTIF(CALC_CONN_TEB2000_REV01!F:F,IFERROR(IF(AD49=AH49,AI49,AH49),"---"))&gt;0,"---",IFERROR(IF(AD49=AH49,AI49,AH49),"---")))))=0,IF(AH49&lt;&gt;"---",VLOOKUP(AD49,CALC_CONN_TEB2000_REV01!F:M,8,0),IF(IFERROR(IF(AD49=AH49,AI49,AH49),"---")="---","---",IF(COUNTIF(CALC_CONN_TEB2000_REV01!F:F,IFERROR(IF(AD49=AH49,AI49,AH49),"---"))&gt;0,"---",IFERROR(IF(AD49=AH49,AI49,AH49),"---")))),"---")</f>
        <v>---</v>
      </c>
      <c r="AL49" t="str">
        <f t="shared" si="10"/>
        <v>---</v>
      </c>
      <c r="AM49">
        <f t="shared" si="11"/>
        <v>224</v>
      </c>
      <c r="AO49" t="s">
        <v>2087</v>
      </c>
      <c r="AT49" t="str">
        <f t="shared" si="4"/>
        <v>B35_L22_P</v>
      </c>
      <c r="AU49" t="str">
        <f t="shared" si="5"/>
        <v>--</v>
      </c>
    </row>
    <row r="50" spans="1:47" x14ac:dyDescent="0.25">
      <c r="A50" t="str">
        <f t="shared" si="0"/>
        <v>J1-B14</v>
      </c>
      <c r="B50" t="str">
        <f t="shared" si="1"/>
        <v>B35_L22_N</v>
      </c>
      <c r="C50" t="str">
        <f t="shared" si="2"/>
        <v>J1-B35_L22_N</v>
      </c>
      <c r="D50" t="str">
        <f t="shared" si="3"/>
        <v>J1-B14</v>
      </c>
      <c r="E50" t="s">
        <v>841</v>
      </c>
      <c r="F50" t="s">
        <v>1122</v>
      </c>
      <c r="G50" t="s">
        <v>1694</v>
      </c>
      <c r="L50" t="s">
        <v>1695</v>
      </c>
      <c r="M50" t="s">
        <v>290</v>
      </c>
      <c r="N50">
        <v>8.2408000000000001</v>
      </c>
      <c r="AA50">
        <f t="shared" si="12"/>
        <v>45</v>
      </c>
      <c r="AB50" t="str">
        <f>B2B!B47</f>
        <v>JB1</v>
      </c>
      <c r="AC50" t="str">
        <f>B2B!C47</f>
        <v>46</v>
      </c>
      <c r="AD50" t="str">
        <f t="shared" si="6"/>
        <v>JB1-46</v>
      </c>
      <c r="AE50" t="str">
        <f t="shared" si="7"/>
        <v>B35_L15_N</v>
      </c>
      <c r="AG50" t="str">
        <f t="shared" si="8"/>
        <v>--</v>
      </c>
      <c r="AH50" t="str">
        <f t="shared" si="9"/>
        <v>J1-C15</v>
      </c>
      <c r="AI50" t="str">
        <f>IFERROR(IF(IF(AG50="--",INDEX(D:D,MATCH(AE50,INDEX(B:B,MATCH(AE50,B:B,)+1):B10564,)+MATCH(AE50,B:B,)))=AD50,VLOOKUP(AE50,B:D,3,0),IF(AG50="--",INDEX(D:D,MATCH(AE50,INDEX(B:B,MATCH(AE50,B:B,)+1):B10564,)+MATCH(AE50,B:B,)),"---")),"---")</f>
        <v>J1-C15</v>
      </c>
      <c r="AJ50" t="str">
        <f>IF(COUNTIF(CALC_CONN_TEB2000_REV01!F:F,IF(AH50&lt;&gt;"---",VLOOKUP(AD50,CALC_CONN_TEB2000_REV01!F:M,8,0),IF(IFERROR(IF(AD50=AH50,AI50,AH50),"---")="---","---",IF(COUNTIF(CALC_CONN_TEB2000_REV01!F:F,IFERROR(IF(AD50=AH50,AI50,AH50),"---"))&gt;0,"---",IFERROR(IF(AD50=AH50,AI50,AH50),"---")))))=1,IF(AH50&lt;&gt;"---",VLOOKUP(AD50,CALC_CONN_TEB2000_REV01!F:M,8,0),IF(IFERROR(IF(AD50=AH50,AI50,AH50),"---")="---","---",IF(COUNTIF(CALC_CONN_TEB2000_REV01!F:F,IFERROR(IF(AD50=AH50,AI50,AH50),"---"))&gt;0,"---",IFERROR(IF(AD50=AH50,AI50,AH50),"---")))),"---")</f>
        <v>J1-C15</v>
      </c>
      <c r="AK50" t="str">
        <f>IF(COUNTIF(CALC_CONN_TEB2000_REV01!F:F,IF(AH50&lt;&gt;"---",VLOOKUP(AD50,CALC_CONN_TEB2000_REV01!F:M,8,0),IF(IFERROR(IF(AD50=AH50,AI50,AH50),"---")="---","---",IF(COUNTIF(CALC_CONN_TEB2000_REV01!F:F,IFERROR(IF(AD50=AH50,AI50,AH50),"---"))&gt;0,"---",IFERROR(IF(AD50=AH50,AI50,AH50),"---")))))=0,IF(AH50&lt;&gt;"---",VLOOKUP(AD50,CALC_CONN_TEB2000_REV01!F:M,8,0),IF(IFERROR(IF(AD50=AH50,AI50,AH50),"---")="---","---",IF(COUNTIF(CALC_CONN_TEB2000_REV01!F:F,IFERROR(IF(AD50=AH50,AI50,AH50),"---"))&gt;0,"---",IFERROR(IF(AD50=AH50,AI50,AH50),"---")))),"---")</f>
        <v>---</v>
      </c>
      <c r="AL50">
        <f t="shared" si="10"/>
        <v>7.7808000000000002</v>
      </c>
      <c r="AM50">
        <f t="shared" si="11"/>
        <v>2</v>
      </c>
      <c r="AO50" t="s">
        <v>2088</v>
      </c>
      <c r="AT50" t="str">
        <f t="shared" si="4"/>
        <v>B35_L22_N</v>
      </c>
      <c r="AU50" t="str">
        <f t="shared" si="5"/>
        <v>--</v>
      </c>
    </row>
    <row r="51" spans="1:47" x14ac:dyDescent="0.25">
      <c r="A51" t="str">
        <f t="shared" si="0"/>
        <v>J1-B15</v>
      </c>
      <c r="B51" t="str">
        <f t="shared" si="1"/>
        <v>B35_L18_P</v>
      </c>
      <c r="C51" t="str">
        <f t="shared" si="2"/>
        <v>J1-B35_L18_P</v>
      </c>
      <c r="D51" t="str">
        <f t="shared" si="3"/>
        <v>J1-B15</v>
      </c>
      <c r="E51" t="s">
        <v>841</v>
      </c>
      <c r="F51" t="s">
        <v>1123</v>
      </c>
      <c r="G51" t="s">
        <v>1696</v>
      </c>
      <c r="L51" t="s">
        <v>1697</v>
      </c>
      <c r="M51" t="s">
        <v>290</v>
      </c>
      <c r="N51">
        <v>8.2408000000000001</v>
      </c>
      <c r="AA51">
        <f t="shared" si="12"/>
        <v>46</v>
      </c>
      <c r="AB51" t="str">
        <f>B2B!B48</f>
        <v>JB1</v>
      </c>
      <c r="AC51" t="str">
        <f>B2B!C48</f>
        <v>45</v>
      </c>
      <c r="AD51" t="str">
        <f t="shared" si="6"/>
        <v>JB1-45</v>
      </c>
      <c r="AE51" t="str">
        <f t="shared" si="7"/>
        <v>B35_L7_N</v>
      </c>
      <c r="AG51" t="str">
        <f t="shared" si="8"/>
        <v>--</v>
      </c>
      <c r="AH51" t="str">
        <f t="shared" si="9"/>
        <v>J1-A15</v>
      </c>
      <c r="AI51" t="str">
        <f>IFERROR(IF(IF(AG51="--",INDEX(D:D,MATCH(AE51,INDEX(B:B,MATCH(AE51,B:B,)+1):B10565,)+MATCH(AE51,B:B,)))=AD51,VLOOKUP(AE51,B:D,3,0),IF(AG51="--",INDEX(D:D,MATCH(AE51,INDEX(B:B,MATCH(AE51,B:B,)+1):B10565,)+MATCH(AE51,B:B,)),"---")),"---")</f>
        <v>J1-A15</v>
      </c>
      <c r="AJ51" t="str">
        <f>IF(COUNTIF(CALC_CONN_TEB2000_REV01!F:F,IF(AH51&lt;&gt;"---",VLOOKUP(AD51,CALC_CONN_TEB2000_REV01!F:M,8,0),IF(IFERROR(IF(AD51=AH51,AI51,AH51),"---")="---","---",IF(COUNTIF(CALC_CONN_TEB2000_REV01!F:F,IFERROR(IF(AD51=AH51,AI51,AH51),"---"))&gt;0,"---",IFERROR(IF(AD51=AH51,AI51,AH51),"---")))))=1,IF(AH51&lt;&gt;"---",VLOOKUP(AD51,CALC_CONN_TEB2000_REV01!F:M,8,0),IF(IFERROR(IF(AD51=AH51,AI51,AH51),"---")="---","---",IF(COUNTIF(CALC_CONN_TEB2000_REV01!F:F,IFERROR(IF(AD51=AH51,AI51,AH51),"---"))&gt;0,"---",IFERROR(IF(AD51=AH51,AI51,AH51),"---")))),"---")</f>
        <v>J1-A15</v>
      </c>
      <c r="AK51" t="str">
        <f>IF(COUNTIF(CALC_CONN_TEB2000_REV01!F:F,IF(AH51&lt;&gt;"---",VLOOKUP(AD51,CALC_CONN_TEB2000_REV01!F:M,8,0),IF(IFERROR(IF(AD51=AH51,AI51,AH51),"---")="---","---",IF(COUNTIF(CALC_CONN_TEB2000_REV01!F:F,IFERROR(IF(AD51=AH51,AI51,AH51),"---"))&gt;0,"---",IFERROR(IF(AD51=AH51,AI51,AH51),"---")))))=0,IF(AH51&lt;&gt;"---",VLOOKUP(AD51,CALC_CONN_TEB2000_REV01!F:M,8,0),IF(IFERROR(IF(AD51=AH51,AI51,AH51),"---")="---","---",IF(COUNTIF(CALC_CONN_TEB2000_REV01!F:F,IFERROR(IF(AD51=AH51,AI51,AH51),"---"))&gt;0,"---",IFERROR(IF(AD51=AH51,AI51,AH51),"---")))),"---")</f>
        <v>---</v>
      </c>
      <c r="AL51">
        <f t="shared" si="10"/>
        <v>17.936699999999998</v>
      </c>
      <c r="AM51">
        <f t="shared" si="11"/>
        <v>2</v>
      </c>
      <c r="AO51" t="s">
        <v>2089</v>
      </c>
      <c r="AT51" t="str">
        <f t="shared" si="4"/>
        <v>B35_L18_P</v>
      </c>
      <c r="AU51" t="str">
        <f t="shared" si="5"/>
        <v>--</v>
      </c>
    </row>
    <row r="52" spans="1:47" x14ac:dyDescent="0.25">
      <c r="A52" t="str">
        <f t="shared" si="0"/>
        <v>J1-B16</v>
      </c>
      <c r="B52" t="str">
        <f t="shared" si="1"/>
        <v>B35_L18_N</v>
      </c>
      <c r="C52" t="str">
        <f t="shared" si="2"/>
        <v>J1-B35_L18_N</v>
      </c>
      <c r="D52" t="str">
        <f t="shared" si="3"/>
        <v>J1-B16</v>
      </c>
      <c r="E52" t="s">
        <v>841</v>
      </c>
      <c r="F52" t="s">
        <v>1124</v>
      </c>
      <c r="G52" t="s">
        <v>1698</v>
      </c>
      <c r="L52" t="s">
        <v>1699</v>
      </c>
      <c r="M52" t="s">
        <v>290</v>
      </c>
      <c r="N52">
        <v>10.7768</v>
      </c>
      <c r="AA52">
        <f t="shared" si="12"/>
        <v>47</v>
      </c>
      <c r="AB52" t="str">
        <f>B2B!B49</f>
        <v>JB1</v>
      </c>
      <c r="AC52" t="str">
        <f>B2B!C49</f>
        <v>48</v>
      </c>
      <c r="AD52" t="str">
        <f t="shared" si="6"/>
        <v>JB1-48</v>
      </c>
      <c r="AE52" t="str">
        <f t="shared" si="7"/>
        <v>B35_L15_P</v>
      </c>
      <c r="AG52" t="str">
        <f t="shared" si="8"/>
        <v>--</v>
      </c>
      <c r="AH52" t="str">
        <f t="shared" si="9"/>
        <v>J1-C14</v>
      </c>
      <c r="AI52" t="str">
        <f>IFERROR(IF(IF(AG52="--",INDEX(D:D,MATCH(AE52,INDEX(B:B,MATCH(AE52,B:B,)+1):B10566,)+MATCH(AE52,B:B,)))=AD52,VLOOKUP(AE52,B:D,3,0),IF(AG52="--",INDEX(D:D,MATCH(AE52,INDEX(B:B,MATCH(AE52,B:B,)+1):B10566,)+MATCH(AE52,B:B,)),"---")),"---")</f>
        <v>J1-C14</v>
      </c>
      <c r="AJ52" t="str">
        <f>IF(COUNTIF(CALC_CONN_TEB2000_REV01!F:F,IF(AH52&lt;&gt;"---",VLOOKUP(AD52,CALC_CONN_TEB2000_REV01!F:M,8,0),IF(IFERROR(IF(AD52=AH52,AI52,AH52),"---")="---","---",IF(COUNTIF(CALC_CONN_TEB2000_REV01!F:F,IFERROR(IF(AD52=AH52,AI52,AH52),"---"))&gt;0,"---",IFERROR(IF(AD52=AH52,AI52,AH52),"---")))))=1,IF(AH52&lt;&gt;"---",VLOOKUP(AD52,CALC_CONN_TEB2000_REV01!F:M,8,0),IF(IFERROR(IF(AD52=AH52,AI52,AH52),"---")="---","---",IF(COUNTIF(CALC_CONN_TEB2000_REV01!F:F,IFERROR(IF(AD52=AH52,AI52,AH52),"---"))&gt;0,"---",IFERROR(IF(AD52=AH52,AI52,AH52),"---")))),"---")</f>
        <v>J1-C14</v>
      </c>
      <c r="AK52" t="str">
        <f>IF(COUNTIF(CALC_CONN_TEB2000_REV01!F:F,IF(AH52&lt;&gt;"---",VLOOKUP(AD52,CALC_CONN_TEB2000_REV01!F:M,8,0),IF(IFERROR(IF(AD52=AH52,AI52,AH52),"---")="---","---",IF(COUNTIF(CALC_CONN_TEB2000_REV01!F:F,IFERROR(IF(AD52=AH52,AI52,AH52),"---"))&gt;0,"---",IFERROR(IF(AD52=AH52,AI52,AH52),"---")))))=0,IF(AH52&lt;&gt;"---",VLOOKUP(AD52,CALC_CONN_TEB2000_REV01!F:M,8,0),IF(IFERROR(IF(AD52=AH52,AI52,AH52),"---")="---","---",IF(COUNTIF(CALC_CONN_TEB2000_REV01!F:F,IFERROR(IF(AD52=AH52,AI52,AH52),"---"))&gt;0,"---",IFERROR(IF(AD52=AH52,AI52,AH52),"---")))),"---")</f>
        <v>---</v>
      </c>
      <c r="AL52">
        <f t="shared" si="10"/>
        <v>7.7408000000000001</v>
      </c>
      <c r="AM52">
        <f t="shared" si="11"/>
        <v>2</v>
      </c>
      <c r="AO52" t="s">
        <v>2090</v>
      </c>
      <c r="AT52" t="str">
        <f t="shared" si="4"/>
        <v>B35_L18_N</v>
      </c>
      <c r="AU52" t="str">
        <f t="shared" si="5"/>
        <v>--</v>
      </c>
    </row>
    <row r="53" spans="1:47" x14ac:dyDescent="0.25">
      <c r="A53" t="str">
        <f t="shared" si="0"/>
        <v>J1-B17</v>
      </c>
      <c r="B53" t="str">
        <f t="shared" si="1"/>
        <v>B35_L10_P</v>
      </c>
      <c r="C53" t="str">
        <f t="shared" si="2"/>
        <v>J1-B35_L10_P</v>
      </c>
      <c r="D53" t="str">
        <f t="shared" si="3"/>
        <v>J1-B17</v>
      </c>
      <c r="E53" t="s">
        <v>841</v>
      </c>
      <c r="F53" t="s">
        <v>1125</v>
      </c>
      <c r="G53" t="s">
        <v>1700</v>
      </c>
      <c r="L53" t="s">
        <v>1701</v>
      </c>
      <c r="M53" t="s">
        <v>290</v>
      </c>
      <c r="N53">
        <v>10.802099999999999</v>
      </c>
      <c r="AA53">
        <f t="shared" si="12"/>
        <v>48</v>
      </c>
      <c r="AB53" t="str">
        <f>B2B!B50</f>
        <v>JB1</v>
      </c>
      <c r="AC53" t="str">
        <f>B2B!C50</f>
        <v>47</v>
      </c>
      <c r="AD53" t="str">
        <f t="shared" si="6"/>
        <v>JB1-47</v>
      </c>
      <c r="AE53" t="str">
        <f t="shared" si="7"/>
        <v>B35_L7_P</v>
      </c>
      <c r="AG53" t="str">
        <f t="shared" si="8"/>
        <v>--</v>
      </c>
      <c r="AH53" t="str">
        <f t="shared" si="9"/>
        <v>J1-A14</v>
      </c>
      <c r="AI53" t="str">
        <f>IFERROR(IF(IF(AG53="--",INDEX(D:D,MATCH(AE53,INDEX(B:B,MATCH(AE53,B:B,)+1):B10567,)+MATCH(AE53,B:B,)))=AD53,VLOOKUP(AE53,B:D,3,0),IF(AG53="--",INDEX(D:D,MATCH(AE53,INDEX(B:B,MATCH(AE53,B:B,)+1):B10567,)+MATCH(AE53,B:B,)),"---")),"---")</f>
        <v>J1-A14</v>
      </c>
      <c r="AJ53" t="str">
        <f>IF(COUNTIF(CALC_CONN_TEB2000_REV01!F:F,IF(AH53&lt;&gt;"---",VLOOKUP(AD53,CALC_CONN_TEB2000_REV01!F:M,8,0),IF(IFERROR(IF(AD53=AH53,AI53,AH53),"---")="---","---",IF(COUNTIF(CALC_CONN_TEB2000_REV01!F:F,IFERROR(IF(AD53=AH53,AI53,AH53),"---"))&gt;0,"---",IFERROR(IF(AD53=AH53,AI53,AH53),"---")))))=1,IF(AH53&lt;&gt;"---",VLOOKUP(AD53,CALC_CONN_TEB2000_REV01!F:M,8,0),IF(IFERROR(IF(AD53=AH53,AI53,AH53),"---")="---","---",IF(COUNTIF(CALC_CONN_TEB2000_REV01!F:F,IFERROR(IF(AD53=AH53,AI53,AH53),"---"))&gt;0,"---",IFERROR(IF(AD53=AH53,AI53,AH53),"---")))),"---")</f>
        <v>J1-A14</v>
      </c>
      <c r="AK53" t="str">
        <f>IF(COUNTIF(CALC_CONN_TEB2000_REV01!F:F,IF(AH53&lt;&gt;"---",VLOOKUP(AD53,CALC_CONN_TEB2000_REV01!F:M,8,0),IF(IFERROR(IF(AD53=AH53,AI53,AH53),"---")="---","---",IF(COUNTIF(CALC_CONN_TEB2000_REV01!F:F,IFERROR(IF(AD53=AH53,AI53,AH53),"---"))&gt;0,"---",IFERROR(IF(AD53=AH53,AI53,AH53),"---")))))=0,IF(AH53&lt;&gt;"---",VLOOKUP(AD53,CALC_CONN_TEB2000_REV01!F:M,8,0),IF(IFERROR(IF(AD53=AH53,AI53,AH53),"---")="---","---",IF(COUNTIF(CALC_CONN_TEB2000_REV01!F:F,IFERROR(IF(AD53=AH53,AI53,AH53),"---"))&gt;0,"---",IFERROR(IF(AD53=AH53,AI53,AH53),"---")))),"---")</f>
        <v>---</v>
      </c>
      <c r="AL53">
        <f t="shared" si="10"/>
        <v>17.936699999999998</v>
      </c>
      <c r="AM53">
        <f t="shared" si="11"/>
        <v>2</v>
      </c>
      <c r="AO53" t="s">
        <v>2091</v>
      </c>
      <c r="AT53" t="str">
        <f t="shared" si="4"/>
        <v>B35_L10_P</v>
      </c>
      <c r="AU53" t="str">
        <f t="shared" si="5"/>
        <v>--</v>
      </c>
    </row>
    <row r="54" spans="1:47" x14ac:dyDescent="0.25">
      <c r="A54" t="str">
        <f t="shared" si="0"/>
        <v>J1-B18</v>
      </c>
      <c r="B54" t="str">
        <f t="shared" si="1"/>
        <v>B35_L10_N</v>
      </c>
      <c r="C54" t="str">
        <f t="shared" si="2"/>
        <v>J1-B35_L10_N</v>
      </c>
      <c r="D54" t="str">
        <f t="shared" si="3"/>
        <v>J1-B18</v>
      </c>
      <c r="E54" t="s">
        <v>841</v>
      </c>
      <c r="F54" t="s">
        <v>1126</v>
      </c>
      <c r="G54" t="s">
        <v>1702</v>
      </c>
      <c r="L54" t="s">
        <v>1703</v>
      </c>
      <c r="M54" t="s">
        <v>290</v>
      </c>
      <c r="N54">
        <v>11.677199999999999</v>
      </c>
      <c r="AA54">
        <f t="shared" si="12"/>
        <v>49</v>
      </c>
      <c r="AB54" t="str">
        <f>B2B!B51</f>
        <v>JB1</v>
      </c>
      <c r="AC54" t="str">
        <f>B2B!C51</f>
        <v>50</v>
      </c>
      <c r="AD54" t="str">
        <f t="shared" si="6"/>
        <v>JB1-50</v>
      </c>
      <c r="AE54" t="str">
        <f t="shared" si="7"/>
        <v>B35_L22_N</v>
      </c>
      <c r="AG54" t="str">
        <f t="shared" si="8"/>
        <v>--</v>
      </c>
      <c r="AH54" t="str">
        <f t="shared" si="9"/>
        <v>J1-B14</v>
      </c>
      <c r="AI54" t="str">
        <f>IFERROR(IF(IF(AG54="--",INDEX(D:D,MATCH(AE54,INDEX(B:B,MATCH(AE54,B:B,)+1):B10568,)+MATCH(AE54,B:B,)))=AD54,VLOOKUP(AE54,B:D,3,0),IF(AG54="--",INDEX(D:D,MATCH(AE54,INDEX(B:B,MATCH(AE54,B:B,)+1):B10568,)+MATCH(AE54,B:B,)),"---")),"---")</f>
        <v>J1-B14</v>
      </c>
      <c r="AJ54" t="str">
        <f>IF(COUNTIF(CALC_CONN_TEB2000_REV01!F:F,IF(AH54&lt;&gt;"---",VLOOKUP(AD54,CALC_CONN_TEB2000_REV01!F:M,8,0),IF(IFERROR(IF(AD54=AH54,AI54,AH54),"---")="---","---",IF(COUNTIF(CALC_CONN_TEB2000_REV01!F:F,IFERROR(IF(AD54=AH54,AI54,AH54),"---"))&gt;0,"---",IFERROR(IF(AD54=AH54,AI54,AH54),"---")))))=1,IF(AH54&lt;&gt;"---",VLOOKUP(AD54,CALC_CONN_TEB2000_REV01!F:M,8,0),IF(IFERROR(IF(AD54=AH54,AI54,AH54),"---")="---","---",IF(COUNTIF(CALC_CONN_TEB2000_REV01!F:F,IFERROR(IF(AD54=AH54,AI54,AH54),"---"))&gt;0,"---",IFERROR(IF(AD54=AH54,AI54,AH54),"---")))),"---")</f>
        <v>J1-B14</v>
      </c>
      <c r="AK54" t="str">
        <f>IF(COUNTIF(CALC_CONN_TEB2000_REV01!F:F,IF(AH54&lt;&gt;"---",VLOOKUP(AD54,CALC_CONN_TEB2000_REV01!F:M,8,0),IF(IFERROR(IF(AD54=AH54,AI54,AH54),"---")="---","---",IF(COUNTIF(CALC_CONN_TEB2000_REV01!F:F,IFERROR(IF(AD54=AH54,AI54,AH54),"---"))&gt;0,"---",IFERROR(IF(AD54=AH54,AI54,AH54),"---")))))=0,IF(AH54&lt;&gt;"---",VLOOKUP(AD54,CALC_CONN_TEB2000_REV01!F:M,8,0),IF(IFERROR(IF(AD54=AH54,AI54,AH54),"---")="---","---",IF(COUNTIF(CALC_CONN_TEB2000_REV01!F:F,IFERROR(IF(AD54=AH54,AI54,AH54),"---"))&gt;0,"---",IFERROR(IF(AD54=AH54,AI54,AH54),"---")))),"---")</f>
        <v>---</v>
      </c>
      <c r="AL54">
        <f t="shared" si="10"/>
        <v>10.884499999999999</v>
      </c>
      <c r="AM54">
        <f t="shared" si="11"/>
        <v>2</v>
      </c>
      <c r="AO54" t="s">
        <v>2092</v>
      </c>
      <c r="AT54" t="str">
        <f t="shared" si="4"/>
        <v>B35_L10_N</v>
      </c>
      <c r="AU54" t="str">
        <f t="shared" si="5"/>
        <v>--</v>
      </c>
    </row>
    <row r="55" spans="1:47" x14ac:dyDescent="0.25">
      <c r="A55" t="str">
        <f t="shared" si="0"/>
        <v>J1-B19</v>
      </c>
      <c r="B55" t="str">
        <f t="shared" si="1"/>
        <v>B34_L4_N</v>
      </c>
      <c r="C55" t="str">
        <f t="shared" si="2"/>
        <v>J1-B34_L4_N</v>
      </c>
      <c r="D55" t="str">
        <f t="shared" si="3"/>
        <v>J1-B19</v>
      </c>
      <c r="E55" t="s">
        <v>841</v>
      </c>
      <c r="F55" t="s">
        <v>1127</v>
      </c>
      <c r="G55" t="s">
        <v>1704</v>
      </c>
      <c r="L55" t="s">
        <v>1705</v>
      </c>
      <c r="M55" t="s">
        <v>290</v>
      </c>
      <c r="N55">
        <v>11.648999999999999</v>
      </c>
      <c r="AA55">
        <f t="shared" si="12"/>
        <v>50</v>
      </c>
      <c r="AB55" t="str">
        <f>B2B!B52</f>
        <v>JB1</v>
      </c>
      <c r="AC55" t="str">
        <f>B2B!C52</f>
        <v>49</v>
      </c>
      <c r="AD55" t="str">
        <f t="shared" si="6"/>
        <v>JB1-49</v>
      </c>
      <c r="AE55" t="str">
        <f t="shared" si="7"/>
        <v>B35_L2_N</v>
      </c>
      <c r="AG55" t="str">
        <f t="shared" si="8"/>
        <v>--</v>
      </c>
      <c r="AH55" t="str">
        <f t="shared" si="9"/>
        <v>J1-C13</v>
      </c>
      <c r="AI55" t="str">
        <f>IFERROR(IF(IF(AG55="--",INDEX(D:D,MATCH(AE55,INDEX(B:B,MATCH(AE55,B:B,)+1):B10569,)+MATCH(AE55,B:B,)))=AD55,VLOOKUP(AE55,B:D,3,0),IF(AG55="--",INDEX(D:D,MATCH(AE55,INDEX(B:B,MATCH(AE55,B:B,)+1):B10569,)+MATCH(AE55,B:B,)),"---")),"---")</f>
        <v>J1-C13</v>
      </c>
      <c r="AJ55" t="str">
        <f>IF(COUNTIF(CALC_CONN_TEB2000_REV01!F:F,IF(AH55&lt;&gt;"---",VLOOKUP(AD55,CALC_CONN_TEB2000_REV01!F:M,8,0),IF(IFERROR(IF(AD55=AH55,AI55,AH55),"---")="---","---",IF(COUNTIF(CALC_CONN_TEB2000_REV01!F:F,IFERROR(IF(AD55=AH55,AI55,AH55),"---"))&gt;0,"---",IFERROR(IF(AD55=AH55,AI55,AH55),"---")))))=1,IF(AH55&lt;&gt;"---",VLOOKUP(AD55,CALC_CONN_TEB2000_REV01!F:M,8,0),IF(IFERROR(IF(AD55=AH55,AI55,AH55),"---")="---","---",IF(COUNTIF(CALC_CONN_TEB2000_REV01!F:F,IFERROR(IF(AD55=AH55,AI55,AH55),"---"))&gt;0,"---",IFERROR(IF(AD55=AH55,AI55,AH55),"---")))),"---")</f>
        <v>J1-C13</v>
      </c>
      <c r="AK55" t="str">
        <f>IF(COUNTIF(CALC_CONN_TEB2000_REV01!F:F,IF(AH55&lt;&gt;"---",VLOOKUP(AD55,CALC_CONN_TEB2000_REV01!F:M,8,0),IF(IFERROR(IF(AD55=AH55,AI55,AH55),"---")="---","---",IF(COUNTIF(CALC_CONN_TEB2000_REV01!F:F,IFERROR(IF(AD55=AH55,AI55,AH55),"---"))&gt;0,"---",IFERROR(IF(AD55=AH55,AI55,AH55),"---")))))=0,IF(AH55&lt;&gt;"---",VLOOKUP(AD55,CALC_CONN_TEB2000_REV01!F:M,8,0),IF(IFERROR(IF(AD55=AH55,AI55,AH55),"---")="---","---",IF(COUNTIF(CALC_CONN_TEB2000_REV01!F:F,IFERROR(IF(AD55=AH55,AI55,AH55),"---"))&gt;0,"---",IFERROR(IF(AD55=AH55,AI55,AH55),"---")))),"---")</f>
        <v>---</v>
      </c>
      <c r="AL55">
        <f t="shared" si="10"/>
        <v>17.337399999999999</v>
      </c>
      <c r="AM55">
        <f t="shared" si="11"/>
        <v>2</v>
      </c>
      <c r="AO55" t="s">
        <v>2093</v>
      </c>
      <c r="AT55" t="str">
        <f t="shared" si="4"/>
        <v>B34_L4_N</v>
      </c>
      <c r="AU55" t="str">
        <f t="shared" si="5"/>
        <v>--</v>
      </c>
    </row>
    <row r="56" spans="1:47" x14ac:dyDescent="0.25">
      <c r="A56" t="str">
        <f t="shared" si="0"/>
        <v>J1-B20</v>
      </c>
      <c r="B56" t="str">
        <f t="shared" si="1"/>
        <v>B34_L4_P</v>
      </c>
      <c r="C56" t="str">
        <f t="shared" si="2"/>
        <v>J1-B34_L4_P</v>
      </c>
      <c r="D56" t="str">
        <f t="shared" si="3"/>
        <v>J1-B20</v>
      </c>
      <c r="E56" t="s">
        <v>841</v>
      </c>
      <c r="F56" t="s">
        <v>1128</v>
      </c>
      <c r="G56" t="s">
        <v>1706</v>
      </c>
      <c r="L56" t="s">
        <v>1707</v>
      </c>
      <c r="M56" t="s">
        <v>290</v>
      </c>
      <c r="N56">
        <v>22.4998</v>
      </c>
      <c r="AA56">
        <f t="shared" si="12"/>
        <v>51</v>
      </c>
      <c r="AB56" t="str">
        <f>B2B!B53</f>
        <v>JB1</v>
      </c>
      <c r="AC56" t="str">
        <f>B2B!C53</f>
        <v>52</v>
      </c>
      <c r="AD56" t="str">
        <f t="shared" si="6"/>
        <v>JB1-52</v>
      </c>
      <c r="AE56" t="str">
        <f t="shared" si="7"/>
        <v>B35_L22_P</v>
      </c>
      <c r="AG56" t="str">
        <f t="shared" si="8"/>
        <v>--</v>
      </c>
      <c r="AH56" t="str">
        <f t="shared" si="9"/>
        <v>J1-B13</v>
      </c>
      <c r="AI56" t="str">
        <f>IFERROR(IF(IF(AG56="--",INDEX(D:D,MATCH(AE56,INDEX(B:B,MATCH(AE56,B:B,)+1):B10570,)+MATCH(AE56,B:B,)))=AD56,VLOOKUP(AE56,B:D,3,0),IF(AG56="--",INDEX(D:D,MATCH(AE56,INDEX(B:B,MATCH(AE56,B:B,)+1):B10570,)+MATCH(AE56,B:B,)),"---")),"---")</f>
        <v>J1-B13</v>
      </c>
      <c r="AJ56" t="str">
        <f>IF(COUNTIF(CALC_CONN_TEB2000_REV01!F:F,IF(AH56&lt;&gt;"---",VLOOKUP(AD56,CALC_CONN_TEB2000_REV01!F:M,8,0),IF(IFERROR(IF(AD56=AH56,AI56,AH56),"---")="---","---",IF(COUNTIF(CALC_CONN_TEB2000_REV01!F:F,IFERROR(IF(AD56=AH56,AI56,AH56),"---"))&gt;0,"---",IFERROR(IF(AD56=AH56,AI56,AH56),"---")))))=1,IF(AH56&lt;&gt;"---",VLOOKUP(AD56,CALC_CONN_TEB2000_REV01!F:M,8,0),IF(IFERROR(IF(AD56=AH56,AI56,AH56),"---")="---","---",IF(COUNTIF(CALC_CONN_TEB2000_REV01!F:F,IFERROR(IF(AD56=AH56,AI56,AH56),"---"))&gt;0,"---",IFERROR(IF(AD56=AH56,AI56,AH56),"---")))),"---")</f>
        <v>J1-B13</v>
      </c>
      <c r="AK56" t="str">
        <f>IF(COUNTIF(CALC_CONN_TEB2000_REV01!F:F,IF(AH56&lt;&gt;"---",VLOOKUP(AD56,CALC_CONN_TEB2000_REV01!F:M,8,0),IF(IFERROR(IF(AD56=AH56,AI56,AH56),"---")="---","---",IF(COUNTIF(CALC_CONN_TEB2000_REV01!F:F,IFERROR(IF(AD56=AH56,AI56,AH56),"---"))&gt;0,"---",IFERROR(IF(AD56=AH56,AI56,AH56),"---")))))=0,IF(AH56&lt;&gt;"---",VLOOKUP(AD56,CALC_CONN_TEB2000_REV01!F:M,8,0),IF(IFERROR(IF(AD56=AH56,AI56,AH56),"---")="---","---",IF(COUNTIF(CALC_CONN_TEB2000_REV01!F:F,IFERROR(IF(AD56=AH56,AI56,AH56),"---"))&gt;0,"---",IFERROR(IF(AD56=AH56,AI56,AH56),"---")))),"---")</f>
        <v>---</v>
      </c>
      <c r="AL56">
        <f t="shared" si="10"/>
        <v>10.9245</v>
      </c>
      <c r="AM56">
        <f t="shared" si="11"/>
        <v>2</v>
      </c>
      <c r="AO56" t="s">
        <v>1905</v>
      </c>
      <c r="AT56" t="str">
        <f t="shared" si="4"/>
        <v>B34_L4_P</v>
      </c>
      <c r="AU56" t="str">
        <f t="shared" si="5"/>
        <v>--</v>
      </c>
    </row>
    <row r="57" spans="1:47" x14ac:dyDescent="0.25">
      <c r="A57" t="str">
        <f t="shared" si="0"/>
        <v>J1-B21</v>
      </c>
      <c r="B57" t="str">
        <f t="shared" si="1"/>
        <v>B34_L7_N</v>
      </c>
      <c r="C57" t="str">
        <f t="shared" si="2"/>
        <v>J1-B34_L7_N</v>
      </c>
      <c r="D57" t="str">
        <f t="shared" si="3"/>
        <v>J1-B21</v>
      </c>
      <c r="E57" t="s">
        <v>841</v>
      </c>
      <c r="F57" t="s">
        <v>1129</v>
      </c>
      <c r="G57" t="s">
        <v>1708</v>
      </c>
      <c r="L57" t="s">
        <v>1709</v>
      </c>
      <c r="M57" t="s">
        <v>290</v>
      </c>
      <c r="N57">
        <v>22.4998</v>
      </c>
      <c r="AA57">
        <f t="shared" si="12"/>
        <v>52</v>
      </c>
      <c r="AB57" t="str">
        <f>B2B!B54</f>
        <v>JB1</v>
      </c>
      <c r="AC57" t="str">
        <f>B2B!C54</f>
        <v>51</v>
      </c>
      <c r="AD57" t="str">
        <f t="shared" si="6"/>
        <v>JB1-51</v>
      </c>
      <c r="AE57" t="str">
        <f t="shared" si="7"/>
        <v>B35_L2_P</v>
      </c>
      <c r="AG57" t="str">
        <f t="shared" si="8"/>
        <v>--</v>
      </c>
      <c r="AH57" t="str">
        <f t="shared" si="9"/>
        <v>J1-C12</v>
      </c>
      <c r="AI57" t="str">
        <f>IFERROR(IF(IF(AG57="--",INDEX(D:D,MATCH(AE57,INDEX(B:B,MATCH(AE57,B:B,)+1):B10571,)+MATCH(AE57,B:B,)))=AD57,VLOOKUP(AE57,B:D,3,0),IF(AG57="--",INDEX(D:D,MATCH(AE57,INDEX(B:B,MATCH(AE57,B:B,)+1):B10571,)+MATCH(AE57,B:B,)),"---")),"---")</f>
        <v>J1-C12</v>
      </c>
      <c r="AJ57" t="str">
        <f>IF(COUNTIF(CALC_CONN_TEB2000_REV01!F:F,IF(AH57&lt;&gt;"---",VLOOKUP(AD57,CALC_CONN_TEB2000_REV01!F:M,8,0),IF(IFERROR(IF(AD57=AH57,AI57,AH57),"---")="---","---",IF(COUNTIF(CALC_CONN_TEB2000_REV01!F:F,IFERROR(IF(AD57=AH57,AI57,AH57),"---"))&gt;0,"---",IFERROR(IF(AD57=AH57,AI57,AH57),"---")))))=1,IF(AH57&lt;&gt;"---",VLOOKUP(AD57,CALC_CONN_TEB2000_REV01!F:M,8,0),IF(IFERROR(IF(AD57=AH57,AI57,AH57),"---")="---","---",IF(COUNTIF(CALC_CONN_TEB2000_REV01!F:F,IFERROR(IF(AD57=AH57,AI57,AH57),"---"))&gt;0,"---",IFERROR(IF(AD57=AH57,AI57,AH57),"---")))),"---")</f>
        <v>J1-C12</v>
      </c>
      <c r="AK57" t="str">
        <f>IF(COUNTIF(CALC_CONN_TEB2000_REV01!F:F,IF(AH57&lt;&gt;"---",VLOOKUP(AD57,CALC_CONN_TEB2000_REV01!F:M,8,0),IF(IFERROR(IF(AD57=AH57,AI57,AH57),"---")="---","---",IF(COUNTIF(CALC_CONN_TEB2000_REV01!F:F,IFERROR(IF(AD57=AH57,AI57,AH57),"---"))&gt;0,"---",IFERROR(IF(AD57=AH57,AI57,AH57),"---")))))=0,IF(AH57&lt;&gt;"---",VLOOKUP(AD57,CALC_CONN_TEB2000_REV01!F:M,8,0),IF(IFERROR(IF(AD57=AH57,AI57,AH57),"---")="---","---",IF(COUNTIF(CALC_CONN_TEB2000_REV01!F:F,IFERROR(IF(AD57=AH57,AI57,AH57),"---"))&gt;0,"---",IFERROR(IF(AD57=AH57,AI57,AH57),"---")))),"---")</f>
        <v>---</v>
      </c>
      <c r="AL57">
        <f t="shared" si="10"/>
        <v>17.337399999999999</v>
      </c>
      <c r="AM57">
        <f t="shared" si="11"/>
        <v>2</v>
      </c>
      <c r="AO57" t="s">
        <v>1861</v>
      </c>
      <c r="AT57" t="str">
        <f t="shared" si="4"/>
        <v>B34_L7_N</v>
      </c>
      <c r="AU57" t="str">
        <f t="shared" si="5"/>
        <v>--</v>
      </c>
    </row>
    <row r="58" spans="1:47" x14ac:dyDescent="0.25">
      <c r="A58" t="str">
        <f t="shared" si="0"/>
        <v>J1-B22</v>
      </c>
      <c r="B58" t="str">
        <f t="shared" si="1"/>
        <v>B34_L7_P</v>
      </c>
      <c r="C58" t="str">
        <f t="shared" si="2"/>
        <v>J1-B34_L7_P</v>
      </c>
      <c r="D58" t="str">
        <f t="shared" si="3"/>
        <v>J1-B22</v>
      </c>
      <c r="E58" t="s">
        <v>841</v>
      </c>
      <c r="F58" t="s">
        <v>1130</v>
      </c>
      <c r="G58" t="s">
        <v>1710</v>
      </c>
      <c r="L58" t="s">
        <v>1711</v>
      </c>
      <c r="M58" t="s">
        <v>290</v>
      </c>
      <c r="N58">
        <v>17.8781</v>
      </c>
      <c r="AA58">
        <f t="shared" si="12"/>
        <v>53</v>
      </c>
      <c r="AB58" t="str">
        <f>B2B!B55</f>
        <v>JB1</v>
      </c>
      <c r="AC58" t="str">
        <f>B2B!C55</f>
        <v>54</v>
      </c>
      <c r="AD58" t="str">
        <f t="shared" si="6"/>
        <v>JB1-54</v>
      </c>
      <c r="AE58" t="str">
        <f t="shared" si="7"/>
        <v>GND</v>
      </c>
      <c r="AG58" t="str">
        <f t="shared" si="8"/>
        <v>---</v>
      </c>
      <c r="AH58" t="str">
        <f t="shared" si="9"/>
        <v>---</v>
      </c>
      <c r="AI58" t="str">
        <f>IFERROR(IF(IF(AG58="--",INDEX(D:D,MATCH(AE58,INDEX(B:B,MATCH(AE58,B:B,)+1):B10572,)+MATCH(AE58,B:B,)))=AD58,VLOOKUP(AE58,B:D,3,0),IF(AG58="--",INDEX(D:D,MATCH(AE58,INDEX(B:B,MATCH(AE58,B:B,)+1):B10572,)+MATCH(AE58,B:B,)),"---")),"---")</f>
        <v>---</v>
      </c>
      <c r="AJ58" t="str">
        <f>IF(COUNTIF(CALC_CONN_TEB2000_REV01!F:F,IF(AH58&lt;&gt;"---",VLOOKUP(AD58,CALC_CONN_TEB2000_REV01!F:M,8,0),IF(IFERROR(IF(AD58=AH58,AI58,AH58),"---")="---","---",IF(COUNTIF(CALC_CONN_TEB2000_REV01!F:F,IFERROR(IF(AD58=AH58,AI58,AH58),"---"))&gt;0,"---",IFERROR(IF(AD58=AH58,AI58,AH58),"---")))))=1,IF(AH58&lt;&gt;"---",VLOOKUP(AD58,CALC_CONN_TEB2000_REV01!F:M,8,0),IF(IFERROR(IF(AD58=AH58,AI58,AH58),"---")="---","---",IF(COUNTIF(CALC_CONN_TEB2000_REV01!F:F,IFERROR(IF(AD58=AH58,AI58,AH58),"---"))&gt;0,"---",IFERROR(IF(AD58=AH58,AI58,AH58),"---")))),"---")</f>
        <v>---</v>
      </c>
      <c r="AK58" t="str">
        <f>IF(COUNTIF(CALC_CONN_TEB2000_REV01!F:F,IF(AH58&lt;&gt;"---",VLOOKUP(AD58,CALC_CONN_TEB2000_REV01!F:M,8,0),IF(IFERROR(IF(AD58=AH58,AI58,AH58),"---")="---","---",IF(COUNTIF(CALC_CONN_TEB2000_REV01!F:F,IFERROR(IF(AD58=AH58,AI58,AH58),"---"))&gt;0,"---",IFERROR(IF(AD58=AH58,AI58,AH58),"---")))))=0,IF(AH58&lt;&gt;"---",VLOOKUP(AD58,CALC_CONN_TEB2000_REV01!F:M,8,0),IF(IFERROR(IF(AD58=AH58,AI58,AH58),"---")="---","---",IF(COUNTIF(CALC_CONN_TEB2000_REV01!F:F,IFERROR(IF(AD58=AH58,AI58,AH58),"---"))&gt;0,"---",IFERROR(IF(AD58=AH58,AI58,AH58),"---")))),"---")</f>
        <v>---</v>
      </c>
      <c r="AL58" t="str">
        <f t="shared" si="10"/>
        <v>---</v>
      </c>
      <c r="AM58">
        <f t="shared" si="11"/>
        <v>224</v>
      </c>
      <c r="AO58" t="s">
        <v>1861</v>
      </c>
      <c r="AT58" t="str">
        <f t="shared" si="4"/>
        <v>B34_L7_P</v>
      </c>
      <c r="AU58" t="str">
        <f t="shared" si="5"/>
        <v>--</v>
      </c>
    </row>
    <row r="59" spans="1:47" x14ac:dyDescent="0.25">
      <c r="A59" t="str">
        <f t="shared" si="0"/>
        <v>J1-B23</v>
      </c>
      <c r="B59" t="str">
        <f t="shared" si="1"/>
        <v>B34_L1_P</v>
      </c>
      <c r="C59" t="str">
        <f t="shared" si="2"/>
        <v>J1-B34_L1_P</v>
      </c>
      <c r="D59" t="str">
        <f t="shared" si="3"/>
        <v>J1-B23</v>
      </c>
      <c r="E59" t="s">
        <v>841</v>
      </c>
      <c r="F59" t="s">
        <v>1712</v>
      </c>
      <c r="G59" t="s">
        <v>1713</v>
      </c>
      <c r="L59" t="s">
        <v>1714</v>
      </c>
      <c r="M59" t="s">
        <v>290</v>
      </c>
      <c r="N59">
        <v>17.8781</v>
      </c>
      <c r="AA59">
        <f t="shared" si="12"/>
        <v>54</v>
      </c>
      <c r="AB59" t="str">
        <f>B2B!B56</f>
        <v>JB1</v>
      </c>
      <c r="AC59" t="str">
        <f>B2B!C56</f>
        <v>53</v>
      </c>
      <c r="AD59" t="str">
        <f t="shared" si="6"/>
        <v>JB1-53</v>
      </c>
      <c r="AE59" t="str">
        <f t="shared" si="7"/>
        <v>GND</v>
      </c>
      <c r="AG59" t="str">
        <f t="shared" si="8"/>
        <v>---</v>
      </c>
      <c r="AH59" t="str">
        <f t="shared" si="9"/>
        <v>---</v>
      </c>
      <c r="AI59" t="str">
        <f>IFERROR(IF(IF(AG59="--",INDEX(D:D,MATCH(AE59,INDEX(B:B,MATCH(AE59,B:B,)+1):B10573,)+MATCH(AE59,B:B,)))=AD59,VLOOKUP(AE59,B:D,3,0),IF(AG59="--",INDEX(D:D,MATCH(AE59,INDEX(B:B,MATCH(AE59,B:B,)+1):B10573,)+MATCH(AE59,B:B,)),"---")),"---")</f>
        <v>---</v>
      </c>
      <c r="AJ59" t="str">
        <f>IF(COUNTIF(CALC_CONN_TEB2000_REV01!F:F,IF(AH59&lt;&gt;"---",VLOOKUP(AD59,CALC_CONN_TEB2000_REV01!F:M,8,0),IF(IFERROR(IF(AD59=AH59,AI59,AH59),"---")="---","---",IF(COUNTIF(CALC_CONN_TEB2000_REV01!F:F,IFERROR(IF(AD59=AH59,AI59,AH59),"---"))&gt;0,"---",IFERROR(IF(AD59=AH59,AI59,AH59),"---")))))=1,IF(AH59&lt;&gt;"---",VLOOKUP(AD59,CALC_CONN_TEB2000_REV01!F:M,8,0),IF(IFERROR(IF(AD59=AH59,AI59,AH59),"---")="---","---",IF(COUNTIF(CALC_CONN_TEB2000_REV01!F:F,IFERROR(IF(AD59=AH59,AI59,AH59),"---"))&gt;0,"---",IFERROR(IF(AD59=AH59,AI59,AH59),"---")))),"---")</f>
        <v>---</v>
      </c>
      <c r="AK59" t="str">
        <f>IF(COUNTIF(CALC_CONN_TEB2000_REV01!F:F,IF(AH59&lt;&gt;"---",VLOOKUP(AD59,CALC_CONN_TEB2000_REV01!F:M,8,0),IF(IFERROR(IF(AD59=AH59,AI59,AH59),"---")="---","---",IF(COUNTIF(CALC_CONN_TEB2000_REV01!F:F,IFERROR(IF(AD59=AH59,AI59,AH59),"---"))&gt;0,"---",IFERROR(IF(AD59=AH59,AI59,AH59),"---")))))=0,IF(AH59&lt;&gt;"---",VLOOKUP(AD59,CALC_CONN_TEB2000_REV01!F:M,8,0),IF(IFERROR(IF(AD59=AH59,AI59,AH59),"---")="---","---",IF(COUNTIF(CALC_CONN_TEB2000_REV01!F:F,IFERROR(IF(AD59=AH59,AI59,AH59),"---"))&gt;0,"---",IFERROR(IF(AD59=AH59,AI59,AH59),"---")))),"---")</f>
        <v>---</v>
      </c>
      <c r="AL59" t="str">
        <f t="shared" si="10"/>
        <v>---</v>
      </c>
      <c r="AM59">
        <f t="shared" si="11"/>
        <v>224</v>
      </c>
      <c r="AT59" t="str">
        <f t="shared" si="4"/>
        <v>B34_L1_P</v>
      </c>
      <c r="AU59" t="str">
        <f t="shared" si="5"/>
        <v>--</v>
      </c>
    </row>
    <row r="60" spans="1:47" x14ac:dyDescent="0.25">
      <c r="A60" t="str">
        <f t="shared" si="0"/>
        <v>J1-B24</v>
      </c>
      <c r="B60" t="str">
        <f t="shared" si="1"/>
        <v>B34_L1_N</v>
      </c>
      <c r="C60" t="str">
        <f t="shared" si="2"/>
        <v>J1-B34_L1_N</v>
      </c>
      <c r="D60" t="str">
        <f t="shared" si="3"/>
        <v>J1-B24</v>
      </c>
      <c r="E60" t="s">
        <v>841</v>
      </c>
      <c r="F60" t="s">
        <v>1715</v>
      </c>
      <c r="G60" t="s">
        <v>1716</v>
      </c>
      <c r="L60" t="s">
        <v>1717</v>
      </c>
      <c r="M60" t="s">
        <v>290</v>
      </c>
      <c r="N60">
        <v>21.852</v>
      </c>
      <c r="AA60">
        <f t="shared" si="12"/>
        <v>55</v>
      </c>
      <c r="AB60" t="str">
        <f>B2B!B57</f>
        <v>JB1</v>
      </c>
      <c r="AC60" t="str">
        <f>B2B!C57</f>
        <v>56</v>
      </c>
      <c r="AD60" t="str">
        <f t="shared" si="6"/>
        <v>JB1-56</v>
      </c>
      <c r="AE60" t="str">
        <f t="shared" si="7"/>
        <v>B35_L17_N</v>
      </c>
      <c r="AG60" t="str">
        <f t="shared" si="8"/>
        <v>--</v>
      </c>
      <c r="AH60" t="str">
        <f t="shared" si="9"/>
        <v>J1-A13</v>
      </c>
      <c r="AI60" t="str">
        <f>IFERROR(IF(IF(AG60="--",INDEX(D:D,MATCH(AE60,INDEX(B:B,MATCH(AE60,B:B,)+1):B10574,)+MATCH(AE60,B:B,)))=AD60,VLOOKUP(AE60,B:D,3,0),IF(AG60="--",INDEX(D:D,MATCH(AE60,INDEX(B:B,MATCH(AE60,B:B,)+1):B10574,)+MATCH(AE60,B:B,)),"---")),"---")</f>
        <v>J1-A13</v>
      </c>
      <c r="AJ60" t="str">
        <f>IF(COUNTIF(CALC_CONN_TEB2000_REV01!F:F,IF(AH60&lt;&gt;"---",VLOOKUP(AD60,CALC_CONN_TEB2000_REV01!F:M,8,0),IF(IFERROR(IF(AD60=AH60,AI60,AH60),"---")="---","---",IF(COUNTIF(CALC_CONN_TEB2000_REV01!F:F,IFERROR(IF(AD60=AH60,AI60,AH60),"---"))&gt;0,"---",IFERROR(IF(AD60=AH60,AI60,AH60),"---")))))=1,IF(AH60&lt;&gt;"---",VLOOKUP(AD60,CALC_CONN_TEB2000_REV01!F:M,8,0),IF(IFERROR(IF(AD60=AH60,AI60,AH60),"---")="---","---",IF(COUNTIF(CALC_CONN_TEB2000_REV01!F:F,IFERROR(IF(AD60=AH60,AI60,AH60),"---"))&gt;0,"---",IFERROR(IF(AD60=AH60,AI60,AH60),"---")))),"---")</f>
        <v>J1-A13</v>
      </c>
      <c r="AK60" t="str">
        <f>IF(COUNTIF(CALC_CONN_TEB2000_REV01!F:F,IF(AH60&lt;&gt;"---",VLOOKUP(AD60,CALC_CONN_TEB2000_REV01!F:M,8,0),IF(IFERROR(IF(AD60=AH60,AI60,AH60),"---")="---","---",IF(COUNTIF(CALC_CONN_TEB2000_REV01!F:F,IFERROR(IF(AD60=AH60,AI60,AH60),"---"))&gt;0,"---",IFERROR(IF(AD60=AH60,AI60,AH60),"---")))))=0,IF(AH60&lt;&gt;"---",VLOOKUP(AD60,CALC_CONN_TEB2000_REV01!F:M,8,0),IF(IFERROR(IF(AD60=AH60,AI60,AH60),"---")="---","---",IF(COUNTIF(CALC_CONN_TEB2000_REV01!F:F,IFERROR(IF(AD60=AH60,AI60,AH60),"---"))&gt;0,"---",IFERROR(IF(AD60=AH60,AI60,AH60),"---")))),"---")</f>
        <v>---</v>
      </c>
      <c r="AL60">
        <f t="shared" si="10"/>
        <v>13.8553</v>
      </c>
      <c r="AM60">
        <f t="shared" si="11"/>
        <v>2</v>
      </c>
      <c r="AT60" t="str">
        <f t="shared" si="4"/>
        <v>B34_L1_N</v>
      </c>
      <c r="AU60" t="str">
        <f t="shared" si="5"/>
        <v>--</v>
      </c>
    </row>
    <row r="61" spans="1:47" x14ac:dyDescent="0.25">
      <c r="A61" t="str">
        <f t="shared" si="0"/>
        <v>J1-B25</v>
      </c>
      <c r="B61" t="str">
        <f t="shared" si="1"/>
        <v>B34_L20_P</v>
      </c>
      <c r="C61" t="str">
        <f t="shared" si="2"/>
        <v>J1-B34_L20_P</v>
      </c>
      <c r="D61" t="str">
        <f t="shared" si="3"/>
        <v>J1-B25</v>
      </c>
      <c r="E61" t="s">
        <v>841</v>
      </c>
      <c r="F61" t="s">
        <v>1718</v>
      </c>
      <c r="G61" t="s">
        <v>1719</v>
      </c>
      <c r="L61" t="s">
        <v>1720</v>
      </c>
      <c r="M61" t="s">
        <v>290</v>
      </c>
      <c r="N61">
        <v>26.472799999999999</v>
      </c>
      <c r="AA61">
        <f t="shared" si="12"/>
        <v>56</v>
      </c>
      <c r="AB61" t="str">
        <f>B2B!B58</f>
        <v>JB1</v>
      </c>
      <c r="AC61" t="str">
        <f>B2B!C58</f>
        <v>55</v>
      </c>
      <c r="AD61" t="str">
        <f t="shared" si="6"/>
        <v>JB1-55</v>
      </c>
      <c r="AE61" t="str">
        <f t="shared" si="7"/>
        <v>B35_L8_N</v>
      </c>
      <c r="AG61" t="str">
        <f t="shared" si="8"/>
        <v>--</v>
      </c>
      <c r="AH61" t="str">
        <f t="shared" si="9"/>
        <v>J1-B12</v>
      </c>
      <c r="AI61" t="str">
        <f>IFERROR(IF(IF(AG61="--",INDEX(D:D,MATCH(AE61,INDEX(B:B,MATCH(AE61,B:B,)+1):B10575,)+MATCH(AE61,B:B,)))=AD61,VLOOKUP(AE61,B:D,3,0),IF(AG61="--",INDEX(D:D,MATCH(AE61,INDEX(B:B,MATCH(AE61,B:B,)+1):B10575,)+MATCH(AE61,B:B,)),"---")),"---")</f>
        <v>J1-B12</v>
      </c>
      <c r="AJ61" t="str">
        <f>IF(COUNTIF(CALC_CONN_TEB2000_REV01!F:F,IF(AH61&lt;&gt;"---",VLOOKUP(AD61,CALC_CONN_TEB2000_REV01!F:M,8,0),IF(IFERROR(IF(AD61=AH61,AI61,AH61),"---")="---","---",IF(COUNTIF(CALC_CONN_TEB2000_REV01!F:F,IFERROR(IF(AD61=AH61,AI61,AH61),"---"))&gt;0,"---",IFERROR(IF(AD61=AH61,AI61,AH61),"---")))))=1,IF(AH61&lt;&gt;"---",VLOOKUP(AD61,CALC_CONN_TEB2000_REV01!F:M,8,0),IF(IFERROR(IF(AD61=AH61,AI61,AH61),"---")="---","---",IF(COUNTIF(CALC_CONN_TEB2000_REV01!F:F,IFERROR(IF(AD61=AH61,AI61,AH61),"---"))&gt;0,"---",IFERROR(IF(AD61=AH61,AI61,AH61),"---")))),"---")</f>
        <v>J1-B12</v>
      </c>
      <c r="AK61" t="str">
        <f>IF(COUNTIF(CALC_CONN_TEB2000_REV01!F:F,IF(AH61&lt;&gt;"---",VLOOKUP(AD61,CALC_CONN_TEB2000_REV01!F:M,8,0),IF(IFERROR(IF(AD61=AH61,AI61,AH61),"---")="---","---",IF(COUNTIF(CALC_CONN_TEB2000_REV01!F:F,IFERROR(IF(AD61=AH61,AI61,AH61),"---"))&gt;0,"---",IFERROR(IF(AD61=AH61,AI61,AH61),"---")))))=0,IF(AH61&lt;&gt;"---",VLOOKUP(AD61,CALC_CONN_TEB2000_REV01!F:M,8,0),IF(IFERROR(IF(AD61=AH61,AI61,AH61),"---")="---","---",IF(COUNTIF(CALC_CONN_TEB2000_REV01!F:F,IFERROR(IF(AD61=AH61,AI61,AH61),"---"))&gt;0,"---",IFERROR(IF(AD61=AH61,AI61,AH61),"---")))),"---")</f>
        <v>---</v>
      </c>
      <c r="AL61">
        <f t="shared" si="10"/>
        <v>20.326899999999998</v>
      </c>
      <c r="AM61">
        <f t="shared" si="11"/>
        <v>2</v>
      </c>
      <c r="AT61" t="str">
        <f t="shared" si="4"/>
        <v>B34_L20_P</v>
      </c>
      <c r="AU61" t="str">
        <f t="shared" si="5"/>
        <v>--</v>
      </c>
    </row>
    <row r="62" spans="1:47" x14ac:dyDescent="0.25">
      <c r="A62" t="str">
        <f t="shared" si="0"/>
        <v>J1-B26</v>
      </c>
      <c r="B62" t="str">
        <f t="shared" si="1"/>
        <v>B34_L20_N</v>
      </c>
      <c r="C62" t="str">
        <f t="shared" si="2"/>
        <v>J1-B34_L20_N</v>
      </c>
      <c r="D62" t="str">
        <f t="shared" si="3"/>
        <v>J1-B26</v>
      </c>
      <c r="E62" t="s">
        <v>841</v>
      </c>
      <c r="F62" t="s">
        <v>1721</v>
      </c>
      <c r="G62" t="s">
        <v>1722</v>
      </c>
      <c r="L62" t="s">
        <v>1723</v>
      </c>
      <c r="M62" t="s">
        <v>290</v>
      </c>
      <c r="N62">
        <v>26.472799999999999</v>
      </c>
      <c r="AA62">
        <f t="shared" si="12"/>
        <v>57</v>
      </c>
      <c r="AB62" t="str">
        <f>B2B!B59</f>
        <v>JB1</v>
      </c>
      <c r="AC62" t="str">
        <f>B2B!C59</f>
        <v>58</v>
      </c>
      <c r="AD62" t="str">
        <f t="shared" si="6"/>
        <v>JB1-58</v>
      </c>
      <c r="AE62" t="str">
        <f t="shared" si="7"/>
        <v>B35_L17_P</v>
      </c>
      <c r="AG62" t="str">
        <f t="shared" si="8"/>
        <v>--</v>
      </c>
      <c r="AH62" t="str">
        <f t="shared" si="9"/>
        <v>J1-A12</v>
      </c>
      <c r="AI62" t="str">
        <f>IFERROR(IF(IF(AG62="--",INDEX(D:D,MATCH(AE62,INDEX(B:B,MATCH(AE62,B:B,)+1):B10576,)+MATCH(AE62,B:B,)))=AD62,VLOOKUP(AE62,B:D,3,0),IF(AG62="--",INDEX(D:D,MATCH(AE62,INDEX(B:B,MATCH(AE62,B:B,)+1):B10576,)+MATCH(AE62,B:B,)),"---")),"---")</f>
        <v>J1-A12</v>
      </c>
      <c r="AJ62" t="str">
        <f>IF(COUNTIF(CALC_CONN_TEB2000_REV01!F:F,IF(AH62&lt;&gt;"---",VLOOKUP(AD62,CALC_CONN_TEB2000_REV01!F:M,8,0),IF(IFERROR(IF(AD62=AH62,AI62,AH62),"---")="---","---",IF(COUNTIF(CALC_CONN_TEB2000_REV01!F:F,IFERROR(IF(AD62=AH62,AI62,AH62),"---"))&gt;0,"---",IFERROR(IF(AD62=AH62,AI62,AH62),"---")))))=1,IF(AH62&lt;&gt;"---",VLOOKUP(AD62,CALC_CONN_TEB2000_REV01!F:M,8,0),IF(IFERROR(IF(AD62=AH62,AI62,AH62),"---")="---","---",IF(COUNTIF(CALC_CONN_TEB2000_REV01!F:F,IFERROR(IF(AD62=AH62,AI62,AH62),"---"))&gt;0,"---",IFERROR(IF(AD62=AH62,AI62,AH62),"---")))),"---")</f>
        <v>J1-A12</v>
      </c>
      <c r="AK62" t="str">
        <f>IF(COUNTIF(CALC_CONN_TEB2000_REV01!F:F,IF(AH62&lt;&gt;"---",VLOOKUP(AD62,CALC_CONN_TEB2000_REV01!F:M,8,0),IF(IFERROR(IF(AD62=AH62,AI62,AH62),"---")="---","---",IF(COUNTIF(CALC_CONN_TEB2000_REV01!F:F,IFERROR(IF(AD62=AH62,AI62,AH62),"---"))&gt;0,"---",IFERROR(IF(AD62=AH62,AI62,AH62),"---")))))=0,IF(AH62&lt;&gt;"---",VLOOKUP(AD62,CALC_CONN_TEB2000_REV01!F:M,8,0),IF(IFERROR(IF(AD62=AH62,AI62,AH62),"---")="---","---",IF(COUNTIF(CALC_CONN_TEB2000_REV01!F:F,IFERROR(IF(AD62=AH62,AI62,AH62),"---"))&gt;0,"---",IFERROR(IF(AD62=AH62,AI62,AH62),"---")))),"---")</f>
        <v>---</v>
      </c>
      <c r="AL62">
        <f t="shared" si="10"/>
        <v>13.877700000000001</v>
      </c>
      <c r="AM62">
        <f t="shared" si="11"/>
        <v>2</v>
      </c>
      <c r="AT62" t="str">
        <f t="shared" si="4"/>
        <v>B34_L20_N</v>
      </c>
      <c r="AU62" t="str">
        <f t="shared" si="5"/>
        <v>--</v>
      </c>
    </row>
    <row r="63" spans="1:47" x14ac:dyDescent="0.25">
      <c r="A63" t="str">
        <f t="shared" si="0"/>
        <v>J1-B27</v>
      </c>
      <c r="B63" t="str">
        <f t="shared" si="1"/>
        <v>B34_L13_P</v>
      </c>
      <c r="C63" t="str">
        <f t="shared" si="2"/>
        <v>J1-B34_L13_P</v>
      </c>
      <c r="D63" t="str">
        <f t="shared" si="3"/>
        <v>J1-B27</v>
      </c>
      <c r="E63" t="s">
        <v>841</v>
      </c>
      <c r="F63" t="s">
        <v>1724</v>
      </c>
      <c r="G63" t="s">
        <v>1725</v>
      </c>
      <c r="L63" t="s">
        <v>1726</v>
      </c>
      <c r="M63" t="s">
        <v>290</v>
      </c>
      <c r="N63">
        <v>29.092600000000001</v>
      </c>
      <c r="AA63">
        <f t="shared" si="12"/>
        <v>58</v>
      </c>
      <c r="AB63" t="str">
        <f>B2B!B60</f>
        <v>JB1</v>
      </c>
      <c r="AC63" t="str">
        <f>B2B!C60</f>
        <v>57</v>
      </c>
      <c r="AD63" t="str">
        <f t="shared" si="6"/>
        <v>JB1-57</v>
      </c>
      <c r="AE63" t="str">
        <f t="shared" si="7"/>
        <v>B35_L8_P</v>
      </c>
      <c r="AG63" t="str">
        <f t="shared" si="8"/>
        <v>--</v>
      </c>
      <c r="AH63" t="str">
        <f t="shared" si="9"/>
        <v>J1-B11</v>
      </c>
      <c r="AI63" t="str">
        <f>IFERROR(IF(IF(AG63="--",INDEX(D:D,MATCH(AE63,INDEX(B:B,MATCH(AE63,B:B,)+1):B10577,)+MATCH(AE63,B:B,)))=AD63,VLOOKUP(AE63,B:D,3,0),IF(AG63="--",INDEX(D:D,MATCH(AE63,INDEX(B:B,MATCH(AE63,B:B,)+1):B10577,)+MATCH(AE63,B:B,)),"---")),"---")</f>
        <v>J1-B11</v>
      </c>
      <c r="AJ63" t="str">
        <f>IF(COUNTIF(CALC_CONN_TEB2000_REV01!F:F,IF(AH63&lt;&gt;"---",VLOOKUP(AD63,CALC_CONN_TEB2000_REV01!F:M,8,0),IF(IFERROR(IF(AD63=AH63,AI63,AH63),"---")="---","---",IF(COUNTIF(CALC_CONN_TEB2000_REV01!F:F,IFERROR(IF(AD63=AH63,AI63,AH63),"---"))&gt;0,"---",IFERROR(IF(AD63=AH63,AI63,AH63),"---")))))=1,IF(AH63&lt;&gt;"---",VLOOKUP(AD63,CALC_CONN_TEB2000_REV01!F:M,8,0),IF(IFERROR(IF(AD63=AH63,AI63,AH63),"---")="---","---",IF(COUNTIF(CALC_CONN_TEB2000_REV01!F:F,IFERROR(IF(AD63=AH63,AI63,AH63),"---"))&gt;0,"---",IFERROR(IF(AD63=AH63,AI63,AH63),"---")))),"---")</f>
        <v>J1-B11</v>
      </c>
      <c r="AK63" t="str">
        <f>IF(COUNTIF(CALC_CONN_TEB2000_REV01!F:F,IF(AH63&lt;&gt;"---",VLOOKUP(AD63,CALC_CONN_TEB2000_REV01!F:M,8,0),IF(IFERROR(IF(AD63=AH63,AI63,AH63),"---")="---","---",IF(COUNTIF(CALC_CONN_TEB2000_REV01!F:F,IFERROR(IF(AD63=AH63,AI63,AH63),"---"))&gt;0,"---",IFERROR(IF(AD63=AH63,AI63,AH63),"---")))))=0,IF(AH63&lt;&gt;"---",VLOOKUP(AD63,CALC_CONN_TEB2000_REV01!F:M,8,0),IF(IFERROR(IF(AD63=AH63,AI63,AH63),"---")="---","---",IF(COUNTIF(CALC_CONN_TEB2000_REV01!F:F,IFERROR(IF(AD63=AH63,AI63,AH63),"---"))&gt;0,"---",IFERROR(IF(AD63=AH63,AI63,AH63),"---")))),"---")</f>
        <v>---</v>
      </c>
      <c r="AL63">
        <f t="shared" si="10"/>
        <v>20.326899999999998</v>
      </c>
      <c r="AM63">
        <f t="shared" si="11"/>
        <v>2</v>
      </c>
      <c r="AT63" t="str">
        <f t="shared" si="4"/>
        <v>B34_L13_P</v>
      </c>
      <c r="AU63" t="str">
        <f t="shared" si="5"/>
        <v>--</v>
      </c>
    </row>
    <row r="64" spans="1:47" x14ac:dyDescent="0.25">
      <c r="A64" t="str">
        <f t="shared" si="0"/>
        <v>J1-B28</v>
      </c>
      <c r="B64" t="str">
        <f t="shared" si="1"/>
        <v>B34_L13_N</v>
      </c>
      <c r="C64" t="str">
        <f t="shared" si="2"/>
        <v>J1-B34_L13_N</v>
      </c>
      <c r="D64" t="str">
        <f t="shared" si="3"/>
        <v>J1-B28</v>
      </c>
      <c r="E64" t="s">
        <v>841</v>
      </c>
      <c r="F64" t="s">
        <v>1727</v>
      </c>
      <c r="G64" t="s">
        <v>1728</v>
      </c>
      <c r="L64" t="s">
        <v>1729</v>
      </c>
      <c r="M64" t="s">
        <v>290</v>
      </c>
      <c r="N64">
        <v>29.113399999999999</v>
      </c>
      <c r="AA64">
        <f t="shared" si="12"/>
        <v>59</v>
      </c>
      <c r="AB64" t="str">
        <f>B2B!B61</f>
        <v>JB1</v>
      </c>
      <c r="AC64" t="str">
        <f>B2B!C61</f>
        <v>60</v>
      </c>
      <c r="AD64" t="str">
        <f t="shared" si="6"/>
        <v>JB1-60</v>
      </c>
      <c r="AE64" t="str">
        <f t="shared" si="7"/>
        <v>B35_L13_N</v>
      </c>
      <c r="AG64" t="str">
        <f t="shared" si="8"/>
        <v>--</v>
      </c>
      <c r="AH64" t="str">
        <f t="shared" si="9"/>
        <v>J1-A11</v>
      </c>
      <c r="AI64" t="str">
        <f>IFERROR(IF(IF(AG64="--",INDEX(D:D,MATCH(AE64,INDEX(B:B,MATCH(AE64,B:B,)+1):B10578,)+MATCH(AE64,B:B,)))=AD64,VLOOKUP(AE64,B:D,3,0),IF(AG64="--",INDEX(D:D,MATCH(AE64,INDEX(B:B,MATCH(AE64,B:B,)+1):B10578,)+MATCH(AE64,B:B,)),"---")),"---")</f>
        <v>J1-A11</v>
      </c>
      <c r="AJ64" t="str">
        <f>IF(COUNTIF(CALC_CONN_TEB2000_REV01!F:F,IF(AH64&lt;&gt;"---",VLOOKUP(AD64,CALC_CONN_TEB2000_REV01!F:M,8,0),IF(IFERROR(IF(AD64=AH64,AI64,AH64),"---")="---","---",IF(COUNTIF(CALC_CONN_TEB2000_REV01!F:F,IFERROR(IF(AD64=AH64,AI64,AH64),"---"))&gt;0,"---",IFERROR(IF(AD64=AH64,AI64,AH64),"---")))))=1,IF(AH64&lt;&gt;"---",VLOOKUP(AD64,CALC_CONN_TEB2000_REV01!F:M,8,0),IF(IFERROR(IF(AD64=AH64,AI64,AH64),"---")="---","---",IF(COUNTIF(CALC_CONN_TEB2000_REV01!F:F,IFERROR(IF(AD64=AH64,AI64,AH64),"---"))&gt;0,"---",IFERROR(IF(AD64=AH64,AI64,AH64),"---")))),"---")</f>
        <v>J1-A11</v>
      </c>
      <c r="AK64" t="str">
        <f>IF(COUNTIF(CALC_CONN_TEB2000_REV01!F:F,IF(AH64&lt;&gt;"---",VLOOKUP(AD64,CALC_CONN_TEB2000_REV01!F:M,8,0),IF(IFERROR(IF(AD64=AH64,AI64,AH64),"---")="---","---",IF(COUNTIF(CALC_CONN_TEB2000_REV01!F:F,IFERROR(IF(AD64=AH64,AI64,AH64),"---"))&gt;0,"---",IFERROR(IF(AD64=AH64,AI64,AH64),"---")))))=0,IF(AH64&lt;&gt;"---",VLOOKUP(AD64,CALC_CONN_TEB2000_REV01!F:M,8,0),IF(IFERROR(IF(AD64=AH64,AI64,AH64),"---")="---","---",IF(COUNTIF(CALC_CONN_TEB2000_REV01!F:F,IFERROR(IF(AD64=AH64,AI64,AH64),"---"))&gt;0,"---",IFERROR(IF(AD64=AH64,AI64,AH64),"---")))),"---")</f>
        <v>---</v>
      </c>
      <c r="AL64">
        <f t="shared" si="10"/>
        <v>17.138000000000002</v>
      </c>
      <c r="AM64">
        <f t="shared" si="11"/>
        <v>2</v>
      </c>
      <c r="AT64" t="str">
        <f t="shared" si="4"/>
        <v>B34_L13_N</v>
      </c>
      <c r="AU64" t="str">
        <f t="shared" si="5"/>
        <v>--</v>
      </c>
    </row>
    <row r="65" spans="1:47" x14ac:dyDescent="0.25">
      <c r="A65" t="str">
        <f t="shared" si="0"/>
        <v>J1-B29</v>
      </c>
      <c r="B65" t="str">
        <f t="shared" si="1"/>
        <v>B34_L15_P</v>
      </c>
      <c r="C65" t="str">
        <f t="shared" si="2"/>
        <v>J1-B34_L15_P</v>
      </c>
      <c r="D65" t="str">
        <f t="shared" si="3"/>
        <v>J1-B29</v>
      </c>
      <c r="E65" t="s">
        <v>841</v>
      </c>
      <c r="F65" t="s">
        <v>1730</v>
      </c>
      <c r="G65" t="s">
        <v>1731</v>
      </c>
      <c r="L65" t="s">
        <v>1732</v>
      </c>
      <c r="M65" t="s">
        <v>290</v>
      </c>
      <c r="N65">
        <v>13.7087</v>
      </c>
      <c r="AA65">
        <f t="shared" si="12"/>
        <v>60</v>
      </c>
      <c r="AB65" t="str">
        <f>B2B!B62</f>
        <v>JB1</v>
      </c>
      <c r="AC65" t="str">
        <f>B2B!C62</f>
        <v>59</v>
      </c>
      <c r="AD65" t="str">
        <f t="shared" si="6"/>
        <v>JB1-59</v>
      </c>
      <c r="AE65" t="str">
        <f t="shared" si="7"/>
        <v>B35_L21_N</v>
      </c>
      <c r="AG65" t="str">
        <f t="shared" si="8"/>
        <v>--</v>
      </c>
      <c r="AH65" t="str">
        <f t="shared" si="9"/>
        <v>J1-C11</v>
      </c>
      <c r="AI65" t="str">
        <f>IFERROR(IF(IF(AG65="--",INDEX(D:D,MATCH(AE65,INDEX(B:B,MATCH(AE65,B:B,)+1):B10579,)+MATCH(AE65,B:B,)))=AD65,VLOOKUP(AE65,B:D,3,0),IF(AG65="--",INDEX(D:D,MATCH(AE65,INDEX(B:B,MATCH(AE65,B:B,)+1):B10579,)+MATCH(AE65,B:B,)),"---")),"---")</f>
        <v>J1-C11</v>
      </c>
      <c r="AJ65" t="str">
        <f>IF(COUNTIF(CALC_CONN_TEB2000_REV01!F:F,IF(AH65&lt;&gt;"---",VLOOKUP(AD65,CALC_CONN_TEB2000_REV01!F:M,8,0),IF(IFERROR(IF(AD65=AH65,AI65,AH65),"---")="---","---",IF(COUNTIF(CALC_CONN_TEB2000_REV01!F:F,IFERROR(IF(AD65=AH65,AI65,AH65),"---"))&gt;0,"---",IFERROR(IF(AD65=AH65,AI65,AH65),"---")))))=1,IF(AH65&lt;&gt;"---",VLOOKUP(AD65,CALC_CONN_TEB2000_REV01!F:M,8,0),IF(IFERROR(IF(AD65=AH65,AI65,AH65),"---")="---","---",IF(COUNTIF(CALC_CONN_TEB2000_REV01!F:F,IFERROR(IF(AD65=AH65,AI65,AH65),"---"))&gt;0,"---",IFERROR(IF(AD65=AH65,AI65,AH65),"---")))),"---")</f>
        <v>J1-C11</v>
      </c>
      <c r="AK65" t="str">
        <f>IF(COUNTIF(CALC_CONN_TEB2000_REV01!F:F,IF(AH65&lt;&gt;"---",VLOOKUP(AD65,CALC_CONN_TEB2000_REV01!F:M,8,0),IF(IFERROR(IF(AD65=AH65,AI65,AH65),"---")="---","---",IF(COUNTIF(CALC_CONN_TEB2000_REV01!F:F,IFERROR(IF(AD65=AH65,AI65,AH65),"---"))&gt;0,"---",IFERROR(IF(AD65=AH65,AI65,AH65),"---")))))=0,IF(AH65&lt;&gt;"---",VLOOKUP(AD65,CALC_CONN_TEB2000_REV01!F:M,8,0),IF(IFERROR(IF(AD65=AH65,AI65,AH65),"---")="---","---",IF(COUNTIF(CALC_CONN_TEB2000_REV01!F:F,IFERROR(IF(AD65=AH65,AI65,AH65),"---"))&gt;0,"---",IFERROR(IF(AD65=AH65,AI65,AH65),"---")))),"---")</f>
        <v>---</v>
      </c>
      <c r="AL65">
        <f t="shared" si="10"/>
        <v>16.224499999999999</v>
      </c>
      <c r="AM65">
        <f t="shared" si="11"/>
        <v>2</v>
      </c>
      <c r="AT65" t="str">
        <f t="shared" si="4"/>
        <v>B34_L15_P</v>
      </c>
      <c r="AU65" t="str">
        <f t="shared" si="5"/>
        <v>--</v>
      </c>
    </row>
    <row r="66" spans="1:47" x14ac:dyDescent="0.25">
      <c r="A66" t="str">
        <f t="shared" si="0"/>
        <v>J1-B30</v>
      </c>
      <c r="B66" t="str">
        <f t="shared" si="1"/>
        <v>B34_L15_N</v>
      </c>
      <c r="C66" t="str">
        <f t="shared" si="2"/>
        <v>J1-B34_L15_N</v>
      </c>
      <c r="D66" t="str">
        <f t="shared" si="3"/>
        <v>J1-B30</v>
      </c>
      <c r="E66" t="s">
        <v>841</v>
      </c>
      <c r="F66" t="s">
        <v>1733</v>
      </c>
      <c r="G66" t="s">
        <v>1734</v>
      </c>
      <c r="L66" t="s">
        <v>1735</v>
      </c>
      <c r="M66" t="s">
        <v>290</v>
      </c>
      <c r="N66">
        <v>13.768700000000001</v>
      </c>
      <c r="AA66">
        <f t="shared" si="12"/>
        <v>61</v>
      </c>
      <c r="AB66" t="str">
        <f>B2B!B63</f>
        <v>JB1</v>
      </c>
      <c r="AC66" t="str">
        <f>B2B!C63</f>
        <v>62</v>
      </c>
      <c r="AD66" t="str">
        <f t="shared" si="6"/>
        <v>JB1-62</v>
      </c>
      <c r="AE66" t="str">
        <f t="shared" si="7"/>
        <v>B35_L13_P</v>
      </c>
      <c r="AG66" t="str">
        <f t="shared" si="8"/>
        <v>--</v>
      </c>
      <c r="AH66" t="str">
        <f t="shared" si="9"/>
        <v>J1-A10</v>
      </c>
      <c r="AI66" t="str">
        <f>IFERROR(IF(IF(AG66="--",INDEX(D:D,MATCH(AE66,INDEX(B:B,MATCH(AE66,B:B,)+1):B10580,)+MATCH(AE66,B:B,)))=AD66,VLOOKUP(AE66,B:D,3,0),IF(AG66="--",INDEX(D:D,MATCH(AE66,INDEX(B:B,MATCH(AE66,B:B,)+1):B10580,)+MATCH(AE66,B:B,)),"---")),"---")</f>
        <v>J1-A10</v>
      </c>
      <c r="AJ66" t="str">
        <f>IF(COUNTIF(CALC_CONN_TEB2000_REV01!F:F,IF(AH66&lt;&gt;"---",VLOOKUP(AD66,CALC_CONN_TEB2000_REV01!F:M,8,0),IF(IFERROR(IF(AD66=AH66,AI66,AH66),"---")="---","---",IF(COUNTIF(CALC_CONN_TEB2000_REV01!F:F,IFERROR(IF(AD66=AH66,AI66,AH66),"---"))&gt;0,"---",IFERROR(IF(AD66=AH66,AI66,AH66),"---")))))=1,IF(AH66&lt;&gt;"---",VLOOKUP(AD66,CALC_CONN_TEB2000_REV01!F:M,8,0),IF(IFERROR(IF(AD66=AH66,AI66,AH66),"---")="---","---",IF(COUNTIF(CALC_CONN_TEB2000_REV01!F:F,IFERROR(IF(AD66=AH66,AI66,AH66),"---"))&gt;0,"---",IFERROR(IF(AD66=AH66,AI66,AH66),"---")))),"---")</f>
        <v>J1-A10</v>
      </c>
      <c r="AK66" t="str">
        <f>IF(COUNTIF(CALC_CONN_TEB2000_REV01!F:F,IF(AH66&lt;&gt;"---",VLOOKUP(AD66,CALC_CONN_TEB2000_REV01!F:M,8,0),IF(IFERROR(IF(AD66=AH66,AI66,AH66),"---")="---","---",IF(COUNTIF(CALC_CONN_TEB2000_REV01!F:F,IFERROR(IF(AD66=AH66,AI66,AH66),"---"))&gt;0,"---",IFERROR(IF(AD66=AH66,AI66,AH66),"---")))))=0,IF(AH66&lt;&gt;"---",VLOOKUP(AD66,CALC_CONN_TEB2000_REV01!F:M,8,0),IF(IFERROR(IF(AD66=AH66,AI66,AH66),"---")="---","---",IF(COUNTIF(CALC_CONN_TEB2000_REV01!F:F,IFERROR(IF(AD66=AH66,AI66,AH66),"---"))&gt;0,"---",IFERROR(IF(AD66=AH66,AI66,AH66),"---")))),"---")</f>
        <v>---</v>
      </c>
      <c r="AL66">
        <f t="shared" si="10"/>
        <v>17.117999999999999</v>
      </c>
      <c r="AM66">
        <f t="shared" si="11"/>
        <v>2</v>
      </c>
      <c r="AT66" t="str">
        <f t="shared" si="4"/>
        <v>B34_L15_N</v>
      </c>
      <c r="AU66" t="str">
        <f t="shared" si="5"/>
        <v>--</v>
      </c>
    </row>
    <row r="67" spans="1:47" x14ac:dyDescent="0.25">
      <c r="A67" t="str">
        <f t="shared" si="0"/>
        <v>J1-B31</v>
      </c>
      <c r="B67" t="str">
        <f t="shared" si="1"/>
        <v>GND</v>
      </c>
      <c r="C67" t="str">
        <f t="shared" si="2"/>
        <v>J1-GND</v>
      </c>
      <c r="D67" t="str">
        <f t="shared" si="3"/>
        <v>J1-B31</v>
      </c>
      <c r="E67" t="s">
        <v>841</v>
      </c>
      <c r="F67" t="s">
        <v>1736</v>
      </c>
      <c r="G67" t="s">
        <v>291</v>
      </c>
      <c r="L67" t="s">
        <v>1737</v>
      </c>
      <c r="M67" t="s">
        <v>290</v>
      </c>
      <c r="N67">
        <v>14.6823</v>
      </c>
      <c r="AA67">
        <f t="shared" si="12"/>
        <v>62</v>
      </c>
      <c r="AB67" t="str">
        <f>B2B!B64</f>
        <v>JB1</v>
      </c>
      <c r="AC67" t="str">
        <f>B2B!C64</f>
        <v>61</v>
      </c>
      <c r="AD67" t="str">
        <f t="shared" si="6"/>
        <v>JB1-61</v>
      </c>
      <c r="AE67" t="str">
        <f t="shared" si="7"/>
        <v>B35_L21_P</v>
      </c>
      <c r="AG67" t="str">
        <f t="shared" si="8"/>
        <v>--</v>
      </c>
      <c r="AH67" t="str">
        <f t="shared" si="9"/>
        <v>J1-C10</v>
      </c>
      <c r="AI67" t="str">
        <f>IFERROR(IF(IF(AG67="--",INDEX(D:D,MATCH(AE67,INDEX(B:B,MATCH(AE67,B:B,)+1):B10581,)+MATCH(AE67,B:B,)))=AD67,VLOOKUP(AE67,B:D,3,0),IF(AG67="--",INDEX(D:D,MATCH(AE67,INDEX(B:B,MATCH(AE67,B:B,)+1):B10581,)+MATCH(AE67,B:B,)),"---")),"---")</f>
        <v>J1-C10</v>
      </c>
      <c r="AJ67" t="str">
        <f>IF(COUNTIF(CALC_CONN_TEB2000_REV01!F:F,IF(AH67&lt;&gt;"---",VLOOKUP(AD67,CALC_CONN_TEB2000_REV01!F:M,8,0),IF(IFERROR(IF(AD67=AH67,AI67,AH67),"---")="---","---",IF(COUNTIF(CALC_CONN_TEB2000_REV01!F:F,IFERROR(IF(AD67=AH67,AI67,AH67),"---"))&gt;0,"---",IFERROR(IF(AD67=AH67,AI67,AH67),"---")))))=1,IF(AH67&lt;&gt;"---",VLOOKUP(AD67,CALC_CONN_TEB2000_REV01!F:M,8,0),IF(IFERROR(IF(AD67=AH67,AI67,AH67),"---")="---","---",IF(COUNTIF(CALC_CONN_TEB2000_REV01!F:F,IFERROR(IF(AD67=AH67,AI67,AH67),"---"))&gt;0,"---",IFERROR(IF(AD67=AH67,AI67,AH67),"---")))),"---")</f>
        <v>J1-C10</v>
      </c>
      <c r="AK67" t="str">
        <f>IF(COUNTIF(CALC_CONN_TEB2000_REV01!F:F,IF(AH67&lt;&gt;"---",VLOOKUP(AD67,CALC_CONN_TEB2000_REV01!F:M,8,0),IF(IFERROR(IF(AD67=AH67,AI67,AH67),"---")="---","---",IF(COUNTIF(CALC_CONN_TEB2000_REV01!F:F,IFERROR(IF(AD67=AH67,AI67,AH67),"---"))&gt;0,"---",IFERROR(IF(AD67=AH67,AI67,AH67),"---")))))=0,IF(AH67&lt;&gt;"---",VLOOKUP(AD67,CALC_CONN_TEB2000_REV01!F:M,8,0),IF(IFERROR(IF(AD67=AH67,AI67,AH67),"---")="---","---",IF(COUNTIF(CALC_CONN_TEB2000_REV01!F:F,IFERROR(IF(AD67=AH67,AI67,AH67),"---"))&gt;0,"---",IFERROR(IF(AD67=AH67,AI67,AH67),"---")))),"---")</f>
        <v>---</v>
      </c>
      <c r="AL67">
        <f t="shared" si="10"/>
        <v>16.224499999999999</v>
      </c>
      <c r="AM67">
        <f t="shared" si="11"/>
        <v>2</v>
      </c>
      <c r="AT67">
        <f t="shared" si="4"/>
        <v>0</v>
      </c>
      <c r="AU67">
        <f t="shared" si="5"/>
        <v>0</v>
      </c>
    </row>
    <row r="68" spans="1:47" x14ac:dyDescent="0.25">
      <c r="A68" t="str">
        <f t="shared" si="0"/>
        <v>J1-B32</v>
      </c>
      <c r="B68" t="str">
        <f t="shared" si="1"/>
        <v>VCCIOB</v>
      </c>
      <c r="C68" t="str">
        <f t="shared" si="2"/>
        <v>J1-VCCIOB</v>
      </c>
      <c r="D68" t="str">
        <f t="shared" si="3"/>
        <v>J1-B32</v>
      </c>
      <c r="E68" t="s">
        <v>841</v>
      </c>
      <c r="F68" t="s">
        <v>1738</v>
      </c>
      <c r="G68" t="s">
        <v>449</v>
      </c>
      <c r="L68" t="s">
        <v>1739</v>
      </c>
      <c r="M68" t="s">
        <v>290</v>
      </c>
      <c r="N68">
        <v>14.6282</v>
      </c>
      <c r="AA68">
        <f t="shared" si="12"/>
        <v>63</v>
      </c>
      <c r="AB68" t="str">
        <f>B2B!B65</f>
        <v>JB1</v>
      </c>
      <c r="AC68" t="str">
        <f>B2B!C65</f>
        <v>64</v>
      </c>
      <c r="AD68" t="str">
        <f t="shared" si="6"/>
        <v>JB1-64</v>
      </c>
      <c r="AE68" t="str">
        <f t="shared" si="7"/>
        <v>GND</v>
      </c>
      <c r="AG68" t="str">
        <f t="shared" si="8"/>
        <v>---</v>
      </c>
      <c r="AH68" t="str">
        <f t="shared" si="9"/>
        <v>---</v>
      </c>
      <c r="AI68" t="str">
        <f>IFERROR(IF(IF(AG68="--",INDEX(D:D,MATCH(AE68,INDEX(B:B,MATCH(AE68,B:B,)+1):B10582,)+MATCH(AE68,B:B,)))=AD68,VLOOKUP(AE68,B:D,3,0),IF(AG68="--",INDEX(D:D,MATCH(AE68,INDEX(B:B,MATCH(AE68,B:B,)+1):B10582,)+MATCH(AE68,B:B,)),"---")),"---")</f>
        <v>---</v>
      </c>
      <c r="AJ68" t="str">
        <f>IF(COUNTIF(CALC_CONN_TEB2000_REV01!F:F,IF(AH68&lt;&gt;"---",VLOOKUP(AD68,CALC_CONN_TEB2000_REV01!F:M,8,0),IF(IFERROR(IF(AD68=AH68,AI68,AH68),"---")="---","---",IF(COUNTIF(CALC_CONN_TEB2000_REV01!F:F,IFERROR(IF(AD68=AH68,AI68,AH68),"---"))&gt;0,"---",IFERROR(IF(AD68=AH68,AI68,AH68),"---")))))=1,IF(AH68&lt;&gt;"---",VLOOKUP(AD68,CALC_CONN_TEB2000_REV01!F:M,8,0),IF(IFERROR(IF(AD68=AH68,AI68,AH68),"---")="---","---",IF(COUNTIF(CALC_CONN_TEB2000_REV01!F:F,IFERROR(IF(AD68=AH68,AI68,AH68),"---"))&gt;0,"---",IFERROR(IF(AD68=AH68,AI68,AH68),"---")))),"---")</f>
        <v>---</v>
      </c>
      <c r="AK68" t="str">
        <f>IF(COUNTIF(CALC_CONN_TEB2000_REV01!F:F,IF(AH68&lt;&gt;"---",VLOOKUP(AD68,CALC_CONN_TEB2000_REV01!F:M,8,0),IF(IFERROR(IF(AD68=AH68,AI68,AH68),"---")="---","---",IF(COUNTIF(CALC_CONN_TEB2000_REV01!F:F,IFERROR(IF(AD68=AH68,AI68,AH68),"---"))&gt;0,"---",IFERROR(IF(AD68=AH68,AI68,AH68),"---")))))=0,IF(AH68&lt;&gt;"---",VLOOKUP(AD68,CALC_CONN_TEB2000_REV01!F:M,8,0),IF(IFERROR(IF(AD68=AH68,AI68,AH68),"---")="---","---",IF(COUNTIF(CALC_CONN_TEB2000_REV01!F:F,IFERROR(IF(AD68=AH68,AI68,AH68),"---"))&gt;0,"---",IFERROR(IF(AD68=AH68,AI68,AH68),"---")))),"---")</f>
        <v>---</v>
      </c>
      <c r="AL68" t="str">
        <f t="shared" si="10"/>
        <v>---</v>
      </c>
      <c r="AM68">
        <f t="shared" si="11"/>
        <v>224</v>
      </c>
      <c r="AT68">
        <f t="shared" si="4"/>
        <v>0</v>
      </c>
      <c r="AU68">
        <f t="shared" si="5"/>
        <v>0</v>
      </c>
    </row>
    <row r="69" spans="1:47" x14ac:dyDescent="0.25">
      <c r="A69" t="str">
        <f t="shared" si="0"/>
        <v>J1-C1</v>
      </c>
      <c r="B69" t="str">
        <f t="shared" si="1"/>
        <v>GND</v>
      </c>
      <c r="C69" t="str">
        <f t="shared" si="2"/>
        <v>J1-GND</v>
      </c>
      <c r="D69" t="str">
        <f t="shared" si="3"/>
        <v>J1-C1</v>
      </c>
      <c r="E69" t="s">
        <v>841</v>
      </c>
      <c r="F69" t="s">
        <v>1203</v>
      </c>
      <c r="G69" t="s">
        <v>291</v>
      </c>
      <c r="L69" t="s">
        <v>1740</v>
      </c>
      <c r="M69" t="s">
        <v>290</v>
      </c>
      <c r="N69">
        <v>28.481300000000001</v>
      </c>
      <c r="AA69">
        <f t="shared" si="12"/>
        <v>64</v>
      </c>
      <c r="AB69" t="str">
        <f>B2B!B66</f>
        <v>JB1</v>
      </c>
      <c r="AC69" t="str">
        <f>B2B!C66</f>
        <v>63</v>
      </c>
      <c r="AD69" t="str">
        <f t="shared" si="6"/>
        <v>JB1-63</v>
      </c>
      <c r="AE69" t="str">
        <f t="shared" si="7"/>
        <v>GND</v>
      </c>
      <c r="AG69" t="str">
        <f t="shared" si="8"/>
        <v>---</v>
      </c>
      <c r="AH69" t="str">
        <f t="shared" si="9"/>
        <v>---</v>
      </c>
      <c r="AI69" t="str">
        <f>IFERROR(IF(IF(AG69="--",INDEX(D:D,MATCH(AE69,INDEX(B:B,MATCH(AE69,B:B,)+1):B10583,)+MATCH(AE69,B:B,)))=AD69,VLOOKUP(AE69,B:D,3,0),IF(AG69="--",INDEX(D:D,MATCH(AE69,INDEX(B:B,MATCH(AE69,B:B,)+1):B10583,)+MATCH(AE69,B:B,)),"---")),"---")</f>
        <v>---</v>
      </c>
      <c r="AJ69" t="str">
        <f>IF(COUNTIF(CALC_CONN_TEB2000_REV01!F:F,IF(AH69&lt;&gt;"---",VLOOKUP(AD69,CALC_CONN_TEB2000_REV01!F:M,8,0),IF(IFERROR(IF(AD69=AH69,AI69,AH69),"---")="---","---",IF(COUNTIF(CALC_CONN_TEB2000_REV01!F:F,IFERROR(IF(AD69=AH69,AI69,AH69),"---"))&gt;0,"---",IFERROR(IF(AD69=AH69,AI69,AH69),"---")))))=1,IF(AH69&lt;&gt;"---",VLOOKUP(AD69,CALC_CONN_TEB2000_REV01!F:M,8,0),IF(IFERROR(IF(AD69=AH69,AI69,AH69),"---")="---","---",IF(COUNTIF(CALC_CONN_TEB2000_REV01!F:F,IFERROR(IF(AD69=AH69,AI69,AH69),"---"))&gt;0,"---",IFERROR(IF(AD69=AH69,AI69,AH69),"---")))),"---")</f>
        <v>---</v>
      </c>
      <c r="AK69" t="str">
        <f>IF(COUNTIF(CALC_CONN_TEB2000_REV01!F:F,IF(AH69&lt;&gt;"---",VLOOKUP(AD69,CALC_CONN_TEB2000_REV01!F:M,8,0),IF(IFERROR(IF(AD69=AH69,AI69,AH69),"---")="---","---",IF(COUNTIF(CALC_CONN_TEB2000_REV01!F:F,IFERROR(IF(AD69=AH69,AI69,AH69),"---"))&gt;0,"---",IFERROR(IF(AD69=AH69,AI69,AH69),"---")))))=0,IF(AH69&lt;&gt;"---",VLOOKUP(AD69,CALC_CONN_TEB2000_REV01!F:M,8,0),IF(IFERROR(IF(AD69=AH69,AI69,AH69),"---")="---","---",IF(COUNTIF(CALC_CONN_TEB2000_REV01!F:F,IFERROR(IF(AD69=AH69,AI69,AH69),"---"))&gt;0,"---",IFERROR(IF(AD69=AH69,AI69,AH69),"---")))),"---")</f>
        <v>---</v>
      </c>
      <c r="AL69" t="str">
        <f t="shared" si="10"/>
        <v>---</v>
      </c>
      <c r="AM69">
        <f t="shared" si="11"/>
        <v>224</v>
      </c>
      <c r="AT69">
        <f t="shared" si="4"/>
        <v>0</v>
      </c>
      <c r="AU69">
        <f t="shared" si="5"/>
        <v>0</v>
      </c>
    </row>
    <row r="70" spans="1:47" x14ac:dyDescent="0.25">
      <c r="A70" t="str">
        <f t="shared" ref="A70:A133" si="13">$E70&amp;"-"&amp;$F70</f>
        <v>J1-C2</v>
      </c>
      <c r="B70" t="str">
        <f t="shared" ref="B70:B133" si="14">IF(OR(E70=$A$2,E70=$B$2,E70=$C$2,E70=$D$2),"--",G70)</f>
        <v>B35_L1_P</v>
      </c>
      <c r="C70" t="str">
        <f t="shared" ref="C70:C133" si="15">$E70&amp;"-"&amp;$G70</f>
        <v>J1-B35_L1_P</v>
      </c>
      <c r="D70" t="str">
        <f t="shared" ref="D70:D133" si="16">A70</f>
        <v>J1-C2</v>
      </c>
      <c r="E70" t="s">
        <v>841</v>
      </c>
      <c r="F70" t="s">
        <v>1204</v>
      </c>
      <c r="G70" t="s">
        <v>1741</v>
      </c>
      <c r="L70" t="s">
        <v>1742</v>
      </c>
      <c r="M70" t="s">
        <v>290</v>
      </c>
      <c r="N70">
        <v>28.481300000000001</v>
      </c>
      <c r="AA70">
        <f t="shared" si="12"/>
        <v>65</v>
      </c>
      <c r="AB70" t="str">
        <f>B2B!B67</f>
        <v>JB1</v>
      </c>
      <c r="AC70" t="str">
        <f>B2B!C67</f>
        <v>66</v>
      </c>
      <c r="AD70" t="str">
        <f t="shared" si="6"/>
        <v>JB1-66</v>
      </c>
      <c r="AE70" t="str">
        <f t="shared" si="7"/>
        <v>B35_L14_N</v>
      </c>
      <c r="AG70" t="str">
        <f t="shared" si="8"/>
        <v>--</v>
      </c>
      <c r="AH70" t="str">
        <f t="shared" si="9"/>
        <v>J1-A9</v>
      </c>
      <c r="AI70" t="str">
        <f>IFERROR(IF(IF(AG70="--",INDEX(D:D,MATCH(AE70,INDEX(B:B,MATCH(AE70,B:B,)+1):B10584,)+MATCH(AE70,B:B,)))=AD70,VLOOKUP(AE70,B:D,3,0),IF(AG70="--",INDEX(D:D,MATCH(AE70,INDEX(B:B,MATCH(AE70,B:B,)+1):B10584,)+MATCH(AE70,B:B,)),"---")),"---")</f>
        <v>J1-A9</v>
      </c>
      <c r="AJ70" t="str">
        <f>IF(COUNTIF(CALC_CONN_TEB2000_REV01!F:F,IF(AH70&lt;&gt;"---",VLOOKUP(AD70,CALC_CONN_TEB2000_REV01!F:M,8,0),IF(IFERROR(IF(AD70=AH70,AI70,AH70),"---")="---","---",IF(COUNTIF(CALC_CONN_TEB2000_REV01!F:F,IFERROR(IF(AD70=AH70,AI70,AH70),"---"))&gt;0,"---",IFERROR(IF(AD70=AH70,AI70,AH70),"---")))))=1,IF(AH70&lt;&gt;"---",VLOOKUP(AD70,CALC_CONN_TEB2000_REV01!F:M,8,0),IF(IFERROR(IF(AD70=AH70,AI70,AH70),"---")="---","---",IF(COUNTIF(CALC_CONN_TEB2000_REV01!F:F,IFERROR(IF(AD70=AH70,AI70,AH70),"---"))&gt;0,"---",IFERROR(IF(AD70=AH70,AI70,AH70),"---")))),"---")</f>
        <v>J1-A9</v>
      </c>
      <c r="AK70" t="str">
        <f>IF(COUNTIF(CALC_CONN_TEB2000_REV01!F:F,IF(AH70&lt;&gt;"---",VLOOKUP(AD70,CALC_CONN_TEB2000_REV01!F:M,8,0),IF(IFERROR(IF(AD70=AH70,AI70,AH70),"---")="---","---",IF(COUNTIF(CALC_CONN_TEB2000_REV01!F:F,IFERROR(IF(AD70=AH70,AI70,AH70),"---"))&gt;0,"---",IFERROR(IF(AD70=AH70,AI70,AH70),"---")))))=0,IF(AH70&lt;&gt;"---",VLOOKUP(AD70,CALC_CONN_TEB2000_REV01!F:M,8,0),IF(IFERROR(IF(AD70=AH70,AI70,AH70),"---")="---","---",IF(COUNTIF(CALC_CONN_TEB2000_REV01!F:F,IFERROR(IF(AD70=AH70,AI70,AH70),"---"))&gt;0,"---",IFERROR(IF(AD70=AH70,AI70,AH70),"---")))),"---")</f>
        <v>---</v>
      </c>
      <c r="AL70">
        <f t="shared" si="10"/>
        <v>21.047000000000001</v>
      </c>
      <c r="AM70">
        <f t="shared" si="11"/>
        <v>2</v>
      </c>
      <c r="AT70" t="str">
        <f t="shared" ref="AT70:AT133" si="17">IF(IF(COUNTIF($AO$6:$AQ$150,B70)&gt;0,"---","--")="---",VLOOKUP(B70,$AO$6:$AQ$150,3,0),B70)</f>
        <v>B35_L1_P</v>
      </c>
      <c r="AU70" t="str">
        <f t="shared" ref="AU70:AU133" si="18">IF(IF(COUNTIF($AO$6:$AQ$150,B70)&gt;0,"---","--")="---",VLOOKUP(B70,$AO$6:$AQ$150,2,0),"--")</f>
        <v>--</v>
      </c>
    </row>
    <row r="71" spans="1:47" x14ac:dyDescent="0.25">
      <c r="A71" t="str">
        <f t="shared" si="13"/>
        <v>J1-C3</v>
      </c>
      <c r="B71" t="str">
        <f t="shared" si="14"/>
        <v>B35_L1_N</v>
      </c>
      <c r="C71" t="str">
        <f t="shared" si="15"/>
        <v>J1-B35_L1_N</v>
      </c>
      <c r="D71" t="str">
        <f t="shared" si="16"/>
        <v>J1-C3</v>
      </c>
      <c r="E71" t="s">
        <v>841</v>
      </c>
      <c r="F71" t="s">
        <v>1205</v>
      </c>
      <c r="G71" t="s">
        <v>1743</v>
      </c>
      <c r="L71" t="s">
        <v>1744</v>
      </c>
      <c r="M71" t="s">
        <v>290</v>
      </c>
      <c r="N71">
        <v>22.4785</v>
      </c>
      <c r="AA71">
        <f t="shared" si="12"/>
        <v>66</v>
      </c>
      <c r="AB71" t="str">
        <f>B2B!B68</f>
        <v>JB1</v>
      </c>
      <c r="AC71" t="str">
        <f>B2B!C68</f>
        <v>65</v>
      </c>
      <c r="AD71" t="str">
        <f t="shared" ref="AD71:AD134" si="19">AB71&amp;"-"&amp;AC71</f>
        <v>JB1-65</v>
      </c>
      <c r="AE71" t="str">
        <f t="shared" ref="AE71:AE134" si="20">VLOOKUP(AD71,A:B,2,0)</f>
        <v>B35_L11_N</v>
      </c>
      <c r="AG71" t="str">
        <f t="shared" ref="AG71:AG134" si="21">IF(
IF(
IFERROR(VLOOKUP(AE71,$AO$6:$AO$50,1,),1)=1,1,0),
"--","---")</f>
        <v>--</v>
      </c>
      <c r="AH71" t="str">
        <f t="shared" ref="AH71:AH134" si="22">IF(AG71&lt;&gt;"---",IFERROR(VLOOKUP(AE71,B:F,3,0),"--"),"---")</f>
        <v>J1-B10</v>
      </c>
      <c r="AI71" t="str">
        <f>IFERROR(IF(IF(AG71="--",INDEX(D:D,MATCH(AE71,INDEX(B:B,MATCH(AE71,B:B,)+1):B10585,)+MATCH(AE71,B:B,)))=AD71,VLOOKUP(AE71,B:D,3,0),IF(AG71="--",INDEX(D:D,MATCH(AE71,INDEX(B:B,MATCH(AE71,B:B,)+1):B10585,)+MATCH(AE71,B:B,)),"---")),"---")</f>
        <v>J1-B10</v>
      </c>
      <c r="AJ71" t="str">
        <f>IF(COUNTIF(CALC_CONN_TEB2000_REV01!F:F,IF(AH71&lt;&gt;"---",VLOOKUP(AD71,CALC_CONN_TEB2000_REV01!F:M,8,0),IF(IFERROR(IF(AD71=AH71,AI71,AH71),"---")="---","---",IF(COUNTIF(CALC_CONN_TEB2000_REV01!F:F,IFERROR(IF(AD71=AH71,AI71,AH71),"---"))&gt;0,"---",IFERROR(IF(AD71=AH71,AI71,AH71),"---")))))=1,IF(AH71&lt;&gt;"---",VLOOKUP(AD71,CALC_CONN_TEB2000_REV01!F:M,8,0),IF(IFERROR(IF(AD71=AH71,AI71,AH71),"---")="---","---",IF(COUNTIF(CALC_CONN_TEB2000_REV01!F:F,IFERROR(IF(AD71=AH71,AI71,AH71),"---"))&gt;0,"---",IFERROR(IF(AD71=AH71,AI71,AH71),"---")))),"---")</f>
        <v>J1-B10</v>
      </c>
      <c r="AK71" t="str">
        <f>IF(COUNTIF(CALC_CONN_TEB2000_REV01!F:F,IF(AH71&lt;&gt;"---",VLOOKUP(AD71,CALC_CONN_TEB2000_REV01!F:M,8,0),IF(IFERROR(IF(AD71=AH71,AI71,AH71),"---")="---","---",IF(COUNTIF(CALC_CONN_TEB2000_REV01!F:F,IFERROR(IF(AD71=AH71,AI71,AH71),"---"))&gt;0,"---",IFERROR(IF(AD71=AH71,AI71,AH71),"---")))))=0,IF(AH71&lt;&gt;"---",VLOOKUP(AD71,CALC_CONN_TEB2000_REV01!F:M,8,0),IF(IFERROR(IF(AD71=AH71,AI71,AH71),"---")="---","---",IF(COUNTIF(CALC_CONN_TEB2000_REV01!F:F,IFERROR(IF(AD71=AH71,AI71,AH71),"---"))&gt;0,"---",IFERROR(IF(AD71=AH71,AI71,AH71),"---")))),"---")</f>
        <v>---</v>
      </c>
      <c r="AL71">
        <f t="shared" ref="AL71:AL134" si="23">IF(AG71&lt;&gt;"---",IFERROR(VLOOKUP(AE71,L:N,3,0),"--"),"---")</f>
        <v>22.474</v>
      </c>
      <c r="AM71">
        <f t="shared" ref="AM71:AM134" si="24">COUNTIF(B:B,AE71)</f>
        <v>2</v>
      </c>
      <c r="AT71" t="str">
        <f t="shared" si="17"/>
        <v>B35_L1_N</v>
      </c>
      <c r="AU71" t="str">
        <f t="shared" si="18"/>
        <v>--</v>
      </c>
    </row>
    <row r="72" spans="1:47" x14ac:dyDescent="0.25">
      <c r="A72" t="str">
        <f t="shared" si="13"/>
        <v>J1-C4</v>
      </c>
      <c r="B72" t="str">
        <f t="shared" si="14"/>
        <v>B35_L3_P</v>
      </c>
      <c r="C72" t="str">
        <f t="shared" si="15"/>
        <v>J1-B35_L3_P</v>
      </c>
      <c r="D72" t="str">
        <f t="shared" si="16"/>
        <v>J1-C4</v>
      </c>
      <c r="E72" t="s">
        <v>841</v>
      </c>
      <c r="F72" t="s">
        <v>1131</v>
      </c>
      <c r="G72" t="s">
        <v>1745</v>
      </c>
      <c r="L72" t="s">
        <v>1746</v>
      </c>
      <c r="M72" t="s">
        <v>290</v>
      </c>
      <c r="N72">
        <v>22.477699999999999</v>
      </c>
      <c r="AA72">
        <f t="shared" ref="AA72:AA135" si="25">AA71+1</f>
        <v>67</v>
      </c>
      <c r="AB72" t="str">
        <f>B2B!B69</f>
        <v>JB1</v>
      </c>
      <c r="AC72" t="str">
        <f>B2B!C69</f>
        <v>68</v>
      </c>
      <c r="AD72" t="str">
        <f t="shared" si="19"/>
        <v>JB1-68</v>
      </c>
      <c r="AE72" t="str">
        <f t="shared" si="20"/>
        <v>B35_L14_P</v>
      </c>
      <c r="AG72" t="str">
        <f t="shared" si="21"/>
        <v>--</v>
      </c>
      <c r="AH72" t="str">
        <f t="shared" si="22"/>
        <v>J1-A8</v>
      </c>
      <c r="AI72" t="str">
        <f>IFERROR(IF(IF(AG72="--",INDEX(D:D,MATCH(AE72,INDEX(B:B,MATCH(AE72,B:B,)+1):B10586,)+MATCH(AE72,B:B,)))=AD72,VLOOKUP(AE72,B:D,3,0),IF(AG72="--",INDEX(D:D,MATCH(AE72,INDEX(B:B,MATCH(AE72,B:B,)+1):B10586,)+MATCH(AE72,B:B,)),"---")),"---")</f>
        <v>J1-A8</v>
      </c>
      <c r="AJ72" t="str">
        <f>IF(COUNTIF(CALC_CONN_TEB2000_REV01!F:F,IF(AH72&lt;&gt;"---",VLOOKUP(AD72,CALC_CONN_TEB2000_REV01!F:M,8,0),IF(IFERROR(IF(AD72=AH72,AI72,AH72),"---")="---","---",IF(COUNTIF(CALC_CONN_TEB2000_REV01!F:F,IFERROR(IF(AD72=AH72,AI72,AH72),"---"))&gt;0,"---",IFERROR(IF(AD72=AH72,AI72,AH72),"---")))))=1,IF(AH72&lt;&gt;"---",VLOOKUP(AD72,CALC_CONN_TEB2000_REV01!F:M,8,0),IF(IFERROR(IF(AD72=AH72,AI72,AH72),"---")="---","---",IF(COUNTIF(CALC_CONN_TEB2000_REV01!F:F,IFERROR(IF(AD72=AH72,AI72,AH72),"---"))&gt;0,"---",IFERROR(IF(AD72=AH72,AI72,AH72),"---")))),"---")</f>
        <v>J1-A8</v>
      </c>
      <c r="AK72" t="str">
        <f>IF(COUNTIF(CALC_CONN_TEB2000_REV01!F:F,IF(AH72&lt;&gt;"---",VLOOKUP(AD72,CALC_CONN_TEB2000_REV01!F:M,8,0),IF(IFERROR(IF(AD72=AH72,AI72,AH72),"---")="---","---",IF(COUNTIF(CALC_CONN_TEB2000_REV01!F:F,IFERROR(IF(AD72=AH72,AI72,AH72),"---"))&gt;0,"---",IFERROR(IF(AD72=AH72,AI72,AH72),"---")))))=0,IF(AH72&lt;&gt;"---",VLOOKUP(AD72,CALC_CONN_TEB2000_REV01!F:M,8,0),IF(IFERROR(IF(AD72=AH72,AI72,AH72),"---")="---","---",IF(COUNTIF(CALC_CONN_TEB2000_REV01!F:F,IFERROR(IF(AD72=AH72,AI72,AH72),"---"))&gt;0,"---",IFERROR(IF(AD72=AH72,AI72,AH72),"---")))),"---")</f>
        <v>---</v>
      </c>
      <c r="AL72">
        <f t="shared" si="23"/>
        <v>21.007000000000001</v>
      </c>
      <c r="AM72">
        <f t="shared" si="24"/>
        <v>2</v>
      </c>
      <c r="AT72" t="str">
        <f t="shared" si="17"/>
        <v>B35_L3_P</v>
      </c>
      <c r="AU72" t="str">
        <f t="shared" si="18"/>
        <v>--</v>
      </c>
    </row>
    <row r="73" spans="1:47" x14ac:dyDescent="0.25">
      <c r="A73" t="str">
        <f t="shared" si="13"/>
        <v>J1-C5</v>
      </c>
      <c r="B73" t="str">
        <f t="shared" si="14"/>
        <v>B35_L3_N</v>
      </c>
      <c r="C73" t="str">
        <f t="shared" si="15"/>
        <v>J1-B35_L3_N</v>
      </c>
      <c r="D73" t="str">
        <f t="shared" si="16"/>
        <v>J1-C5</v>
      </c>
      <c r="E73" t="s">
        <v>841</v>
      </c>
      <c r="F73" t="s">
        <v>1132</v>
      </c>
      <c r="G73" t="s">
        <v>1747</v>
      </c>
      <c r="L73" t="s">
        <v>1748</v>
      </c>
      <c r="M73" t="s">
        <v>290</v>
      </c>
      <c r="N73">
        <v>16.060400000000001</v>
      </c>
      <c r="AA73">
        <f t="shared" si="25"/>
        <v>68</v>
      </c>
      <c r="AB73" t="str">
        <f>B2B!B70</f>
        <v>JB1</v>
      </c>
      <c r="AC73" t="str">
        <f>B2B!C70</f>
        <v>67</v>
      </c>
      <c r="AD73" t="str">
        <f t="shared" si="19"/>
        <v>JB1-67</v>
      </c>
      <c r="AE73" t="str">
        <f t="shared" si="20"/>
        <v>B35_L11_P</v>
      </c>
      <c r="AG73" t="str">
        <f t="shared" si="21"/>
        <v>--</v>
      </c>
      <c r="AH73" t="str">
        <f t="shared" si="22"/>
        <v>J1-B9</v>
      </c>
      <c r="AI73" t="str">
        <f>IFERROR(IF(IF(AG73="--",INDEX(D:D,MATCH(AE73,INDEX(B:B,MATCH(AE73,B:B,)+1):B10587,)+MATCH(AE73,B:B,)))=AD73,VLOOKUP(AE73,B:D,3,0),IF(AG73="--",INDEX(D:D,MATCH(AE73,INDEX(B:B,MATCH(AE73,B:B,)+1):B10587,)+MATCH(AE73,B:B,)),"---")),"---")</f>
        <v>J1-B9</v>
      </c>
      <c r="AJ73" t="str">
        <f>IF(COUNTIF(CALC_CONN_TEB2000_REV01!F:F,IF(AH73&lt;&gt;"---",VLOOKUP(AD73,CALC_CONN_TEB2000_REV01!F:M,8,0),IF(IFERROR(IF(AD73=AH73,AI73,AH73),"---")="---","---",IF(COUNTIF(CALC_CONN_TEB2000_REV01!F:F,IFERROR(IF(AD73=AH73,AI73,AH73),"---"))&gt;0,"---",IFERROR(IF(AD73=AH73,AI73,AH73),"---")))))=1,IF(AH73&lt;&gt;"---",VLOOKUP(AD73,CALC_CONN_TEB2000_REV01!F:M,8,0),IF(IFERROR(IF(AD73=AH73,AI73,AH73),"---")="---","---",IF(COUNTIF(CALC_CONN_TEB2000_REV01!F:F,IFERROR(IF(AD73=AH73,AI73,AH73),"---"))&gt;0,"---",IFERROR(IF(AD73=AH73,AI73,AH73),"---")))),"---")</f>
        <v>J1-B9</v>
      </c>
      <c r="AK73" t="str">
        <f>IF(COUNTIF(CALC_CONN_TEB2000_REV01!F:F,IF(AH73&lt;&gt;"---",VLOOKUP(AD73,CALC_CONN_TEB2000_REV01!F:M,8,0),IF(IFERROR(IF(AD73=AH73,AI73,AH73),"---")="---","---",IF(COUNTIF(CALC_CONN_TEB2000_REV01!F:F,IFERROR(IF(AD73=AH73,AI73,AH73),"---"))&gt;0,"---",IFERROR(IF(AD73=AH73,AI73,AH73),"---")))))=0,IF(AH73&lt;&gt;"---",VLOOKUP(AD73,CALC_CONN_TEB2000_REV01!F:M,8,0),IF(IFERROR(IF(AD73=AH73,AI73,AH73),"---")="---","---",IF(COUNTIF(CALC_CONN_TEB2000_REV01!F:F,IFERROR(IF(AD73=AH73,AI73,AH73),"---"))&gt;0,"---",IFERROR(IF(AD73=AH73,AI73,AH73),"---")))),"---")</f>
        <v>---</v>
      </c>
      <c r="AL73">
        <f t="shared" si="23"/>
        <v>22.077200000000001</v>
      </c>
      <c r="AM73">
        <f t="shared" si="24"/>
        <v>2</v>
      </c>
      <c r="AT73" t="str">
        <f t="shared" si="17"/>
        <v>B35_L3_N</v>
      </c>
      <c r="AU73" t="str">
        <f t="shared" si="18"/>
        <v>--</v>
      </c>
    </row>
    <row r="74" spans="1:47" x14ac:dyDescent="0.25">
      <c r="A74" t="str">
        <f t="shared" si="13"/>
        <v>J1-C6</v>
      </c>
      <c r="B74" t="str">
        <f t="shared" si="14"/>
        <v>B35_L20_P</v>
      </c>
      <c r="C74" t="str">
        <f t="shared" si="15"/>
        <v>J1-B35_L20_P</v>
      </c>
      <c r="D74" t="str">
        <f t="shared" si="16"/>
        <v>J1-C6</v>
      </c>
      <c r="E74" t="s">
        <v>841</v>
      </c>
      <c r="F74" t="s">
        <v>1133</v>
      </c>
      <c r="G74" t="s">
        <v>1749</v>
      </c>
      <c r="L74" t="s">
        <v>1750</v>
      </c>
      <c r="M74" t="s">
        <v>290</v>
      </c>
      <c r="N74">
        <v>16.136700000000001</v>
      </c>
      <c r="AA74">
        <f t="shared" si="25"/>
        <v>69</v>
      </c>
      <c r="AB74" t="str">
        <f>B2B!B71</f>
        <v>JB1</v>
      </c>
      <c r="AC74" t="str">
        <f>B2B!C71</f>
        <v>70</v>
      </c>
      <c r="AD74" t="str">
        <f t="shared" si="19"/>
        <v>JB1-70</v>
      </c>
      <c r="AE74" t="str">
        <f t="shared" si="20"/>
        <v>B35_L4_N</v>
      </c>
      <c r="AG74" t="str">
        <f t="shared" si="21"/>
        <v>--</v>
      </c>
      <c r="AH74" t="str">
        <f t="shared" si="22"/>
        <v>J1-C9</v>
      </c>
      <c r="AI74" t="str">
        <f>IFERROR(IF(IF(AG74="--",INDEX(D:D,MATCH(AE74,INDEX(B:B,MATCH(AE74,B:B,)+1):B10588,)+MATCH(AE74,B:B,)))=AD74,VLOOKUP(AE74,B:D,3,0),IF(AG74="--",INDEX(D:D,MATCH(AE74,INDEX(B:B,MATCH(AE74,B:B,)+1):B10588,)+MATCH(AE74,B:B,)),"---")),"---")</f>
        <v>J1-C9</v>
      </c>
      <c r="AJ74" t="str">
        <f>IF(COUNTIF(CALC_CONN_TEB2000_REV01!F:F,IF(AH74&lt;&gt;"---",VLOOKUP(AD74,CALC_CONN_TEB2000_REV01!F:M,8,0),IF(IFERROR(IF(AD74=AH74,AI74,AH74),"---")="---","---",IF(COUNTIF(CALC_CONN_TEB2000_REV01!F:F,IFERROR(IF(AD74=AH74,AI74,AH74),"---"))&gt;0,"---",IFERROR(IF(AD74=AH74,AI74,AH74),"---")))))=1,IF(AH74&lt;&gt;"---",VLOOKUP(AD74,CALC_CONN_TEB2000_REV01!F:M,8,0),IF(IFERROR(IF(AD74=AH74,AI74,AH74),"---")="---","---",IF(COUNTIF(CALC_CONN_TEB2000_REV01!F:F,IFERROR(IF(AD74=AH74,AI74,AH74),"---"))&gt;0,"---",IFERROR(IF(AD74=AH74,AI74,AH74),"---")))),"---")</f>
        <v>J1-C9</v>
      </c>
      <c r="AK74" t="str">
        <f>IF(COUNTIF(CALC_CONN_TEB2000_REV01!F:F,IF(AH74&lt;&gt;"---",VLOOKUP(AD74,CALC_CONN_TEB2000_REV01!F:M,8,0),IF(IFERROR(IF(AD74=AH74,AI74,AH74),"---")="---","---",IF(COUNTIF(CALC_CONN_TEB2000_REV01!F:F,IFERROR(IF(AD74=AH74,AI74,AH74),"---"))&gt;0,"---",IFERROR(IF(AD74=AH74,AI74,AH74),"---")))))=0,IF(AH74&lt;&gt;"---",VLOOKUP(AD74,CALC_CONN_TEB2000_REV01!F:M,8,0),IF(IFERROR(IF(AD74=AH74,AI74,AH74),"---")="---","---",IF(COUNTIF(CALC_CONN_TEB2000_REV01!F:F,IFERROR(IF(AD74=AH74,AI74,AH74),"---"))&gt;0,"---",IFERROR(IF(AD74=AH74,AI74,AH74),"---")))),"---")</f>
        <v>---</v>
      </c>
      <c r="AL74">
        <f t="shared" si="23"/>
        <v>15.5335</v>
      </c>
      <c r="AM74">
        <f t="shared" si="24"/>
        <v>2</v>
      </c>
      <c r="AT74" t="str">
        <f t="shared" si="17"/>
        <v>B35_L20_P</v>
      </c>
      <c r="AU74" t="str">
        <f t="shared" si="18"/>
        <v>--</v>
      </c>
    </row>
    <row r="75" spans="1:47" x14ac:dyDescent="0.25">
      <c r="A75" t="str">
        <f t="shared" si="13"/>
        <v>J1-C7</v>
      </c>
      <c r="B75" t="str">
        <f t="shared" si="14"/>
        <v>B35_L20_N</v>
      </c>
      <c r="C75" t="str">
        <f t="shared" si="15"/>
        <v>J1-B35_L20_N</v>
      </c>
      <c r="D75" t="str">
        <f t="shared" si="16"/>
        <v>J1-C7</v>
      </c>
      <c r="E75" t="s">
        <v>841</v>
      </c>
      <c r="F75" t="s">
        <v>1134</v>
      </c>
      <c r="G75" t="s">
        <v>1751</v>
      </c>
      <c r="L75" t="s">
        <v>1752</v>
      </c>
      <c r="M75" t="s">
        <v>290</v>
      </c>
      <c r="N75">
        <v>28.8096</v>
      </c>
      <c r="AA75">
        <f t="shared" si="25"/>
        <v>70</v>
      </c>
      <c r="AB75" t="str">
        <f>B2B!B72</f>
        <v>JB1</v>
      </c>
      <c r="AC75" t="str">
        <f>B2B!C72</f>
        <v>69</v>
      </c>
      <c r="AD75" t="str">
        <f t="shared" si="19"/>
        <v>JB1-69</v>
      </c>
      <c r="AE75" t="str">
        <f t="shared" si="20"/>
        <v>B35_L23_N</v>
      </c>
      <c r="AG75" t="str">
        <f t="shared" si="21"/>
        <v>--</v>
      </c>
      <c r="AH75" t="str">
        <f t="shared" si="22"/>
        <v>J1-B8</v>
      </c>
      <c r="AI75" t="str">
        <f>IFERROR(IF(IF(AG75="--",INDEX(D:D,MATCH(AE75,INDEX(B:B,MATCH(AE75,B:B,)+1):B10589,)+MATCH(AE75,B:B,)))=AD75,VLOOKUP(AE75,B:D,3,0),IF(AG75="--",INDEX(D:D,MATCH(AE75,INDEX(B:B,MATCH(AE75,B:B,)+1):B10589,)+MATCH(AE75,B:B,)),"---")),"---")</f>
        <v>J1-B8</v>
      </c>
      <c r="AJ75" t="str">
        <f>IF(COUNTIF(CALC_CONN_TEB2000_REV01!F:F,IF(AH75&lt;&gt;"---",VLOOKUP(AD75,CALC_CONN_TEB2000_REV01!F:M,8,0),IF(IFERROR(IF(AD75=AH75,AI75,AH75),"---")="---","---",IF(COUNTIF(CALC_CONN_TEB2000_REV01!F:F,IFERROR(IF(AD75=AH75,AI75,AH75),"---"))&gt;0,"---",IFERROR(IF(AD75=AH75,AI75,AH75),"---")))))=1,IF(AH75&lt;&gt;"---",VLOOKUP(AD75,CALC_CONN_TEB2000_REV01!F:M,8,0),IF(IFERROR(IF(AD75=AH75,AI75,AH75),"---")="---","---",IF(COUNTIF(CALC_CONN_TEB2000_REV01!F:F,IFERROR(IF(AD75=AH75,AI75,AH75),"---"))&gt;0,"---",IFERROR(IF(AD75=AH75,AI75,AH75),"---")))),"---")</f>
        <v>J1-B8</v>
      </c>
      <c r="AK75" t="str">
        <f>IF(COUNTIF(CALC_CONN_TEB2000_REV01!F:F,IF(AH75&lt;&gt;"---",VLOOKUP(AD75,CALC_CONN_TEB2000_REV01!F:M,8,0),IF(IFERROR(IF(AD75=AH75,AI75,AH75),"---")="---","---",IF(COUNTIF(CALC_CONN_TEB2000_REV01!F:F,IFERROR(IF(AD75=AH75,AI75,AH75),"---"))&gt;0,"---",IFERROR(IF(AD75=AH75,AI75,AH75),"---")))))=0,IF(AH75&lt;&gt;"---",VLOOKUP(AD75,CALC_CONN_TEB2000_REV01!F:M,8,0),IF(IFERROR(IF(AD75=AH75,AI75,AH75),"---")="---","---",IF(COUNTIF(CALC_CONN_TEB2000_REV01!F:F,IFERROR(IF(AD75=AH75,AI75,AH75),"---"))&gt;0,"---",IFERROR(IF(AD75=AH75,AI75,AH75),"---")))),"---")</f>
        <v>---</v>
      </c>
      <c r="AL75">
        <f t="shared" si="23"/>
        <v>23.235499999999998</v>
      </c>
      <c r="AM75">
        <f t="shared" si="24"/>
        <v>2</v>
      </c>
      <c r="AT75" t="str">
        <f t="shared" si="17"/>
        <v>B35_L20_N</v>
      </c>
      <c r="AU75" t="str">
        <f t="shared" si="18"/>
        <v>--</v>
      </c>
    </row>
    <row r="76" spans="1:47" x14ac:dyDescent="0.25">
      <c r="A76" t="str">
        <f t="shared" si="13"/>
        <v>J1-C8</v>
      </c>
      <c r="B76" t="str">
        <f t="shared" si="14"/>
        <v>B35_L4_P</v>
      </c>
      <c r="C76" t="str">
        <f t="shared" si="15"/>
        <v>J1-B35_L4_P</v>
      </c>
      <c r="D76" t="str">
        <f t="shared" si="16"/>
        <v>J1-C8</v>
      </c>
      <c r="E76" t="s">
        <v>841</v>
      </c>
      <c r="F76" t="s">
        <v>996</v>
      </c>
      <c r="G76" t="s">
        <v>1753</v>
      </c>
      <c r="L76" t="s">
        <v>1754</v>
      </c>
      <c r="M76" t="s">
        <v>290</v>
      </c>
      <c r="N76">
        <v>28.767099999999999</v>
      </c>
      <c r="AA76">
        <f t="shared" si="25"/>
        <v>71</v>
      </c>
      <c r="AB76" t="str">
        <f>B2B!B73</f>
        <v>JB1</v>
      </c>
      <c r="AC76" t="str">
        <f>B2B!C73</f>
        <v>72</v>
      </c>
      <c r="AD76" t="str">
        <f t="shared" si="19"/>
        <v>JB1-72</v>
      </c>
      <c r="AE76" t="str">
        <f t="shared" si="20"/>
        <v>B35_L4_P</v>
      </c>
      <c r="AG76" t="str">
        <f t="shared" si="21"/>
        <v>--</v>
      </c>
      <c r="AH76" t="str">
        <f t="shared" si="22"/>
        <v>J1-C8</v>
      </c>
      <c r="AI76" t="str">
        <f>IFERROR(IF(IF(AG76="--",INDEX(D:D,MATCH(AE76,INDEX(B:B,MATCH(AE76,B:B,)+1):B10590,)+MATCH(AE76,B:B,)))=AD76,VLOOKUP(AE76,B:D,3,0),IF(AG76="--",INDEX(D:D,MATCH(AE76,INDEX(B:B,MATCH(AE76,B:B,)+1):B10590,)+MATCH(AE76,B:B,)),"---")),"---")</f>
        <v>J1-C8</v>
      </c>
      <c r="AJ76" t="str">
        <f>IF(COUNTIF(CALC_CONN_TEB2000_REV01!F:F,IF(AH76&lt;&gt;"---",VLOOKUP(AD76,CALC_CONN_TEB2000_REV01!F:M,8,0),IF(IFERROR(IF(AD76=AH76,AI76,AH76),"---")="---","---",IF(COUNTIF(CALC_CONN_TEB2000_REV01!F:F,IFERROR(IF(AD76=AH76,AI76,AH76),"---"))&gt;0,"---",IFERROR(IF(AD76=AH76,AI76,AH76),"---")))))=1,IF(AH76&lt;&gt;"---",VLOOKUP(AD76,CALC_CONN_TEB2000_REV01!F:M,8,0),IF(IFERROR(IF(AD76=AH76,AI76,AH76),"---")="---","---",IF(COUNTIF(CALC_CONN_TEB2000_REV01!F:F,IFERROR(IF(AD76=AH76,AI76,AH76),"---"))&gt;0,"---",IFERROR(IF(AD76=AH76,AI76,AH76),"---")))),"---")</f>
        <v>J1-C8</v>
      </c>
      <c r="AK76" t="str">
        <f>IF(COUNTIF(CALC_CONN_TEB2000_REV01!F:F,IF(AH76&lt;&gt;"---",VLOOKUP(AD76,CALC_CONN_TEB2000_REV01!F:M,8,0),IF(IFERROR(IF(AD76=AH76,AI76,AH76),"---")="---","---",IF(COUNTIF(CALC_CONN_TEB2000_REV01!F:F,IFERROR(IF(AD76=AH76,AI76,AH76),"---"))&gt;0,"---",IFERROR(IF(AD76=AH76,AI76,AH76),"---")))))=0,IF(AH76&lt;&gt;"---",VLOOKUP(AD76,CALC_CONN_TEB2000_REV01!F:M,8,0),IF(IFERROR(IF(AD76=AH76,AI76,AH76),"---")="---","---",IF(COUNTIF(CALC_CONN_TEB2000_REV01!F:F,IFERROR(IF(AD76=AH76,AI76,AH76),"---"))&gt;0,"---",IFERROR(IF(AD76=AH76,AI76,AH76),"---")))),"---")</f>
        <v>---</v>
      </c>
      <c r="AL76">
        <f t="shared" si="23"/>
        <v>15.4735</v>
      </c>
      <c r="AM76">
        <f t="shared" si="24"/>
        <v>2</v>
      </c>
      <c r="AT76" t="str">
        <f t="shared" si="17"/>
        <v>B35_L4_P</v>
      </c>
      <c r="AU76" t="str">
        <f t="shared" si="18"/>
        <v>--</v>
      </c>
    </row>
    <row r="77" spans="1:47" x14ac:dyDescent="0.25">
      <c r="A77" t="str">
        <f t="shared" si="13"/>
        <v>J1-C9</v>
      </c>
      <c r="B77" t="str">
        <f t="shared" si="14"/>
        <v>B35_L4_N</v>
      </c>
      <c r="C77" t="str">
        <f t="shared" si="15"/>
        <v>J1-B35_L4_N</v>
      </c>
      <c r="D77" t="str">
        <f t="shared" si="16"/>
        <v>J1-C9</v>
      </c>
      <c r="E77" t="s">
        <v>841</v>
      </c>
      <c r="F77" t="s">
        <v>1135</v>
      </c>
      <c r="G77" t="s">
        <v>1755</v>
      </c>
      <c r="L77" t="s">
        <v>1756</v>
      </c>
      <c r="M77" t="s">
        <v>290</v>
      </c>
      <c r="N77">
        <v>27.486799999999999</v>
      </c>
      <c r="AA77">
        <f t="shared" si="25"/>
        <v>72</v>
      </c>
      <c r="AB77" t="str">
        <f>B2B!B74</f>
        <v>JB1</v>
      </c>
      <c r="AC77" t="str">
        <f>B2B!C74</f>
        <v>71</v>
      </c>
      <c r="AD77" t="str">
        <f t="shared" si="19"/>
        <v>JB1-71</v>
      </c>
      <c r="AE77" t="str">
        <f t="shared" si="20"/>
        <v>B35_L23_P</v>
      </c>
      <c r="AG77" t="str">
        <f t="shared" si="21"/>
        <v>--</v>
      </c>
      <c r="AH77" t="str">
        <f t="shared" si="22"/>
        <v>J1-B7</v>
      </c>
      <c r="AI77" t="str">
        <f>IFERROR(IF(IF(AG77="--",INDEX(D:D,MATCH(AE77,INDEX(B:B,MATCH(AE77,B:B,)+1):B10591,)+MATCH(AE77,B:B,)))=AD77,VLOOKUP(AE77,B:D,3,0),IF(AG77="--",INDEX(D:D,MATCH(AE77,INDEX(B:B,MATCH(AE77,B:B,)+1):B10591,)+MATCH(AE77,B:B,)),"---")),"---")</f>
        <v>J1-B7</v>
      </c>
      <c r="AJ77" t="str">
        <f>IF(COUNTIF(CALC_CONN_TEB2000_REV01!F:F,IF(AH77&lt;&gt;"---",VLOOKUP(AD77,CALC_CONN_TEB2000_REV01!F:M,8,0),IF(IFERROR(IF(AD77=AH77,AI77,AH77),"---")="---","---",IF(COUNTIF(CALC_CONN_TEB2000_REV01!F:F,IFERROR(IF(AD77=AH77,AI77,AH77),"---"))&gt;0,"---",IFERROR(IF(AD77=AH77,AI77,AH77),"---")))))=1,IF(AH77&lt;&gt;"---",VLOOKUP(AD77,CALC_CONN_TEB2000_REV01!F:M,8,0),IF(IFERROR(IF(AD77=AH77,AI77,AH77),"---")="---","---",IF(COUNTIF(CALC_CONN_TEB2000_REV01!F:F,IFERROR(IF(AD77=AH77,AI77,AH77),"---"))&gt;0,"---",IFERROR(IF(AD77=AH77,AI77,AH77),"---")))),"---")</f>
        <v>J1-B7</v>
      </c>
      <c r="AK77" t="str">
        <f>IF(COUNTIF(CALC_CONN_TEB2000_REV01!F:F,IF(AH77&lt;&gt;"---",VLOOKUP(AD77,CALC_CONN_TEB2000_REV01!F:M,8,0),IF(IFERROR(IF(AD77=AH77,AI77,AH77),"---")="---","---",IF(COUNTIF(CALC_CONN_TEB2000_REV01!F:F,IFERROR(IF(AD77=AH77,AI77,AH77),"---"))&gt;0,"---",IFERROR(IF(AD77=AH77,AI77,AH77),"---")))))=0,IF(AH77&lt;&gt;"---",VLOOKUP(AD77,CALC_CONN_TEB2000_REV01!F:M,8,0),IF(IFERROR(IF(AD77=AH77,AI77,AH77),"---")="---","---",IF(COUNTIF(CALC_CONN_TEB2000_REV01!F:F,IFERROR(IF(AD77=AH77,AI77,AH77),"---"))&gt;0,"---",IFERROR(IF(AD77=AH77,AI77,AH77),"---")))),"---")</f>
        <v>---</v>
      </c>
      <c r="AL77">
        <f t="shared" si="23"/>
        <v>23.235499999999998</v>
      </c>
      <c r="AM77">
        <f t="shared" si="24"/>
        <v>2</v>
      </c>
      <c r="AT77" t="str">
        <f t="shared" si="17"/>
        <v>B35_L4_N</v>
      </c>
      <c r="AU77" t="str">
        <f t="shared" si="18"/>
        <v>--</v>
      </c>
    </row>
    <row r="78" spans="1:47" x14ac:dyDescent="0.25">
      <c r="A78" t="str">
        <f t="shared" si="13"/>
        <v>J1-C10</v>
      </c>
      <c r="B78" t="str">
        <f t="shared" si="14"/>
        <v>B35_L21_P</v>
      </c>
      <c r="C78" t="str">
        <f t="shared" si="15"/>
        <v>J1-B35_L21_P</v>
      </c>
      <c r="D78" t="str">
        <f t="shared" si="16"/>
        <v>J1-C10</v>
      </c>
      <c r="E78" t="s">
        <v>841</v>
      </c>
      <c r="F78" t="s">
        <v>1136</v>
      </c>
      <c r="G78" t="s">
        <v>1757</v>
      </c>
      <c r="L78" t="s">
        <v>1758</v>
      </c>
      <c r="M78" t="s">
        <v>290</v>
      </c>
      <c r="N78">
        <v>27.486799999999999</v>
      </c>
      <c r="AA78">
        <f t="shared" si="25"/>
        <v>73</v>
      </c>
      <c r="AB78" t="str">
        <f>B2B!B75</f>
        <v>JB1</v>
      </c>
      <c r="AC78" t="str">
        <f>B2B!C75</f>
        <v>74</v>
      </c>
      <c r="AD78" t="str">
        <f t="shared" si="19"/>
        <v>JB1-74</v>
      </c>
      <c r="AE78" t="str">
        <f t="shared" si="20"/>
        <v>GND</v>
      </c>
      <c r="AG78" t="str">
        <f t="shared" si="21"/>
        <v>---</v>
      </c>
      <c r="AH78" t="str">
        <f t="shared" si="22"/>
        <v>---</v>
      </c>
      <c r="AI78" t="str">
        <f>IFERROR(IF(IF(AG78="--",INDEX(D:D,MATCH(AE78,INDEX(B:B,MATCH(AE78,B:B,)+1):B10592,)+MATCH(AE78,B:B,)))=AD78,VLOOKUP(AE78,B:D,3,0),IF(AG78="--",INDEX(D:D,MATCH(AE78,INDEX(B:B,MATCH(AE78,B:B,)+1):B10592,)+MATCH(AE78,B:B,)),"---")),"---")</f>
        <v>---</v>
      </c>
      <c r="AJ78" t="str">
        <f>IF(COUNTIF(CALC_CONN_TEB2000_REV01!F:F,IF(AH78&lt;&gt;"---",VLOOKUP(AD78,CALC_CONN_TEB2000_REV01!F:M,8,0),IF(IFERROR(IF(AD78=AH78,AI78,AH78),"---")="---","---",IF(COUNTIF(CALC_CONN_TEB2000_REV01!F:F,IFERROR(IF(AD78=AH78,AI78,AH78),"---"))&gt;0,"---",IFERROR(IF(AD78=AH78,AI78,AH78),"---")))))=1,IF(AH78&lt;&gt;"---",VLOOKUP(AD78,CALC_CONN_TEB2000_REV01!F:M,8,0),IF(IFERROR(IF(AD78=AH78,AI78,AH78),"---")="---","---",IF(COUNTIF(CALC_CONN_TEB2000_REV01!F:F,IFERROR(IF(AD78=AH78,AI78,AH78),"---"))&gt;0,"---",IFERROR(IF(AD78=AH78,AI78,AH78),"---")))),"---")</f>
        <v>---</v>
      </c>
      <c r="AK78" t="str">
        <f>IF(COUNTIF(CALC_CONN_TEB2000_REV01!F:F,IF(AH78&lt;&gt;"---",VLOOKUP(AD78,CALC_CONN_TEB2000_REV01!F:M,8,0),IF(IFERROR(IF(AD78=AH78,AI78,AH78),"---")="---","---",IF(COUNTIF(CALC_CONN_TEB2000_REV01!F:F,IFERROR(IF(AD78=AH78,AI78,AH78),"---"))&gt;0,"---",IFERROR(IF(AD78=AH78,AI78,AH78),"---")))))=0,IF(AH78&lt;&gt;"---",VLOOKUP(AD78,CALC_CONN_TEB2000_REV01!F:M,8,0),IF(IFERROR(IF(AD78=AH78,AI78,AH78),"---")="---","---",IF(COUNTIF(CALC_CONN_TEB2000_REV01!F:F,IFERROR(IF(AD78=AH78,AI78,AH78),"---"))&gt;0,"---",IFERROR(IF(AD78=AH78,AI78,AH78),"---")))),"---")</f>
        <v>---</v>
      </c>
      <c r="AL78" t="str">
        <f t="shared" si="23"/>
        <v>---</v>
      </c>
      <c r="AM78">
        <f t="shared" si="24"/>
        <v>224</v>
      </c>
      <c r="AT78" t="str">
        <f t="shared" si="17"/>
        <v>B35_L21_P</v>
      </c>
      <c r="AU78" t="str">
        <f t="shared" si="18"/>
        <v>--</v>
      </c>
    </row>
    <row r="79" spans="1:47" x14ac:dyDescent="0.25">
      <c r="A79" t="str">
        <f t="shared" si="13"/>
        <v>J1-C11</v>
      </c>
      <c r="B79" t="str">
        <f t="shared" si="14"/>
        <v>B35_L21_N</v>
      </c>
      <c r="C79" t="str">
        <f t="shared" si="15"/>
        <v>J1-B35_L21_N</v>
      </c>
      <c r="D79" t="str">
        <f t="shared" si="16"/>
        <v>J1-C11</v>
      </c>
      <c r="E79" t="s">
        <v>841</v>
      </c>
      <c r="F79" t="s">
        <v>1137</v>
      </c>
      <c r="G79" t="s">
        <v>1759</v>
      </c>
      <c r="L79" t="s">
        <v>1653</v>
      </c>
      <c r="M79" t="s">
        <v>290</v>
      </c>
      <c r="N79">
        <v>33.119199999999999</v>
      </c>
      <c r="AA79">
        <f t="shared" si="25"/>
        <v>74</v>
      </c>
      <c r="AB79" t="str">
        <f>B2B!B76</f>
        <v>JB1</v>
      </c>
      <c r="AC79" t="str">
        <f>B2B!C76</f>
        <v>73</v>
      </c>
      <c r="AD79" t="str">
        <f t="shared" si="19"/>
        <v>JB1-73</v>
      </c>
      <c r="AE79" t="str">
        <f t="shared" si="20"/>
        <v>GND</v>
      </c>
      <c r="AG79" t="str">
        <f t="shared" si="21"/>
        <v>---</v>
      </c>
      <c r="AH79" t="str">
        <f t="shared" si="22"/>
        <v>---</v>
      </c>
      <c r="AI79" t="str">
        <f>IFERROR(IF(IF(AG79="--",INDEX(D:D,MATCH(AE79,INDEX(B:B,MATCH(AE79,B:B,)+1):B10593,)+MATCH(AE79,B:B,)))=AD79,VLOOKUP(AE79,B:D,3,0),IF(AG79="--",INDEX(D:D,MATCH(AE79,INDEX(B:B,MATCH(AE79,B:B,)+1):B10593,)+MATCH(AE79,B:B,)),"---")),"---")</f>
        <v>---</v>
      </c>
      <c r="AJ79" t="str">
        <f>IF(COUNTIF(CALC_CONN_TEB2000_REV01!F:F,IF(AH79&lt;&gt;"---",VLOOKUP(AD79,CALC_CONN_TEB2000_REV01!F:M,8,0),IF(IFERROR(IF(AD79=AH79,AI79,AH79),"---")="---","---",IF(COUNTIF(CALC_CONN_TEB2000_REV01!F:F,IFERROR(IF(AD79=AH79,AI79,AH79),"---"))&gt;0,"---",IFERROR(IF(AD79=AH79,AI79,AH79),"---")))))=1,IF(AH79&lt;&gt;"---",VLOOKUP(AD79,CALC_CONN_TEB2000_REV01!F:M,8,0),IF(IFERROR(IF(AD79=AH79,AI79,AH79),"---")="---","---",IF(COUNTIF(CALC_CONN_TEB2000_REV01!F:F,IFERROR(IF(AD79=AH79,AI79,AH79),"---"))&gt;0,"---",IFERROR(IF(AD79=AH79,AI79,AH79),"---")))),"---")</f>
        <v>---</v>
      </c>
      <c r="AK79" t="str">
        <f>IF(COUNTIF(CALC_CONN_TEB2000_REV01!F:F,IF(AH79&lt;&gt;"---",VLOOKUP(AD79,CALC_CONN_TEB2000_REV01!F:M,8,0),IF(IFERROR(IF(AD79=AH79,AI79,AH79),"---")="---","---",IF(COUNTIF(CALC_CONN_TEB2000_REV01!F:F,IFERROR(IF(AD79=AH79,AI79,AH79),"---"))&gt;0,"---",IFERROR(IF(AD79=AH79,AI79,AH79),"---")))))=0,IF(AH79&lt;&gt;"---",VLOOKUP(AD79,CALC_CONN_TEB2000_REV01!F:M,8,0),IF(IFERROR(IF(AD79=AH79,AI79,AH79),"---")="---","---",IF(COUNTIF(CALC_CONN_TEB2000_REV01!F:F,IFERROR(IF(AD79=AH79,AI79,AH79),"---"))&gt;0,"---",IFERROR(IF(AD79=AH79,AI79,AH79),"---")))),"---")</f>
        <v>---</v>
      </c>
      <c r="AL79" t="str">
        <f t="shared" si="23"/>
        <v>---</v>
      </c>
      <c r="AM79">
        <f t="shared" si="24"/>
        <v>224</v>
      </c>
      <c r="AT79" t="str">
        <f t="shared" si="17"/>
        <v>B35_L21_N</v>
      </c>
      <c r="AU79" t="str">
        <f t="shared" si="18"/>
        <v>--</v>
      </c>
    </row>
    <row r="80" spans="1:47" x14ac:dyDescent="0.25">
      <c r="A80" t="str">
        <f t="shared" si="13"/>
        <v>J1-C12</v>
      </c>
      <c r="B80" t="str">
        <f t="shared" si="14"/>
        <v>B35_L2_P</v>
      </c>
      <c r="C80" t="str">
        <f t="shared" si="15"/>
        <v>J1-B35_L2_P</v>
      </c>
      <c r="D80" t="str">
        <f t="shared" si="16"/>
        <v>J1-C12</v>
      </c>
      <c r="E80" t="s">
        <v>841</v>
      </c>
      <c r="F80" t="s">
        <v>1138</v>
      </c>
      <c r="G80" t="s">
        <v>1760</v>
      </c>
      <c r="L80" t="s">
        <v>1650</v>
      </c>
      <c r="M80" t="s">
        <v>290</v>
      </c>
      <c r="N80">
        <v>33.0563</v>
      </c>
      <c r="AA80">
        <f t="shared" si="25"/>
        <v>75</v>
      </c>
      <c r="AB80" t="str">
        <f>B2B!B77</f>
        <v>JB1</v>
      </c>
      <c r="AC80" t="str">
        <f>B2B!C77</f>
        <v>76</v>
      </c>
      <c r="AD80" t="str">
        <f t="shared" si="19"/>
        <v>JB1-76</v>
      </c>
      <c r="AE80" t="str">
        <f t="shared" si="20"/>
        <v>B35_L12_N</v>
      </c>
      <c r="AG80" t="str">
        <f t="shared" si="21"/>
        <v>--</v>
      </c>
      <c r="AH80" t="str">
        <f t="shared" si="22"/>
        <v>J1-A7</v>
      </c>
      <c r="AI80" t="str">
        <f>IFERROR(IF(IF(AG80="--",INDEX(D:D,MATCH(AE80,INDEX(B:B,MATCH(AE80,B:B,)+1):B10594,)+MATCH(AE80,B:B,)))=AD80,VLOOKUP(AE80,B:D,3,0),IF(AG80="--",INDEX(D:D,MATCH(AE80,INDEX(B:B,MATCH(AE80,B:B,)+1):B10594,)+MATCH(AE80,B:B,)),"---")),"---")</f>
        <v>J1-A7</v>
      </c>
      <c r="AJ80" t="str">
        <f>IF(COUNTIF(CALC_CONN_TEB2000_REV01!F:F,IF(AH80&lt;&gt;"---",VLOOKUP(AD80,CALC_CONN_TEB2000_REV01!F:M,8,0),IF(IFERROR(IF(AD80=AH80,AI80,AH80),"---")="---","---",IF(COUNTIF(CALC_CONN_TEB2000_REV01!F:F,IFERROR(IF(AD80=AH80,AI80,AH80),"---"))&gt;0,"---",IFERROR(IF(AD80=AH80,AI80,AH80),"---")))))=1,IF(AH80&lt;&gt;"---",VLOOKUP(AD80,CALC_CONN_TEB2000_REV01!F:M,8,0),IF(IFERROR(IF(AD80=AH80,AI80,AH80),"---")="---","---",IF(COUNTIF(CALC_CONN_TEB2000_REV01!F:F,IFERROR(IF(AD80=AH80,AI80,AH80),"---"))&gt;0,"---",IFERROR(IF(AD80=AH80,AI80,AH80),"---")))),"---")</f>
        <v>J1-A7</v>
      </c>
      <c r="AK80" t="str">
        <f>IF(COUNTIF(CALC_CONN_TEB2000_REV01!F:F,IF(AH80&lt;&gt;"---",VLOOKUP(AD80,CALC_CONN_TEB2000_REV01!F:M,8,0),IF(IFERROR(IF(AD80=AH80,AI80,AH80),"---")="---","---",IF(COUNTIF(CALC_CONN_TEB2000_REV01!F:F,IFERROR(IF(AD80=AH80,AI80,AH80),"---"))&gt;0,"---",IFERROR(IF(AD80=AH80,AI80,AH80),"---")))))=0,IF(AH80&lt;&gt;"---",VLOOKUP(AD80,CALC_CONN_TEB2000_REV01!F:M,8,0),IF(IFERROR(IF(AD80=AH80,AI80,AH80),"---")="---","---",IF(COUNTIF(CALC_CONN_TEB2000_REV01!F:F,IFERROR(IF(AD80=AH80,AI80,AH80),"---"))&gt;0,"---",IFERROR(IF(AD80=AH80,AI80,AH80),"---")))),"---")</f>
        <v>---</v>
      </c>
      <c r="AL80">
        <f t="shared" si="23"/>
        <v>23.068100000000001</v>
      </c>
      <c r="AM80">
        <f t="shared" si="24"/>
        <v>2</v>
      </c>
      <c r="AT80" t="str">
        <f t="shared" si="17"/>
        <v>B35_L2_P</v>
      </c>
      <c r="AU80" t="str">
        <f t="shared" si="18"/>
        <v>--</v>
      </c>
    </row>
    <row r="81" spans="1:47" x14ac:dyDescent="0.25">
      <c r="A81" t="str">
        <f t="shared" si="13"/>
        <v>J1-C13</v>
      </c>
      <c r="B81" t="str">
        <f t="shared" si="14"/>
        <v>B35_L2_N</v>
      </c>
      <c r="C81" t="str">
        <f t="shared" si="15"/>
        <v>J1-B35_L2_N</v>
      </c>
      <c r="D81" t="str">
        <f t="shared" si="16"/>
        <v>J1-C13</v>
      </c>
      <c r="E81" t="s">
        <v>841</v>
      </c>
      <c r="F81" t="s">
        <v>1139</v>
      </c>
      <c r="G81" t="s">
        <v>1761</v>
      </c>
      <c r="L81" t="s">
        <v>1634</v>
      </c>
      <c r="M81" t="s">
        <v>290</v>
      </c>
      <c r="N81">
        <v>36.152500000000003</v>
      </c>
      <c r="AA81">
        <f t="shared" si="25"/>
        <v>76</v>
      </c>
      <c r="AB81" t="str">
        <f>B2B!B78</f>
        <v>JB1</v>
      </c>
      <c r="AC81" t="str">
        <f>B2B!C78</f>
        <v>75</v>
      </c>
      <c r="AD81" t="str">
        <f t="shared" si="19"/>
        <v>JB1-75</v>
      </c>
      <c r="AE81" t="str">
        <f t="shared" si="20"/>
        <v>B35_L5_N</v>
      </c>
      <c r="AG81" t="str">
        <f t="shared" si="21"/>
        <v>--</v>
      </c>
      <c r="AH81" t="str">
        <f t="shared" si="22"/>
        <v>J1-B6</v>
      </c>
      <c r="AI81" t="str">
        <f>IFERROR(IF(IF(AG81="--",INDEX(D:D,MATCH(AE81,INDEX(B:B,MATCH(AE81,B:B,)+1):B10595,)+MATCH(AE81,B:B,)))=AD81,VLOOKUP(AE81,B:D,3,0),IF(AG81="--",INDEX(D:D,MATCH(AE81,INDEX(B:B,MATCH(AE81,B:B,)+1):B10595,)+MATCH(AE81,B:B,)),"---")),"---")</f>
        <v>J1-B6</v>
      </c>
      <c r="AJ81" t="str">
        <f>IF(COUNTIF(CALC_CONN_TEB2000_REV01!F:F,IF(AH81&lt;&gt;"---",VLOOKUP(AD81,CALC_CONN_TEB2000_REV01!F:M,8,0),IF(IFERROR(IF(AD81=AH81,AI81,AH81),"---")="---","---",IF(COUNTIF(CALC_CONN_TEB2000_REV01!F:F,IFERROR(IF(AD81=AH81,AI81,AH81),"---"))&gt;0,"---",IFERROR(IF(AD81=AH81,AI81,AH81),"---")))))=1,IF(AH81&lt;&gt;"---",VLOOKUP(AD81,CALC_CONN_TEB2000_REV01!F:M,8,0),IF(IFERROR(IF(AD81=AH81,AI81,AH81),"---")="---","---",IF(COUNTIF(CALC_CONN_TEB2000_REV01!F:F,IFERROR(IF(AD81=AH81,AI81,AH81),"---"))&gt;0,"---",IFERROR(IF(AD81=AH81,AI81,AH81),"---")))),"---")</f>
        <v>J1-B6</v>
      </c>
      <c r="AK81" t="str">
        <f>IF(COUNTIF(CALC_CONN_TEB2000_REV01!F:F,IF(AH81&lt;&gt;"---",VLOOKUP(AD81,CALC_CONN_TEB2000_REV01!F:M,8,0),IF(IFERROR(IF(AD81=AH81,AI81,AH81),"---")="---","---",IF(COUNTIF(CALC_CONN_TEB2000_REV01!F:F,IFERROR(IF(AD81=AH81,AI81,AH81),"---"))&gt;0,"---",IFERROR(IF(AD81=AH81,AI81,AH81),"---")))))=0,IF(AH81&lt;&gt;"---",VLOOKUP(AD81,CALC_CONN_TEB2000_REV01!F:M,8,0),IF(IFERROR(IF(AD81=AH81,AI81,AH81),"---")="---","---",IF(COUNTIF(CALC_CONN_TEB2000_REV01!F:F,IFERROR(IF(AD81=AH81,AI81,AH81),"---"))&gt;0,"---",IFERROR(IF(AD81=AH81,AI81,AH81),"---")))),"---")</f>
        <v>---</v>
      </c>
      <c r="AL81">
        <f t="shared" si="23"/>
        <v>26.9666</v>
      </c>
      <c r="AM81">
        <f t="shared" si="24"/>
        <v>2</v>
      </c>
      <c r="AT81" t="str">
        <f t="shared" si="17"/>
        <v>B35_L2_N</v>
      </c>
      <c r="AU81" t="str">
        <f t="shared" si="18"/>
        <v>--</v>
      </c>
    </row>
    <row r="82" spans="1:47" x14ac:dyDescent="0.25">
      <c r="A82" t="str">
        <f t="shared" si="13"/>
        <v>J1-C14</v>
      </c>
      <c r="B82" t="str">
        <f t="shared" si="14"/>
        <v>B35_L15_P</v>
      </c>
      <c r="C82" t="str">
        <f t="shared" si="15"/>
        <v>J1-B35_L15_P</v>
      </c>
      <c r="D82" t="str">
        <f t="shared" si="16"/>
        <v>J1-C14</v>
      </c>
      <c r="E82" t="s">
        <v>841</v>
      </c>
      <c r="F82" t="s">
        <v>1140</v>
      </c>
      <c r="G82" t="s">
        <v>1762</v>
      </c>
      <c r="L82" t="s">
        <v>1636</v>
      </c>
      <c r="M82" t="s">
        <v>290</v>
      </c>
      <c r="N82">
        <v>36.090600000000002</v>
      </c>
      <c r="AA82">
        <f t="shared" si="25"/>
        <v>77</v>
      </c>
      <c r="AB82" t="str">
        <f>B2B!B79</f>
        <v>JB1</v>
      </c>
      <c r="AC82" t="str">
        <f>B2B!C79</f>
        <v>78</v>
      </c>
      <c r="AD82" t="str">
        <f t="shared" si="19"/>
        <v>JB1-78</v>
      </c>
      <c r="AE82" t="str">
        <f t="shared" si="20"/>
        <v>B35_L12_P</v>
      </c>
      <c r="AG82" t="str">
        <f t="shared" si="21"/>
        <v>--</v>
      </c>
      <c r="AH82" t="str">
        <f t="shared" si="22"/>
        <v>J1-A6</v>
      </c>
      <c r="AI82" t="str">
        <f>IFERROR(IF(IF(AG82="--",INDEX(D:D,MATCH(AE82,INDEX(B:B,MATCH(AE82,B:B,)+1):B10596,)+MATCH(AE82,B:B,)))=AD82,VLOOKUP(AE82,B:D,3,0),IF(AG82="--",INDEX(D:D,MATCH(AE82,INDEX(B:B,MATCH(AE82,B:B,)+1):B10596,)+MATCH(AE82,B:B,)),"---")),"---")</f>
        <v>J1-A6</v>
      </c>
      <c r="AJ82" t="str">
        <f>IF(COUNTIF(CALC_CONN_TEB2000_REV01!F:F,IF(AH82&lt;&gt;"---",VLOOKUP(AD82,CALC_CONN_TEB2000_REV01!F:M,8,0),IF(IFERROR(IF(AD82=AH82,AI82,AH82),"---")="---","---",IF(COUNTIF(CALC_CONN_TEB2000_REV01!F:F,IFERROR(IF(AD82=AH82,AI82,AH82),"---"))&gt;0,"---",IFERROR(IF(AD82=AH82,AI82,AH82),"---")))))=1,IF(AH82&lt;&gt;"---",VLOOKUP(AD82,CALC_CONN_TEB2000_REV01!F:M,8,0),IF(IFERROR(IF(AD82=AH82,AI82,AH82),"---")="---","---",IF(COUNTIF(CALC_CONN_TEB2000_REV01!F:F,IFERROR(IF(AD82=AH82,AI82,AH82),"---"))&gt;0,"---",IFERROR(IF(AD82=AH82,AI82,AH82),"---")))),"---")</f>
        <v>J1-A6</v>
      </c>
      <c r="AK82" t="str">
        <f>IF(COUNTIF(CALC_CONN_TEB2000_REV01!F:F,IF(AH82&lt;&gt;"---",VLOOKUP(AD82,CALC_CONN_TEB2000_REV01!F:M,8,0),IF(IFERROR(IF(AD82=AH82,AI82,AH82),"---")="---","---",IF(COUNTIF(CALC_CONN_TEB2000_REV01!F:F,IFERROR(IF(AD82=AH82,AI82,AH82),"---"))&gt;0,"---",IFERROR(IF(AD82=AH82,AI82,AH82),"---")))))=0,IF(AH82&lt;&gt;"---",VLOOKUP(AD82,CALC_CONN_TEB2000_REV01!F:M,8,0),IF(IFERROR(IF(AD82=AH82,AI82,AH82),"---")="---","---",IF(COUNTIF(CALC_CONN_TEB2000_REV01!F:F,IFERROR(IF(AD82=AH82,AI82,AH82),"---"))&gt;0,"---",IFERROR(IF(AD82=AH82,AI82,AH82),"---")))),"---")</f>
        <v>---</v>
      </c>
      <c r="AL82">
        <f t="shared" si="23"/>
        <v>23.047999999999998</v>
      </c>
      <c r="AM82">
        <f t="shared" si="24"/>
        <v>2</v>
      </c>
      <c r="AT82" t="str">
        <f t="shared" si="17"/>
        <v>B35_L15_P</v>
      </c>
      <c r="AU82" t="str">
        <f t="shared" si="18"/>
        <v>--</v>
      </c>
    </row>
    <row r="83" spans="1:47" x14ac:dyDescent="0.25">
      <c r="A83" t="str">
        <f t="shared" si="13"/>
        <v>J1-C15</v>
      </c>
      <c r="B83" t="str">
        <f t="shared" si="14"/>
        <v>B35_L15_N</v>
      </c>
      <c r="C83" t="str">
        <f t="shared" si="15"/>
        <v>J1-B35_L15_N</v>
      </c>
      <c r="D83" t="str">
        <f t="shared" si="16"/>
        <v>J1-C15</v>
      </c>
      <c r="E83" t="s">
        <v>841</v>
      </c>
      <c r="F83" t="s">
        <v>1141</v>
      </c>
      <c r="G83" t="s">
        <v>1763</v>
      </c>
      <c r="L83" t="s">
        <v>1728</v>
      </c>
      <c r="M83" t="s">
        <v>290</v>
      </c>
      <c r="N83">
        <v>34.313800000000001</v>
      </c>
      <c r="AA83">
        <f t="shared" si="25"/>
        <v>78</v>
      </c>
      <c r="AB83" t="str">
        <f>B2B!B80</f>
        <v>JB1</v>
      </c>
      <c r="AC83" t="str">
        <f>B2B!C80</f>
        <v>77</v>
      </c>
      <c r="AD83" t="str">
        <f t="shared" si="19"/>
        <v>JB1-77</v>
      </c>
      <c r="AE83" t="str">
        <f t="shared" si="20"/>
        <v>B35_L5_P</v>
      </c>
      <c r="AG83" t="str">
        <f t="shared" si="21"/>
        <v>--</v>
      </c>
      <c r="AH83" t="str">
        <f t="shared" si="22"/>
        <v>J1-B5</v>
      </c>
      <c r="AI83" t="str">
        <f>IFERROR(IF(IF(AG83="--",INDEX(D:D,MATCH(AE83,INDEX(B:B,MATCH(AE83,B:B,)+1):B10597,)+MATCH(AE83,B:B,)))=AD83,VLOOKUP(AE83,B:D,3,0),IF(AG83="--",INDEX(D:D,MATCH(AE83,INDEX(B:B,MATCH(AE83,B:B,)+1):B10597,)+MATCH(AE83,B:B,)),"---")),"---")</f>
        <v>J1-B5</v>
      </c>
      <c r="AJ83" t="str">
        <f>IF(COUNTIF(CALC_CONN_TEB2000_REV01!F:F,IF(AH83&lt;&gt;"---",VLOOKUP(AD83,CALC_CONN_TEB2000_REV01!F:M,8,0),IF(IFERROR(IF(AD83=AH83,AI83,AH83),"---")="---","---",IF(COUNTIF(CALC_CONN_TEB2000_REV01!F:F,IFERROR(IF(AD83=AH83,AI83,AH83),"---"))&gt;0,"---",IFERROR(IF(AD83=AH83,AI83,AH83),"---")))))=1,IF(AH83&lt;&gt;"---",VLOOKUP(AD83,CALC_CONN_TEB2000_REV01!F:M,8,0),IF(IFERROR(IF(AD83=AH83,AI83,AH83),"---")="---","---",IF(COUNTIF(CALC_CONN_TEB2000_REV01!F:F,IFERROR(IF(AD83=AH83,AI83,AH83),"---"))&gt;0,"---",IFERROR(IF(AD83=AH83,AI83,AH83),"---")))),"---")</f>
        <v>J1-B5</v>
      </c>
      <c r="AK83" t="str">
        <f>IF(COUNTIF(CALC_CONN_TEB2000_REV01!F:F,IF(AH83&lt;&gt;"---",VLOOKUP(AD83,CALC_CONN_TEB2000_REV01!F:M,8,0),IF(IFERROR(IF(AD83=AH83,AI83,AH83),"---")="---","---",IF(COUNTIF(CALC_CONN_TEB2000_REV01!F:F,IFERROR(IF(AD83=AH83,AI83,AH83),"---"))&gt;0,"---",IFERROR(IF(AD83=AH83,AI83,AH83),"---")))))=0,IF(AH83&lt;&gt;"---",VLOOKUP(AD83,CALC_CONN_TEB2000_REV01!F:M,8,0),IF(IFERROR(IF(AD83=AH83,AI83,AH83),"---")="---","---",IF(COUNTIF(CALC_CONN_TEB2000_REV01!F:F,IFERROR(IF(AD83=AH83,AI83,AH83),"---"))&gt;0,"---",IFERROR(IF(AD83=AH83,AI83,AH83),"---")))),"---")</f>
        <v>---</v>
      </c>
      <c r="AL83">
        <f t="shared" si="23"/>
        <v>26.9666</v>
      </c>
      <c r="AM83">
        <f t="shared" si="24"/>
        <v>2</v>
      </c>
      <c r="AT83" t="str">
        <f t="shared" si="17"/>
        <v>B35_L15_N</v>
      </c>
      <c r="AU83" t="str">
        <f t="shared" si="18"/>
        <v>--</v>
      </c>
    </row>
    <row r="84" spans="1:47" x14ac:dyDescent="0.25">
      <c r="A84" t="str">
        <f t="shared" si="13"/>
        <v>J1-C16</v>
      </c>
      <c r="B84" t="str">
        <f t="shared" si="14"/>
        <v>B35_L24_P</v>
      </c>
      <c r="C84" t="str">
        <f t="shared" si="15"/>
        <v>J1-B35_L24_P</v>
      </c>
      <c r="D84" t="str">
        <f t="shared" si="16"/>
        <v>J1-C16</v>
      </c>
      <c r="E84" t="s">
        <v>841</v>
      </c>
      <c r="F84" t="s">
        <v>1142</v>
      </c>
      <c r="G84" t="s">
        <v>1764</v>
      </c>
      <c r="L84" t="s">
        <v>1725</v>
      </c>
      <c r="M84" t="s">
        <v>290</v>
      </c>
      <c r="N84">
        <v>34.2682</v>
      </c>
      <c r="AA84">
        <f t="shared" si="25"/>
        <v>79</v>
      </c>
      <c r="AB84" t="str">
        <f>B2B!B81</f>
        <v>JB1</v>
      </c>
      <c r="AC84" t="str">
        <f>B2B!C81</f>
        <v>80</v>
      </c>
      <c r="AD84" t="str">
        <f t="shared" si="19"/>
        <v>JB1-80</v>
      </c>
      <c r="AE84" t="str">
        <f t="shared" si="20"/>
        <v>NetJB1_80</v>
      </c>
      <c r="AG84" t="str">
        <f t="shared" si="21"/>
        <v>--</v>
      </c>
      <c r="AH84" t="str">
        <f t="shared" si="22"/>
        <v>JB1-80</v>
      </c>
      <c r="AI84" t="str">
        <f>IFERROR(IF(IF(AG84="--",INDEX(D:D,MATCH(AE84,INDEX(B:B,MATCH(AE84,B:B,)+1):B10598,)+MATCH(AE84,B:B,)))=AD84,VLOOKUP(AE84,B:D,3,0),IF(AG84="--",INDEX(D:D,MATCH(AE84,INDEX(B:B,MATCH(AE84,B:B,)+1):B10598,)+MATCH(AE84,B:B,)),"---")),"---")</f>
        <v>---</v>
      </c>
      <c r="AJ84" t="str">
        <f>IF(COUNTIF(CALC_CONN_TEB2000_REV01!F:F,IF(AH84&lt;&gt;"---",VLOOKUP(AD84,CALC_CONN_TEB2000_REV01!F:M,8,0),IF(IFERROR(IF(AD84=AH84,AI84,AH84),"---")="---","---",IF(COUNTIF(CALC_CONN_TEB2000_REV01!F:F,IFERROR(IF(AD84=AH84,AI84,AH84),"---"))&gt;0,"---",IFERROR(IF(AD84=AH84,AI84,AH84),"---")))))=1,IF(AH84&lt;&gt;"---",VLOOKUP(AD84,CALC_CONN_TEB2000_REV01!F:M,8,0),IF(IFERROR(IF(AD84=AH84,AI84,AH84),"---")="---","---",IF(COUNTIF(CALC_CONN_TEB2000_REV01!F:F,IFERROR(IF(AD84=AH84,AI84,AH84),"---"))&gt;0,"---",IFERROR(IF(AD84=AH84,AI84,AH84),"---")))),"---")</f>
        <v>---</v>
      </c>
      <c r="AK84" t="str">
        <f>IF(COUNTIF(CALC_CONN_TEB2000_REV01!F:F,IF(AH84&lt;&gt;"---",VLOOKUP(AD84,CALC_CONN_TEB2000_REV01!F:M,8,0),IF(IFERROR(IF(AD84=AH84,AI84,AH84),"---")="---","---",IF(COUNTIF(CALC_CONN_TEB2000_REV01!F:F,IFERROR(IF(AD84=AH84,AI84,AH84),"---"))&gt;0,"---",IFERROR(IF(AD84=AH84,AI84,AH84),"---")))))=0,IF(AH84&lt;&gt;"---",VLOOKUP(AD84,CALC_CONN_TEB2000_REV01!F:M,8,0),IF(IFERROR(IF(AD84=AH84,AI84,AH84),"---")="---","---",IF(COUNTIF(CALC_CONN_TEB2000_REV01!F:F,IFERROR(IF(AD84=AH84,AI84,AH84),"---"))&gt;0,"---",IFERROR(IF(AD84=AH84,AI84,AH84),"---")))),"---")</f>
        <v>---</v>
      </c>
      <c r="AL84" t="str">
        <f t="shared" si="23"/>
        <v>--</v>
      </c>
      <c r="AM84">
        <f t="shared" si="24"/>
        <v>1</v>
      </c>
      <c r="AT84" t="str">
        <f t="shared" si="17"/>
        <v>B35_L24_P</v>
      </c>
      <c r="AU84" t="str">
        <f t="shared" si="18"/>
        <v>--</v>
      </c>
    </row>
    <row r="85" spans="1:47" x14ac:dyDescent="0.25">
      <c r="A85" t="str">
        <f t="shared" si="13"/>
        <v>J1-C17</v>
      </c>
      <c r="B85" t="str">
        <f t="shared" si="14"/>
        <v>B35_L24_N</v>
      </c>
      <c r="C85" t="str">
        <f t="shared" si="15"/>
        <v>J1-B35_L24_N</v>
      </c>
      <c r="D85" t="str">
        <f t="shared" si="16"/>
        <v>J1-C17</v>
      </c>
      <c r="E85" t="s">
        <v>841</v>
      </c>
      <c r="F85" t="s">
        <v>1143</v>
      </c>
      <c r="G85" t="s">
        <v>1765</v>
      </c>
      <c r="L85" t="s">
        <v>1766</v>
      </c>
      <c r="M85" t="s">
        <v>290</v>
      </c>
      <c r="N85">
        <v>42.165999999999997</v>
      </c>
      <c r="AA85">
        <f t="shared" si="25"/>
        <v>80</v>
      </c>
      <c r="AB85" t="str">
        <f>B2B!B82</f>
        <v>JB1</v>
      </c>
      <c r="AC85" t="str">
        <f>B2B!C82</f>
        <v>79</v>
      </c>
      <c r="AD85" t="str">
        <f t="shared" si="19"/>
        <v>JB1-79</v>
      </c>
      <c r="AE85" t="str">
        <f t="shared" si="20"/>
        <v>B35_L3_N</v>
      </c>
      <c r="AG85" t="str">
        <f t="shared" si="21"/>
        <v>--</v>
      </c>
      <c r="AH85" t="str">
        <f t="shared" si="22"/>
        <v>J1-C5</v>
      </c>
      <c r="AI85" t="str">
        <f>IFERROR(IF(IF(AG85="--",INDEX(D:D,MATCH(AE85,INDEX(B:B,MATCH(AE85,B:B,)+1):B10599,)+MATCH(AE85,B:B,)))=AD85,VLOOKUP(AE85,B:D,3,0),IF(AG85="--",INDEX(D:D,MATCH(AE85,INDEX(B:B,MATCH(AE85,B:B,)+1):B10599,)+MATCH(AE85,B:B,)),"---")),"---")</f>
        <v>J1-C5</v>
      </c>
      <c r="AJ85" t="str">
        <f>IF(COUNTIF(CALC_CONN_TEB2000_REV01!F:F,IF(AH85&lt;&gt;"---",VLOOKUP(AD85,CALC_CONN_TEB2000_REV01!F:M,8,0),IF(IFERROR(IF(AD85=AH85,AI85,AH85),"---")="---","---",IF(COUNTIF(CALC_CONN_TEB2000_REV01!F:F,IFERROR(IF(AD85=AH85,AI85,AH85),"---"))&gt;0,"---",IFERROR(IF(AD85=AH85,AI85,AH85),"---")))))=1,IF(AH85&lt;&gt;"---",VLOOKUP(AD85,CALC_CONN_TEB2000_REV01!F:M,8,0),IF(IFERROR(IF(AD85=AH85,AI85,AH85),"---")="---","---",IF(COUNTIF(CALC_CONN_TEB2000_REV01!F:F,IFERROR(IF(AD85=AH85,AI85,AH85),"---"))&gt;0,"---",IFERROR(IF(AD85=AH85,AI85,AH85),"---")))),"---")</f>
        <v>J1-C5</v>
      </c>
      <c r="AK85" t="str">
        <f>IF(COUNTIF(CALC_CONN_TEB2000_REV01!F:F,IF(AH85&lt;&gt;"---",VLOOKUP(AD85,CALC_CONN_TEB2000_REV01!F:M,8,0),IF(IFERROR(IF(AD85=AH85,AI85,AH85),"---")="---","---",IF(COUNTIF(CALC_CONN_TEB2000_REV01!F:F,IFERROR(IF(AD85=AH85,AI85,AH85),"---"))&gt;0,"---",IFERROR(IF(AD85=AH85,AI85,AH85),"---")))))=0,IF(AH85&lt;&gt;"---",VLOOKUP(AD85,CALC_CONN_TEB2000_REV01!F:M,8,0),IF(IFERROR(IF(AD85=AH85,AI85,AH85),"---")="---","---",IF(COUNTIF(CALC_CONN_TEB2000_REV01!F:F,IFERROR(IF(AD85=AH85,AI85,AH85),"---"))&gt;0,"---",IFERROR(IF(AD85=AH85,AI85,AH85),"---")))),"---")</f>
        <v>---</v>
      </c>
      <c r="AL85">
        <f t="shared" si="23"/>
        <v>28.204899999999999</v>
      </c>
      <c r="AM85">
        <f t="shared" si="24"/>
        <v>2</v>
      </c>
      <c r="AT85" t="str">
        <f t="shared" si="17"/>
        <v>B35_L24_N</v>
      </c>
      <c r="AU85" t="str">
        <f t="shared" si="18"/>
        <v>--</v>
      </c>
    </row>
    <row r="86" spans="1:47" x14ac:dyDescent="0.25">
      <c r="A86" t="str">
        <f t="shared" si="13"/>
        <v>J1-C18</v>
      </c>
      <c r="B86" t="str">
        <f t="shared" si="14"/>
        <v>B34_L8_N</v>
      </c>
      <c r="C86" t="str">
        <f t="shared" si="15"/>
        <v>J1-B34_L8_N</v>
      </c>
      <c r="D86" t="str">
        <f t="shared" si="16"/>
        <v>J1-C18</v>
      </c>
      <c r="E86" t="s">
        <v>841</v>
      </c>
      <c r="F86" t="s">
        <v>997</v>
      </c>
      <c r="G86" t="s">
        <v>1767</v>
      </c>
      <c r="L86" t="s">
        <v>1768</v>
      </c>
      <c r="M86" t="s">
        <v>290</v>
      </c>
      <c r="N86">
        <v>42.104399999999998</v>
      </c>
      <c r="AA86">
        <f t="shared" si="25"/>
        <v>81</v>
      </c>
      <c r="AB86" t="str">
        <f>B2B!B83</f>
        <v>JB1</v>
      </c>
      <c r="AC86" t="str">
        <f>B2B!C83</f>
        <v>82</v>
      </c>
      <c r="AD86" t="str">
        <f t="shared" si="19"/>
        <v>JB1-82</v>
      </c>
      <c r="AE86" t="str">
        <f t="shared" si="20"/>
        <v>B35_L20_N</v>
      </c>
      <c r="AG86" t="str">
        <f t="shared" si="21"/>
        <v>--</v>
      </c>
      <c r="AH86" t="str">
        <f t="shared" si="22"/>
        <v>J1-C7</v>
      </c>
      <c r="AI86" t="str">
        <f>IFERROR(IF(IF(AG86="--",INDEX(D:D,MATCH(AE86,INDEX(B:B,MATCH(AE86,B:B,)+1):B10600,)+MATCH(AE86,B:B,)))=AD86,VLOOKUP(AE86,B:D,3,0),IF(AG86="--",INDEX(D:D,MATCH(AE86,INDEX(B:B,MATCH(AE86,B:B,)+1):B10600,)+MATCH(AE86,B:B,)),"---")),"---")</f>
        <v>J1-C7</v>
      </c>
      <c r="AJ86" t="str">
        <f>IF(COUNTIF(CALC_CONN_TEB2000_REV01!F:F,IF(AH86&lt;&gt;"---",VLOOKUP(AD86,CALC_CONN_TEB2000_REV01!F:M,8,0),IF(IFERROR(IF(AD86=AH86,AI86,AH86),"---")="---","---",IF(COUNTIF(CALC_CONN_TEB2000_REV01!F:F,IFERROR(IF(AD86=AH86,AI86,AH86),"---"))&gt;0,"---",IFERROR(IF(AD86=AH86,AI86,AH86),"---")))))=1,IF(AH86&lt;&gt;"---",VLOOKUP(AD86,CALC_CONN_TEB2000_REV01!F:M,8,0),IF(IFERROR(IF(AD86=AH86,AI86,AH86),"---")="---","---",IF(COUNTIF(CALC_CONN_TEB2000_REV01!F:F,IFERROR(IF(AD86=AH86,AI86,AH86),"---"))&gt;0,"---",IFERROR(IF(AD86=AH86,AI86,AH86),"---")))),"---")</f>
        <v>J1-C7</v>
      </c>
      <c r="AK86" t="str">
        <f>IF(COUNTIF(CALC_CONN_TEB2000_REV01!F:F,IF(AH86&lt;&gt;"---",VLOOKUP(AD86,CALC_CONN_TEB2000_REV01!F:M,8,0),IF(IFERROR(IF(AD86=AH86,AI86,AH86),"---")="---","---",IF(COUNTIF(CALC_CONN_TEB2000_REV01!F:F,IFERROR(IF(AD86=AH86,AI86,AH86),"---"))&gt;0,"---",IFERROR(IF(AD86=AH86,AI86,AH86),"---")))))=0,IF(AH86&lt;&gt;"---",VLOOKUP(AD86,CALC_CONN_TEB2000_REV01!F:M,8,0),IF(IFERROR(IF(AD86=AH86,AI86,AH86),"---")="---","---",IF(COUNTIF(CALC_CONN_TEB2000_REV01!F:F,IFERROR(IF(AD86=AH86,AI86,AH86),"---"))&gt;0,"---",IFERROR(IF(AD86=AH86,AI86,AH86),"---")))),"---")</f>
        <v>---</v>
      </c>
      <c r="AL86">
        <f t="shared" si="23"/>
        <v>17.5594</v>
      </c>
      <c r="AM86">
        <f t="shared" si="24"/>
        <v>2</v>
      </c>
      <c r="AT86" t="str">
        <f t="shared" si="17"/>
        <v>B34_L8_N</v>
      </c>
      <c r="AU86" t="str">
        <f t="shared" si="18"/>
        <v>--</v>
      </c>
    </row>
    <row r="87" spans="1:47" x14ac:dyDescent="0.25">
      <c r="A87" t="str">
        <f t="shared" si="13"/>
        <v>J1-C19</v>
      </c>
      <c r="B87" t="str">
        <f t="shared" si="14"/>
        <v>B34_L8_P</v>
      </c>
      <c r="C87" t="str">
        <f t="shared" si="15"/>
        <v>J1-B34_L8_P</v>
      </c>
      <c r="D87" t="str">
        <f t="shared" si="16"/>
        <v>J1-C19</v>
      </c>
      <c r="E87" t="s">
        <v>841</v>
      </c>
      <c r="F87" t="s">
        <v>1144</v>
      </c>
      <c r="G87" t="s">
        <v>1769</v>
      </c>
      <c r="L87" t="s">
        <v>1734</v>
      </c>
      <c r="M87" t="s">
        <v>290</v>
      </c>
      <c r="N87">
        <v>43.144500000000001</v>
      </c>
      <c r="AA87">
        <f t="shared" si="25"/>
        <v>82</v>
      </c>
      <c r="AB87" t="str">
        <f>B2B!B84</f>
        <v>JB1</v>
      </c>
      <c r="AC87" t="str">
        <f>B2B!C84</f>
        <v>81</v>
      </c>
      <c r="AD87" t="str">
        <f t="shared" si="19"/>
        <v>JB1-81</v>
      </c>
      <c r="AE87" t="str">
        <f t="shared" si="20"/>
        <v>B35_L3_P</v>
      </c>
      <c r="AG87" t="str">
        <f t="shared" si="21"/>
        <v>--</v>
      </c>
      <c r="AH87" t="str">
        <f t="shared" si="22"/>
        <v>J1-C4</v>
      </c>
      <c r="AI87" t="str">
        <f>IFERROR(IF(IF(AG87="--",INDEX(D:D,MATCH(AE87,INDEX(B:B,MATCH(AE87,B:B,)+1):B10601,)+MATCH(AE87,B:B,)))=AD87,VLOOKUP(AE87,B:D,3,0),IF(AG87="--",INDEX(D:D,MATCH(AE87,INDEX(B:B,MATCH(AE87,B:B,)+1):B10601,)+MATCH(AE87,B:B,)),"---")),"---")</f>
        <v>J1-C4</v>
      </c>
      <c r="AJ87" t="str">
        <f>IF(COUNTIF(CALC_CONN_TEB2000_REV01!F:F,IF(AH87&lt;&gt;"---",VLOOKUP(AD87,CALC_CONN_TEB2000_REV01!F:M,8,0),IF(IFERROR(IF(AD87=AH87,AI87,AH87),"---")="---","---",IF(COUNTIF(CALC_CONN_TEB2000_REV01!F:F,IFERROR(IF(AD87=AH87,AI87,AH87),"---"))&gt;0,"---",IFERROR(IF(AD87=AH87,AI87,AH87),"---")))))=1,IF(AH87&lt;&gt;"---",VLOOKUP(AD87,CALC_CONN_TEB2000_REV01!F:M,8,0),IF(IFERROR(IF(AD87=AH87,AI87,AH87),"---")="---","---",IF(COUNTIF(CALC_CONN_TEB2000_REV01!F:F,IFERROR(IF(AD87=AH87,AI87,AH87),"---"))&gt;0,"---",IFERROR(IF(AD87=AH87,AI87,AH87),"---")))),"---")</f>
        <v>J1-C4</v>
      </c>
      <c r="AK87" t="str">
        <f>IF(COUNTIF(CALC_CONN_TEB2000_REV01!F:F,IF(AH87&lt;&gt;"---",VLOOKUP(AD87,CALC_CONN_TEB2000_REV01!F:M,8,0),IF(IFERROR(IF(AD87=AH87,AI87,AH87),"---")="---","---",IF(COUNTIF(CALC_CONN_TEB2000_REV01!F:F,IFERROR(IF(AD87=AH87,AI87,AH87),"---"))&gt;0,"---",IFERROR(IF(AD87=AH87,AI87,AH87),"---")))))=0,IF(AH87&lt;&gt;"---",VLOOKUP(AD87,CALC_CONN_TEB2000_REV01!F:M,8,0),IF(IFERROR(IF(AD87=AH87,AI87,AH87),"---")="---","---",IF(COUNTIF(CALC_CONN_TEB2000_REV01!F:F,IFERROR(IF(AD87=AH87,AI87,AH87),"---"))&gt;0,"---",IFERROR(IF(AD87=AH87,AI87,AH87),"---")))),"---")</f>
        <v>---</v>
      </c>
      <c r="AL87">
        <f t="shared" si="23"/>
        <v>28.204899999999999</v>
      </c>
      <c r="AM87">
        <f t="shared" si="24"/>
        <v>2</v>
      </c>
      <c r="AT87" t="str">
        <f t="shared" si="17"/>
        <v>B34_L8_P</v>
      </c>
      <c r="AU87" t="str">
        <f t="shared" si="18"/>
        <v>--</v>
      </c>
    </row>
    <row r="88" spans="1:47" x14ac:dyDescent="0.25">
      <c r="A88" t="str">
        <f t="shared" si="13"/>
        <v>J1-C20</v>
      </c>
      <c r="B88" t="str">
        <f t="shared" si="14"/>
        <v>B34_L2_N</v>
      </c>
      <c r="C88" t="str">
        <f t="shared" si="15"/>
        <v>J1-B34_L2_N</v>
      </c>
      <c r="D88" t="str">
        <f t="shared" si="16"/>
        <v>J1-C20</v>
      </c>
      <c r="E88" t="s">
        <v>841</v>
      </c>
      <c r="F88" t="s">
        <v>1145</v>
      </c>
      <c r="G88" t="s">
        <v>1770</v>
      </c>
      <c r="L88" t="s">
        <v>1731</v>
      </c>
      <c r="M88" t="s">
        <v>290</v>
      </c>
      <c r="N88">
        <v>43.076500000000003</v>
      </c>
      <c r="AA88">
        <f t="shared" si="25"/>
        <v>83</v>
      </c>
      <c r="AB88" t="str">
        <f>B2B!B85</f>
        <v>JB1</v>
      </c>
      <c r="AC88" t="str">
        <f>B2B!C85</f>
        <v>84</v>
      </c>
      <c r="AD88" t="str">
        <f t="shared" si="19"/>
        <v>JB1-84</v>
      </c>
      <c r="AE88" t="str">
        <f t="shared" si="20"/>
        <v>B35_L20_P</v>
      </c>
      <c r="AG88" t="str">
        <f t="shared" si="21"/>
        <v>--</v>
      </c>
      <c r="AH88" t="str">
        <f t="shared" si="22"/>
        <v>J1-C6</v>
      </c>
      <c r="AI88" t="str">
        <f>IFERROR(IF(IF(AG88="--",INDEX(D:D,MATCH(AE88,INDEX(B:B,MATCH(AE88,B:B,)+1):B10602,)+MATCH(AE88,B:B,)))=AD88,VLOOKUP(AE88,B:D,3,0),IF(AG88="--",INDEX(D:D,MATCH(AE88,INDEX(B:B,MATCH(AE88,B:B,)+1):B10602,)+MATCH(AE88,B:B,)),"---")),"---")</f>
        <v>J1-C6</v>
      </c>
      <c r="AJ88" t="str">
        <f>IF(COUNTIF(CALC_CONN_TEB2000_REV01!F:F,IF(AH88&lt;&gt;"---",VLOOKUP(AD88,CALC_CONN_TEB2000_REV01!F:M,8,0),IF(IFERROR(IF(AD88=AH88,AI88,AH88),"---")="---","---",IF(COUNTIF(CALC_CONN_TEB2000_REV01!F:F,IFERROR(IF(AD88=AH88,AI88,AH88),"---"))&gt;0,"---",IFERROR(IF(AD88=AH88,AI88,AH88),"---")))))=1,IF(AH88&lt;&gt;"---",VLOOKUP(AD88,CALC_CONN_TEB2000_REV01!F:M,8,0),IF(IFERROR(IF(AD88=AH88,AI88,AH88),"---")="---","---",IF(COUNTIF(CALC_CONN_TEB2000_REV01!F:F,IFERROR(IF(AD88=AH88,AI88,AH88),"---"))&gt;0,"---",IFERROR(IF(AD88=AH88,AI88,AH88),"---")))),"---")</f>
        <v>J1-C6</v>
      </c>
      <c r="AK88" t="str">
        <f>IF(COUNTIF(CALC_CONN_TEB2000_REV01!F:F,IF(AH88&lt;&gt;"---",VLOOKUP(AD88,CALC_CONN_TEB2000_REV01!F:M,8,0),IF(IFERROR(IF(AD88=AH88,AI88,AH88),"---")="---","---",IF(COUNTIF(CALC_CONN_TEB2000_REV01!F:F,IFERROR(IF(AD88=AH88,AI88,AH88),"---"))&gt;0,"---",IFERROR(IF(AD88=AH88,AI88,AH88),"---")))))=0,IF(AH88&lt;&gt;"---",VLOOKUP(AD88,CALC_CONN_TEB2000_REV01!F:M,8,0),IF(IFERROR(IF(AD88=AH88,AI88,AH88),"---")="---","---",IF(COUNTIF(CALC_CONN_TEB2000_REV01!F:F,IFERROR(IF(AD88=AH88,AI88,AH88),"---"))&gt;0,"---",IFERROR(IF(AD88=AH88,AI88,AH88),"---")))),"---")</f>
        <v>---</v>
      </c>
      <c r="AL88">
        <f t="shared" si="23"/>
        <v>17.5594</v>
      </c>
      <c r="AM88">
        <f t="shared" si="24"/>
        <v>2</v>
      </c>
      <c r="AT88" t="str">
        <f t="shared" si="17"/>
        <v>B34_L2_N</v>
      </c>
      <c r="AU88" t="str">
        <f t="shared" si="18"/>
        <v>--</v>
      </c>
    </row>
    <row r="89" spans="1:47" x14ac:dyDescent="0.25">
      <c r="A89" t="str">
        <f t="shared" si="13"/>
        <v>J1-C21</v>
      </c>
      <c r="B89" t="str">
        <f t="shared" si="14"/>
        <v>B34_L2_P</v>
      </c>
      <c r="C89" t="str">
        <f t="shared" si="15"/>
        <v>J1-B34_L2_P</v>
      </c>
      <c r="D89" t="str">
        <f t="shared" si="16"/>
        <v>J1-C21</v>
      </c>
      <c r="E89" t="s">
        <v>841</v>
      </c>
      <c r="F89" t="s">
        <v>1146</v>
      </c>
      <c r="G89" t="s">
        <v>1771</v>
      </c>
      <c r="L89" t="s">
        <v>1665</v>
      </c>
      <c r="M89" t="s">
        <v>290</v>
      </c>
      <c r="N89">
        <v>48.498600000000003</v>
      </c>
      <c r="AA89">
        <f t="shared" si="25"/>
        <v>84</v>
      </c>
      <c r="AB89" t="str">
        <f>B2B!B86</f>
        <v>JB1</v>
      </c>
      <c r="AC89" t="str">
        <f>B2B!C86</f>
        <v>83</v>
      </c>
      <c r="AD89" t="str">
        <f t="shared" si="19"/>
        <v>JB1-83</v>
      </c>
      <c r="AE89" t="str">
        <f t="shared" si="20"/>
        <v>GND</v>
      </c>
      <c r="AG89" t="str">
        <f t="shared" si="21"/>
        <v>---</v>
      </c>
      <c r="AH89" t="str">
        <f t="shared" si="22"/>
        <v>---</v>
      </c>
      <c r="AI89" t="str">
        <f>IFERROR(IF(IF(AG89="--",INDEX(D:D,MATCH(AE89,INDEX(B:B,MATCH(AE89,B:B,)+1):B10603,)+MATCH(AE89,B:B,)))=AD89,VLOOKUP(AE89,B:D,3,0),IF(AG89="--",INDEX(D:D,MATCH(AE89,INDEX(B:B,MATCH(AE89,B:B,)+1):B10603,)+MATCH(AE89,B:B,)),"---")),"---")</f>
        <v>---</v>
      </c>
      <c r="AJ89" t="str">
        <f>IF(COUNTIF(CALC_CONN_TEB2000_REV01!F:F,IF(AH89&lt;&gt;"---",VLOOKUP(AD89,CALC_CONN_TEB2000_REV01!F:M,8,0),IF(IFERROR(IF(AD89=AH89,AI89,AH89),"---")="---","---",IF(COUNTIF(CALC_CONN_TEB2000_REV01!F:F,IFERROR(IF(AD89=AH89,AI89,AH89),"---"))&gt;0,"---",IFERROR(IF(AD89=AH89,AI89,AH89),"---")))))=1,IF(AH89&lt;&gt;"---",VLOOKUP(AD89,CALC_CONN_TEB2000_REV01!F:M,8,0),IF(IFERROR(IF(AD89=AH89,AI89,AH89),"---")="---","---",IF(COUNTIF(CALC_CONN_TEB2000_REV01!F:F,IFERROR(IF(AD89=AH89,AI89,AH89),"---"))&gt;0,"---",IFERROR(IF(AD89=AH89,AI89,AH89),"---")))),"---")</f>
        <v>---</v>
      </c>
      <c r="AK89" t="str">
        <f>IF(COUNTIF(CALC_CONN_TEB2000_REV01!F:F,IF(AH89&lt;&gt;"---",VLOOKUP(AD89,CALC_CONN_TEB2000_REV01!F:M,8,0),IF(IFERROR(IF(AD89=AH89,AI89,AH89),"---")="---","---",IF(COUNTIF(CALC_CONN_TEB2000_REV01!F:F,IFERROR(IF(AD89=AH89,AI89,AH89),"---"))&gt;0,"---",IFERROR(IF(AD89=AH89,AI89,AH89),"---")))))=0,IF(AH89&lt;&gt;"---",VLOOKUP(AD89,CALC_CONN_TEB2000_REV01!F:M,8,0),IF(IFERROR(IF(AD89=AH89,AI89,AH89),"---")="---","---",IF(COUNTIF(CALC_CONN_TEB2000_REV01!F:F,IFERROR(IF(AD89=AH89,AI89,AH89),"---"))&gt;0,"---",IFERROR(IF(AD89=AH89,AI89,AH89),"---")))),"---")</f>
        <v>---</v>
      </c>
      <c r="AL89" t="str">
        <f t="shared" si="23"/>
        <v>---</v>
      </c>
      <c r="AM89">
        <f t="shared" si="24"/>
        <v>224</v>
      </c>
      <c r="AT89" t="str">
        <f t="shared" si="17"/>
        <v>B34_L2_P</v>
      </c>
      <c r="AU89" t="str">
        <f t="shared" si="18"/>
        <v>--</v>
      </c>
    </row>
    <row r="90" spans="1:47" x14ac:dyDescent="0.25">
      <c r="A90" t="str">
        <f t="shared" si="13"/>
        <v>J1-C22</v>
      </c>
      <c r="B90" t="str">
        <f t="shared" si="14"/>
        <v>B34_L22_P</v>
      </c>
      <c r="C90" t="str">
        <f t="shared" si="15"/>
        <v>J1-B34_L22_P</v>
      </c>
      <c r="D90" t="str">
        <f t="shared" si="16"/>
        <v>J1-C22</v>
      </c>
      <c r="E90" t="s">
        <v>841</v>
      </c>
      <c r="F90" t="s">
        <v>1147</v>
      </c>
      <c r="G90" t="s">
        <v>1772</v>
      </c>
      <c r="L90" t="s">
        <v>1662</v>
      </c>
      <c r="M90" t="s">
        <v>290</v>
      </c>
      <c r="N90">
        <v>48.434600000000003</v>
      </c>
      <c r="AA90">
        <f t="shared" si="25"/>
        <v>85</v>
      </c>
      <c r="AB90" t="str">
        <f>B2B!B87</f>
        <v>JB1</v>
      </c>
      <c r="AC90" t="str">
        <f>B2B!C87</f>
        <v>86</v>
      </c>
      <c r="AD90" t="str">
        <f t="shared" si="19"/>
        <v>JB1-86</v>
      </c>
      <c r="AE90" t="str">
        <f t="shared" si="20"/>
        <v>MIO15</v>
      </c>
      <c r="AG90" t="str">
        <f t="shared" si="21"/>
        <v>--</v>
      </c>
      <c r="AH90" t="str">
        <f t="shared" si="22"/>
        <v>JB1-86</v>
      </c>
      <c r="AI90" t="str">
        <f>IFERROR(IF(IF(AG90="--",INDEX(D:D,MATCH(AE90,INDEX(B:B,MATCH(AE90,B:B,)+1):B10604,)+MATCH(AE90,B:B,)))=AD90,VLOOKUP(AE90,B:D,3,0),IF(AG90="--",INDEX(D:D,MATCH(AE90,INDEX(B:B,MATCH(AE90,B:B,)+1):B10604,)+MATCH(AE90,B:B,)),"---")),"---")</f>
        <v>U5-95</v>
      </c>
      <c r="AJ90" t="str">
        <f>IF(COUNTIF(CALC_CONN_TEB2000_REV01!F:F,IF(AH90&lt;&gt;"---",VLOOKUP(AD90,CALC_CONN_TEB2000_REV01!F:M,8,0),IF(IFERROR(IF(AD90=AH90,AI90,AH90),"---")="---","---",IF(COUNTIF(CALC_CONN_TEB2000_REV01!F:F,IFERROR(IF(AD90=AH90,AI90,AH90),"---"))&gt;0,"---",IFERROR(IF(AD90=AH90,AI90,AH90),"---")))))=1,IF(AH90&lt;&gt;"---",VLOOKUP(AD90,CALC_CONN_TEB2000_REV01!F:M,8,0),IF(IFERROR(IF(AD90=AH90,AI90,AH90),"---")="---","---",IF(COUNTIF(CALC_CONN_TEB2000_REV01!F:F,IFERROR(IF(AD90=AH90,AI90,AH90),"---"))&gt;0,"---",IFERROR(IF(AD90=AH90,AI90,AH90),"---")))),"---")</f>
        <v>---</v>
      </c>
      <c r="AK90" t="str">
        <f>IF(COUNTIF(CALC_CONN_TEB2000_REV01!F:F,IF(AH90&lt;&gt;"---",VLOOKUP(AD90,CALC_CONN_TEB2000_REV01!F:M,8,0),IF(IFERROR(IF(AD90=AH90,AI90,AH90),"---")="---","---",IF(COUNTIF(CALC_CONN_TEB2000_REV01!F:F,IFERROR(IF(AD90=AH90,AI90,AH90),"---"))&gt;0,"---",IFERROR(IF(AD90=AH90,AI90,AH90),"---")))))=0,IF(AH90&lt;&gt;"---",VLOOKUP(AD90,CALC_CONN_TEB2000_REV01!F:M,8,0),IF(IFERROR(IF(AD90=AH90,AI90,AH90),"---")="---","---",IF(COUNTIF(CALC_CONN_TEB2000_REV01!F:F,IFERROR(IF(AD90=AH90,AI90,AH90),"---"))&gt;0,"---",IFERROR(IF(AD90=AH90,AI90,AH90),"---")))),"---")</f>
        <v>U5-95</v>
      </c>
      <c r="AL90">
        <f t="shared" si="23"/>
        <v>12.719900000000001</v>
      </c>
      <c r="AM90">
        <f t="shared" si="24"/>
        <v>2</v>
      </c>
      <c r="AT90" t="str">
        <f t="shared" si="17"/>
        <v>B34_L22_P</v>
      </c>
      <c r="AU90" t="str">
        <f t="shared" si="18"/>
        <v>--</v>
      </c>
    </row>
    <row r="91" spans="1:47" x14ac:dyDescent="0.25">
      <c r="A91" t="str">
        <f t="shared" si="13"/>
        <v>J1-C23</v>
      </c>
      <c r="B91" t="str">
        <f t="shared" si="14"/>
        <v>B34_L22_N</v>
      </c>
      <c r="C91" t="str">
        <f t="shared" si="15"/>
        <v>J1-B34_L22_N</v>
      </c>
      <c r="D91" t="str">
        <f t="shared" si="16"/>
        <v>J1-C23</v>
      </c>
      <c r="E91" t="s">
        <v>841</v>
      </c>
      <c r="F91" t="s">
        <v>1288</v>
      </c>
      <c r="G91" t="s">
        <v>1773</v>
      </c>
      <c r="L91" t="s">
        <v>1647</v>
      </c>
      <c r="M91" t="s">
        <v>290</v>
      </c>
      <c r="N91">
        <v>29.284600000000001</v>
      </c>
      <c r="AA91">
        <f t="shared" si="25"/>
        <v>86</v>
      </c>
      <c r="AB91" t="str">
        <f>B2B!B88</f>
        <v>JB1</v>
      </c>
      <c r="AC91" t="str">
        <f>B2B!C88</f>
        <v>85</v>
      </c>
      <c r="AD91" t="str">
        <f t="shared" si="19"/>
        <v>JB1-85</v>
      </c>
      <c r="AE91" t="str">
        <f t="shared" si="20"/>
        <v>B35_L6_N</v>
      </c>
      <c r="AG91" t="str">
        <f t="shared" si="21"/>
        <v>--</v>
      </c>
      <c r="AH91" t="str">
        <f t="shared" si="22"/>
        <v>J1-B4</v>
      </c>
      <c r="AI91" t="str">
        <f>IFERROR(IF(IF(AG91="--",INDEX(D:D,MATCH(AE91,INDEX(B:B,MATCH(AE91,B:B,)+1):B10605,)+MATCH(AE91,B:B,)))=AD91,VLOOKUP(AE91,B:D,3,0),IF(AG91="--",INDEX(D:D,MATCH(AE91,INDEX(B:B,MATCH(AE91,B:B,)+1):B10605,)+MATCH(AE91,B:B,)),"---")),"---")</f>
        <v>J1-B4</v>
      </c>
      <c r="AJ91" t="str">
        <f>IF(COUNTIF(CALC_CONN_TEB2000_REV01!F:F,IF(AH91&lt;&gt;"---",VLOOKUP(AD91,CALC_CONN_TEB2000_REV01!F:M,8,0),IF(IFERROR(IF(AD91=AH91,AI91,AH91),"---")="---","---",IF(COUNTIF(CALC_CONN_TEB2000_REV01!F:F,IFERROR(IF(AD91=AH91,AI91,AH91),"---"))&gt;0,"---",IFERROR(IF(AD91=AH91,AI91,AH91),"---")))))=1,IF(AH91&lt;&gt;"---",VLOOKUP(AD91,CALC_CONN_TEB2000_REV01!F:M,8,0),IF(IFERROR(IF(AD91=AH91,AI91,AH91),"---")="---","---",IF(COUNTIF(CALC_CONN_TEB2000_REV01!F:F,IFERROR(IF(AD91=AH91,AI91,AH91),"---"))&gt;0,"---",IFERROR(IF(AD91=AH91,AI91,AH91),"---")))),"---")</f>
        <v>J1-B4</v>
      </c>
      <c r="AK91" t="str">
        <f>IF(COUNTIF(CALC_CONN_TEB2000_REV01!F:F,IF(AH91&lt;&gt;"---",VLOOKUP(AD91,CALC_CONN_TEB2000_REV01!F:M,8,0),IF(IFERROR(IF(AD91=AH91,AI91,AH91),"---")="---","---",IF(COUNTIF(CALC_CONN_TEB2000_REV01!F:F,IFERROR(IF(AD91=AH91,AI91,AH91),"---"))&gt;0,"---",IFERROR(IF(AD91=AH91,AI91,AH91),"---")))))=0,IF(AH91&lt;&gt;"---",VLOOKUP(AD91,CALC_CONN_TEB2000_REV01!F:M,8,0),IF(IFERROR(IF(AD91=AH91,AI91,AH91),"---")="---","---",IF(COUNTIF(CALC_CONN_TEB2000_REV01!F:F,IFERROR(IF(AD91=AH91,AI91,AH91),"---"))&gt;0,"---",IFERROR(IF(AD91=AH91,AI91,AH91),"---")))),"---")</f>
        <v>---</v>
      </c>
      <c r="AL91">
        <f t="shared" si="23"/>
        <v>35.808100000000003</v>
      </c>
      <c r="AM91">
        <f t="shared" si="24"/>
        <v>2</v>
      </c>
      <c r="AT91" t="str">
        <f t="shared" si="17"/>
        <v>B34_L22_N</v>
      </c>
      <c r="AU91" t="str">
        <f t="shared" si="18"/>
        <v>--</v>
      </c>
    </row>
    <row r="92" spans="1:47" x14ac:dyDescent="0.25">
      <c r="A92" t="str">
        <f t="shared" si="13"/>
        <v>J1-C24</v>
      </c>
      <c r="B92" t="str">
        <f t="shared" si="14"/>
        <v>B34_L9_P</v>
      </c>
      <c r="C92" t="str">
        <f t="shared" si="15"/>
        <v>J1-B34_L9_P</v>
      </c>
      <c r="D92" t="str">
        <f t="shared" si="16"/>
        <v>J1-C24</v>
      </c>
      <c r="E92" t="s">
        <v>841</v>
      </c>
      <c r="F92" t="s">
        <v>1289</v>
      </c>
      <c r="G92" t="s">
        <v>1774</v>
      </c>
      <c r="L92" t="s">
        <v>1644</v>
      </c>
      <c r="M92" t="s">
        <v>290</v>
      </c>
      <c r="N92">
        <v>29.220800000000001</v>
      </c>
      <c r="AA92">
        <f t="shared" si="25"/>
        <v>87</v>
      </c>
      <c r="AB92" t="str">
        <f>B2B!B89</f>
        <v>JB1</v>
      </c>
      <c r="AC92" t="str">
        <f>B2B!C89</f>
        <v>88</v>
      </c>
      <c r="AD92" t="str">
        <f t="shared" si="19"/>
        <v>JB1-88</v>
      </c>
      <c r="AE92" t="str">
        <f t="shared" si="20"/>
        <v>MIO0</v>
      </c>
      <c r="AG92" t="str">
        <f t="shared" si="21"/>
        <v>--</v>
      </c>
      <c r="AH92" t="str">
        <f t="shared" si="22"/>
        <v>JB1-88</v>
      </c>
      <c r="AI92" t="str">
        <f>IFERROR(IF(IF(AG92="--",INDEX(D:D,MATCH(AE92,INDEX(B:B,MATCH(AE92,B:B,)+1):B10606,)+MATCH(AE92,B:B,)))=AD92,VLOOKUP(AE92,B:D,3,0),IF(AG92="--",INDEX(D:D,MATCH(AE92,INDEX(B:B,MATCH(AE92,B:B,)+1):B10606,)+MATCH(AE92,B:B,)),"---")),"---")</f>
        <v>U5-94</v>
      </c>
      <c r="AJ92" t="str">
        <f>IF(COUNTIF(CALC_CONN_TEB2000_REV01!F:F,IF(AH92&lt;&gt;"---",VLOOKUP(AD92,CALC_CONN_TEB2000_REV01!F:M,8,0),IF(IFERROR(IF(AD92=AH92,AI92,AH92),"---")="---","---",IF(COUNTIF(CALC_CONN_TEB2000_REV01!F:F,IFERROR(IF(AD92=AH92,AI92,AH92),"---"))&gt;0,"---",IFERROR(IF(AD92=AH92,AI92,AH92),"---")))))=1,IF(AH92&lt;&gt;"---",VLOOKUP(AD92,CALC_CONN_TEB2000_REV01!F:M,8,0),IF(IFERROR(IF(AD92=AH92,AI92,AH92),"---")="---","---",IF(COUNTIF(CALC_CONN_TEB2000_REV01!F:F,IFERROR(IF(AD92=AH92,AI92,AH92),"---"))&gt;0,"---",IFERROR(IF(AD92=AH92,AI92,AH92),"---")))),"---")</f>
        <v>---</v>
      </c>
      <c r="AK92" t="str">
        <f>IF(COUNTIF(CALC_CONN_TEB2000_REV01!F:F,IF(AH92&lt;&gt;"---",VLOOKUP(AD92,CALC_CONN_TEB2000_REV01!F:M,8,0),IF(IFERROR(IF(AD92=AH92,AI92,AH92),"---")="---","---",IF(COUNTIF(CALC_CONN_TEB2000_REV01!F:F,IFERROR(IF(AD92=AH92,AI92,AH92),"---"))&gt;0,"---",IFERROR(IF(AD92=AH92,AI92,AH92),"---")))))=0,IF(AH92&lt;&gt;"---",VLOOKUP(AD92,CALC_CONN_TEB2000_REV01!F:M,8,0),IF(IFERROR(IF(AD92=AH92,AI92,AH92),"---")="---","---",IF(COUNTIF(CALC_CONN_TEB2000_REV01!F:F,IFERROR(IF(AD92=AH92,AI92,AH92),"---"))&gt;0,"---",IFERROR(IF(AD92=AH92,AI92,AH92),"---")))),"---")</f>
        <v>U5-94</v>
      </c>
      <c r="AL92">
        <f t="shared" si="23"/>
        <v>68.77</v>
      </c>
      <c r="AM92">
        <f t="shared" si="24"/>
        <v>4</v>
      </c>
      <c r="AT92" t="str">
        <f t="shared" si="17"/>
        <v>B34_L9_P</v>
      </c>
      <c r="AU92" t="str">
        <f t="shared" si="18"/>
        <v>--</v>
      </c>
    </row>
    <row r="93" spans="1:47" x14ac:dyDescent="0.25">
      <c r="A93" t="str">
        <f t="shared" si="13"/>
        <v>J1-C25</v>
      </c>
      <c r="B93" t="str">
        <f t="shared" si="14"/>
        <v>B34_L9_N</v>
      </c>
      <c r="C93" t="str">
        <f t="shared" si="15"/>
        <v>J1-B34_L9_N</v>
      </c>
      <c r="D93" t="str">
        <f t="shared" si="16"/>
        <v>J1-C25</v>
      </c>
      <c r="E93" t="s">
        <v>841</v>
      </c>
      <c r="F93" t="s">
        <v>1290</v>
      </c>
      <c r="G93" t="s">
        <v>1775</v>
      </c>
      <c r="L93" t="s">
        <v>1716</v>
      </c>
      <c r="M93" t="s">
        <v>290</v>
      </c>
      <c r="N93">
        <v>25.2364</v>
      </c>
      <c r="AA93">
        <f t="shared" si="25"/>
        <v>88</v>
      </c>
      <c r="AB93" t="str">
        <f>B2B!B90</f>
        <v>JB1</v>
      </c>
      <c r="AC93" t="str">
        <f>B2B!C90</f>
        <v>87</v>
      </c>
      <c r="AD93" t="str">
        <f t="shared" si="19"/>
        <v>JB1-87</v>
      </c>
      <c r="AE93" t="str">
        <f t="shared" si="20"/>
        <v>B35_L6_P</v>
      </c>
      <c r="AG93" t="str">
        <f t="shared" si="21"/>
        <v>--</v>
      </c>
      <c r="AH93" t="str">
        <f t="shared" si="22"/>
        <v>J1-B3</v>
      </c>
      <c r="AI93" t="str">
        <f>IFERROR(IF(IF(AG93="--",INDEX(D:D,MATCH(AE93,INDEX(B:B,MATCH(AE93,B:B,)+1):B10607,)+MATCH(AE93,B:B,)))=AD93,VLOOKUP(AE93,B:D,3,0),IF(AG93="--",INDEX(D:D,MATCH(AE93,INDEX(B:B,MATCH(AE93,B:B,)+1):B10607,)+MATCH(AE93,B:B,)),"---")),"---")</f>
        <v>J1-B3</v>
      </c>
      <c r="AJ93" t="str">
        <f>IF(COUNTIF(CALC_CONN_TEB2000_REV01!F:F,IF(AH93&lt;&gt;"---",VLOOKUP(AD93,CALC_CONN_TEB2000_REV01!F:M,8,0),IF(IFERROR(IF(AD93=AH93,AI93,AH93),"---")="---","---",IF(COUNTIF(CALC_CONN_TEB2000_REV01!F:F,IFERROR(IF(AD93=AH93,AI93,AH93),"---"))&gt;0,"---",IFERROR(IF(AD93=AH93,AI93,AH93),"---")))))=1,IF(AH93&lt;&gt;"---",VLOOKUP(AD93,CALC_CONN_TEB2000_REV01!F:M,8,0),IF(IFERROR(IF(AD93=AH93,AI93,AH93),"---")="---","---",IF(COUNTIF(CALC_CONN_TEB2000_REV01!F:F,IFERROR(IF(AD93=AH93,AI93,AH93),"---"))&gt;0,"---",IFERROR(IF(AD93=AH93,AI93,AH93),"---")))),"---")</f>
        <v>J1-B3</v>
      </c>
      <c r="AK93" t="str">
        <f>IF(COUNTIF(CALC_CONN_TEB2000_REV01!F:F,IF(AH93&lt;&gt;"---",VLOOKUP(AD93,CALC_CONN_TEB2000_REV01!F:M,8,0),IF(IFERROR(IF(AD93=AH93,AI93,AH93),"---")="---","---",IF(COUNTIF(CALC_CONN_TEB2000_REV01!F:F,IFERROR(IF(AD93=AH93,AI93,AH93),"---"))&gt;0,"---",IFERROR(IF(AD93=AH93,AI93,AH93),"---")))))=0,IF(AH93&lt;&gt;"---",VLOOKUP(AD93,CALC_CONN_TEB2000_REV01!F:M,8,0),IF(IFERROR(IF(AD93=AH93,AI93,AH93),"---")="---","---",IF(COUNTIF(CALC_CONN_TEB2000_REV01!F:F,IFERROR(IF(AD93=AH93,AI93,AH93),"---"))&gt;0,"---",IFERROR(IF(AD93=AH93,AI93,AH93),"---")))),"---")</f>
        <v>---</v>
      </c>
      <c r="AL93">
        <f t="shared" si="23"/>
        <v>35.808100000000003</v>
      </c>
      <c r="AM93">
        <f t="shared" si="24"/>
        <v>2</v>
      </c>
      <c r="AT93" t="str">
        <f t="shared" si="17"/>
        <v>B34_L9_N</v>
      </c>
      <c r="AU93" t="str">
        <f t="shared" si="18"/>
        <v>--</v>
      </c>
    </row>
    <row r="94" spans="1:47" x14ac:dyDescent="0.25">
      <c r="A94" t="str">
        <f t="shared" si="13"/>
        <v>J1-C26</v>
      </c>
      <c r="B94" t="str">
        <f t="shared" si="14"/>
        <v>B34_L23_P</v>
      </c>
      <c r="C94" t="str">
        <f t="shared" si="15"/>
        <v>J1-B34_L23_P</v>
      </c>
      <c r="D94" t="str">
        <f t="shared" si="16"/>
        <v>J1-C26</v>
      </c>
      <c r="E94" t="s">
        <v>841</v>
      </c>
      <c r="F94" t="s">
        <v>1291</v>
      </c>
      <c r="G94" t="s">
        <v>1776</v>
      </c>
      <c r="L94" t="s">
        <v>1713</v>
      </c>
      <c r="M94" t="s">
        <v>290</v>
      </c>
      <c r="N94">
        <v>25.176600000000001</v>
      </c>
      <c r="AA94">
        <f t="shared" si="25"/>
        <v>89</v>
      </c>
      <c r="AB94" t="str">
        <f>B2B!B91</f>
        <v>JB1</v>
      </c>
      <c r="AC94" t="str">
        <f>B2B!C91</f>
        <v>90</v>
      </c>
      <c r="AD94" t="str">
        <f t="shared" si="19"/>
        <v>JB1-90</v>
      </c>
      <c r="AE94" t="str">
        <f t="shared" si="20"/>
        <v>PROGMODE</v>
      </c>
      <c r="AG94" t="str">
        <f t="shared" si="21"/>
        <v>--</v>
      </c>
      <c r="AH94" t="str">
        <f t="shared" si="22"/>
        <v>JB1-90</v>
      </c>
      <c r="AI94" t="str">
        <f>IFERROR(IF(IF(AG94="--",INDEX(D:D,MATCH(AE94,INDEX(B:B,MATCH(AE94,B:B,)+1):B10608,)+MATCH(AE94,B:B,)))=AD94,VLOOKUP(AE94,B:D,3,0),IF(AG94="--",INDEX(D:D,MATCH(AE94,INDEX(B:B,MATCH(AE94,B:B,)+1):B10608,)+MATCH(AE94,B:B,)),"---")),"---")</f>
        <v>U5-104</v>
      </c>
      <c r="AJ94" t="str">
        <f>IF(COUNTIF(CALC_CONN_TEB2000_REV01!F:F,IF(AH94&lt;&gt;"---",VLOOKUP(AD94,CALC_CONN_TEB2000_REV01!F:M,8,0),IF(IFERROR(IF(AD94=AH94,AI94,AH94),"---")="---","---",IF(COUNTIF(CALC_CONN_TEB2000_REV01!F:F,IFERROR(IF(AD94=AH94,AI94,AH94),"---"))&gt;0,"---",IFERROR(IF(AD94=AH94,AI94,AH94),"---")))))=1,IF(AH94&lt;&gt;"---",VLOOKUP(AD94,CALC_CONN_TEB2000_REV01!F:M,8,0),IF(IFERROR(IF(AD94=AH94,AI94,AH94),"---")="---","---",IF(COUNTIF(CALC_CONN_TEB2000_REV01!F:F,IFERROR(IF(AD94=AH94,AI94,AH94),"---"))&gt;0,"---",IFERROR(IF(AD94=AH94,AI94,AH94),"---")))),"---")</f>
        <v>---</v>
      </c>
      <c r="AK94" t="str">
        <f>IF(COUNTIF(CALC_CONN_TEB2000_REV01!F:F,IF(AH94&lt;&gt;"---",VLOOKUP(AD94,CALC_CONN_TEB2000_REV01!F:M,8,0),IF(IFERROR(IF(AD94=AH94,AI94,AH94),"---")="---","---",IF(COUNTIF(CALC_CONN_TEB2000_REV01!F:F,IFERROR(IF(AD94=AH94,AI94,AH94),"---"))&gt;0,"---",IFERROR(IF(AD94=AH94,AI94,AH94),"---")))))=0,IF(AH94&lt;&gt;"---",VLOOKUP(AD94,CALC_CONN_TEB2000_REV01!F:M,8,0),IF(IFERROR(IF(AD94=AH94,AI94,AH94),"---")="---","---",IF(COUNTIF(CALC_CONN_TEB2000_REV01!F:F,IFERROR(IF(AD94=AH94,AI94,AH94),"---"))&gt;0,"---",IFERROR(IF(AD94=AH94,AI94,AH94),"---")))),"---")</f>
        <v>U5-104</v>
      </c>
      <c r="AL94">
        <f t="shared" si="23"/>
        <v>11.1707</v>
      </c>
      <c r="AM94">
        <f t="shared" si="24"/>
        <v>2</v>
      </c>
      <c r="AT94" t="str">
        <f t="shared" si="17"/>
        <v>B34_L23_P</v>
      </c>
      <c r="AU94" t="str">
        <f t="shared" si="18"/>
        <v>--</v>
      </c>
    </row>
    <row r="95" spans="1:47" x14ac:dyDescent="0.25">
      <c r="A95" t="str">
        <f t="shared" si="13"/>
        <v>J1-C27</v>
      </c>
      <c r="B95" t="str">
        <f t="shared" si="14"/>
        <v>B34_L23_N</v>
      </c>
      <c r="C95" t="str">
        <f t="shared" si="15"/>
        <v>J1-B34_L23_N</v>
      </c>
      <c r="D95" t="str">
        <f t="shared" si="16"/>
        <v>J1-C27</v>
      </c>
      <c r="E95" t="s">
        <v>841</v>
      </c>
      <c r="F95" t="s">
        <v>1292</v>
      </c>
      <c r="G95" t="s">
        <v>1777</v>
      </c>
      <c r="L95" t="s">
        <v>1722</v>
      </c>
      <c r="M95" t="s">
        <v>290</v>
      </c>
      <c r="N95">
        <v>28.286200000000001</v>
      </c>
      <c r="AA95">
        <f t="shared" si="25"/>
        <v>90</v>
      </c>
      <c r="AB95" t="str">
        <f>B2B!B92</f>
        <v>JB1</v>
      </c>
      <c r="AC95" t="str">
        <f>B2B!C92</f>
        <v>89</v>
      </c>
      <c r="AD95" t="str">
        <f t="shared" si="19"/>
        <v>JB1-89</v>
      </c>
      <c r="AE95" t="str">
        <f t="shared" si="20"/>
        <v>GND</v>
      </c>
      <c r="AG95" t="str">
        <f t="shared" si="21"/>
        <v>---</v>
      </c>
      <c r="AH95" t="str">
        <f t="shared" si="22"/>
        <v>---</v>
      </c>
      <c r="AI95" t="str">
        <f>IFERROR(IF(IF(AG95="--",INDEX(D:D,MATCH(AE95,INDEX(B:B,MATCH(AE95,B:B,)+1):B10609,)+MATCH(AE95,B:B,)))=AD95,VLOOKUP(AE95,B:D,3,0),IF(AG95="--",INDEX(D:D,MATCH(AE95,INDEX(B:B,MATCH(AE95,B:B,)+1):B10609,)+MATCH(AE95,B:B,)),"---")),"---")</f>
        <v>---</v>
      </c>
      <c r="AJ95" t="str">
        <f>IF(COUNTIF(CALC_CONN_TEB2000_REV01!F:F,IF(AH95&lt;&gt;"---",VLOOKUP(AD95,CALC_CONN_TEB2000_REV01!F:M,8,0),IF(IFERROR(IF(AD95=AH95,AI95,AH95),"---")="---","---",IF(COUNTIF(CALC_CONN_TEB2000_REV01!F:F,IFERROR(IF(AD95=AH95,AI95,AH95),"---"))&gt;0,"---",IFERROR(IF(AD95=AH95,AI95,AH95),"---")))))=1,IF(AH95&lt;&gt;"---",VLOOKUP(AD95,CALC_CONN_TEB2000_REV01!F:M,8,0),IF(IFERROR(IF(AD95=AH95,AI95,AH95),"---")="---","---",IF(COUNTIF(CALC_CONN_TEB2000_REV01!F:F,IFERROR(IF(AD95=AH95,AI95,AH95),"---"))&gt;0,"---",IFERROR(IF(AD95=AH95,AI95,AH95),"---")))),"---")</f>
        <v>---</v>
      </c>
      <c r="AK95" t="str">
        <f>IF(COUNTIF(CALC_CONN_TEB2000_REV01!F:F,IF(AH95&lt;&gt;"---",VLOOKUP(AD95,CALC_CONN_TEB2000_REV01!F:M,8,0),IF(IFERROR(IF(AD95=AH95,AI95,AH95),"---")="---","---",IF(COUNTIF(CALC_CONN_TEB2000_REV01!F:F,IFERROR(IF(AD95=AH95,AI95,AH95),"---"))&gt;0,"---",IFERROR(IF(AD95=AH95,AI95,AH95),"---")))))=0,IF(AH95&lt;&gt;"---",VLOOKUP(AD95,CALC_CONN_TEB2000_REV01!F:M,8,0),IF(IFERROR(IF(AD95=AH95,AI95,AH95),"---")="---","---",IF(COUNTIF(CALC_CONN_TEB2000_REV01!F:F,IFERROR(IF(AD95=AH95,AI95,AH95),"---"))&gt;0,"---",IFERROR(IF(AD95=AH95,AI95,AH95),"---")))),"---")</f>
        <v>---</v>
      </c>
      <c r="AL95" t="str">
        <f t="shared" si="23"/>
        <v>---</v>
      </c>
      <c r="AM95">
        <f t="shared" si="24"/>
        <v>224</v>
      </c>
      <c r="AT95" t="str">
        <f t="shared" si="17"/>
        <v>B34_L23_N</v>
      </c>
      <c r="AU95" t="str">
        <f t="shared" si="18"/>
        <v>--</v>
      </c>
    </row>
    <row r="96" spans="1:47" x14ac:dyDescent="0.25">
      <c r="A96" t="str">
        <f t="shared" si="13"/>
        <v>J1-C28</v>
      </c>
      <c r="B96" t="str">
        <f t="shared" si="14"/>
        <v>B34_L14_P</v>
      </c>
      <c r="C96" t="str">
        <f t="shared" si="15"/>
        <v>J1-B34_L14_P</v>
      </c>
      <c r="D96" t="str">
        <f t="shared" si="16"/>
        <v>J1-C28</v>
      </c>
      <c r="E96" t="s">
        <v>841</v>
      </c>
      <c r="F96" t="s">
        <v>1293</v>
      </c>
      <c r="G96" t="s">
        <v>1768</v>
      </c>
      <c r="L96" t="s">
        <v>1719</v>
      </c>
      <c r="M96" t="s">
        <v>290</v>
      </c>
      <c r="N96">
        <v>28.2241</v>
      </c>
      <c r="AA96">
        <f t="shared" si="25"/>
        <v>91</v>
      </c>
      <c r="AB96" t="str">
        <f>B2B!B93</f>
        <v>JB1</v>
      </c>
      <c r="AC96" t="str">
        <f>B2B!C93</f>
        <v>92</v>
      </c>
      <c r="AD96" t="str">
        <f t="shared" si="19"/>
        <v>JB1-92</v>
      </c>
      <c r="AE96" t="str">
        <f t="shared" si="20"/>
        <v>MIO9</v>
      </c>
      <c r="AG96" t="str">
        <f t="shared" si="21"/>
        <v>--</v>
      </c>
      <c r="AH96" t="str">
        <f t="shared" si="22"/>
        <v>JB1-92</v>
      </c>
      <c r="AI96" t="str">
        <f>IFERROR(IF(IF(AG96="--",INDEX(D:D,MATCH(AE96,INDEX(B:B,MATCH(AE96,B:B,)+1):B10610,)+MATCH(AE96,B:B,)))=AD96,VLOOKUP(AE96,B:D,3,0),IF(AG96="--",INDEX(D:D,MATCH(AE96,INDEX(B:B,MATCH(AE96,B:B,)+1):B10610,)+MATCH(AE96,B:B,)),"---")),"---")</f>
        <v>U5-96</v>
      </c>
      <c r="AJ96" t="str">
        <f>IF(COUNTIF(CALC_CONN_TEB2000_REV01!F:F,IF(AH96&lt;&gt;"---",VLOOKUP(AD96,CALC_CONN_TEB2000_REV01!F:M,8,0),IF(IFERROR(IF(AD96=AH96,AI96,AH96),"---")="---","---",IF(COUNTIF(CALC_CONN_TEB2000_REV01!F:F,IFERROR(IF(AD96=AH96,AI96,AH96),"---"))&gt;0,"---",IFERROR(IF(AD96=AH96,AI96,AH96),"---")))))=1,IF(AH96&lt;&gt;"---",VLOOKUP(AD96,CALC_CONN_TEB2000_REV01!F:M,8,0),IF(IFERROR(IF(AD96=AH96,AI96,AH96),"---")="---","---",IF(COUNTIF(CALC_CONN_TEB2000_REV01!F:F,IFERROR(IF(AD96=AH96,AI96,AH96),"---"))&gt;0,"---",IFERROR(IF(AD96=AH96,AI96,AH96),"---")))),"---")</f>
        <v>---</v>
      </c>
      <c r="AK96" t="str">
        <f>IF(COUNTIF(CALC_CONN_TEB2000_REV01!F:F,IF(AH96&lt;&gt;"---",VLOOKUP(AD96,CALC_CONN_TEB2000_REV01!F:M,8,0),IF(IFERROR(IF(AD96=AH96,AI96,AH96),"---")="---","---",IF(COUNTIF(CALC_CONN_TEB2000_REV01!F:F,IFERROR(IF(AD96=AH96,AI96,AH96),"---"))&gt;0,"---",IFERROR(IF(AD96=AH96,AI96,AH96),"---")))))=0,IF(AH96&lt;&gt;"---",VLOOKUP(AD96,CALC_CONN_TEB2000_REV01!F:M,8,0),IF(IFERROR(IF(AD96=AH96,AI96,AH96),"---")="---","---",IF(COUNTIF(CALC_CONN_TEB2000_REV01!F:F,IFERROR(IF(AD96=AH96,AI96,AH96),"---"))&gt;0,"---",IFERROR(IF(AD96=AH96,AI96,AH96),"---")))),"---")</f>
        <v>U5-96</v>
      </c>
      <c r="AL96">
        <f t="shared" si="23"/>
        <v>18.8996</v>
      </c>
      <c r="AM96">
        <f t="shared" si="24"/>
        <v>2</v>
      </c>
      <c r="AT96" t="str">
        <f t="shared" si="17"/>
        <v>B34_L14_P</v>
      </c>
      <c r="AU96" t="str">
        <f t="shared" si="18"/>
        <v>--</v>
      </c>
    </row>
    <row r="97" spans="1:47" x14ac:dyDescent="0.25">
      <c r="A97" t="str">
        <f t="shared" si="13"/>
        <v>J1-C29</v>
      </c>
      <c r="B97" t="str">
        <f t="shared" si="14"/>
        <v>B34_L14_N</v>
      </c>
      <c r="C97" t="str">
        <f t="shared" si="15"/>
        <v>J1-B34_L14_N</v>
      </c>
      <c r="D97" t="str">
        <f t="shared" si="16"/>
        <v>J1-C29</v>
      </c>
      <c r="E97" t="s">
        <v>841</v>
      </c>
      <c r="F97" t="s">
        <v>1294</v>
      </c>
      <c r="G97" t="s">
        <v>1766</v>
      </c>
      <c r="L97" t="s">
        <v>1659</v>
      </c>
      <c r="M97" t="s">
        <v>290</v>
      </c>
      <c r="N97">
        <v>41.327199999999998</v>
      </c>
      <c r="AA97">
        <f t="shared" si="25"/>
        <v>92</v>
      </c>
      <c r="AB97" t="str">
        <f>B2B!B94</f>
        <v>JB1</v>
      </c>
      <c r="AC97" t="str">
        <f>B2B!C94</f>
        <v>91</v>
      </c>
      <c r="AD97" t="str">
        <f t="shared" si="19"/>
        <v>JB1-91</v>
      </c>
      <c r="AE97" t="str">
        <f t="shared" si="20"/>
        <v>MIO14</v>
      </c>
      <c r="AG97" t="str">
        <f t="shared" si="21"/>
        <v>--</v>
      </c>
      <c r="AH97" t="str">
        <f t="shared" si="22"/>
        <v>JB1-91</v>
      </c>
      <c r="AI97" t="str">
        <f>IFERROR(IF(IF(AG97="--",INDEX(D:D,MATCH(AE97,INDEX(B:B,MATCH(AE97,B:B,)+1):B10611,)+MATCH(AE97,B:B,)))=AD97,VLOOKUP(AE97,B:D,3,0),IF(AG97="--",INDEX(D:D,MATCH(AE97,INDEX(B:B,MATCH(AE97,B:B,)+1):B10611,)+MATCH(AE97,B:B,)),"---")),"---")</f>
        <v>U5-105</v>
      </c>
      <c r="AJ97" t="str">
        <f>IF(COUNTIF(CALC_CONN_TEB2000_REV01!F:F,IF(AH97&lt;&gt;"---",VLOOKUP(AD97,CALC_CONN_TEB2000_REV01!F:M,8,0),IF(IFERROR(IF(AD97=AH97,AI97,AH97),"---")="---","---",IF(COUNTIF(CALC_CONN_TEB2000_REV01!F:F,IFERROR(IF(AD97=AH97,AI97,AH97),"---"))&gt;0,"---",IFERROR(IF(AD97=AH97,AI97,AH97),"---")))))=1,IF(AH97&lt;&gt;"---",VLOOKUP(AD97,CALC_CONN_TEB2000_REV01!F:M,8,0),IF(IFERROR(IF(AD97=AH97,AI97,AH97),"---")="---","---",IF(COUNTIF(CALC_CONN_TEB2000_REV01!F:F,IFERROR(IF(AD97=AH97,AI97,AH97),"---"))&gt;0,"---",IFERROR(IF(AD97=AH97,AI97,AH97),"---")))),"---")</f>
        <v>---</v>
      </c>
      <c r="AK97" t="str">
        <f>IF(COUNTIF(CALC_CONN_TEB2000_REV01!F:F,IF(AH97&lt;&gt;"---",VLOOKUP(AD97,CALC_CONN_TEB2000_REV01!F:M,8,0),IF(IFERROR(IF(AD97=AH97,AI97,AH97),"---")="---","---",IF(COUNTIF(CALC_CONN_TEB2000_REV01!F:F,IFERROR(IF(AD97=AH97,AI97,AH97),"---"))&gt;0,"---",IFERROR(IF(AD97=AH97,AI97,AH97),"---")))))=0,IF(AH97&lt;&gt;"---",VLOOKUP(AD97,CALC_CONN_TEB2000_REV01!F:M,8,0),IF(IFERROR(IF(AD97=AH97,AI97,AH97),"---")="---","---",IF(COUNTIF(CALC_CONN_TEB2000_REV01!F:F,IFERROR(IF(AD97=AH97,AI97,AH97),"---"))&gt;0,"---",IFERROR(IF(AD97=AH97,AI97,AH97),"---")))),"---")</f>
        <v>U5-105</v>
      </c>
      <c r="AL97">
        <f t="shared" si="23"/>
        <v>5.8982999999999999</v>
      </c>
      <c r="AM97">
        <f t="shared" si="24"/>
        <v>2</v>
      </c>
      <c r="AT97" t="str">
        <f t="shared" si="17"/>
        <v>B34_L14_N</v>
      </c>
      <c r="AU97" t="str">
        <f t="shared" si="18"/>
        <v>--</v>
      </c>
    </row>
    <row r="98" spans="1:47" x14ac:dyDescent="0.25">
      <c r="A98" t="str">
        <f t="shared" si="13"/>
        <v>J1-C30</v>
      </c>
      <c r="B98" t="str">
        <f t="shared" si="14"/>
        <v>GND</v>
      </c>
      <c r="C98" t="str">
        <f t="shared" si="15"/>
        <v>J1-GND</v>
      </c>
      <c r="D98" t="str">
        <f t="shared" si="16"/>
        <v>J1-C30</v>
      </c>
      <c r="E98" t="s">
        <v>841</v>
      </c>
      <c r="F98" t="s">
        <v>1295</v>
      </c>
      <c r="G98" t="s">
        <v>291</v>
      </c>
      <c r="L98" t="s">
        <v>1656</v>
      </c>
      <c r="M98" t="s">
        <v>290</v>
      </c>
      <c r="N98">
        <v>41.2637</v>
      </c>
      <c r="AA98">
        <f t="shared" si="25"/>
        <v>93</v>
      </c>
      <c r="AB98" t="str">
        <f>B2B!B95</f>
        <v>JB1</v>
      </c>
      <c r="AC98" t="str">
        <f>B2B!C95</f>
        <v>94</v>
      </c>
      <c r="AD98" t="str">
        <f t="shared" si="19"/>
        <v>JB1-94</v>
      </c>
      <c r="AE98" t="str">
        <f t="shared" si="20"/>
        <v>MIO11</v>
      </c>
      <c r="AG98" t="str">
        <f t="shared" si="21"/>
        <v>--</v>
      </c>
      <c r="AH98" t="str">
        <f t="shared" si="22"/>
        <v>JB1-94</v>
      </c>
      <c r="AI98" t="str">
        <f>IFERROR(IF(IF(AG98="--",INDEX(D:D,MATCH(AE98,INDEX(B:B,MATCH(AE98,B:B,)+1):B10612,)+MATCH(AE98,B:B,)))=AD98,VLOOKUP(AE98,B:D,3,0),IF(AG98="--",INDEX(D:D,MATCH(AE98,INDEX(B:B,MATCH(AE98,B:B,)+1):B10612,)+MATCH(AE98,B:B,)),"---")),"---")</f>
        <v>U5-97</v>
      </c>
      <c r="AJ98" t="str">
        <f>IF(COUNTIF(CALC_CONN_TEB2000_REV01!F:F,IF(AH98&lt;&gt;"---",VLOOKUP(AD98,CALC_CONN_TEB2000_REV01!F:M,8,0),IF(IFERROR(IF(AD98=AH98,AI98,AH98),"---")="---","---",IF(COUNTIF(CALC_CONN_TEB2000_REV01!F:F,IFERROR(IF(AD98=AH98,AI98,AH98),"---"))&gt;0,"---",IFERROR(IF(AD98=AH98,AI98,AH98),"---")))))=1,IF(AH98&lt;&gt;"---",VLOOKUP(AD98,CALC_CONN_TEB2000_REV01!F:M,8,0),IF(IFERROR(IF(AD98=AH98,AI98,AH98),"---")="---","---",IF(COUNTIF(CALC_CONN_TEB2000_REV01!F:F,IFERROR(IF(AD98=AH98,AI98,AH98),"---"))&gt;0,"---",IFERROR(IF(AD98=AH98,AI98,AH98),"---")))),"---")</f>
        <v>---</v>
      </c>
      <c r="AK98" t="str">
        <f>IF(COUNTIF(CALC_CONN_TEB2000_REV01!F:F,IF(AH98&lt;&gt;"---",VLOOKUP(AD98,CALC_CONN_TEB2000_REV01!F:M,8,0),IF(IFERROR(IF(AD98=AH98,AI98,AH98),"---")="---","---",IF(COUNTIF(CALC_CONN_TEB2000_REV01!F:F,IFERROR(IF(AD98=AH98,AI98,AH98),"---"))&gt;0,"---",IFERROR(IF(AD98=AH98,AI98,AH98),"---")))))=0,IF(AH98&lt;&gt;"---",VLOOKUP(AD98,CALC_CONN_TEB2000_REV01!F:M,8,0),IF(IFERROR(IF(AD98=AH98,AI98,AH98),"---")="---","---",IF(COUNTIF(CALC_CONN_TEB2000_REV01!F:F,IFERROR(IF(AD98=AH98,AI98,AH98),"---"))&gt;0,"---",IFERROR(IF(AD98=AH98,AI98,AH98),"---")))),"---")</f>
        <v>U5-97</v>
      </c>
      <c r="AL98">
        <f t="shared" si="23"/>
        <v>27.437899999999999</v>
      </c>
      <c r="AM98">
        <f t="shared" si="24"/>
        <v>4</v>
      </c>
      <c r="AT98">
        <f t="shared" si="17"/>
        <v>0</v>
      </c>
      <c r="AU98">
        <f t="shared" si="18"/>
        <v>0</v>
      </c>
    </row>
    <row r="99" spans="1:47" x14ac:dyDescent="0.25">
      <c r="A99" t="str">
        <f t="shared" si="13"/>
        <v>J1-C31</v>
      </c>
      <c r="B99" t="str">
        <f t="shared" si="14"/>
        <v>3.3V</v>
      </c>
      <c r="C99" t="str">
        <f t="shared" si="15"/>
        <v>J1-3.3V</v>
      </c>
      <c r="D99" t="str">
        <f t="shared" si="16"/>
        <v>J1-C31</v>
      </c>
      <c r="E99" t="s">
        <v>841</v>
      </c>
      <c r="F99" t="s">
        <v>1296</v>
      </c>
      <c r="G99" t="s">
        <v>1598</v>
      </c>
      <c r="L99" t="s">
        <v>1773</v>
      </c>
      <c r="M99" t="s">
        <v>290</v>
      </c>
      <c r="N99">
        <v>43.828699999999998</v>
      </c>
      <c r="AA99">
        <f t="shared" si="25"/>
        <v>94</v>
      </c>
      <c r="AB99" t="str">
        <f>B2B!B96</f>
        <v>JB1</v>
      </c>
      <c r="AC99" t="str">
        <f>B2B!C96</f>
        <v>93</v>
      </c>
      <c r="AD99" t="str">
        <f t="shared" si="19"/>
        <v>JB1-93</v>
      </c>
      <c r="AE99" t="str">
        <f t="shared" si="20"/>
        <v>B35_L1_N</v>
      </c>
      <c r="AG99" t="str">
        <f t="shared" si="21"/>
        <v>--</v>
      </c>
      <c r="AH99" t="str">
        <f t="shared" si="22"/>
        <v>J1-C3</v>
      </c>
      <c r="AI99" t="str">
        <f>IFERROR(IF(IF(AG99="--",INDEX(D:D,MATCH(AE99,INDEX(B:B,MATCH(AE99,B:B,)+1):B10613,)+MATCH(AE99,B:B,)))=AD99,VLOOKUP(AE99,B:D,3,0),IF(AG99="--",INDEX(D:D,MATCH(AE99,INDEX(B:B,MATCH(AE99,B:B,)+1):B10613,)+MATCH(AE99,B:B,)),"---")),"---")</f>
        <v>J1-C3</v>
      </c>
      <c r="AJ99" t="str">
        <f>IF(COUNTIF(CALC_CONN_TEB2000_REV01!F:F,IF(AH99&lt;&gt;"---",VLOOKUP(AD99,CALC_CONN_TEB2000_REV01!F:M,8,0),IF(IFERROR(IF(AD99=AH99,AI99,AH99),"---")="---","---",IF(COUNTIF(CALC_CONN_TEB2000_REV01!F:F,IFERROR(IF(AD99=AH99,AI99,AH99),"---"))&gt;0,"---",IFERROR(IF(AD99=AH99,AI99,AH99),"---")))))=1,IF(AH99&lt;&gt;"---",VLOOKUP(AD99,CALC_CONN_TEB2000_REV01!F:M,8,0),IF(IFERROR(IF(AD99=AH99,AI99,AH99),"---")="---","---",IF(COUNTIF(CALC_CONN_TEB2000_REV01!F:F,IFERROR(IF(AD99=AH99,AI99,AH99),"---"))&gt;0,"---",IFERROR(IF(AD99=AH99,AI99,AH99),"---")))),"---")</f>
        <v>J1-C3</v>
      </c>
      <c r="AK99" t="str">
        <f>IF(COUNTIF(CALC_CONN_TEB2000_REV01!F:F,IF(AH99&lt;&gt;"---",VLOOKUP(AD99,CALC_CONN_TEB2000_REV01!F:M,8,0),IF(IFERROR(IF(AD99=AH99,AI99,AH99),"---")="---","---",IF(COUNTIF(CALC_CONN_TEB2000_REV01!F:F,IFERROR(IF(AD99=AH99,AI99,AH99),"---"))&gt;0,"---",IFERROR(IF(AD99=AH99,AI99,AH99),"---")))))=0,IF(AH99&lt;&gt;"---",VLOOKUP(AD99,CALC_CONN_TEB2000_REV01!F:M,8,0),IF(IFERROR(IF(AD99=AH99,AI99,AH99),"---")="---","---",IF(COUNTIF(CALC_CONN_TEB2000_REV01!F:F,IFERROR(IF(AD99=AH99,AI99,AH99),"---"))&gt;0,"---",IFERROR(IF(AD99=AH99,AI99,AH99),"---")))),"---")</f>
        <v>---</v>
      </c>
      <c r="AL99">
        <f t="shared" si="23"/>
        <v>33.500300000000003</v>
      </c>
      <c r="AM99">
        <f t="shared" si="24"/>
        <v>2</v>
      </c>
      <c r="AT99">
        <f t="shared" si="17"/>
        <v>0</v>
      </c>
      <c r="AU99">
        <f t="shared" si="18"/>
        <v>0</v>
      </c>
    </row>
    <row r="100" spans="1:47" x14ac:dyDescent="0.25">
      <c r="A100" t="str">
        <f t="shared" si="13"/>
        <v>J1-C32</v>
      </c>
      <c r="B100" t="str">
        <f t="shared" si="14"/>
        <v>M3.3VOUT</v>
      </c>
      <c r="C100" t="str">
        <f t="shared" si="15"/>
        <v>J1-M3.3VOUT</v>
      </c>
      <c r="D100" t="str">
        <f t="shared" si="16"/>
        <v>J1-C32</v>
      </c>
      <c r="E100" t="s">
        <v>841</v>
      </c>
      <c r="F100" t="s">
        <v>1297</v>
      </c>
      <c r="G100" t="s">
        <v>1778</v>
      </c>
      <c r="L100" t="s">
        <v>1772</v>
      </c>
      <c r="M100" t="s">
        <v>290</v>
      </c>
      <c r="N100">
        <v>43.767099999999999</v>
      </c>
      <c r="AA100">
        <f t="shared" si="25"/>
        <v>95</v>
      </c>
      <c r="AB100" t="str">
        <f>B2B!B97</f>
        <v>JB1</v>
      </c>
      <c r="AC100" t="str">
        <f>B2B!C97</f>
        <v>96</v>
      </c>
      <c r="AD100" t="str">
        <f t="shared" si="19"/>
        <v>JB1-96</v>
      </c>
      <c r="AE100" t="str">
        <f t="shared" si="20"/>
        <v>MIO10</v>
      </c>
      <c r="AG100" t="str">
        <f t="shared" si="21"/>
        <v>--</v>
      </c>
      <c r="AH100" t="str">
        <f t="shared" si="22"/>
        <v>JB1-96</v>
      </c>
      <c r="AI100" t="str">
        <f>IFERROR(IF(IF(AG100="--",INDEX(D:D,MATCH(AE100,INDEX(B:B,MATCH(AE100,B:B,)+1):B10614,)+MATCH(AE100,B:B,)))=AD100,VLOOKUP(AE100,B:D,3,0),IF(AG100="--",INDEX(D:D,MATCH(AE100,INDEX(B:B,MATCH(AE100,B:B,)+1):B10614,)+MATCH(AE100,B:B,)),"---")),"---")</f>
        <v>U5-98</v>
      </c>
      <c r="AJ100" t="str">
        <f>IF(COUNTIF(CALC_CONN_TEB2000_REV01!F:F,IF(AH100&lt;&gt;"---",VLOOKUP(AD100,CALC_CONN_TEB2000_REV01!F:M,8,0),IF(IFERROR(IF(AD100=AH100,AI100,AH100),"---")="---","---",IF(COUNTIF(CALC_CONN_TEB2000_REV01!F:F,IFERROR(IF(AD100=AH100,AI100,AH100),"---"))&gt;0,"---",IFERROR(IF(AD100=AH100,AI100,AH100),"---")))))=1,IF(AH100&lt;&gt;"---",VLOOKUP(AD100,CALC_CONN_TEB2000_REV01!F:M,8,0),IF(IFERROR(IF(AD100=AH100,AI100,AH100),"---")="---","---",IF(COUNTIF(CALC_CONN_TEB2000_REV01!F:F,IFERROR(IF(AD100=AH100,AI100,AH100),"---"))&gt;0,"---",IFERROR(IF(AD100=AH100,AI100,AH100),"---")))),"---")</f>
        <v>---</v>
      </c>
      <c r="AK100" t="str">
        <f>IF(COUNTIF(CALC_CONN_TEB2000_REV01!F:F,IF(AH100&lt;&gt;"---",VLOOKUP(AD100,CALC_CONN_TEB2000_REV01!F:M,8,0),IF(IFERROR(IF(AD100=AH100,AI100,AH100),"---")="---","---",IF(COUNTIF(CALC_CONN_TEB2000_REV01!F:F,IFERROR(IF(AD100=AH100,AI100,AH100),"---"))&gt;0,"---",IFERROR(IF(AD100=AH100,AI100,AH100),"---")))))=0,IF(AH100&lt;&gt;"---",VLOOKUP(AD100,CALC_CONN_TEB2000_REV01!F:M,8,0),IF(IFERROR(IF(AD100=AH100,AI100,AH100),"---")="---","---",IF(COUNTIF(CALC_CONN_TEB2000_REV01!F:F,IFERROR(IF(AD100=AH100,AI100,AH100),"---"))&gt;0,"---",IFERROR(IF(AD100=AH100,AI100,AH100),"---")))),"---")</f>
        <v>U5-98</v>
      </c>
      <c r="AL100">
        <f t="shared" si="23"/>
        <v>26.844200000000001</v>
      </c>
      <c r="AM100">
        <f t="shared" si="24"/>
        <v>4</v>
      </c>
      <c r="AT100">
        <f t="shared" si="17"/>
        <v>0</v>
      </c>
      <c r="AU100">
        <f t="shared" si="18"/>
        <v>0</v>
      </c>
    </row>
    <row r="101" spans="1:47" x14ac:dyDescent="0.25">
      <c r="A101" t="str">
        <f t="shared" si="13"/>
        <v>J2-A1</v>
      </c>
      <c r="B101" t="str">
        <f t="shared" si="14"/>
        <v>5VIN</v>
      </c>
      <c r="C101" t="str">
        <f t="shared" si="15"/>
        <v>J2-5VIN</v>
      </c>
      <c r="D101" t="str">
        <f t="shared" si="16"/>
        <v>J2-A1</v>
      </c>
      <c r="E101" t="s">
        <v>842</v>
      </c>
      <c r="F101" t="s">
        <v>986</v>
      </c>
      <c r="G101" t="s">
        <v>1603</v>
      </c>
      <c r="L101" t="s">
        <v>1777</v>
      </c>
      <c r="M101" t="s">
        <v>290</v>
      </c>
      <c r="N101">
        <v>36.410899999999998</v>
      </c>
      <c r="AA101">
        <f t="shared" si="25"/>
        <v>96</v>
      </c>
      <c r="AB101" t="str">
        <f>B2B!B98</f>
        <v>JB1</v>
      </c>
      <c r="AC101" t="str">
        <f>B2B!C98</f>
        <v>95</v>
      </c>
      <c r="AD101" t="str">
        <f t="shared" si="19"/>
        <v>JB1-95</v>
      </c>
      <c r="AE101" t="str">
        <f t="shared" si="20"/>
        <v>B35_L1_P</v>
      </c>
      <c r="AG101" t="str">
        <f t="shared" si="21"/>
        <v>--</v>
      </c>
      <c r="AH101" t="str">
        <f t="shared" si="22"/>
        <v>J1-C2</v>
      </c>
      <c r="AI101" t="str">
        <f>IFERROR(IF(IF(AG101="--",INDEX(D:D,MATCH(AE101,INDEX(B:B,MATCH(AE101,B:B,)+1):B10615,)+MATCH(AE101,B:B,)))=AD101,VLOOKUP(AE101,B:D,3,0),IF(AG101="--",INDEX(D:D,MATCH(AE101,INDEX(B:B,MATCH(AE101,B:B,)+1):B10615,)+MATCH(AE101,B:B,)),"---")),"---")</f>
        <v>J1-C2</v>
      </c>
      <c r="AJ101" t="str">
        <f>IF(COUNTIF(CALC_CONN_TEB2000_REV01!F:F,IF(AH101&lt;&gt;"---",VLOOKUP(AD101,CALC_CONN_TEB2000_REV01!F:M,8,0),IF(IFERROR(IF(AD101=AH101,AI101,AH101),"---")="---","---",IF(COUNTIF(CALC_CONN_TEB2000_REV01!F:F,IFERROR(IF(AD101=AH101,AI101,AH101),"---"))&gt;0,"---",IFERROR(IF(AD101=AH101,AI101,AH101),"---")))))=1,IF(AH101&lt;&gt;"---",VLOOKUP(AD101,CALC_CONN_TEB2000_REV01!F:M,8,0),IF(IFERROR(IF(AD101=AH101,AI101,AH101),"---")="---","---",IF(COUNTIF(CALC_CONN_TEB2000_REV01!F:F,IFERROR(IF(AD101=AH101,AI101,AH101),"---"))&gt;0,"---",IFERROR(IF(AD101=AH101,AI101,AH101),"---")))),"---")</f>
        <v>J1-C2</v>
      </c>
      <c r="AK101" t="str">
        <f>IF(COUNTIF(CALC_CONN_TEB2000_REV01!F:F,IF(AH101&lt;&gt;"---",VLOOKUP(AD101,CALC_CONN_TEB2000_REV01!F:M,8,0),IF(IFERROR(IF(AD101=AH101,AI101,AH101),"---")="---","---",IF(COUNTIF(CALC_CONN_TEB2000_REV01!F:F,IFERROR(IF(AD101=AH101,AI101,AH101),"---"))&gt;0,"---",IFERROR(IF(AD101=AH101,AI101,AH101),"---")))))=0,IF(AH101&lt;&gt;"---",VLOOKUP(AD101,CALC_CONN_TEB2000_REV01!F:M,8,0),IF(IFERROR(IF(AD101=AH101,AI101,AH101),"---")="---","---",IF(COUNTIF(CALC_CONN_TEB2000_REV01!F:F,IFERROR(IF(AD101=AH101,AI101,AH101),"---"))&gt;0,"---",IFERROR(IF(AD101=AH101,AI101,AH101),"---")))),"---")</f>
        <v>---</v>
      </c>
      <c r="AL101">
        <f t="shared" si="23"/>
        <v>33.425699999999999</v>
      </c>
      <c r="AM101">
        <f t="shared" si="24"/>
        <v>2</v>
      </c>
      <c r="AT101">
        <f t="shared" si="17"/>
        <v>0</v>
      </c>
      <c r="AU101">
        <f t="shared" si="18"/>
        <v>0</v>
      </c>
    </row>
    <row r="102" spans="1:47" x14ac:dyDescent="0.25">
      <c r="A102" t="str">
        <f t="shared" si="13"/>
        <v>J2-A2</v>
      </c>
      <c r="B102" t="str">
        <f t="shared" si="14"/>
        <v>5VIN</v>
      </c>
      <c r="C102" t="str">
        <f t="shared" si="15"/>
        <v>J2-5VIN</v>
      </c>
      <c r="D102" t="str">
        <f t="shared" si="16"/>
        <v>J2-A2</v>
      </c>
      <c r="E102" t="s">
        <v>842</v>
      </c>
      <c r="F102" t="s">
        <v>1196</v>
      </c>
      <c r="G102" t="s">
        <v>1603</v>
      </c>
      <c r="L102" t="s">
        <v>1776</v>
      </c>
      <c r="M102" t="s">
        <v>290</v>
      </c>
      <c r="N102">
        <v>36.349600000000002</v>
      </c>
      <c r="AA102">
        <f t="shared" si="25"/>
        <v>97</v>
      </c>
      <c r="AB102" t="str">
        <f>B2B!B99</f>
        <v>JB1</v>
      </c>
      <c r="AC102" t="str">
        <f>B2B!C99</f>
        <v>98</v>
      </c>
      <c r="AD102" t="str">
        <f t="shared" si="19"/>
        <v>JB1-98</v>
      </c>
      <c r="AE102" t="str">
        <f t="shared" si="20"/>
        <v>MIO13</v>
      </c>
      <c r="AG102" t="str">
        <f t="shared" si="21"/>
        <v>--</v>
      </c>
      <c r="AH102" t="str">
        <f t="shared" si="22"/>
        <v>JB1-98</v>
      </c>
      <c r="AI102" t="str">
        <f>IFERROR(IF(IF(AG102="--",INDEX(D:D,MATCH(AE102,INDEX(B:B,MATCH(AE102,B:B,)+1):B10616,)+MATCH(AE102,B:B,)))=AD102,VLOOKUP(AE102,B:D,3,0),IF(AG102="--",INDEX(D:D,MATCH(AE102,INDEX(B:B,MATCH(AE102,B:B,)+1):B10616,)+MATCH(AE102,B:B,)),"---")),"---")</f>
        <v>U5-99</v>
      </c>
      <c r="AJ102" t="str">
        <f>IF(COUNTIF(CALC_CONN_TEB2000_REV01!F:F,IF(AH102&lt;&gt;"---",VLOOKUP(AD102,CALC_CONN_TEB2000_REV01!F:M,8,0),IF(IFERROR(IF(AD102=AH102,AI102,AH102),"---")="---","---",IF(COUNTIF(CALC_CONN_TEB2000_REV01!F:F,IFERROR(IF(AD102=AH102,AI102,AH102),"---"))&gt;0,"---",IFERROR(IF(AD102=AH102,AI102,AH102),"---")))))=1,IF(AH102&lt;&gt;"---",VLOOKUP(AD102,CALC_CONN_TEB2000_REV01!F:M,8,0),IF(IFERROR(IF(AD102=AH102,AI102,AH102),"---")="---","---",IF(COUNTIF(CALC_CONN_TEB2000_REV01!F:F,IFERROR(IF(AD102=AH102,AI102,AH102),"---"))&gt;0,"---",IFERROR(IF(AD102=AH102,AI102,AH102),"---")))),"---")</f>
        <v>---</v>
      </c>
      <c r="AK102" t="str">
        <f>IF(COUNTIF(CALC_CONN_TEB2000_REV01!F:F,IF(AH102&lt;&gt;"---",VLOOKUP(AD102,CALC_CONN_TEB2000_REV01!F:M,8,0),IF(IFERROR(IF(AD102=AH102,AI102,AH102),"---")="---","---",IF(COUNTIF(CALC_CONN_TEB2000_REV01!F:F,IFERROR(IF(AD102=AH102,AI102,AH102),"---"))&gt;0,"---",IFERROR(IF(AD102=AH102,AI102,AH102),"---")))))=0,IF(AH102&lt;&gt;"---",VLOOKUP(AD102,CALC_CONN_TEB2000_REV01!F:M,8,0),IF(IFERROR(IF(AD102=AH102,AI102,AH102),"---")="---","---",IF(COUNTIF(CALC_CONN_TEB2000_REV01!F:F,IFERROR(IF(AD102=AH102,AI102,AH102),"---"))&gt;0,"---",IFERROR(IF(AD102=AH102,AI102,AH102),"---")))),"---")</f>
        <v>U5-99</v>
      </c>
      <c r="AL102">
        <f t="shared" si="23"/>
        <v>18.6799</v>
      </c>
      <c r="AM102">
        <f t="shared" si="24"/>
        <v>2</v>
      </c>
      <c r="AT102">
        <f t="shared" si="17"/>
        <v>0</v>
      </c>
      <c r="AU102">
        <f t="shared" si="18"/>
        <v>0</v>
      </c>
    </row>
    <row r="103" spans="1:47" x14ac:dyDescent="0.25">
      <c r="A103" t="str">
        <f t="shared" si="13"/>
        <v>J2-A3</v>
      </c>
      <c r="B103" t="str">
        <f t="shared" si="14"/>
        <v>GND</v>
      </c>
      <c r="C103" t="str">
        <f t="shared" si="15"/>
        <v>J2-GND</v>
      </c>
      <c r="D103" t="str">
        <f t="shared" si="16"/>
        <v>J2-A3</v>
      </c>
      <c r="E103" t="s">
        <v>842</v>
      </c>
      <c r="F103" t="s">
        <v>1198</v>
      </c>
      <c r="G103" t="s">
        <v>291</v>
      </c>
      <c r="L103" t="s">
        <v>1770</v>
      </c>
      <c r="M103" t="s">
        <v>290</v>
      </c>
      <c r="N103">
        <v>24.491299999999999</v>
      </c>
      <c r="AA103">
        <f t="shared" si="25"/>
        <v>98</v>
      </c>
      <c r="AB103" t="str">
        <f>B2B!B100</f>
        <v>JB1</v>
      </c>
      <c r="AC103" t="str">
        <f>B2B!C100</f>
        <v>97</v>
      </c>
      <c r="AD103" t="str">
        <f t="shared" si="19"/>
        <v>JB1-97</v>
      </c>
      <c r="AE103" t="str">
        <f t="shared" si="20"/>
        <v>B35_L19_N</v>
      </c>
      <c r="AG103" t="str">
        <f t="shared" si="21"/>
        <v>--</v>
      </c>
      <c r="AH103" t="str">
        <f t="shared" si="22"/>
        <v>J1-A5</v>
      </c>
      <c r="AI103" t="str">
        <f>IFERROR(IF(IF(AG103="--",INDEX(D:D,MATCH(AE103,INDEX(B:B,MATCH(AE103,B:B,)+1):B10617,)+MATCH(AE103,B:B,)))=AD103,VLOOKUP(AE103,B:D,3,0),IF(AG103="--",INDEX(D:D,MATCH(AE103,INDEX(B:B,MATCH(AE103,B:B,)+1):B10617,)+MATCH(AE103,B:B,)),"---")),"---")</f>
        <v>J1-A5</v>
      </c>
      <c r="AJ103" t="str">
        <f>IF(COUNTIF(CALC_CONN_TEB2000_REV01!F:F,IF(AH103&lt;&gt;"---",VLOOKUP(AD103,CALC_CONN_TEB2000_REV01!F:M,8,0),IF(IFERROR(IF(AD103=AH103,AI103,AH103),"---")="---","---",IF(COUNTIF(CALC_CONN_TEB2000_REV01!F:F,IFERROR(IF(AD103=AH103,AI103,AH103),"---"))&gt;0,"---",IFERROR(IF(AD103=AH103,AI103,AH103),"---")))))=1,IF(AH103&lt;&gt;"---",VLOOKUP(AD103,CALC_CONN_TEB2000_REV01!F:M,8,0),IF(IFERROR(IF(AD103=AH103,AI103,AH103),"---")="---","---",IF(COUNTIF(CALC_CONN_TEB2000_REV01!F:F,IFERROR(IF(AD103=AH103,AI103,AH103),"---"))&gt;0,"---",IFERROR(IF(AD103=AH103,AI103,AH103),"---")))),"---")</f>
        <v>J1-A5</v>
      </c>
      <c r="AK103" t="str">
        <f>IF(COUNTIF(CALC_CONN_TEB2000_REV01!F:F,IF(AH103&lt;&gt;"---",VLOOKUP(AD103,CALC_CONN_TEB2000_REV01!F:M,8,0),IF(IFERROR(IF(AD103=AH103,AI103,AH103),"---")="---","---",IF(COUNTIF(CALC_CONN_TEB2000_REV01!F:F,IFERROR(IF(AD103=AH103,AI103,AH103),"---"))&gt;0,"---",IFERROR(IF(AD103=AH103,AI103,AH103),"---")))))=0,IF(AH103&lt;&gt;"---",VLOOKUP(AD103,CALC_CONN_TEB2000_REV01!F:M,8,0),IF(IFERROR(IF(AD103=AH103,AI103,AH103),"---")="---","---",IF(COUNTIF(CALC_CONN_TEB2000_REV01!F:F,IFERROR(IF(AD103=AH103,AI103,AH103),"---"))&gt;0,"---",IFERROR(IF(AD103=AH103,AI103,AH103),"---")))),"---")</f>
        <v>---</v>
      </c>
      <c r="AL103">
        <f t="shared" si="23"/>
        <v>25.698799999999999</v>
      </c>
      <c r="AM103">
        <f t="shared" si="24"/>
        <v>2</v>
      </c>
      <c r="AT103">
        <f t="shared" si="17"/>
        <v>0</v>
      </c>
      <c r="AU103">
        <f t="shared" si="18"/>
        <v>0</v>
      </c>
    </row>
    <row r="104" spans="1:47" x14ac:dyDescent="0.25">
      <c r="A104" t="str">
        <f t="shared" si="13"/>
        <v>J2-A4</v>
      </c>
      <c r="B104" t="str">
        <f t="shared" si="14"/>
        <v>B13_L18_N</v>
      </c>
      <c r="C104" t="str">
        <f t="shared" si="15"/>
        <v>J2-B13_L18_N</v>
      </c>
      <c r="D104" t="str">
        <f t="shared" si="16"/>
        <v>J2-A4</v>
      </c>
      <c r="E104" t="s">
        <v>842</v>
      </c>
      <c r="F104" t="s">
        <v>987</v>
      </c>
      <c r="G104" t="s">
        <v>1651</v>
      </c>
      <c r="L104" t="s">
        <v>1771</v>
      </c>
      <c r="M104" t="s">
        <v>290</v>
      </c>
      <c r="N104">
        <v>24.4284</v>
      </c>
      <c r="AA104">
        <f t="shared" si="25"/>
        <v>99</v>
      </c>
      <c r="AB104" t="str">
        <f>B2B!B101</f>
        <v>JB1</v>
      </c>
      <c r="AC104" t="str">
        <f>B2B!C101</f>
        <v>100</v>
      </c>
      <c r="AD104" t="str">
        <f t="shared" si="19"/>
        <v>JB1-100</v>
      </c>
      <c r="AE104" t="str">
        <f t="shared" si="20"/>
        <v>MIO12</v>
      </c>
      <c r="AG104" t="str">
        <f t="shared" si="21"/>
        <v>--</v>
      </c>
      <c r="AH104" t="str">
        <f t="shared" si="22"/>
        <v>JB1-100</v>
      </c>
      <c r="AI104" t="str">
        <f>IFERROR(IF(IF(AG104="--",INDEX(D:D,MATCH(AE104,INDEX(B:B,MATCH(AE104,B:B,)+1):B10618,)+MATCH(AE104,B:B,)))=AD104,VLOOKUP(AE104,B:D,3,0),IF(AG104="--",INDEX(D:D,MATCH(AE104,INDEX(B:B,MATCH(AE104,B:B,)+1):B10618,)+MATCH(AE104,B:B,)),"---")),"---")</f>
        <v>U5-100</v>
      </c>
      <c r="AJ104" t="str">
        <f>IF(COUNTIF(CALC_CONN_TEB2000_REV01!F:F,IF(AH104&lt;&gt;"---",VLOOKUP(AD104,CALC_CONN_TEB2000_REV01!F:M,8,0),IF(IFERROR(IF(AD104=AH104,AI104,AH104),"---")="---","---",IF(COUNTIF(CALC_CONN_TEB2000_REV01!F:F,IFERROR(IF(AD104=AH104,AI104,AH104),"---"))&gt;0,"---",IFERROR(IF(AD104=AH104,AI104,AH104),"---")))))=1,IF(AH104&lt;&gt;"---",VLOOKUP(AD104,CALC_CONN_TEB2000_REV01!F:M,8,0),IF(IFERROR(IF(AD104=AH104,AI104,AH104),"---")="---","---",IF(COUNTIF(CALC_CONN_TEB2000_REV01!F:F,IFERROR(IF(AD104=AH104,AI104,AH104),"---"))&gt;0,"---",IFERROR(IF(AD104=AH104,AI104,AH104),"---")))),"---")</f>
        <v>---</v>
      </c>
      <c r="AK104" t="str">
        <f>IF(COUNTIF(CALC_CONN_TEB2000_REV01!F:F,IF(AH104&lt;&gt;"---",VLOOKUP(AD104,CALC_CONN_TEB2000_REV01!F:M,8,0),IF(IFERROR(IF(AD104=AH104,AI104,AH104),"---")="---","---",IF(COUNTIF(CALC_CONN_TEB2000_REV01!F:F,IFERROR(IF(AD104=AH104,AI104,AH104),"---"))&gt;0,"---",IFERROR(IF(AD104=AH104,AI104,AH104),"---")))))=0,IF(AH104&lt;&gt;"---",VLOOKUP(AD104,CALC_CONN_TEB2000_REV01!F:M,8,0),IF(IFERROR(IF(AD104=AH104,AI104,AH104),"---")="---","---",IF(COUNTIF(CALC_CONN_TEB2000_REV01!F:F,IFERROR(IF(AD104=AH104,AI104,AH104),"---"))&gt;0,"---",IFERROR(IF(AD104=AH104,AI104,AH104),"---")))),"---")</f>
        <v>U5-100</v>
      </c>
      <c r="AL104">
        <f t="shared" si="23"/>
        <v>20.288</v>
      </c>
      <c r="AM104">
        <f t="shared" si="24"/>
        <v>2</v>
      </c>
      <c r="AT104" t="str">
        <f t="shared" si="17"/>
        <v>B13_L18_N</v>
      </c>
      <c r="AU104" t="str">
        <f t="shared" si="18"/>
        <v>--</v>
      </c>
    </row>
    <row r="105" spans="1:47" x14ac:dyDescent="0.25">
      <c r="A105" t="str">
        <f t="shared" si="13"/>
        <v>J2-A5</v>
      </c>
      <c r="B105" t="str">
        <f t="shared" si="14"/>
        <v>B13_L18_P</v>
      </c>
      <c r="C105" t="str">
        <f t="shared" si="15"/>
        <v>J2-B13_L18_P</v>
      </c>
      <c r="D105" t="str">
        <f t="shared" si="16"/>
        <v>J2-A5</v>
      </c>
      <c r="E105" t="s">
        <v>842</v>
      </c>
      <c r="F105" t="s">
        <v>1097</v>
      </c>
      <c r="G105" t="s">
        <v>1654</v>
      </c>
      <c r="L105" t="s">
        <v>1704</v>
      </c>
      <c r="M105" t="s">
        <v>290</v>
      </c>
      <c r="N105">
        <v>29.817699999999999</v>
      </c>
      <c r="AA105">
        <f t="shared" si="25"/>
        <v>100</v>
      </c>
      <c r="AB105" t="str">
        <f>B2B!B102</f>
        <v>JB1</v>
      </c>
      <c r="AC105" t="str">
        <f>B2B!C102</f>
        <v>99</v>
      </c>
      <c r="AD105" t="str">
        <f t="shared" si="19"/>
        <v>JB1-99</v>
      </c>
      <c r="AE105" t="str">
        <f t="shared" si="20"/>
        <v>B35_L19_P</v>
      </c>
      <c r="AG105" t="str">
        <f t="shared" si="21"/>
        <v>--</v>
      </c>
      <c r="AH105" t="str">
        <f t="shared" si="22"/>
        <v>J1-A4</v>
      </c>
      <c r="AI105" t="str">
        <f>IFERROR(IF(IF(AG105="--",INDEX(D:D,MATCH(AE105,INDEX(B:B,MATCH(AE105,B:B,)+1):B10619,)+MATCH(AE105,B:B,)))=AD105,VLOOKUP(AE105,B:D,3,0),IF(AG105="--",INDEX(D:D,MATCH(AE105,INDEX(B:B,MATCH(AE105,B:B,)+1):B10619,)+MATCH(AE105,B:B,)),"---")),"---")</f>
        <v>J1-A4</v>
      </c>
      <c r="AJ105" t="str">
        <f>IF(COUNTIF(CALC_CONN_TEB2000_REV01!F:F,IF(AH105&lt;&gt;"---",VLOOKUP(AD105,CALC_CONN_TEB2000_REV01!F:M,8,0),IF(IFERROR(IF(AD105=AH105,AI105,AH105),"---")="---","---",IF(COUNTIF(CALC_CONN_TEB2000_REV01!F:F,IFERROR(IF(AD105=AH105,AI105,AH105),"---"))&gt;0,"---",IFERROR(IF(AD105=AH105,AI105,AH105),"---")))))=1,IF(AH105&lt;&gt;"---",VLOOKUP(AD105,CALC_CONN_TEB2000_REV01!F:M,8,0),IF(IFERROR(IF(AD105=AH105,AI105,AH105),"---")="---","---",IF(COUNTIF(CALC_CONN_TEB2000_REV01!F:F,IFERROR(IF(AD105=AH105,AI105,AH105),"---"))&gt;0,"---",IFERROR(IF(AD105=AH105,AI105,AH105),"---")))),"---")</f>
        <v>J1-A4</v>
      </c>
      <c r="AK105" t="str">
        <f>IF(COUNTIF(CALC_CONN_TEB2000_REV01!F:F,IF(AH105&lt;&gt;"---",VLOOKUP(AD105,CALC_CONN_TEB2000_REV01!F:M,8,0),IF(IFERROR(IF(AD105=AH105,AI105,AH105),"---")="---","---",IF(COUNTIF(CALC_CONN_TEB2000_REV01!F:F,IFERROR(IF(AD105=AH105,AI105,AH105),"---"))&gt;0,"---",IFERROR(IF(AD105=AH105,AI105,AH105),"---")))))=0,IF(AH105&lt;&gt;"---",VLOOKUP(AD105,CALC_CONN_TEB2000_REV01!F:M,8,0),IF(IFERROR(IF(AD105=AH105,AI105,AH105),"---")="---","---",IF(COUNTIF(CALC_CONN_TEB2000_REV01!F:F,IFERROR(IF(AD105=AH105,AI105,AH105),"---"))&gt;0,"---",IFERROR(IF(AD105=AH105,AI105,AH105),"---")))),"---")</f>
        <v>---</v>
      </c>
      <c r="AL105">
        <f t="shared" si="23"/>
        <v>25.738800000000001</v>
      </c>
      <c r="AM105">
        <f t="shared" si="24"/>
        <v>2</v>
      </c>
      <c r="AT105" t="str">
        <f t="shared" si="17"/>
        <v>B13_L18_P</v>
      </c>
      <c r="AU105" t="str">
        <f t="shared" si="18"/>
        <v>--</v>
      </c>
    </row>
    <row r="106" spans="1:47" x14ac:dyDescent="0.25">
      <c r="A106" t="str">
        <f t="shared" si="13"/>
        <v>J2-A6</v>
      </c>
      <c r="B106" t="str">
        <f t="shared" si="14"/>
        <v>B13_L19_N</v>
      </c>
      <c r="C106" t="str">
        <f t="shared" si="15"/>
        <v>J2-B13_L19_N</v>
      </c>
      <c r="D106" t="str">
        <f t="shared" si="16"/>
        <v>J2-A6</v>
      </c>
      <c r="E106" t="s">
        <v>842</v>
      </c>
      <c r="F106" t="s">
        <v>1098</v>
      </c>
      <c r="G106" t="s">
        <v>1657</v>
      </c>
      <c r="L106" t="s">
        <v>1706</v>
      </c>
      <c r="M106" t="s">
        <v>290</v>
      </c>
      <c r="N106">
        <v>29.755700000000001</v>
      </c>
      <c r="AA106">
        <f t="shared" si="25"/>
        <v>101</v>
      </c>
      <c r="AB106" t="str">
        <f>B2B!B103</f>
        <v>JB2</v>
      </c>
      <c r="AC106" t="str">
        <f>B2B!C103</f>
        <v>2</v>
      </c>
      <c r="AD106" t="str">
        <f t="shared" si="19"/>
        <v>JB2-2</v>
      </c>
      <c r="AE106" t="str">
        <f t="shared" si="20"/>
        <v>VCCIOB</v>
      </c>
      <c r="AG106" t="str">
        <f t="shared" si="21"/>
        <v>---</v>
      </c>
      <c r="AH106" t="str">
        <f t="shared" si="22"/>
        <v>---</v>
      </c>
      <c r="AI106" t="str">
        <f>IFERROR(IF(IF(AG106="--",INDEX(D:D,MATCH(AE106,INDEX(B:B,MATCH(AE106,B:B,)+1):B10620,)+MATCH(AE106,B:B,)))=AD106,VLOOKUP(AE106,B:D,3,0),IF(AG106="--",INDEX(D:D,MATCH(AE106,INDEX(B:B,MATCH(AE106,B:B,)+1):B10620,)+MATCH(AE106,B:B,)),"---")),"---")</f>
        <v>---</v>
      </c>
      <c r="AJ106" t="str">
        <f>IF(COUNTIF(CALC_CONN_TEB2000_REV01!F:F,IF(AH106&lt;&gt;"---",VLOOKUP(AD106,CALC_CONN_TEB2000_REV01!F:M,8,0),IF(IFERROR(IF(AD106=AH106,AI106,AH106),"---")="---","---",IF(COUNTIF(CALC_CONN_TEB2000_REV01!F:F,IFERROR(IF(AD106=AH106,AI106,AH106),"---"))&gt;0,"---",IFERROR(IF(AD106=AH106,AI106,AH106),"---")))))=1,IF(AH106&lt;&gt;"---",VLOOKUP(AD106,CALC_CONN_TEB2000_REV01!F:M,8,0),IF(IFERROR(IF(AD106=AH106,AI106,AH106),"---")="---","---",IF(COUNTIF(CALC_CONN_TEB2000_REV01!F:F,IFERROR(IF(AD106=AH106,AI106,AH106),"---"))&gt;0,"---",IFERROR(IF(AD106=AH106,AI106,AH106),"---")))),"---")</f>
        <v>---</v>
      </c>
      <c r="AK106" t="str">
        <f>IF(COUNTIF(CALC_CONN_TEB2000_REV01!F:F,IF(AH106&lt;&gt;"---",VLOOKUP(AD106,CALC_CONN_TEB2000_REV01!F:M,8,0),IF(IFERROR(IF(AD106=AH106,AI106,AH106),"---")="---","---",IF(COUNTIF(CALC_CONN_TEB2000_REV01!F:F,IFERROR(IF(AD106=AH106,AI106,AH106),"---"))&gt;0,"---",IFERROR(IF(AD106=AH106,AI106,AH106),"---")))))=0,IF(AH106&lt;&gt;"---",VLOOKUP(AD106,CALC_CONN_TEB2000_REV01!F:M,8,0),IF(IFERROR(IF(AD106=AH106,AI106,AH106),"---")="---","---",IF(COUNTIF(CALC_CONN_TEB2000_REV01!F:F,IFERROR(IF(AD106=AH106,AI106,AH106),"---"))&gt;0,"---",IFERROR(IF(AD106=AH106,AI106,AH106),"---")))),"---")</f>
        <v>---</v>
      </c>
      <c r="AL106" t="str">
        <f t="shared" si="23"/>
        <v>---</v>
      </c>
      <c r="AM106">
        <f t="shared" si="24"/>
        <v>6</v>
      </c>
      <c r="AT106" t="str">
        <f t="shared" si="17"/>
        <v>B13_L19_N</v>
      </c>
      <c r="AU106" t="str">
        <f t="shared" si="18"/>
        <v>--</v>
      </c>
    </row>
    <row r="107" spans="1:47" x14ac:dyDescent="0.25">
      <c r="A107" t="str">
        <f t="shared" si="13"/>
        <v>J2-A7</v>
      </c>
      <c r="B107" t="str">
        <f t="shared" si="14"/>
        <v>B13_L19_P</v>
      </c>
      <c r="C107" t="str">
        <f t="shared" si="15"/>
        <v>J2-B13_L19_P</v>
      </c>
      <c r="D107" t="str">
        <f t="shared" si="16"/>
        <v>J2-A7</v>
      </c>
      <c r="E107" t="s">
        <v>842</v>
      </c>
      <c r="F107" t="s">
        <v>1099</v>
      </c>
      <c r="G107" t="s">
        <v>1660</v>
      </c>
      <c r="L107" t="s">
        <v>1638</v>
      </c>
      <c r="M107" t="s">
        <v>290</v>
      </c>
      <c r="N107">
        <v>35.324199999999998</v>
      </c>
      <c r="AA107">
        <f t="shared" si="25"/>
        <v>102</v>
      </c>
      <c r="AB107" t="str">
        <f>B2B!B104</f>
        <v>JB2</v>
      </c>
      <c r="AC107" t="str">
        <f>B2B!C104</f>
        <v>1</v>
      </c>
      <c r="AD107" t="str">
        <f t="shared" si="19"/>
        <v>JB2-1</v>
      </c>
      <c r="AE107" t="str">
        <f t="shared" si="20"/>
        <v>3.3V</v>
      </c>
      <c r="AG107" t="str">
        <f t="shared" si="21"/>
        <v>---</v>
      </c>
      <c r="AH107" t="str">
        <f t="shared" si="22"/>
        <v>---</v>
      </c>
      <c r="AI107" t="str">
        <f>IFERROR(IF(IF(AG107="--",INDEX(D:D,MATCH(AE107,INDEX(B:B,MATCH(AE107,B:B,)+1):B10621,)+MATCH(AE107,B:B,)))=AD107,VLOOKUP(AE107,B:D,3,0),IF(AG107="--",INDEX(D:D,MATCH(AE107,INDEX(B:B,MATCH(AE107,B:B,)+1):B10621,)+MATCH(AE107,B:B,)),"---")),"---")</f>
        <v>---</v>
      </c>
      <c r="AJ107" t="str">
        <f>IF(COUNTIF(CALC_CONN_TEB2000_REV01!F:F,IF(AH107&lt;&gt;"---",VLOOKUP(AD107,CALC_CONN_TEB2000_REV01!F:M,8,0),IF(IFERROR(IF(AD107=AH107,AI107,AH107),"---")="---","---",IF(COUNTIF(CALC_CONN_TEB2000_REV01!F:F,IFERROR(IF(AD107=AH107,AI107,AH107),"---"))&gt;0,"---",IFERROR(IF(AD107=AH107,AI107,AH107),"---")))))=1,IF(AH107&lt;&gt;"---",VLOOKUP(AD107,CALC_CONN_TEB2000_REV01!F:M,8,0),IF(IFERROR(IF(AD107=AH107,AI107,AH107),"---")="---","---",IF(COUNTIF(CALC_CONN_TEB2000_REV01!F:F,IFERROR(IF(AD107=AH107,AI107,AH107),"---"))&gt;0,"---",IFERROR(IF(AD107=AH107,AI107,AH107),"---")))),"---")</f>
        <v>---</v>
      </c>
      <c r="AK107" t="str">
        <f>IF(COUNTIF(CALC_CONN_TEB2000_REV01!F:F,IF(AH107&lt;&gt;"---",VLOOKUP(AD107,CALC_CONN_TEB2000_REV01!F:M,8,0),IF(IFERROR(IF(AD107=AH107,AI107,AH107),"---")="---","---",IF(COUNTIF(CALC_CONN_TEB2000_REV01!F:F,IFERROR(IF(AD107=AH107,AI107,AH107),"---"))&gt;0,"---",IFERROR(IF(AD107=AH107,AI107,AH107),"---")))))=0,IF(AH107&lt;&gt;"---",VLOOKUP(AD107,CALC_CONN_TEB2000_REV01!F:M,8,0),IF(IFERROR(IF(AD107=AH107,AI107,AH107),"---")="---","---",IF(COUNTIF(CALC_CONN_TEB2000_REV01!F:F,IFERROR(IF(AD107=AH107,AI107,AH107),"---"))&gt;0,"---",IFERROR(IF(AD107=AH107,AI107,AH107),"---")))),"---")</f>
        <v>---</v>
      </c>
      <c r="AL107" t="str">
        <f t="shared" si="23"/>
        <v>---</v>
      </c>
      <c r="AM107">
        <f t="shared" si="24"/>
        <v>71</v>
      </c>
      <c r="AT107" t="str">
        <f t="shared" si="17"/>
        <v>B13_L19_P</v>
      </c>
      <c r="AU107" t="str">
        <f t="shared" si="18"/>
        <v>--</v>
      </c>
    </row>
    <row r="108" spans="1:47" x14ac:dyDescent="0.25">
      <c r="A108" t="str">
        <f t="shared" si="13"/>
        <v>J2-A8</v>
      </c>
      <c r="B108" t="str">
        <f t="shared" si="14"/>
        <v>B13_L23_N</v>
      </c>
      <c r="C108" t="str">
        <f t="shared" si="15"/>
        <v>J2-B13_L23_N</v>
      </c>
      <c r="D108" t="str">
        <f t="shared" si="16"/>
        <v>J2-A8</v>
      </c>
      <c r="E108" t="s">
        <v>842</v>
      </c>
      <c r="F108" t="s">
        <v>1100</v>
      </c>
      <c r="G108" t="s">
        <v>1679</v>
      </c>
      <c r="L108" t="s">
        <v>1641</v>
      </c>
      <c r="M108" t="s">
        <v>290</v>
      </c>
      <c r="N108">
        <v>35.262900000000002</v>
      </c>
      <c r="AA108">
        <f t="shared" si="25"/>
        <v>103</v>
      </c>
      <c r="AB108" t="str">
        <f>B2B!B105</f>
        <v>JB2</v>
      </c>
      <c r="AC108" t="str">
        <f>B2B!C105</f>
        <v>4</v>
      </c>
      <c r="AD108" t="str">
        <f t="shared" si="19"/>
        <v>JB2-4</v>
      </c>
      <c r="AE108" t="str">
        <f t="shared" si="20"/>
        <v>VCCIOB</v>
      </c>
      <c r="AG108" t="str">
        <f t="shared" si="21"/>
        <v>---</v>
      </c>
      <c r="AH108" t="str">
        <f t="shared" si="22"/>
        <v>---</v>
      </c>
      <c r="AI108" t="str">
        <f>IFERROR(IF(IF(AG108="--",INDEX(D:D,MATCH(AE108,INDEX(B:B,MATCH(AE108,B:B,)+1):B10622,)+MATCH(AE108,B:B,)))=AD108,VLOOKUP(AE108,B:D,3,0),IF(AG108="--",INDEX(D:D,MATCH(AE108,INDEX(B:B,MATCH(AE108,B:B,)+1):B10622,)+MATCH(AE108,B:B,)),"---")),"---")</f>
        <v>---</v>
      </c>
      <c r="AJ108" t="str">
        <f>IF(COUNTIF(CALC_CONN_TEB2000_REV01!F:F,IF(AH108&lt;&gt;"---",VLOOKUP(AD108,CALC_CONN_TEB2000_REV01!F:M,8,0),IF(IFERROR(IF(AD108=AH108,AI108,AH108),"---")="---","---",IF(COUNTIF(CALC_CONN_TEB2000_REV01!F:F,IFERROR(IF(AD108=AH108,AI108,AH108),"---"))&gt;0,"---",IFERROR(IF(AD108=AH108,AI108,AH108),"---")))))=1,IF(AH108&lt;&gt;"---",VLOOKUP(AD108,CALC_CONN_TEB2000_REV01!F:M,8,0),IF(IFERROR(IF(AD108=AH108,AI108,AH108),"---")="---","---",IF(COUNTIF(CALC_CONN_TEB2000_REV01!F:F,IFERROR(IF(AD108=AH108,AI108,AH108),"---"))&gt;0,"---",IFERROR(IF(AD108=AH108,AI108,AH108),"---")))),"---")</f>
        <v>---</v>
      </c>
      <c r="AK108" t="str">
        <f>IF(COUNTIF(CALC_CONN_TEB2000_REV01!F:F,IF(AH108&lt;&gt;"---",VLOOKUP(AD108,CALC_CONN_TEB2000_REV01!F:M,8,0),IF(IFERROR(IF(AD108=AH108,AI108,AH108),"---")="---","---",IF(COUNTIF(CALC_CONN_TEB2000_REV01!F:F,IFERROR(IF(AD108=AH108,AI108,AH108),"---"))&gt;0,"---",IFERROR(IF(AD108=AH108,AI108,AH108),"---")))))=0,IF(AH108&lt;&gt;"---",VLOOKUP(AD108,CALC_CONN_TEB2000_REV01!F:M,8,0),IF(IFERROR(IF(AD108=AH108,AI108,AH108),"---")="---","---",IF(COUNTIF(CALC_CONN_TEB2000_REV01!F:F,IFERROR(IF(AD108=AH108,AI108,AH108),"---"))&gt;0,"---",IFERROR(IF(AD108=AH108,AI108,AH108),"---")))),"---")</f>
        <v>---</v>
      </c>
      <c r="AL108" t="str">
        <f t="shared" si="23"/>
        <v>---</v>
      </c>
      <c r="AM108">
        <f t="shared" si="24"/>
        <v>6</v>
      </c>
      <c r="AT108" t="str">
        <f t="shared" si="17"/>
        <v>B13_L23_N</v>
      </c>
      <c r="AU108" t="str">
        <f t="shared" si="18"/>
        <v>--</v>
      </c>
    </row>
    <row r="109" spans="1:47" x14ac:dyDescent="0.25">
      <c r="A109" t="str">
        <f t="shared" si="13"/>
        <v>J2-A9</v>
      </c>
      <c r="B109" t="str">
        <f t="shared" si="14"/>
        <v>B13_L23_P</v>
      </c>
      <c r="C109" t="str">
        <f t="shared" si="15"/>
        <v>J2-B13_L23_P</v>
      </c>
      <c r="D109" t="str">
        <f t="shared" si="16"/>
        <v>J2-A9</v>
      </c>
      <c r="E109" t="s">
        <v>842</v>
      </c>
      <c r="F109" t="s">
        <v>1101</v>
      </c>
      <c r="G109" t="s">
        <v>1681</v>
      </c>
      <c r="L109" t="s">
        <v>1708</v>
      </c>
      <c r="M109" t="s">
        <v>290</v>
      </c>
      <c r="N109">
        <v>24.132300000000001</v>
      </c>
      <c r="AA109">
        <f t="shared" si="25"/>
        <v>104</v>
      </c>
      <c r="AB109" t="str">
        <f>B2B!B106</f>
        <v>JB2</v>
      </c>
      <c r="AC109" t="str">
        <f>B2B!C106</f>
        <v>3</v>
      </c>
      <c r="AD109" t="str">
        <f t="shared" si="19"/>
        <v>JB2-3</v>
      </c>
      <c r="AE109" t="str">
        <f t="shared" si="20"/>
        <v>3.3V</v>
      </c>
      <c r="AG109" t="str">
        <f t="shared" si="21"/>
        <v>---</v>
      </c>
      <c r="AH109" t="str">
        <f t="shared" si="22"/>
        <v>---</v>
      </c>
      <c r="AI109" t="str">
        <f>IFERROR(IF(IF(AG109="--",INDEX(D:D,MATCH(AE109,INDEX(B:B,MATCH(AE109,B:B,)+1):B10623,)+MATCH(AE109,B:B,)))=AD109,VLOOKUP(AE109,B:D,3,0),IF(AG109="--",INDEX(D:D,MATCH(AE109,INDEX(B:B,MATCH(AE109,B:B,)+1):B10623,)+MATCH(AE109,B:B,)),"---")),"---")</f>
        <v>---</v>
      </c>
      <c r="AJ109" t="str">
        <f>IF(COUNTIF(CALC_CONN_TEB2000_REV01!F:F,IF(AH109&lt;&gt;"---",VLOOKUP(AD109,CALC_CONN_TEB2000_REV01!F:M,8,0),IF(IFERROR(IF(AD109=AH109,AI109,AH109),"---")="---","---",IF(COUNTIF(CALC_CONN_TEB2000_REV01!F:F,IFERROR(IF(AD109=AH109,AI109,AH109),"---"))&gt;0,"---",IFERROR(IF(AD109=AH109,AI109,AH109),"---")))))=1,IF(AH109&lt;&gt;"---",VLOOKUP(AD109,CALC_CONN_TEB2000_REV01!F:M,8,0),IF(IFERROR(IF(AD109=AH109,AI109,AH109),"---")="---","---",IF(COUNTIF(CALC_CONN_TEB2000_REV01!F:F,IFERROR(IF(AD109=AH109,AI109,AH109),"---"))&gt;0,"---",IFERROR(IF(AD109=AH109,AI109,AH109),"---")))),"---")</f>
        <v>---</v>
      </c>
      <c r="AK109" t="str">
        <f>IF(COUNTIF(CALC_CONN_TEB2000_REV01!F:F,IF(AH109&lt;&gt;"---",VLOOKUP(AD109,CALC_CONN_TEB2000_REV01!F:M,8,0),IF(IFERROR(IF(AD109=AH109,AI109,AH109),"---")="---","---",IF(COUNTIF(CALC_CONN_TEB2000_REV01!F:F,IFERROR(IF(AD109=AH109,AI109,AH109),"---"))&gt;0,"---",IFERROR(IF(AD109=AH109,AI109,AH109),"---")))))=0,IF(AH109&lt;&gt;"---",VLOOKUP(AD109,CALC_CONN_TEB2000_REV01!F:M,8,0),IF(IFERROR(IF(AD109=AH109,AI109,AH109),"---")="---","---",IF(COUNTIF(CALC_CONN_TEB2000_REV01!F:F,IFERROR(IF(AD109=AH109,AI109,AH109),"---"))&gt;0,"---",IFERROR(IF(AD109=AH109,AI109,AH109),"---")))),"---")</f>
        <v>---</v>
      </c>
      <c r="AL109" t="str">
        <f t="shared" si="23"/>
        <v>---</v>
      </c>
      <c r="AM109">
        <f t="shared" si="24"/>
        <v>71</v>
      </c>
      <c r="AT109" t="str">
        <f t="shared" si="17"/>
        <v>B13_L23_P</v>
      </c>
      <c r="AU109" t="str">
        <f t="shared" si="18"/>
        <v>--</v>
      </c>
    </row>
    <row r="110" spans="1:47" x14ac:dyDescent="0.25">
      <c r="A110" t="str">
        <f t="shared" si="13"/>
        <v>J2-A10</v>
      </c>
      <c r="B110" t="str">
        <f t="shared" si="14"/>
        <v>B13_L10_N</v>
      </c>
      <c r="C110" t="str">
        <f t="shared" si="15"/>
        <v>J2-B13_L10_N</v>
      </c>
      <c r="D110" t="str">
        <f t="shared" si="16"/>
        <v>J2-A10</v>
      </c>
      <c r="E110" t="s">
        <v>842</v>
      </c>
      <c r="F110" t="s">
        <v>1102</v>
      </c>
      <c r="G110" t="s">
        <v>1615</v>
      </c>
      <c r="L110" t="s">
        <v>1710</v>
      </c>
      <c r="M110" t="s">
        <v>290</v>
      </c>
      <c r="N110">
        <v>24.070499999999999</v>
      </c>
      <c r="AA110">
        <f t="shared" si="25"/>
        <v>105</v>
      </c>
      <c r="AB110" t="str">
        <f>B2B!B107</f>
        <v>JB2</v>
      </c>
      <c r="AC110" t="str">
        <f>B2B!C107</f>
        <v>6</v>
      </c>
      <c r="AD110" t="str">
        <f t="shared" si="19"/>
        <v>JB2-6</v>
      </c>
      <c r="AE110" t="str">
        <f t="shared" si="20"/>
        <v>VCCIOC</v>
      </c>
      <c r="AG110" t="str">
        <f t="shared" si="21"/>
        <v>---</v>
      </c>
      <c r="AH110" t="str">
        <f t="shared" si="22"/>
        <v>---</v>
      </c>
      <c r="AI110" t="str">
        <f>IFERROR(IF(IF(AG110="--",INDEX(D:D,MATCH(AE110,INDEX(B:B,MATCH(AE110,B:B,)+1):B10624,)+MATCH(AE110,B:B,)))=AD110,VLOOKUP(AE110,B:D,3,0),IF(AG110="--",INDEX(D:D,MATCH(AE110,INDEX(B:B,MATCH(AE110,B:B,)+1):B10624,)+MATCH(AE110,B:B,)),"---")),"---")</f>
        <v>---</v>
      </c>
      <c r="AJ110" t="str">
        <f>IF(COUNTIF(CALC_CONN_TEB2000_REV01!F:F,IF(AH110&lt;&gt;"---",VLOOKUP(AD110,CALC_CONN_TEB2000_REV01!F:M,8,0),IF(IFERROR(IF(AD110=AH110,AI110,AH110),"---")="---","---",IF(COUNTIF(CALC_CONN_TEB2000_REV01!F:F,IFERROR(IF(AD110=AH110,AI110,AH110),"---"))&gt;0,"---",IFERROR(IF(AD110=AH110,AI110,AH110),"---")))))=1,IF(AH110&lt;&gt;"---",VLOOKUP(AD110,CALC_CONN_TEB2000_REV01!F:M,8,0),IF(IFERROR(IF(AD110=AH110,AI110,AH110),"---")="---","---",IF(COUNTIF(CALC_CONN_TEB2000_REV01!F:F,IFERROR(IF(AD110=AH110,AI110,AH110),"---"))&gt;0,"---",IFERROR(IF(AD110=AH110,AI110,AH110),"---")))),"---")</f>
        <v>---</v>
      </c>
      <c r="AK110" t="str">
        <f>IF(COUNTIF(CALC_CONN_TEB2000_REV01!F:F,IF(AH110&lt;&gt;"---",VLOOKUP(AD110,CALC_CONN_TEB2000_REV01!F:M,8,0),IF(IFERROR(IF(AD110=AH110,AI110,AH110),"---")="---","---",IF(COUNTIF(CALC_CONN_TEB2000_REV01!F:F,IFERROR(IF(AD110=AH110,AI110,AH110),"---"))&gt;0,"---",IFERROR(IF(AD110=AH110,AI110,AH110),"---")))))=0,IF(AH110&lt;&gt;"---",VLOOKUP(AD110,CALC_CONN_TEB2000_REV01!F:M,8,0),IF(IFERROR(IF(AD110=AH110,AI110,AH110),"---")="---","---",IF(COUNTIF(CALC_CONN_TEB2000_REV01!F:F,IFERROR(IF(AD110=AH110,AI110,AH110),"---"))&gt;0,"---",IFERROR(IF(AD110=AH110,AI110,AH110),"---")))),"---")</f>
        <v>---</v>
      </c>
      <c r="AL110" t="str">
        <f t="shared" si="23"/>
        <v>---</v>
      </c>
      <c r="AM110">
        <f t="shared" si="24"/>
        <v>13</v>
      </c>
      <c r="AT110" t="str">
        <f t="shared" si="17"/>
        <v>B13_L10_N</v>
      </c>
      <c r="AU110" t="str">
        <f t="shared" si="18"/>
        <v>--</v>
      </c>
    </row>
    <row r="111" spans="1:47" x14ac:dyDescent="0.25">
      <c r="A111" t="str">
        <f t="shared" si="13"/>
        <v>J2-A11</v>
      </c>
      <c r="B111" t="str">
        <f t="shared" si="14"/>
        <v>B13_L10_P</v>
      </c>
      <c r="C111" t="str">
        <f t="shared" si="15"/>
        <v>J2-B13_L10_P</v>
      </c>
      <c r="D111" t="str">
        <f t="shared" si="16"/>
        <v>J2-A11</v>
      </c>
      <c r="E111" t="s">
        <v>842</v>
      </c>
      <c r="F111" t="s">
        <v>1103</v>
      </c>
      <c r="G111" t="s">
        <v>1617</v>
      </c>
      <c r="L111" t="s">
        <v>1767</v>
      </c>
      <c r="M111" t="s">
        <v>290</v>
      </c>
      <c r="N111">
        <v>36.978900000000003</v>
      </c>
      <c r="AA111">
        <f t="shared" si="25"/>
        <v>106</v>
      </c>
      <c r="AB111" t="str">
        <f>B2B!B108</f>
        <v>JB2</v>
      </c>
      <c r="AC111" t="str">
        <f>B2B!C108</f>
        <v>5</v>
      </c>
      <c r="AD111" t="str">
        <f t="shared" si="19"/>
        <v>JB2-5</v>
      </c>
      <c r="AE111" t="str">
        <f t="shared" si="20"/>
        <v>3.3V</v>
      </c>
      <c r="AG111" t="str">
        <f t="shared" si="21"/>
        <v>---</v>
      </c>
      <c r="AH111" t="str">
        <f t="shared" si="22"/>
        <v>---</v>
      </c>
      <c r="AI111" t="str">
        <f>IFERROR(IF(IF(AG111="--",INDEX(D:D,MATCH(AE111,INDEX(B:B,MATCH(AE111,B:B,)+1):B10625,)+MATCH(AE111,B:B,)))=AD111,VLOOKUP(AE111,B:D,3,0),IF(AG111="--",INDEX(D:D,MATCH(AE111,INDEX(B:B,MATCH(AE111,B:B,)+1):B10625,)+MATCH(AE111,B:B,)),"---")),"---")</f>
        <v>---</v>
      </c>
      <c r="AJ111" t="str">
        <f>IF(COUNTIF(CALC_CONN_TEB2000_REV01!F:F,IF(AH111&lt;&gt;"---",VLOOKUP(AD111,CALC_CONN_TEB2000_REV01!F:M,8,0),IF(IFERROR(IF(AD111=AH111,AI111,AH111),"---")="---","---",IF(COUNTIF(CALC_CONN_TEB2000_REV01!F:F,IFERROR(IF(AD111=AH111,AI111,AH111),"---"))&gt;0,"---",IFERROR(IF(AD111=AH111,AI111,AH111),"---")))))=1,IF(AH111&lt;&gt;"---",VLOOKUP(AD111,CALC_CONN_TEB2000_REV01!F:M,8,0),IF(IFERROR(IF(AD111=AH111,AI111,AH111),"---")="---","---",IF(COUNTIF(CALC_CONN_TEB2000_REV01!F:F,IFERROR(IF(AD111=AH111,AI111,AH111),"---"))&gt;0,"---",IFERROR(IF(AD111=AH111,AI111,AH111),"---")))),"---")</f>
        <v>---</v>
      </c>
      <c r="AK111" t="str">
        <f>IF(COUNTIF(CALC_CONN_TEB2000_REV01!F:F,IF(AH111&lt;&gt;"---",VLOOKUP(AD111,CALC_CONN_TEB2000_REV01!F:M,8,0),IF(IFERROR(IF(AD111=AH111,AI111,AH111),"---")="---","---",IF(COUNTIF(CALC_CONN_TEB2000_REV01!F:F,IFERROR(IF(AD111=AH111,AI111,AH111),"---"))&gt;0,"---",IFERROR(IF(AD111=AH111,AI111,AH111),"---")))))=0,IF(AH111&lt;&gt;"---",VLOOKUP(AD111,CALC_CONN_TEB2000_REV01!F:M,8,0),IF(IFERROR(IF(AD111=AH111,AI111,AH111),"---")="---","---",IF(COUNTIF(CALC_CONN_TEB2000_REV01!F:F,IFERROR(IF(AD111=AH111,AI111,AH111),"---"))&gt;0,"---",IFERROR(IF(AD111=AH111,AI111,AH111),"---")))),"---")</f>
        <v>---</v>
      </c>
      <c r="AL111" t="str">
        <f t="shared" si="23"/>
        <v>---</v>
      </c>
      <c r="AM111">
        <f t="shared" si="24"/>
        <v>71</v>
      </c>
      <c r="AT111" t="str">
        <f t="shared" si="17"/>
        <v>B13_L10_P</v>
      </c>
      <c r="AU111" t="str">
        <f t="shared" si="18"/>
        <v>--</v>
      </c>
    </row>
    <row r="112" spans="1:47" x14ac:dyDescent="0.25">
      <c r="A112" t="str">
        <f t="shared" si="13"/>
        <v>J2-A12</v>
      </c>
      <c r="B112" t="str">
        <f t="shared" si="14"/>
        <v>B13_L4_N</v>
      </c>
      <c r="C112" t="str">
        <f t="shared" si="15"/>
        <v>J2-B13_L4_N</v>
      </c>
      <c r="D112" t="str">
        <f t="shared" si="16"/>
        <v>J2-A12</v>
      </c>
      <c r="E112" t="s">
        <v>842</v>
      </c>
      <c r="F112" t="s">
        <v>1104</v>
      </c>
      <c r="G112" t="s">
        <v>1695</v>
      </c>
      <c r="L112" t="s">
        <v>1769</v>
      </c>
      <c r="M112" t="s">
        <v>290</v>
      </c>
      <c r="N112">
        <v>37.039299999999997</v>
      </c>
      <c r="AA112">
        <f t="shared" si="25"/>
        <v>107</v>
      </c>
      <c r="AB112" t="str">
        <f>B2B!B109</f>
        <v>JB2</v>
      </c>
      <c r="AC112" t="str">
        <f>B2B!C109</f>
        <v>8</v>
      </c>
      <c r="AD112" t="str">
        <f t="shared" si="19"/>
        <v>JB2-8</v>
      </c>
      <c r="AE112" t="str">
        <f t="shared" si="20"/>
        <v>VCCIOD</v>
      </c>
      <c r="AG112" t="str">
        <f t="shared" si="21"/>
        <v>---</v>
      </c>
      <c r="AH112" t="str">
        <f t="shared" si="22"/>
        <v>---</v>
      </c>
      <c r="AI112" t="str">
        <f>IFERROR(IF(IF(AG112="--",INDEX(D:D,MATCH(AE112,INDEX(B:B,MATCH(AE112,B:B,)+1):B10626,)+MATCH(AE112,B:B,)))=AD112,VLOOKUP(AE112,B:D,3,0),IF(AG112="--",INDEX(D:D,MATCH(AE112,INDEX(B:B,MATCH(AE112,B:B,)+1):B10626,)+MATCH(AE112,B:B,)),"---")),"---")</f>
        <v>---</v>
      </c>
      <c r="AJ112" t="str">
        <f>IF(COUNTIF(CALC_CONN_TEB2000_REV01!F:F,IF(AH112&lt;&gt;"---",VLOOKUP(AD112,CALC_CONN_TEB2000_REV01!F:M,8,0),IF(IFERROR(IF(AD112=AH112,AI112,AH112),"---")="---","---",IF(COUNTIF(CALC_CONN_TEB2000_REV01!F:F,IFERROR(IF(AD112=AH112,AI112,AH112),"---"))&gt;0,"---",IFERROR(IF(AD112=AH112,AI112,AH112),"---")))))=1,IF(AH112&lt;&gt;"---",VLOOKUP(AD112,CALC_CONN_TEB2000_REV01!F:M,8,0),IF(IFERROR(IF(AD112=AH112,AI112,AH112),"---")="---","---",IF(COUNTIF(CALC_CONN_TEB2000_REV01!F:F,IFERROR(IF(AD112=AH112,AI112,AH112),"---"))&gt;0,"---",IFERROR(IF(AD112=AH112,AI112,AH112),"---")))),"---")</f>
        <v>---</v>
      </c>
      <c r="AK112" t="str">
        <f>IF(COUNTIF(CALC_CONN_TEB2000_REV01!F:F,IF(AH112&lt;&gt;"---",VLOOKUP(AD112,CALC_CONN_TEB2000_REV01!F:M,8,0),IF(IFERROR(IF(AD112=AH112,AI112,AH112),"---")="---","---",IF(COUNTIF(CALC_CONN_TEB2000_REV01!F:F,IFERROR(IF(AD112=AH112,AI112,AH112),"---"))&gt;0,"---",IFERROR(IF(AD112=AH112,AI112,AH112),"---")))))=0,IF(AH112&lt;&gt;"---",VLOOKUP(AD112,CALC_CONN_TEB2000_REV01!F:M,8,0),IF(IFERROR(IF(AD112=AH112,AI112,AH112),"---")="---","---",IF(COUNTIF(CALC_CONN_TEB2000_REV01!F:F,IFERROR(IF(AD112=AH112,AI112,AH112),"---"))&gt;0,"---",IFERROR(IF(AD112=AH112,AI112,AH112),"---")))),"---")</f>
        <v>---</v>
      </c>
      <c r="AL112" t="str">
        <f t="shared" si="23"/>
        <v>---</v>
      </c>
      <c r="AM112">
        <f t="shared" si="24"/>
        <v>8</v>
      </c>
      <c r="AT112" t="str">
        <f t="shared" si="17"/>
        <v>B13_L4_N</v>
      </c>
      <c r="AU112" t="str">
        <f t="shared" si="18"/>
        <v>--</v>
      </c>
    </row>
    <row r="113" spans="1:47" x14ac:dyDescent="0.25">
      <c r="A113" t="str">
        <f t="shared" si="13"/>
        <v>J2-A13</v>
      </c>
      <c r="B113" t="str">
        <f t="shared" si="14"/>
        <v>B13_L4_P</v>
      </c>
      <c r="C113" t="str">
        <f t="shared" si="15"/>
        <v>J2-B13_L4_P</v>
      </c>
      <c r="D113" t="str">
        <f t="shared" si="16"/>
        <v>J2-A13</v>
      </c>
      <c r="E113" t="s">
        <v>842</v>
      </c>
      <c r="F113" t="s">
        <v>1105</v>
      </c>
      <c r="G113" t="s">
        <v>1697</v>
      </c>
      <c r="L113" t="s">
        <v>1775</v>
      </c>
      <c r="M113" t="s">
        <v>290</v>
      </c>
      <c r="N113">
        <v>35.001899999999999</v>
      </c>
      <c r="AA113">
        <f t="shared" si="25"/>
        <v>108</v>
      </c>
      <c r="AB113" t="str">
        <f>B2B!B110</f>
        <v>JB2</v>
      </c>
      <c r="AC113" t="str">
        <f>B2B!C110</f>
        <v>7</v>
      </c>
      <c r="AD113" t="str">
        <f t="shared" si="19"/>
        <v>JB2-7</v>
      </c>
      <c r="AE113" t="str">
        <f t="shared" si="20"/>
        <v>3.3V</v>
      </c>
      <c r="AG113" t="str">
        <f t="shared" si="21"/>
        <v>---</v>
      </c>
      <c r="AH113" t="str">
        <f t="shared" si="22"/>
        <v>---</v>
      </c>
      <c r="AI113" t="str">
        <f>IFERROR(IF(IF(AG113="--",INDEX(D:D,MATCH(AE113,INDEX(B:B,MATCH(AE113,B:B,)+1):B10627,)+MATCH(AE113,B:B,)))=AD113,VLOOKUP(AE113,B:D,3,0),IF(AG113="--",INDEX(D:D,MATCH(AE113,INDEX(B:B,MATCH(AE113,B:B,)+1):B10627,)+MATCH(AE113,B:B,)),"---")),"---")</f>
        <v>---</v>
      </c>
      <c r="AJ113" t="str">
        <f>IF(COUNTIF(CALC_CONN_TEB2000_REV01!F:F,IF(AH113&lt;&gt;"---",VLOOKUP(AD113,CALC_CONN_TEB2000_REV01!F:M,8,0),IF(IFERROR(IF(AD113=AH113,AI113,AH113),"---")="---","---",IF(COUNTIF(CALC_CONN_TEB2000_REV01!F:F,IFERROR(IF(AD113=AH113,AI113,AH113),"---"))&gt;0,"---",IFERROR(IF(AD113=AH113,AI113,AH113),"---")))))=1,IF(AH113&lt;&gt;"---",VLOOKUP(AD113,CALC_CONN_TEB2000_REV01!F:M,8,0),IF(IFERROR(IF(AD113=AH113,AI113,AH113),"---")="---","---",IF(COUNTIF(CALC_CONN_TEB2000_REV01!F:F,IFERROR(IF(AD113=AH113,AI113,AH113),"---"))&gt;0,"---",IFERROR(IF(AD113=AH113,AI113,AH113),"---")))),"---")</f>
        <v>---</v>
      </c>
      <c r="AK113" t="str">
        <f>IF(COUNTIF(CALC_CONN_TEB2000_REV01!F:F,IF(AH113&lt;&gt;"---",VLOOKUP(AD113,CALC_CONN_TEB2000_REV01!F:M,8,0),IF(IFERROR(IF(AD113=AH113,AI113,AH113),"---")="---","---",IF(COUNTIF(CALC_CONN_TEB2000_REV01!F:F,IFERROR(IF(AD113=AH113,AI113,AH113),"---"))&gt;0,"---",IFERROR(IF(AD113=AH113,AI113,AH113),"---")))))=0,IF(AH113&lt;&gt;"---",VLOOKUP(AD113,CALC_CONN_TEB2000_REV01!F:M,8,0),IF(IFERROR(IF(AD113=AH113,AI113,AH113),"---")="---","---",IF(COUNTIF(CALC_CONN_TEB2000_REV01!F:F,IFERROR(IF(AD113=AH113,AI113,AH113),"---"))&gt;0,"---",IFERROR(IF(AD113=AH113,AI113,AH113),"---")))),"---")</f>
        <v>---</v>
      </c>
      <c r="AL113" t="str">
        <f t="shared" si="23"/>
        <v>---</v>
      </c>
      <c r="AM113">
        <f t="shared" si="24"/>
        <v>71</v>
      </c>
      <c r="AT113" t="str">
        <f t="shared" si="17"/>
        <v>B13_L4_P</v>
      </c>
      <c r="AU113" t="str">
        <f t="shared" si="18"/>
        <v>--</v>
      </c>
    </row>
    <row r="114" spans="1:47" x14ac:dyDescent="0.25">
      <c r="A114" t="str">
        <f t="shared" si="13"/>
        <v>J2-A14</v>
      </c>
      <c r="B114" t="str">
        <f t="shared" si="14"/>
        <v>B13_L14_N</v>
      </c>
      <c r="C114" t="str">
        <f t="shared" si="15"/>
        <v>J2-B13_L14_N</v>
      </c>
      <c r="D114" t="str">
        <f t="shared" si="16"/>
        <v>J2-A14</v>
      </c>
      <c r="E114" t="s">
        <v>842</v>
      </c>
      <c r="F114" t="s">
        <v>988</v>
      </c>
      <c r="G114" t="s">
        <v>1631</v>
      </c>
      <c r="L114" t="s">
        <v>1774</v>
      </c>
      <c r="M114" t="s">
        <v>290</v>
      </c>
      <c r="N114">
        <v>34.935899999999997</v>
      </c>
      <c r="AA114">
        <f t="shared" si="25"/>
        <v>109</v>
      </c>
      <c r="AB114" t="str">
        <f>B2B!B111</f>
        <v>JB2</v>
      </c>
      <c r="AC114" t="str">
        <f>B2B!C111</f>
        <v>10</v>
      </c>
      <c r="AD114" t="str">
        <f t="shared" si="19"/>
        <v>JB2-10</v>
      </c>
      <c r="AE114" t="str">
        <f t="shared" si="20"/>
        <v>VCCIOD</v>
      </c>
      <c r="AG114" t="str">
        <f t="shared" si="21"/>
        <v>---</v>
      </c>
      <c r="AH114" t="str">
        <f t="shared" si="22"/>
        <v>---</v>
      </c>
      <c r="AI114" t="str">
        <f>IFERROR(IF(IF(AG114="--",INDEX(D:D,MATCH(AE114,INDEX(B:B,MATCH(AE114,B:B,)+1):B10628,)+MATCH(AE114,B:B,)))=AD114,VLOOKUP(AE114,B:D,3,0),IF(AG114="--",INDEX(D:D,MATCH(AE114,INDEX(B:B,MATCH(AE114,B:B,)+1):B10628,)+MATCH(AE114,B:B,)),"---")),"---")</f>
        <v>---</v>
      </c>
      <c r="AJ114" t="str">
        <f>IF(COUNTIF(CALC_CONN_TEB2000_REV01!F:F,IF(AH114&lt;&gt;"---",VLOOKUP(AD114,CALC_CONN_TEB2000_REV01!F:M,8,0),IF(IFERROR(IF(AD114=AH114,AI114,AH114),"---")="---","---",IF(COUNTIF(CALC_CONN_TEB2000_REV01!F:F,IFERROR(IF(AD114=AH114,AI114,AH114),"---"))&gt;0,"---",IFERROR(IF(AD114=AH114,AI114,AH114),"---")))))=1,IF(AH114&lt;&gt;"---",VLOOKUP(AD114,CALC_CONN_TEB2000_REV01!F:M,8,0),IF(IFERROR(IF(AD114=AH114,AI114,AH114),"---")="---","---",IF(COUNTIF(CALC_CONN_TEB2000_REV01!F:F,IFERROR(IF(AD114=AH114,AI114,AH114),"---"))&gt;0,"---",IFERROR(IF(AD114=AH114,AI114,AH114),"---")))),"---")</f>
        <v>---</v>
      </c>
      <c r="AK114" t="str">
        <f>IF(COUNTIF(CALC_CONN_TEB2000_REV01!F:F,IF(AH114&lt;&gt;"---",VLOOKUP(AD114,CALC_CONN_TEB2000_REV01!F:M,8,0),IF(IFERROR(IF(AD114=AH114,AI114,AH114),"---")="---","---",IF(COUNTIF(CALC_CONN_TEB2000_REV01!F:F,IFERROR(IF(AD114=AH114,AI114,AH114),"---"))&gt;0,"---",IFERROR(IF(AD114=AH114,AI114,AH114),"---")))))=0,IF(AH114&lt;&gt;"---",VLOOKUP(AD114,CALC_CONN_TEB2000_REV01!F:M,8,0),IF(IFERROR(IF(AD114=AH114,AI114,AH114),"---")="---","---",IF(COUNTIF(CALC_CONN_TEB2000_REV01!F:F,IFERROR(IF(AD114=AH114,AI114,AH114),"---"))&gt;0,"---",IFERROR(IF(AD114=AH114,AI114,AH114),"---")))),"---")</f>
        <v>---</v>
      </c>
      <c r="AL114" t="str">
        <f t="shared" si="23"/>
        <v>---</v>
      </c>
      <c r="AM114">
        <f t="shared" si="24"/>
        <v>8</v>
      </c>
      <c r="AT114" t="str">
        <f t="shared" si="17"/>
        <v>B13_L14_N</v>
      </c>
      <c r="AU114" t="str">
        <f t="shared" si="18"/>
        <v>--</v>
      </c>
    </row>
    <row r="115" spans="1:47" x14ac:dyDescent="0.25">
      <c r="A115" t="str">
        <f t="shared" si="13"/>
        <v>J2-A15</v>
      </c>
      <c r="B115" t="str">
        <f t="shared" si="14"/>
        <v>B13_L14_P</v>
      </c>
      <c r="C115" t="str">
        <f t="shared" si="15"/>
        <v>J2-B13_L14_P</v>
      </c>
      <c r="D115" t="str">
        <f t="shared" si="16"/>
        <v>J2-A15</v>
      </c>
      <c r="E115" t="s">
        <v>842</v>
      </c>
      <c r="F115" t="s">
        <v>1106</v>
      </c>
      <c r="G115" t="s">
        <v>1633</v>
      </c>
      <c r="L115" t="s">
        <v>1702</v>
      </c>
      <c r="M115" t="s">
        <v>290</v>
      </c>
      <c r="N115">
        <v>16.747299999999999</v>
      </c>
      <c r="AA115">
        <f t="shared" si="25"/>
        <v>110</v>
      </c>
      <c r="AB115" t="str">
        <f>B2B!B112</f>
        <v>JB2</v>
      </c>
      <c r="AC115" t="str">
        <f>B2B!C112</f>
        <v>9</v>
      </c>
      <c r="AD115" t="str">
        <f t="shared" si="19"/>
        <v>JB2-9</v>
      </c>
      <c r="AE115" t="str">
        <f t="shared" si="20"/>
        <v>M3.3VOUT</v>
      </c>
      <c r="AG115" t="str">
        <f t="shared" si="21"/>
        <v>---</v>
      </c>
      <c r="AH115" t="str">
        <f t="shared" si="22"/>
        <v>---</v>
      </c>
      <c r="AI115" t="str">
        <f>IFERROR(IF(IF(AG115="--",INDEX(D:D,MATCH(AE115,INDEX(B:B,MATCH(AE115,B:B,)+1):B10629,)+MATCH(AE115,B:B,)))=AD115,VLOOKUP(AE115,B:D,3,0),IF(AG115="--",INDEX(D:D,MATCH(AE115,INDEX(B:B,MATCH(AE115,B:B,)+1):B10629,)+MATCH(AE115,B:B,)),"---")),"---")</f>
        <v>---</v>
      </c>
      <c r="AJ115" t="str">
        <f>IF(COUNTIF(CALC_CONN_TEB2000_REV01!F:F,IF(AH115&lt;&gt;"---",VLOOKUP(AD115,CALC_CONN_TEB2000_REV01!F:M,8,0),IF(IFERROR(IF(AD115=AH115,AI115,AH115),"---")="---","---",IF(COUNTIF(CALC_CONN_TEB2000_REV01!F:F,IFERROR(IF(AD115=AH115,AI115,AH115),"---"))&gt;0,"---",IFERROR(IF(AD115=AH115,AI115,AH115),"---")))))=1,IF(AH115&lt;&gt;"---",VLOOKUP(AD115,CALC_CONN_TEB2000_REV01!F:M,8,0),IF(IFERROR(IF(AD115=AH115,AI115,AH115),"---")="---","---",IF(COUNTIF(CALC_CONN_TEB2000_REV01!F:F,IFERROR(IF(AD115=AH115,AI115,AH115),"---"))&gt;0,"---",IFERROR(IF(AD115=AH115,AI115,AH115),"---")))),"---")</f>
        <v>---</v>
      </c>
      <c r="AK115" t="str">
        <f>IF(COUNTIF(CALC_CONN_TEB2000_REV01!F:F,IF(AH115&lt;&gt;"---",VLOOKUP(AD115,CALC_CONN_TEB2000_REV01!F:M,8,0),IF(IFERROR(IF(AD115=AH115,AI115,AH115),"---")="---","---",IF(COUNTIF(CALC_CONN_TEB2000_REV01!F:F,IFERROR(IF(AD115=AH115,AI115,AH115),"---"))&gt;0,"---",IFERROR(IF(AD115=AH115,AI115,AH115),"---")))))=0,IF(AH115&lt;&gt;"---",VLOOKUP(AD115,CALC_CONN_TEB2000_REV01!F:M,8,0),IF(IFERROR(IF(AD115=AH115,AI115,AH115),"---")="---","---",IF(COUNTIF(CALC_CONN_TEB2000_REV01!F:F,IFERROR(IF(AD115=AH115,AI115,AH115),"---"))&gt;0,"---",IFERROR(IF(AD115=AH115,AI115,AH115),"---")))),"---")</f>
        <v>---</v>
      </c>
      <c r="AL115" t="str">
        <f t="shared" si="23"/>
        <v>---</v>
      </c>
      <c r="AM115">
        <f t="shared" si="24"/>
        <v>30</v>
      </c>
      <c r="AT115" t="str">
        <f t="shared" si="17"/>
        <v>B13_L14_P</v>
      </c>
      <c r="AU115" t="str">
        <f t="shared" si="18"/>
        <v>--</v>
      </c>
    </row>
    <row r="116" spans="1:47" x14ac:dyDescent="0.25">
      <c r="A116" t="str">
        <f t="shared" si="13"/>
        <v>J2-A16</v>
      </c>
      <c r="B116" t="str">
        <f t="shared" si="14"/>
        <v>B13_L1_N</v>
      </c>
      <c r="C116" t="str">
        <f t="shared" si="15"/>
        <v>J2-B13_L1_N</v>
      </c>
      <c r="D116" t="str">
        <f t="shared" si="16"/>
        <v>J2-A16</v>
      </c>
      <c r="E116" t="s">
        <v>842</v>
      </c>
      <c r="F116" t="s">
        <v>1107</v>
      </c>
      <c r="G116" t="s">
        <v>1663</v>
      </c>
      <c r="L116" t="s">
        <v>1700</v>
      </c>
      <c r="M116" t="s">
        <v>290</v>
      </c>
      <c r="N116">
        <v>16.747299999999999</v>
      </c>
      <c r="AA116">
        <f t="shared" si="25"/>
        <v>111</v>
      </c>
      <c r="AB116" t="str">
        <f>B2B!B113</f>
        <v>JB2</v>
      </c>
      <c r="AC116" t="str">
        <f>B2B!C113</f>
        <v>12</v>
      </c>
      <c r="AD116" t="str">
        <f t="shared" si="19"/>
        <v>JB2-12</v>
      </c>
      <c r="AE116" t="str">
        <f t="shared" si="20"/>
        <v>B33_L7_P</v>
      </c>
      <c r="AG116" t="str">
        <f t="shared" si="21"/>
        <v>--</v>
      </c>
      <c r="AH116" t="str">
        <f t="shared" si="22"/>
        <v>J2-A25</v>
      </c>
      <c r="AI116" t="str">
        <f>IFERROR(IF(IF(AG116="--",INDEX(D:D,MATCH(AE116,INDEX(B:B,MATCH(AE116,B:B,)+1):B10630,)+MATCH(AE116,B:B,)))=AD116,VLOOKUP(AE116,B:D,3,0),IF(AG116="--",INDEX(D:D,MATCH(AE116,INDEX(B:B,MATCH(AE116,B:B,)+1):B10630,)+MATCH(AE116,B:B,)),"---")),"---")</f>
        <v>J2-A25</v>
      </c>
      <c r="AJ116" t="str">
        <f>IF(COUNTIF(CALC_CONN_TEB2000_REV01!F:F,IF(AH116&lt;&gt;"---",VLOOKUP(AD116,CALC_CONN_TEB2000_REV01!F:M,8,0),IF(IFERROR(IF(AD116=AH116,AI116,AH116),"---")="---","---",IF(COUNTIF(CALC_CONN_TEB2000_REV01!F:F,IFERROR(IF(AD116=AH116,AI116,AH116),"---"))&gt;0,"---",IFERROR(IF(AD116=AH116,AI116,AH116),"---")))))=1,IF(AH116&lt;&gt;"---",VLOOKUP(AD116,CALC_CONN_TEB2000_REV01!F:M,8,0),IF(IFERROR(IF(AD116=AH116,AI116,AH116),"---")="---","---",IF(COUNTIF(CALC_CONN_TEB2000_REV01!F:F,IFERROR(IF(AD116=AH116,AI116,AH116),"---"))&gt;0,"---",IFERROR(IF(AD116=AH116,AI116,AH116),"---")))),"---")</f>
        <v>J2-A25</v>
      </c>
      <c r="AK116" t="str">
        <f>IF(COUNTIF(CALC_CONN_TEB2000_REV01!F:F,IF(AH116&lt;&gt;"---",VLOOKUP(AD116,CALC_CONN_TEB2000_REV01!F:M,8,0),IF(IFERROR(IF(AD116=AH116,AI116,AH116),"---")="---","---",IF(COUNTIF(CALC_CONN_TEB2000_REV01!F:F,IFERROR(IF(AD116=AH116,AI116,AH116),"---"))&gt;0,"---",IFERROR(IF(AD116=AH116,AI116,AH116),"---")))))=0,IF(AH116&lt;&gt;"---",VLOOKUP(AD116,CALC_CONN_TEB2000_REV01!F:M,8,0),IF(IFERROR(IF(AD116=AH116,AI116,AH116),"---")="---","---",IF(COUNTIF(CALC_CONN_TEB2000_REV01!F:F,IFERROR(IF(AD116=AH116,AI116,AH116),"---"))&gt;0,"---",IFERROR(IF(AD116=AH116,AI116,AH116),"---")))),"---")</f>
        <v>---</v>
      </c>
      <c r="AL116">
        <f t="shared" si="23"/>
        <v>28.767099999999999</v>
      </c>
      <c r="AM116">
        <f t="shared" si="24"/>
        <v>2</v>
      </c>
      <c r="AT116" t="str">
        <f t="shared" si="17"/>
        <v>B13_L1_N</v>
      </c>
      <c r="AU116" t="str">
        <f t="shared" si="18"/>
        <v>--</v>
      </c>
    </row>
    <row r="117" spans="1:47" x14ac:dyDescent="0.25">
      <c r="A117" t="str">
        <f t="shared" si="13"/>
        <v>J2-A17</v>
      </c>
      <c r="B117" t="str">
        <f t="shared" si="14"/>
        <v>B13_L1_P</v>
      </c>
      <c r="C117" t="str">
        <f t="shared" si="15"/>
        <v>J2-B13_L1_P</v>
      </c>
      <c r="D117" t="str">
        <f t="shared" si="16"/>
        <v>J2-A17</v>
      </c>
      <c r="E117" t="s">
        <v>842</v>
      </c>
      <c r="F117" t="s">
        <v>1108</v>
      </c>
      <c r="G117" t="s">
        <v>1666</v>
      </c>
      <c r="L117" t="s">
        <v>1686</v>
      </c>
      <c r="M117" t="s">
        <v>290</v>
      </c>
      <c r="N117">
        <v>22.474</v>
      </c>
      <c r="AA117">
        <f t="shared" si="25"/>
        <v>112</v>
      </c>
      <c r="AB117" t="str">
        <f>B2B!B114</f>
        <v>JB2</v>
      </c>
      <c r="AC117" t="str">
        <f>B2B!C114</f>
        <v>11</v>
      </c>
      <c r="AD117" t="str">
        <f t="shared" si="19"/>
        <v>JB2-11</v>
      </c>
      <c r="AE117" t="str">
        <f t="shared" si="20"/>
        <v>M3.3VOUT</v>
      </c>
      <c r="AG117" t="str">
        <f t="shared" si="21"/>
        <v>---</v>
      </c>
      <c r="AH117" t="str">
        <f t="shared" si="22"/>
        <v>---</v>
      </c>
      <c r="AI117" t="str">
        <f>IFERROR(IF(IF(AG117="--",INDEX(D:D,MATCH(AE117,INDEX(B:B,MATCH(AE117,B:B,)+1):B10631,)+MATCH(AE117,B:B,)))=AD117,VLOOKUP(AE117,B:D,3,0),IF(AG117="--",INDEX(D:D,MATCH(AE117,INDEX(B:B,MATCH(AE117,B:B,)+1):B10631,)+MATCH(AE117,B:B,)),"---")),"---")</f>
        <v>---</v>
      </c>
      <c r="AJ117" t="str">
        <f>IF(COUNTIF(CALC_CONN_TEB2000_REV01!F:F,IF(AH117&lt;&gt;"---",VLOOKUP(AD117,CALC_CONN_TEB2000_REV01!F:M,8,0),IF(IFERROR(IF(AD117=AH117,AI117,AH117),"---")="---","---",IF(COUNTIF(CALC_CONN_TEB2000_REV01!F:F,IFERROR(IF(AD117=AH117,AI117,AH117),"---"))&gt;0,"---",IFERROR(IF(AD117=AH117,AI117,AH117),"---")))))=1,IF(AH117&lt;&gt;"---",VLOOKUP(AD117,CALC_CONN_TEB2000_REV01!F:M,8,0),IF(IFERROR(IF(AD117=AH117,AI117,AH117),"---")="---","---",IF(COUNTIF(CALC_CONN_TEB2000_REV01!F:F,IFERROR(IF(AD117=AH117,AI117,AH117),"---"))&gt;0,"---",IFERROR(IF(AD117=AH117,AI117,AH117),"---")))),"---")</f>
        <v>---</v>
      </c>
      <c r="AK117" t="str">
        <f>IF(COUNTIF(CALC_CONN_TEB2000_REV01!F:F,IF(AH117&lt;&gt;"---",VLOOKUP(AD117,CALC_CONN_TEB2000_REV01!F:M,8,0),IF(IFERROR(IF(AD117=AH117,AI117,AH117),"---")="---","---",IF(COUNTIF(CALC_CONN_TEB2000_REV01!F:F,IFERROR(IF(AD117=AH117,AI117,AH117),"---"))&gt;0,"---",IFERROR(IF(AD117=AH117,AI117,AH117),"---")))))=0,IF(AH117&lt;&gt;"---",VLOOKUP(AD117,CALC_CONN_TEB2000_REV01!F:M,8,0),IF(IFERROR(IF(AD117=AH117,AI117,AH117),"---")="---","---",IF(COUNTIF(CALC_CONN_TEB2000_REV01!F:F,IFERROR(IF(AD117=AH117,AI117,AH117),"---"))&gt;0,"---",IFERROR(IF(AD117=AH117,AI117,AH117),"---")))),"---")</f>
        <v>---</v>
      </c>
      <c r="AL117" t="str">
        <f t="shared" si="23"/>
        <v>---</v>
      </c>
      <c r="AM117">
        <f t="shared" si="24"/>
        <v>30</v>
      </c>
      <c r="AT117" t="str">
        <f t="shared" si="17"/>
        <v>B13_L1_P</v>
      </c>
      <c r="AU117" t="str">
        <f t="shared" si="18"/>
        <v>--</v>
      </c>
    </row>
    <row r="118" spans="1:47" x14ac:dyDescent="0.25">
      <c r="A118" t="str">
        <f t="shared" si="13"/>
        <v>J2-A18</v>
      </c>
      <c r="B118" t="str">
        <f t="shared" si="14"/>
        <v>B13_L5_N</v>
      </c>
      <c r="C118" t="str">
        <f t="shared" si="15"/>
        <v>J2-B13_L5_N</v>
      </c>
      <c r="D118" t="str">
        <f t="shared" si="16"/>
        <v>J2-A18</v>
      </c>
      <c r="E118" t="s">
        <v>842</v>
      </c>
      <c r="F118" t="s">
        <v>1109</v>
      </c>
      <c r="G118" t="s">
        <v>1699</v>
      </c>
      <c r="L118" t="s">
        <v>1684</v>
      </c>
      <c r="M118" t="s">
        <v>290</v>
      </c>
      <c r="N118">
        <v>22.077200000000001</v>
      </c>
      <c r="AA118">
        <f t="shared" si="25"/>
        <v>113</v>
      </c>
      <c r="AB118" t="str">
        <f>B2B!B115</f>
        <v>JB2</v>
      </c>
      <c r="AC118" t="str">
        <f>B2B!C115</f>
        <v>14</v>
      </c>
      <c r="AD118" t="str">
        <f t="shared" si="19"/>
        <v>JB2-14</v>
      </c>
      <c r="AE118" t="str">
        <f t="shared" si="20"/>
        <v>B33_L7_N</v>
      </c>
      <c r="AG118" t="str">
        <f t="shared" si="21"/>
        <v>--</v>
      </c>
      <c r="AH118" t="str">
        <f t="shared" si="22"/>
        <v>J2-A24</v>
      </c>
      <c r="AI118" t="str">
        <f>IFERROR(IF(IF(AG118="--",INDEX(D:D,MATCH(AE118,INDEX(B:B,MATCH(AE118,B:B,)+1):B10632,)+MATCH(AE118,B:B,)))=AD118,VLOOKUP(AE118,B:D,3,0),IF(AG118="--",INDEX(D:D,MATCH(AE118,INDEX(B:B,MATCH(AE118,B:B,)+1):B10632,)+MATCH(AE118,B:B,)),"---")),"---")</f>
        <v>J2-A24</v>
      </c>
      <c r="AJ118" t="str">
        <f>IF(COUNTIF(CALC_CONN_TEB2000_REV01!F:F,IF(AH118&lt;&gt;"---",VLOOKUP(AD118,CALC_CONN_TEB2000_REV01!F:M,8,0),IF(IFERROR(IF(AD118=AH118,AI118,AH118),"---")="---","---",IF(COUNTIF(CALC_CONN_TEB2000_REV01!F:F,IFERROR(IF(AD118=AH118,AI118,AH118),"---"))&gt;0,"---",IFERROR(IF(AD118=AH118,AI118,AH118),"---")))))=1,IF(AH118&lt;&gt;"---",VLOOKUP(AD118,CALC_CONN_TEB2000_REV01!F:M,8,0),IF(IFERROR(IF(AD118=AH118,AI118,AH118),"---")="---","---",IF(COUNTIF(CALC_CONN_TEB2000_REV01!F:F,IFERROR(IF(AD118=AH118,AI118,AH118),"---"))&gt;0,"---",IFERROR(IF(AD118=AH118,AI118,AH118),"---")))),"---")</f>
        <v>J2-A24</v>
      </c>
      <c r="AK118" t="str">
        <f>IF(COUNTIF(CALC_CONN_TEB2000_REV01!F:F,IF(AH118&lt;&gt;"---",VLOOKUP(AD118,CALC_CONN_TEB2000_REV01!F:M,8,0),IF(IFERROR(IF(AD118=AH118,AI118,AH118),"---")="---","---",IF(COUNTIF(CALC_CONN_TEB2000_REV01!F:F,IFERROR(IF(AD118=AH118,AI118,AH118),"---"))&gt;0,"---",IFERROR(IF(AD118=AH118,AI118,AH118),"---")))))=0,IF(AH118&lt;&gt;"---",VLOOKUP(AD118,CALC_CONN_TEB2000_REV01!F:M,8,0),IF(IFERROR(IF(AD118=AH118,AI118,AH118),"---")="---","---",IF(COUNTIF(CALC_CONN_TEB2000_REV01!F:F,IFERROR(IF(AD118=AH118,AI118,AH118),"---"))&gt;0,"---",IFERROR(IF(AD118=AH118,AI118,AH118),"---")))),"---")</f>
        <v>---</v>
      </c>
      <c r="AL118">
        <f t="shared" si="23"/>
        <v>28.8096</v>
      </c>
      <c r="AM118">
        <f t="shared" si="24"/>
        <v>2</v>
      </c>
      <c r="AT118" t="str">
        <f t="shared" si="17"/>
        <v>B13_L5_N</v>
      </c>
      <c r="AU118" t="str">
        <f t="shared" si="18"/>
        <v>--</v>
      </c>
    </row>
    <row r="119" spans="1:47" x14ac:dyDescent="0.25">
      <c r="A119" t="str">
        <f t="shared" si="13"/>
        <v>J2-A19</v>
      </c>
      <c r="B119" t="str">
        <f t="shared" si="14"/>
        <v>B13_L5_P</v>
      </c>
      <c r="C119" t="str">
        <f t="shared" si="15"/>
        <v>J2-B13_L5_P</v>
      </c>
      <c r="D119" t="str">
        <f t="shared" si="16"/>
        <v>J2-A19</v>
      </c>
      <c r="E119" t="s">
        <v>842</v>
      </c>
      <c r="F119" t="s">
        <v>1110</v>
      </c>
      <c r="G119" t="s">
        <v>1701</v>
      </c>
      <c r="L119" t="s">
        <v>1608</v>
      </c>
      <c r="M119" t="s">
        <v>290</v>
      </c>
      <c r="N119">
        <v>23.068100000000001</v>
      </c>
      <c r="AA119">
        <f t="shared" si="25"/>
        <v>114</v>
      </c>
      <c r="AB119" t="str">
        <f>B2B!B116</f>
        <v>JB2</v>
      </c>
      <c r="AC119" t="str">
        <f>B2B!C116</f>
        <v>13</v>
      </c>
      <c r="AD119" t="str">
        <f t="shared" si="19"/>
        <v>JB2-13</v>
      </c>
      <c r="AE119" t="str">
        <f t="shared" si="20"/>
        <v>B33_L4_P</v>
      </c>
      <c r="AG119" t="str">
        <f t="shared" si="21"/>
        <v>--</v>
      </c>
      <c r="AH119" t="str">
        <f t="shared" si="22"/>
        <v>J2-B22</v>
      </c>
      <c r="AI119" t="str">
        <f>IFERROR(IF(IF(AG119="--",INDEX(D:D,MATCH(AE119,INDEX(B:B,MATCH(AE119,B:B,)+1):B10633,)+MATCH(AE119,B:B,)))=AD119,VLOOKUP(AE119,B:D,3,0),IF(AG119="--",INDEX(D:D,MATCH(AE119,INDEX(B:B,MATCH(AE119,B:B,)+1):B10633,)+MATCH(AE119,B:B,)),"---")),"---")</f>
        <v>J2-B22</v>
      </c>
      <c r="AJ119" t="str">
        <f>IF(COUNTIF(CALC_CONN_TEB2000_REV01!F:F,IF(AH119&lt;&gt;"---",VLOOKUP(AD119,CALC_CONN_TEB2000_REV01!F:M,8,0),IF(IFERROR(IF(AD119=AH119,AI119,AH119),"---")="---","---",IF(COUNTIF(CALC_CONN_TEB2000_REV01!F:F,IFERROR(IF(AD119=AH119,AI119,AH119),"---"))&gt;0,"---",IFERROR(IF(AD119=AH119,AI119,AH119),"---")))))=1,IF(AH119&lt;&gt;"---",VLOOKUP(AD119,CALC_CONN_TEB2000_REV01!F:M,8,0),IF(IFERROR(IF(AD119=AH119,AI119,AH119),"---")="---","---",IF(COUNTIF(CALC_CONN_TEB2000_REV01!F:F,IFERROR(IF(AD119=AH119,AI119,AH119),"---"))&gt;0,"---",IFERROR(IF(AD119=AH119,AI119,AH119),"---")))),"---")</f>
        <v>J2-B22</v>
      </c>
      <c r="AK119" t="str">
        <f>IF(COUNTIF(CALC_CONN_TEB2000_REV01!F:F,IF(AH119&lt;&gt;"---",VLOOKUP(AD119,CALC_CONN_TEB2000_REV01!F:M,8,0),IF(IFERROR(IF(AD119=AH119,AI119,AH119),"---")="---","---",IF(COUNTIF(CALC_CONN_TEB2000_REV01!F:F,IFERROR(IF(AD119=AH119,AI119,AH119),"---"))&gt;0,"---",IFERROR(IF(AD119=AH119,AI119,AH119),"---")))))=0,IF(AH119&lt;&gt;"---",VLOOKUP(AD119,CALC_CONN_TEB2000_REV01!F:M,8,0),IF(IFERROR(IF(AD119=AH119,AI119,AH119),"---")="---","---",IF(COUNTIF(CALC_CONN_TEB2000_REV01!F:F,IFERROR(IF(AD119=AH119,AI119,AH119),"---"))&gt;0,"---",IFERROR(IF(AD119=AH119,AI119,AH119),"---")))),"---")</f>
        <v>---</v>
      </c>
      <c r="AL119">
        <f t="shared" si="23"/>
        <v>16.136700000000001</v>
      </c>
      <c r="AM119">
        <f t="shared" si="24"/>
        <v>2</v>
      </c>
      <c r="AT119" t="str">
        <f t="shared" si="17"/>
        <v>B13_L5_P</v>
      </c>
      <c r="AU119" t="str">
        <f t="shared" si="18"/>
        <v>--</v>
      </c>
    </row>
    <row r="120" spans="1:47" x14ac:dyDescent="0.25">
      <c r="A120" t="str">
        <f t="shared" si="13"/>
        <v>J2-A20</v>
      </c>
      <c r="B120" t="str">
        <f t="shared" si="14"/>
        <v>B33_L13_N</v>
      </c>
      <c r="C120" t="str">
        <f t="shared" si="15"/>
        <v>J2-B33_L13_N</v>
      </c>
      <c r="D120" t="str">
        <f t="shared" si="16"/>
        <v>J2-A20</v>
      </c>
      <c r="E120" t="s">
        <v>842</v>
      </c>
      <c r="F120" t="s">
        <v>1111</v>
      </c>
      <c r="G120" t="s">
        <v>1732</v>
      </c>
      <c r="L120" t="s">
        <v>1606</v>
      </c>
      <c r="M120" t="s">
        <v>290</v>
      </c>
      <c r="N120">
        <v>23.047999999999998</v>
      </c>
      <c r="AA120">
        <f t="shared" si="25"/>
        <v>115</v>
      </c>
      <c r="AB120" t="str">
        <f>B2B!B117</f>
        <v>JB2</v>
      </c>
      <c r="AC120" t="str">
        <f>B2B!C117</f>
        <v>16</v>
      </c>
      <c r="AD120" t="str">
        <f t="shared" si="19"/>
        <v>JB2-16</v>
      </c>
      <c r="AE120" t="str">
        <f t="shared" si="20"/>
        <v>B33_L8_P</v>
      </c>
      <c r="AG120" t="str">
        <f t="shared" si="21"/>
        <v>--</v>
      </c>
      <c r="AH120" t="str">
        <f t="shared" si="22"/>
        <v>J2-B24</v>
      </c>
      <c r="AI120" t="str">
        <f>IFERROR(IF(IF(AG120="--",INDEX(D:D,MATCH(AE120,INDEX(B:B,MATCH(AE120,B:B,)+1):B10634,)+MATCH(AE120,B:B,)))=AD120,VLOOKUP(AE120,B:D,3,0),IF(AG120="--",INDEX(D:D,MATCH(AE120,INDEX(B:B,MATCH(AE120,B:B,)+1):B10634,)+MATCH(AE120,B:B,)),"---")),"---")</f>
        <v>J2-B24</v>
      </c>
      <c r="AJ120" t="str">
        <f>IF(COUNTIF(CALC_CONN_TEB2000_REV01!F:F,IF(AH120&lt;&gt;"---",VLOOKUP(AD120,CALC_CONN_TEB2000_REV01!F:M,8,0),IF(IFERROR(IF(AD120=AH120,AI120,AH120),"---")="---","---",IF(COUNTIF(CALC_CONN_TEB2000_REV01!F:F,IFERROR(IF(AD120=AH120,AI120,AH120),"---"))&gt;0,"---",IFERROR(IF(AD120=AH120,AI120,AH120),"---")))))=1,IF(AH120&lt;&gt;"---",VLOOKUP(AD120,CALC_CONN_TEB2000_REV01!F:M,8,0),IF(IFERROR(IF(AD120=AH120,AI120,AH120),"---")="---","---",IF(COUNTIF(CALC_CONN_TEB2000_REV01!F:F,IFERROR(IF(AD120=AH120,AI120,AH120),"---"))&gt;0,"---",IFERROR(IF(AD120=AH120,AI120,AH120),"---")))),"---")</f>
        <v>J2-B24</v>
      </c>
      <c r="AK120" t="str">
        <f>IF(COUNTIF(CALC_CONN_TEB2000_REV01!F:F,IF(AH120&lt;&gt;"---",VLOOKUP(AD120,CALC_CONN_TEB2000_REV01!F:M,8,0),IF(IFERROR(IF(AD120=AH120,AI120,AH120),"---")="---","---",IF(COUNTIF(CALC_CONN_TEB2000_REV01!F:F,IFERROR(IF(AD120=AH120,AI120,AH120),"---"))&gt;0,"---",IFERROR(IF(AD120=AH120,AI120,AH120),"---")))))=0,IF(AH120&lt;&gt;"---",VLOOKUP(AD120,CALC_CONN_TEB2000_REV01!F:M,8,0),IF(IFERROR(IF(AD120=AH120,AI120,AH120),"---")="---","---",IF(COUNTIF(CALC_CONN_TEB2000_REV01!F:F,IFERROR(IF(AD120=AH120,AI120,AH120),"---"))&gt;0,"---",IFERROR(IF(AD120=AH120,AI120,AH120),"---")))),"---")</f>
        <v>---</v>
      </c>
      <c r="AL120">
        <f t="shared" si="23"/>
        <v>27.486799999999999</v>
      </c>
      <c r="AM120">
        <f t="shared" si="24"/>
        <v>2</v>
      </c>
      <c r="AT120" t="str">
        <f t="shared" si="17"/>
        <v>B33_L13_N</v>
      </c>
      <c r="AU120" t="str">
        <f t="shared" si="18"/>
        <v>--</v>
      </c>
    </row>
    <row r="121" spans="1:47" x14ac:dyDescent="0.25">
      <c r="A121" t="str">
        <f t="shared" si="13"/>
        <v>J2-A21</v>
      </c>
      <c r="B121" t="str">
        <f t="shared" si="14"/>
        <v>B33_L13_P</v>
      </c>
      <c r="C121" t="str">
        <f t="shared" si="15"/>
        <v>J2-B33_L13_P</v>
      </c>
      <c r="D121" t="str">
        <f t="shared" si="16"/>
        <v>J2-A21</v>
      </c>
      <c r="E121" t="s">
        <v>842</v>
      </c>
      <c r="F121" t="s">
        <v>1112</v>
      </c>
      <c r="G121" t="s">
        <v>1735</v>
      </c>
      <c r="L121" t="s">
        <v>1616</v>
      </c>
      <c r="M121" t="s">
        <v>290</v>
      </c>
      <c r="N121">
        <v>17.138000000000002</v>
      </c>
      <c r="AA121">
        <f t="shared" si="25"/>
        <v>116</v>
      </c>
      <c r="AB121" t="str">
        <f>B2B!B118</f>
        <v>JB2</v>
      </c>
      <c r="AC121" t="str">
        <f>B2B!C118</f>
        <v>15</v>
      </c>
      <c r="AD121" t="str">
        <f t="shared" si="19"/>
        <v>JB2-15</v>
      </c>
      <c r="AE121" t="str">
        <f t="shared" si="20"/>
        <v>B33_L4_N</v>
      </c>
      <c r="AG121" t="str">
        <f t="shared" si="21"/>
        <v>--</v>
      </c>
      <c r="AH121" t="str">
        <f t="shared" si="22"/>
        <v>J2-B21</v>
      </c>
      <c r="AI121" t="str">
        <f>IFERROR(IF(IF(AG121="--",INDEX(D:D,MATCH(AE121,INDEX(B:B,MATCH(AE121,B:B,)+1):B10635,)+MATCH(AE121,B:B,)))=AD121,VLOOKUP(AE121,B:D,3,0),IF(AG121="--",INDEX(D:D,MATCH(AE121,INDEX(B:B,MATCH(AE121,B:B,)+1):B10635,)+MATCH(AE121,B:B,)),"---")),"---")</f>
        <v>J2-B21</v>
      </c>
      <c r="AJ121" t="str">
        <f>IF(COUNTIF(CALC_CONN_TEB2000_REV01!F:F,IF(AH121&lt;&gt;"---",VLOOKUP(AD121,CALC_CONN_TEB2000_REV01!F:M,8,0),IF(IFERROR(IF(AD121=AH121,AI121,AH121),"---")="---","---",IF(COUNTIF(CALC_CONN_TEB2000_REV01!F:F,IFERROR(IF(AD121=AH121,AI121,AH121),"---"))&gt;0,"---",IFERROR(IF(AD121=AH121,AI121,AH121),"---")))))=1,IF(AH121&lt;&gt;"---",VLOOKUP(AD121,CALC_CONN_TEB2000_REV01!F:M,8,0),IF(IFERROR(IF(AD121=AH121,AI121,AH121),"---")="---","---",IF(COUNTIF(CALC_CONN_TEB2000_REV01!F:F,IFERROR(IF(AD121=AH121,AI121,AH121),"---"))&gt;0,"---",IFERROR(IF(AD121=AH121,AI121,AH121),"---")))),"---")</f>
        <v>J2-B21</v>
      </c>
      <c r="AK121" t="str">
        <f>IF(COUNTIF(CALC_CONN_TEB2000_REV01!F:F,IF(AH121&lt;&gt;"---",VLOOKUP(AD121,CALC_CONN_TEB2000_REV01!F:M,8,0),IF(IFERROR(IF(AD121=AH121,AI121,AH121),"---")="---","---",IF(COUNTIF(CALC_CONN_TEB2000_REV01!F:F,IFERROR(IF(AD121=AH121,AI121,AH121),"---"))&gt;0,"---",IFERROR(IF(AD121=AH121,AI121,AH121),"---")))))=0,IF(AH121&lt;&gt;"---",VLOOKUP(AD121,CALC_CONN_TEB2000_REV01!F:M,8,0),IF(IFERROR(IF(AD121=AH121,AI121,AH121),"---")="---","---",IF(COUNTIF(CALC_CONN_TEB2000_REV01!F:F,IFERROR(IF(AD121=AH121,AI121,AH121),"---"))&gt;0,"---",IFERROR(IF(AD121=AH121,AI121,AH121),"---")))),"---")</f>
        <v>---</v>
      </c>
      <c r="AL121">
        <f t="shared" si="23"/>
        <v>16.060400000000001</v>
      </c>
      <c r="AM121">
        <f t="shared" si="24"/>
        <v>2</v>
      </c>
      <c r="AT121" t="str">
        <f t="shared" si="17"/>
        <v>B33_L13_P</v>
      </c>
      <c r="AU121" t="str">
        <f t="shared" si="18"/>
        <v>--</v>
      </c>
    </row>
    <row r="122" spans="1:47" x14ac:dyDescent="0.25">
      <c r="A122" t="str">
        <f t="shared" si="13"/>
        <v>J2-A22</v>
      </c>
      <c r="B122" t="str">
        <f t="shared" si="14"/>
        <v>B33_L11_N</v>
      </c>
      <c r="C122" t="str">
        <f t="shared" si="15"/>
        <v>J2-B33_L11_N</v>
      </c>
      <c r="D122" t="str">
        <f t="shared" si="16"/>
        <v>J2-A22</v>
      </c>
      <c r="E122" t="s">
        <v>842</v>
      </c>
      <c r="F122" t="s">
        <v>989</v>
      </c>
      <c r="G122" t="s">
        <v>1720</v>
      </c>
      <c r="L122" t="s">
        <v>1614</v>
      </c>
      <c r="M122" t="s">
        <v>290</v>
      </c>
      <c r="N122">
        <v>17.117999999999999</v>
      </c>
      <c r="AA122">
        <f t="shared" si="25"/>
        <v>117</v>
      </c>
      <c r="AB122" t="str">
        <f>B2B!B119</f>
        <v>JB2</v>
      </c>
      <c r="AC122" t="str">
        <f>B2B!C119</f>
        <v>18</v>
      </c>
      <c r="AD122" t="str">
        <f t="shared" si="19"/>
        <v>JB2-18</v>
      </c>
      <c r="AE122" t="str">
        <f t="shared" si="20"/>
        <v>B33_L8_N</v>
      </c>
      <c r="AG122" t="str">
        <f t="shared" si="21"/>
        <v>--</v>
      </c>
      <c r="AH122" t="str">
        <f t="shared" si="22"/>
        <v>J2-B23</v>
      </c>
      <c r="AI122" t="str">
        <f>IFERROR(IF(IF(AG122="--",INDEX(D:D,MATCH(AE122,INDEX(B:B,MATCH(AE122,B:B,)+1):B10636,)+MATCH(AE122,B:B,)))=AD122,VLOOKUP(AE122,B:D,3,0),IF(AG122="--",INDEX(D:D,MATCH(AE122,INDEX(B:B,MATCH(AE122,B:B,)+1):B10636,)+MATCH(AE122,B:B,)),"---")),"---")</f>
        <v>J2-B23</v>
      </c>
      <c r="AJ122" t="str">
        <f>IF(COUNTIF(CALC_CONN_TEB2000_REV01!F:F,IF(AH122&lt;&gt;"---",VLOOKUP(AD122,CALC_CONN_TEB2000_REV01!F:M,8,0),IF(IFERROR(IF(AD122=AH122,AI122,AH122),"---")="---","---",IF(COUNTIF(CALC_CONN_TEB2000_REV01!F:F,IFERROR(IF(AD122=AH122,AI122,AH122),"---"))&gt;0,"---",IFERROR(IF(AD122=AH122,AI122,AH122),"---")))))=1,IF(AH122&lt;&gt;"---",VLOOKUP(AD122,CALC_CONN_TEB2000_REV01!F:M,8,0),IF(IFERROR(IF(AD122=AH122,AI122,AH122),"---")="---","---",IF(COUNTIF(CALC_CONN_TEB2000_REV01!F:F,IFERROR(IF(AD122=AH122,AI122,AH122),"---"))&gt;0,"---",IFERROR(IF(AD122=AH122,AI122,AH122),"---")))),"---")</f>
        <v>J2-B23</v>
      </c>
      <c r="AK122" t="str">
        <f>IF(COUNTIF(CALC_CONN_TEB2000_REV01!F:F,IF(AH122&lt;&gt;"---",VLOOKUP(AD122,CALC_CONN_TEB2000_REV01!F:M,8,0),IF(IFERROR(IF(AD122=AH122,AI122,AH122),"---")="---","---",IF(COUNTIF(CALC_CONN_TEB2000_REV01!F:F,IFERROR(IF(AD122=AH122,AI122,AH122),"---"))&gt;0,"---",IFERROR(IF(AD122=AH122,AI122,AH122),"---")))))=0,IF(AH122&lt;&gt;"---",VLOOKUP(AD122,CALC_CONN_TEB2000_REV01!F:M,8,0),IF(IFERROR(IF(AD122=AH122,AI122,AH122),"---")="---","---",IF(COUNTIF(CALC_CONN_TEB2000_REV01!F:F,IFERROR(IF(AD122=AH122,AI122,AH122),"---"))&gt;0,"---",IFERROR(IF(AD122=AH122,AI122,AH122),"---")))),"---")</f>
        <v>---</v>
      </c>
      <c r="AL122">
        <f t="shared" si="23"/>
        <v>27.486799999999999</v>
      </c>
      <c r="AM122">
        <f t="shared" si="24"/>
        <v>2</v>
      </c>
      <c r="AT122" t="str">
        <f t="shared" si="17"/>
        <v>B33_L11_N</v>
      </c>
      <c r="AU122" t="str">
        <f t="shared" si="18"/>
        <v>--</v>
      </c>
    </row>
    <row r="123" spans="1:47" x14ac:dyDescent="0.25">
      <c r="A123" t="str">
        <f t="shared" si="13"/>
        <v>J2-A23</v>
      </c>
      <c r="B123" t="str">
        <f t="shared" si="14"/>
        <v>B33_L11_P</v>
      </c>
      <c r="C123" t="str">
        <f t="shared" si="15"/>
        <v>J2-B33_L11_P</v>
      </c>
      <c r="D123" t="str">
        <f t="shared" si="16"/>
        <v>J2-A23</v>
      </c>
      <c r="E123" t="s">
        <v>842</v>
      </c>
      <c r="F123" t="s">
        <v>1640</v>
      </c>
      <c r="G123" t="s">
        <v>1723</v>
      </c>
      <c r="L123" t="s">
        <v>1612</v>
      </c>
      <c r="M123" t="s">
        <v>290</v>
      </c>
      <c r="N123">
        <v>21.047000000000001</v>
      </c>
      <c r="AA123">
        <f t="shared" si="25"/>
        <v>118</v>
      </c>
      <c r="AB123" t="str">
        <f>B2B!B120</f>
        <v>JB2</v>
      </c>
      <c r="AC123" t="str">
        <f>B2B!C120</f>
        <v>17</v>
      </c>
      <c r="AD123" t="str">
        <f t="shared" si="19"/>
        <v>JB2-17</v>
      </c>
      <c r="AE123" t="str">
        <f t="shared" si="20"/>
        <v>RESIN</v>
      </c>
      <c r="AG123" t="str">
        <f t="shared" si="21"/>
        <v>--</v>
      </c>
      <c r="AH123" t="str">
        <f t="shared" si="22"/>
        <v>JB2-17</v>
      </c>
      <c r="AI123" t="str">
        <f>IFERROR(IF(IF(AG123="--",INDEX(D:D,MATCH(AE123,INDEX(B:B,MATCH(AE123,B:B,)+1):B10637,)+MATCH(AE123,B:B,)))=AD123,VLOOKUP(AE123,B:D,3,0),IF(AG123="--",INDEX(D:D,MATCH(AE123,INDEX(B:B,MATCH(AE123,B:B,)+1):B10637,)+MATCH(AE123,B:B,)),"---")),"---")</f>
        <v>U5-119</v>
      </c>
      <c r="AJ123" t="str">
        <f>IF(COUNTIF(CALC_CONN_TEB2000_REV01!F:F,IF(AH123&lt;&gt;"---",VLOOKUP(AD123,CALC_CONN_TEB2000_REV01!F:M,8,0),IF(IFERROR(IF(AD123=AH123,AI123,AH123),"---")="---","---",IF(COUNTIF(CALC_CONN_TEB2000_REV01!F:F,IFERROR(IF(AD123=AH123,AI123,AH123),"---"))&gt;0,"---",IFERROR(IF(AD123=AH123,AI123,AH123),"---")))))=1,IF(AH123&lt;&gt;"---",VLOOKUP(AD123,CALC_CONN_TEB2000_REV01!F:M,8,0),IF(IFERROR(IF(AD123=AH123,AI123,AH123),"---")="---","---",IF(COUNTIF(CALC_CONN_TEB2000_REV01!F:F,IFERROR(IF(AD123=AH123,AI123,AH123),"---"))&gt;0,"---",IFERROR(IF(AD123=AH123,AI123,AH123),"---")))),"---")</f>
        <v>---</v>
      </c>
      <c r="AK123" t="str">
        <f>IF(COUNTIF(CALC_CONN_TEB2000_REV01!F:F,IF(AH123&lt;&gt;"---",VLOOKUP(AD123,CALC_CONN_TEB2000_REV01!F:M,8,0),IF(IFERROR(IF(AD123=AH123,AI123,AH123),"---")="---","---",IF(COUNTIF(CALC_CONN_TEB2000_REV01!F:F,IFERROR(IF(AD123=AH123,AI123,AH123),"---"))&gt;0,"---",IFERROR(IF(AD123=AH123,AI123,AH123),"---")))))=0,IF(AH123&lt;&gt;"---",VLOOKUP(AD123,CALC_CONN_TEB2000_REV01!F:M,8,0),IF(IFERROR(IF(AD123=AH123,AI123,AH123),"---")="---","---",IF(COUNTIF(CALC_CONN_TEB2000_REV01!F:F,IFERROR(IF(AD123=AH123,AI123,AH123),"---"))&gt;0,"---",IFERROR(IF(AD123=AH123,AI123,AH123),"---")))),"---")</f>
        <v>U5-119</v>
      </c>
      <c r="AL123">
        <f t="shared" si="23"/>
        <v>41.839300000000001</v>
      </c>
      <c r="AM123">
        <f t="shared" si="24"/>
        <v>2</v>
      </c>
      <c r="AT123" t="str">
        <f t="shared" si="17"/>
        <v>B33_L11_P</v>
      </c>
      <c r="AU123" t="str">
        <f t="shared" si="18"/>
        <v>--</v>
      </c>
    </row>
    <row r="124" spans="1:47" x14ac:dyDescent="0.25">
      <c r="A124" t="str">
        <f t="shared" si="13"/>
        <v>J2-A24</v>
      </c>
      <c r="B124" t="str">
        <f t="shared" si="14"/>
        <v>B33_L7_N</v>
      </c>
      <c r="C124" t="str">
        <f t="shared" si="15"/>
        <v>J2-B33_L7_N</v>
      </c>
      <c r="D124" t="str">
        <f t="shared" si="16"/>
        <v>J2-A24</v>
      </c>
      <c r="E124" t="s">
        <v>842</v>
      </c>
      <c r="F124" t="s">
        <v>1643</v>
      </c>
      <c r="G124" t="s">
        <v>1752</v>
      </c>
      <c r="L124" t="s">
        <v>1610</v>
      </c>
      <c r="M124" t="s">
        <v>290</v>
      </c>
      <c r="N124">
        <v>21.007000000000001</v>
      </c>
      <c r="AA124">
        <f t="shared" si="25"/>
        <v>119</v>
      </c>
      <c r="AB124" t="str">
        <f>B2B!B121</f>
        <v>JB2</v>
      </c>
      <c r="AC124" t="str">
        <f>B2B!C121</f>
        <v>20</v>
      </c>
      <c r="AD124" t="str">
        <f t="shared" si="19"/>
        <v>JB2-20</v>
      </c>
      <c r="AE124" t="str">
        <f t="shared" si="20"/>
        <v>NetJB2_20</v>
      </c>
      <c r="AG124" t="str">
        <f t="shared" si="21"/>
        <v>--</v>
      </c>
      <c r="AH124" t="str">
        <f t="shared" si="22"/>
        <v>JB2-20</v>
      </c>
      <c r="AI124" t="str">
        <f>IFERROR(IF(IF(AG124="--",INDEX(D:D,MATCH(AE124,INDEX(B:B,MATCH(AE124,B:B,)+1):B10638,)+MATCH(AE124,B:B,)))=AD124,VLOOKUP(AE124,B:D,3,0),IF(AG124="--",INDEX(D:D,MATCH(AE124,INDEX(B:B,MATCH(AE124,B:B,)+1):B10638,)+MATCH(AE124,B:B,)),"---")),"---")</f>
        <v>---</v>
      </c>
      <c r="AJ124" t="str">
        <f>IF(COUNTIF(CALC_CONN_TEB2000_REV01!F:F,IF(AH124&lt;&gt;"---",VLOOKUP(AD124,CALC_CONN_TEB2000_REV01!F:M,8,0),IF(IFERROR(IF(AD124=AH124,AI124,AH124),"---")="---","---",IF(COUNTIF(CALC_CONN_TEB2000_REV01!F:F,IFERROR(IF(AD124=AH124,AI124,AH124),"---"))&gt;0,"---",IFERROR(IF(AD124=AH124,AI124,AH124),"---")))))=1,IF(AH124&lt;&gt;"---",VLOOKUP(AD124,CALC_CONN_TEB2000_REV01!F:M,8,0),IF(IFERROR(IF(AD124=AH124,AI124,AH124),"---")="---","---",IF(COUNTIF(CALC_CONN_TEB2000_REV01!F:F,IFERROR(IF(AD124=AH124,AI124,AH124),"---"))&gt;0,"---",IFERROR(IF(AD124=AH124,AI124,AH124),"---")))),"---")</f>
        <v>---</v>
      </c>
      <c r="AK124" t="str">
        <f>IF(COUNTIF(CALC_CONN_TEB2000_REV01!F:F,IF(AH124&lt;&gt;"---",VLOOKUP(AD124,CALC_CONN_TEB2000_REV01!F:M,8,0),IF(IFERROR(IF(AD124=AH124,AI124,AH124),"---")="---","---",IF(COUNTIF(CALC_CONN_TEB2000_REV01!F:F,IFERROR(IF(AD124=AH124,AI124,AH124),"---"))&gt;0,"---",IFERROR(IF(AD124=AH124,AI124,AH124),"---")))))=0,IF(AH124&lt;&gt;"---",VLOOKUP(AD124,CALC_CONN_TEB2000_REV01!F:M,8,0),IF(IFERROR(IF(AD124=AH124,AI124,AH124),"---")="---","---",IF(COUNTIF(CALC_CONN_TEB2000_REV01!F:F,IFERROR(IF(AD124=AH124,AI124,AH124),"---"))&gt;0,"---",IFERROR(IF(AD124=AH124,AI124,AH124),"---")))),"---")</f>
        <v>---</v>
      </c>
      <c r="AL124" t="str">
        <f t="shared" si="23"/>
        <v>--</v>
      </c>
      <c r="AM124">
        <f t="shared" si="24"/>
        <v>1</v>
      </c>
      <c r="AT124" t="str">
        <f t="shared" si="17"/>
        <v>B33_L7_N</v>
      </c>
      <c r="AU124" t="str">
        <f t="shared" si="18"/>
        <v>--</v>
      </c>
    </row>
    <row r="125" spans="1:47" x14ac:dyDescent="0.25">
      <c r="A125" t="str">
        <f t="shared" si="13"/>
        <v>J2-A25</v>
      </c>
      <c r="B125" t="str">
        <f t="shared" si="14"/>
        <v>B33_L7_P</v>
      </c>
      <c r="C125" t="str">
        <f t="shared" si="15"/>
        <v>J2-B33_L7_P</v>
      </c>
      <c r="D125" t="str">
        <f t="shared" si="16"/>
        <v>J2-A25</v>
      </c>
      <c r="E125" t="s">
        <v>842</v>
      </c>
      <c r="F125" t="s">
        <v>1646</v>
      </c>
      <c r="G125" t="s">
        <v>1754</v>
      </c>
      <c r="L125" t="s">
        <v>1763</v>
      </c>
      <c r="M125" t="s">
        <v>290</v>
      </c>
      <c r="N125">
        <v>7.7808000000000002</v>
      </c>
      <c r="AA125">
        <f t="shared" si="25"/>
        <v>120</v>
      </c>
      <c r="AB125" t="str">
        <f>B2B!B122</f>
        <v>JB2</v>
      </c>
      <c r="AC125" t="str">
        <f>B2B!C122</f>
        <v>19</v>
      </c>
      <c r="AD125" t="str">
        <f t="shared" si="19"/>
        <v>JB2-19</v>
      </c>
      <c r="AE125" t="str">
        <f t="shared" si="20"/>
        <v>GND</v>
      </c>
      <c r="AG125" t="str">
        <f t="shared" si="21"/>
        <v>---</v>
      </c>
      <c r="AH125" t="str">
        <f t="shared" si="22"/>
        <v>---</v>
      </c>
      <c r="AI125" t="str">
        <f>IFERROR(IF(IF(AG125="--",INDEX(D:D,MATCH(AE125,INDEX(B:B,MATCH(AE125,B:B,)+1):B10639,)+MATCH(AE125,B:B,)))=AD125,VLOOKUP(AE125,B:D,3,0),IF(AG125="--",INDEX(D:D,MATCH(AE125,INDEX(B:B,MATCH(AE125,B:B,)+1):B10639,)+MATCH(AE125,B:B,)),"---")),"---")</f>
        <v>---</v>
      </c>
      <c r="AJ125" t="str">
        <f>IF(COUNTIF(CALC_CONN_TEB2000_REV01!F:F,IF(AH125&lt;&gt;"---",VLOOKUP(AD125,CALC_CONN_TEB2000_REV01!F:M,8,0),IF(IFERROR(IF(AD125=AH125,AI125,AH125),"---")="---","---",IF(COUNTIF(CALC_CONN_TEB2000_REV01!F:F,IFERROR(IF(AD125=AH125,AI125,AH125),"---"))&gt;0,"---",IFERROR(IF(AD125=AH125,AI125,AH125),"---")))))=1,IF(AH125&lt;&gt;"---",VLOOKUP(AD125,CALC_CONN_TEB2000_REV01!F:M,8,0),IF(IFERROR(IF(AD125=AH125,AI125,AH125),"---")="---","---",IF(COUNTIF(CALC_CONN_TEB2000_REV01!F:F,IFERROR(IF(AD125=AH125,AI125,AH125),"---"))&gt;0,"---",IFERROR(IF(AD125=AH125,AI125,AH125),"---")))),"---")</f>
        <v>---</v>
      </c>
      <c r="AK125" t="str">
        <f>IF(COUNTIF(CALC_CONN_TEB2000_REV01!F:F,IF(AH125&lt;&gt;"---",VLOOKUP(AD125,CALC_CONN_TEB2000_REV01!F:M,8,0),IF(IFERROR(IF(AD125=AH125,AI125,AH125),"---")="---","---",IF(COUNTIF(CALC_CONN_TEB2000_REV01!F:F,IFERROR(IF(AD125=AH125,AI125,AH125),"---"))&gt;0,"---",IFERROR(IF(AD125=AH125,AI125,AH125),"---")))))=0,IF(AH125&lt;&gt;"---",VLOOKUP(AD125,CALC_CONN_TEB2000_REV01!F:M,8,0),IF(IFERROR(IF(AD125=AH125,AI125,AH125),"---")="---","---",IF(COUNTIF(CALC_CONN_TEB2000_REV01!F:F,IFERROR(IF(AD125=AH125,AI125,AH125),"---"))&gt;0,"---",IFERROR(IF(AD125=AH125,AI125,AH125),"---")))),"---")</f>
        <v>---</v>
      </c>
      <c r="AL125" t="str">
        <f t="shared" si="23"/>
        <v>---</v>
      </c>
      <c r="AM125">
        <f t="shared" si="24"/>
        <v>224</v>
      </c>
      <c r="AT125" t="str">
        <f t="shared" si="17"/>
        <v>B33_L7_P</v>
      </c>
      <c r="AU125" t="str">
        <f t="shared" si="18"/>
        <v>--</v>
      </c>
    </row>
    <row r="126" spans="1:47" x14ac:dyDescent="0.25">
      <c r="A126" t="str">
        <f t="shared" si="13"/>
        <v>J2-A26</v>
      </c>
      <c r="B126" t="str">
        <f t="shared" si="14"/>
        <v>X8</v>
      </c>
      <c r="C126" t="str">
        <f t="shared" si="15"/>
        <v>J2-X8</v>
      </c>
      <c r="D126" t="str">
        <f t="shared" si="16"/>
        <v>J2-A26</v>
      </c>
      <c r="E126" t="s">
        <v>842</v>
      </c>
      <c r="F126" t="s">
        <v>1649</v>
      </c>
      <c r="G126" t="s">
        <v>1779</v>
      </c>
      <c r="L126" t="s">
        <v>1762</v>
      </c>
      <c r="M126" t="s">
        <v>290</v>
      </c>
      <c r="N126">
        <v>7.7408000000000001</v>
      </c>
      <c r="AA126">
        <f t="shared" si="25"/>
        <v>121</v>
      </c>
      <c r="AB126" t="str">
        <f>B2B!B123</f>
        <v>JB2</v>
      </c>
      <c r="AC126" t="str">
        <f>B2B!C123</f>
        <v>22</v>
      </c>
      <c r="AD126" t="str">
        <f t="shared" si="19"/>
        <v>JB2-22</v>
      </c>
      <c r="AE126" t="str">
        <f t="shared" si="20"/>
        <v>B33_L11_P</v>
      </c>
      <c r="AG126" t="str">
        <f t="shared" si="21"/>
        <v>--</v>
      </c>
      <c r="AH126" t="str">
        <f t="shared" si="22"/>
        <v>J2-A23</v>
      </c>
      <c r="AI126" t="str">
        <f>IFERROR(IF(IF(AG126="--",INDEX(D:D,MATCH(AE126,INDEX(B:B,MATCH(AE126,B:B,)+1):B10640,)+MATCH(AE126,B:B,)))=AD126,VLOOKUP(AE126,B:D,3,0),IF(AG126="--",INDEX(D:D,MATCH(AE126,INDEX(B:B,MATCH(AE126,B:B,)+1):B10640,)+MATCH(AE126,B:B,)),"---")),"---")</f>
        <v>J2-A23</v>
      </c>
      <c r="AJ126" t="str">
        <f>IF(COUNTIF(CALC_CONN_TEB2000_REV01!F:F,IF(AH126&lt;&gt;"---",VLOOKUP(AD126,CALC_CONN_TEB2000_REV01!F:M,8,0),IF(IFERROR(IF(AD126=AH126,AI126,AH126),"---")="---","---",IF(COUNTIF(CALC_CONN_TEB2000_REV01!F:F,IFERROR(IF(AD126=AH126,AI126,AH126),"---"))&gt;0,"---",IFERROR(IF(AD126=AH126,AI126,AH126),"---")))))=1,IF(AH126&lt;&gt;"---",VLOOKUP(AD126,CALC_CONN_TEB2000_REV01!F:M,8,0),IF(IFERROR(IF(AD126=AH126,AI126,AH126),"---")="---","---",IF(COUNTIF(CALC_CONN_TEB2000_REV01!F:F,IFERROR(IF(AD126=AH126,AI126,AH126),"---"))&gt;0,"---",IFERROR(IF(AD126=AH126,AI126,AH126),"---")))),"---")</f>
        <v>J2-A23</v>
      </c>
      <c r="AK126" t="str">
        <f>IF(COUNTIF(CALC_CONN_TEB2000_REV01!F:F,IF(AH126&lt;&gt;"---",VLOOKUP(AD126,CALC_CONN_TEB2000_REV01!F:M,8,0),IF(IFERROR(IF(AD126=AH126,AI126,AH126),"---")="---","---",IF(COUNTIF(CALC_CONN_TEB2000_REV01!F:F,IFERROR(IF(AD126=AH126,AI126,AH126),"---"))&gt;0,"---",IFERROR(IF(AD126=AH126,AI126,AH126),"---")))))=0,IF(AH126&lt;&gt;"---",VLOOKUP(AD126,CALC_CONN_TEB2000_REV01!F:M,8,0),IF(IFERROR(IF(AD126=AH126,AI126,AH126),"---")="---","---",IF(COUNTIF(CALC_CONN_TEB2000_REV01!F:F,IFERROR(IF(AD126=AH126,AI126,AH126),"---"))&gt;0,"---",IFERROR(IF(AD126=AH126,AI126,AH126),"---")))),"---")</f>
        <v>---</v>
      </c>
      <c r="AL126">
        <f t="shared" si="23"/>
        <v>26.472799999999999</v>
      </c>
      <c r="AM126">
        <f t="shared" si="24"/>
        <v>2</v>
      </c>
      <c r="AT126" t="str">
        <f t="shared" si="17"/>
        <v>X8</v>
      </c>
      <c r="AU126" t="str">
        <f t="shared" si="18"/>
        <v>--</v>
      </c>
    </row>
    <row r="127" spans="1:47" x14ac:dyDescent="0.25">
      <c r="A127" t="str">
        <f t="shared" si="13"/>
        <v>J2-A27</v>
      </c>
      <c r="B127" t="str">
        <f t="shared" si="14"/>
        <v>X11</v>
      </c>
      <c r="C127" t="str">
        <f t="shared" si="15"/>
        <v>J2-X11</v>
      </c>
      <c r="D127" t="str">
        <f t="shared" si="16"/>
        <v>J2-A27</v>
      </c>
      <c r="E127" t="s">
        <v>842</v>
      </c>
      <c r="F127" t="s">
        <v>1652</v>
      </c>
      <c r="G127" t="s">
        <v>1780</v>
      </c>
      <c r="L127" t="s">
        <v>1632</v>
      </c>
      <c r="M127" t="s">
        <v>290</v>
      </c>
      <c r="N127">
        <v>16.523900000000001</v>
      </c>
      <c r="AA127">
        <f t="shared" si="25"/>
        <v>122</v>
      </c>
      <c r="AB127" t="str">
        <f>B2B!B124</f>
        <v>JB2</v>
      </c>
      <c r="AC127" t="str">
        <f>B2B!C124</f>
        <v>21</v>
      </c>
      <c r="AD127" t="str">
        <f t="shared" si="19"/>
        <v>JB2-21</v>
      </c>
      <c r="AE127" t="str">
        <f t="shared" si="20"/>
        <v>B33_L13_P</v>
      </c>
      <c r="AG127" t="str">
        <f t="shared" si="21"/>
        <v>--</v>
      </c>
      <c r="AH127" t="str">
        <f t="shared" si="22"/>
        <v>J2-A21</v>
      </c>
      <c r="AI127" t="str">
        <f>IFERROR(IF(IF(AG127="--",INDEX(D:D,MATCH(AE127,INDEX(B:B,MATCH(AE127,B:B,)+1):B10641,)+MATCH(AE127,B:B,)))=AD127,VLOOKUP(AE127,B:D,3,0),IF(AG127="--",INDEX(D:D,MATCH(AE127,INDEX(B:B,MATCH(AE127,B:B,)+1):B10641,)+MATCH(AE127,B:B,)),"---")),"---")</f>
        <v>J2-A21</v>
      </c>
      <c r="AJ127" t="str">
        <f>IF(COUNTIF(CALC_CONN_TEB2000_REV01!F:F,IF(AH127&lt;&gt;"---",VLOOKUP(AD127,CALC_CONN_TEB2000_REV01!F:M,8,0),IF(IFERROR(IF(AD127=AH127,AI127,AH127),"---")="---","---",IF(COUNTIF(CALC_CONN_TEB2000_REV01!F:F,IFERROR(IF(AD127=AH127,AI127,AH127),"---"))&gt;0,"---",IFERROR(IF(AD127=AH127,AI127,AH127),"---")))))=1,IF(AH127&lt;&gt;"---",VLOOKUP(AD127,CALC_CONN_TEB2000_REV01!F:M,8,0),IF(IFERROR(IF(AD127=AH127,AI127,AH127),"---")="---","---",IF(COUNTIF(CALC_CONN_TEB2000_REV01!F:F,IFERROR(IF(AD127=AH127,AI127,AH127),"---"))&gt;0,"---",IFERROR(IF(AD127=AH127,AI127,AH127),"---")))),"---")</f>
        <v>J2-A21</v>
      </c>
      <c r="AK127" t="str">
        <f>IF(COUNTIF(CALC_CONN_TEB2000_REV01!F:F,IF(AH127&lt;&gt;"---",VLOOKUP(AD127,CALC_CONN_TEB2000_REV01!F:M,8,0),IF(IFERROR(IF(AD127=AH127,AI127,AH127),"---")="---","---",IF(COUNTIF(CALC_CONN_TEB2000_REV01!F:F,IFERROR(IF(AD127=AH127,AI127,AH127),"---"))&gt;0,"---",IFERROR(IF(AD127=AH127,AI127,AH127),"---")))))=0,IF(AH127&lt;&gt;"---",VLOOKUP(AD127,CALC_CONN_TEB2000_REV01!F:M,8,0),IF(IFERROR(IF(AD127=AH127,AI127,AH127),"---")="---","---",IF(COUNTIF(CALC_CONN_TEB2000_REV01!F:F,IFERROR(IF(AD127=AH127,AI127,AH127),"---"))&gt;0,"---",IFERROR(IF(AD127=AH127,AI127,AH127),"---")))),"---")</f>
        <v>---</v>
      </c>
      <c r="AL127">
        <f t="shared" si="23"/>
        <v>13.768700000000001</v>
      </c>
      <c r="AM127">
        <f t="shared" si="24"/>
        <v>2</v>
      </c>
      <c r="AT127" t="str">
        <f t="shared" si="17"/>
        <v>X11</v>
      </c>
      <c r="AU127" t="str">
        <f t="shared" si="18"/>
        <v>--</v>
      </c>
    </row>
    <row r="128" spans="1:47" x14ac:dyDescent="0.25">
      <c r="A128" t="str">
        <f t="shared" si="13"/>
        <v>J2-A28</v>
      </c>
      <c r="B128" t="str">
        <f t="shared" si="14"/>
        <v>X14</v>
      </c>
      <c r="C128" t="str">
        <f t="shared" si="15"/>
        <v>J2-X14</v>
      </c>
      <c r="D128" t="str">
        <f t="shared" si="16"/>
        <v>J2-A28</v>
      </c>
      <c r="E128" t="s">
        <v>842</v>
      </c>
      <c r="F128" t="s">
        <v>1655</v>
      </c>
      <c r="G128" t="s">
        <v>1781</v>
      </c>
      <c r="L128" t="s">
        <v>1630</v>
      </c>
      <c r="M128" t="s">
        <v>290</v>
      </c>
      <c r="N128">
        <v>16.5839</v>
      </c>
      <c r="AA128">
        <f t="shared" si="25"/>
        <v>123</v>
      </c>
      <c r="AB128" t="str">
        <f>B2B!B125</f>
        <v>JB2</v>
      </c>
      <c r="AC128" t="str">
        <f>B2B!C125</f>
        <v>24</v>
      </c>
      <c r="AD128" t="str">
        <f t="shared" si="19"/>
        <v>JB2-24</v>
      </c>
      <c r="AE128" t="str">
        <f t="shared" si="20"/>
        <v>B33_L11_N</v>
      </c>
      <c r="AG128" t="str">
        <f t="shared" si="21"/>
        <v>--</v>
      </c>
      <c r="AH128" t="str">
        <f t="shared" si="22"/>
        <v>J2-A22</v>
      </c>
      <c r="AI128" t="str">
        <f>IFERROR(IF(IF(AG128="--",INDEX(D:D,MATCH(AE128,INDEX(B:B,MATCH(AE128,B:B,)+1):B10642,)+MATCH(AE128,B:B,)))=AD128,VLOOKUP(AE128,B:D,3,0),IF(AG128="--",INDEX(D:D,MATCH(AE128,INDEX(B:B,MATCH(AE128,B:B,)+1):B10642,)+MATCH(AE128,B:B,)),"---")),"---")</f>
        <v>J2-A22</v>
      </c>
      <c r="AJ128" t="str">
        <f>IF(COUNTIF(CALC_CONN_TEB2000_REV01!F:F,IF(AH128&lt;&gt;"---",VLOOKUP(AD128,CALC_CONN_TEB2000_REV01!F:M,8,0),IF(IFERROR(IF(AD128=AH128,AI128,AH128),"---")="---","---",IF(COUNTIF(CALC_CONN_TEB2000_REV01!F:F,IFERROR(IF(AD128=AH128,AI128,AH128),"---"))&gt;0,"---",IFERROR(IF(AD128=AH128,AI128,AH128),"---")))))=1,IF(AH128&lt;&gt;"---",VLOOKUP(AD128,CALC_CONN_TEB2000_REV01!F:M,8,0),IF(IFERROR(IF(AD128=AH128,AI128,AH128),"---")="---","---",IF(COUNTIF(CALC_CONN_TEB2000_REV01!F:F,IFERROR(IF(AD128=AH128,AI128,AH128),"---"))&gt;0,"---",IFERROR(IF(AD128=AH128,AI128,AH128),"---")))),"---")</f>
        <v>J2-A22</v>
      </c>
      <c r="AK128" t="str">
        <f>IF(COUNTIF(CALC_CONN_TEB2000_REV01!F:F,IF(AH128&lt;&gt;"---",VLOOKUP(AD128,CALC_CONN_TEB2000_REV01!F:M,8,0),IF(IFERROR(IF(AD128=AH128,AI128,AH128),"---")="---","---",IF(COUNTIF(CALC_CONN_TEB2000_REV01!F:F,IFERROR(IF(AD128=AH128,AI128,AH128),"---"))&gt;0,"---",IFERROR(IF(AD128=AH128,AI128,AH128),"---")))))=0,IF(AH128&lt;&gt;"---",VLOOKUP(AD128,CALC_CONN_TEB2000_REV01!F:M,8,0),IF(IFERROR(IF(AD128=AH128,AI128,AH128),"---")="---","---",IF(COUNTIF(CALC_CONN_TEB2000_REV01!F:F,IFERROR(IF(AD128=AH128,AI128,AH128),"---"))&gt;0,"---",IFERROR(IF(AD128=AH128,AI128,AH128),"---")))),"---")</f>
        <v>---</v>
      </c>
      <c r="AL128">
        <f t="shared" si="23"/>
        <v>26.472799999999999</v>
      </c>
      <c r="AM128">
        <f t="shared" si="24"/>
        <v>2</v>
      </c>
      <c r="AT128" t="str">
        <f t="shared" si="17"/>
        <v>X14</v>
      </c>
      <c r="AU128" t="str">
        <f t="shared" si="18"/>
        <v>--</v>
      </c>
    </row>
    <row r="129" spans="1:47" x14ac:dyDescent="0.25">
      <c r="A129" t="str">
        <f t="shared" si="13"/>
        <v>J2-A29</v>
      </c>
      <c r="B129" t="str">
        <f t="shared" si="14"/>
        <v>X15</v>
      </c>
      <c r="C129" t="str">
        <f t="shared" si="15"/>
        <v>J2-X15</v>
      </c>
      <c r="D129" t="str">
        <f t="shared" si="16"/>
        <v>J2-A29</v>
      </c>
      <c r="E129" t="s">
        <v>842</v>
      </c>
      <c r="F129" t="s">
        <v>1658</v>
      </c>
      <c r="G129" t="s">
        <v>1782</v>
      </c>
      <c r="L129" t="s">
        <v>1620</v>
      </c>
      <c r="M129" t="s">
        <v>290</v>
      </c>
      <c r="N129">
        <v>13.8553</v>
      </c>
      <c r="AA129">
        <f t="shared" si="25"/>
        <v>124</v>
      </c>
      <c r="AB129" t="str">
        <f>B2B!B126</f>
        <v>JB2</v>
      </c>
      <c r="AC129" t="str">
        <f>B2B!C126</f>
        <v>23</v>
      </c>
      <c r="AD129" t="str">
        <f t="shared" si="19"/>
        <v>JB2-23</v>
      </c>
      <c r="AE129" t="str">
        <f t="shared" si="20"/>
        <v>B33_L13_N</v>
      </c>
      <c r="AG129" t="str">
        <f t="shared" si="21"/>
        <v>--</v>
      </c>
      <c r="AH129" t="str">
        <f t="shared" si="22"/>
        <v>J2-A20</v>
      </c>
      <c r="AI129" t="str">
        <f>IFERROR(IF(IF(AG129="--",INDEX(D:D,MATCH(AE129,INDEX(B:B,MATCH(AE129,B:B,)+1):B10643,)+MATCH(AE129,B:B,)))=AD129,VLOOKUP(AE129,B:D,3,0),IF(AG129="--",INDEX(D:D,MATCH(AE129,INDEX(B:B,MATCH(AE129,B:B,)+1):B10643,)+MATCH(AE129,B:B,)),"---")),"---")</f>
        <v>J2-A20</v>
      </c>
      <c r="AJ129" t="str">
        <f>IF(COUNTIF(CALC_CONN_TEB2000_REV01!F:F,IF(AH129&lt;&gt;"---",VLOOKUP(AD129,CALC_CONN_TEB2000_REV01!F:M,8,0),IF(IFERROR(IF(AD129=AH129,AI129,AH129),"---")="---","---",IF(COUNTIF(CALC_CONN_TEB2000_REV01!F:F,IFERROR(IF(AD129=AH129,AI129,AH129),"---"))&gt;0,"---",IFERROR(IF(AD129=AH129,AI129,AH129),"---")))))=1,IF(AH129&lt;&gt;"---",VLOOKUP(AD129,CALC_CONN_TEB2000_REV01!F:M,8,0),IF(IFERROR(IF(AD129=AH129,AI129,AH129),"---")="---","---",IF(COUNTIF(CALC_CONN_TEB2000_REV01!F:F,IFERROR(IF(AD129=AH129,AI129,AH129),"---"))&gt;0,"---",IFERROR(IF(AD129=AH129,AI129,AH129),"---")))),"---")</f>
        <v>J2-A20</v>
      </c>
      <c r="AK129" t="str">
        <f>IF(COUNTIF(CALC_CONN_TEB2000_REV01!F:F,IF(AH129&lt;&gt;"---",VLOOKUP(AD129,CALC_CONN_TEB2000_REV01!F:M,8,0),IF(IFERROR(IF(AD129=AH129,AI129,AH129),"---")="---","---",IF(COUNTIF(CALC_CONN_TEB2000_REV01!F:F,IFERROR(IF(AD129=AH129,AI129,AH129),"---"))&gt;0,"---",IFERROR(IF(AD129=AH129,AI129,AH129),"---")))))=0,IF(AH129&lt;&gt;"---",VLOOKUP(AD129,CALC_CONN_TEB2000_REV01!F:M,8,0),IF(IFERROR(IF(AD129=AH129,AI129,AH129),"---")="---","---",IF(COUNTIF(CALC_CONN_TEB2000_REV01!F:F,IFERROR(IF(AD129=AH129,AI129,AH129),"---"))&gt;0,"---",IFERROR(IF(AD129=AH129,AI129,AH129),"---")))),"---")</f>
        <v>---</v>
      </c>
      <c r="AL129">
        <f t="shared" si="23"/>
        <v>13.7087</v>
      </c>
      <c r="AM129">
        <f t="shared" si="24"/>
        <v>2</v>
      </c>
      <c r="AT129" t="str">
        <f t="shared" si="17"/>
        <v>X15</v>
      </c>
      <c r="AU129" t="str">
        <f t="shared" si="18"/>
        <v>--</v>
      </c>
    </row>
    <row r="130" spans="1:47" x14ac:dyDescent="0.25">
      <c r="A130" t="str">
        <f t="shared" si="13"/>
        <v>J2-A30</v>
      </c>
      <c r="B130" t="str">
        <f t="shared" si="14"/>
        <v>X16</v>
      </c>
      <c r="C130" t="str">
        <f t="shared" si="15"/>
        <v>J2-X16</v>
      </c>
      <c r="D130" t="str">
        <f t="shared" si="16"/>
        <v>J2-A30</v>
      </c>
      <c r="E130" t="s">
        <v>842</v>
      </c>
      <c r="F130" t="s">
        <v>1661</v>
      </c>
      <c r="G130" t="s">
        <v>1783</v>
      </c>
      <c r="L130" t="s">
        <v>1618</v>
      </c>
      <c r="M130" t="s">
        <v>290</v>
      </c>
      <c r="N130">
        <v>13.877700000000001</v>
      </c>
      <c r="AA130">
        <f t="shared" si="25"/>
        <v>125</v>
      </c>
      <c r="AB130" t="str">
        <f>B2B!B127</f>
        <v>JB2</v>
      </c>
      <c r="AC130" t="str">
        <f>B2B!C127</f>
        <v>26</v>
      </c>
      <c r="AD130" t="str">
        <f t="shared" si="19"/>
        <v>JB2-26</v>
      </c>
      <c r="AE130" t="str">
        <f t="shared" si="20"/>
        <v>B33_L12_P</v>
      </c>
      <c r="AG130" t="str">
        <f t="shared" si="21"/>
        <v>--</v>
      </c>
      <c r="AH130" t="str">
        <f t="shared" si="22"/>
        <v>J2-C23</v>
      </c>
      <c r="AI130" t="str">
        <f>IFERROR(IF(IF(AG130="--",INDEX(D:D,MATCH(AE130,INDEX(B:B,MATCH(AE130,B:B,)+1):B10644,)+MATCH(AE130,B:B,)))=AD130,VLOOKUP(AE130,B:D,3,0),IF(AG130="--",INDEX(D:D,MATCH(AE130,INDEX(B:B,MATCH(AE130,B:B,)+1):B10644,)+MATCH(AE130,B:B,)),"---")),"---")</f>
        <v>J2-C23</v>
      </c>
      <c r="AJ130" t="str">
        <f>IF(COUNTIF(CALC_CONN_TEB2000_REV01!F:F,IF(AH130&lt;&gt;"---",VLOOKUP(AD130,CALC_CONN_TEB2000_REV01!F:M,8,0),IF(IFERROR(IF(AD130=AH130,AI130,AH130),"---")="---","---",IF(COUNTIF(CALC_CONN_TEB2000_REV01!F:F,IFERROR(IF(AD130=AH130,AI130,AH130),"---"))&gt;0,"---",IFERROR(IF(AD130=AH130,AI130,AH130),"---")))))=1,IF(AH130&lt;&gt;"---",VLOOKUP(AD130,CALC_CONN_TEB2000_REV01!F:M,8,0),IF(IFERROR(IF(AD130=AH130,AI130,AH130),"---")="---","---",IF(COUNTIF(CALC_CONN_TEB2000_REV01!F:F,IFERROR(IF(AD130=AH130,AI130,AH130),"---"))&gt;0,"---",IFERROR(IF(AD130=AH130,AI130,AH130),"---")))),"---")</f>
        <v>J2-C23</v>
      </c>
      <c r="AK130" t="str">
        <f>IF(COUNTIF(CALC_CONN_TEB2000_REV01!F:F,IF(AH130&lt;&gt;"---",VLOOKUP(AD130,CALC_CONN_TEB2000_REV01!F:M,8,0),IF(IFERROR(IF(AD130=AH130,AI130,AH130),"---")="---","---",IF(COUNTIF(CALC_CONN_TEB2000_REV01!F:F,IFERROR(IF(AD130=AH130,AI130,AH130),"---"))&gt;0,"---",IFERROR(IF(AD130=AH130,AI130,AH130),"---")))))=0,IF(AH130&lt;&gt;"---",VLOOKUP(AD130,CALC_CONN_TEB2000_REV01!F:M,8,0),IF(IFERROR(IF(AD130=AH130,AI130,AH130),"---")="---","---",IF(COUNTIF(CALC_CONN_TEB2000_REV01!F:F,IFERROR(IF(AD130=AH130,AI130,AH130),"---"))&gt;0,"---",IFERROR(IF(AD130=AH130,AI130,AH130),"---")))),"---")</f>
        <v>---</v>
      </c>
      <c r="AL130">
        <f t="shared" si="23"/>
        <v>29.113399999999999</v>
      </c>
      <c r="AM130">
        <f t="shared" si="24"/>
        <v>2</v>
      </c>
      <c r="AT130" t="str">
        <f t="shared" si="17"/>
        <v>X16</v>
      </c>
      <c r="AU130" t="str">
        <f t="shared" si="18"/>
        <v>--</v>
      </c>
    </row>
    <row r="131" spans="1:47" x14ac:dyDescent="0.25">
      <c r="A131" t="str">
        <f t="shared" si="13"/>
        <v>J2-A31</v>
      </c>
      <c r="B131" t="str">
        <f t="shared" si="14"/>
        <v>X17</v>
      </c>
      <c r="C131" t="str">
        <f t="shared" si="15"/>
        <v>J2-X17</v>
      </c>
      <c r="D131" t="str">
        <f t="shared" si="16"/>
        <v>J2-A31</v>
      </c>
      <c r="E131" t="s">
        <v>842</v>
      </c>
      <c r="F131" t="s">
        <v>1664</v>
      </c>
      <c r="G131" t="s">
        <v>1784</v>
      </c>
      <c r="L131" t="s">
        <v>1698</v>
      </c>
      <c r="M131" t="s">
        <v>290</v>
      </c>
      <c r="N131">
        <v>10.1251</v>
      </c>
      <c r="AA131">
        <f t="shared" si="25"/>
        <v>126</v>
      </c>
      <c r="AB131" t="str">
        <f>B2B!B128</f>
        <v>JB2</v>
      </c>
      <c r="AC131" t="str">
        <f>B2B!C128</f>
        <v>25</v>
      </c>
      <c r="AD131" t="str">
        <f t="shared" si="19"/>
        <v>JB2-25</v>
      </c>
      <c r="AE131" t="str">
        <f t="shared" si="20"/>
        <v>B33_L14_P</v>
      </c>
      <c r="AG131" t="str">
        <f t="shared" si="21"/>
        <v>--</v>
      </c>
      <c r="AH131" t="str">
        <f t="shared" si="22"/>
        <v>J2-B20</v>
      </c>
      <c r="AI131" t="str">
        <f>IFERROR(IF(IF(AG131="--",INDEX(D:D,MATCH(AE131,INDEX(B:B,MATCH(AE131,B:B,)+1):B10645,)+MATCH(AE131,B:B,)))=AD131,VLOOKUP(AE131,B:D,3,0),IF(AG131="--",INDEX(D:D,MATCH(AE131,INDEX(B:B,MATCH(AE131,B:B,)+1):B10645,)+MATCH(AE131,B:B,)),"---")),"---")</f>
        <v>J2-B20</v>
      </c>
      <c r="AJ131" t="str">
        <f>IF(COUNTIF(CALC_CONN_TEB2000_REV01!F:F,IF(AH131&lt;&gt;"---",VLOOKUP(AD131,CALC_CONN_TEB2000_REV01!F:M,8,0),IF(IFERROR(IF(AD131=AH131,AI131,AH131),"---")="---","---",IF(COUNTIF(CALC_CONN_TEB2000_REV01!F:F,IFERROR(IF(AD131=AH131,AI131,AH131),"---"))&gt;0,"---",IFERROR(IF(AD131=AH131,AI131,AH131),"---")))))=1,IF(AH131&lt;&gt;"---",VLOOKUP(AD131,CALC_CONN_TEB2000_REV01!F:M,8,0),IF(IFERROR(IF(AD131=AH131,AI131,AH131),"---")="---","---",IF(COUNTIF(CALC_CONN_TEB2000_REV01!F:F,IFERROR(IF(AD131=AH131,AI131,AH131),"---"))&gt;0,"---",IFERROR(IF(AD131=AH131,AI131,AH131),"---")))),"---")</f>
        <v>J2-B20</v>
      </c>
      <c r="AK131" t="str">
        <f>IF(COUNTIF(CALC_CONN_TEB2000_REV01!F:F,IF(AH131&lt;&gt;"---",VLOOKUP(AD131,CALC_CONN_TEB2000_REV01!F:M,8,0),IF(IFERROR(IF(AD131=AH131,AI131,AH131),"---")="---","---",IF(COUNTIF(CALC_CONN_TEB2000_REV01!F:F,IFERROR(IF(AD131=AH131,AI131,AH131),"---"))&gt;0,"---",IFERROR(IF(AD131=AH131,AI131,AH131),"---")))))=0,IF(AH131&lt;&gt;"---",VLOOKUP(AD131,CALC_CONN_TEB2000_REV01!F:M,8,0),IF(IFERROR(IF(AD131=AH131,AI131,AH131),"---")="---","---",IF(COUNTIF(CALC_CONN_TEB2000_REV01!F:F,IFERROR(IF(AD131=AH131,AI131,AH131),"---"))&gt;0,"---",IFERROR(IF(AD131=AH131,AI131,AH131),"---")))),"---")</f>
        <v>---</v>
      </c>
      <c r="AL131">
        <f t="shared" si="23"/>
        <v>14.6282</v>
      </c>
      <c r="AM131">
        <f t="shared" si="24"/>
        <v>2</v>
      </c>
      <c r="AT131" t="str">
        <f t="shared" si="17"/>
        <v>X17</v>
      </c>
      <c r="AU131" t="str">
        <f t="shared" si="18"/>
        <v>--</v>
      </c>
    </row>
    <row r="132" spans="1:47" x14ac:dyDescent="0.25">
      <c r="A132" t="str">
        <f t="shared" si="13"/>
        <v>J2-A32</v>
      </c>
      <c r="B132" t="str">
        <f t="shared" si="14"/>
        <v>GND</v>
      </c>
      <c r="C132" t="str">
        <f t="shared" si="15"/>
        <v>J2-GND</v>
      </c>
      <c r="D132" t="str">
        <f t="shared" si="16"/>
        <v>J2-A32</v>
      </c>
      <c r="E132" t="s">
        <v>842</v>
      </c>
      <c r="F132" t="s">
        <v>1667</v>
      </c>
      <c r="G132" t="s">
        <v>291</v>
      </c>
      <c r="L132" t="s">
        <v>1696</v>
      </c>
      <c r="M132" t="s">
        <v>290</v>
      </c>
      <c r="N132">
        <v>10.147</v>
      </c>
      <c r="AA132">
        <f t="shared" si="25"/>
        <v>127</v>
      </c>
      <c r="AB132" t="str">
        <f>B2B!B129</f>
        <v>JB2</v>
      </c>
      <c r="AC132" t="str">
        <f>B2B!C129</f>
        <v>28</v>
      </c>
      <c r="AD132" t="str">
        <f t="shared" si="19"/>
        <v>JB2-28</v>
      </c>
      <c r="AE132" t="str">
        <f t="shared" si="20"/>
        <v>B33_L12_N</v>
      </c>
      <c r="AG132" t="str">
        <f t="shared" si="21"/>
        <v>--</v>
      </c>
      <c r="AH132" t="str">
        <f t="shared" si="22"/>
        <v>J2-C22</v>
      </c>
      <c r="AI132" t="str">
        <f>IFERROR(IF(IF(AG132="--",INDEX(D:D,MATCH(AE132,INDEX(B:B,MATCH(AE132,B:B,)+1):B10646,)+MATCH(AE132,B:B,)))=AD132,VLOOKUP(AE132,B:D,3,0),IF(AG132="--",INDEX(D:D,MATCH(AE132,INDEX(B:B,MATCH(AE132,B:B,)+1):B10646,)+MATCH(AE132,B:B,)),"---")),"---")</f>
        <v>J2-C22</v>
      </c>
      <c r="AJ132" t="str">
        <f>IF(COUNTIF(CALC_CONN_TEB2000_REV01!F:F,IF(AH132&lt;&gt;"---",VLOOKUP(AD132,CALC_CONN_TEB2000_REV01!F:M,8,0),IF(IFERROR(IF(AD132=AH132,AI132,AH132),"---")="---","---",IF(COUNTIF(CALC_CONN_TEB2000_REV01!F:F,IFERROR(IF(AD132=AH132,AI132,AH132),"---"))&gt;0,"---",IFERROR(IF(AD132=AH132,AI132,AH132),"---")))))=1,IF(AH132&lt;&gt;"---",VLOOKUP(AD132,CALC_CONN_TEB2000_REV01!F:M,8,0),IF(IFERROR(IF(AD132=AH132,AI132,AH132),"---")="---","---",IF(COUNTIF(CALC_CONN_TEB2000_REV01!F:F,IFERROR(IF(AD132=AH132,AI132,AH132),"---"))&gt;0,"---",IFERROR(IF(AD132=AH132,AI132,AH132),"---")))),"---")</f>
        <v>J2-C22</v>
      </c>
      <c r="AK132" t="str">
        <f>IF(COUNTIF(CALC_CONN_TEB2000_REV01!F:F,IF(AH132&lt;&gt;"---",VLOOKUP(AD132,CALC_CONN_TEB2000_REV01!F:M,8,0),IF(IFERROR(IF(AD132=AH132,AI132,AH132),"---")="---","---",IF(COUNTIF(CALC_CONN_TEB2000_REV01!F:F,IFERROR(IF(AD132=AH132,AI132,AH132),"---"))&gt;0,"---",IFERROR(IF(AD132=AH132,AI132,AH132),"---")))))=0,IF(AH132&lt;&gt;"---",VLOOKUP(AD132,CALC_CONN_TEB2000_REV01!F:M,8,0),IF(IFERROR(IF(AD132=AH132,AI132,AH132),"---")="---","---",IF(COUNTIF(CALC_CONN_TEB2000_REV01!F:F,IFERROR(IF(AD132=AH132,AI132,AH132),"---"))&gt;0,"---",IFERROR(IF(AD132=AH132,AI132,AH132),"---")))),"---")</f>
        <v>---</v>
      </c>
      <c r="AL132">
        <f t="shared" si="23"/>
        <v>29.092600000000001</v>
      </c>
      <c r="AM132">
        <f t="shared" si="24"/>
        <v>2</v>
      </c>
      <c r="AT132">
        <f t="shared" si="17"/>
        <v>0</v>
      </c>
      <c r="AU132">
        <f t="shared" si="18"/>
        <v>0</v>
      </c>
    </row>
    <row r="133" spans="1:47" x14ac:dyDescent="0.25">
      <c r="A133" t="str">
        <f t="shared" si="13"/>
        <v>J2-B1</v>
      </c>
      <c r="B133" t="str">
        <f t="shared" si="14"/>
        <v>VCCIOD</v>
      </c>
      <c r="C133" t="str">
        <f t="shared" si="15"/>
        <v>J2-VCCIOD</v>
      </c>
      <c r="D133" t="str">
        <f t="shared" si="16"/>
        <v>J2-B1</v>
      </c>
      <c r="E133" t="s">
        <v>842</v>
      </c>
      <c r="F133" t="s">
        <v>1199</v>
      </c>
      <c r="G133" t="s">
        <v>451</v>
      </c>
      <c r="L133" t="s">
        <v>1604</v>
      </c>
      <c r="M133" t="s">
        <v>290</v>
      </c>
      <c r="N133">
        <v>25.698799999999999</v>
      </c>
      <c r="AA133">
        <f t="shared" si="25"/>
        <v>128</v>
      </c>
      <c r="AB133" t="str">
        <f>B2B!B130</f>
        <v>JB2</v>
      </c>
      <c r="AC133" t="str">
        <f>B2B!C130</f>
        <v>27</v>
      </c>
      <c r="AD133" t="str">
        <f t="shared" si="19"/>
        <v>JB2-27</v>
      </c>
      <c r="AE133" t="str">
        <f t="shared" si="20"/>
        <v>B33_L14_N</v>
      </c>
      <c r="AG133" t="str">
        <f t="shared" si="21"/>
        <v>--</v>
      </c>
      <c r="AH133" t="str">
        <f t="shared" si="22"/>
        <v>J2-B19</v>
      </c>
      <c r="AI133" t="str">
        <f>IFERROR(IF(IF(AG133="--",INDEX(D:D,MATCH(AE133,INDEX(B:B,MATCH(AE133,B:B,)+1):B10647,)+MATCH(AE133,B:B,)))=AD133,VLOOKUP(AE133,B:D,3,0),IF(AG133="--",INDEX(D:D,MATCH(AE133,INDEX(B:B,MATCH(AE133,B:B,)+1):B10647,)+MATCH(AE133,B:B,)),"---")),"---")</f>
        <v>J2-B19</v>
      </c>
      <c r="AJ133" t="str">
        <f>IF(COUNTIF(CALC_CONN_TEB2000_REV01!F:F,IF(AH133&lt;&gt;"---",VLOOKUP(AD133,CALC_CONN_TEB2000_REV01!F:M,8,0),IF(IFERROR(IF(AD133=AH133,AI133,AH133),"---")="---","---",IF(COUNTIF(CALC_CONN_TEB2000_REV01!F:F,IFERROR(IF(AD133=AH133,AI133,AH133),"---"))&gt;0,"---",IFERROR(IF(AD133=AH133,AI133,AH133),"---")))))=1,IF(AH133&lt;&gt;"---",VLOOKUP(AD133,CALC_CONN_TEB2000_REV01!F:M,8,0),IF(IFERROR(IF(AD133=AH133,AI133,AH133),"---")="---","---",IF(COUNTIF(CALC_CONN_TEB2000_REV01!F:F,IFERROR(IF(AD133=AH133,AI133,AH133),"---"))&gt;0,"---",IFERROR(IF(AD133=AH133,AI133,AH133),"---")))),"---")</f>
        <v>J2-B19</v>
      </c>
      <c r="AK133" t="str">
        <f>IF(COUNTIF(CALC_CONN_TEB2000_REV01!F:F,IF(AH133&lt;&gt;"---",VLOOKUP(AD133,CALC_CONN_TEB2000_REV01!F:M,8,0),IF(IFERROR(IF(AD133=AH133,AI133,AH133),"---")="---","---",IF(COUNTIF(CALC_CONN_TEB2000_REV01!F:F,IFERROR(IF(AD133=AH133,AI133,AH133),"---"))&gt;0,"---",IFERROR(IF(AD133=AH133,AI133,AH133),"---")))))=0,IF(AH133&lt;&gt;"---",VLOOKUP(AD133,CALC_CONN_TEB2000_REV01!F:M,8,0),IF(IFERROR(IF(AD133=AH133,AI133,AH133),"---")="---","---",IF(COUNTIF(CALC_CONN_TEB2000_REV01!F:F,IFERROR(IF(AD133=AH133,AI133,AH133),"---"))&gt;0,"---",IFERROR(IF(AD133=AH133,AI133,AH133),"---")))),"---")</f>
        <v>---</v>
      </c>
      <c r="AL133">
        <f t="shared" si="23"/>
        <v>14.6823</v>
      </c>
      <c r="AM133">
        <f t="shared" si="24"/>
        <v>2</v>
      </c>
      <c r="AT133">
        <f t="shared" si="17"/>
        <v>0</v>
      </c>
      <c r="AU133">
        <f t="shared" si="18"/>
        <v>0</v>
      </c>
    </row>
    <row r="134" spans="1:47" x14ac:dyDescent="0.25">
      <c r="A134" t="str">
        <f t="shared" ref="A134:A197" si="26">$E134&amp;"-"&amp;$F134</f>
        <v>J2-B2</v>
      </c>
      <c r="B134" t="str">
        <f t="shared" ref="B134:B197" si="27">IF(OR(E134=$A$2,E134=$B$2,E134=$C$2,E134=$D$2),"--",G134)</f>
        <v>GND</v>
      </c>
      <c r="C134" t="str">
        <f t="shared" ref="C134:C197" si="28">$E134&amp;"-"&amp;$G134</f>
        <v>J2-GND</v>
      </c>
      <c r="D134" t="str">
        <f t="shared" ref="D134:D197" si="29">A134</f>
        <v>J2-B2</v>
      </c>
      <c r="E134" t="s">
        <v>842</v>
      </c>
      <c r="F134" t="s">
        <v>1200</v>
      </c>
      <c r="G134" t="s">
        <v>291</v>
      </c>
      <c r="L134" t="s">
        <v>1602</v>
      </c>
      <c r="M134" t="s">
        <v>290</v>
      </c>
      <c r="N134">
        <v>25.738800000000001</v>
      </c>
      <c r="AA134">
        <f t="shared" si="25"/>
        <v>129</v>
      </c>
      <c r="AB134" t="str">
        <f>B2B!B131</f>
        <v>JB2</v>
      </c>
      <c r="AC134" t="str">
        <f>B2B!C131</f>
        <v>30</v>
      </c>
      <c r="AD134" t="str">
        <f t="shared" si="19"/>
        <v>JB2-30</v>
      </c>
      <c r="AE134" t="str">
        <f t="shared" si="20"/>
        <v>GND</v>
      </c>
      <c r="AG134" t="str">
        <f t="shared" si="21"/>
        <v>---</v>
      </c>
      <c r="AH134" t="str">
        <f t="shared" si="22"/>
        <v>---</v>
      </c>
      <c r="AI134" t="str">
        <f>IFERROR(IF(IF(AG134="--",INDEX(D:D,MATCH(AE134,INDEX(B:B,MATCH(AE134,B:B,)+1):B10648,)+MATCH(AE134,B:B,)))=AD134,VLOOKUP(AE134,B:D,3,0),IF(AG134="--",INDEX(D:D,MATCH(AE134,INDEX(B:B,MATCH(AE134,B:B,)+1):B10648,)+MATCH(AE134,B:B,)),"---")),"---")</f>
        <v>---</v>
      </c>
      <c r="AJ134" t="str">
        <f>IF(COUNTIF(CALC_CONN_TEB2000_REV01!F:F,IF(AH134&lt;&gt;"---",VLOOKUP(AD134,CALC_CONN_TEB2000_REV01!F:M,8,0),IF(IFERROR(IF(AD134=AH134,AI134,AH134),"---")="---","---",IF(COUNTIF(CALC_CONN_TEB2000_REV01!F:F,IFERROR(IF(AD134=AH134,AI134,AH134),"---"))&gt;0,"---",IFERROR(IF(AD134=AH134,AI134,AH134),"---")))))=1,IF(AH134&lt;&gt;"---",VLOOKUP(AD134,CALC_CONN_TEB2000_REV01!F:M,8,0),IF(IFERROR(IF(AD134=AH134,AI134,AH134),"---")="---","---",IF(COUNTIF(CALC_CONN_TEB2000_REV01!F:F,IFERROR(IF(AD134=AH134,AI134,AH134),"---"))&gt;0,"---",IFERROR(IF(AD134=AH134,AI134,AH134),"---")))),"---")</f>
        <v>---</v>
      </c>
      <c r="AK134" t="str">
        <f>IF(COUNTIF(CALC_CONN_TEB2000_REV01!F:F,IF(AH134&lt;&gt;"---",VLOOKUP(AD134,CALC_CONN_TEB2000_REV01!F:M,8,0),IF(IFERROR(IF(AD134=AH134,AI134,AH134),"---")="---","---",IF(COUNTIF(CALC_CONN_TEB2000_REV01!F:F,IFERROR(IF(AD134=AH134,AI134,AH134),"---"))&gt;0,"---",IFERROR(IF(AD134=AH134,AI134,AH134),"---")))))=0,IF(AH134&lt;&gt;"---",VLOOKUP(AD134,CALC_CONN_TEB2000_REV01!F:M,8,0),IF(IFERROR(IF(AD134=AH134,AI134,AH134),"---")="---","---",IF(COUNTIF(CALC_CONN_TEB2000_REV01!F:F,IFERROR(IF(AD134=AH134,AI134,AH134),"---"))&gt;0,"---",IFERROR(IF(AD134=AH134,AI134,AH134),"---")))),"---")</f>
        <v>---</v>
      </c>
      <c r="AL134" t="str">
        <f t="shared" si="23"/>
        <v>---</v>
      </c>
      <c r="AM134">
        <f t="shared" si="24"/>
        <v>224</v>
      </c>
      <c r="AT134">
        <f t="shared" ref="AT134:AT197" si="30">IF(IF(COUNTIF($AO$6:$AQ$150,B134)&gt;0,"---","--")="---",VLOOKUP(B134,$AO$6:$AQ$150,3,0),B134)</f>
        <v>0</v>
      </c>
      <c r="AU134">
        <f t="shared" ref="AU134:AU197" si="31">IF(IF(COUNTIF($AO$6:$AQ$150,B134)&gt;0,"---","--")="---",VLOOKUP(B134,$AO$6:$AQ$150,2,0),"--")</f>
        <v>0</v>
      </c>
    </row>
    <row r="135" spans="1:47" x14ac:dyDescent="0.25">
      <c r="A135" t="str">
        <f t="shared" si="26"/>
        <v>J2-B3</v>
      </c>
      <c r="B135" t="str">
        <f t="shared" si="27"/>
        <v>B13_L21_N</v>
      </c>
      <c r="C135" t="str">
        <f t="shared" si="28"/>
        <v>J2-B13_L21_N</v>
      </c>
      <c r="D135" t="str">
        <f t="shared" si="29"/>
        <v>J2-B3</v>
      </c>
      <c r="E135" t="s">
        <v>842</v>
      </c>
      <c r="F135" t="s">
        <v>1202</v>
      </c>
      <c r="G135" t="s">
        <v>1671</v>
      </c>
      <c r="L135" t="s">
        <v>1743</v>
      </c>
      <c r="M135" t="s">
        <v>290</v>
      </c>
      <c r="N135">
        <v>33.500300000000003</v>
      </c>
      <c r="AA135">
        <f t="shared" si="25"/>
        <v>130</v>
      </c>
      <c r="AB135" t="str">
        <f>B2B!B132</f>
        <v>JB2</v>
      </c>
      <c r="AC135" t="str">
        <f>B2B!C132</f>
        <v>29</v>
      </c>
      <c r="AD135" t="str">
        <f t="shared" ref="AD135:AD198" si="32">AB135&amp;"-"&amp;AC135</f>
        <v>JB2-29</v>
      </c>
      <c r="AE135" t="str">
        <f t="shared" ref="AE135:AE198" si="33">VLOOKUP(AD135,A:B,2,0)</f>
        <v>GND</v>
      </c>
      <c r="AG135" t="str">
        <f t="shared" ref="AG135:AG198" si="34">IF(
IF(
IFERROR(VLOOKUP(AE135,$AO$6:$AO$50,1,),1)=1,1,0),
"--","---")</f>
        <v>---</v>
      </c>
      <c r="AH135" t="str">
        <f t="shared" ref="AH135:AH198" si="35">IF(AG135&lt;&gt;"---",IFERROR(VLOOKUP(AE135,B:F,3,0),"--"),"---")</f>
        <v>---</v>
      </c>
      <c r="AI135" t="str">
        <f>IFERROR(IF(IF(AG135="--",INDEX(D:D,MATCH(AE135,INDEX(B:B,MATCH(AE135,B:B,)+1):B10649,)+MATCH(AE135,B:B,)))=AD135,VLOOKUP(AE135,B:D,3,0),IF(AG135="--",INDEX(D:D,MATCH(AE135,INDEX(B:B,MATCH(AE135,B:B,)+1):B10649,)+MATCH(AE135,B:B,)),"---")),"---")</f>
        <v>---</v>
      </c>
      <c r="AJ135" t="str">
        <f>IF(COUNTIF(CALC_CONN_TEB2000_REV01!F:F,IF(AH135&lt;&gt;"---",VLOOKUP(AD135,CALC_CONN_TEB2000_REV01!F:M,8,0),IF(IFERROR(IF(AD135=AH135,AI135,AH135),"---")="---","---",IF(COUNTIF(CALC_CONN_TEB2000_REV01!F:F,IFERROR(IF(AD135=AH135,AI135,AH135),"---"))&gt;0,"---",IFERROR(IF(AD135=AH135,AI135,AH135),"---")))))=1,IF(AH135&lt;&gt;"---",VLOOKUP(AD135,CALC_CONN_TEB2000_REV01!F:M,8,0),IF(IFERROR(IF(AD135=AH135,AI135,AH135),"---")="---","---",IF(COUNTIF(CALC_CONN_TEB2000_REV01!F:F,IFERROR(IF(AD135=AH135,AI135,AH135),"---"))&gt;0,"---",IFERROR(IF(AD135=AH135,AI135,AH135),"---")))),"---")</f>
        <v>---</v>
      </c>
      <c r="AK135" t="str">
        <f>IF(COUNTIF(CALC_CONN_TEB2000_REV01!F:F,IF(AH135&lt;&gt;"---",VLOOKUP(AD135,CALC_CONN_TEB2000_REV01!F:M,8,0),IF(IFERROR(IF(AD135=AH135,AI135,AH135),"---")="---","---",IF(COUNTIF(CALC_CONN_TEB2000_REV01!F:F,IFERROR(IF(AD135=AH135,AI135,AH135),"---"))&gt;0,"---",IFERROR(IF(AD135=AH135,AI135,AH135),"---")))))=0,IF(AH135&lt;&gt;"---",VLOOKUP(AD135,CALC_CONN_TEB2000_REV01!F:M,8,0),IF(IFERROR(IF(AD135=AH135,AI135,AH135),"---")="---","---",IF(COUNTIF(CALC_CONN_TEB2000_REV01!F:F,IFERROR(IF(AD135=AH135,AI135,AH135),"---"))&gt;0,"---",IFERROR(IF(AD135=AH135,AI135,AH135),"---")))),"---")</f>
        <v>---</v>
      </c>
      <c r="AL135" t="str">
        <f t="shared" ref="AL135:AL198" si="36">IF(AG135&lt;&gt;"---",IFERROR(VLOOKUP(AE135,L:N,3,0),"--"),"---")</f>
        <v>---</v>
      </c>
      <c r="AM135">
        <f t="shared" ref="AM135:AM198" si="37">COUNTIF(B:B,AE135)</f>
        <v>224</v>
      </c>
      <c r="AT135" t="str">
        <f t="shared" si="30"/>
        <v>B13_L21_N</v>
      </c>
      <c r="AU135" t="str">
        <f t="shared" si="31"/>
        <v>--</v>
      </c>
    </row>
    <row r="136" spans="1:47" x14ac:dyDescent="0.25">
      <c r="A136" t="str">
        <f t="shared" si="26"/>
        <v>J2-B4</v>
      </c>
      <c r="B136" t="str">
        <f t="shared" si="27"/>
        <v>B13_L21_P</v>
      </c>
      <c r="C136" t="str">
        <f t="shared" si="28"/>
        <v>J2-B13_L21_P</v>
      </c>
      <c r="D136" t="str">
        <f t="shared" si="29"/>
        <v>J2-B4</v>
      </c>
      <c r="E136" t="s">
        <v>842</v>
      </c>
      <c r="F136" t="s">
        <v>1113</v>
      </c>
      <c r="G136" t="s">
        <v>1673</v>
      </c>
      <c r="L136" t="s">
        <v>1741</v>
      </c>
      <c r="M136" t="s">
        <v>290</v>
      </c>
      <c r="N136">
        <v>33.425699999999999</v>
      </c>
      <c r="AA136">
        <f t="shared" ref="AA136:AA199" si="38">AA135+1</f>
        <v>131</v>
      </c>
      <c r="AB136" t="str">
        <f>B2B!B133</f>
        <v>JB2</v>
      </c>
      <c r="AC136" t="str">
        <f>B2B!C133</f>
        <v>32</v>
      </c>
      <c r="AD136" t="str">
        <f t="shared" si="32"/>
        <v>JB2-32</v>
      </c>
      <c r="AE136" t="str">
        <f t="shared" si="33"/>
        <v>B33_L17_P</v>
      </c>
      <c r="AG136" t="str">
        <f t="shared" si="34"/>
        <v>--</v>
      </c>
      <c r="AH136" t="str">
        <f t="shared" si="35"/>
        <v>J2-C21</v>
      </c>
      <c r="AI136" t="str">
        <f>IFERROR(IF(IF(AG136="--",INDEX(D:D,MATCH(AE136,INDEX(B:B,MATCH(AE136,B:B,)+1):B10650,)+MATCH(AE136,B:B,)))=AD136,VLOOKUP(AE136,B:D,3,0),IF(AG136="--",INDEX(D:D,MATCH(AE136,INDEX(B:B,MATCH(AE136,B:B,)+1):B10650,)+MATCH(AE136,B:B,)),"---")),"---")</f>
        <v>J2-C21</v>
      </c>
      <c r="AJ136" t="str">
        <f>IF(COUNTIF(CALC_CONN_TEB2000_REV01!F:F,IF(AH136&lt;&gt;"---",VLOOKUP(AD136,CALC_CONN_TEB2000_REV01!F:M,8,0),IF(IFERROR(IF(AD136=AH136,AI136,AH136),"---")="---","---",IF(COUNTIF(CALC_CONN_TEB2000_REV01!F:F,IFERROR(IF(AD136=AH136,AI136,AH136),"---"))&gt;0,"---",IFERROR(IF(AD136=AH136,AI136,AH136),"---")))))=1,IF(AH136&lt;&gt;"---",VLOOKUP(AD136,CALC_CONN_TEB2000_REV01!F:M,8,0),IF(IFERROR(IF(AD136=AH136,AI136,AH136),"---")="---","---",IF(COUNTIF(CALC_CONN_TEB2000_REV01!F:F,IFERROR(IF(AD136=AH136,AI136,AH136),"---"))&gt;0,"---",IFERROR(IF(AD136=AH136,AI136,AH136),"---")))),"---")</f>
        <v>J2-C21</v>
      </c>
      <c r="AK136" t="str">
        <f>IF(COUNTIF(CALC_CONN_TEB2000_REV01!F:F,IF(AH136&lt;&gt;"---",VLOOKUP(AD136,CALC_CONN_TEB2000_REV01!F:M,8,0),IF(IFERROR(IF(AD136=AH136,AI136,AH136),"---")="---","---",IF(COUNTIF(CALC_CONN_TEB2000_REV01!F:F,IFERROR(IF(AD136=AH136,AI136,AH136),"---"))&gt;0,"---",IFERROR(IF(AD136=AH136,AI136,AH136),"---")))))=0,IF(AH136&lt;&gt;"---",VLOOKUP(AD136,CALC_CONN_TEB2000_REV01!F:M,8,0),IF(IFERROR(IF(AD136=AH136,AI136,AH136),"---")="---","---",IF(COUNTIF(CALC_CONN_TEB2000_REV01!F:F,IFERROR(IF(AD136=AH136,AI136,AH136),"---"))&gt;0,"---",IFERROR(IF(AD136=AH136,AI136,AH136),"---")))),"---")</f>
        <v>---</v>
      </c>
      <c r="AL136">
        <f t="shared" si="36"/>
        <v>28.481300000000001</v>
      </c>
      <c r="AM136">
        <f t="shared" si="37"/>
        <v>2</v>
      </c>
      <c r="AT136" t="str">
        <f t="shared" si="30"/>
        <v>B13_L21_P</v>
      </c>
      <c r="AU136" t="str">
        <f t="shared" si="31"/>
        <v>--</v>
      </c>
    </row>
    <row r="137" spans="1:47" x14ac:dyDescent="0.25">
      <c r="A137" t="str">
        <f t="shared" si="26"/>
        <v>J2-B5</v>
      </c>
      <c r="B137" t="str">
        <f t="shared" si="27"/>
        <v>B13_L22_N</v>
      </c>
      <c r="C137" t="str">
        <f t="shared" si="28"/>
        <v>J2-B13_L22_N</v>
      </c>
      <c r="D137" t="str">
        <f t="shared" si="29"/>
        <v>J2-B5</v>
      </c>
      <c r="E137" t="s">
        <v>842</v>
      </c>
      <c r="F137" t="s">
        <v>1114</v>
      </c>
      <c r="G137" t="s">
        <v>1675</v>
      </c>
      <c r="L137" t="s">
        <v>1751</v>
      </c>
      <c r="M137" t="s">
        <v>290</v>
      </c>
      <c r="N137">
        <v>17.5594</v>
      </c>
      <c r="AA137">
        <f t="shared" si="38"/>
        <v>132</v>
      </c>
      <c r="AB137" t="str">
        <f>B2B!B134</f>
        <v>JB2</v>
      </c>
      <c r="AC137" t="str">
        <f>B2B!C134</f>
        <v>31</v>
      </c>
      <c r="AD137" t="str">
        <f t="shared" si="32"/>
        <v>JB2-31</v>
      </c>
      <c r="AE137" t="str">
        <f t="shared" si="33"/>
        <v>B13_L5_P</v>
      </c>
      <c r="AG137" t="str">
        <f t="shared" si="34"/>
        <v>--</v>
      </c>
      <c r="AH137" t="str">
        <f t="shared" si="35"/>
        <v>J2-A19</v>
      </c>
      <c r="AI137" t="str">
        <f>IFERROR(IF(IF(AG137="--",INDEX(D:D,MATCH(AE137,INDEX(B:B,MATCH(AE137,B:B,)+1):B10651,)+MATCH(AE137,B:B,)))=AD137,VLOOKUP(AE137,B:D,3,0),IF(AG137="--",INDEX(D:D,MATCH(AE137,INDEX(B:B,MATCH(AE137,B:B,)+1):B10651,)+MATCH(AE137,B:B,)),"---")),"---")</f>
        <v>J2-A19</v>
      </c>
      <c r="AJ137" t="str">
        <f>IF(COUNTIF(CALC_CONN_TEB2000_REV01!F:F,IF(AH137&lt;&gt;"---",VLOOKUP(AD137,CALC_CONN_TEB2000_REV01!F:M,8,0),IF(IFERROR(IF(AD137=AH137,AI137,AH137),"---")="---","---",IF(COUNTIF(CALC_CONN_TEB2000_REV01!F:F,IFERROR(IF(AD137=AH137,AI137,AH137),"---"))&gt;0,"---",IFERROR(IF(AD137=AH137,AI137,AH137),"---")))))=1,IF(AH137&lt;&gt;"---",VLOOKUP(AD137,CALC_CONN_TEB2000_REV01!F:M,8,0),IF(IFERROR(IF(AD137=AH137,AI137,AH137),"---")="---","---",IF(COUNTIF(CALC_CONN_TEB2000_REV01!F:F,IFERROR(IF(AD137=AH137,AI137,AH137),"---"))&gt;0,"---",IFERROR(IF(AD137=AH137,AI137,AH137),"---")))),"---")</f>
        <v>J2-A19</v>
      </c>
      <c r="AK137" t="str">
        <f>IF(COUNTIF(CALC_CONN_TEB2000_REV01!F:F,IF(AH137&lt;&gt;"---",VLOOKUP(AD137,CALC_CONN_TEB2000_REV01!F:M,8,0),IF(IFERROR(IF(AD137=AH137,AI137,AH137),"---")="---","---",IF(COUNTIF(CALC_CONN_TEB2000_REV01!F:F,IFERROR(IF(AD137=AH137,AI137,AH137),"---"))&gt;0,"---",IFERROR(IF(AD137=AH137,AI137,AH137),"---")))))=0,IF(AH137&lt;&gt;"---",VLOOKUP(AD137,CALC_CONN_TEB2000_REV01!F:M,8,0),IF(IFERROR(IF(AD137=AH137,AI137,AH137),"---")="---","---",IF(COUNTIF(CALC_CONN_TEB2000_REV01!F:F,IFERROR(IF(AD137=AH137,AI137,AH137),"---"))&gt;0,"---",IFERROR(IF(AD137=AH137,AI137,AH137),"---")))),"---")</f>
        <v>---</v>
      </c>
      <c r="AL137">
        <f t="shared" si="36"/>
        <v>10.802099999999999</v>
      </c>
      <c r="AM137">
        <f t="shared" si="37"/>
        <v>2</v>
      </c>
      <c r="AT137" t="str">
        <f t="shared" si="30"/>
        <v>B13_L22_N</v>
      </c>
      <c r="AU137" t="str">
        <f t="shared" si="31"/>
        <v>--</v>
      </c>
    </row>
    <row r="138" spans="1:47" x14ac:dyDescent="0.25">
      <c r="A138" t="str">
        <f t="shared" si="26"/>
        <v>J2-B6</v>
      </c>
      <c r="B138" t="str">
        <f t="shared" si="27"/>
        <v>B13_L22_P</v>
      </c>
      <c r="C138" t="str">
        <f t="shared" si="28"/>
        <v>J2-B13_L22_P</v>
      </c>
      <c r="D138" t="str">
        <f t="shared" si="29"/>
        <v>J2-B6</v>
      </c>
      <c r="E138" t="s">
        <v>842</v>
      </c>
      <c r="F138" t="s">
        <v>1115</v>
      </c>
      <c r="G138" t="s">
        <v>1677</v>
      </c>
      <c r="L138" t="s">
        <v>1749</v>
      </c>
      <c r="M138" t="s">
        <v>290</v>
      </c>
      <c r="N138">
        <v>17.5594</v>
      </c>
      <c r="AA138">
        <f t="shared" si="38"/>
        <v>133</v>
      </c>
      <c r="AB138" t="str">
        <f>B2B!B135</f>
        <v>JB2</v>
      </c>
      <c r="AC138" t="str">
        <f>B2B!C135</f>
        <v>34</v>
      </c>
      <c r="AD138" t="str">
        <f t="shared" si="32"/>
        <v>JB2-34</v>
      </c>
      <c r="AE138" t="str">
        <f t="shared" si="33"/>
        <v>B33_L17_N</v>
      </c>
      <c r="AG138" t="str">
        <f t="shared" si="34"/>
        <v>--</v>
      </c>
      <c r="AH138" t="str">
        <f t="shared" si="35"/>
        <v>J2-C20</v>
      </c>
      <c r="AI138" t="str">
        <f>IFERROR(IF(IF(AG138="--",INDEX(D:D,MATCH(AE138,INDEX(B:B,MATCH(AE138,B:B,)+1):B10652,)+MATCH(AE138,B:B,)))=AD138,VLOOKUP(AE138,B:D,3,0),IF(AG138="--",INDEX(D:D,MATCH(AE138,INDEX(B:B,MATCH(AE138,B:B,)+1):B10652,)+MATCH(AE138,B:B,)),"---")),"---")</f>
        <v>J2-C20</v>
      </c>
      <c r="AJ138" t="str">
        <f>IF(COUNTIF(CALC_CONN_TEB2000_REV01!F:F,IF(AH138&lt;&gt;"---",VLOOKUP(AD138,CALC_CONN_TEB2000_REV01!F:M,8,0),IF(IFERROR(IF(AD138=AH138,AI138,AH138),"---")="---","---",IF(COUNTIF(CALC_CONN_TEB2000_REV01!F:F,IFERROR(IF(AD138=AH138,AI138,AH138),"---"))&gt;0,"---",IFERROR(IF(AD138=AH138,AI138,AH138),"---")))))=1,IF(AH138&lt;&gt;"---",VLOOKUP(AD138,CALC_CONN_TEB2000_REV01!F:M,8,0),IF(IFERROR(IF(AD138=AH138,AI138,AH138),"---")="---","---",IF(COUNTIF(CALC_CONN_TEB2000_REV01!F:F,IFERROR(IF(AD138=AH138,AI138,AH138),"---"))&gt;0,"---",IFERROR(IF(AD138=AH138,AI138,AH138),"---")))),"---")</f>
        <v>J2-C20</v>
      </c>
      <c r="AK138" t="str">
        <f>IF(COUNTIF(CALC_CONN_TEB2000_REV01!F:F,IF(AH138&lt;&gt;"---",VLOOKUP(AD138,CALC_CONN_TEB2000_REV01!F:M,8,0),IF(IFERROR(IF(AD138=AH138,AI138,AH138),"---")="---","---",IF(COUNTIF(CALC_CONN_TEB2000_REV01!F:F,IFERROR(IF(AD138=AH138,AI138,AH138),"---"))&gt;0,"---",IFERROR(IF(AD138=AH138,AI138,AH138),"---")))))=0,IF(AH138&lt;&gt;"---",VLOOKUP(AD138,CALC_CONN_TEB2000_REV01!F:M,8,0),IF(IFERROR(IF(AD138=AH138,AI138,AH138),"---")="---","---",IF(COUNTIF(CALC_CONN_TEB2000_REV01!F:F,IFERROR(IF(AD138=AH138,AI138,AH138),"---"))&gt;0,"---",IFERROR(IF(AD138=AH138,AI138,AH138),"---")))),"---")</f>
        <v>---</v>
      </c>
      <c r="AL138">
        <f t="shared" si="36"/>
        <v>28.481300000000001</v>
      </c>
      <c r="AM138">
        <f t="shared" si="37"/>
        <v>2</v>
      </c>
      <c r="AT138" t="str">
        <f t="shared" si="30"/>
        <v>B13_L22_P</v>
      </c>
      <c r="AU138" t="str">
        <f t="shared" si="31"/>
        <v>--</v>
      </c>
    </row>
    <row r="139" spans="1:47" x14ac:dyDescent="0.25">
      <c r="A139" t="str">
        <f t="shared" si="26"/>
        <v>J2-B7</v>
      </c>
      <c r="B139" t="str">
        <f t="shared" si="27"/>
        <v>B13_L24_N</v>
      </c>
      <c r="C139" t="str">
        <f t="shared" si="28"/>
        <v>J2-B13_L24_N</v>
      </c>
      <c r="D139" t="str">
        <f t="shared" si="29"/>
        <v>J2-B7</v>
      </c>
      <c r="E139" t="s">
        <v>842</v>
      </c>
      <c r="F139" t="s">
        <v>1116</v>
      </c>
      <c r="G139" t="s">
        <v>1683</v>
      </c>
      <c r="L139" t="s">
        <v>1759</v>
      </c>
      <c r="M139" t="s">
        <v>290</v>
      </c>
      <c r="N139">
        <v>16.224499999999999</v>
      </c>
      <c r="AA139">
        <f t="shared" si="38"/>
        <v>134</v>
      </c>
      <c r="AB139" t="str">
        <f>B2B!B136</f>
        <v>JB2</v>
      </c>
      <c r="AC139" t="str">
        <f>B2B!C136</f>
        <v>33</v>
      </c>
      <c r="AD139" t="str">
        <f t="shared" si="32"/>
        <v>JB2-33</v>
      </c>
      <c r="AE139" t="str">
        <f t="shared" si="33"/>
        <v>B13_L5_N</v>
      </c>
      <c r="AG139" t="str">
        <f t="shared" si="34"/>
        <v>--</v>
      </c>
      <c r="AH139" t="str">
        <f t="shared" si="35"/>
        <v>J2-A18</v>
      </c>
      <c r="AI139" t="str">
        <f>IFERROR(IF(IF(AG139="--",INDEX(D:D,MATCH(AE139,INDEX(B:B,MATCH(AE139,B:B,)+1):B10653,)+MATCH(AE139,B:B,)))=AD139,VLOOKUP(AE139,B:D,3,0),IF(AG139="--",INDEX(D:D,MATCH(AE139,INDEX(B:B,MATCH(AE139,B:B,)+1):B10653,)+MATCH(AE139,B:B,)),"---")),"---")</f>
        <v>J2-A18</v>
      </c>
      <c r="AJ139" t="str">
        <f>IF(COUNTIF(CALC_CONN_TEB2000_REV01!F:F,IF(AH139&lt;&gt;"---",VLOOKUP(AD139,CALC_CONN_TEB2000_REV01!F:M,8,0),IF(IFERROR(IF(AD139=AH139,AI139,AH139),"---")="---","---",IF(COUNTIF(CALC_CONN_TEB2000_REV01!F:F,IFERROR(IF(AD139=AH139,AI139,AH139),"---"))&gt;0,"---",IFERROR(IF(AD139=AH139,AI139,AH139),"---")))))=1,IF(AH139&lt;&gt;"---",VLOOKUP(AD139,CALC_CONN_TEB2000_REV01!F:M,8,0),IF(IFERROR(IF(AD139=AH139,AI139,AH139),"---")="---","---",IF(COUNTIF(CALC_CONN_TEB2000_REV01!F:F,IFERROR(IF(AD139=AH139,AI139,AH139),"---"))&gt;0,"---",IFERROR(IF(AD139=AH139,AI139,AH139),"---")))),"---")</f>
        <v>J2-A18</v>
      </c>
      <c r="AK139" t="str">
        <f>IF(COUNTIF(CALC_CONN_TEB2000_REV01!F:F,IF(AH139&lt;&gt;"---",VLOOKUP(AD139,CALC_CONN_TEB2000_REV01!F:M,8,0),IF(IFERROR(IF(AD139=AH139,AI139,AH139),"---")="---","---",IF(COUNTIF(CALC_CONN_TEB2000_REV01!F:F,IFERROR(IF(AD139=AH139,AI139,AH139),"---"))&gt;0,"---",IFERROR(IF(AD139=AH139,AI139,AH139),"---")))))=0,IF(AH139&lt;&gt;"---",VLOOKUP(AD139,CALC_CONN_TEB2000_REV01!F:M,8,0),IF(IFERROR(IF(AD139=AH139,AI139,AH139),"---")="---","---",IF(COUNTIF(CALC_CONN_TEB2000_REV01!F:F,IFERROR(IF(AD139=AH139,AI139,AH139),"---"))&gt;0,"---",IFERROR(IF(AD139=AH139,AI139,AH139),"---")))),"---")</f>
        <v>---</v>
      </c>
      <c r="AL139">
        <f t="shared" si="36"/>
        <v>10.7768</v>
      </c>
      <c r="AM139">
        <f t="shared" si="37"/>
        <v>2</v>
      </c>
      <c r="AT139" t="str">
        <f t="shared" si="30"/>
        <v>B13_L24_N</v>
      </c>
      <c r="AU139" t="str">
        <f t="shared" si="31"/>
        <v>--</v>
      </c>
    </row>
    <row r="140" spans="1:47" x14ac:dyDescent="0.25">
      <c r="A140" t="str">
        <f t="shared" si="26"/>
        <v>J2-B8</v>
      </c>
      <c r="B140" t="str">
        <f t="shared" si="27"/>
        <v>B13_L24_P</v>
      </c>
      <c r="C140" t="str">
        <f t="shared" si="28"/>
        <v>J2-B13_L24_P</v>
      </c>
      <c r="D140" t="str">
        <f t="shared" si="29"/>
        <v>J2-B8</v>
      </c>
      <c r="E140" t="s">
        <v>842</v>
      </c>
      <c r="F140" t="s">
        <v>1117</v>
      </c>
      <c r="G140" t="s">
        <v>1685</v>
      </c>
      <c r="L140" t="s">
        <v>1757</v>
      </c>
      <c r="M140" t="s">
        <v>290</v>
      </c>
      <c r="N140">
        <v>16.224499999999999</v>
      </c>
      <c r="AA140">
        <f t="shared" si="38"/>
        <v>135</v>
      </c>
      <c r="AB140" t="str">
        <f>B2B!B137</f>
        <v>JB2</v>
      </c>
      <c r="AC140" t="str">
        <f>B2B!C137</f>
        <v>36</v>
      </c>
      <c r="AD140" t="str">
        <f t="shared" si="32"/>
        <v>JB2-36</v>
      </c>
      <c r="AE140" t="str">
        <f t="shared" si="33"/>
        <v>B33_L18_P</v>
      </c>
      <c r="AG140" t="str">
        <f t="shared" si="34"/>
        <v>--</v>
      </c>
      <c r="AH140" t="str">
        <f t="shared" si="35"/>
        <v>J2-C19</v>
      </c>
      <c r="AI140" t="str">
        <f>IFERROR(IF(IF(AG140="--",INDEX(D:D,MATCH(AE140,INDEX(B:B,MATCH(AE140,B:B,)+1):B10654,)+MATCH(AE140,B:B,)))=AD140,VLOOKUP(AE140,B:D,3,0),IF(AG140="--",INDEX(D:D,MATCH(AE140,INDEX(B:B,MATCH(AE140,B:B,)+1):B10654,)+MATCH(AE140,B:B,)),"---")),"---")</f>
        <v>J2-C19</v>
      </c>
      <c r="AJ140" t="str">
        <f>IF(COUNTIF(CALC_CONN_TEB2000_REV01!F:F,IF(AH140&lt;&gt;"---",VLOOKUP(AD140,CALC_CONN_TEB2000_REV01!F:M,8,0),IF(IFERROR(IF(AD140=AH140,AI140,AH140),"---")="---","---",IF(COUNTIF(CALC_CONN_TEB2000_REV01!F:F,IFERROR(IF(AD140=AH140,AI140,AH140),"---"))&gt;0,"---",IFERROR(IF(AD140=AH140,AI140,AH140),"---")))))=1,IF(AH140&lt;&gt;"---",VLOOKUP(AD140,CALC_CONN_TEB2000_REV01!F:M,8,0),IF(IFERROR(IF(AD140=AH140,AI140,AH140),"---")="---","---",IF(COUNTIF(CALC_CONN_TEB2000_REV01!F:F,IFERROR(IF(AD140=AH140,AI140,AH140),"---"))&gt;0,"---",IFERROR(IF(AD140=AH140,AI140,AH140),"---")))),"---")</f>
        <v>J2-C19</v>
      </c>
      <c r="AK140" t="str">
        <f>IF(COUNTIF(CALC_CONN_TEB2000_REV01!F:F,IF(AH140&lt;&gt;"---",VLOOKUP(AD140,CALC_CONN_TEB2000_REV01!F:M,8,0),IF(IFERROR(IF(AD140=AH140,AI140,AH140),"---")="---","---",IF(COUNTIF(CALC_CONN_TEB2000_REV01!F:F,IFERROR(IF(AD140=AH140,AI140,AH140),"---"))&gt;0,"---",IFERROR(IF(AD140=AH140,AI140,AH140),"---")))))=0,IF(AH140&lt;&gt;"---",VLOOKUP(AD140,CALC_CONN_TEB2000_REV01!F:M,8,0),IF(IFERROR(IF(AD140=AH140,AI140,AH140),"---")="---","---",IF(COUNTIF(CALC_CONN_TEB2000_REV01!F:F,IFERROR(IF(AD140=AH140,AI140,AH140),"---"))&gt;0,"---",IFERROR(IF(AD140=AH140,AI140,AH140),"---")))),"---")</f>
        <v>---</v>
      </c>
      <c r="AL140">
        <f t="shared" si="36"/>
        <v>22.477699999999999</v>
      </c>
      <c r="AM140">
        <f t="shared" si="37"/>
        <v>2</v>
      </c>
      <c r="AT140" t="str">
        <f t="shared" si="30"/>
        <v>B13_L24_P</v>
      </c>
      <c r="AU140" t="str">
        <f t="shared" si="31"/>
        <v>--</v>
      </c>
    </row>
    <row r="141" spans="1:47" x14ac:dyDescent="0.25">
      <c r="A141" t="str">
        <f t="shared" si="26"/>
        <v>J2-B9</v>
      </c>
      <c r="B141" t="str">
        <f t="shared" si="27"/>
        <v>B13_L2_N</v>
      </c>
      <c r="C141" t="str">
        <f t="shared" si="28"/>
        <v>J2-B13_L2_N</v>
      </c>
      <c r="D141" t="str">
        <f t="shared" si="29"/>
        <v>J2-B9</v>
      </c>
      <c r="E141" t="s">
        <v>842</v>
      </c>
      <c r="F141" t="s">
        <v>1118</v>
      </c>
      <c r="G141" t="s">
        <v>1687</v>
      </c>
      <c r="L141" t="s">
        <v>1694</v>
      </c>
      <c r="M141" t="s">
        <v>290</v>
      </c>
      <c r="N141">
        <v>10.884499999999999</v>
      </c>
      <c r="AA141">
        <f t="shared" si="38"/>
        <v>136</v>
      </c>
      <c r="AB141" t="str">
        <f>B2B!B138</f>
        <v>JB2</v>
      </c>
      <c r="AC141" t="str">
        <f>B2B!C138</f>
        <v>35</v>
      </c>
      <c r="AD141" t="str">
        <f t="shared" si="32"/>
        <v>JB2-35</v>
      </c>
      <c r="AE141" t="str">
        <f t="shared" si="33"/>
        <v>B13_L6_P</v>
      </c>
      <c r="AG141" t="str">
        <f t="shared" si="34"/>
        <v>--</v>
      </c>
      <c r="AH141" t="str">
        <f t="shared" si="35"/>
        <v>J2-B18</v>
      </c>
      <c r="AI141" t="str">
        <f>IFERROR(IF(IF(AG141="--",INDEX(D:D,MATCH(AE141,INDEX(B:B,MATCH(AE141,B:B,)+1):B10655,)+MATCH(AE141,B:B,)))=AD141,VLOOKUP(AE141,B:D,3,0),IF(AG141="--",INDEX(D:D,MATCH(AE141,INDEX(B:B,MATCH(AE141,B:B,)+1):B10655,)+MATCH(AE141,B:B,)),"---")),"---")</f>
        <v>J2-B18</v>
      </c>
      <c r="AJ141" t="str">
        <f>IF(COUNTIF(CALC_CONN_TEB2000_REV01!F:F,IF(AH141&lt;&gt;"---",VLOOKUP(AD141,CALC_CONN_TEB2000_REV01!F:M,8,0),IF(IFERROR(IF(AD141=AH141,AI141,AH141),"---")="---","---",IF(COUNTIF(CALC_CONN_TEB2000_REV01!F:F,IFERROR(IF(AD141=AH141,AI141,AH141),"---"))&gt;0,"---",IFERROR(IF(AD141=AH141,AI141,AH141),"---")))))=1,IF(AH141&lt;&gt;"---",VLOOKUP(AD141,CALC_CONN_TEB2000_REV01!F:M,8,0),IF(IFERROR(IF(AD141=AH141,AI141,AH141),"---")="---","---",IF(COUNTIF(CALC_CONN_TEB2000_REV01!F:F,IFERROR(IF(AD141=AH141,AI141,AH141),"---"))&gt;0,"---",IFERROR(IF(AD141=AH141,AI141,AH141),"---")))),"---")</f>
        <v>J2-B18</v>
      </c>
      <c r="AK141" t="str">
        <f>IF(COUNTIF(CALC_CONN_TEB2000_REV01!F:F,IF(AH141&lt;&gt;"---",VLOOKUP(AD141,CALC_CONN_TEB2000_REV01!F:M,8,0),IF(IFERROR(IF(AD141=AH141,AI141,AH141),"---")="---","---",IF(COUNTIF(CALC_CONN_TEB2000_REV01!F:F,IFERROR(IF(AD141=AH141,AI141,AH141),"---"))&gt;0,"---",IFERROR(IF(AD141=AH141,AI141,AH141),"---")))))=0,IF(AH141&lt;&gt;"---",VLOOKUP(AD141,CALC_CONN_TEB2000_REV01!F:M,8,0),IF(IFERROR(IF(AD141=AH141,AI141,AH141),"---")="---","---",IF(COUNTIF(CALC_CONN_TEB2000_REV01!F:F,IFERROR(IF(AD141=AH141,AI141,AH141),"---"))&gt;0,"---",IFERROR(IF(AD141=AH141,AI141,AH141),"---")))),"---")</f>
        <v>---</v>
      </c>
      <c r="AL141">
        <f t="shared" si="36"/>
        <v>11.648999999999999</v>
      </c>
      <c r="AM141">
        <f t="shared" si="37"/>
        <v>2</v>
      </c>
      <c r="AT141" t="str">
        <f t="shared" si="30"/>
        <v>B13_L2_N</v>
      </c>
      <c r="AU141" t="str">
        <f t="shared" si="31"/>
        <v>--</v>
      </c>
    </row>
    <row r="142" spans="1:47" x14ac:dyDescent="0.25">
      <c r="A142" t="str">
        <f t="shared" si="26"/>
        <v>J2-B10</v>
      </c>
      <c r="B142" t="str">
        <f t="shared" si="27"/>
        <v>B13_L2_P</v>
      </c>
      <c r="C142" t="str">
        <f t="shared" si="28"/>
        <v>J2-B13_L2_P</v>
      </c>
      <c r="D142" t="str">
        <f t="shared" si="29"/>
        <v>J2-B10</v>
      </c>
      <c r="E142" t="s">
        <v>842</v>
      </c>
      <c r="F142" t="s">
        <v>1119</v>
      </c>
      <c r="G142" t="s">
        <v>1689</v>
      </c>
      <c r="L142" t="s">
        <v>1692</v>
      </c>
      <c r="M142" t="s">
        <v>290</v>
      </c>
      <c r="N142">
        <v>10.9245</v>
      </c>
      <c r="AA142">
        <f t="shared" si="38"/>
        <v>137</v>
      </c>
      <c r="AB142" t="str">
        <f>B2B!B139</f>
        <v>JB2</v>
      </c>
      <c r="AC142" t="str">
        <f>B2B!C139</f>
        <v>38</v>
      </c>
      <c r="AD142" t="str">
        <f t="shared" si="32"/>
        <v>JB2-38</v>
      </c>
      <c r="AE142" t="str">
        <f t="shared" si="33"/>
        <v>B33_L18_N</v>
      </c>
      <c r="AG142" t="str">
        <f t="shared" si="34"/>
        <v>--</v>
      </c>
      <c r="AH142" t="str">
        <f t="shared" si="35"/>
        <v>J2-C18</v>
      </c>
      <c r="AI142" t="str">
        <f>IFERROR(IF(IF(AG142="--",INDEX(D:D,MATCH(AE142,INDEX(B:B,MATCH(AE142,B:B,)+1):B10656,)+MATCH(AE142,B:B,)))=AD142,VLOOKUP(AE142,B:D,3,0),IF(AG142="--",INDEX(D:D,MATCH(AE142,INDEX(B:B,MATCH(AE142,B:B,)+1):B10656,)+MATCH(AE142,B:B,)),"---")),"---")</f>
        <v>J2-C18</v>
      </c>
      <c r="AJ142" t="str">
        <f>IF(COUNTIF(CALC_CONN_TEB2000_REV01!F:F,IF(AH142&lt;&gt;"---",VLOOKUP(AD142,CALC_CONN_TEB2000_REV01!F:M,8,0),IF(IFERROR(IF(AD142=AH142,AI142,AH142),"---")="---","---",IF(COUNTIF(CALC_CONN_TEB2000_REV01!F:F,IFERROR(IF(AD142=AH142,AI142,AH142),"---"))&gt;0,"---",IFERROR(IF(AD142=AH142,AI142,AH142),"---")))))=1,IF(AH142&lt;&gt;"---",VLOOKUP(AD142,CALC_CONN_TEB2000_REV01!F:M,8,0),IF(IFERROR(IF(AD142=AH142,AI142,AH142),"---")="---","---",IF(COUNTIF(CALC_CONN_TEB2000_REV01!F:F,IFERROR(IF(AD142=AH142,AI142,AH142),"---"))&gt;0,"---",IFERROR(IF(AD142=AH142,AI142,AH142),"---")))),"---")</f>
        <v>J2-C18</v>
      </c>
      <c r="AK142" t="str">
        <f>IF(COUNTIF(CALC_CONN_TEB2000_REV01!F:F,IF(AH142&lt;&gt;"---",VLOOKUP(AD142,CALC_CONN_TEB2000_REV01!F:M,8,0),IF(IFERROR(IF(AD142=AH142,AI142,AH142),"---")="---","---",IF(COUNTIF(CALC_CONN_TEB2000_REV01!F:F,IFERROR(IF(AD142=AH142,AI142,AH142),"---"))&gt;0,"---",IFERROR(IF(AD142=AH142,AI142,AH142),"---")))))=0,IF(AH142&lt;&gt;"---",VLOOKUP(AD142,CALC_CONN_TEB2000_REV01!F:M,8,0),IF(IFERROR(IF(AD142=AH142,AI142,AH142),"---")="---","---",IF(COUNTIF(CALC_CONN_TEB2000_REV01!F:F,IFERROR(IF(AD142=AH142,AI142,AH142),"---"))&gt;0,"---",IFERROR(IF(AD142=AH142,AI142,AH142),"---")))),"---")</f>
        <v>---</v>
      </c>
      <c r="AL142">
        <f t="shared" si="36"/>
        <v>22.4785</v>
      </c>
      <c r="AM142">
        <f t="shared" si="37"/>
        <v>2</v>
      </c>
      <c r="AT142" t="str">
        <f t="shared" si="30"/>
        <v>B13_L2_P</v>
      </c>
      <c r="AU142" t="str">
        <f t="shared" si="31"/>
        <v>--</v>
      </c>
    </row>
    <row r="143" spans="1:47" x14ac:dyDescent="0.25">
      <c r="A143" t="str">
        <f t="shared" si="26"/>
        <v>J2-B11</v>
      </c>
      <c r="B143" t="str">
        <f t="shared" si="27"/>
        <v>B13_L3_N</v>
      </c>
      <c r="C143" t="str">
        <f t="shared" si="28"/>
        <v>J2-B13_L3_N</v>
      </c>
      <c r="D143" t="str">
        <f t="shared" si="29"/>
        <v>J2-B11</v>
      </c>
      <c r="E143" t="s">
        <v>842</v>
      </c>
      <c r="F143" t="s">
        <v>995</v>
      </c>
      <c r="G143" t="s">
        <v>1691</v>
      </c>
      <c r="L143" t="s">
        <v>1682</v>
      </c>
      <c r="M143" t="s">
        <v>290</v>
      </c>
      <c r="N143">
        <v>23.235499999999998</v>
      </c>
      <c r="AA143">
        <f t="shared" si="38"/>
        <v>138</v>
      </c>
      <c r="AB143" t="str">
        <f>B2B!B140</f>
        <v>JB2</v>
      </c>
      <c r="AC143" t="str">
        <f>B2B!C140</f>
        <v>37</v>
      </c>
      <c r="AD143" t="str">
        <f t="shared" si="32"/>
        <v>JB2-37</v>
      </c>
      <c r="AE143" t="str">
        <f t="shared" si="33"/>
        <v>B13_L6_N</v>
      </c>
      <c r="AG143" t="str">
        <f t="shared" si="34"/>
        <v>--</v>
      </c>
      <c r="AH143" t="str">
        <f t="shared" si="35"/>
        <v>J2-B17</v>
      </c>
      <c r="AI143" t="str">
        <f>IFERROR(IF(IF(AG143="--",INDEX(D:D,MATCH(AE143,INDEX(B:B,MATCH(AE143,B:B,)+1):B10657,)+MATCH(AE143,B:B,)))=AD143,VLOOKUP(AE143,B:D,3,0),IF(AG143="--",INDEX(D:D,MATCH(AE143,INDEX(B:B,MATCH(AE143,B:B,)+1):B10657,)+MATCH(AE143,B:B,)),"---")),"---")</f>
        <v>J2-B17</v>
      </c>
      <c r="AJ143" t="str">
        <f>IF(COUNTIF(CALC_CONN_TEB2000_REV01!F:F,IF(AH143&lt;&gt;"---",VLOOKUP(AD143,CALC_CONN_TEB2000_REV01!F:M,8,0),IF(IFERROR(IF(AD143=AH143,AI143,AH143),"---")="---","---",IF(COUNTIF(CALC_CONN_TEB2000_REV01!F:F,IFERROR(IF(AD143=AH143,AI143,AH143),"---"))&gt;0,"---",IFERROR(IF(AD143=AH143,AI143,AH143),"---")))))=1,IF(AH143&lt;&gt;"---",VLOOKUP(AD143,CALC_CONN_TEB2000_REV01!F:M,8,0),IF(IFERROR(IF(AD143=AH143,AI143,AH143),"---")="---","---",IF(COUNTIF(CALC_CONN_TEB2000_REV01!F:F,IFERROR(IF(AD143=AH143,AI143,AH143),"---"))&gt;0,"---",IFERROR(IF(AD143=AH143,AI143,AH143),"---")))),"---")</f>
        <v>J2-B17</v>
      </c>
      <c r="AK143" t="str">
        <f>IF(COUNTIF(CALC_CONN_TEB2000_REV01!F:F,IF(AH143&lt;&gt;"---",VLOOKUP(AD143,CALC_CONN_TEB2000_REV01!F:M,8,0),IF(IFERROR(IF(AD143=AH143,AI143,AH143),"---")="---","---",IF(COUNTIF(CALC_CONN_TEB2000_REV01!F:F,IFERROR(IF(AD143=AH143,AI143,AH143),"---"))&gt;0,"---",IFERROR(IF(AD143=AH143,AI143,AH143),"---")))))=0,IF(AH143&lt;&gt;"---",VLOOKUP(AD143,CALC_CONN_TEB2000_REV01!F:M,8,0),IF(IFERROR(IF(AD143=AH143,AI143,AH143),"---")="---","---",IF(COUNTIF(CALC_CONN_TEB2000_REV01!F:F,IFERROR(IF(AD143=AH143,AI143,AH143),"---"))&gt;0,"---",IFERROR(IF(AD143=AH143,AI143,AH143),"---")))),"---")</f>
        <v>---</v>
      </c>
      <c r="AL143">
        <f t="shared" si="36"/>
        <v>11.677199999999999</v>
      </c>
      <c r="AM143">
        <f t="shared" si="37"/>
        <v>2</v>
      </c>
      <c r="AT143" t="str">
        <f t="shared" si="30"/>
        <v>B13_L3_N</v>
      </c>
      <c r="AU143" t="str">
        <f t="shared" si="31"/>
        <v>--</v>
      </c>
    </row>
    <row r="144" spans="1:47" x14ac:dyDescent="0.25">
      <c r="A144" t="str">
        <f t="shared" si="26"/>
        <v>J2-B12</v>
      </c>
      <c r="B144" t="str">
        <f t="shared" si="27"/>
        <v>B13_L3_P</v>
      </c>
      <c r="C144" t="str">
        <f t="shared" si="28"/>
        <v>J2-B13_L3_P</v>
      </c>
      <c r="D144" t="str">
        <f t="shared" si="29"/>
        <v>J2-B12</v>
      </c>
      <c r="E144" t="s">
        <v>842</v>
      </c>
      <c r="F144" t="s">
        <v>1120</v>
      </c>
      <c r="G144" t="s">
        <v>1693</v>
      </c>
      <c r="L144" t="s">
        <v>1680</v>
      </c>
      <c r="M144" t="s">
        <v>290</v>
      </c>
      <c r="N144">
        <v>23.235499999999998</v>
      </c>
      <c r="AA144">
        <f t="shared" si="38"/>
        <v>139</v>
      </c>
      <c r="AB144" t="str">
        <f>B2B!B141</f>
        <v>JB2</v>
      </c>
      <c r="AC144" t="str">
        <f>B2B!C141</f>
        <v>40</v>
      </c>
      <c r="AD144" t="str">
        <f t="shared" si="32"/>
        <v>JB2-40</v>
      </c>
      <c r="AE144" t="str">
        <f t="shared" si="33"/>
        <v>GND</v>
      </c>
      <c r="AG144" t="str">
        <f t="shared" si="34"/>
        <v>---</v>
      </c>
      <c r="AH144" t="str">
        <f t="shared" si="35"/>
        <v>---</v>
      </c>
      <c r="AI144" t="str">
        <f>IFERROR(IF(IF(AG144="--",INDEX(D:D,MATCH(AE144,INDEX(B:B,MATCH(AE144,B:B,)+1):B10658,)+MATCH(AE144,B:B,)))=AD144,VLOOKUP(AE144,B:D,3,0),IF(AG144="--",INDEX(D:D,MATCH(AE144,INDEX(B:B,MATCH(AE144,B:B,)+1):B10658,)+MATCH(AE144,B:B,)),"---")),"---")</f>
        <v>---</v>
      </c>
      <c r="AJ144" t="str">
        <f>IF(COUNTIF(CALC_CONN_TEB2000_REV01!F:F,IF(AH144&lt;&gt;"---",VLOOKUP(AD144,CALC_CONN_TEB2000_REV01!F:M,8,0),IF(IFERROR(IF(AD144=AH144,AI144,AH144),"---")="---","---",IF(COUNTIF(CALC_CONN_TEB2000_REV01!F:F,IFERROR(IF(AD144=AH144,AI144,AH144),"---"))&gt;0,"---",IFERROR(IF(AD144=AH144,AI144,AH144),"---")))))=1,IF(AH144&lt;&gt;"---",VLOOKUP(AD144,CALC_CONN_TEB2000_REV01!F:M,8,0),IF(IFERROR(IF(AD144=AH144,AI144,AH144),"---")="---","---",IF(COUNTIF(CALC_CONN_TEB2000_REV01!F:F,IFERROR(IF(AD144=AH144,AI144,AH144),"---"))&gt;0,"---",IFERROR(IF(AD144=AH144,AI144,AH144),"---")))),"---")</f>
        <v>---</v>
      </c>
      <c r="AK144" t="str">
        <f>IF(COUNTIF(CALC_CONN_TEB2000_REV01!F:F,IF(AH144&lt;&gt;"---",VLOOKUP(AD144,CALC_CONN_TEB2000_REV01!F:M,8,0),IF(IFERROR(IF(AD144=AH144,AI144,AH144),"---")="---","---",IF(COUNTIF(CALC_CONN_TEB2000_REV01!F:F,IFERROR(IF(AD144=AH144,AI144,AH144),"---"))&gt;0,"---",IFERROR(IF(AD144=AH144,AI144,AH144),"---")))))=0,IF(AH144&lt;&gt;"---",VLOOKUP(AD144,CALC_CONN_TEB2000_REV01!F:M,8,0),IF(IFERROR(IF(AD144=AH144,AI144,AH144),"---")="---","---",IF(COUNTIF(CALC_CONN_TEB2000_REV01!F:F,IFERROR(IF(AD144=AH144,AI144,AH144),"---"))&gt;0,"---",IFERROR(IF(AD144=AH144,AI144,AH144),"---")))),"---")</f>
        <v>---</v>
      </c>
      <c r="AL144" t="str">
        <f t="shared" si="36"/>
        <v>---</v>
      </c>
      <c r="AM144">
        <f t="shared" si="37"/>
        <v>224</v>
      </c>
      <c r="AT144" t="str">
        <f t="shared" si="30"/>
        <v>B13_L3_P</v>
      </c>
      <c r="AU144" t="str">
        <f t="shared" si="31"/>
        <v>--</v>
      </c>
    </row>
    <row r="145" spans="1:47" x14ac:dyDescent="0.25">
      <c r="A145" t="str">
        <f t="shared" si="26"/>
        <v>J2-B13</v>
      </c>
      <c r="B145" t="str">
        <f t="shared" si="27"/>
        <v>B13_L13_N</v>
      </c>
      <c r="C145" t="str">
        <f t="shared" si="28"/>
        <v>J2-B13_L13_N</v>
      </c>
      <c r="D145" t="str">
        <f t="shared" si="29"/>
        <v>J2-B13</v>
      </c>
      <c r="E145" t="s">
        <v>842</v>
      </c>
      <c r="F145" t="s">
        <v>1121</v>
      </c>
      <c r="G145" t="s">
        <v>1627</v>
      </c>
      <c r="L145" t="s">
        <v>1765</v>
      </c>
      <c r="M145" t="s">
        <v>290</v>
      </c>
      <c r="N145">
        <v>8.0569000000000006</v>
      </c>
      <c r="AA145">
        <f t="shared" si="38"/>
        <v>140</v>
      </c>
      <c r="AB145" t="str">
        <f>B2B!B142</f>
        <v>JB2</v>
      </c>
      <c r="AC145" t="str">
        <f>B2B!C142</f>
        <v>39</v>
      </c>
      <c r="AD145" t="str">
        <f t="shared" si="32"/>
        <v>JB2-39</v>
      </c>
      <c r="AE145" t="str">
        <f t="shared" si="33"/>
        <v>GND</v>
      </c>
      <c r="AG145" t="str">
        <f t="shared" si="34"/>
        <v>---</v>
      </c>
      <c r="AH145" t="str">
        <f t="shared" si="35"/>
        <v>---</v>
      </c>
      <c r="AI145" t="str">
        <f>IFERROR(IF(IF(AG145="--",INDEX(D:D,MATCH(AE145,INDEX(B:B,MATCH(AE145,B:B,)+1):B10659,)+MATCH(AE145,B:B,)))=AD145,VLOOKUP(AE145,B:D,3,0),IF(AG145="--",INDEX(D:D,MATCH(AE145,INDEX(B:B,MATCH(AE145,B:B,)+1):B10659,)+MATCH(AE145,B:B,)),"---")),"---")</f>
        <v>---</v>
      </c>
      <c r="AJ145" t="str">
        <f>IF(COUNTIF(CALC_CONN_TEB2000_REV01!F:F,IF(AH145&lt;&gt;"---",VLOOKUP(AD145,CALC_CONN_TEB2000_REV01!F:M,8,0),IF(IFERROR(IF(AD145=AH145,AI145,AH145),"---")="---","---",IF(COUNTIF(CALC_CONN_TEB2000_REV01!F:F,IFERROR(IF(AD145=AH145,AI145,AH145),"---"))&gt;0,"---",IFERROR(IF(AD145=AH145,AI145,AH145),"---")))))=1,IF(AH145&lt;&gt;"---",VLOOKUP(AD145,CALC_CONN_TEB2000_REV01!F:M,8,0),IF(IFERROR(IF(AD145=AH145,AI145,AH145),"---")="---","---",IF(COUNTIF(CALC_CONN_TEB2000_REV01!F:F,IFERROR(IF(AD145=AH145,AI145,AH145),"---"))&gt;0,"---",IFERROR(IF(AD145=AH145,AI145,AH145),"---")))),"---")</f>
        <v>---</v>
      </c>
      <c r="AK145" t="str">
        <f>IF(COUNTIF(CALC_CONN_TEB2000_REV01!F:F,IF(AH145&lt;&gt;"---",VLOOKUP(AD145,CALC_CONN_TEB2000_REV01!F:M,8,0),IF(IFERROR(IF(AD145=AH145,AI145,AH145),"---")="---","---",IF(COUNTIF(CALC_CONN_TEB2000_REV01!F:F,IFERROR(IF(AD145=AH145,AI145,AH145),"---"))&gt;0,"---",IFERROR(IF(AD145=AH145,AI145,AH145),"---")))))=0,IF(AH145&lt;&gt;"---",VLOOKUP(AD145,CALC_CONN_TEB2000_REV01!F:M,8,0),IF(IFERROR(IF(AD145=AH145,AI145,AH145),"---")="---","---",IF(COUNTIF(CALC_CONN_TEB2000_REV01!F:F,IFERROR(IF(AD145=AH145,AI145,AH145),"---"))&gt;0,"---",IFERROR(IF(AD145=AH145,AI145,AH145),"---")))),"---")</f>
        <v>---</v>
      </c>
      <c r="AL145" t="str">
        <f t="shared" si="36"/>
        <v>---</v>
      </c>
      <c r="AM145">
        <f t="shared" si="37"/>
        <v>224</v>
      </c>
      <c r="AT145" t="str">
        <f t="shared" si="30"/>
        <v>B13_L13_N</v>
      </c>
      <c r="AU145" t="str">
        <f t="shared" si="31"/>
        <v>--</v>
      </c>
    </row>
    <row r="146" spans="1:47" x14ac:dyDescent="0.25">
      <c r="A146" t="str">
        <f t="shared" si="26"/>
        <v>J2-B14</v>
      </c>
      <c r="B146" t="str">
        <f t="shared" si="27"/>
        <v>B13_L13_P</v>
      </c>
      <c r="C146" t="str">
        <f t="shared" si="28"/>
        <v>J2-B13_L13_P</v>
      </c>
      <c r="D146" t="str">
        <f t="shared" si="29"/>
        <v>J2-B14</v>
      </c>
      <c r="E146" t="s">
        <v>842</v>
      </c>
      <c r="F146" t="s">
        <v>1122</v>
      </c>
      <c r="G146" t="s">
        <v>1629</v>
      </c>
      <c r="L146" t="s">
        <v>1764</v>
      </c>
      <c r="M146" t="s">
        <v>290</v>
      </c>
      <c r="N146">
        <v>8.0569000000000006</v>
      </c>
      <c r="AA146">
        <f t="shared" si="38"/>
        <v>141</v>
      </c>
      <c r="AB146" t="str">
        <f>B2B!B143</f>
        <v>JB2</v>
      </c>
      <c r="AC146" t="str">
        <f>B2B!C143</f>
        <v>42</v>
      </c>
      <c r="AD146" t="str">
        <f t="shared" si="32"/>
        <v>JB2-42</v>
      </c>
      <c r="AE146" t="str">
        <f t="shared" si="33"/>
        <v>B13_L7_P</v>
      </c>
      <c r="AG146" t="str">
        <f t="shared" si="34"/>
        <v>--</v>
      </c>
      <c r="AH146" t="str">
        <f t="shared" si="35"/>
        <v>J2-C17</v>
      </c>
      <c r="AI146" t="str">
        <f>IFERROR(IF(IF(AG146="--",INDEX(D:D,MATCH(AE146,INDEX(B:B,MATCH(AE146,B:B,)+1):B10660,)+MATCH(AE146,B:B,)))=AD146,VLOOKUP(AE146,B:D,3,0),IF(AG146="--",INDEX(D:D,MATCH(AE146,INDEX(B:B,MATCH(AE146,B:B,)+1):B10660,)+MATCH(AE146,B:B,)),"---")),"---")</f>
        <v>J2-C17</v>
      </c>
      <c r="AJ146" t="str">
        <f>IF(COUNTIF(CALC_CONN_TEB2000_REV01!F:F,IF(AH146&lt;&gt;"---",VLOOKUP(AD146,CALC_CONN_TEB2000_REV01!F:M,8,0),IF(IFERROR(IF(AD146=AH146,AI146,AH146),"---")="---","---",IF(COUNTIF(CALC_CONN_TEB2000_REV01!F:F,IFERROR(IF(AD146=AH146,AI146,AH146),"---"))&gt;0,"---",IFERROR(IF(AD146=AH146,AI146,AH146),"---")))))=1,IF(AH146&lt;&gt;"---",VLOOKUP(AD146,CALC_CONN_TEB2000_REV01!F:M,8,0),IF(IFERROR(IF(AD146=AH146,AI146,AH146),"---")="---","---",IF(COUNTIF(CALC_CONN_TEB2000_REV01!F:F,IFERROR(IF(AD146=AH146,AI146,AH146),"---"))&gt;0,"---",IFERROR(IF(AD146=AH146,AI146,AH146),"---")))),"---")</f>
        <v>J2-C17</v>
      </c>
      <c r="AK146" t="str">
        <f>IF(COUNTIF(CALC_CONN_TEB2000_REV01!F:F,IF(AH146&lt;&gt;"---",VLOOKUP(AD146,CALC_CONN_TEB2000_REV01!F:M,8,0),IF(IFERROR(IF(AD146=AH146,AI146,AH146),"---")="---","---",IF(COUNTIF(CALC_CONN_TEB2000_REV01!F:F,IFERROR(IF(AD146=AH146,AI146,AH146),"---"))&gt;0,"---",IFERROR(IF(AD146=AH146,AI146,AH146),"---")))))=0,IF(AH146&lt;&gt;"---",VLOOKUP(AD146,CALC_CONN_TEB2000_REV01!F:M,8,0),IF(IFERROR(IF(AD146=AH146,AI146,AH146),"---")="---","---",IF(COUNTIF(CALC_CONN_TEB2000_REV01!F:F,IFERROR(IF(AD146=AH146,AI146,AH146),"---"))&gt;0,"---",IFERROR(IF(AD146=AH146,AI146,AH146),"---")))),"---")</f>
        <v>---</v>
      </c>
      <c r="AL146">
        <f t="shared" si="36"/>
        <v>22.4998</v>
      </c>
      <c r="AM146">
        <f t="shared" si="37"/>
        <v>2</v>
      </c>
      <c r="AT146" t="str">
        <f t="shared" si="30"/>
        <v>B13_L13_P</v>
      </c>
      <c r="AU146" t="str">
        <f t="shared" si="31"/>
        <v>--</v>
      </c>
    </row>
    <row r="147" spans="1:47" x14ac:dyDescent="0.25">
      <c r="A147" t="str">
        <f t="shared" si="26"/>
        <v>J2-B15</v>
      </c>
      <c r="B147" t="str">
        <f t="shared" si="27"/>
        <v>B13_L12_N</v>
      </c>
      <c r="C147" t="str">
        <f t="shared" si="28"/>
        <v>J2-B13_L12_N</v>
      </c>
      <c r="D147" t="str">
        <f t="shared" si="29"/>
        <v>J2-B15</v>
      </c>
      <c r="E147" t="s">
        <v>842</v>
      </c>
      <c r="F147" t="s">
        <v>1123</v>
      </c>
      <c r="G147" t="s">
        <v>1623</v>
      </c>
      <c r="L147" t="s">
        <v>1761</v>
      </c>
      <c r="M147" t="s">
        <v>290</v>
      </c>
      <c r="N147">
        <v>17.337399999999999</v>
      </c>
      <c r="AA147">
        <f t="shared" si="38"/>
        <v>142</v>
      </c>
      <c r="AB147" t="str">
        <f>B2B!B144</f>
        <v>JB2</v>
      </c>
      <c r="AC147" t="str">
        <f>B2B!C144</f>
        <v>41</v>
      </c>
      <c r="AD147" t="str">
        <f t="shared" si="32"/>
        <v>JB2-41</v>
      </c>
      <c r="AE147" t="str">
        <f t="shared" si="33"/>
        <v>B13_L1_P</v>
      </c>
      <c r="AG147" t="str">
        <f t="shared" si="34"/>
        <v>--</v>
      </c>
      <c r="AH147" t="str">
        <f t="shared" si="35"/>
        <v>J2-A17</v>
      </c>
      <c r="AI147" t="str">
        <f>IFERROR(IF(IF(AG147="--",INDEX(D:D,MATCH(AE147,INDEX(B:B,MATCH(AE147,B:B,)+1):B10661,)+MATCH(AE147,B:B,)))=AD147,VLOOKUP(AE147,B:D,3,0),IF(AG147="--",INDEX(D:D,MATCH(AE147,INDEX(B:B,MATCH(AE147,B:B,)+1):B10661,)+MATCH(AE147,B:B,)),"---")),"---")</f>
        <v>J2-A17</v>
      </c>
      <c r="AJ147" t="str">
        <f>IF(COUNTIF(CALC_CONN_TEB2000_REV01!F:F,IF(AH147&lt;&gt;"---",VLOOKUP(AD147,CALC_CONN_TEB2000_REV01!F:M,8,0),IF(IFERROR(IF(AD147=AH147,AI147,AH147),"---")="---","---",IF(COUNTIF(CALC_CONN_TEB2000_REV01!F:F,IFERROR(IF(AD147=AH147,AI147,AH147),"---"))&gt;0,"---",IFERROR(IF(AD147=AH147,AI147,AH147),"---")))))=1,IF(AH147&lt;&gt;"---",VLOOKUP(AD147,CALC_CONN_TEB2000_REV01!F:M,8,0),IF(IFERROR(IF(AD147=AH147,AI147,AH147),"---")="---","---",IF(COUNTIF(CALC_CONN_TEB2000_REV01!F:F,IFERROR(IF(AD147=AH147,AI147,AH147),"---"))&gt;0,"---",IFERROR(IF(AD147=AH147,AI147,AH147),"---")))),"---")</f>
        <v>J2-A17</v>
      </c>
      <c r="AK147" t="str">
        <f>IF(COUNTIF(CALC_CONN_TEB2000_REV01!F:F,IF(AH147&lt;&gt;"---",VLOOKUP(AD147,CALC_CONN_TEB2000_REV01!F:M,8,0),IF(IFERROR(IF(AD147=AH147,AI147,AH147),"---")="---","---",IF(COUNTIF(CALC_CONN_TEB2000_REV01!F:F,IFERROR(IF(AD147=AH147,AI147,AH147),"---"))&gt;0,"---",IFERROR(IF(AD147=AH147,AI147,AH147),"---")))))=0,IF(AH147&lt;&gt;"---",VLOOKUP(AD147,CALC_CONN_TEB2000_REV01!F:M,8,0),IF(IFERROR(IF(AD147=AH147,AI147,AH147),"---")="---","---",IF(COUNTIF(CALC_CONN_TEB2000_REV01!F:F,IFERROR(IF(AD147=AH147,AI147,AH147),"---"))&gt;0,"---",IFERROR(IF(AD147=AH147,AI147,AH147),"---")))),"---")</f>
        <v>---</v>
      </c>
      <c r="AL147">
        <f t="shared" si="36"/>
        <v>8.6898999999999997</v>
      </c>
      <c r="AM147">
        <f t="shared" si="37"/>
        <v>2</v>
      </c>
      <c r="AT147" t="str">
        <f t="shared" si="30"/>
        <v>B13_L12_N</v>
      </c>
      <c r="AU147" t="str">
        <f t="shared" si="31"/>
        <v>--</v>
      </c>
    </row>
    <row r="148" spans="1:47" x14ac:dyDescent="0.25">
      <c r="A148" t="str">
        <f t="shared" si="26"/>
        <v>J2-B16</v>
      </c>
      <c r="B148" t="str">
        <f t="shared" si="27"/>
        <v>B13_L12_P</v>
      </c>
      <c r="C148" t="str">
        <f t="shared" si="28"/>
        <v>J2-B13_L12_P</v>
      </c>
      <c r="D148" t="str">
        <f t="shared" si="29"/>
        <v>J2-B16</v>
      </c>
      <c r="E148" t="s">
        <v>842</v>
      </c>
      <c r="F148" t="s">
        <v>1124</v>
      </c>
      <c r="G148" t="s">
        <v>1625</v>
      </c>
      <c r="L148" t="s">
        <v>1760</v>
      </c>
      <c r="M148" t="s">
        <v>290</v>
      </c>
      <c r="N148">
        <v>17.337399999999999</v>
      </c>
      <c r="AA148">
        <f t="shared" si="38"/>
        <v>143</v>
      </c>
      <c r="AB148" t="str">
        <f>B2B!B145</f>
        <v>JB2</v>
      </c>
      <c r="AC148" t="str">
        <f>B2B!C145</f>
        <v>44</v>
      </c>
      <c r="AD148" t="str">
        <f t="shared" si="32"/>
        <v>JB2-44</v>
      </c>
      <c r="AE148" t="str">
        <f t="shared" si="33"/>
        <v>B13_L7_N</v>
      </c>
      <c r="AG148" t="str">
        <f t="shared" si="34"/>
        <v>--</v>
      </c>
      <c r="AH148" t="str">
        <f t="shared" si="35"/>
        <v>J2-C16</v>
      </c>
      <c r="AI148" t="str">
        <f>IFERROR(IF(IF(AG148="--",INDEX(D:D,MATCH(AE148,INDEX(B:B,MATCH(AE148,B:B,)+1):B10662,)+MATCH(AE148,B:B,)))=AD148,VLOOKUP(AE148,B:D,3,0),IF(AG148="--",INDEX(D:D,MATCH(AE148,INDEX(B:B,MATCH(AE148,B:B,)+1):B10662,)+MATCH(AE148,B:B,)),"---")),"---")</f>
        <v>J2-C16</v>
      </c>
      <c r="AJ148" t="str">
        <f>IF(COUNTIF(CALC_CONN_TEB2000_REV01!F:F,IF(AH148&lt;&gt;"---",VLOOKUP(AD148,CALC_CONN_TEB2000_REV01!F:M,8,0),IF(IFERROR(IF(AD148=AH148,AI148,AH148),"---")="---","---",IF(COUNTIF(CALC_CONN_TEB2000_REV01!F:F,IFERROR(IF(AD148=AH148,AI148,AH148),"---"))&gt;0,"---",IFERROR(IF(AD148=AH148,AI148,AH148),"---")))))=1,IF(AH148&lt;&gt;"---",VLOOKUP(AD148,CALC_CONN_TEB2000_REV01!F:M,8,0),IF(IFERROR(IF(AD148=AH148,AI148,AH148),"---")="---","---",IF(COUNTIF(CALC_CONN_TEB2000_REV01!F:F,IFERROR(IF(AD148=AH148,AI148,AH148),"---"))&gt;0,"---",IFERROR(IF(AD148=AH148,AI148,AH148),"---")))),"---")</f>
        <v>J2-C16</v>
      </c>
      <c r="AK148" t="str">
        <f>IF(COUNTIF(CALC_CONN_TEB2000_REV01!F:F,IF(AH148&lt;&gt;"---",VLOOKUP(AD148,CALC_CONN_TEB2000_REV01!F:M,8,0),IF(IFERROR(IF(AD148=AH148,AI148,AH148),"---")="---","---",IF(COUNTIF(CALC_CONN_TEB2000_REV01!F:F,IFERROR(IF(AD148=AH148,AI148,AH148),"---"))&gt;0,"---",IFERROR(IF(AD148=AH148,AI148,AH148),"---")))))=0,IF(AH148&lt;&gt;"---",VLOOKUP(AD148,CALC_CONN_TEB2000_REV01!F:M,8,0),IF(IFERROR(IF(AD148=AH148,AI148,AH148),"---")="---","---",IF(COUNTIF(CALC_CONN_TEB2000_REV01!F:F,IFERROR(IF(AD148=AH148,AI148,AH148),"---"))&gt;0,"---",IFERROR(IF(AD148=AH148,AI148,AH148),"---")))),"---")</f>
        <v>---</v>
      </c>
      <c r="AL148">
        <f t="shared" si="36"/>
        <v>22.4998</v>
      </c>
      <c r="AM148">
        <f t="shared" si="37"/>
        <v>2</v>
      </c>
      <c r="AT148" t="str">
        <f t="shared" si="30"/>
        <v>B13_L12_P</v>
      </c>
      <c r="AU148" t="str">
        <f t="shared" si="31"/>
        <v>--</v>
      </c>
    </row>
    <row r="149" spans="1:47" x14ac:dyDescent="0.25">
      <c r="A149" t="str">
        <f t="shared" si="26"/>
        <v>J2-B17</v>
      </c>
      <c r="B149" t="str">
        <f t="shared" si="27"/>
        <v>B13_L6_N</v>
      </c>
      <c r="C149" t="str">
        <f t="shared" si="28"/>
        <v>J2-B13_L6_N</v>
      </c>
      <c r="D149" t="str">
        <f t="shared" si="29"/>
        <v>J2-B17</v>
      </c>
      <c r="E149" t="s">
        <v>842</v>
      </c>
      <c r="F149" t="s">
        <v>1125</v>
      </c>
      <c r="G149" t="s">
        <v>1703</v>
      </c>
      <c r="L149" t="s">
        <v>1747</v>
      </c>
      <c r="M149" t="s">
        <v>290</v>
      </c>
      <c r="N149">
        <v>28.204899999999999</v>
      </c>
      <c r="AA149">
        <f t="shared" si="38"/>
        <v>144</v>
      </c>
      <c r="AB149" t="str">
        <f>B2B!B146</f>
        <v>JB2</v>
      </c>
      <c r="AC149" t="str">
        <f>B2B!C146</f>
        <v>43</v>
      </c>
      <c r="AD149" t="str">
        <f t="shared" si="32"/>
        <v>JB2-43</v>
      </c>
      <c r="AE149" t="str">
        <f t="shared" si="33"/>
        <v>B13_L1_N</v>
      </c>
      <c r="AG149" t="str">
        <f t="shared" si="34"/>
        <v>--</v>
      </c>
      <c r="AH149" t="str">
        <f t="shared" si="35"/>
        <v>J2-A16</v>
      </c>
      <c r="AI149" t="str">
        <f>IFERROR(IF(IF(AG149="--",INDEX(D:D,MATCH(AE149,INDEX(B:B,MATCH(AE149,B:B,)+1):B10663,)+MATCH(AE149,B:B,)))=AD149,VLOOKUP(AE149,B:D,3,0),IF(AG149="--",INDEX(D:D,MATCH(AE149,INDEX(B:B,MATCH(AE149,B:B,)+1):B10663,)+MATCH(AE149,B:B,)),"---")),"---")</f>
        <v>J2-A16</v>
      </c>
      <c r="AJ149" t="str">
        <f>IF(COUNTIF(CALC_CONN_TEB2000_REV01!F:F,IF(AH149&lt;&gt;"---",VLOOKUP(AD149,CALC_CONN_TEB2000_REV01!F:M,8,0),IF(IFERROR(IF(AD149=AH149,AI149,AH149),"---")="---","---",IF(COUNTIF(CALC_CONN_TEB2000_REV01!F:F,IFERROR(IF(AD149=AH149,AI149,AH149),"---"))&gt;0,"---",IFERROR(IF(AD149=AH149,AI149,AH149),"---")))))=1,IF(AH149&lt;&gt;"---",VLOOKUP(AD149,CALC_CONN_TEB2000_REV01!F:M,8,0),IF(IFERROR(IF(AD149=AH149,AI149,AH149),"---")="---","---",IF(COUNTIF(CALC_CONN_TEB2000_REV01!F:F,IFERROR(IF(AD149=AH149,AI149,AH149),"---"))&gt;0,"---",IFERROR(IF(AD149=AH149,AI149,AH149),"---")))),"---")</f>
        <v>J2-A16</v>
      </c>
      <c r="AK149" t="str">
        <f>IF(COUNTIF(CALC_CONN_TEB2000_REV01!F:F,IF(AH149&lt;&gt;"---",VLOOKUP(AD149,CALC_CONN_TEB2000_REV01!F:M,8,0),IF(IFERROR(IF(AD149=AH149,AI149,AH149),"---")="---","---",IF(COUNTIF(CALC_CONN_TEB2000_REV01!F:F,IFERROR(IF(AD149=AH149,AI149,AH149),"---"))&gt;0,"---",IFERROR(IF(AD149=AH149,AI149,AH149),"---")))))=0,IF(AH149&lt;&gt;"---",VLOOKUP(AD149,CALC_CONN_TEB2000_REV01!F:M,8,0),IF(IFERROR(IF(AD149=AH149,AI149,AH149),"---")="---","---",IF(COUNTIF(CALC_CONN_TEB2000_REV01!F:F,IFERROR(IF(AD149=AH149,AI149,AH149),"---"))&gt;0,"---",IFERROR(IF(AD149=AH149,AI149,AH149),"---")))),"---")</f>
        <v>---</v>
      </c>
      <c r="AL149">
        <f t="shared" si="36"/>
        <v>8.6127000000000002</v>
      </c>
      <c r="AM149">
        <f t="shared" si="37"/>
        <v>2</v>
      </c>
      <c r="AT149" t="str">
        <f t="shared" si="30"/>
        <v>B13_L6_N</v>
      </c>
      <c r="AU149" t="str">
        <f t="shared" si="31"/>
        <v>--</v>
      </c>
    </row>
    <row r="150" spans="1:47" x14ac:dyDescent="0.25">
      <c r="A150" t="str">
        <f t="shared" si="26"/>
        <v>J2-B18</v>
      </c>
      <c r="B150" t="str">
        <f t="shared" si="27"/>
        <v>B13_L6_P</v>
      </c>
      <c r="C150" t="str">
        <f t="shared" si="28"/>
        <v>J2-B13_L6_P</v>
      </c>
      <c r="D150" t="str">
        <f t="shared" si="29"/>
        <v>J2-B18</v>
      </c>
      <c r="E150" t="s">
        <v>842</v>
      </c>
      <c r="F150" t="s">
        <v>1126</v>
      </c>
      <c r="G150" t="s">
        <v>1705</v>
      </c>
      <c r="L150" t="s">
        <v>1745</v>
      </c>
      <c r="M150" t="s">
        <v>290</v>
      </c>
      <c r="N150">
        <v>28.204899999999999</v>
      </c>
      <c r="AA150">
        <f t="shared" si="38"/>
        <v>145</v>
      </c>
      <c r="AB150" t="str">
        <f>B2B!B147</f>
        <v>JB2</v>
      </c>
      <c r="AC150" t="str">
        <f>B2B!C147</f>
        <v>46</v>
      </c>
      <c r="AD150" t="str">
        <f t="shared" si="32"/>
        <v>JB2-46</v>
      </c>
      <c r="AE150" t="str">
        <f t="shared" si="33"/>
        <v>B13_L8_P</v>
      </c>
      <c r="AG150" t="str">
        <f t="shared" si="34"/>
        <v>--</v>
      </c>
      <c r="AH150" t="str">
        <f t="shared" si="35"/>
        <v>J2-C15</v>
      </c>
      <c r="AI150" t="str">
        <f>IFERROR(IF(IF(AG150="--",INDEX(D:D,MATCH(AE150,INDEX(B:B,MATCH(AE150,B:B,)+1):B10664,)+MATCH(AE150,B:B,)))=AD150,VLOOKUP(AE150,B:D,3,0),IF(AG150="--",INDEX(D:D,MATCH(AE150,INDEX(B:B,MATCH(AE150,B:B,)+1):B10664,)+MATCH(AE150,B:B,)),"---")),"---")</f>
        <v>J2-C15</v>
      </c>
      <c r="AJ150" t="str">
        <f>IF(COUNTIF(CALC_CONN_TEB2000_REV01!F:F,IF(AH150&lt;&gt;"---",VLOOKUP(AD150,CALC_CONN_TEB2000_REV01!F:M,8,0),IF(IFERROR(IF(AD150=AH150,AI150,AH150),"---")="---","---",IF(COUNTIF(CALC_CONN_TEB2000_REV01!F:F,IFERROR(IF(AD150=AH150,AI150,AH150),"---"))&gt;0,"---",IFERROR(IF(AD150=AH150,AI150,AH150),"---")))))=1,IF(AH150&lt;&gt;"---",VLOOKUP(AD150,CALC_CONN_TEB2000_REV01!F:M,8,0),IF(IFERROR(IF(AD150=AH150,AI150,AH150),"---")="---","---",IF(COUNTIF(CALC_CONN_TEB2000_REV01!F:F,IFERROR(IF(AD150=AH150,AI150,AH150),"---"))&gt;0,"---",IFERROR(IF(AD150=AH150,AI150,AH150),"---")))),"---")</f>
        <v>J2-C15</v>
      </c>
      <c r="AK150" t="str">
        <f>IF(COUNTIF(CALC_CONN_TEB2000_REV01!F:F,IF(AH150&lt;&gt;"---",VLOOKUP(AD150,CALC_CONN_TEB2000_REV01!F:M,8,0),IF(IFERROR(IF(AD150=AH150,AI150,AH150),"---")="---","---",IF(COUNTIF(CALC_CONN_TEB2000_REV01!F:F,IFERROR(IF(AD150=AH150,AI150,AH150),"---"))&gt;0,"---",IFERROR(IF(AD150=AH150,AI150,AH150),"---")))))=0,IF(AH150&lt;&gt;"---",VLOOKUP(AD150,CALC_CONN_TEB2000_REV01!F:M,8,0),IF(IFERROR(IF(AD150=AH150,AI150,AH150),"---")="---","---",IF(COUNTIF(CALC_CONN_TEB2000_REV01!F:F,IFERROR(IF(AD150=AH150,AI150,AH150),"---"))&gt;0,"---",IFERROR(IF(AD150=AH150,AI150,AH150),"---")))),"---")</f>
        <v>---</v>
      </c>
      <c r="AL150">
        <f t="shared" si="36"/>
        <v>17.8781</v>
      </c>
      <c r="AM150">
        <f t="shared" si="37"/>
        <v>2</v>
      </c>
      <c r="AT150" t="str">
        <f t="shared" si="30"/>
        <v>B13_L6_P</v>
      </c>
      <c r="AU150" t="str">
        <f t="shared" si="31"/>
        <v>--</v>
      </c>
    </row>
    <row r="151" spans="1:47" x14ac:dyDescent="0.25">
      <c r="A151" t="str">
        <f t="shared" si="26"/>
        <v>J2-B19</v>
      </c>
      <c r="B151" t="str">
        <f t="shared" si="27"/>
        <v>B33_L14_N</v>
      </c>
      <c r="C151" t="str">
        <f t="shared" si="28"/>
        <v>J2-B33_L14_N</v>
      </c>
      <c r="D151" t="str">
        <f t="shared" si="29"/>
        <v>J2-B19</v>
      </c>
      <c r="E151" t="s">
        <v>842</v>
      </c>
      <c r="F151" t="s">
        <v>1127</v>
      </c>
      <c r="G151" t="s">
        <v>1737</v>
      </c>
      <c r="L151" t="s">
        <v>1755</v>
      </c>
      <c r="M151" t="s">
        <v>290</v>
      </c>
      <c r="N151">
        <v>15.5335</v>
      </c>
      <c r="AA151">
        <f t="shared" si="38"/>
        <v>146</v>
      </c>
      <c r="AB151" t="str">
        <f>B2B!B148</f>
        <v>JB2</v>
      </c>
      <c r="AC151" t="str">
        <f>B2B!C148</f>
        <v>45</v>
      </c>
      <c r="AD151" t="str">
        <f t="shared" si="32"/>
        <v>JB2-45</v>
      </c>
      <c r="AE151" t="str">
        <f t="shared" si="33"/>
        <v>B13_L12_P</v>
      </c>
      <c r="AG151" t="str">
        <f t="shared" si="34"/>
        <v>--</v>
      </c>
      <c r="AH151" t="str">
        <f t="shared" si="35"/>
        <v>J2-B16</v>
      </c>
      <c r="AI151" t="str">
        <f>IFERROR(IF(IF(AG151="--",INDEX(D:D,MATCH(AE151,INDEX(B:B,MATCH(AE151,B:B,)+1):B10665,)+MATCH(AE151,B:B,)))=AD151,VLOOKUP(AE151,B:D,3,0),IF(AG151="--",INDEX(D:D,MATCH(AE151,INDEX(B:B,MATCH(AE151,B:B,)+1):B10665,)+MATCH(AE151,B:B,)),"---")),"---")</f>
        <v>J2-B16</v>
      </c>
      <c r="AJ151" t="str">
        <f>IF(COUNTIF(CALC_CONN_TEB2000_REV01!F:F,IF(AH151&lt;&gt;"---",VLOOKUP(AD151,CALC_CONN_TEB2000_REV01!F:M,8,0),IF(IFERROR(IF(AD151=AH151,AI151,AH151),"---")="---","---",IF(COUNTIF(CALC_CONN_TEB2000_REV01!F:F,IFERROR(IF(AD151=AH151,AI151,AH151),"---"))&gt;0,"---",IFERROR(IF(AD151=AH151,AI151,AH151),"---")))))=1,IF(AH151&lt;&gt;"---",VLOOKUP(AD151,CALC_CONN_TEB2000_REV01!F:M,8,0),IF(IFERROR(IF(AD151=AH151,AI151,AH151),"---")="---","---",IF(COUNTIF(CALC_CONN_TEB2000_REV01!F:F,IFERROR(IF(AD151=AH151,AI151,AH151),"---"))&gt;0,"---",IFERROR(IF(AD151=AH151,AI151,AH151),"---")))),"---")</f>
        <v>J2-B16</v>
      </c>
      <c r="AK151" t="str">
        <f>IF(COUNTIF(CALC_CONN_TEB2000_REV01!F:F,IF(AH151&lt;&gt;"---",VLOOKUP(AD151,CALC_CONN_TEB2000_REV01!F:M,8,0),IF(IFERROR(IF(AD151=AH151,AI151,AH151),"---")="---","---",IF(COUNTIF(CALC_CONN_TEB2000_REV01!F:F,IFERROR(IF(AD151=AH151,AI151,AH151),"---"))&gt;0,"---",IFERROR(IF(AD151=AH151,AI151,AH151),"---")))))=0,IF(AH151&lt;&gt;"---",VLOOKUP(AD151,CALC_CONN_TEB2000_REV01!F:M,8,0),IF(IFERROR(IF(AD151=AH151,AI151,AH151),"---")="---","---",IF(COUNTIF(CALC_CONN_TEB2000_REV01!F:F,IFERROR(IF(AD151=AH151,AI151,AH151),"---"))&gt;0,"---",IFERROR(IF(AD151=AH151,AI151,AH151),"---")))),"---")</f>
        <v>---</v>
      </c>
      <c r="AL151">
        <f t="shared" si="36"/>
        <v>10.5159</v>
      </c>
      <c r="AM151">
        <f t="shared" si="37"/>
        <v>2</v>
      </c>
      <c r="AT151" t="str">
        <f t="shared" si="30"/>
        <v>B33_L14_N</v>
      </c>
      <c r="AU151" t="str">
        <f t="shared" si="31"/>
        <v>--</v>
      </c>
    </row>
    <row r="152" spans="1:47" x14ac:dyDescent="0.25">
      <c r="A152" t="str">
        <f t="shared" si="26"/>
        <v>J2-B20</v>
      </c>
      <c r="B152" t="str">
        <f t="shared" si="27"/>
        <v>B33_L14_P</v>
      </c>
      <c r="C152" t="str">
        <f t="shared" si="28"/>
        <v>J2-B33_L14_P</v>
      </c>
      <c r="D152" t="str">
        <f t="shared" si="29"/>
        <v>J2-B20</v>
      </c>
      <c r="E152" t="s">
        <v>842</v>
      </c>
      <c r="F152" t="s">
        <v>1128</v>
      </c>
      <c r="G152" t="s">
        <v>1739</v>
      </c>
      <c r="L152" t="s">
        <v>1753</v>
      </c>
      <c r="M152" t="s">
        <v>290</v>
      </c>
      <c r="N152">
        <v>15.4735</v>
      </c>
      <c r="AA152">
        <f t="shared" si="38"/>
        <v>147</v>
      </c>
      <c r="AB152" t="str">
        <f>B2B!B149</f>
        <v>JB2</v>
      </c>
      <c r="AC152" t="str">
        <f>B2B!C149</f>
        <v>48</v>
      </c>
      <c r="AD152" t="str">
        <f t="shared" si="32"/>
        <v>JB2-48</v>
      </c>
      <c r="AE152" t="str">
        <f t="shared" si="33"/>
        <v>B13_L8_N</v>
      </c>
      <c r="AG152" t="str">
        <f t="shared" si="34"/>
        <v>--</v>
      </c>
      <c r="AH152" t="str">
        <f t="shared" si="35"/>
        <v>J2-C14</v>
      </c>
      <c r="AI152" t="str">
        <f>IFERROR(IF(IF(AG152="--",INDEX(D:D,MATCH(AE152,INDEX(B:B,MATCH(AE152,B:B,)+1):B10666,)+MATCH(AE152,B:B,)))=AD152,VLOOKUP(AE152,B:D,3,0),IF(AG152="--",INDEX(D:D,MATCH(AE152,INDEX(B:B,MATCH(AE152,B:B,)+1):B10666,)+MATCH(AE152,B:B,)),"---")),"---")</f>
        <v>J2-C14</v>
      </c>
      <c r="AJ152" t="str">
        <f>IF(COUNTIF(CALC_CONN_TEB2000_REV01!F:F,IF(AH152&lt;&gt;"---",VLOOKUP(AD152,CALC_CONN_TEB2000_REV01!F:M,8,0),IF(IFERROR(IF(AD152=AH152,AI152,AH152),"---")="---","---",IF(COUNTIF(CALC_CONN_TEB2000_REV01!F:F,IFERROR(IF(AD152=AH152,AI152,AH152),"---"))&gt;0,"---",IFERROR(IF(AD152=AH152,AI152,AH152),"---")))))=1,IF(AH152&lt;&gt;"---",VLOOKUP(AD152,CALC_CONN_TEB2000_REV01!F:M,8,0),IF(IFERROR(IF(AD152=AH152,AI152,AH152),"---")="---","---",IF(COUNTIF(CALC_CONN_TEB2000_REV01!F:F,IFERROR(IF(AD152=AH152,AI152,AH152),"---"))&gt;0,"---",IFERROR(IF(AD152=AH152,AI152,AH152),"---")))),"---")</f>
        <v>J2-C14</v>
      </c>
      <c r="AK152" t="str">
        <f>IF(COUNTIF(CALC_CONN_TEB2000_REV01!F:F,IF(AH152&lt;&gt;"---",VLOOKUP(AD152,CALC_CONN_TEB2000_REV01!F:M,8,0),IF(IFERROR(IF(AD152=AH152,AI152,AH152),"---")="---","---",IF(COUNTIF(CALC_CONN_TEB2000_REV01!F:F,IFERROR(IF(AD152=AH152,AI152,AH152),"---"))&gt;0,"---",IFERROR(IF(AD152=AH152,AI152,AH152),"---")))))=0,IF(AH152&lt;&gt;"---",VLOOKUP(AD152,CALC_CONN_TEB2000_REV01!F:M,8,0),IF(IFERROR(IF(AD152=AH152,AI152,AH152),"---")="---","---",IF(COUNTIF(CALC_CONN_TEB2000_REV01!F:F,IFERROR(IF(AD152=AH152,AI152,AH152),"---"))&gt;0,"---",IFERROR(IF(AD152=AH152,AI152,AH152),"---")))),"---")</f>
        <v>---</v>
      </c>
      <c r="AL152">
        <f t="shared" si="36"/>
        <v>17.8781</v>
      </c>
      <c r="AM152">
        <f t="shared" si="37"/>
        <v>2</v>
      </c>
      <c r="AT152" t="str">
        <f t="shared" si="30"/>
        <v>B33_L14_P</v>
      </c>
      <c r="AU152" t="str">
        <f t="shared" si="31"/>
        <v>--</v>
      </c>
    </row>
    <row r="153" spans="1:47" x14ac:dyDescent="0.25">
      <c r="A153" t="str">
        <f t="shared" si="26"/>
        <v>J2-B21</v>
      </c>
      <c r="B153" t="str">
        <f t="shared" si="27"/>
        <v>B33_L4_N</v>
      </c>
      <c r="C153" t="str">
        <f t="shared" si="28"/>
        <v>J2-B33_L4_N</v>
      </c>
      <c r="D153" t="str">
        <f t="shared" si="29"/>
        <v>J2-B21</v>
      </c>
      <c r="E153" t="s">
        <v>842</v>
      </c>
      <c r="F153" t="s">
        <v>1129</v>
      </c>
      <c r="G153" t="s">
        <v>1748</v>
      </c>
      <c r="L153" t="s">
        <v>1678</v>
      </c>
      <c r="M153" t="s">
        <v>290</v>
      </c>
      <c r="N153">
        <v>26.9666</v>
      </c>
      <c r="AA153">
        <f t="shared" si="38"/>
        <v>148</v>
      </c>
      <c r="AB153" t="str">
        <f>B2B!B150</f>
        <v>JB2</v>
      </c>
      <c r="AC153" t="str">
        <f>B2B!C150</f>
        <v>47</v>
      </c>
      <c r="AD153" t="str">
        <f t="shared" si="32"/>
        <v>JB2-47</v>
      </c>
      <c r="AE153" t="str">
        <f t="shared" si="33"/>
        <v>B13_L12_N</v>
      </c>
      <c r="AG153" t="str">
        <f t="shared" si="34"/>
        <v>--</v>
      </c>
      <c r="AH153" t="str">
        <f t="shared" si="35"/>
        <v>J2-B15</v>
      </c>
      <c r="AI153" t="str">
        <f>IFERROR(IF(IF(AG153="--",INDEX(D:D,MATCH(AE153,INDEX(B:B,MATCH(AE153,B:B,)+1):B10667,)+MATCH(AE153,B:B,)))=AD153,VLOOKUP(AE153,B:D,3,0),IF(AG153="--",INDEX(D:D,MATCH(AE153,INDEX(B:B,MATCH(AE153,B:B,)+1):B10667,)+MATCH(AE153,B:B,)),"---")),"---")</f>
        <v>J2-B15</v>
      </c>
      <c r="AJ153" t="str">
        <f>IF(COUNTIF(CALC_CONN_TEB2000_REV01!F:F,IF(AH153&lt;&gt;"---",VLOOKUP(AD153,CALC_CONN_TEB2000_REV01!F:M,8,0),IF(IFERROR(IF(AD153=AH153,AI153,AH153),"---")="---","---",IF(COUNTIF(CALC_CONN_TEB2000_REV01!F:F,IFERROR(IF(AD153=AH153,AI153,AH153),"---"))&gt;0,"---",IFERROR(IF(AD153=AH153,AI153,AH153),"---")))))=1,IF(AH153&lt;&gt;"---",VLOOKUP(AD153,CALC_CONN_TEB2000_REV01!F:M,8,0),IF(IFERROR(IF(AD153=AH153,AI153,AH153),"---")="---","---",IF(COUNTIF(CALC_CONN_TEB2000_REV01!F:F,IFERROR(IF(AD153=AH153,AI153,AH153),"---"))&gt;0,"---",IFERROR(IF(AD153=AH153,AI153,AH153),"---")))),"---")</f>
        <v>J2-B15</v>
      </c>
      <c r="AK153" t="str">
        <f>IF(COUNTIF(CALC_CONN_TEB2000_REV01!F:F,IF(AH153&lt;&gt;"---",VLOOKUP(AD153,CALC_CONN_TEB2000_REV01!F:M,8,0),IF(IFERROR(IF(AD153=AH153,AI153,AH153),"---")="---","---",IF(COUNTIF(CALC_CONN_TEB2000_REV01!F:F,IFERROR(IF(AD153=AH153,AI153,AH153),"---"))&gt;0,"---",IFERROR(IF(AD153=AH153,AI153,AH153),"---")))))=0,IF(AH153&lt;&gt;"---",VLOOKUP(AD153,CALC_CONN_TEB2000_REV01!F:M,8,0),IF(IFERROR(IF(AD153=AH153,AI153,AH153),"---")="---","---",IF(COUNTIF(CALC_CONN_TEB2000_REV01!F:F,IFERROR(IF(AD153=AH153,AI153,AH153),"---"))&gt;0,"---",IFERROR(IF(AD153=AH153,AI153,AH153),"---")))),"---")</f>
        <v>---</v>
      </c>
      <c r="AL153">
        <f t="shared" si="36"/>
        <v>10.495799999999999</v>
      </c>
      <c r="AM153">
        <f t="shared" si="37"/>
        <v>2</v>
      </c>
      <c r="AT153" t="str">
        <f t="shared" si="30"/>
        <v>B33_L4_N</v>
      </c>
      <c r="AU153" t="str">
        <f t="shared" si="31"/>
        <v>--</v>
      </c>
    </row>
    <row r="154" spans="1:47" x14ac:dyDescent="0.25">
      <c r="A154" t="str">
        <f t="shared" si="26"/>
        <v>J2-B22</v>
      </c>
      <c r="B154" t="str">
        <f t="shared" si="27"/>
        <v>B33_L4_P</v>
      </c>
      <c r="C154" t="str">
        <f t="shared" si="28"/>
        <v>J2-B33_L4_P</v>
      </c>
      <c r="D154" t="str">
        <f t="shared" si="29"/>
        <v>J2-B22</v>
      </c>
      <c r="E154" t="s">
        <v>842</v>
      </c>
      <c r="F154" t="s">
        <v>1130</v>
      </c>
      <c r="G154" t="s">
        <v>1750</v>
      </c>
      <c r="L154" t="s">
        <v>1676</v>
      </c>
      <c r="M154" t="s">
        <v>290</v>
      </c>
      <c r="N154">
        <v>26.9666</v>
      </c>
      <c r="AA154">
        <f t="shared" si="38"/>
        <v>149</v>
      </c>
      <c r="AB154" t="str">
        <f>B2B!B151</f>
        <v>JB2</v>
      </c>
      <c r="AC154" t="str">
        <f>B2B!C151</f>
        <v>50</v>
      </c>
      <c r="AD154" t="str">
        <f t="shared" si="32"/>
        <v>JB2-50</v>
      </c>
      <c r="AE154" t="str">
        <f t="shared" si="33"/>
        <v>GND</v>
      </c>
      <c r="AG154" t="str">
        <f t="shared" si="34"/>
        <v>---</v>
      </c>
      <c r="AH154" t="str">
        <f t="shared" si="35"/>
        <v>---</v>
      </c>
      <c r="AI154" t="str">
        <f>IFERROR(IF(IF(AG154="--",INDEX(D:D,MATCH(AE154,INDEX(B:B,MATCH(AE154,B:B,)+1):B10668,)+MATCH(AE154,B:B,)))=AD154,VLOOKUP(AE154,B:D,3,0),IF(AG154="--",INDEX(D:D,MATCH(AE154,INDEX(B:B,MATCH(AE154,B:B,)+1):B10668,)+MATCH(AE154,B:B,)),"---")),"---")</f>
        <v>---</v>
      </c>
      <c r="AJ154" t="str">
        <f>IF(COUNTIF(CALC_CONN_TEB2000_REV01!F:F,IF(AH154&lt;&gt;"---",VLOOKUP(AD154,CALC_CONN_TEB2000_REV01!F:M,8,0),IF(IFERROR(IF(AD154=AH154,AI154,AH154),"---")="---","---",IF(COUNTIF(CALC_CONN_TEB2000_REV01!F:F,IFERROR(IF(AD154=AH154,AI154,AH154),"---"))&gt;0,"---",IFERROR(IF(AD154=AH154,AI154,AH154),"---")))))=1,IF(AH154&lt;&gt;"---",VLOOKUP(AD154,CALC_CONN_TEB2000_REV01!F:M,8,0),IF(IFERROR(IF(AD154=AH154,AI154,AH154),"---")="---","---",IF(COUNTIF(CALC_CONN_TEB2000_REV01!F:F,IFERROR(IF(AD154=AH154,AI154,AH154),"---"))&gt;0,"---",IFERROR(IF(AD154=AH154,AI154,AH154),"---")))),"---")</f>
        <v>---</v>
      </c>
      <c r="AK154" t="str">
        <f>IF(COUNTIF(CALC_CONN_TEB2000_REV01!F:F,IF(AH154&lt;&gt;"---",VLOOKUP(AD154,CALC_CONN_TEB2000_REV01!F:M,8,0),IF(IFERROR(IF(AD154=AH154,AI154,AH154),"---")="---","---",IF(COUNTIF(CALC_CONN_TEB2000_REV01!F:F,IFERROR(IF(AD154=AH154,AI154,AH154),"---"))&gt;0,"---",IFERROR(IF(AD154=AH154,AI154,AH154),"---")))))=0,IF(AH154&lt;&gt;"---",VLOOKUP(AD154,CALC_CONN_TEB2000_REV01!F:M,8,0),IF(IFERROR(IF(AD154=AH154,AI154,AH154),"---")="---","---",IF(COUNTIF(CALC_CONN_TEB2000_REV01!F:F,IFERROR(IF(AD154=AH154,AI154,AH154),"---"))&gt;0,"---",IFERROR(IF(AD154=AH154,AI154,AH154),"---")))),"---")</f>
        <v>---</v>
      </c>
      <c r="AL154" t="str">
        <f t="shared" si="36"/>
        <v>---</v>
      </c>
      <c r="AM154">
        <f t="shared" si="37"/>
        <v>224</v>
      </c>
      <c r="AT154" t="str">
        <f t="shared" si="30"/>
        <v>B33_L4_P</v>
      </c>
      <c r="AU154" t="str">
        <f t="shared" si="31"/>
        <v>--</v>
      </c>
    </row>
    <row r="155" spans="1:47" x14ac:dyDescent="0.25">
      <c r="A155" t="str">
        <f t="shared" si="26"/>
        <v>J2-B23</v>
      </c>
      <c r="B155" t="str">
        <f t="shared" si="27"/>
        <v>B33_L8_N</v>
      </c>
      <c r="C155" t="str">
        <f t="shared" si="28"/>
        <v>J2-B33_L8_N</v>
      </c>
      <c r="D155" t="str">
        <f t="shared" si="29"/>
        <v>J2-B23</v>
      </c>
      <c r="E155" t="s">
        <v>842</v>
      </c>
      <c r="F155" t="s">
        <v>1712</v>
      </c>
      <c r="G155" t="s">
        <v>1756</v>
      </c>
      <c r="L155" t="s">
        <v>1674</v>
      </c>
      <c r="M155" t="s">
        <v>290</v>
      </c>
      <c r="N155">
        <v>35.808100000000003</v>
      </c>
      <c r="AA155">
        <f t="shared" si="38"/>
        <v>150</v>
      </c>
      <c r="AB155" t="str">
        <f>B2B!B152</f>
        <v>JB2</v>
      </c>
      <c r="AC155" t="str">
        <f>B2B!C152</f>
        <v>49</v>
      </c>
      <c r="AD155" t="str">
        <f t="shared" si="32"/>
        <v>JB2-49</v>
      </c>
      <c r="AE155" t="str">
        <f t="shared" si="33"/>
        <v>GND</v>
      </c>
      <c r="AG155" t="str">
        <f t="shared" si="34"/>
        <v>---</v>
      </c>
      <c r="AH155" t="str">
        <f t="shared" si="35"/>
        <v>---</v>
      </c>
      <c r="AI155" t="str">
        <f>IFERROR(IF(IF(AG155="--",INDEX(D:D,MATCH(AE155,INDEX(B:B,MATCH(AE155,B:B,)+1):B10669,)+MATCH(AE155,B:B,)))=AD155,VLOOKUP(AE155,B:D,3,0),IF(AG155="--",INDEX(D:D,MATCH(AE155,INDEX(B:B,MATCH(AE155,B:B,)+1):B10669,)+MATCH(AE155,B:B,)),"---")),"---")</f>
        <v>---</v>
      </c>
      <c r="AJ155" t="str">
        <f>IF(COUNTIF(CALC_CONN_TEB2000_REV01!F:F,IF(AH155&lt;&gt;"---",VLOOKUP(AD155,CALC_CONN_TEB2000_REV01!F:M,8,0),IF(IFERROR(IF(AD155=AH155,AI155,AH155),"---")="---","---",IF(COUNTIF(CALC_CONN_TEB2000_REV01!F:F,IFERROR(IF(AD155=AH155,AI155,AH155),"---"))&gt;0,"---",IFERROR(IF(AD155=AH155,AI155,AH155),"---")))))=1,IF(AH155&lt;&gt;"---",VLOOKUP(AD155,CALC_CONN_TEB2000_REV01!F:M,8,0),IF(IFERROR(IF(AD155=AH155,AI155,AH155),"---")="---","---",IF(COUNTIF(CALC_CONN_TEB2000_REV01!F:F,IFERROR(IF(AD155=AH155,AI155,AH155),"---"))&gt;0,"---",IFERROR(IF(AD155=AH155,AI155,AH155),"---")))),"---")</f>
        <v>---</v>
      </c>
      <c r="AK155" t="str">
        <f>IF(COUNTIF(CALC_CONN_TEB2000_REV01!F:F,IF(AH155&lt;&gt;"---",VLOOKUP(AD155,CALC_CONN_TEB2000_REV01!F:M,8,0),IF(IFERROR(IF(AD155=AH155,AI155,AH155),"---")="---","---",IF(COUNTIF(CALC_CONN_TEB2000_REV01!F:F,IFERROR(IF(AD155=AH155,AI155,AH155),"---"))&gt;0,"---",IFERROR(IF(AD155=AH155,AI155,AH155),"---")))))=0,IF(AH155&lt;&gt;"---",VLOOKUP(AD155,CALC_CONN_TEB2000_REV01!F:M,8,0),IF(IFERROR(IF(AD155=AH155,AI155,AH155),"---")="---","---",IF(COUNTIF(CALC_CONN_TEB2000_REV01!F:F,IFERROR(IF(AD155=AH155,AI155,AH155),"---"))&gt;0,"---",IFERROR(IF(AD155=AH155,AI155,AH155),"---")))),"---")</f>
        <v>---</v>
      </c>
      <c r="AL155" t="str">
        <f t="shared" si="36"/>
        <v>---</v>
      </c>
      <c r="AM155">
        <f t="shared" si="37"/>
        <v>224</v>
      </c>
      <c r="AT155" t="str">
        <f t="shared" si="30"/>
        <v>B33_L8_N</v>
      </c>
      <c r="AU155" t="str">
        <f t="shared" si="31"/>
        <v>--</v>
      </c>
    </row>
    <row r="156" spans="1:47" x14ac:dyDescent="0.25">
      <c r="A156" t="str">
        <f t="shared" si="26"/>
        <v>J2-B24</v>
      </c>
      <c r="B156" t="str">
        <f t="shared" si="27"/>
        <v>B33_L8_P</v>
      </c>
      <c r="C156" t="str">
        <f t="shared" si="28"/>
        <v>J2-B33_L8_P</v>
      </c>
      <c r="D156" t="str">
        <f t="shared" si="29"/>
        <v>J2-B24</v>
      </c>
      <c r="E156" t="s">
        <v>842</v>
      </c>
      <c r="F156" t="s">
        <v>1715</v>
      </c>
      <c r="G156" t="s">
        <v>1758</v>
      </c>
      <c r="L156" t="s">
        <v>1672</v>
      </c>
      <c r="M156" t="s">
        <v>290</v>
      </c>
      <c r="N156">
        <v>35.808100000000003</v>
      </c>
      <c r="AA156">
        <f t="shared" si="38"/>
        <v>151</v>
      </c>
      <c r="AB156" t="str">
        <f>B2B!B153</f>
        <v>JB2</v>
      </c>
      <c r="AC156" t="str">
        <f>B2B!C153</f>
        <v>52</v>
      </c>
      <c r="AD156" t="str">
        <f t="shared" si="32"/>
        <v>JB2-52</v>
      </c>
      <c r="AE156" t="str">
        <f t="shared" si="33"/>
        <v>B13_L11_P</v>
      </c>
      <c r="AG156" t="str">
        <f t="shared" si="34"/>
        <v>--</v>
      </c>
      <c r="AH156" t="str">
        <f t="shared" si="35"/>
        <v>J2-C13</v>
      </c>
      <c r="AI156" t="str">
        <f>IFERROR(IF(IF(AG156="--",INDEX(D:D,MATCH(AE156,INDEX(B:B,MATCH(AE156,B:B,)+1):B10670,)+MATCH(AE156,B:B,)))=AD156,VLOOKUP(AE156,B:D,3,0),IF(AG156="--",INDEX(D:D,MATCH(AE156,INDEX(B:B,MATCH(AE156,B:B,)+1):B10670,)+MATCH(AE156,B:B,)),"---")),"---")</f>
        <v>J2-C13</v>
      </c>
      <c r="AJ156" t="str">
        <f>IF(COUNTIF(CALC_CONN_TEB2000_REV01!F:F,IF(AH156&lt;&gt;"---",VLOOKUP(AD156,CALC_CONN_TEB2000_REV01!F:M,8,0),IF(IFERROR(IF(AD156=AH156,AI156,AH156),"---")="---","---",IF(COUNTIF(CALC_CONN_TEB2000_REV01!F:F,IFERROR(IF(AD156=AH156,AI156,AH156),"---"))&gt;0,"---",IFERROR(IF(AD156=AH156,AI156,AH156),"---")))))=1,IF(AH156&lt;&gt;"---",VLOOKUP(AD156,CALC_CONN_TEB2000_REV01!F:M,8,0),IF(IFERROR(IF(AD156=AH156,AI156,AH156),"---")="---","---",IF(COUNTIF(CALC_CONN_TEB2000_REV01!F:F,IFERROR(IF(AD156=AH156,AI156,AH156),"---"))&gt;0,"---",IFERROR(IF(AD156=AH156,AI156,AH156),"---")))),"---")</f>
        <v>J2-C13</v>
      </c>
      <c r="AK156" t="str">
        <f>IF(COUNTIF(CALC_CONN_TEB2000_REV01!F:F,IF(AH156&lt;&gt;"---",VLOOKUP(AD156,CALC_CONN_TEB2000_REV01!F:M,8,0),IF(IFERROR(IF(AD156=AH156,AI156,AH156),"---")="---","---",IF(COUNTIF(CALC_CONN_TEB2000_REV01!F:F,IFERROR(IF(AD156=AH156,AI156,AH156),"---"))&gt;0,"---",IFERROR(IF(AD156=AH156,AI156,AH156),"---")))))=0,IF(AH156&lt;&gt;"---",VLOOKUP(AD156,CALC_CONN_TEB2000_REV01!F:M,8,0),IF(IFERROR(IF(AD156=AH156,AI156,AH156),"---")="---","---",IF(COUNTIF(CALC_CONN_TEB2000_REV01!F:F,IFERROR(IF(AD156=AH156,AI156,AH156),"---"))&gt;0,"---",IFERROR(IF(AD156=AH156,AI156,AH156),"---")))),"---")</f>
        <v>---</v>
      </c>
      <c r="AL156">
        <f t="shared" si="36"/>
        <v>22.1751</v>
      </c>
      <c r="AM156">
        <f t="shared" si="37"/>
        <v>2</v>
      </c>
      <c r="AT156" t="str">
        <f t="shared" si="30"/>
        <v>B33_L8_P</v>
      </c>
      <c r="AU156" t="str">
        <f t="shared" si="31"/>
        <v>--</v>
      </c>
    </row>
    <row r="157" spans="1:47" x14ac:dyDescent="0.25">
      <c r="A157" t="str">
        <f t="shared" si="26"/>
        <v>J2-B25</v>
      </c>
      <c r="B157" t="str">
        <f t="shared" si="27"/>
        <v>X4</v>
      </c>
      <c r="C157" t="str">
        <f t="shared" si="28"/>
        <v>J2-X4</v>
      </c>
      <c r="D157" t="str">
        <f t="shared" si="29"/>
        <v>J2-B25</v>
      </c>
      <c r="E157" t="s">
        <v>842</v>
      </c>
      <c r="F157" t="s">
        <v>1718</v>
      </c>
      <c r="G157" t="s">
        <v>1785</v>
      </c>
      <c r="L157" t="s">
        <v>1624</v>
      </c>
      <c r="M157" t="s">
        <v>290</v>
      </c>
      <c r="N157">
        <v>17.936699999999998</v>
      </c>
      <c r="AA157">
        <f t="shared" si="38"/>
        <v>152</v>
      </c>
      <c r="AB157" t="str">
        <f>B2B!B154</f>
        <v>JB2</v>
      </c>
      <c r="AC157" t="str">
        <f>B2B!C154</f>
        <v>51</v>
      </c>
      <c r="AD157" t="str">
        <f t="shared" si="32"/>
        <v>JB2-51</v>
      </c>
      <c r="AE157" t="str">
        <f t="shared" si="33"/>
        <v>B13_L14_P</v>
      </c>
      <c r="AG157" t="str">
        <f t="shared" si="34"/>
        <v>--</v>
      </c>
      <c r="AH157" t="str">
        <f t="shared" si="35"/>
        <v>J2-A15</v>
      </c>
      <c r="AI157" t="str">
        <f>IFERROR(IF(IF(AG157="--",INDEX(D:D,MATCH(AE157,INDEX(B:B,MATCH(AE157,B:B,)+1):B10671,)+MATCH(AE157,B:B,)))=AD157,VLOOKUP(AE157,B:D,3,0),IF(AG157="--",INDEX(D:D,MATCH(AE157,INDEX(B:B,MATCH(AE157,B:B,)+1):B10671,)+MATCH(AE157,B:B,)),"---")),"---")</f>
        <v>J2-A15</v>
      </c>
      <c r="AJ157" t="str">
        <f>IF(COUNTIF(CALC_CONN_TEB2000_REV01!F:F,IF(AH157&lt;&gt;"---",VLOOKUP(AD157,CALC_CONN_TEB2000_REV01!F:M,8,0),IF(IFERROR(IF(AD157=AH157,AI157,AH157),"---")="---","---",IF(COUNTIF(CALC_CONN_TEB2000_REV01!F:F,IFERROR(IF(AD157=AH157,AI157,AH157),"---"))&gt;0,"---",IFERROR(IF(AD157=AH157,AI157,AH157),"---")))))=1,IF(AH157&lt;&gt;"---",VLOOKUP(AD157,CALC_CONN_TEB2000_REV01!F:M,8,0),IF(IFERROR(IF(AD157=AH157,AI157,AH157),"---")="---","---",IF(COUNTIF(CALC_CONN_TEB2000_REV01!F:F,IFERROR(IF(AD157=AH157,AI157,AH157),"---"))&gt;0,"---",IFERROR(IF(AD157=AH157,AI157,AH157),"---")))),"---")</f>
        <v>J2-A15</v>
      </c>
      <c r="AK157" t="str">
        <f>IF(COUNTIF(CALC_CONN_TEB2000_REV01!F:F,IF(AH157&lt;&gt;"---",VLOOKUP(AD157,CALC_CONN_TEB2000_REV01!F:M,8,0),IF(IFERROR(IF(AD157=AH157,AI157,AH157),"---")="---","---",IF(COUNTIF(CALC_CONN_TEB2000_REV01!F:F,IFERROR(IF(AD157=AH157,AI157,AH157),"---"))&gt;0,"---",IFERROR(IF(AD157=AH157,AI157,AH157),"---")))))=0,IF(AH157&lt;&gt;"---",VLOOKUP(AD157,CALC_CONN_TEB2000_REV01!F:M,8,0),IF(IFERROR(IF(AD157=AH157,AI157,AH157),"---")="---","---",IF(COUNTIF(CALC_CONN_TEB2000_REV01!F:F,IFERROR(IF(AD157=AH157,AI157,AH157),"---"))&gt;0,"---",IFERROR(IF(AD157=AH157,AI157,AH157),"---")))),"---")</f>
        <v>---</v>
      </c>
      <c r="AL157">
        <f t="shared" si="36"/>
        <v>7.5861000000000001</v>
      </c>
      <c r="AM157">
        <f t="shared" si="37"/>
        <v>2</v>
      </c>
      <c r="AT157" t="str">
        <f t="shared" si="30"/>
        <v>X4</v>
      </c>
      <c r="AU157" t="str">
        <f t="shared" si="31"/>
        <v>--</v>
      </c>
    </row>
    <row r="158" spans="1:47" x14ac:dyDescent="0.25">
      <c r="A158" t="str">
        <f t="shared" si="26"/>
        <v>J2-B26</v>
      </c>
      <c r="B158" t="str">
        <f t="shared" si="27"/>
        <v>X5</v>
      </c>
      <c r="C158" t="str">
        <f t="shared" si="28"/>
        <v>J2-X5</v>
      </c>
      <c r="D158" t="str">
        <f t="shared" si="29"/>
        <v>J2-B26</v>
      </c>
      <c r="E158" t="s">
        <v>842</v>
      </c>
      <c r="F158" t="s">
        <v>1721</v>
      </c>
      <c r="G158" t="s">
        <v>1786</v>
      </c>
      <c r="L158" t="s">
        <v>1622</v>
      </c>
      <c r="M158" t="s">
        <v>290</v>
      </c>
      <c r="N158">
        <v>17.936699999999998</v>
      </c>
      <c r="AA158">
        <f t="shared" si="38"/>
        <v>153</v>
      </c>
      <c r="AB158" t="str">
        <f>B2B!B155</f>
        <v>JB2</v>
      </c>
      <c r="AC158" t="str">
        <f>B2B!C155</f>
        <v>54</v>
      </c>
      <c r="AD158" t="str">
        <f t="shared" si="32"/>
        <v>JB2-54</v>
      </c>
      <c r="AE158" t="str">
        <f t="shared" si="33"/>
        <v>B13_L11_N</v>
      </c>
      <c r="AG158" t="str">
        <f t="shared" si="34"/>
        <v>--</v>
      </c>
      <c r="AH158" t="str">
        <f t="shared" si="35"/>
        <v>J2-C12</v>
      </c>
      <c r="AI158" t="str">
        <f>IFERROR(IF(IF(AG158="--",INDEX(D:D,MATCH(AE158,INDEX(B:B,MATCH(AE158,B:B,)+1):B10672,)+MATCH(AE158,B:B,)))=AD158,VLOOKUP(AE158,B:D,3,0),IF(AG158="--",INDEX(D:D,MATCH(AE158,INDEX(B:B,MATCH(AE158,B:B,)+1):B10672,)+MATCH(AE158,B:B,)),"---")),"---")</f>
        <v>J2-C12</v>
      </c>
      <c r="AJ158" t="str">
        <f>IF(COUNTIF(CALC_CONN_TEB2000_REV01!F:F,IF(AH158&lt;&gt;"---",VLOOKUP(AD158,CALC_CONN_TEB2000_REV01!F:M,8,0),IF(IFERROR(IF(AD158=AH158,AI158,AH158),"---")="---","---",IF(COUNTIF(CALC_CONN_TEB2000_REV01!F:F,IFERROR(IF(AD158=AH158,AI158,AH158),"---"))&gt;0,"---",IFERROR(IF(AD158=AH158,AI158,AH158),"---")))))=1,IF(AH158&lt;&gt;"---",VLOOKUP(AD158,CALC_CONN_TEB2000_REV01!F:M,8,0),IF(IFERROR(IF(AD158=AH158,AI158,AH158),"---")="---","---",IF(COUNTIF(CALC_CONN_TEB2000_REV01!F:F,IFERROR(IF(AD158=AH158,AI158,AH158),"---"))&gt;0,"---",IFERROR(IF(AD158=AH158,AI158,AH158),"---")))),"---")</f>
        <v>J2-C12</v>
      </c>
      <c r="AK158" t="str">
        <f>IF(COUNTIF(CALC_CONN_TEB2000_REV01!F:F,IF(AH158&lt;&gt;"---",VLOOKUP(AD158,CALC_CONN_TEB2000_REV01!F:M,8,0),IF(IFERROR(IF(AD158=AH158,AI158,AH158),"---")="---","---",IF(COUNTIF(CALC_CONN_TEB2000_REV01!F:F,IFERROR(IF(AD158=AH158,AI158,AH158),"---"))&gt;0,"---",IFERROR(IF(AD158=AH158,AI158,AH158),"---")))))=0,IF(AH158&lt;&gt;"---",VLOOKUP(AD158,CALC_CONN_TEB2000_REV01!F:M,8,0),IF(IFERROR(IF(AD158=AH158,AI158,AH158),"---")="---","---",IF(COUNTIF(CALC_CONN_TEB2000_REV01!F:F,IFERROR(IF(AD158=AH158,AI158,AH158),"---"))&gt;0,"---",IFERROR(IF(AD158=AH158,AI158,AH158),"---")))),"---")</f>
        <v>---</v>
      </c>
      <c r="AL158">
        <f t="shared" si="36"/>
        <v>22.1751</v>
      </c>
      <c r="AM158">
        <f t="shared" si="37"/>
        <v>2</v>
      </c>
      <c r="AT158" t="str">
        <f t="shared" si="30"/>
        <v>X5</v>
      </c>
      <c r="AU158" t="str">
        <f t="shared" si="31"/>
        <v>--</v>
      </c>
    </row>
    <row r="159" spans="1:47" x14ac:dyDescent="0.25">
      <c r="A159" t="str">
        <f t="shared" si="26"/>
        <v>J2-B27</v>
      </c>
      <c r="B159" t="str">
        <f t="shared" si="27"/>
        <v>X9</v>
      </c>
      <c r="C159" t="str">
        <f t="shared" si="28"/>
        <v>J2-X9</v>
      </c>
      <c r="D159" t="str">
        <f t="shared" si="29"/>
        <v>J2-B27</v>
      </c>
      <c r="E159" t="s">
        <v>842</v>
      </c>
      <c r="F159" t="s">
        <v>1724</v>
      </c>
      <c r="G159" t="s">
        <v>1787</v>
      </c>
      <c r="L159" t="s">
        <v>1690</v>
      </c>
      <c r="M159" t="s">
        <v>290</v>
      </c>
      <c r="N159">
        <v>20.326899999999998</v>
      </c>
      <c r="AA159">
        <f t="shared" si="38"/>
        <v>154</v>
      </c>
      <c r="AB159" t="str">
        <f>B2B!B156</f>
        <v>JB2</v>
      </c>
      <c r="AC159" t="str">
        <f>B2B!C156</f>
        <v>53</v>
      </c>
      <c r="AD159" t="str">
        <f t="shared" si="32"/>
        <v>JB2-53</v>
      </c>
      <c r="AE159" t="str">
        <f t="shared" si="33"/>
        <v>B13_L14_N</v>
      </c>
      <c r="AG159" t="str">
        <f t="shared" si="34"/>
        <v>--</v>
      </c>
      <c r="AH159" t="str">
        <f t="shared" si="35"/>
        <v>J2-A14</v>
      </c>
      <c r="AI159" t="str">
        <f>IFERROR(IF(IF(AG159="--",INDEX(D:D,MATCH(AE159,INDEX(B:B,MATCH(AE159,B:B,)+1):B10673,)+MATCH(AE159,B:B,)))=AD159,VLOOKUP(AE159,B:D,3,0),IF(AG159="--",INDEX(D:D,MATCH(AE159,INDEX(B:B,MATCH(AE159,B:B,)+1):B10673,)+MATCH(AE159,B:B,)),"---")),"---")</f>
        <v>J2-A14</v>
      </c>
      <c r="AJ159" t="str">
        <f>IF(COUNTIF(CALC_CONN_TEB2000_REV01!F:F,IF(AH159&lt;&gt;"---",VLOOKUP(AD159,CALC_CONN_TEB2000_REV01!F:M,8,0),IF(IFERROR(IF(AD159=AH159,AI159,AH159),"---")="---","---",IF(COUNTIF(CALC_CONN_TEB2000_REV01!F:F,IFERROR(IF(AD159=AH159,AI159,AH159),"---"))&gt;0,"---",IFERROR(IF(AD159=AH159,AI159,AH159),"---")))))=1,IF(AH159&lt;&gt;"---",VLOOKUP(AD159,CALC_CONN_TEB2000_REV01!F:M,8,0),IF(IFERROR(IF(AD159=AH159,AI159,AH159),"---")="---","---",IF(COUNTIF(CALC_CONN_TEB2000_REV01!F:F,IFERROR(IF(AD159=AH159,AI159,AH159),"---"))&gt;0,"---",IFERROR(IF(AD159=AH159,AI159,AH159),"---")))),"---")</f>
        <v>J2-A14</v>
      </c>
      <c r="AK159" t="str">
        <f>IF(COUNTIF(CALC_CONN_TEB2000_REV01!F:F,IF(AH159&lt;&gt;"---",VLOOKUP(AD159,CALC_CONN_TEB2000_REV01!F:M,8,0),IF(IFERROR(IF(AD159=AH159,AI159,AH159),"---")="---","---",IF(COUNTIF(CALC_CONN_TEB2000_REV01!F:F,IFERROR(IF(AD159=AH159,AI159,AH159),"---"))&gt;0,"---",IFERROR(IF(AD159=AH159,AI159,AH159),"---")))))=0,IF(AH159&lt;&gt;"---",VLOOKUP(AD159,CALC_CONN_TEB2000_REV01!F:M,8,0),IF(IFERROR(IF(AD159=AH159,AI159,AH159),"---")="---","---",IF(COUNTIF(CALC_CONN_TEB2000_REV01!F:F,IFERROR(IF(AD159=AH159,AI159,AH159),"---"))&gt;0,"---",IFERROR(IF(AD159=AH159,AI159,AH159),"---")))),"---")</f>
        <v>---</v>
      </c>
      <c r="AL159">
        <f t="shared" si="36"/>
        <v>7.5660999999999996</v>
      </c>
      <c r="AM159">
        <f t="shared" si="37"/>
        <v>2</v>
      </c>
      <c r="AT159" t="str">
        <f t="shared" si="30"/>
        <v>X9</v>
      </c>
      <c r="AU159" t="str">
        <f t="shared" si="31"/>
        <v>--</v>
      </c>
    </row>
    <row r="160" spans="1:47" x14ac:dyDescent="0.25">
      <c r="A160" t="str">
        <f t="shared" si="26"/>
        <v>J2-B28</v>
      </c>
      <c r="B160" t="str">
        <f t="shared" si="27"/>
        <v>X10</v>
      </c>
      <c r="C160" t="str">
        <f t="shared" si="28"/>
        <v>J2-X10</v>
      </c>
      <c r="D160" t="str">
        <f t="shared" si="29"/>
        <v>J2-B28</v>
      </c>
      <c r="E160" t="s">
        <v>842</v>
      </c>
      <c r="F160" t="s">
        <v>1727</v>
      </c>
      <c r="G160" t="s">
        <v>1788</v>
      </c>
      <c r="L160" t="s">
        <v>1688</v>
      </c>
      <c r="M160" t="s">
        <v>290</v>
      </c>
      <c r="N160">
        <v>20.326899999999998</v>
      </c>
      <c r="AA160">
        <f t="shared" si="38"/>
        <v>155</v>
      </c>
      <c r="AB160" t="str">
        <f>B2B!B157</f>
        <v>JB2</v>
      </c>
      <c r="AC160" t="str">
        <f>B2B!C157</f>
        <v>56</v>
      </c>
      <c r="AD160" t="str">
        <f t="shared" si="32"/>
        <v>JB2-56</v>
      </c>
      <c r="AE160" t="str">
        <f t="shared" si="33"/>
        <v>SRST</v>
      </c>
      <c r="AG160" t="str">
        <f t="shared" si="34"/>
        <v>--</v>
      </c>
      <c r="AH160" t="str">
        <f t="shared" si="35"/>
        <v>JB2-56</v>
      </c>
      <c r="AI160" t="str">
        <f>IFERROR(IF(IF(AG160="--",INDEX(D:D,MATCH(AE160,INDEX(B:B,MATCH(AE160,B:B,)+1):B10674,)+MATCH(AE160,B:B,)))=AD160,VLOOKUP(AE160,B:D,3,0),IF(AG160="--",INDEX(D:D,MATCH(AE160,INDEX(B:B,MATCH(AE160,B:B,)+1):B10674,)+MATCH(AE160,B:B,)),"---")),"---")</f>
        <v>R44-1</v>
      </c>
      <c r="AJ160" t="str">
        <f>IF(COUNTIF(CALC_CONN_TEB2000_REV01!F:F,IF(AH160&lt;&gt;"---",VLOOKUP(AD160,CALC_CONN_TEB2000_REV01!F:M,8,0),IF(IFERROR(IF(AD160=AH160,AI160,AH160),"---")="---","---",IF(COUNTIF(CALC_CONN_TEB2000_REV01!F:F,IFERROR(IF(AD160=AH160,AI160,AH160),"---"))&gt;0,"---",IFERROR(IF(AD160=AH160,AI160,AH160),"---")))))=1,IF(AH160&lt;&gt;"---",VLOOKUP(AD160,CALC_CONN_TEB2000_REV01!F:M,8,0),IF(IFERROR(IF(AD160=AH160,AI160,AH160),"---")="---","---",IF(COUNTIF(CALC_CONN_TEB2000_REV01!F:F,IFERROR(IF(AD160=AH160,AI160,AH160),"---"))&gt;0,"---",IFERROR(IF(AD160=AH160,AI160,AH160),"---")))),"---")</f>
        <v>---</v>
      </c>
      <c r="AK160" t="str">
        <f>IF(COUNTIF(CALC_CONN_TEB2000_REV01!F:F,IF(AH160&lt;&gt;"---",VLOOKUP(AD160,CALC_CONN_TEB2000_REV01!F:M,8,0),IF(IFERROR(IF(AD160=AH160,AI160,AH160),"---")="---","---",IF(COUNTIF(CALC_CONN_TEB2000_REV01!F:F,IFERROR(IF(AD160=AH160,AI160,AH160),"---"))&gt;0,"---",IFERROR(IF(AD160=AH160,AI160,AH160),"---")))))=0,IF(AH160&lt;&gt;"---",VLOOKUP(AD160,CALC_CONN_TEB2000_REV01!F:M,8,0),IF(IFERROR(IF(AD160=AH160,AI160,AH160),"---")="---","---",IF(COUNTIF(CALC_CONN_TEB2000_REV01!F:F,IFERROR(IF(AD160=AH160,AI160,AH160),"---"))&gt;0,"---",IFERROR(IF(AD160=AH160,AI160,AH160),"---")))),"---")</f>
        <v>R44-1</v>
      </c>
      <c r="AL160">
        <f t="shared" si="36"/>
        <v>53.820399999999999</v>
      </c>
      <c r="AM160">
        <f t="shared" si="37"/>
        <v>4</v>
      </c>
      <c r="AT160" t="str">
        <f t="shared" si="30"/>
        <v>X10</v>
      </c>
      <c r="AU160" t="str">
        <f t="shared" si="31"/>
        <v>--</v>
      </c>
    </row>
    <row r="161" spans="1:47" x14ac:dyDescent="0.25">
      <c r="A161" t="str">
        <f t="shared" si="26"/>
        <v>J2-B29</v>
      </c>
      <c r="B161" t="str">
        <f t="shared" si="27"/>
        <v>X12</v>
      </c>
      <c r="C161" t="str">
        <f t="shared" si="28"/>
        <v>J2-X12</v>
      </c>
      <c r="D161" t="str">
        <f t="shared" si="29"/>
        <v>J2-B29</v>
      </c>
      <c r="E161" t="s">
        <v>842</v>
      </c>
      <c r="F161" t="s">
        <v>1730</v>
      </c>
      <c r="G161" t="s">
        <v>1789</v>
      </c>
      <c r="L161" t="s">
        <v>1628</v>
      </c>
      <c r="M161" t="s">
        <v>290</v>
      </c>
      <c r="N161">
        <v>21.6099</v>
      </c>
      <c r="AA161">
        <f t="shared" si="38"/>
        <v>156</v>
      </c>
      <c r="AB161" t="str">
        <f>B2B!B158</f>
        <v>JB2</v>
      </c>
      <c r="AC161" t="str">
        <f>B2B!C158</f>
        <v>55</v>
      </c>
      <c r="AD161" t="str">
        <f t="shared" si="32"/>
        <v>JB2-55</v>
      </c>
      <c r="AE161" t="str">
        <f t="shared" si="33"/>
        <v>B13_L13_P</v>
      </c>
      <c r="AG161" t="str">
        <f t="shared" si="34"/>
        <v>--</v>
      </c>
      <c r="AH161" t="str">
        <f t="shared" si="35"/>
        <v>J2-B14</v>
      </c>
      <c r="AI161" t="str">
        <f>IFERROR(IF(IF(AG161="--",INDEX(D:D,MATCH(AE161,INDEX(B:B,MATCH(AE161,B:B,)+1):B10675,)+MATCH(AE161,B:B,)))=AD161,VLOOKUP(AE161,B:D,3,0),IF(AG161="--",INDEX(D:D,MATCH(AE161,INDEX(B:B,MATCH(AE161,B:B,)+1):B10675,)+MATCH(AE161,B:B,)),"---")),"---")</f>
        <v>J2-B14</v>
      </c>
      <c r="AJ161" t="str">
        <f>IF(COUNTIF(CALC_CONN_TEB2000_REV01!F:F,IF(AH161&lt;&gt;"---",VLOOKUP(AD161,CALC_CONN_TEB2000_REV01!F:M,8,0),IF(IFERROR(IF(AD161=AH161,AI161,AH161),"---")="---","---",IF(COUNTIF(CALC_CONN_TEB2000_REV01!F:F,IFERROR(IF(AD161=AH161,AI161,AH161),"---"))&gt;0,"---",IFERROR(IF(AD161=AH161,AI161,AH161),"---")))))=1,IF(AH161&lt;&gt;"---",VLOOKUP(AD161,CALC_CONN_TEB2000_REV01!F:M,8,0),IF(IFERROR(IF(AD161=AH161,AI161,AH161),"---")="---","---",IF(COUNTIF(CALC_CONN_TEB2000_REV01!F:F,IFERROR(IF(AD161=AH161,AI161,AH161),"---"))&gt;0,"---",IFERROR(IF(AD161=AH161,AI161,AH161),"---")))),"---")</f>
        <v>J2-B14</v>
      </c>
      <c r="AK161" t="str">
        <f>IF(COUNTIF(CALC_CONN_TEB2000_REV01!F:F,IF(AH161&lt;&gt;"---",VLOOKUP(AD161,CALC_CONN_TEB2000_REV01!F:M,8,0),IF(IFERROR(IF(AD161=AH161,AI161,AH161),"---")="---","---",IF(COUNTIF(CALC_CONN_TEB2000_REV01!F:F,IFERROR(IF(AD161=AH161,AI161,AH161),"---"))&gt;0,"---",IFERROR(IF(AD161=AH161,AI161,AH161),"---")))))=0,IF(AH161&lt;&gt;"---",VLOOKUP(AD161,CALC_CONN_TEB2000_REV01!F:M,8,0),IF(IFERROR(IF(AD161=AH161,AI161,AH161),"---")="---","---",IF(COUNTIF(CALC_CONN_TEB2000_REV01!F:F,IFERROR(IF(AD161=AH161,AI161,AH161),"---"))&gt;0,"---",IFERROR(IF(AD161=AH161,AI161,AH161),"---")))),"---")</f>
        <v>---</v>
      </c>
      <c r="AL161">
        <f t="shared" si="36"/>
        <v>10.2753</v>
      </c>
      <c r="AM161">
        <f t="shared" si="37"/>
        <v>2</v>
      </c>
      <c r="AT161" t="str">
        <f t="shared" si="30"/>
        <v>X12</v>
      </c>
      <c r="AU161" t="str">
        <f t="shared" si="31"/>
        <v>--</v>
      </c>
    </row>
    <row r="162" spans="1:47" x14ac:dyDescent="0.25">
      <c r="A162" t="str">
        <f t="shared" si="26"/>
        <v>J2-B30</v>
      </c>
      <c r="B162" t="str">
        <f t="shared" si="27"/>
        <v>X13</v>
      </c>
      <c r="C162" t="str">
        <f t="shared" si="28"/>
        <v>J2-X13</v>
      </c>
      <c r="D162" t="str">
        <f t="shared" si="29"/>
        <v>J2-B30</v>
      </c>
      <c r="E162" t="s">
        <v>842</v>
      </c>
      <c r="F162" t="s">
        <v>1733</v>
      </c>
      <c r="G162" t="s">
        <v>1790</v>
      </c>
      <c r="L162" t="s">
        <v>1626</v>
      </c>
      <c r="M162" t="s">
        <v>290</v>
      </c>
      <c r="N162">
        <v>21.6099</v>
      </c>
      <c r="AA162">
        <f t="shared" si="38"/>
        <v>157</v>
      </c>
      <c r="AB162" t="str">
        <f>B2B!B159</f>
        <v>JB2</v>
      </c>
      <c r="AC162" t="str">
        <f>B2B!C159</f>
        <v>58</v>
      </c>
      <c r="AD162" t="str">
        <f t="shared" si="32"/>
        <v>JB2-58</v>
      </c>
      <c r="AE162" t="str">
        <f t="shared" si="33"/>
        <v>B13_L9</v>
      </c>
      <c r="AG162" t="str">
        <f t="shared" si="34"/>
        <v>--</v>
      </c>
      <c r="AH162" t="str">
        <f t="shared" si="35"/>
        <v>J2-C10</v>
      </c>
      <c r="AI162" t="str">
        <f>IFERROR(IF(IF(AG162="--",INDEX(D:D,MATCH(AE162,INDEX(B:B,MATCH(AE162,B:B,)+1):B10676,)+MATCH(AE162,B:B,)))=AD162,VLOOKUP(AE162,B:D,3,0),IF(AG162="--",INDEX(D:D,MATCH(AE162,INDEX(B:B,MATCH(AE162,B:B,)+1):B10676,)+MATCH(AE162,B:B,)),"---")),"---")</f>
        <v>J2-C10</v>
      </c>
      <c r="AJ162" t="str">
        <f>IF(COUNTIF(CALC_CONN_TEB2000_REV01!F:F,IF(AH162&lt;&gt;"---",VLOOKUP(AD162,CALC_CONN_TEB2000_REV01!F:M,8,0),IF(IFERROR(IF(AD162=AH162,AI162,AH162),"---")="---","---",IF(COUNTIF(CALC_CONN_TEB2000_REV01!F:F,IFERROR(IF(AD162=AH162,AI162,AH162),"---"))&gt;0,"---",IFERROR(IF(AD162=AH162,AI162,AH162),"---")))))=1,IF(AH162&lt;&gt;"---",VLOOKUP(AD162,CALC_CONN_TEB2000_REV01!F:M,8,0),IF(IFERROR(IF(AD162=AH162,AI162,AH162),"---")="---","---",IF(COUNTIF(CALC_CONN_TEB2000_REV01!F:F,IFERROR(IF(AD162=AH162,AI162,AH162),"---"))&gt;0,"---",IFERROR(IF(AD162=AH162,AI162,AH162),"---")))),"---")</f>
        <v>J2-C10</v>
      </c>
      <c r="AK162" t="str">
        <f>IF(COUNTIF(CALC_CONN_TEB2000_REV01!F:F,IF(AH162&lt;&gt;"---",VLOOKUP(AD162,CALC_CONN_TEB2000_REV01!F:M,8,0),IF(IFERROR(IF(AD162=AH162,AI162,AH162),"---")="---","---",IF(COUNTIF(CALC_CONN_TEB2000_REV01!F:F,IFERROR(IF(AD162=AH162,AI162,AH162),"---"))&gt;0,"---",IFERROR(IF(AD162=AH162,AI162,AH162),"---")))))=0,IF(AH162&lt;&gt;"---",VLOOKUP(AD162,CALC_CONN_TEB2000_REV01!F:M,8,0),IF(IFERROR(IF(AD162=AH162,AI162,AH162),"---")="---","---",IF(COUNTIF(CALC_CONN_TEB2000_REV01!F:F,IFERROR(IF(AD162=AH162,AI162,AH162),"---"))&gt;0,"---",IFERROR(IF(AD162=AH162,AI162,AH162),"---")))),"---")</f>
        <v>---</v>
      </c>
      <c r="AL162">
        <f t="shared" si="36"/>
        <v>21.852</v>
      </c>
      <c r="AM162">
        <f t="shared" si="37"/>
        <v>2</v>
      </c>
      <c r="AT162" t="str">
        <f t="shared" si="30"/>
        <v>X13</v>
      </c>
      <c r="AU162" t="str">
        <f t="shared" si="31"/>
        <v>--</v>
      </c>
    </row>
    <row r="163" spans="1:47" x14ac:dyDescent="0.25">
      <c r="A163" t="str">
        <f t="shared" si="26"/>
        <v>J2-B31</v>
      </c>
      <c r="B163" t="str">
        <f t="shared" si="27"/>
        <v>GND</v>
      </c>
      <c r="C163" t="str">
        <f t="shared" si="28"/>
        <v>J2-GND</v>
      </c>
      <c r="D163" t="str">
        <f t="shared" si="29"/>
        <v>J2-B31</v>
      </c>
      <c r="E163" t="s">
        <v>842</v>
      </c>
      <c r="F163" t="s">
        <v>1736</v>
      </c>
      <c r="G163" t="s">
        <v>291</v>
      </c>
      <c r="L163" t="s">
        <v>1791</v>
      </c>
      <c r="M163" t="s">
        <v>290</v>
      </c>
      <c r="N163">
        <v>9.1580999999999992</v>
      </c>
      <c r="AA163">
        <f t="shared" si="38"/>
        <v>158</v>
      </c>
      <c r="AB163" t="str">
        <f>B2B!B160</f>
        <v>JB2</v>
      </c>
      <c r="AC163" t="str">
        <f>B2B!C160</f>
        <v>57</v>
      </c>
      <c r="AD163" t="str">
        <f t="shared" si="32"/>
        <v>JB2-57</v>
      </c>
      <c r="AE163" t="str">
        <f t="shared" si="33"/>
        <v>B13_L13_N</v>
      </c>
      <c r="AG163" t="str">
        <f t="shared" si="34"/>
        <v>--</v>
      </c>
      <c r="AH163" t="str">
        <f t="shared" si="35"/>
        <v>J2-B13</v>
      </c>
      <c r="AI163" t="str">
        <f>IFERROR(IF(IF(AG163="--",INDEX(D:D,MATCH(AE163,INDEX(B:B,MATCH(AE163,B:B,)+1):B10677,)+MATCH(AE163,B:B,)))=AD163,VLOOKUP(AE163,B:D,3,0),IF(AG163="--",INDEX(D:D,MATCH(AE163,INDEX(B:B,MATCH(AE163,B:B,)+1):B10677,)+MATCH(AE163,B:B,)),"---")),"---")</f>
        <v>J2-B13</v>
      </c>
      <c r="AJ163" t="str">
        <f>IF(COUNTIF(CALC_CONN_TEB2000_REV01!F:F,IF(AH163&lt;&gt;"---",VLOOKUP(AD163,CALC_CONN_TEB2000_REV01!F:M,8,0),IF(IFERROR(IF(AD163=AH163,AI163,AH163),"---")="---","---",IF(COUNTIF(CALC_CONN_TEB2000_REV01!F:F,IFERROR(IF(AD163=AH163,AI163,AH163),"---"))&gt;0,"---",IFERROR(IF(AD163=AH163,AI163,AH163),"---")))))=1,IF(AH163&lt;&gt;"---",VLOOKUP(AD163,CALC_CONN_TEB2000_REV01!F:M,8,0),IF(IFERROR(IF(AD163=AH163,AI163,AH163),"---")="---","---",IF(COUNTIF(CALC_CONN_TEB2000_REV01!F:F,IFERROR(IF(AD163=AH163,AI163,AH163),"---"))&gt;0,"---",IFERROR(IF(AD163=AH163,AI163,AH163),"---")))),"---")</f>
        <v>J2-B13</v>
      </c>
      <c r="AK163" t="str">
        <f>IF(COUNTIF(CALC_CONN_TEB2000_REV01!F:F,IF(AH163&lt;&gt;"---",VLOOKUP(AD163,CALC_CONN_TEB2000_REV01!F:M,8,0),IF(IFERROR(IF(AD163=AH163,AI163,AH163),"---")="---","---",IF(COUNTIF(CALC_CONN_TEB2000_REV01!F:F,IFERROR(IF(AD163=AH163,AI163,AH163),"---"))&gt;0,"---",IFERROR(IF(AD163=AH163,AI163,AH163),"---")))))=0,IF(AH163&lt;&gt;"---",VLOOKUP(AD163,CALC_CONN_TEB2000_REV01!F:M,8,0),IF(IFERROR(IF(AD163=AH163,AI163,AH163),"---")="---","---",IF(COUNTIF(CALC_CONN_TEB2000_REV01!F:F,IFERROR(IF(AD163=AH163,AI163,AH163),"---"))&gt;0,"---",IFERROR(IF(AD163=AH163,AI163,AH163),"---")))),"---")</f>
        <v>---</v>
      </c>
      <c r="AL163">
        <f t="shared" si="36"/>
        <v>10.215299999999999</v>
      </c>
      <c r="AM163">
        <f t="shared" si="37"/>
        <v>2</v>
      </c>
      <c r="AT163">
        <f t="shared" si="30"/>
        <v>0</v>
      </c>
      <c r="AU163">
        <f t="shared" si="31"/>
        <v>0</v>
      </c>
    </row>
    <row r="164" spans="1:47" x14ac:dyDescent="0.25">
      <c r="A164" t="str">
        <f t="shared" si="26"/>
        <v>J2-B32</v>
      </c>
      <c r="B164" t="str">
        <f t="shared" si="27"/>
        <v>VCCIOC</v>
      </c>
      <c r="C164" t="str">
        <f t="shared" si="28"/>
        <v>J2-VCCIOC</v>
      </c>
      <c r="D164" t="str">
        <f t="shared" si="29"/>
        <v>J2-B32</v>
      </c>
      <c r="E164" t="s">
        <v>842</v>
      </c>
      <c r="F164" t="s">
        <v>1738</v>
      </c>
      <c r="G164" t="s">
        <v>1792</v>
      </c>
      <c r="L164" t="s">
        <v>1793</v>
      </c>
      <c r="M164" t="s">
        <v>290</v>
      </c>
      <c r="N164">
        <v>11.9977</v>
      </c>
      <c r="AA164">
        <f t="shared" si="38"/>
        <v>159</v>
      </c>
      <c r="AB164" t="str">
        <f>B2B!B161</f>
        <v>JB2</v>
      </c>
      <c r="AC164" t="str">
        <f>B2B!C161</f>
        <v>60</v>
      </c>
      <c r="AD164" t="str">
        <f t="shared" si="32"/>
        <v>JB2-60</v>
      </c>
      <c r="AE164" t="str">
        <f t="shared" si="33"/>
        <v>GND</v>
      </c>
      <c r="AG164" t="str">
        <f t="shared" si="34"/>
        <v>---</v>
      </c>
      <c r="AH164" t="str">
        <f t="shared" si="35"/>
        <v>---</v>
      </c>
      <c r="AI164" t="str">
        <f>IFERROR(IF(IF(AG164="--",INDEX(D:D,MATCH(AE164,INDEX(B:B,MATCH(AE164,B:B,)+1):B10678,)+MATCH(AE164,B:B,)))=AD164,VLOOKUP(AE164,B:D,3,0),IF(AG164="--",INDEX(D:D,MATCH(AE164,INDEX(B:B,MATCH(AE164,B:B,)+1):B10678,)+MATCH(AE164,B:B,)),"---")),"---")</f>
        <v>---</v>
      </c>
      <c r="AJ164" t="str">
        <f>IF(COUNTIF(CALC_CONN_TEB2000_REV01!F:F,IF(AH164&lt;&gt;"---",VLOOKUP(AD164,CALC_CONN_TEB2000_REV01!F:M,8,0),IF(IFERROR(IF(AD164=AH164,AI164,AH164),"---")="---","---",IF(COUNTIF(CALC_CONN_TEB2000_REV01!F:F,IFERROR(IF(AD164=AH164,AI164,AH164),"---"))&gt;0,"---",IFERROR(IF(AD164=AH164,AI164,AH164),"---")))))=1,IF(AH164&lt;&gt;"---",VLOOKUP(AD164,CALC_CONN_TEB2000_REV01!F:M,8,0),IF(IFERROR(IF(AD164=AH164,AI164,AH164),"---")="---","---",IF(COUNTIF(CALC_CONN_TEB2000_REV01!F:F,IFERROR(IF(AD164=AH164,AI164,AH164),"---"))&gt;0,"---",IFERROR(IF(AD164=AH164,AI164,AH164),"---")))),"---")</f>
        <v>---</v>
      </c>
      <c r="AK164" t="str">
        <f>IF(COUNTIF(CALC_CONN_TEB2000_REV01!F:F,IF(AH164&lt;&gt;"---",VLOOKUP(AD164,CALC_CONN_TEB2000_REV01!F:M,8,0),IF(IFERROR(IF(AD164=AH164,AI164,AH164),"---")="---","---",IF(COUNTIF(CALC_CONN_TEB2000_REV01!F:F,IFERROR(IF(AD164=AH164,AI164,AH164),"---"))&gt;0,"---",IFERROR(IF(AD164=AH164,AI164,AH164),"---")))))=0,IF(AH164&lt;&gt;"---",VLOOKUP(AD164,CALC_CONN_TEB2000_REV01!F:M,8,0),IF(IFERROR(IF(AD164=AH164,AI164,AH164),"---")="---","---",IF(COUNTIF(CALC_CONN_TEB2000_REV01!F:F,IFERROR(IF(AD164=AH164,AI164,AH164),"---"))&gt;0,"---",IFERROR(IF(AD164=AH164,AI164,AH164),"---")))),"---")</f>
        <v>---</v>
      </c>
      <c r="AL164" t="str">
        <f t="shared" si="36"/>
        <v>---</v>
      </c>
      <c r="AM164">
        <f t="shared" si="37"/>
        <v>224</v>
      </c>
      <c r="AT164">
        <f t="shared" si="30"/>
        <v>0</v>
      </c>
      <c r="AU164">
        <f t="shared" si="31"/>
        <v>0</v>
      </c>
    </row>
    <row r="165" spans="1:47" x14ac:dyDescent="0.25">
      <c r="A165" t="str">
        <f t="shared" si="26"/>
        <v>J2-C1</v>
      </c>
      <c r="B165" t="str">
        <f t="shared" si="27"/>
        <v>GND</v>
      </c>
      <c r="C165" t="str">
        <f t="shared" si="28"/>
        <v>J2-GND</v>
      </c>
      <c r="D165" t="str">
        <f t="shared" si="29"/>
        <v>J2-C1</v>
      </c>
      <c r="E165" t="s">
        <v>842</v>
      </c>
      <c r="F165" t="s">
        <v>1203</v>
      </c>
      <c r="G165" t="s">
        <v>291</v>
      </c>
      <c r="L165" t="s">
        <v>1794</v>
      </c>
      <c r="M165" t="s">
        <v>290</v>
      </c>
      <c r="N165">
        <v>8.1824999999999992</v>
      </c>
      <c r="AA165">
        <f t="shared" si="38"/>
        <v>160</v>
      </c>
      <c r="AB165" t="str">
        <f>B2B!B162</f>
        <v>JB2</v>
      </c>
      <c r="AC165" t="str">
        <f>B2B!C162</f>
        <v>59</v>
      </c>
      <c r="AD165" t="str">
        <f t="shared" si="32"/>
        <v>JB2-59</v>
      </c>
      <c r="AE165" t="str">
        <f t="shared" si="33"/>
        <v>GND</v>
      </c>
      <c r="AG165" t="str">
        <f t="shared" si="34"/>
        <v>---</v>
      </c>
      <c r="AH165" t="str">
        <f t="shared" si="35"/>
        <v>---</v>
      </c>
      <c r="AI165" t="str">
        <f>IFERROR(IF(IF(AG165="--",INDEX(D:D,MATCH(AE165,INDEX(B:B,MATCH(AE165,B:B,)+1):B10679,)+MATCH(AE165,B:B,)))=AD165,VLOOKUP(AE165,B:D,3,0),IF(AG165="--",INDEX(D:D,MATCH(AE165,INDEX(B:B,MATCH(AE165,B:B,)+1):B10679,)+MATCH(AE165,B:B,)),"---")),"---")</f>
        <v>---</v>
      </c>
      <c r="AJ165" t="str">
        <f>IF(COUNTIF(CALC_CONN_TEB2000_REV01!F:F,IF(AH165&lt;&gt;"---",VLOOKUP(AD165,CALC_CONN_TEB2000_REV01!F:M,8,0),IF(IFERROR(IF(AD165=AH165,AI165,AH165),"---")="---","---",IF(COUNTIF(CALC_CONN_TEB2000_REV01!F:F,IFERROR(IF(AD165=AH165,AI165,AH165),"---"))&gt;0,"---",IFERROR(IF(AD165=AH165,AI165,AH165),"---")))))=1,IF(AH165&lt;&gt;"---",VLOOKUP(AD165,CALC_CONN_TEB2000_REV01!F:M,8,0),IF(IFERROR(IF(AD165=AH165,AI165,AH165),"---")="---","---",IF(COUNTIF(CALC_CONN_TEB2000_REV01!F:F,IFERROR(IF(AD165=AH165,AI165,AH165),"---"))&gt;0,"---",IFERROR(IF(AD165=AH165,AI165,AH165),"---")))),"---")</f>
        <v>---</v>
      </c>
      <c r="AK165" t="str">
        <f>IF(COUNTIF(CALC_CONN_TEB2000_REV01!F:F,IF(AH165&lt;&gt;"---",VLOOKUP(AD165,CALC_CONN_TEB2000_REV01!F:M,8,0),IF(IFERROR(IF(AD165=AH165,AI165,AH165),"---")="---","---",IF(COUNTIF(CALC_CONN_TEB2000_REV01!F:F,IFERROR(IF(AD165=AH165,AI165,AH165),"---"))&gt;0,"---",IFERROR(IF(AD165=AH165,AI165,AH165),"---")))))=0,IF(AH165&lt;&gt;"---",VLOOKUP(AD165,CALC_CONN_TEB2000_REV01!F:M,8,0),IF(IFERROR(IF(AD165=AH165,AI165,AH165),"---")="---","---",IF(COUNTIF(CALC_CONN_TEB2000_REV01!F:F,IFERROR(IF(AD165=AH165,AI165,AH165),"---"))&gt;0,"---",IFERROR(IF(AD165=AH165,AI165,AH165),"---")))),"---")</f>
        <v>---</v>
      </c>
      <c r="AL165" t="str">
        <f t="shared" si="36"/>
        <v>---</v>
      </c>
      <c r="AM165">
        <f t="shared" si="37"/>
        <v>224</v>
      </c>
      <c r="AT165">
        <f t="shared" si="30"/>
        <v>0</v>
      </c>
      <c r="AU165">
        <f t="shared" si="31"/>
        <v>0</v>
      </c>
    </row>
    <row r="166" spans="1:47" x14ac:dyDescent="0.25">
      <c r="A166" t="str">
        <f t="shared" si="26"/>
        <v>J2-C2</v>
      </c>
      <c r="B166" t="str">
        <f t="shared" si="27"/>
        <v>B13_L15_N</v>
      </c>
      <c r="C166" t="str">
        <f t="shared" si="28"/>
        <v>J2-B13_L15_N</v>
      </c>
      <c r="D166" t="str">
        <f t="shared" si="29"/>
        <v>J2-C2</v>
      </c>
      <c r="E166" t="s">
        <v>842</v>
      </c>
      <c r="F166" t="s">
        <v>1204</v>
      </c>
      <c r="G166" t="s">
        <v>1635</v>
      </c>
      <c r="L166" t="s">
        <v>1795</v>
      </c>
      <c r="M166" t="s">
        <v>290</v>
      </c>
      <c r="N166">
        <v>7.9961000000000002</v>
      </c>
      <c r="AA166">
        <f t="shared" si="38"/>
        <v>161</v>
      </c>
      <c r="AB166" t="str">
        <f>B2B!B163</f>
        <v>JB2</v>
      </c>
      <c r="AC166" t="str">
        <f>B2B!C163</f>
        <v>62</v>
      </c>
      <c r="AD166" t="str">
        <f t="shared" si="32"/>
        <v>JB2-62</v>
      </c>
      <c r="AE166" t="str">
        <f t="shared" si="33"/>
        <v>B13_L20_P</v>
      </c>
      <c r="AG166" t="str">
        <f t="shared" si="34"/>
        <v>--</v>
      </c>
      <c r="AH166" t="str">
        <f t="shared" si="35"/>
        <v>J2-C9</v>
      </c>
      <c r="AI166" t="str">
        <f>IFERROR(IF(IF(AG166="--",INDEX(D:D,MATCH(AE166,INDEX(B:B,MATCH(AE166,B:B,)+1):B10680,)+MATCH(AE166,B:B,)))=AD166,VLOOKUP(AE166,B:D,3,0),IF(AG166="--",INDEX(D:D,MATCH(AE166,INDEX(B:B,MATCH(AE166,B:B,)+1):B10680,)+MATCH(AE166,B:B,)),"---")),"---")</f>
        <v>J2-C9</v>
      </c>
      <c r="AJ166" t="str">
        <f>IF(COUNTIF(CALC_CONN_TEB2000_REV01!F:F,IF(AH166&lt;&gt;"---",VLOOKUP(AD166,CALC_CONN_TEB2000_REV01!F:M,8,0),IF(IFERROR(IF(AD166=AH166,AI166,AH166),"---")="---","---",IF(COUNTIF(CALC_CONN_TEB2000_REV01!F:F,IFERROR(IF(AD166=AH166,AI166,AH166),"---"))&gt;0,"---",IFERROR(IF(AD166=AH166,AI166,AH166),"---")))))=1,IF(AH166&lt;&gt;"---",VLOOKUP(AD166,CALC_CONN_TEB2000_REV01!F:M,8,0),IF(IFERROR(IF(AD166=AH166,AI166,AH166),"---")="---","---",IF(COUNTIF(CALC_CONN_TEB2000_REV01!F:F,IFERROR(IF(AD166=AH166,AI166,AH166),"---"))&gt;0,"---",IFERROR(IF(AD166=AH166,AI166,AH166),"---")))),"---")</f>
        <v>J2-C9</v>
      </c>
      <c r="AK166" t="str">
        <f>IF(COUNTIF(CALC_CONN_TEB2000_REV01!F:F,IF(AH166&lt;&gt;"---",VLOOKUP(AD166,CALC_CONN_TEB2000_REV01!F:M,8,0),IF(IFERROR(IF(AD166=AH166,AI166,AH166),"---")="---","---",IF(COUNTIF(CALC_CONN_TEB2000_REV01!F:F,IFERROR(IF(AD166=AH166,AI166,AH166),"---"))&gt;0,"---",IFERROR(IF(AD166=AH166,AI166,AH166),"---")))))=0,IF(AH166&lt;&gt;"---",VLOOKUP(AD166,CALC_CONN_TEB2000_REV01!F:M,8,0),IF(IFERROR(IF(AD166=AH166,AI166,AH166),"---")="---","---",IF(COUNTIF(CALC_CONN_TEB2000_REV01!F:F,IFERROR(IF(AD166=AH166,AI166,AH166),"---"))&gt;0,"---",IFERROR(IF(AD166=AH166,AI166,AH166),"---")))),"---")</f>
        <v>---</v>
      </c>
      <c r="AL166">
        <f t="shared" si="36"/>
        <v>28.452300000000001</v>
      </c>
      <c r="AM166">
        <f t="shared" si="37"/>
        <v>2</v>
      </c>
      <c r="AT166" t="str">
        <f t="shared" si="30"/>
        <v>B13_L15_N</v>
      </c>
      <c r="AU166" t="str">
        <f t="shared" si="31"/>
        <v>--</v>
      </c>
    </row>
    <row r="167" spans="1:47" x14ac:dyDescent="0.25">
      <c r="A167" t="str">
        <f t="shared" si="26"/>
        <v>J2-C3</v>
      </c>
      <c r="B167" t="str">
        <f t="shared" si="27"/>
        <v>B13_L15_P</v>
      </c>
      <c r="C167" t="str">
        <f t="shared" si="28"/>
        <v>J2-B13_L15_P</v>
      </c>
      <c r="D167" t="str">
        <f t="shared" si="29"/>
        <v>J2-C3</v>
      </c>
      <c r="E167" t="s">
        <v>842</v>
      </c>
      <c r="F167" t="s">
        <v>1205</v>
      </c>
      <c r="G167" t="s">
        <v>1637</v>
      </c>
      <c r="L167" t="s">
        <v>1796</v>
      </c>
      <c r="M167" t="s">
        <v>290</v>
      </c>
      <c r="N167">
        <v>8.4102999999999994</v>
      </c>
      <c r="AA167">
        <f t="shared" si="38"/>
        <v>162</v>
      </c>
      <c r="AB167" t="str">
        <f>B2B!B164</f>
        <v>JB2</v>
      </c>
      <c r="AC167" t="str">
        <f>B2B!C164</f>
        <v>61</v>
      </c>
      <c r="AD167" t="str">
        <f t="shared" si="32"/>
        <v>JB2-61</v>
      </c>
      <c r="AE167" t="str">
        <f t="shared" si="33"/>
        <v>B13_L4_P</v>
      </c>
      <c r="AG167" t="str">
        <f t="shared" si="34"/>
        <v>--</v>
      </c>
      <c r="AH167" t="str">
        <f t="shared" si="35"/>
        <v>J2-A13</v>
      </c>
      <c r="AI167" t="str">
        <f>IFERROR(IF(IF(AG167="--",INDEX(D:D,MATCH(AE167,INDEX(B:B,MATCH(AE167,B:B,)+1):B10681,)+MATCH(AE167,B:B,)))=AD167,VLOOKUP(AE167,B:D,3,0),IF(AG167="--",INDEX(D:D,MATCH(AE167,INDEX(B:B,MATCH(AE167,B:B,)+1):B10681,)+MATCH(AE167,B:B,)),"---")),"---")</f>
        <v>J2-A13</v>
      </c>
      <c r="AJ167" t="str">
        <f>IF(COUNTIF(CALC_CONN_TEB2000_REV01!F:F,IF(AH167&lt;&gt;"---",VLOOKUP(AD167,CALC_CONN_TEB2000_REV01!F:M,8,0),IF(IFERROR(IF(AD167=AH167,AI167,AH167),"---")="---","---",IF(COUNTIF(CALC_CONN_TEB2000_REV01!F:F,IFERROR(IF(AD167=AH167,AI167,AH167),"---"))&gt;0,"---",IFERROR(IF(AD167=AH167,AI167,AH167),"---")))))=1,IF(AH167&lt;&gt;"---",VLOOKUP(AD167,CALC_CONN_TEB2000_REV01!F:M,8,0),IF(IFERROR(IF(AD167=AH167,AI167,AH167),"---")="---","---",IF(COUNTIF(CALC_CONN_TEB2000_REV01!F:F,IFERROR(IF(AD167=AH167,AI167,AH167),"---"))&gt;0,"---",IFERROR(IF(AD167=AH167,AI167,AH167),"---")))),"---")</f>
        <v>J2-A13</v>
      </c>
      <c r="AK167" t="str">
        <f>IF(COUNTIF(CALC_CONN_TEB2000_REV01!F:F,IF(AH167&lt;&gt;"---",VLOOKUP(AD167,CALC_CONN_TEB2000_REV01!F:M,8,0),IF(IFERROR(IF(AD167=AH167,AI167,AH167),"---")="---","---",IF(COUNTIF(CALC_CONN_TEB2000_REV01!F:F,IFERROR(IF(AD167=AH167,AI167,AH167),"---"))&gt;0,"---",IFERROR(IF(AD167=AH167,AI167,AH167),"---")))))=0,IF(AH167&lt;&gt;"---",VLOOKUP(AD167,CALC_CONN_TEB2000_REV01!F:M,8,0),IF(IFERROR(IF(AD167=AH167,AI167,AH167),"---")="---","---",IF(COUNTIF(CALC_CONN_TEB2000_REV01!F:F,IFERROR(IF(AD167=AH167,AI167,AH167),"---"))&gt;0,"---",IFERROR(IF(AD167=AH167,AI167,AH167),"---")))),"---")</f>
        <v>---</v>
      </c>
      <c r="AL167">
        <f t="shared" si="36"/>
        <v>8.2408000000000001</v>
      </c>
      <c r="AM167">
        <f t="shared" si="37"/>
        <v>2</v>
      </c>
      <c r="AT167" t="str">
        <f t="shared" si="30"/>
        <v>B13_L15_P</v>
      </c>
      <c r="AU167" t="str">
        <f t="shared" si="31"/>
        <v>--</v>
      </c>
    </row>
    <row r="168" spans="1:47" x14ac:dyDescent="0.25">
      <c r="A168" t="str">
        <f t="shared" si="26"/>
        <v>J2-C4</v>
      </c>
      <c r="B168" t="str">
        <f t="shared" si="27"/>
        <v>B13_L16_N</v>
      </c>
      <c r="C168" t="str">
        <f t="shared" si="28"/>
        <v>J2-B13_L16_N</v>
      </c>
      <c r="D168" t="str">
        <f t="shared" si="29"/>
        <v>J2-C4</v>
      </c>
      <c r="E168" t="s">
        <v>842</v>
      </c>
      <c r="F168" t="s">
        <v>1131</v>
      </c>
      <c r="G168" t="s">
        <v>1639</v>
      </c>
      <c r="L168" t="s">
        <v>1797</v>
      </c>
      <c r="M168" t="s">
        <v>290</v>
      </c>
      <c r="N168">
        <v>8.4102999999999994</v>
      </c>
      <c r="AA168">
        <f t="shared" si="38"/>
        <v>163</v>
      </c>
      <c r="AB168" t="str">
        <f>B2B!B165</f>
        <v>JB2</v>
      </c>
      <c r="AC168" t="str">
        <f>B2B!C165</f>
        <v>64</v>
      </c>
      <c r="AD168" t="str">
        <f t="shared" si="32"/>
        <v>JB2-64</v>
      </c>
      <c r="AE168" t="str">
        <f t="shared" si="33"/>
        <v>B13_L20_N</v>
      </c>
      <c r="AG168" t="str">
        <f t="shared" si="34"/>
        <v>--</v>
      </c>
      <c r="AH168" t="str">
        <f t="shared" si="35"/>
        <v>J2-C8</v>
      </c>
      <c r="AI168" t="str">
        <f>IFERROR(IF(IF(AG168="--",INDEX(D:D,MATCH(AE168,INDEX(B:B,MATCH(AE168,B:B,)+1):B10682,)+MATCH(AE168,B:B,)))=AD168,VLOOKUP(AE168,B:D,3,0),IF(AG168="--",INDEX(D:D,MATCH(AE168,INDEX(B:B,MATCH(AE168,B:B,)+1):B10682,)+MATCH(AE168,B:B,)),"---")),"---")</f>
        <v>J2-C8</v>
      </c>
      <c r="AJ168" t="str">
        <f>IF(COUNTIF(CALC_CONN_TEB2000_REV01!F:F,IF(AH168&lt;&gt;"---",VLOOKUP(AD168,CALC_CONN_TEB2000_REV01!F:M,8,0),IF(IFERROR(IF(AD168=AH168,AI168,AH168),"---")="---","---",IF(COUNTIF(CALC_CONN_TEB2000_REV01!F:F,IFERROR(IF(AD168=AH168,AI168,AH168),"---"))&gt;0,"---",IFERROR(IF(AD168=AH168,AI168,AH168),"---")))))=1,IF(AH168&lt;&gt;"---",VLOOKUP(AD168,CALC_CONN_TEB2000_REV01!F:M,8,0),IF(IFERROR(IF(AD168=AH168,AI168,AH168),"---")="---","---",IF(COUNTIF(CALC_CONN_TEB2000_REV01!F:F,IFERROR(IF(AD168=AH168,AI168,AH168),"---"))&gt;0,"---",IFERROR(IF(AD168=AH168,AI168,AH168),"---")))),"---")</f>
        <v>J2-C8</v>
      </c>
      <c r="AK168" t="str">
        <f>IF(COUNTIF(CALC_CONN_TEB2000_REV01!F:F,IF(AH168&lt;&gt;"---",VLOOKUP(AD168,CALC_CONN_TEB2000_REV01!F:M,8,0),IF(IFERROR(IF(AD168=AH168,AI168,AH168),"---")="---","---",IF(COUNTIF(CALC_CONN_TEB2000_REV01!F:F,IFERROR(IF(AD168=AH168,AI168,AH168),"---"))&gt;0,"---",IFERROR(IF(AD168=AH168,AI168,AH168),"---")))))=0,IF(AH168&lt;&gt;"---",VLOOKUP(AD168,CALC_CONN_TEB2000_REV01!F:M,8,0),IF(IFERROR(IF(AD168=AH168,AI168,AH168),"---")="---","---",IF(COUNTIF(CALC_CONN_TEB2000_REV01!F:F,IFERROR(IF(AD168=AH168,AI168,AH168),"---"))&gt;0,"---",IFERROR(IF(AD168=AH168,AI168,AH168),"---")))),"---")</f>
        <v>---</v>
      </c>
      <c r="AL168">
        <f t="shared" si="36"/>
        <v>28.452300000000001</v>
      </c>
      <c r="AM168">
        <f t="shared" si="37"/>
        <v>2</v>
      </c>
      <c r="AT168" t="str">
        <f t="shared" si="30"/>
        <v>B13_L16_N</v>
      </c>
      <c r="AU168" t="str">
        <f t="shared" si="31"/>
        <v>--</v>
      </c>
    </row>
    <row r="169" spans="1:47" x14ac:dyDescent="0.25">
      <c r="A169" t="str">
        <f t="shared" si="26"/>
        <v>J2-C5</v>
      </c>
      <c r="B169" t="str">
        <f t="shared" si="27"/>
        <v>B13_L16_P</v>
      </c>
      <c r="C169" t="str">
        <f t="shared" si="28"/>
        <v>J2-B13_L16_P</v>
      </c>
      <c r="D169" t="str">
        <f t="shared" si="29"/>
        <v>J2-C5</v>
      </c>
      <c r="E169" t="s">
        <v>842</v>
      </c>
      <c r="F169" t="s">
        <v>1132</v>
      </c>
      <c r="G169" t="s">
        <v>1642</v>
      </c>
      <c r="L169" t="s">
        <v>1798</v>
      </c>
      <c r="M169" t="s">
        <v>290</v>
      </c>
      <c r="N169">
        <v>8.4102999999999994</v>
      </c>
      <c r="AA169">
        <f t="shared" si="38"/>
        <v>164</v>
      </c>
      <c r="AB169" t="str">
        <f>B2B!B166</f>
        <v>JB2</v>
      </c>
      <c r="AC169" t="str">
        <f>B2B!C166</f>
        <v>63</v>
      </c>
      <c r="AD169" t="str">
        <f t="shared" si="32"/>
        <v>JB2-63</v>
      </c>
      <c r="AE169" t="str">
        <f t="shared" si="33"/>
        <v>B13_L4_N</v>
      </c>
      <c r="AG169" t="str">
        <f t="shared" si="34"/>
        <v>--</v>
      </c>
      <c r="AH169" t="str">
        <f t="shared" si="35"/>
        <v>J2-A12</v>
      </c>
      <c r="AI169" t="str">
        <f>IFERROR(IF(IF(AG169="--",INDEX(D:D,MATCH(AE169,INDEX(B:B,MATCH(AE169,B:B,)+1):B10683,)+MATCH(AE169,B:B,)))=AD169,VLOOKUP(AE169,B:D,3,0),IF(AG169="--",INDEX(D:D,MATCH(AE169,INDEX(B:B,MATCH(AE169,B:B,)+1):B10683,)+MATCH(AE169,B:B,)),"---")),"---")</f>
        <v>J2-A12</v>
      </c>
      <c r="AJ169" t="str">
        <f>IF(COUNTIF(CALC_CONN_TEB2000_REV01!F:F,IF(AH169&lt;&gt;"---",VLOOKUP(AD169,CALC_CONN_TEB2000_REV01!F:M,8,0),IF(IFERROR(IF(AD169=AH169,AI169,AH169),"---")="---","---",IF(COUNTIF(CALC_CONN_TEB2000_REV01!F:F,IFERROR(IF(AD169=AH169,AI169,AH169),"---"))&gt;0,"---",IFERROR(IF(AD169=AH169,AI169,AH169),"---")))))=1,IF(AH169&lt;&gt;"---",VLOOKUP(AD169,CALC_CONN_TEB2000_REV01!F:M,8,0),IF(IFERROR(IF(AD169=AH169,AI169,AH169),"---")="---","---",IF(COUNTIF(CALC_CONN_TEB2000_REV01!F:F,IFERROR(IF(AD169=AH169,AI169,AH169),"---"))&gt;0,"---",IFERROR(IF(AD169=AH169,AI169,AH169),"---")))),"---")</f>
        <v>J2-A12</v>
      </c>
      <c r="AK169" t="str">
        <f>IF(COUNTIF(CALC_CONN_TEB2000_REV01!F:F,IF(AH169&lt;&gt;"---",VLOOKUP(AD169,CALC_CONN_TEB2000_REV01!F:M,8,0),IF(IFERROR(IF(AD169=AH169,AI169,AH169),"---")="---","---",IF(COUNTIF(CALC_CONN_TEB2000_REV01!F:F,IFERROR(IF(AD169=AH169,AI169,AH169),"---"))&gt;0,"---",IFERROR(IF(AD169=AH169,AI169,AH169),"---")))))=0,IF(AH169&lt;&gt;"---",VLOOKUP(AD169,CALC_CONN_TEB2000_REV01!F:M,8,0),IF(IFERROR(IF(AD169=AH169,AI169,AH169),"---")="---","---",IF(COUNTIF(CALC_CONN_TEB2000_REV01!F:F,IFERROR(IF(AD169=AH169,AI169,AH169),"---"))&gt;0,"---",IFERROR(IF(AD169=AH169,AI169,AH169),"---")))),"---")</f>
        <v>---</v>
      </c>
      <c r="AL169">
        <f t="shared" si="36"/>
        <v>8.2408000000000001</v>
      </c>
      <c r="AM169">
        <f t="shared" si="37"/>
        <v>2</v>
      </c>
      <c r="AT169" t="str">
        <f t="shared" si="30"/>
        <v>B13_L16_P</v>
      </c>
      <c r="AU169" t="str">
        <f t="shared" si="31"/>
        <v>--</v>
      </c>
    </row>
    <row r="170" spans="1:47" x14ac:dyDescent="0.25">
      <c r="A170" t="str">
        <f t="shared" si="26"/>
        <v>J2-C6</v>
      </c>
      <c r="B170" t="str">
        <f t="shared" si="27"/>
        <v>B13_L17_N</v>
      </c>
      <c r="C170" t="str">
        <f t="shared" si="28"/>
        <v>J2-B13_L17_N</v>
      </c>
      <c r="D170" t="str">
        <f t="shared" si="29"/>
        <v>J2-C6</v>
      </c>
      <c r="E170" t="s">
        <v>842</v>
      </c>
      <c r="F170" t="s">
        <v>1133</v>
      </c>
      <c r="G170" t="s">
        <v>1645</v>
      </c>
      <c r="L170" t="s">
        <v>1799</v>
      </c>
      <c r="M170" t="s">
        <v>290</v>
      </c>
      <c r="N170">
        <v>8.4102999999999994</v>
      </c>
      <c r="AA170">
        <f t="shared" si="38"/>
        <v>165</v>
      </c>
      <c r="AB170" t="str">
        <f>B2B!B167</f>
        <v>JB2</v>
      </c>
      <c r="AC170" t="str">
        <f>B2B!C167</f>
        <v>66</v>
      </c>
      <c r="AD170" t="str">
        <f t="shared" si="32"/>
        <v>JB2-66</v>
      </c>
      <c r="AE170" t="str">
        <f t="shared" si="33"/>
        <v>B13_L17_P</v>
      </c>
      <c r="AG170" t="str">
        <f t="shared" si="34"/>
        <v>--</v>
      </c>
      <c r="AH170" t="str">
        <f t="shared" si="35"/>
        <v>J2-C7</v>
      </c>
      <c r="AI170" t="str">
        <f>IFERROR(IF(IF(AG170="--",INDEX(D:D,MATCH(AE170,INDEX(B:B,MATCH(AE170,B:B,)+1):B10684,)+MATCH(AE170,B:B,)))=AD170,VLOOKUP(AE170,B:D,3,0),IF(AG170="--",INDEX(D:D,MATCH(AE170,INDEX(B:B,MATCH(AE170,B:B,)+1):B10684,)+MATCH(AE170,B:B,)),"---")),"---")</f>
        <v>J2-C7</v>
      </c>
      <c r="AJ170" t="str">
        <f>IF(COUNTIF(CALC_CONN_TEB2000_REV01!F:F,IF(AH170&lt;&gt;"---",VLOOKUP(AD170,CALC_CONN_TEB2000_REV01!F:M,8,0),IF(IFERROR(IF(AD170=AH170,AI170,AH170),"---")="---","---",IF(COUNTIF(CALC_CONN_TEB2000_REV01!F:F,IFERROR(IF(AD170=AH170,AI170,AH170),"---"))&gt;0,"---",IFERROR(IF(AD170=AH170,AI170,AH170),"---")))))=1,IF(AH170&lt;&gt;"---",VLOOKUP(AD170,CALC_CONN_TEB2000_REV01!F:M,8,0),IF(IFERROR(IF(AD170=AH170,AI170,AH170),"---")="---","---",IF(COUNTIF(CALC_CONN_TEB2000_REV01!F:F,IFERROR(IF(AD170=AH170,AI170,AH170),"---"))&gt;0,"---",IFERROR(IF(AD170=AH170,AI170,AH170),"---")))),"---")</f>
        <v>J2-C7</v>
      </c>
      <c r="AK170" t="str">
        <f>IF(COUNTIF(CALC_CONN_TEB2000_REV01!F:F,IF(AH170&lt;&gt;"---",VLOOKUP(AD170,CALC_CONN_TEB2000_REV01!F:M,8,0),IF(IFERROR(IF(AD170=AH170,AI170,AH170),"---")="---","---",IF(COUNTIF(CALC_CONN_TEB2000_REV01!F:F,IFERROR(IF(AD170=AH170,AI170,AH170),"---"))&gt;0,"---",IFERROR(IF(AD170=AH170,AI170,AH170),"---")))))=0,IF(AH170&lt;&gt;"---",VLOOKUP(AD170,CALC_CONN_TEB2000_REV01!F:M,8,0),IF(IFERROR(IF(AD170=AH170,AI170,AH170),"---")="---","---",IF(COUNTIF(CALC_CONN_TEB2000_REV01!F:F,IFERROR(IF(AD170=AH170,AI170,AH170),"---"))&gt;0,"---",IFERROR(IF(AD170=AH170,AI170,AH170),"---")))),"---")</f>
        <v>---</v>
      </c>
      <c r="AL170">
        <f t="shared" si="36"/>
        <v>29.343900000000001</v>
      </c>
      <c r="AM170">
        <f t="shared" si="37"/>
        <v>2</v>
      </c>
      <c r="AT170" t="str">
        <f t="shared" si="30"/>
        <v>B13_L17_N</v>
      </c>
      <c r="AU170" t="str">
        <f t="shared" si="31"/>
        <v>--</v>
      </c>
    </row>
    <row r="171" spans="1:47" x14ac:dyDescent="0.25">
      <c r="A171" t="str">
        <f t="shared" si="26"/>
        <v>J2-C7</v>
      </c>
      <c r="B171" t="str">
        <f t="shared" si="27"/>
        <v>B13_L17_P</v>
      </c>
      <c r="C171" t="str">
        <f t="shared" si="28"/>
        <v>J2-B13_L17_P</v>
      </c>
      <c r="D171" t="str">
        <f t="shared" si="29"/>
        <v>J2-C7</v>
      </c>
      <c r="E171" t="s">
        <v>842</v>
      </c>
      <c r="F171" t="s">
        <v>1134</v>
      </c>
      <c r="G171" t="s">
        <v>1648</v>
      </c>
      <c r="L171" t="s">
        <v>1800</v>
      </c>
      <c r="M171" t="s">
        <v>290</v>
      </c>
      <c r="N171">
        <v>58.948700000000002</v>
      </c>
      <c r="AA171">
        <f t="shared" si="38"/>
        <v>166</v>
      </c>
      <c r="AB171" t="str">
        <f>B2B!B168</f>
        <v>JB2</v>
      </c>
      <c r="AC171" t="str">
        <f>B2B!C168</f>
        <v>65</v>
      </c>
      <c r="AD171" t="str">
        <f t="shared" si="32"/>
        <v>JB2-65</v>
      </c>
      <c r="AE171" t="str">
        <f t="shared" si="33"/>
        <v>B13_L3_P</v>
      </c>
      <c r="AG171" t="str">
        <f t="shared" si="34"/>
        <v>--</v>
      </c>
      <c r="AH171" t="str">
        <f t="shared" si="35"/>
        <v>J2-B12</v>
      </c>
      <c r="AI171" t="str">
        <f>IFERROR(IF(IF(AG171="--",INDEX(D:D,MATCH(AE171,INDEX(B:B,MATCH(AE171,B:B,)+1):B10685,)+MATCH(AE171,B:B,)))=AD171,VLOOKUP(AE171,B:D,3,0),IF(AG171="--",INDEX(D:D,MATCH(AE171,INDEX(B:B,MATCH(AE171,B:B,)+1):B10685,)+MATCH(AE171,B:B,)),"---")),"---")</f>
        <v>J2-B12</v>
      </c>
      <c r="AJ171" t="str">
        <f>IF(COUNTIF(CALC_CONN_TEB2000_REV01!F:F,IF(AH171&lt;&gt;"---",VLOOKUP(AD171,CALC_CONN_TEB2000_REV01!F:M,8,0),IF(IFERROR(IF(AD171=AH171,AI171,AH171),"---")="---","---",IF(COUNTIF(CALC_CONN_TEB2000_REV01!F:F,IFERROR(IF(AD171=AH171,AI171,AH171),"---"))&gt;0,"---",IFERROR(IF(AD171=AH171,AI171,AH171),"---")))))=1,IF(AH171&lt;&gt;"---",VLOOKUP(AD171,CALC_CONN_TEB2000_REV01!F:M,8,0),IF(IFERROR(IF(AD171=AH171,AI171,AH171),"---")="---","---",IF(COUNTIF(CALC_CONN_TEB2000_REV01!F:F,IFERROR(IF(AD171=AH171,AI171,AH171),"---"))&gt;0,"---",IFERROR(IF(AD171=AH171,AI171,AH171),"---")))),"---")</f>
        <v>J2-B12</v>
      </c>
      <c r="AK171" t="str">
        <f>IF(COUNTIF(CALC_CONN_TEB2000_REV01!F:F,IF(AH171&lt;&gt;"---",VLOOKUP(AD171,CALC_CONN_TEB2000_REV01!F:M,8,0),IF(IFERROR(IF(AD171=AH171,AI171,AH171),"---")="---","---",IF(COUNTIF(CALC_CONN_TEB2000_REV01!F:F,IFERROR(IF(AD171=AH171,AI171,AH171),"---"))&gt;0,"---",IFERROR(IF(AD171=AH171,AI171,AH171),"---")))))=0,IF(AH171&lt;&gt;"---",VLOOKUP(AD171,CALC_CONN_TEB2000_REV01!F:M,8,0),IF(IFERROR(IF(AD171=AH171,AI171,AH171),"---")="---","---",IF(COUNTIF(CALC_CONN_TEB2000_REV01!F:F,IFERROR(IF(AD171=AH171,AI171,AH171),"---"))&gt;0,"---",IFERROR(IF(AD171=AH171,AI171,AH171),"---")))),"---")</f>
        <v>---</v>
      </c>
      <c r="AL171">
        <f t="shared" si="36"/>
        <v>11.4032</v>
      </c>
      <c r="AM171">
        <f t="shared" si="37"/>
        <v>2</v>
      </c>
      <c r="AT171" t="str">
        <f t="shared" si="30"/>
        <v>B13_L17_P</v>
      </c>
      <c r="AU171" t="str">
        <f t="shared" si="31"/>
        <v>--</v>
      </c>
    </row>
    <row r="172" spans="1:47" x14ac:dyDescent="0.25">
      <c r="A172" t="str">
        <f t="shared" si="26"/>
        <v>J2-C8</v>
      </c>
      <c r="B172" t="str">
        <f t="shared" si="27"/>
        <v>B13_L20_N</v>
      </c>
      <c r="C172" t="str">
        <f t="shared" si="28"/>
        <v>J2-B13_L20_N</v>
      </c>
      <c r="D172" t="str">
        <f t="shared" si="29"/>
        <v>J2-C8</v>
      </c>
      <c r="E172" t="s">
        <v>842</v>
      </c>
      <c r="F172" t="s">
        <v>996</v>
      </c>
      <c r="G172" t="s">
        <v>1668</v>
      </c>
      <c r="L172" t="s">
        <v>1801</v>
      </c>
      <c r="M172" t="s">
        <v>290</v>
      </c>
      <c r="N172">
        <v>61.280700000000003</v>
      </c>
      <c r="AA172">
        <f t="shared" si="38"/>
        <v>167</v>
      </c>
      <c r="AB172" t="str">
        <f>B2B!B169</f>
        <v>JB2</v>
      </c>
      <c r="AC172" t="str">
        <f>B2B!C169</f>
        <v>68</v>
      </c>
      <c r="AD172" t="str">
        <f t="shared" si="32"/>
        <v>JB2-68</v>
      </c>
      <c r="AE172" t="str">
        <f t="shared" si="33"/>
        <v>B13_L17_N</v>
      </c>
      <c r="AG172" t="str">
        <f t="shared" si="34"/>
        <v>--</v>
      </c>
      <c r="AH172" t="str">
        <f t="shared" si="35"/>
        <v>J2-C6</v>
      </c>
      <c r="AI172" t="str">
        <f>IFERROR(IF(IF(AG172="--",INDEX(D:D,MATCH(AE172,INDEX(B:B,MATCH(AE172,B:B,)+1):B10686,)+MATCH(AE172,B:B,)))=AD172,VLOOKUP(AE172,B:D,3,0),IF(AG172="--",INDEX(D:D,MATCH(AE172,INDEX(B:B,MATCH(AE172,B:B,)+1):B10686,)+MATCH(AE172,B:B,)),"---")),"---")</f>
        <v>J2-C6</v>
      </c>
      <c r="AJ172" t="str">
        <f>IF(COUNTIF(CALC_CONN_TEB2000_REV01!F:F,IF(AH172&lt;&gt;"---",VLOOKUP(AD172,CALC_CONN_TEB2000_REV01!F:M,8,0),IF(IFERROR(IF(AD172=AH172,AI172,AH172),"---")="---","---",IF(COUNTIF(CALC_CONN_TEB2000_REV01!F:F,IFERROR(IF(AD172=AH172,AI172,AH172),"---"))&gt;0,"---",IFERROR(IF(AD172=AH172,AI172,AH172),"---")))))=1,IF(AH172&lt;&gt;"---",VLOOKUP(AD172,CALC_CONN_TEB2000_REV01!F:M,8,0),IF(IFERROR(IF(AD172=AH172,AI172,AH172),"---")="---","---",IF(COUNTIF(CALC_CONN_TEB2000_REV01!F:F,IFERROR(IF(AD172=AH172,AI172,AH172),"---"))&gt;0,"---",IFERROR(IF(AD172=AH172,AI172,AH172),"---")))),"---")</f>
        <v>J2-C6</v>
      </c>
      <c r="AK172" t="str">
        <f>IF(COUNTIF(CALC_CONN_TEB2000_REV01!F:F,IF(AH172&lt;&gt;"---",VLOOKUP(AD172,CALC_CONN_TEB2000_REV01!F:M,8,0),IF(IFERROR(IF(AD172=AH172,AI172,AH172),"---")="---","---",IF(COUNTIF(CALC_CONN_TEB2000_REV01!F:F,IFERROR(IF(AD172=AH172,AI172,AH172),"---"))&gt;0,"---",IFERROR(IF(AD172=AH172,AI172,AH172),"---")))))=0,IF(AH172&lt;&gt;"---",VLOOKUP(AD172,CALC_CONN_TEB2000_REV01!F:M,8,0),IF(IFERROR(IF(AD172=AH172,AI172,AH172),"---")="---","---",IF(COUNTIF(CALC_CONN_TEB2000_REV01!F:F,IFERROR(IF(AD172=AH172,AI172,AH172),"---"))&gt;0,"---",IFERROR(IF(AD172=AH172,AI172,AH172),"---")))),"---")</f>
        <v>---</v>
      </c>
      <c r="AL172">
        <f t="shared" si="36"/>
        <v>29.362500000000001</v>
      </c>
      <c r="AM172">
        <f t="shared" si="37"/>
        <v>2</v>
      </c>
      <c r="AT172" t="str">
        <f t="shared" si="30"/>
        <v>B13_L20_N</v>
      </c>
      <c r="AU172" t="str">
        <f t="shared" si="31"/>
        <v>--</v>
      </c>
    </row>
    <row r="173" spans="1:47" x14ac:dyDescent="0.25">
      <c r="A173" t="str">
        <f t="shared" si="26"/>
        <v>J2-C9</v>
      </c>
      <c r="B173" t="str">
        <f t="shared" si="27"/>
        <v>B13_L20_P</v>
      </c>
      <c r="C173" t="str">
        <f t="shared" si="28"/>
        <v>J2-B13_L20_P</v>
      </c>
      <c r="D173" t="str">
        <f t="shared" si="29"/>
        <v>J2-C9</v>
      </c>
      <c r="E173" t="s">
        <v>842</v>
      </c>
      <c r="F173" t="s">
        <v>1135</v>
      </c>
      <c r="G173" t="s">
        <v>1670</v>
      </c>
      <c r="L173" t="s">
        <v>1802</v>
      </c>
      <c r="M173" t="s">
        <v>290</v>
      </c>
      <c r="N173">
        <v>30.459599999999998</v>
      </c>
      <c r="AA173">
        <f t="shared" si="38"/>
        <v>168</v>
      </c>
      <c r="AB173" t="str">
        <f>B2B!B170</f>
        <v>JB2</v>
      </c>
      <c r="AC173" t="str">
        <f>B2B!C170</f>
        <v>67</v>
      </c>
      <c r="AD173" t="str">
        <f t="shared" si="32"/>
        <v>JB2-67</v>
      </c>
      <c r="AE173" t="str">
        <f t="shared" si="33"/>
        <v>B13_L3_N</v>
      </c>
      <c r="AG173" t="str">
        <f t="shared" si="34"/>
        <v>--</v>
      </c>
      <c r="AH173" t="str">
        <f t="shared" si="35"/>
        <v>J2-B11</v>
      </c>
      <c r="AI173" t="str">
        <f>IFERROR(IF(IF(AG173="--",INDEX(D:D,MATCH(AE173,INDEX(B:B,MATCH(AE173,B:B,)+1):B10687,)+MATCH(AE173,B:B,)))=AD173,VLOOKUP(AE173,B:D,3,0),IF(AG173="--",INDEX(D:D,MATCH(AE173,INDEX(B:B,MATCH(AE173,B:B,)+1):B10687,)+MATCH(AE173,B:B,)),"---")),"---")</f>
        <v>J2-B11</v>
      </c>
      <c r="AJ173" t="str">
        <f>IF(COUNTIF(CALC_CONN_TEB2000_REV01!F:F,IF(AH173&lt;&gt;"---",VLOOKUP(AD173,CALC_CONN_TEB2000_REV01!F:M,8,0),IF(IFERROR(IF(AD173=AH173,AI173,AH173),"---")="---","---",IF(COUNTIF(CALC_CONN_TEB2000_REV01!F:F,IFERROR(IF(AD173=AH173,AI173,AH173),"---"))&gt;0,"---",IFERROR(IF(AD173=AH173,AI173,AH173),"---")))))=1,IF(AH173&lt;&gt;"---",VLOOKUP(AD173,CALC_CONN_TEB2000_REV01!F:M,8,0),IF(IFERROR(IF(AD173=AH173,AI173,AH173),"---")="---","---",IF(COUNTIF(CALC_CONN_TEB2000_REV01!F:F,IFERROR(IF(AD173=AH173,AI173,AH173),"---"))&gt;0,"---",IFERROR(IF(AD173=AH173,AI173,AH173),"---")))),"---")</f>
        <v>J2-B11</v>
      </c>
      <c r="AK173" t="str">
        <f>IF(COUNTIF(CALC_CONN_TEB2000_REV01!F:F,IF(AH173&lt;&gt;"---",VLOOKUP(AD173,CALC_CONN_TEB2000_REV01!F:M,8,0),IF(IFERROR(IF(AD173=AH173,AI173,AH173),"---")="---","---",IF(COUNTIF(CALC_CONN_TEB2000_REV01!F:F,IFERROR(IF(AD173=AH173,AI173,AH173),"---"))&gt;0,"---",IFERROR(IF(AD173=AH173,AI173,AH173),"---")))))=0,IF(AH173&lt;&gt;"---",VLOOKUP(AD173,CALC_CONN_TEB2000_REV01!F:M,8,0),IF(IFERROR(IF(AD173=AH173,AI173,AH173),"---")="---","---",IF(COUNTIF(CALC_CONN_TEB2000_REV01!F:F,IFERROR(IF(AD173=AH173,AI173,AH173),"---"))&gt;0,"---",IFERROR(IF(AD173=AH173,AI173,AH173),"---")))),"---")</f>
        <v>---</v>
      </c>
      <c r="AL173">
        <f t="shared" si="36"/>
        <v>11.4832</v>
      </c>
      <c r="AM173">
        <f t="shared" si="37"/>
        <v>2</v>
      </c>
      <c r="AT173" t="str">
        <f t="shared" si="30"/>
        <v>B13_L20_P</v>
      </c>
      <c r="AU173" t="str">
        <f t="shared" si="31"/>
        <v>--</v>
      </c>
    </row>
    <row r="174" spans="1:47" x14ac:dyDescent="0.25">
      <c r="A174" t="str">
        <f t="shared" si="26"/>
        <v>J2-C10</v>
      </c>
      <c r="B174" t="str">
        <f t="shared" si="27"/>
        <v>B13_L9</v>
      </c>
      <c r="C174" t="str">
        <f t="shared" si="28"/>
        <v>J2-B13_L9</v>
      </c>
      <c r="D174" t="str">
        <f t="shared" si="29"/>
        <v>J2-C10</v>
      </c>
      <c r="E174" t="s">
        <v>842</v>
      </c>
      <c r="F174" t="s">
        <v>1136</v>
      </c>
      <c r="G174" t="s">
        <v>1717</v>
      </c>
      <c r="L174" t="s">
        <v>1803</v>
      </c>
      <c r="M174" t="s">
        <v>290</v>
      </c>
      <c r="N174">
        <v>30.459599999999998</v>
      </c>
      <c r="AA174">
        <f t="shared" si="38"/>
        <v>169</v>
      </c>
      <c r="AB174" t="str">
        <f>B2B!B171</f>
        <v>JB2</v>
      </c>
      <c r="AC174" t="str">
        <f>B2B!C171</f>
        <v>70</v>
      </c>
      <c r="AD174" t="str">
        <f t="shared" si="32"/>
        <v>JB2-70</v>
      </c>
      <c r="AE174" t="str">
        <f t="shared" si="33"/>
        <v>GND</v>
      </c>
      <c r="AG174" t="str">
        <f t="shared" si="34"/>
        <v>---</v>
      </c>
      <c r="AH174" t="str">
        <f t="shared" si="35"/>
        <v>---</v>
      </c>
      <c r="AI174" t="str">
        <f>IFERROR(IF(IF(AG174="--",INDEX(D:D,MATCH(AE174,INDEX(B:B,MATCH(AE174,B:B,)+1):B10688,)+MATCH(AE174,B:B,)))=AD174,VLOOKUP(AE174,B:D,3,0),IF(AG174="--",INDEX(D:D,MATCH(AE174,INDEX(B:B,MATCH(AE174,B:B,)+1):B10688,)+MATCH(AE174,B:B,)),"---")),"---")</f>
        <v>---</v>
      </c>
      <c r="AJ174" t="str">
        <f>IF(COUNTIF(CALC_CONN_TEB2000_REV01!F:F,IF(AH174&lt;&gt;"---",VLOOKUP(AD174,CALC_CONN_TEB2000_REV01!F:M,8,0),IF(IFERROR(IF(AD174=AH174,AI174,AH174),"---")="---","---",IF(COUNTIF(CALC_CONN_TEB2000_REV01!F:F,IFERROR(IF(AD174=AH174,AI174,AH174),"---"))&gt;0,"---",IFERROR(IF(AD174=AH174,AI174,AH174),"---")))))=1,IF(AH174&lt;&gt;"---",VLOOKUP(AD174,CALC_CONN_TEB2000_REV01!F:M,8,0),IF(IFERROR(IF(AD174=AH174,AI174,AH174),"---")="---","---",IF(COUNTIF(CALC_CONN_TEB2000_REV01!F:F,IFERROR(IF(AD174=AH174,AI174,AH174),"---"))&gt;0,"---",IFERROR(IF(AD174=AH174,AI174,AH174),"---")))),"---")</f>
        <v>---</v>
      </c>
      <c r="AK174" t="str">
        <f>IF(COUNTIF(CALC_CONN_TEB2000_REV01!F:F,IF(AH174&lt;&gt;"---",VLOOKUP(AD174,CALC_CONN_TEB2000_REV01!F:M,8,0),IF(IFERROR(IF(AD174=AH174,AI174,AH174),"---")="---","---",IF(COUNTIF(CALC_CONN_TEB2000_REV01!F:F,IFERROR(IF(AD174=AH174,AI174,AH174),"---"))&gt;0,"---",IFERROR(IF(AD174=AH174,AI174,AH174),"---")))))=0,IF(AH174&lt;&gt;"---",VLOOKUP(AD174,CALC_CONN_TEB2000_REV01!F:M,8,0),IF(IFERROR(IF(AD174=AH174,AI174,AH174),"---")="---","---",IF(COUNTIF(CALC_CONN_TEB2000_REV01!F:F,IFERROR(IF(AD174=AH174,AI174,AH174),"---"))&gt;0,"---",IFERROR(IF(AD174=AH174,AI174,AH174),"---")))),"---")</f>
        <v>---</v>
      </c>
      <c r="AL174" t="str">
        <f t="shared" si="36"/>
        <v>---</v>
      </c>
      <c r="AM174">
        <f t="shared" si="37"/>
        <v>224</v>
      </c>
      <c r="AT174" t="str">
        <f t="shared" si="30"/>
        <v>B13_L9</v>
      </c>
      <c r="AU174" t="str">
        <f t="shared" si="31"/>
        <v>--</v>
      </c>
    </row>
    <row r="175" spans="1:47" x14ac:dyDescent="0.25">
      <c r="A175" t="str">
        <f t="shared" si="26"/>
        <v>J2-C11</v>
      </c>
      <c r="B175" t="str">
        <f t="shared" si="27"/>
        <v>NetJ2_C11</v>
      </c>
      <c r="C175" t="str">
        <f t="shared" si="28"/>
        <v>J2-NetJ2_C11</v>
      </c>
      <c r="D175" t="str">
        <f t="shared" si="29"/>
        <v>J2-C11</v>
      </c>
      <c r="E175" t="s">
        <v>842</v>
      </c>
      <c r="F175" t="s">
        <v>1137</v>
      </c>
      <c r="G175" t="s">
        <v>1804</v>
      </c>
      <c r="L175" t="s">
        <v>1805</v>
      </c>
      <c r="M175" t="s">
        <v>290</v>
      </c>
      <c r="N175">
        <v>30.459599999999998</v>
      </c>
      <c r="AA175">
        <f t="shared" si="38"/>
        <v>170</v>
      </c>
      <c r="AB175" t="str">
        <f>B2B!B172</f>
        <v>JB2</v>
      </c>
      <c r="AC175" t="str">
        <f>B2B!C172</f>
        <v>69</v>
      </c>
      <c r="AD175" t="str">
        <f t="shared" si="32"/>
        <v>JB2-69</v>
      </c>
      <c r="AE175" t="str">
        <f t="shared" si="33"/>
        <v>GND</v>
      </c>
      <c r="AG175" t="str">
        <f t="shared" si="34"/>
        <v>---</v>
      </c>
      <c r="AH175" t="str">
        <f t="shared" si="35"/>
        <v>---</v>
      </c>
      <c r="AI175" t="str">
        <f>IFERROR(IF(IF(AG175="--",INDEX(D:D,MATCH(AE175,INDEX(B:B,MATCH(AE175,B:B,)+1):B10689,)+MATCH(AE175,B:B,)))=AD175,VLOOKUP(AE175,B:D,3,0),IF(AG175="--",INDEX(D:D,MATCH(AE175,INDEX(B:B,MATCH(AE175,B:B,)+1):B10689,)+MATCH(AE175,B:B,)),"---")),"---")</f>
        <v>---</v>
      </c>
      <c r="AJ175" t="str">
        <f>IF(COUNTIF(CALC_CONN_TEB2000_REV01!F:F,IF(AH175&lt;&gt;"---",VLOOKUP(AD175,CALC_CONN_TEB2000_REV01!F:M,8,0),IF(IFERROR(IF(AD175=AH175,AI175,AH175),"---")="---","---",IF(COUNTIF(CALC_CONN_TEB2000_REV01!F:F,IFERROR(IF(AD175=AH175,AI175,AH175),"---"))&gt;0,"---",IFERROR(IF(AD175=AH175,AI175,AH175),"---")))))=1,IF(AH175&lt;&gt;"---",VLOOKUP(AD175,CALC_CONN_TEB2000_REV01!F:M,8,0),IF(IFERROR(IF(AD175=AH175,AI175,AH175),"---")="---","---",IF(COUNTIF(CALC_CONN_TEB2000_REV01!F:F,IFERROR(IF(AD175=AH175,AI175,AH175),"---"))&gt;0,"---",IFERROR(IF(AD175=AH175,AI175,AH175),"---")))),"---")</f>
        <v>---</v>
      </c>
      <c r="AK175" t="str">
        <f>IF(COUNTIF(CALC_CONN_TEB2000_REV01!F:F,IF(AH175&lt;&gt;"---",VLOOKUP(AD175,CALC_CONN_TEB2000_REV01!F:M,8,0),IF(IFERROR(IF(AD175=AH175,AI175,AH175),"---")="---","---",IF(COUNTIF(CALC_CONN_TEB2000_REV01!F:F,IFERROR(IF(AD175=AH175,AI175,AH175),"---"))&gt;0,"---",IFERROR(IF(AD175=AH175,AI175,AH175),"---")))))=0,IF(AH175&lt;&gt;"---",VLOOKUP(AD175,CALC_CONN_TEB2000_REV01!F:M,8,0),IF(IFERROR(IF(AD175=AH175,AI175,AH175),"---")="---","---",IF(COUNTIF(CALC_CONN_TEB2000_REV01!F:F,IFERROR(IF(AD175=AH175,AI175,AH175),"---"))&gt;0,"---",IFERROR(IF(AD175=AH175,AI175,AH175),"---")))),"---")</f>
        <v>---</v>
      </c>
      <c r="AL175" t="str">
        <f t="shared" si="36"/>
        <v>---</v>
      </c>
      <c r="AM175">
        <f t="shared" si="37"/>
        <v>224</v>
      </c>
      <c r="AT175" t="str">
        <f t="shared" si="30"/>
        <v>NetJ2_C11</v>
      </c>
      <c r="AU175" t="str">
        <f t="shared" si="31"/>
        <v>--</v>
      </c>
    </row>
    <row r="176" spans="1:47" x14ac:dyDescent="0.25">
      <c r="A176" t="str">
        <f t="shared" si="26"/>
        <v>J2-C12</v>
      </c>
      <c r="B176" t="str">
        <f t="shared" si="27"/>
        <v>B13_L11_N</v>
      </c>
      <c r="C176" t="str">
        <f t="shared" si="28"/>
        <v>J2-B13_L11_N</v>
      </c>
      <c r="D176" t="str">
        <f t="shared" si="29"/>
        <v>J2-C12</v>
      </c>
      <c r="E176" t="s">
        <v>842</v>
      </c>
      <c r="F176" t="s">
        <v>1138</v>
      </c>
      <c r="G176" t="s">
        <v>1619</v>
      </c>
      <c r="L176" t="s">
        <v>1806</v>
      </c>
      <c r="M176" t="s">
        <v>290</v>
      </c>
      <c r="N176">
        <v>30.4754</v>
      </c>
      <c r="AA176">
        <f t="shared" si="38"/>
        <v>171</v>
      </c>
      <c r="AB176" t="str">
        <f>B2B!B173</f>
        <v>JB2</v>
      </c>
      <c r="AC176" t="str">
        <f>B2B!C173</f>
        <v>72</v>
      </c>
      <c r="AD176" t="str">
        <f t="shared" si="32"/>
        <v>JB2-72</v>
      </c>
      <c r="AE176" t="str">
        <f t="shared" si="33"/>
        <v>B13_L16_P</v>
      </c>
      <c r="AG176" t="str">
        <f t="shared" si="34"/>
        <v>--</v>
      </c>
      <c r="AH176" t="str">
        <f t="shared" si="35"/>
        <v>J2-C5</v>
      </c>
      <c r="AI176" t="str">
        <f>IFERROR(IF(IF(AG176="--",INDEX(D:D,MATCH(AE176,INDEX(B:B,MATCH(AE176,B:B,)+1):B10690,)+MATCH(AE176,B:B,)))=AD176,VLOOKUP(AE176,B:D,3,0),IF(AG176="--",INDEX(D:D,MATCH(AE176,INDEX(B:B,MATCH(AE176,B:B,)+1):B10690,)+MATCH(AE176,B:B,)),"---")),"---")</f>
        <v>J2-C5</v>
      </c>
      <c r="AJ176" t="str">
        <f>IF(COUNTIF(CALC_CONN_TEB2000_REV01!F:F,IF(AH176&lt;&gt;"---",VLOOKUP(AD176,CALC_CONN_TEB2000_REV01!F:M,8,0),IF(IFERROR(IF(AD176=AH176,AI176,AH176),"---")="---","---",IF(COUNTIF(CALC_CONN_TEB2000_REV01!F:F,IFERROR(IF(AD176=AH176,AI176,AH176),"---"))&gt;0,"---",IFERROR(IF(AD176=AH176,AI176,AH176),"---")))))=1,IF(AH176&lt;&gt;"---",VLOOKUP(AD176,CALC_CONN_TEB2000_REV01!F:M,8,0),IF(IFERROR(IF(AD176=AH176,AI176,AH176),"---")="---","---",IF(COUNTIF(CALC_CONN_TEB2000_REV01!F:F,IFERROR(IF(AD176=AH176,AI176,AH176),"---"))&gt;0,"---",IFERROR(IF(AD176=AH176,AI176,AH176),"---")))),"---")</f>
        <v>J2-C5</v>
      </c>
      <c r="AK176" t="str">
        <f>IF(COUNTIF(CALC_CONN_TEB2000_REV01!F:F,IF(AH176&lt;&gt;"---",VLOOKUP(AD176,CALC_CONN_TEB2000_REV01!F:M,8,0),IF(IFERROR(IF(AD176=AH176,AI176,AH176),"---")="---","---",IF(COUNTIF(CALC_CONN_TEB2000_REV01!F:F,IFERROR(IF(AD176=AH176,AI176,AH176),"---"))&gt;0,"---",IFERROR(IF(AD176=AH176,AI176,AH176),"---")))))=0,IF(AH176&lt;&gt;"---",VLOOKUP(AD176,CALC_CONN_TEB2000_REV01!F:M,8,0),IF(IFERROR(IF(AD176=AH176,AI176,AH176),"---")="---","---",IF(COUNTIF(CALC_CONN_TEB2000_REV01!F:F,IFERROR(IF(AD176=AH176,AI176,AH176),"---"))&gt;0,"---",IFERROR(IF(AD176=AH176,AI176,AH176),"---")))),"---")</f>
        <v>---</v>
      </c>
      <c r="AL176">
        <f t="shared" si="36"/>
        <v>35.892400000000002</v>
      </c>
      <c r="AM176">
        <f t="shared" si="37"/>
        <v>2</v>
      </c>
      <c r="AT176" t="str">
        <f t="shared" si="30"/>
        <v>B13_L11_N</v>
      </c>
      <c r="AU176" t="str">
        <f t="shared" si="31"/>
        <v>--</v>
      </c>
    </row>
    <row r="177" spans="1:47" x14ac:dyDescent="0.25">
      <c r="A177" t="str">
        <f t="shared" si="26"/>
        <v>J2-C13</v>
      </c>
      <c r="B177" t="str">
        <f t="shared" si="27"/>
        <v>B13_L11_P</v>
      </c>
      <c r="C177" t="str">
        <f t="shared" si="28"/>
        <v>J2-B13_L11_P</v>
      </c>
      <c r="D177" t="str">
        <f t="shared" si="29"/>
        <v>J2-C13</v>
      </c>
      <c r="E177" t="s">
        <v>842</v>
      </c>
      <c r="F177" t="s">
        <v>1139</v>
      </c>
      <c r="G177" t="s">
        <v>1621</v>
      </c>
      <c r="L177" t="s">
        <v>1807</v>
      </c>
      <c r="M177" t="s">
        <v>290</v>
      </c>
      <c r="N177">
        <v>30.526199999999999</v>
      </c>
      <c r="AA177">
        <f t="shared" si="38"/>
        <v>172</v>
      </c>
      <c r="AB177" t="str">
        <f>B2B!B174</f>
        <v>JB2</v>
      </c>
      <c r="AC177" t="str">
        <f>B2B!C174</f>
        <v>71</v>
      </c>
      <c r="AD177" t="str">
        <f t="shared" si="32"/>
        <v>JB2-71</v>
      </c>
      <c r="AE177" t="str">
        <f t="shared" si="33"/>
        <v>B13_L10_P</v>
      </c>
      <c r="AG177" t="str">
        <f t="shared" si="34"/>
        <v>--</v>
      </c>
      <c r="AH177" t="str">
        <f t="shared" si="35"/>
        <v>J2-A11</v>
      </c>
      <c r="AI177" t="str">
        <f>IFERROR(IF(IF(AG177="--",INDEX(D:D,MATCH(AE177,INDEX(B:B,MATCH(AE177,B:B,)+1):B10691,)+MATCH(AE177,B:B,)))=AD177,VLOOKUP(AE177,B:D,3,0),IF(AG177="--",INDEX(D:D,MATCH(AE177,INDEX(B:B,MATCH(AE177,B:B,)+1):B10691,)+MATCH(AE177,B:B,)),"---")),"---")</f>
        <v>J2-A11</v>
      </c>
      <c r="AJ177" t="str">
        <f>IF(COUNTIF(CALC_CONN_TEB2000_REV01!F:F,IF(AH177&lt;&gt;"---",VLOOKUP(AD177,CALC_CONN_TEB2000_REV01!F:M,8,0),IF(IFERROR(IF(AD177=AH177,AI177,AH177),"---")="---","---",IF(COUNTIF(CALC_CONN_TEB2000_REV01!F:F,IFERROR(IF(AD177=AH177,AI177,AH177),"---"))&gt;0,"---",IFERROR(IF(AD177=AH177,AI177,AH177),"---")))))=1,IF(AH177&lt;&gt;"---",VLOOKUP(AD177,CALC_CONN_TEB2000_REV01!F:M,8,0),IF(IFERROR(IF(AD177=AH177,AI177,AH177),"---")="---","---",IF(COUNTIF(CALC_CONN_TEB2000_REV01!F:F,IFERROR(IF(AD177=AH177,AI177,AH177),"---"))&gt;0,"---",IFERROR(IF(AD177=AH177,AI177,AH177),"---")))),"---")</f>
        <v>J2-A11</v>
      </c>
      <c r="AK177" t="str">
        <f>IF(COUNTIF(CALC_CONN_TEB2000_REV01!F:F,IF(AH177&lt;&gt;"---",VLOOKUP(AD177,CALC_CONN_TEB2000_REV01!F:M,8,0),IF(IFERROR(IF(AD177=AH177,AI177,AH177),"---")="---","---",IF(COUNTIF(CALC_CONN_TEB2000_REV01!F:F,IFERROR(IF(AD177=AH177,AI177,AH177),"---"))&gt;0,"---",IFERROR(IF(AD177=AH177,AI177,AH177),"---")))))=0,IF(AH177&lt;&gt;"---",VLOOKUP(AD177,CALC_CONN_TEB2000_REV01!F:M,8,0),IF(IFERROR(IF(AD177=AH177,AI177,AH177),"---")="---","---",IF(COUNTIF(CALC_CONN_TEB2000_REV01!F:F,IFERROR(IF(AD177=AH177,AI177,AH177),"---"))&gt;0,"---",IFERROR(IF(AD177=AH177,AI177,AH177),"---")))),"---")</f>
        <v>---</v>
      </c>
      <c r="AL177">
        <f t="shared" si="36"/>
        <v>10.177099999999999</v>
      </c>
      <c r="AM177">
        <f t="shared" si="37"/>
        <v>2</v>
      </c>
      <c r="AT177" t="str">
        <f t="shared" si="30"/>
        <v>B13_L11_P</v>
      </c>
      <c r="AU177" t="str">
        <f t="shared" si="31"/>
        <v>--</v>
      </c>
    </row>
    <row r="178" spans="1:47" x14ac:dyDescent="0.25">
      <c r="A178" t="str">
        <f t="shared" si="26"/>
        <v>J2-C14</v>
      </c>
      <c r="B178" t="str">
        <f t="shared" si="27"/>
        <v>B13_L8_N</v>
      </c>
      <c r="C178" t="str">
        <f t="shared" si="28"/>
        <v>J2-B13_L8_N</v>
      </c>
      <c r="D178" t="str">
        <f t="shared" si="29"/>
        <v>J2-C14</v>
      </c>
      <c r="E178" t="s">
        <v>842</v>
      </c>
      <c r="F178" t="s">
        <v>1140</v>
      </c>
      <c r="G178" t="s">
        <v>1711</v>
      </c>
      <c r="L178" t="s">
        <v>1808</v>
      </c>
      <c r="M178" t="s">
        <v>290</v>
      </c>
      <c r="N178">
        <v>20.5944</v>
      </c>
      <c r="AA178">
        <f t="shared" si="38"/>
        <v>173</v>
      </c>
      <c r="AB178" t="str">
        <f>B2B!B175</f>
        <v>JB2</v>
      </c>
      <c r="AC178" t="str">
        <f>B2B!C175</f>
        <v>74</v>
      </c>
      <c r="AD178" t="str">
        <f t="shared" si="32"/>
        <v>JB2-74</v>
      </c>
      <c r="AE178" t="str">
        <f t="shared" si="33"/>
        <v>B13_L16_N</v>
      </c>
      <c r="AG178" t="str">
        <f t="shared" si="34"/>
        <v>--</v>
      </c>
      <c r="AH178" t="str">
        <f t="shared" si="35"/>
        <v>J2-C4</v>
      </c>
      <c r="AI178" t="str">
        <f>IFERROR(IF(IF(AG178="--",INDEX(D:D,MATCH(AE178,INDEX(B:B,MATCH(AE178,B:B,)+1):B10692,)+MATCH(AE178,B:B,)))=AD178,VLOOKUP(AE178,B:D,3,0),IF(AG178="--",INDEX(D:D,MATCH(AE178,INDEX(B:B,MATCH(AE178,B:B,)+1):B10692,)+MATCH(AE178,B:B,)),"---")),"---")</f>
        <v>J2-C4</v>
      </c>
      <c r="AJ178" t="str">
        <f>IF(COUNTIF(CALC_CONN_TEB2000_REV01!F:F,IF(AH178&lt;&gt;"---",VLOOKUP(AD178,CALC_CONN_TEB2000_REV01!F:M,8,0),IF(IFERROR(IF(AD178=AH178,AI178,AH178),"---")="---","---",IF(COUNTIF(CALC_CONN_TEB2000_REV01!F:F,IFERROR(IF(AD178=AH178,AI178,AH178),"---"))&gt;0,"---",IFERROR(IF(AD178=AH178,AI178,AH178),"---")))))=1,IF(AH178&lt;&gt;"---",VLOOKUP(AD178,CALC_CONN_TEB2000_REV01!F:M,8,0),IF(IFERROR(IF(AD178=AH178,AI178,AH178),"---")="---","---",IF(COUNTIF(CALC_CONN_TEB2000_REV01!F:F,IFERROR(IF(AD178=AH178,AI178,AH178),"---"))&gt;0,"---",IFERROR(IF(AD178=AH178,AI178,AH178),"---")))),"---")</f>
        <v>J2-C4</v>
      </c>
      <c r="AK178" t="str">
        <f>IF(COUNTIF(CALC_CONN_TEB2000_REV01!F:F,IF(AH178&lt;&gt;"---",VLOOKUP(AD178,CALC_CONN_TEB2000_REV01!F:M,8,0),IF(IFERROR(IF(AD178=AH178,AI178,AH178),"---")="---","---",IF(COUNTIF(CALC_CONN_TEB2000_REV01!F:F,IFERROR(IF(AD178=AH178,AI178,AH178),"---"))&gt;0,"---",IFERROR(IF(AD178=AH178,AI178,AH178),"---")))))=0,IF(AH178&lt;&gt;"---",VLOOKUP(AD178,CALC_CONN_TEB2000_REV01!F:M,8,0),IF(IFERROR(IF(AD178=AH178,AI178,AH178),"---")="---","---",IF(COUNTIF(CALC_CONN_TEB2000_REV01!F:F,IFERROR(IF(AD178=AH178,AI178,AH178),"---"))&gt;0,"---",IFERROR(IF(AD178=AH178,AI178,AH178),"---")))),"---")</f>
        <v>---</v>
      </c>
      <c r="AL178">
        <f t="shared" si="36"/>
        <v>35.892400000000002</v>
      </c>
      <c r="AM178">
        <f t="shared" si="37"/>
        <v>2</v>
      </c>
      <c r="AT178" t="str">
        <f t="shared" si="30"/>
        <v>B13_L8_N</v>
      </c>
      <c r="AU178" t="str">
        <f t="shared" si="31"/>
        <v>--</v>
      </c>
    </row>
    <row r="179" spans="1:47" x14ac:dyDescent="0.25">
      <c r="A179" t="str">
        <f t="shared" si="26"/>
        <v>J2-C15</v>
      </c>
      <c r="B179" t="str">
        <f t="shared" si="27"/>
        <v>B13_L8_P</v>
      </c>
      <c r="C179" t="str">
        <f t="shared" si="28"/>
        <v>J2-B13_L8_P</v>
      </c>
      <c r="D179" t="str">
        <f t="shared" si="29"/>
        <v>J2-C15</v>
      </c>
      <c r="E179" t="s">
        <v>842</v>
      </c>
      <c r="F179" t="s">
        <v>1141</v>
      </c>
      <c r="G179" t="s">
        <v>1714</v>
      </c>
      <c r="L179" t="s">
        <v>1809</v>
      </c>
      <c r="M179" t="s">
        <v>290</v>
      </c>
      <c r="N179">
        <v>20.5944</v>
      </c>
      <c r="AA179">
        <f t="shared" si="38"/>
        <v>174</v>
      </c>
      <c r="AB179" t="str">
        <f>B2B!B176</f>
        <v>JB2</v>
      </c>
      <c r="AC179" t="str">
        <f>B2B!C176</f>
        <v>73</v>
      </c>
      <c r="AD179" t="str">
        <f t="shared" si="32"/>
        <v>JB2-73</v>
      </c>
      <c r="AE179" t="str">
        <f t="shared" si="33"/>
        <v>B13_L10_N</v>
      </c>
      <c r="AG179" t="str">
        <f t="shared" si="34"/>
        <v>--</v>
      </c>
      <c r="AH179" t="str">
        <f t="shared" si="35"/>
        <v>J2-A10</v>
      </c>
      <c r="AI179" t="str">
        <f>IFERROR(IF(IF(AG179="--",INDEX(D:D,MATCH(AE179,INDEX(B:B,MATCH(AE179,B:B,)+1):B10693,)+MATCH(AE179,B:B,)))=AD179,VLOOKUP(AE179,B:D,3,0),IF(AG179="--",INDEX(D:D,MATCH(AE179,INDEX(B:B,MATCH(AE179,B:B,)+1):B10693,)+MATCH(AE179,B:B,)),"---")),"---")</f>
        <v>J2-A10</v>
      </c>
      <c r="AJ179" t="str">
        <f>IF(COUNTIF(CALC_CONN_TEB2000_REV01!F:F,IF(AH179&lt;&gt;"---",VLOOKUP(AD179,CALC_CONN_TEB2000_REV01!F:M,8,0),IF(IFERROR(IF(AD179=AH179,AI179,AH179),"---")="---","---",IF(COUNTIF(CALC_CONN_TEB2000_REV01!F:F,IFERROR(IF(AD179=AH179,AI179,AH179),"---"))&gt;0,"---",IFERROR(IF(AD179=AH179,AI179,AH179),"---")))))=1,IF(AH179&lt;&gt;"---",VLOOKUP(AD179,CALC_CONN_TEB2000_REV01!F:M,8,0),IF(IFERROR(IF(AD179=AH179,AI179,AH179),"---")="---","---",IF(COUNTIF(CALC_CONN_TEB2000_REV01!F:F,IFERROR(IF(AD179=AH179,AI179,AH179),"---"))&gt;0,"---",IFERROR(IF(AD179=AH179,AI179,AH179),"---")))),"---")</f>
        <v>J2-A10</v>
      </c>
      <c r="AK179" t="str">
        <f>IF(COUNTIF(CALC_CONN_TEB2000_REV01!F:F,IF(AH179&lt;&gt;"---",VLOOKUP(AD179,CALC_CONN_TEB2000_REV01!F:M,8,0),IF(IFERROR(IF(AD179=AH179,AI179,AH179),"---")="---","---",IF(COUNTIF(CALC_CONN_TEB2000_REV01!F:F,IFERROR(IF(AD179=AH179,AI179,AH179),"---"))&gt;0,"---",IFERROR(IF(AD179=AH179,AI179,AH179),"---")))))=0,IF(AH179&lt;&gt;"---",VLOOKUP(AD179,CALC_CONN_TEB2000_REV01!F:M,8,0),IF(IFERROR(IF(AD179=AH179,AI179,AH179),"---")="---","---",IF(COUNTIF(CALC_CONN_TEB2000_REV01!F:F,IFERROR(IF(AD179=AH179,AI179,AH179),"---"))&gt;0,"---",IFERROR(IF(AD179=AH179,AI179,AH179),"---")))),"---")</f>
        <v>---</v>
      </c>
      <c r="AL179">
        <f t="shared" si="36"/>
        <v>10.1571</v>
      </c>
      <c r="AM179">
        <f t="shared" si="37"/>
        <v>2</v>
      </c>
      <c r="AT179" t="str">
        <f t="shared" si="30"/>
        <v>B13_L8_P</v>
      </c>
      <c r="AU179" t="str">
        <f t="shared" si="31"/>
        <v>--</v>
      </c>
    </row>
    <row r="180" spans="1:47" x14ac:dyDescent="0.25">
      <c r="A180" t="str">
        <f t="shared" si="26"/>
        <v>J2-C16</v>
      </c>
      <c r="B180" t="str">
        <f t="shared" si="27"/>
        <v>B13_L7_N</v>
      </c>
      <c r="C180" t="str">
        <f t="shared" si="28"/>
        <v>J2-B13_L7_N</v>
      </c>
      <c r="D180" t="str">
        <f t="shared" si="29"/>
        <v>J2-C16</v>
      </c>
      <c r="E180" t="s">
        <v>842</v>
      </c>
      <c r="F180" t="s">
        <v>1142</v>
      </c>
      <c r="G180" t="s">
        <v>1707</v>
      </c>
      <c r="L180" t="s">
        <v>1810</v>
      </c>
      <c r="M180" t="s">
        <v>290</v>
      </c>
      <c r="N180">
        <v>3.6278999999999999</v>
      </c>
      <c r="AA180">
        <f t="shared" si="38"/>
        <v>175</v>
      </c>
      <c r="AB180" t="str">
        <f>B2B!B177</f>
        <v>JB2</v>
      </c>
      <c r="AC180" t="str">
        <f>B2B!C177</f>
        <v>76</v>
      </c>
      <c r="AD180" t="str">
        <f t="shared" si="32"/>
        <v>JB2-76</v>
      </c>
      <c r="AE180" t="str">
        <f t="shared" si="33"/>
        <v>B13_L18_P</v>
      </c>
      <c r="AG180" t="str">
        <f t="shared" si="34"/>
        <v>--</v>
      </c>
      <c r="AH180" t="str">
        <f t="shared" si="35"/>
        <v>J2-A5</v>
      </c>
      <c r="AI180" t="str">
        <f>IFERROR(IF(IF(AG180="--",INDEX(D:D,MATCH(AE180,INDEX(B:B,MATCH(AE180,B:B,)+1):B10694,)+MATCH(AE180,B:B,)))=AD180,VLOOKUP(AE180,B:D,3,0),IF(AG180="--",INDEX(D:D,MATCH(AE180,INDEX(B:B,MATCH(AE180,B:B,)+1):B10694,)+MATCH(AE180,B:B,)),"---")),"---")</f>
        <v>J2-A5</v>
      </c>
      <c r="AJ180" t="str">
        <f>IF(COUNTIF(CALC_CONN_TEB2000_REV01!F:F,IF(AH180&lt;&gt;"---",VLOOKUP(AD180,CALC_CONN_TEB2000_REV01!F:M,8,0),IF(IFERROR(IF(AD180=AH180,AI180,AH180),"---")="---","---",IF(COUNTIF(CALC_CONN_TEB2000_REV01!F:F,IFERROR(IF(AD180=AH180,AI180,AH180),"---"))&gt;0,"---",IFERROR(IF(AD180=AH180,AI180,AH180),"---")))))=1,IF(AH180&lt;&gt;"---",VLOOKUP(AD180,CALC_CONN_TEB2000_REV01!F:M,8,0),IF(IFERROR(IF(AD180=AH180,AI180,AH180),"---")="---","---",IF(COUNTIF(CALC_CONN_TEB2000_REV01!F:F,IFERROR(IF(AD180=AH180,AI180,AH180),"---"))&gt;0,"---",IFERROR(IF(AD180=AH180,AI180,AH180),"---")))),"---")</f>
        <v>J2-A5</v>
      </c>
      <c r="AK180" t="str">
        <f>IF(COUNTIF(CALC_CONN_TEB2000_REV01!F:F,IF(AH180&lt;&gt;"---",VLOOKUP(AD180,CALC_CONN_TEB2000_REV01!F:M,8,0),IF(IFERROR(IF(AD180=AH180,AI180,AH180),"---")="---","---",IF(COUNTIF(CALC_CONN_TEB2000_REV01!F:F,IFERROR(IF(AD180=AH180,AI180,AH180),"---"))&gt;0,"---",IFERROR(IF(AD180=AH180,AI180,AH180),"---")))))=0,IF(AH180&lt;&gt;"---",VLOOKUP(AD180,CALC_CONN_TEB2000_REV01!F:M,8,0),IF(IFERROR(IF(AD180=AH180,AI180,AH180),"---")="---","---",IF(COUNTIF(CALC_CONN_TEB2000_REV01!F:F,IFERROR(IF(AD180=AH180,AI180,AH180),"---"))&gt;0,"---",IFERROR(IF(AD180=AH180,AI180,AH180),"---")))),"---")</f>
        <v>---</v>
      </c>
      <c r="AL180">
        <f t="shared" si="36"/>
        <v>28.0137</v>
      </c>
      <c r="AM180">
        <f t="shared" si="37"/>
        <v>2</v>
      </c>
      <c r="AT180" t="str">
        <f t="shared" si="30"/>
        <v>B13_L7_N</v>
      </c>
      <c r="AU180" t="str">
        <f t="shared" si="31"/>
        <v>--</v>
      </c>
    </row>
    <row r="181" spans="1:47" x14ac:dyDescent="0.25">
      <c r="A181" t="str">
        <f t="shared" si="26"/>
        <v>J2-C17</v>
      </c>
      <c r="B181" t="str">
        <f t="shared" si="27"/>
        <v>B13_L7_P</v>
      </c>
      <c r="C181" t="str">
        <f t="shared" si="28"/>
        <v>J2-B13_L7_P</v>
      </c>
      <c r="D181" t="str">
        <f t="shared" si="29"/>
        <v>J2-C17</v>
      </c>
      <c r="E181" t="s">
        <v>842</v>
      </c>
      <c r="F181" t="s">
        <v>1143</v>
      </c>
      <c r="G181" t="s">
        <v>1709</v>
      </c>
      <c r="L181" t="s">
        <v>1811</v>
      </c>
      <c r="M181" t="s">
        <v>290</v>
      </c>
      <c r="N181">
        <v>3.6274000000000002</v>
      </c>
      <c r="AA181">
        <f t="shared" si="38"/>
        <v>176</v>
      </c>
      <c r="AB181" t="str">
        <f>B2B!B178</f>
        <v>JB2</v>
      </c>
      <c r="AC181" t="str">
        <f>B2B!C178</f>
        <v>75</v>
      </c>
      <c r="AD181" t="str">
        <f t="shared" si="32"/>
        <v>JB2-75</v>
      </c>
      <c r="AE181" t="str">
        <f t="shared" si="33"/>
        <v>B13_L2_P</v>
      </c>
      <c r="AG181" t="str">
        <f t="shared" si="34"/>
        <v>--</v>
      </c>
      <c r="AH181" t="str">
        <f t="shared" si="35"/>
        <v>J2-B10</v>
      </c>
      <c r="AI181" t="str">
        <f>IFERROR(IF(IF(AG181="--",INDEX(D:D,MATCH(AE181,INDEX(B:B,MATCH(AE181,B:B,)+1):B10695,)+MATCH(AE181,B:B,)))=AD181,VLOOKUP(AE181,B:D,3,0),IF(AG181="--",INDEX(D:D,MATCH(AE181,INDEX(B:B,MATCH(AE181,B:B,)+1):B10695,)+MATCH(AE181,B:B,)),"---")),"---")</f>
        <v>J2-B10</v>
      </c>
      <c r="AJ181" t="str">
        <f>IF(COUNTIF(CALC_CONN_TEB2000_REV01!F:F,IF(AH181&lt;&gt;"---",VLOOKUP(AD181,CALC_CONN_TEB2000_REV01!F:M,8,0),IF(IFERROR(IF(AD181=AH181,AI181,AH181),"---")="---","---",IF(COUNTIF(CALC_CONN_TEB2000_REV01!F:F,IFERROR(IF(AD181=AH181,AI181,AH181),"---"))&gt;0,"---",IFERROR(IF(AD181=AH181,AI181,AH181),"---")))))=1,IF(AH181&lt;&gt;"---",VLOOKUP(AD181,CALC_CONN_TEB2000_REV01!F:M,8,0),IF(IFERROR(IF(AD181=AH181,AI181,AH181),"---")="---","---",IF(COUNTIF(CALC_CONN_TEB2000_REV01!F:F,IFERROR(IF(AD181=AH181,AI181,AH181),"---"))&gt;0,"---",IFERROR(IF(AD181=AH181,AI181,AH181),"---")))),"---")</f>
        <v>J2-B10</v>
      </c>
      <c r="AK181" t="str">
        <f>IF(COUNTIF(CALC_CONN_TEB2000_REV01!F:F,IF(AH181&lt;&gt;"---",VLOOKUP(AD181,CALC_CONN_TEB2000_REV01!F:M,8,0),IF(IFERROR(IF(AD181=AH181,AI181,AH181),"---")="---","---",IF(COUNTIF(CALC_CONN_TEB2000_REV01!F:F,IFERROR(IF(AD181=AH181,AI181,AH181),"---"))&gt;0,"---",IFERROR(IF(AD181=AH181,AI181,AH181),"---")))))=0,IF(AH181&lt;&gt;"---",VLOOKUP(AD181,CALC_CONN_TEB2000_REV01!F:M,8,0),IF(IFERROR(IF(AD181=AH181,AI181,AH181),"---")="---","---",IF(COUNTIF(CALC_CONN_TEB2000_REV01!F:F,IFERROR(IF(AD181=AH181,AI181,AH181),"---"))&gt;0,"---",IFERROR(IF(AD181=AH181,AI181,AH181),"---")))),"---")</f>
        <v>---</v>
      </c>
      <c r="AL181">
        <f t="shared" si="36"/>
        <v>14.088699999999999</v>
      </c>
      <c r="AM181">
        <f t="shared" si="37"/>
        <v>2</v>
      </c>
      <c r="AT181" t="str">
        <f t="shared" si="30"/>
        <v>B13_L7_P</v>
      </c>
      <c r="AU181" t="str">
        <f t="shared" si="31"/>
        <v>--</v>
      </c>
    </row>
    <row r="182" spans="1:47" x14ac:dyDescent="0.25">
      <c r="A182" t="str">
        <f t="shared" si="26"/>
        <v>J2-C18</v>
      </c>
      <c r="B182" t="str">
        <f t="shared" si="27"/>
        <v>B33_L18_N</v>
      </c>
      <c r="C182" t="str">
        <f t="shared" si="28"/>
        <v>J2-B33_L18_N</v>
      </c>
      <c r="D182" t="str">
        <f t="shared" si="29"/>
        <v>J2-C18</v>
      </c>
      <c r="E182" t="s">
        <v>842</v>
      </c>
      <c r="F182" t="s">
        <v>997</v>
      </c>
      <c r="G182" t="s">
        <v>1744</v>
      </c>
      <c r="L182" t="s">
        <v>1812</v>
      </c>
      <c r="M182" t="s">
        <v>290</v>
      </c>
      <c r="N182">
        <v>3.1598999999999999</v>
      </c>
      <c r="AA182">
        <f t="shared" si="38"/>
        <v>177</v>
      </c>
      <c r="AB182" t="str">
        <f>B2B!B179</f>
        <v>JB2</v>
      </c>
      <c r="AC182" t="str">
        <f>B2B!C179</f>
        <v>78</v>
      </c>
      <c r="AD182" t="str">
        <f t="shared" si="32"/>
        <v>JB2-78</v>
      </c>
      <c r="AE182" t="str">
        <f t="shared" si="33"/>
        <v>B13_L18_N</v>
      </c>
      <c r="AG182" t="str">
        <f t="shared" si="34"/>
        <v>--</v>
      </c>
      <c r="AH182" t="str">
        <f t="shared" si="35"/>
        <v>J2-A4</v>
      </c>
      <c r="AI182" t="str">
        <f>IFERROR(IF(IF(AG182="--",INDEX(D:D,MATCH(AE182,INDEX(B:B,MATCH(AE182,B:B,)+1):B10696,)+MATCH(AE182,B:B,)))=AD182,VLOOKUP(AE182,B:D,3,0),IF(AG182="--",INDEX(D:D,MATCH(AE182,INDEX(B:B,MATCH(AE182,B:B,)+1):B10696,)+MATCH(AE182,B:B,)),"---")),"---")</f>
        <v>J2-A4</v>
      </c>
      <c r="AJ182" t="str">
        <f>IF(COUNTIF(CALC_CONN_TEB2000_REV01!F:F,IF(AH182&lt;&gt;"---",VLOOKUP(AD182,CALC_CONN_TEB2000_REV01!F:M,8,0),IF(IFERROR(IF(AD182=AH182,AI182,AH182),"---")="---","---",IF(COUNTIF(CALC_CONN_TEB2000_REV01!F:F,IFERROR(IF(AD182=AH182,AI182,AH182),"---"))&gt;0,"---",IFERROR(IF(AD182=AH182,AI182,AH182),"---")))))=1,IF(AH182&lt;&gt;"---",VLOOKUP(AD182,CALC_CONN_TEB2000_REV01!F:M,8,0),IF(IFERROR(IF(AD182=AH182,AI182,AH182),"---")="---","---",IF(COUNTIF(CALC_CONN_TEB2000_REV01!F:F,IFERROR(IF(AD182=AH182,AI182,AH182),"---"))&gt;0,"---",IFERROR(IF(AD182=AH182,AI182,AH182),"---")))),"---")</f>
        <v>J2-A4</v>
      </c>
      <c r="AK182" t="str">
        <f>IF(COUNTIF(CALC_CONN_TEB2000_REV01!F:F,IF(AH182&lt;&gt;"---",VLOOKUP(AD182,CALC_CONN_TEB2000_REV01!F:M,8,0),IF(IFERROR(IF(AD182=AH182,AI182,AH182),"---")="---","---",IF(COUNTIF(CALC_CONN_TEB2000_REV01!F:F,IFERROR(IF(AD182=AH182,AI182,AH182),"---"))&gt;0,"---",IFERROR(IF(AD182=AH182,AI182,AH182),"---")))))=0,IF(AH182&lt;&gt;"---",VLOOKUP(AD182,CALC_CONN_TEB2000_REV01!F:M,8,0),IF(IFERROR(IF(AD182=AH182,AI182,AH182),"---")="---","---",IF(COUNTIF(CALC_CONN_TEB2000_REV01!F:F,IFERROR(IF(AD182=AH182,AI182,AH182),"---"))&gt;0,"---",IFERROR(IF(AD182=AH182,AI182,AH182),"---")))),"---")</f>
        <v>---</v>
      </c>
      <c r="AL182">
        <f t="shared" si="36"/>
        <v>28.0137</v>
      </c>
      <c r="AM182">
        <f t="shared" si="37"/>
        <v>2</v>
      </c>
      <c r="AT182" t="str">
        <f t="shared" si="30"/>
        <v>B33_L18_N</v>
      </c>
      <c r="AU182" t="str">
        <f t="shared" si="31"/>
        <v>--</v>
      </c>
    </row>
    <row r="183" spans="1:47" x14ac:dyDescent="0.25">
      <c r="A183" t="str">
        <f t="shared" si="26"/>
        <v>J2-C19</v>
      </c>
      <c r="B183" t="str">
        <f t="shared" si="27"/>
        <v>B33_L18_P</v>
      </c>
      <c r="C183" t="str">
        <f t="shared" si="28"/>
        <v>J2-B33_L18_P</v>
      </c>
      <c r="D183" t="str">
        <f t="shared" si="29"/>
        <v>J2-C19</v>
      </c>
      <c r="E183" t="s">
        <v>842</v>
      </c>
      <c r="F183" t="s">
        <v>1144</v>
      </c>
      <c r="G183" t="s">
        <v>1746</v>
      </c>
      <c r="L183" t="s">
        <v>1813</v>
      </c>
      <c r="M183" t="s">
        <v>290</v>
      </c>
      <c r="N183">
        <v>5.3516000000000004</v>
      </c>
      <c r="AA183">
        <f t="shared" si="38"/>
        <v>178</v>
      </c>
      <c r="AB183" t="str">
        <f>B2B!B180</f>
        <v>JB2</v>
      </c>
      <c r="AC183" t="str">
        <f>B2B!C180</f>
        <v>77</v>
      </c>
      <c r="AD183" t="str">
        <f t="shared" si="32"/>
        <v>JB2-77</v>
      </c>
      <c r="AE183" t="str">
        <f t="shared" si="33"/>
        <v>B13_L2_N</v>
      </c>
      <c r="AG183" t="str">
        <f t="shared" si="34"/>
        <v>--</v>
      </c>
      <c r="AH183" t="str">
        <f t="shared" si="35"/>
        <v>J2-B9</v>
      </c>
      <c r="AI183" t="str">
        <f>IFERROR(IF(IF(AG183="--",INDEX(D:D,MATCH(AE183,INDEX(B:B,MATCH(AE183,B:B,)+1):B10697,)+MATCH(AE183,B:B,)))=AD183,VLOOKUP(AE183,B:D,3,0),IF(AG183="--",INDEX(D:D,MATCH(AE183,INDEX(B:B,MATCH(AE183,B:B,)+1):B10697,)+MATCH(AE183,B:B,)),"---")),"---")</f>
        <v>J2-B9</v>
      </c>
      <c r="AJ183" t="str">
        <f>IF(COUNTIF(CALC_CONN_TEB2000_REV01!F:F,IF(AH183&lt;&gt;"---",VLOOKUP(AD183,CALC_CONN_TEB2000_REV01!F:M,8,0),IF(IFERROR(IF(AD183=AH183,AI183,AH183),"---")="---","---",IF(COUNTIF(CALC_CONN_TEB2000_REV01!F:F,IFERROR(IF(AD183=AH183,AI183,AH183),"---"))&gt;0,"---",IFERROR(IF(AD183=AH183,AI183,AH183),"---")))))=1,IF(AH183&lt;&gt;"---",VLOOKUP(AD183,CALC_CONN_TEB2000_REV01!F:M,8,0),IF(IFERROR(IF(AD183=AH183,AI183,AH183),"---")="---","---",IF(COUNTIF(CALC_CONN_TEB2000_REV01!F:F,IFERROR(IF(AD183=AH183,AI183,AH183),"---"))&gt;0,"---",IFERROR(IF(AD183=AH183,AI183,AH183),"---")))),"---")</f>
        <v>J2-B9</v>
      </c>
      <c r="AK183" t="str">
        <f>IF(COUNTIF(CALC_CONN_TEB2000_REV01!F:F,IF(AH183&lt;&gt;"---",VLOOKUP(AD183,CALC_CONN_TEB2000_REV01!F:M,8,0),IF(IFERROR(IF(AD183=AH183,AI183,AH183),"---")="---","---",IF(COUNTIF(CALC_CONN_TEB2000_REV01!F:F,IFERROR(IF(AD183=AH183,AI183,AH183),"---"))&gt;0,"---",IFERROR(IF(AD183=AH183,AI183,AH183),"---")))))=0,IF(AH183&lt;&gt;"---",VLOOKUP(AD183,CALC_CONN_TEB2000_REV01!F:M,8,0),IF(IFERROR(IF(AD183=AH183,AI183,AH183),"---")="---","---",IF(COUNTIF(CALC_CONN_TEB2000_REV01!F:F,IFERROR(IF(AD183=AH183,AI183,AH183),"---"))&gt;0,"---",IFERROR(IF(AD183=AH183,AI183,AH183),"---")))),"---")</f>
        <v>---</v>
      </c>
      <c r="AL183">
        <f t="shared" si="36"/>
        <v>14.002800000000001</v>
      </c>
      <c r="AM183">
        <f t="shared" si="37"/>
        <v>2</v>
      </c>
      <c r="AT183" t="str">
        <f t="shared" si="30"/>
        <v>B33_L18_P</v>
      </c>
      <c r="AU183" t="str">
        <f t="shared" si="31"/>
        <v>--</v>
      </c>
    </row>
    <row r="184" spans="1:47" x14ac:dyDescent="0.25">
      <c r="A184" t="str">
        <f t="shared" si="26"/>
        <v>J2-C20</v>
      </c>
      <c r="B184" t="str">
        <f t="shared" si="27"/>
        <v>B33_L17_N</v>
      </c>
      <c r="C184" t="str">
        <f t="shared" si="28"/>
        <v>J2-B33_L17_N</v>
      </c>
      <c r="D184" t="str">
        <f t="shared" si="29"/>
        <v>J2-C20</v>
      </c>
      <c r="E184" t="s">
        <v>842</v>
      </c>
      <c r="F184" t="s">
        <v>1145</v>
      </c>
      <c r="G184" t="s">
        <v>1740</v>
      </c>
      <c r="L184" t="s">
        <v>1814</v>
      </c>
      <c r="M184" t="s">
        <v>290</v>
      </c>
      <c r="N184">
        <v>15.0448</v>
      </c>
      <c r="AA184">
        <f t="shared" si="38"/>
        <v>179</v>
      </c>
      <c r="AB184" t="str">
        <f>B2B!B181</f>
        <v>JB2</v>
      </c>
      <c r="AC184" t="str">
        <f>B2B!C181</f>
        <v>80</v>
      </c>
      <c r="AD184" t="str">
        <f t="shared" si="32"/>
        <v>JB2-80</v>
      </c>
      <c r="AE184" t="str">
        <f t="shared" si="33"/>
        <v>GND</v>
      </c>
      <c r="AG184" t="str">
        <f t="shared" si="34"/>
        <v>---</v>
      </c>
      <c r="AH184" t="str">
        <f t="shared" si="35"/>
        <v>---</v>
      </c>
      <c r="AI184" t="str">
        <f>IFERROR(IF(IF(AG184="--",INDEX(D:D,MATCH(AE184,INDEX(B:B,MATCH(AE184,B:B,)+1):B10698,)+MATCH(AE184,B:B,)))=AD184,VLOOKUP(AE184,B:D,3,0),IF(AG184="--",INDEX(D:D,MATCH(AE184,INDEX(B:B,MATCH(AE184,B:B,)+1):B10698,)+MATCH(AE184,B:B,)),"---")),"---")</f>
        <v>---</v>
      </c>
      <c r="AJ184" t="str">
        <f>IF(COUNTIF(CALC_CONN_TEB2000_REV01!F:F,IF(AH184&lt;&gt;"---",VLOOKUP(AD184,CALC_CONN_TEB2000_REV01!F:M,8,0),IF(IFERROR(IF(AD184=AH184,AI184,AH184),"---")="---","---",IF(COUNTIF(CALC_CONN_TEB2000_REV01!F:F,IFERROR(IF(AD184=AH184,AI184,AH184),"---"))&gt;0,"---",IFERROR(IF(AD184=AH184,AI184,AH184),"---")))))=1,IF(AH184&lt;&gt;"---",VLOOKUP(AD184,CALC_CONN_TEB2000_REV01!F:M,8,0),IF(IFERROR(IF(AD184=AH184,AI184,AH184),"---")="---","---",IF(COUNTIF(CALC_CONN_TEB2000_REV01!F:F,IFERROR(IF(AD184=AH184,AI184,AH184),"---"))&gt;0,"---",IFERROR(IF(AD184=AH184,AI184,AH184),"---")))),"---")</f>
        <v>---</v>
      </c>
      <c r="AK184" t="str">
        <f>IF(COUNTIF(CALC_CONN_TEB2000_REV01!F:F,IF(AH184&lt;&gt;"---",VLOOKUP(AD184,CALC_CONN_TEB2000_REV01!F:M,8,0),IF(IFERROR(IF(AD184=AH184,AI184,AH184),"---")="---","---",IF(COUNTIF(CALC_CONN_TEB2000_REV01!F:F,IFERROR(IF(AD184=AH184,AI184,AH184),"---"))&gt;0,"---",IFERROR(IF(AD184=AH184,AI184,AH184),"---")))))=0,IF(AH184&lt;&gt;"---",VLOOKUP(AD184,CALC_CONN_TEB2000_REV01!F:M,8,0),IF(IFERROR(IF(AD184=AH184,AI184,AH184),"---")="---","---",IF(COUNTIF(CALC_CONN_TEB2000_REV01!F:F,IFERROR(IF(AD184=AH184,AI184,AH184),"---"))&gt;0,"---",IFERROR(IF(AD184=AH184,AI184,AH184),"---")))),"---")</f>
        <v>---</v>
      </c>
      <c r="AL184" t="str">
        <f t="shared" si="36"/>
        <v>---</v>
      </c>
      <c r="AM184">
        <f t="shared" si="37"/>
        <v>224</v>
      </c>
      <c r="AT184" t="str">
        <f t="shared" si="30"/>
        <v>B33_L17_N</v>
      </c>
      <c r="AU184" t="str">
        <f t="shared" si="31"/>
        <v>--</v>
      </c>
    </row>
    <row r="185" spans="1:47" x14ac:dyDescent="0.25">
      <c r="A185" t="str">
        <f t="shared" si="26"/>
        <v>J2-C21</v>
      </c>
      <c r="B185" t="str">
        <f t="shared" si="27"/>
        <v>B33_L17_P</v>
      </c>
      <c r="C185" t="str">
        <f t="shared" si="28"/>
        <v>J2-B33_L17_P</v>
      </c>
      <c r="D185" t="str">
        <f t="shared" si="29"/>
        <v>J2-C21</v>
      </c>
      <c r="E185" t="s">
        <v>842</v>
      </c>
      <c r="F185" t="s">
        <v>1146</v>
      </c>
      <c r="G185" t="s">
        <v>1742</v>
      </c>
      <c r="L185" t="s">
        <v>1815</v>
      </c>
      <c r="M185" t="s">
        <v>290</v>
      </c>
      <c r="N185">
        <v>3.6595</v>
      </c>
      <c r="AA185">
        <f t="shared" si="38"/>
        <v>180</v>
      </c>
      <c r="AB185" t="str">
        <f>B2B!B182</f>
        <v>JB2</v>
      </c>
      <c r="AC185" t="str">
        <f>B2B!C182</f>
        <v>79</v>
      </c>
      <c r="AD185" t="str">
        <f t="shared" si="32"/>
        <v>JB2-79</v>
      </c>
      <c r="AE185" t="str">
        <f t="shared" si="33"/>
        <v>GND</v>
      </c>
      <c r="AG185" t="str">
        <f t="shared" si="34"/>
        <v>---</v>
      </c>
      <c r="AH185" t="str">
        <f t="shared" si="35"/>
        <v>---</v>
      </c>
      <c r="AI185" t="str">
        <f>IFERROR(IF(IF(AG185="--",INDEX(D:D,MATCH(AE185,INDEX(B:B,MATCH(AE185,B:B,)+1):B10699,)+MATCH(AE185,B:B,)))=AD185,VLOOKUP(AE185,B:D,3,0),IF(AG185="--",INDEX(D:D,MATCH(AE185,INDEX(B:B,MATCH(AE185,B:B,)+1):B10699,)+MATCH(AE185,B:B,)),"---")),"---")</f>
        <v>---</v>
      </c>
      <c r="AJ185" t="str">
        <f>IF(COUNTIF(CALC_CONN_TEB2000_REV01!F:F,IF(AH185&lt;&gt;"---",VLOOKUP(AD185,CALC_CONN_TEB2000_REV01!F:M,8,0),IF(IFERROR(IF(AD185=AH185,AI185,AH185),"---")="---","---",IF(COUNTIF(CALC_CONN_TEB2000_REV01!F:F,IFERROR(IF(AD185=AH185,AI185,AH185),"---"))&gt;0,"---",IFERROR(IF(AD185=AH185,AI185,AH185),"---")))))=1,IF(AH185&lt;&gt;"---",VLOOKUP(AD185,CALC_CONN_TEB2000_REV01!F:M,8,0),IF(IFERROR(IF(AD185=AH185,AI185,AH185),"---")="---","---",IF(COUNTIF(CALC_CONN_TEB2000_REV01!F:F,IFERROR(IF(AD185=AH185,AI185,AH185),"---"))&gt;0,"---",IFERROR(IF(AD185=AH185,AI185,AH185),"---")))),"---")</f>
        <v>---</v>
      </c>
      <c r="AK185" t="str">
        <f>IF(COUNTIF(CALC_CONN_TEB2000_REV01!F:F,IF(AH185&lt;&gt;"---",VLOOKUP(AD185,CALC_CONN_TEB2000_REV01!F:M,8,0),IF(IFERROR(IF(AD185=AH185,AI185,AH185),"---")="---","---",IF(COUNTIF(CALC_CONN_TEB2000_REV01!F:F,IFERROR(IF(AD185=AH185,AI185,AH185),"---"))&gt;0,"---",IFERROR(IF(AD185=AH185,AI185,AH185),"---")))))=0,IF(AH185&lt;&gt;"---",VLOOKUP(AD185,CALC_CONN_TEB2000_REV01!F:M,8,0),IF(IFERROR(IF(AD185=AH185,AI185,AH185),"---")="---","---",IF(COUNTIF(CALC_CONN_TEB2000_REV01!F:F,IFERROR(IF(AD185=AH185,AI185,AH185),"---"))&gt;0,"---",IFERROR(IF(AD185=AH185,AI185,AH185),"---")))),"---")</f>
        <v>---</v>
      </c>
      <c r="AL185" t="str">
        <f t="shared" si="36"/>
        <v>---</v>
      </c>
      <c r="AM185">
        <f t="shared" si="37"/>
        <v>224</v>
      </c>
      <c r="AT185" t="str">
        <f t="shared" si="30"/>
        <v>B33_L17_P</v>
      </c>
      <c r="AU185" t="str">
        <f t="shared" si="31"/>
        <v>--</v>
      </c>
    </row>
    <row r="186" spans="1:47" x14ac:dyDescent="0.25">
      <c r="A186" t="str">
        <f t="shared" si="26"/>
        <v>J2-C22</v>
      </c>
      <c r="B186" t="str">
        <f t="shared" si="27"/>
        <v>B33_L12_N</v>
      </c>
      <c r="C186" t="str">
        <f t="shared" si="28"/>
        <v>J2-B33_L12_N</v>
      </c>
      <c r="D186" t="str">
        <f t="shared" si="29"/>
        <v>J2-C22</v>
      </c>
      <c r="E186" t="s">
        <v>842</v>
      </c>
      <c r="F186" t="s">
        <v>1147</v>
      </c>
      <c r="G186" t="s">
        <v>1726</v>
      </c>
      <c r="L186" t="s">
        <v>1816</v>
      </c>
      <c r="M186" t="s">
        <v>290</v>
      </c>
      <c r="N186">
        <v>46.247100000000003</v>
      </c>
      <c r="AA186">
        <f t="shared" si="38"/>
        <v>181</v>
      </c>
      <c r="AB186" t="str">
        <f>B2B!B183</f>
        <v>JB2</v>
      </c>
      <c r="AC186" t="str">
        <f>B2B!C183</f>
        <v>82</v>
      </c>
      <c r="AD186" t="str">
        <f t="shared" si="32"/>
        <v>JB2-82</v>
      </c>
      <c r="AE186" t="str">
        <f t="shared" si="33"/>
        <v>B13_L15_P</v>
      </c>
      <c r="AG186" t="str">
        <f t="shared" si="34"/>
        <v>--</v>
      </c>
      <c r="AH186" t="str">
        <f t="shared" si="35"/>
        <v>J2-C3</v>
      </c>
      <c r="AI186" t="str">
        <f>IFERROR(IF(IF(AG186="--",INDEX(D:D,MATCH(AE186,INDEX(B:B,MATCH(AE186,B:B,)+1):B10700,)+MATCH(AE186,B:B,)))=AD186,VLOOKUP(AE186,B:D,3,0),IF(AG186="--",INDEX(D:D,MATCH(AE186,INDEX(B:B,MATCH(AE186,B:B,)+1):B10700,)+MATCH(AE186,B:B,)),"---")),"---")</f>
        <v>J2-C3</v>
      </c>
      <c r="AJ186" t="str">
        <f>IF(COUNTIF(CALC_CONN_TEB2000_REV01!F:F,IF(AH186&lt;&gt;"---",VLOOKUP(AD186,CALC_CONN_TEB2000_REV01!F:M,8,0),IF(IFERROR(IF(AD186=AH186,AI186,AH186),"---")="---","---",IF(COUNTIF(CALC_CONN_TEB2000_REV01!F:F,IFERROR(IF(AD186=AH186,AI186,AH186),"---"))&gt;0,"---",IFERROR(IF(AD186=AH186,AI186,AH186),"---")))))=1,IF(AH186&lt;&gt;"---",VLOOKUP(AD186,CALC_CONN_TEB2000_REV01!F:M,8,0),IF(IFERROR(IF(AD186=AH186,AI186,AH186),"---")="---","---",IF(COUNTIF(CALC_CONN_TEB2000_REV01!F:F,IFERROR(IF(AD186=AH186,AI186,AH186),"---"))&gt;0,"---",IFERROR(IF(AD186=AH186,AI186,AH186),"---")))),"---")</f>
        <v>J2-C3</v>
      </c>
      <c r="AK186" t="str">
        <f>IF(COUNTIF(CALC_CONN_TEB2000_REV01!F:F,IF(AH186&lt;&gt;"---",VLOOKUP(AD186,CALC_CONN_TEB2000_REV01!F:M,8,0),IF(IFERROR(IF(AD186=AH186,AI186,AH186),"---")="---","---",IF(COUNTIF(CALC_CONN_TEB2000_REV01!F:F,IFERROR(IF(AD186=AH186,AI186,AH186),"---"))&gt;0,"---",IFERROR(IF(AD186=AH186,AI186,AH186),"---")))))=0,IF(AH186&lt;&gt;"---",VLOOKUP(AD186,CALC_CONN_TEB2000_REV01!F:M,8,0),IF(IFERROR(IF(AD186=AH186,AI186,AH186),"---")="---","---",IF(COUNTIF(CALC_CONN_TEB2000_REV01!F:F,IFERROR(IF(AD186=AH186,AI186,AH186),"---"))&gt;0,"---",IFERROR(IF(AD186=AH186,AI186,AH186),"---")))),"---")</f>
        <v>---</v>
      </c>
      <c r="AL186">
        <f t="shared" si="36"/>
        <v>40.238199999999999</v>
      </c>
      <c r="AM186">
        <f t="shared" si="37"/>
        <v>2</v>
      </c>
      <c r="AT186" t="str">
        <f t="shared" si="30"/>
        <v>B33_L12_N</v>
      </c>
      <c r="AU186" t="str">
        <f t="shared" si="31"/>
        <v>--</v>
      </c>
    </row>
    <row r="187" spans="1:47" x14ac:dyDescent="0.25">
      <c r="A187" t="str">
        <f t="shared" si="26"/>
        <v>J2-C23</v>
      </c>
      <c r="B187" t="str">
        <f t="shared" si="27"/>
        <v>B33_L12_P</v>
      </c>
      <c r="C187" t="str">
        <f t="shared" si="28"/>
        <v>J2-B33_L12_P</v>
      </c>
      <c r="D187" t="str">
        <f t="shared" si="29"/>
        <v>J2-C23</v>
      </c>
      <c r="E187" t="s">
        <v>842</v>
      </c>
      <c r="F187" t="s">
        <v>1288</v>
      </c>
      <c r="G187" t="s">
        <v>1729</v>
      </c>
      <c r="L187" t="s">
        <v>1817</v>
      </c>
      <c r="M187" t="s">
        <v>290</v>
      </c>
      <c r="N187">
        <v>6.5105000000000004</v>
      </c>
      <c r="AA187">
        <f t="shared" si="38"/>
        <v>182</v>
      </c>
      <c r="AB187" t="str">
        <f>B2B!B184</f>
        <v>JB2</v>
      </c>
      <c r="AC187" t="str">
        <f>B2B!C184</f>
        <v>81</v>
      </c>
      <c r="AD187" t="str">
        <f t="shared" si="32"/>
        <v>JB2-81</v>
      </c>
      <c r="AE187" t="str">
        <f t="shared" si="33"/>
        <v>B13_L23_P</v>
      </c>
      <c r="AG187" t="str">
        <f t="shared" si="34"/>
        <v>--</v>
      </c>
      <c r="AH187" t="str">
        <f t="shared" si="35"/>
        <v>J2-A9</v>
      </c>
      <c r="AI187" t="str">
        <f>IFERROR(IF(IF(AG187="--",INDEX(D:D,MATCH(AE187,INDEX(B:B,MATCH(AE187,B:B,)+1):B10701,)+MATCH(AE187,B:B,)))=AD187,VLOOKUP(AE187,B:D,3,0),IF(AG187="--",INDEX(D:D,MATCH(AE187,INDEX(B:B,MATCH(AE187,B:B,)+1):B10701,)+MATCH(AE187,B:B,)),"---")),"---")</f>
        <v>J2-A9</v>
      </c>
      <c r="AJ187" t="str">
        <f>IF(COUNTIF(CALC_CONN_TEB2000_REV01!F:F,IF(AH187&lt;&gt;"---",VLOOKUP(AD187,CALC_CONN_TEB2000_REV01!F:M,8,0),IF(IFERROR(IF(AD187=AH187,AI187,AH187),"---")="---","---",IF(COUNTIF(CALC_CONN_TEB2000_REV01!F:F,IFERROR(IF(AD187=AH187,AI187,AH187),"---"))&gt;0,"---",IFERROR(IF(AD187=AH187,AI187,AH187),"---")))))=1,IF(AH187&lt;&gt;"---",VLOOKUP(AD187,CALC_CONN_TEB2000_REV01!F:M,8,0),IF(IFERROR(IF(AD187=AH187,AI187,AH187),"---")="---","---",IF(COUNTIF(CALC_CONN_TEB2000_REV01!F:F,IFERROR(IF(AD187=AH187,AI187,AH187),"---"))&gt;0,"---",IFERROR(IF(AD187=AH187,AI187,AH187),"---")))),"---")</f>
        <v>J2-A9</v>
      </c>
      <c r="AK187" t="str">
        <f>IF(COUNTIF(CALC_CONN_TEB2000_REV01!F:F,IF(AH187&lt;&gt;"---",VLOOKUP(AD187,CALC_CONN_TEB2000_REV01!F:M,8,0),IF(IFERROR(IF(AD187=AH187,AI187,AH187),"---")="---","---",IF(COUNTIF(CALC_CONN_TEB2000_REV01!F:F,IFERROR(IF(AD187=AH187,AI187,AH187),"---"))&gt;0,"---",IFERROR(IF(AD187=AH187,AI187,AH187),"---")))))=0,IF(AH187&lt;&gt;"---",VLOOKUP(AD187,CALC_CONN_TEB2000_REV01!F:M,8,0),IF(IFERROR(IF(AD187=AH187,AI187,AH187),"---")="---","---",IF(COUNTIF(CALC_CONN_TEB2000_REV01!F:F,IFERROR(IF(AD187=AH187,AI187,AH187),"---"))&gt;0,"---",IFERROR(IF(AD187=AH187,AI187,AH187),"---")))),"---")</f>
        <v>---</v>
      </c>
      <c r="AL187">
        <f t="shared" si="36"/>
        <v>12.6248</v>
      </c>
      <c r="AM187">
        <f t="shared" si="37"/>
        <v>2</v>
      </c>
      <c r="AT187" t="str">
        <f t="shared" si="30"/>
        <v>B33_L12_P</v>
      </c>
      <c r="AU187" t="str">
        <f t="shared" si="31"/>
        <v>--</v>
      </c>
    </row>
    <row r="188" spans="1:47" x14ac:dyDescent="0.25">
      <c r="A188" t="str">
        <f t="shared" si="26"/>
        <v>J2-C24</v>
      </c>
      <c r="B188" t="str">
        <f t="shared" si="27"/>
        <v>X0</v>
      </c>
      <c r="C188" t="str">
        <f t="shared" si="28"/>
        <v>J2-X0</v>
      </c>
      <c r="D188" t="str">
        <f t="shared" si="29"/>
        <v>J2-C24</v>
      </c>
      <c r="E188" t="s">
        <v>842</v>
      </c>
      <c r="F188" t="s">
        <v>1289</v>
      </c>
      <c r="G188" t="s">
        <v>1818</v>
      </c>
      <c r="L188" t="s">
        <v>1819</v>
      </c>
      <c r="M188" t="s">
        <v>290</v>
      </c>
      <c r="N188">
        <v>13.7918</v>
      </c>
      <c r="AA188">
        <f t="shared" si="38"/>
        <v>183</v>
      </c>
      <c r="AB188" t="str">
        <f>B2B!B185</f>
        <v>JB2</v>
      </c>
      <c r="AC188" t="str">
        <f>B2B!C185</f>
        <v>84</v>
      </c>
      <c r="AD188" t="str">
        <f t="shared" si="32"/>
        <v>JB2-84</v>
      </c>
      <c r="AE188" t="str">
        <f t="shared" si="33"/>
        <v>B13_L15_N</v>
      </c>
      <c r="AG188" t="str">
        <f t="shared" si="34"/>
        <v>--</v>
      </c>
      <c r="AH188" t="str">
        <f t="shared" si="35"/>
        <v>J2-C2</v>
      </c>
      <c r="AI188" t="str">
        <f>IFERROR(IF(IF(AG188="--",INDEX(D:D,MATCH(AE188,INDEX(B:B,MATCH(AE188,B:B,)+1):B10702,)+MATCH(AE188,B:B,)))=AD188,VLOOKUP(AE188,B:D,3,0),IF(AG188="--",INDEX(D:D,MATCH(AE188,INDEX(B:B,MATCH(AE188,B:B,)+1):B10702,)+MATCH(AE188,B:B,)),"---")),"---")</f>
        <v>J2-C2</v>
      </c>
      <c r="AJ188" t="str">
        <f>IF(COUNTIF(CALC_CONN_TEB2000_REV01!F:F,IF(AH188&lt;&gt;"---",VLOOKUP(AD188,CALC_CONN_TEB2000_REV01!F:M,8,0),IF(IFERROR(IF(AD188=AH188,AI188,AH188),"---")="---","---",IF(COUNTIF(CALC_CONN_TEB2000_REV01!F:F,IFERROR(IF(AD188=AH188,AI188,AH188),"---"))&gt;0,"---",IFERROR(IF(AD188=AH188,AI188,AH188),"---")))))=1,IF(AH188&lt;&gt;"---",VLOOKUP(AD188,CALC_CONN_TEB2000_REV01!F:M,8,0),IF(IFERROR(IF(AD188=AH188,AI188,AH188),"---")="---","---",IF(COUNTIF(CALC_CONN_TEB2000_REV01!F:F,IFERROR(IF(AD188=AH188,AI188,AH188),"---"))&gt;0,"---",IFERROR(IF(AD188=AH188,AI188,AH188),"---")))),"---")</f>
        <v>J2-C2</v>
      </c>
      <c r="AK188" t="str">
        <f>IF(COUNTIF(CALC_CONN_TEB2000_REV01!F:F,IF(AH188&lt;&gt;"---",VLOOKUP(AD188,CALC_CONN_TEB2000_REV01!F:M,8,0),IF(IFERROR(IF(AD188=AH188,AI188,AH188),"---")="---","---",IF(COUNTIF(CALC_CONN_TEB2000_REV01!F:F,IFERROR(IF(AD188=AH188,AI188,AH188),"---"))&gt;0,"---",IFERROR(IF(AD188=AH188,AI188,AH188),"---")))))=0,IF(AH188&lt;&gt;"---",VLOOKUP(AD188,CALC_CONN_TEB2000_REV01!F:M,8,0),IF(IFERROR(IF(AD188=AH188,AI188,AH188),"---")="---","---",IF(COUNTIF(CALC_CONN_TEB2000_REV01!F:F,IFERROR(IF(AD188=AH188,AI188,AH188),"---"))&gt;0,"---",IFERROR(IF(AD188=AH188,AI188,AH188),"---")))),"---")</f>
        <v>---</v>
      </c>
      <c r="AL188">
        <f t="shared" si="36"/>
        <v>40.213900000000002</v>
      </c>
      <c r="AM188">
        <f t="shared" si="37"/>
        <v>2</v>
      </c>
      <c r="AT188" t="str">
        <f t="shared" si="30"/>
        <v>X0</v>
      </c>
      <c r="AU188" t="str">
        <f t="shared" si="31"/>
        <v>--</v>
      </c>
    </row>
    <row r="189" spans="1:47" x14ac:dyDescent="0.25">
      <c r="A189" t="str">
        <f t="shared" si="26"/>
        <v>J2-C25</v>
      </c>
      <c r="B189" t="str">
        <f t="shared" si="27"/>
        <v>X1</v>
      </c>
      <c r="C189" t="str">
        <f t="shared" si="28"/>
        <v>J2-X1</v>
      </c>
      <c r="D189" t="str">
        <f t="shared" si="29"/>
        <v>J2-C25</v>
      </c>
      <c r="E189" t="s">
        <v>842</v>
      </c>
      <c r="F189" t="s">
        <v>1290</v>
      </c>
      <c r="G189" t="s">
        <v>1820</v>
      </c>
      <c r="L189" t="s">
        <v>1821</v>
      </c>
      <c r="M189" t="s">
        <v>290</v>
      </c>
      <c r="N189">
        <v>13.873699999999999</v>
      </c>
      <c r="AA189">
        <f t="shared" si="38"/>
        <v>184</v>
      </c>
      <c r="AB189" t="str">
        <f>B2B!B186</f>
        <v>JB2</v>
      </c>
      <c r="AC189" t="str">
        <f>B2B!C186</f>
        <v>83</v>
      </c>
      <c r="AD189" t="str">
        <f t="shared" si="32"/>
        <v>JB2-83</v>
      </c>
      <c r="AE189" t="str">
        <f t="shared" si="33"/>
        <v>B13_L23_N</v>
      </c>
      <c r="AG189" t="str">
        <f t="shared" si="34"/>
        <v>--</v>
      </c>
      <c r="AH189" t="str">
        <f t="shared" si="35"/>
        <v>J2-A8</v>
      </c>
      <c r="AI189" t="str">
        <f>IFERROR(IF(IF(AG189="--",INDEX(D:D,MATCH(AE189,INDEX(B:B,MATCH(AE189,B:B,)+1):B10703,)+MATCH(AE189,B:B,)))=AD189,VLOOKUP(AE189,B:D,3,0),IF(AG189="--",INDEX(D:D,MATCH(AE189,INDEX(B:B,MATCH(AE189,B:B,)+1):B10703,)+MATCH(AE189,B:B,)),"---")),"---")</f>
        <v>J2-A8</v>
      </c>
      <c r="AJ189" t="str">
        <f>IF(COUNTIF(CALC_CONN_TEB2000_REV01!F:F,IF(AH189&lt;&gt;"---",VLOOKUP(AD189,CALC_CONN_TEB2000_REV01!F:M,8,0),IF(IFERROR(IF(AD189=AH189,AI189,AH189),"---")="---","---",IF(COUNTIF(CALC_CONN_TEB2000_REV01!F:F,IFERROR(IF(AD189=AH189,AI189,AH189),"---"))&gt;0,"---",IFERROR(IF(AD189=AH189,AI189,AH189),"---")))))=1,IF(AH189&lt;&gt;"---",VLOOKUP(AD189,CALC_CONN_TEB2000_REV01!F:M,8,0),IF(IFERROR(IF(AD189=AH189,AI189,AH189),"---")="---","---",IF(COUNTIF(CALC_CONN_TEB2000_REV01!F:F,IFERROR(IF(AD189=AH189,AI189,AH189),"---"))&gt;0,"---",IFERROR(IF(AD189=AH189,AI189,AH189),"---")))),"---")</f>
        <v>J2-A8</v>
      </c>
      <c r="AK189" t="str">
        <f>IF(COUNTIF(CALC_CONN_TEB2000_REV01!F:F,IF(AH189&lt;&gt;"---",VLOOKUP(AD189,CALC_CONN_TEB2000_REV01!F:M,8,0),IF(IFERROR(IF(AD189=AH189,AI189,AH189),"---")="---","---",IF(COUNTIF(CALC_CONN_TEB2000_REV01!F:F,IFERROR(IF(AD189=AH189,AI189,AH189),"---"))&gt;0,"---",IFERROR(IF(AD189=AH189,AI189,AH189),"---")))))=0,IF(AH189&lt;&gt;"---",VLOOKUP(AD189,CALC_CONN_TEB2000_REV01!F:M,8,0),IF(IFERROR(IF(AD189=AH189,AI189,AH189),"---")="---","---",IF(COUNTIF(CALC_CONN_TEB2000_REV01!F:F,IFERROR(IF(AD189=AH189,AI189,AH189),"---"))&gt;0,"---",IFERROR(IF(AD189=AH189,AI189,AH189),"---")))),"---")</f>
        <v>---</v>
      </c>
      <c r="AL189">
        <f t="shared" si="36"/>
        <v>12.5848</v>
      </c>
      <c r="AM189">
        <f t="shared" si="37"/>
        <v>2</v>
      </c>
      <c r="AT189" t="str">
        <f t="shared" si="30"/>
        <v>X1</v>
      </c>
      <c r="AU189" t="str">
        <f t="shared" si="31"/>
        <v>--</v>
      </c>
    </row>
    <row r="190" spans="1:47" x14ac:dyDescent="0.25">
      <c r="A190" t="str">
        <f t="shared" si="26"/>
        <v>J2-C26</v>
      </c>
      <c r="B190" t="str">
        <f t="shared" si="27"/>
        <v>X2</v>
      </c>
      <c r="C190" t="str">
        <f t="shared" si="28"/>
        <v>J2-X2</v>
      </c>
      <c r="D190" t="str">
        <f t="shared" si="29"/>
        <v>J2-C26</v>
      </c>
      <c r="E190" t="s">
        <v>842</v>
      </c>
      <c r="F190" t="s">
        <v>1291</v>
      </c>
      <c r="G190" t="s">
        <v>1822</v>
      </c>
      <c r="L190" t="s">
        <v>1823</v>
      </c>
      <c r="M190" t="s">
        <v>290</v>
      </c>
      <c r="N190">
        <v>6.0963000000000003</v>
      </c>
      <c r="AA190">
        <f t="shared" si="38"/>
        <v>185</v>
      </c>
      <c r="AB190" t="str">
        <f>B2B!B187</f>
        <v>JB2</v>
      </c>
      <c r="AC190" t="str">
        <f>B2B!C187</f>
        <v>86</v>
      </c>
      <c r="AD190" t="str">
        <f t="shared" si="32"/>
        <v>JB2-86</v>
      </c>
      <c r="AE190" t="str">
        <f t="shared" si="33"/>
        <v>B13_L21_P</v>
      </c>
      <c r="AG190" t="str">
        <f t="shared" si="34"/>
        <v>--</v>
      </c>
      <c r="AH190" t="str">
        <f t="shared" si="35"/>
        <v>J2-B4</v>
      </c>
      <c r="AI190" t="str">
        <f>IFERROR(IF(IF(AG190="--",INDEX(D:D,MATCH(AE190,INDEX(B:B,MATCH(AE190,B:B,)+1):B10704,)+MATCH(AE190,B:B,)))=AD190,VLOOKUP(AE190,B:D,3,0),IF(AG190="--",INDEX(D:D,MATCH(AE190,INDEX(B:B,MATCH(AE190,B:B,)+1):B10704,)+MATCH(AE190,B:B,)),"---")),"---")</f>
        <v>J2-B4</v>
      </c>
      <c r="AJ190" t="str">
        <f>IF(COUNTIF(CALC_CONN_TEB2000_REV01!F:F,IF(AH190&lt;&gt;"---",VLOOKUP(AD190,CALC_CONN_TEB2000_REV01!F:M,8,0),IF(IFERROR(IF(AD190=AH190,AI190,AH190),"---")="---","---",IF(COUNTIF(CALC_CONN_TEB2000_REV01!F:F,IFERROR(IF(AD190=AH190,AI190,AH190),"---"))&gt;0,"---",IFERROR(IF(AD190=AH190,AI190,AH190),"---")))))=1,IF(AH190&lt;&gt;"---",VLOOKUP(AD190,CALC_CONN_TEB2000_REV01!F:M,8,0),IF(IFERROR(IF(AD190=AH190,AI190,AH190),"---")="---","---",IF(COUNTIF(CALC_CONN_TEB2000_REV01!F:F,IFERROR(IF(AD190=AH190,AI190,AH190),"---"))&gt;0,"---",IFERROR(IF(AD190=AH190,AI190,AH190),"---")))),"---")</f>
        <v>J2-B4</v>
      </c>
      <c r="AK190" t="str">
        <f>IF(COUNTIF(CALC_CONN_TEB2000_REV01!F:F,IF(AH190&lt;&gt;"---",VLOOKUP(AD190,CALC_CONN_TEB2000_REV01!F:M,8,0),IF(IFERROR(IF(AD190=AH190,AI190,AH190),"---")="---","---",IF(COUNTIF(CALC_CONN_TEB2000_REV01!F:F,IFERROR(IF(AD190=AH190,AI190,AH190),"---"))&gt;0,"---",IFERROR(IF(AD190=AH190,AI190,AH190),"---")))))=0,IF(AH190&lt;&gt;"---",VLOOKUP(AD190,CALC_CONN_TEB2000_REV01!F:M,8,0),IF(IFERROR(IF(AD190=AH190,AI190,AH190),"---")="---","---",IF(COUNTIF(CALC_CONN_TEB2000_REV01!F:F,IFERROR(IF(AD190=AH190,AI190,AH190),"---"))&gt;0,"---",IFERROR(IF(AD190=AH190,AI190,AH190),"---")))),"---")</f>
        <v>---</v>
      </c>
      <c r="AL190">
        <f t="shared" si="36"/>
        <v>30.540600000000001</v>
      </c>
      <c r="AM190">
        <f t="shared" si="37"/>
        <v>2</v>
      </c>
      <c r="AT190" t="str">
        <f t="shared" si="30"/>
        <v>X2</v>
      </c>
      <c r="AU190" t="str">
        <f t="shared" si="31"/>
        <v>--</v>
      </c>
    </row>
    <row r="191" spans="1:47" x14ac:dyDescent="0.25">
      <c r="A191" t="str">
        <f t="shared" si="26"/>
        <v>J2-C27</v>
      </c>
      <c r="B191" t="str">
        <f t="shared" si="27"/>
        <v>X3</v>
      </c>
      <c r="C191" t="str">
        <f t="shared" si="28"/>
        <v>J2-X3</v>
      </c>
      <c r="D191" t="str">
        <f t="shared" si="29"/>
        <v>J2-C27</v>
      </c>
      <c r="E191" t="s">
        <v>842</v>
      </c>
      <c r="F191" t="s">
        <v>1292</v>
      </c>
      <c r="G191" t="s">
        <v>1824</v>
      </c>
      <c r="L191" t="s">
        <v>1825</v>
      </c>
      <c r="M191" t="s">
        <v>290</v>
      </c>
      <c r="N191">
        <v>6.3033999999999999</v>
      </c>
      <c r="AA191">
        <f t="shared" si="38"/>
        <v>186</v>
      </c>
      <c r="AB191" t="str">
        <f>B2B!B188</f>
        <v>JB2</v>
      </c>
      <c r="AC191" t="str">
        <f>B2B!C188</f>
        <v>85</v>
      </c>
      <c r="AD191" t="str">
        <f t="shared" si="32"/>
        <v>JB2-85</v>
      </c>
      <c r="AE191" t="str">
        <f t="shared" si="33"/>
        <v>B13_L24_P</v>
      </c>
      <c r="AG191" t="str">
        <f t="shared" si="34"/>
        <v>--</v>
      </c>
      <c r="AH191" t="str">
        <f t="shared" si="35"/>
        <v>J2-B8</v>
      </c>
      <c r="AI191" t="str">
        <f>IFERROR(IF(IF(AG191="--",INDEX(D:D,MATCH(AE191,INDEX(B:B,MATCH(AE191,B:B,)+1):B10705,)+MATCH(AE191,B:B,)))=AD191,VLOOKUP(AE191,B:D,3,0),IF(AG191="--",INDEX(D:D,MATCH(AE191,INDEX(B:B,MATCH(AE191,B:B,)+1):B10705,)+MATCH(AE191,B:B,)),"---")),"---")</f>
        <v>J2-B8</v>
      </c>
      <c r="AJ191" t="str">
        <f>IF(COUNTIF(CALC_CONN_TEB2000_REV01!F:F,IF(AH191&lt;&gt;"---",VLOOKUP(AD191,CALC_CONN_TEB2000_REV01!F:M,8,0),IF(IFERROR(IF(AD191=AH191,AI191,AH191),"---")="---","---",IF(COUNTIF(CALC_CONN_TEB2000_REV01!F:F,IFERROR(IF(AD191=AH191,AI191,AH191),"---"))&gt;0,"---",IFERROR(IF(AD191=AH191,AI191,AH191),"---")))))=1,IF(AH191&lt;&gt;"---",VLOOKUP(AD191,CALC_CONN_TEB2000_REV01!F:M,8,0),IF(IFERROR(IF(AD191=AH191,AI191,AH191),"---")="---","---",IF(COUNTIF(CALC_CONN_TEB2000_REV01!F:F,IFERROR(IF(AD191=AH191,AI191,AH191),"---"))&gt;0,"---",IFERROR(IF(AD191=AH191,AI191,AH191),"---")))),"---")</f>
        <v>J2-B8</v>
      </c>
      <c r="AK191" t="str">
        <f>IF(COUNTIF(CALC_CONN_TEB2000_REV01!F:F,IF(AH191&lt;&gt;"---",VLOOKUP(AD191,CALC_CONN_TEB2000_REV01!F:M,8,0),IF(IFERROR(IF(AD191=AH191,AI191,AH191),"---")="---","---",IF(COUNTIF(CALC_CONN_TEB2000_REV01!F:F,IFERROR(IF(AD191=AH191,AI191,AH191),"---"))&gt;0,"---",IFERROR(IF(AD191=AH191,AI191,AH191),"---")))))=0,IF(AH191&lt;&gt;"---",VLOOKUP(AD191,CALC_CONN_TEB2000_REV01!F:M,8,0),IF(IFERROR(IF(AD191=AH191,AI191,AH191),"---")="---","---",IF(COUNTIF(CALC_CONN_TEB2000_REV01!F:F,IFERROR(IF(AD191=AH191,AI191,AH191),"---"))&gt;0,"---",IFERROR(IF(AD191=AH191,AI191,AH191),"---")))),"---")</f>
        <v>---</v>
      </c>
      <c r="AL191">
        <f t="shared" si="36"/>
        <v>16.4542</v>
      </c>
      <c r="AM191">
        <f t="shared" si="37"/>
        <v>2</v>
      </c>
      <c r="AT191" t="str">
        <f t="shared" si="30"/>
        <v>X3</v>
      </c>
      <c r="AU191" t="str">
        <f t="shared" si="31"/>
        <v>--</v>
      </c>
    </row>
    <row r="192" spans="1:47" x14ac:dyDescent="0.25">
      <c r="A192" t="str">
        <f t="shared" si="26"/>
        <v>J2-C28</v>
      </c>
      <c r="B192" t="str">
        <f t="shared" si="27"/>
        <v>X6</v>
      </c>
      <c r="C192" t="str">
        <f t="shared" si="28"/>
        <v>J2-X6</v>
      </c>
      <c r="D192" t="str">
        <f t="shared" si="29"/>
        <v>J2-C28</v>
      </c>
      <c r="E192" t="s">
        <v>842</v>
      </c>
      <c r="F192" t="s">
        <v>1293</v>
      </c>
      <c r="G192" t="s">
        <v>1826</v>
      </c>
      <c r="L192" t="s">
        <v>1827</v>
      </c>
      <c r="M192" t="s">
        <v>290</v>
      </c>
      <c r="N192">
        <v>8.3420000000000005</v>
      </c>
      <c r="AA192">
        <f t="shared" si="38"/>
        <v>187</v>
      </c>
      <c r="AB192" t="str">
        <f>B2B!B189</f>
        <v>JB2</v>
      </c>
      <c r="AC192" t="str">
        <f>B2B!C189</f>
        <v>88</v>
      </c>
      <c r="AD192" t="str">
        <f t="shared" si="32"/>
        <v>JB2-88</v>
      </c>
      <c r="AE192" t="str">
        <f t="shared" si="33"/>
        <v>B13_L21_N</v>
      </c>
      <c r="AG192" t="str">
        <f t="shared" si="34"/>
        <v>--</v>
      </c>
      <c r="AH192" t="str">
        <f t="shared" si="35"/>
        <v>J2-B3</v>
      </c>
      <c r="AI192" t="str">
        <f>IFERROR(IF(IF(AG192="--",INDEX(D:D,MATCH(AE192,INDEX(B:B,MATCH(AE192,B:B,)+1):B10706,)+MATCH(AE192,B:B,)))=AD192,VLOOKUP(AE192,B:D,3,0),IF(AG192="--",INDEX(D:D,MATCH(AE192,INDEX(B:B,MATCH(AE192,B:B,)+1):B10706,)+MATCH(AE192,B:B,)),"---")),"---")</f>
        <v>J2-B3</v>
      </c>
      <c r="AJ192" t="str">
        <f>IF(COUNTIF(CALC_CONN_TEB2000_REV01!F:F,IF(AH192&lt;&gt;"---",VLOOKUP(AD192,CALC_CONN_TEB2000_REV01!F:M,8,0),IF(IFERROR(IF(AD192=AH192,AI192,AH192),"---")="---","---",IF(COUNTIF(CALC_CONN_TEB2000_REV01!F:F,IFERROR(IF(AD192=AH192,AI192,AH192),"---"))&gt;0,"---",IFERROR(IF(AD192=AH192,AI192,AH192),"---")))))=1,IF(AH192&lt;&gt;"---",VLOOKUP(AD192,CALC_CONN_TEB2000_REV01!F:M,8,0),IF(IFERROR(IF(AD192=AH192,AI192,AH192),"---")="---","---",IF(COUNTIF(CALC_CONN_TEB2000_REV01!F:F,IFERROR(IF(AD192=AH192,AI192,AH192),"---"))&gt;0,"---",IFERROR(IF(AD192=AH192,AI192,AH192),"---")))),"---")</f>
        <v>J2-B3</v>
      </c>
      <c r="AK192" t="str">
        <f>IF(COUNTIF(CALC_CONN_TEB2000_REV01!F:F,IF(AH192&lt;&gt;"---",VLOOKUP(AD192,CALC_CONN_TEB2000_REV01!F:M,8,0),IF(IFERROR(IF(AD192=AH192,AI192,AH192),"---")="---","---",IF(COUNTIF(CALC_CONN_TEB2000_REV01!F:F,IFERROR(IF(AD192=AH192,AI192,AH192),"---"))&gt;0,"---",IFERROR(IF(AD192=AH192,AI192,AH192),"---")))))=0,IF(AH192&lt;&gt;"---",VLOOKUP(AD192,CALC_CONN_TEB2000_REV01!F:M,8,0),IF(IFERROR(IF(AD192=AH192,AI192,AH192),"---")="---","---",IF(COUNTIF(CALC_CONN_TEB2000_REV01!F:F,IFERROR(IF(AD192=AH192,AI192,AH192),"---"))&gt;0,"---",IFERROR(IF(AD192=AH192,AI192,AH192),"---")))),"---")</f>
        <v>---</v>
      </c>
      <c r="AL192">
        <f t="shared" si="36"/>
        <v>30.540600000000001</v>
      </c>
      <c r="AM192">
        <f t="shared" si="37"/>
        <v>2</v>
      </c>
      <c r="AT192" t="str">
        <f t="shared" si="30"/>
        <v>X6</v>
      </c>
      <c r="AU192" t="str">
        <f t="shared" si="31"/>
        <v>--</v>
      </c>
    </row>
    <row r="193" spans="1:47" x14ac:dyDescent="0.25">
      <c r="A193" t="str">
        <f t="shared" si="26"/>
        <v>J2-C29</v>
      </c>
      <c r="B193" t="str">
        <f t="shared" si="27"/>
        <v>X7</v>
      </c>
      <c r="C193" t="str">
        <f t="shared" si="28"/>
        <v>J2-X7</v>
      </c>
      <c r="D193" t="str">
        <f t="shared" si="29"/>
        <v>J2-C29</v>
      </c>
      <c r="E193" t="s">
        <v>842</v>
      </c>
      <c r="F193" t="s">
        <v>1294</v>
      </c>
      <c r="G193" t="s">
        <v>1828</v>
      </c>
      <c r="L193" t="s">
        <v>1829</v>
      </c>
      <c r="M193" t="s">
        <v>290</v>
      </c>
      <c r="N193">
        <v>99.294600000000003</v>
      </c>
      <c r="AA193">
        <f t="shared" si="38"/>
        <v>188</v>
      </c>
      <c r="AB193" t="str">
        <f>B2B!B190</f>
        <v>JB2</v>
      </c>
      <c r="AC193" t="str">
        <f>B2B!C190</f>
        <v>87</v>
      </c>
      <c r="AD193" t="str">
        <f t="shared" si="32"/>
        <v>JB2-87</v>
      </c>
      <c r="AE193" t="str">
        <f t="shared" si="33"/>
        <v>B13_L24_N</v>
      </c>
      <c r="AG193" t="str">
        <f t="shared" si="34"/>
        <v>--</v>
      </c>
      <c r="AH193" t="str">
        <f t="shared" si="35"/>
        <v>J2-B7</v>
      </c>
      <c r="AI193" t="str">
        <f>IFERROR(IF(IF(AG193="--",INDEX(D:D,MATCH(AE193,INDEX(B:B,MATCH(AE193,B:B,)+1):B10707,)+MATCH(AE193,B:B,)))=AD193,VLOOKUP(AE193,B:D,3,0),IF(AG193="--",INDEX(D:D,MATCH(AE193,INDEX(B:B,MATCH(AE193,B:B,)+1):B10707,)+MATCH(AE193,B:B,)),"---")),"---")</f>
        <v>J2-B7</v>
      </c>
      <c r="AJ193" t="str">
        <f>IF(COUNTIF(CALC_CONN_TEB2000_REV01!F:F,IF(AH193&lt;&gt;"---",VLOOKUP(AD193,CALC_CONN_TEB2000_REV01!F:M,8,0),IF(IFERROR(IF(AD193=AH193,AI193,AH193),"---")="---","---",IF(COUNTIF(CALC_CONN_TEB2000_REV01!F:F,IFERROR(IF(AD193=AH193,AI193,AH193),"---"))&gt;0,"---",IFERROR(IF(AD193=AH193,AI193,AH193),"---")))))=1,IF(AH193&lt;&gt;"---",VLOOKUP(AD193,CALC_CONN_TEB2000_REV01!F:M,8,0),IF(IFERROR(IF(AD193=AH193,AI193,AH193),"---")="---","---",IF(COUNTIF(CALC_CONN_TEB2000_REV01!F:F,IFERROR(IF(AD193=AH193,AI193,AH193),"---"))&gt;0,"---",IFERROR(IF(AD193=AH193,AI193,AH193),"---")))),"---")</f>
        <v>J2-B7</v>
      </c>
      <c r="AK193" t="str">
        <f>IF(COUNTIF(CALC_CONN_TEB2000_REV01!F:F,IF(AH193&lt;&gt;"---",VLOOKUP(AD193,CALC_CONN_TEB2000_REV01!F:M,8,0),IF(IFERROR(IF(AD193=AH193,AI193,AH193),"---")="---","---",IF(COUNTIF(CALC_CONN_TEB2000_REV01!F:F,IFERROR(IF(AD193=AH193,AI193,AH193),"---"))&gt;0,"---",IFERROR(IF(AD193=AH193,AI193,AH193),"---")))))=0,IF(AH193&lt;&gt;"---",VLOOKUP(AD193,CALC_CONN_TEB2000_REV01!F:M,8,0),IF(IFERROR(IF(AD193=AH193,AI193,AH193),"---")="---","---",IF(COUNTIF(CALC_CONN_TEB2000_REV01!F:F,IFERROR(IF(AD193=AH193,AI193,AH193),"---"))&gt;0,"---",IFERROR(IF(AD193=AH193,AI193,AH193),"---")))),"---")</f>
        <v>---</v>
      </c>
      <c r="AL193">
        <f t="shared" si="36"/>
        <v>16.4542</v>
      </c>
      <c r="AM193">
        <f t="shared" si="37"/>
        <v>2</v>
      </c>
      <c r="AT193" t="str">
        <f t="shared" si="30"/>
        <v>X7</v>
      </c>
      <c r="AU193" t="str">
        <f t="shared" si="31"/>
        <v>--</v>
      </c>
    </row>
    <row r="194" spans="1:47" x14ac:dyDescent="0.25">
      <c r="A194" t="str">
        <f t="shared" si="26"/>
        <v>J2-C30</v>
      </c>
      <c r="B194" t="str">
        <f t="shared" si="27"/>
        <v>GND</v>
      </c>
      <c r="C194" t="str">
        <f t="shared" si="28"/>
        <v>J2-GND</v>
      </c>
      <c r="D194" t="str">
        <f t="shared" si="29"/>
        <v>J2-C30</v>
      </c>
      <c r="E194" t="s">
        <v>842</v>
      </c>
      <c r="F194" t="s">
        <v>1295</v>
      </c>
      <c r="G194" t="s">
        <v>291</v>
      </c>
      <c r="L194" t="s">
        <v>1830</v>
      </c>
      <c r="M194" t="s">
        <v>290</v>
      </c>
      <c r="N194">
        <v>30.648299999999999</v>
      </c>
      <c r="AA194">
        <f t="shared" si="38"/>
        <v>189</v>
      </c>
      <c r="AB194" t="str">
        <f>B2B!B191</f>
        <v>JB2</v>
      </c>
      <c r="AC194" t="str">
        <f>B2B!C191</f>
        <v>90</v>
      </c>
      <c r="AD194" t="str">
        <f t="shared" si="32"/>
        <v>JB2-90</v>
      </c>
      <c r="AE194" t="str">
        <f t="shared" si="33"/>
        <v>FLED2</v>
      </c>
      <c r="AG194" t="str">
        <f t="shared" si="34"/>
        <v>--</v>
      </c>
      <c r="AH194" t="str">
        <f t="shared" si="35"/>
        <v>JB2-90</v>
      </c>
      <c r="AI194" t="str">
        <f>IFERROR(IF(IF(AG194="--",INDEX(D:D,MATCH(AE194,INDEX(B:B,MATCH(AE194,B:B,)+1):B10708,)+MATCH(AE194,B:B,)))=AD194,VLOOKUP(AE194,B:D,3,0),IF(AG194="--",INDEX(D:D,MATCH(AE194,INDEX(B:B,MATCH(AE194,B:B,)+1):B10708,)+MATCH(AE194,B:B,)),"---")),"---")</f>
        <v>R13-2</v>
      </c>
      <c r="AJ194" t="str">
        <f>IF(COUNTIF(CALC_CONN_TEB2000_REV01!F:F,IF(AH194&lt;&gt;"---",VLOOKUP(AD194,CALC_CONN_TEB2000_REV01!F:M,8,0),IF(IFERROR(IF(AD194=AH194,AI194,AH194),"---")="---","---",IF(COUNTIF(CALC_CONN_TEB2000_REV01!F:F,IFERROR(IF(AD194=AH194,AI194,AH194),"---"))&gt;0,"---",IFERROR(IF(AD194=AH194,AI194,AH194),"---")))))=1,IF(AH194&lt;&gt;"---",VLOOKUP(AD194,CALC_CONN_TEB2000_REV01!F:M,8,0),IF(IFERROR(IF(AD194=AH194,AI194,AH194),"---")="---","---",IF(COUNTIF(CALC_CONN_TEB2000_REV01!F:F,IFERROR(IF(AD194=AH194,AI194,AH194),"---"))&gt;0,"---",IFERROR(IF(AD194=AH194,AI194,AH194),"---")))),"---")</f>
        <v>---</v>
      </c>
      <c r="AK194" t="str">
        <f>IF(COUNTIF(CALC_CONN_TEB2000_REV01!F:F,IF(AH194&lt;&gt;"---",VLOOKUP(AD194,CALC_CONN_TEB2000_REV01!F:M,8,0),IF(IFERROR(IF(AD194=AH194,AI194,AH194),"---")="---","---",IF(COUNTIF(CALC_CONN_TEB2000_REV01!F:F,IFERROR(IF(AD194=AH194,AI194,AH194),"---"))&gt;0,"---",IFERROR(IF(AD194=AH194,AI194,AH194),"---")))))=0,IF(AH194&lt;&gt;"---",VLOOKUP(AD194,CALC_CONN_TEB2000_REV01!F:M,8,0),IF(IFERROR(IF(AD194=AH194,AI194,AH194),"---")="---","---",IF(COUNTIF(CALC_CONN_TEB2000_REV01!F:F,IFERROR(IF(AD194=AH194,AI194,AH194),"---"))&gt;0,"---",IFERROR(IF(AD194=AH194,AI194,AH194),"---")))),"---")</f>
        <v>U5-27</v>
      </c>
      <c r="AL194">
        <f t="shared" si="36"/>
        <v>30.9998</v>
      </c>
      <c r="AM194">
        <f t="shared" si="37"/>
        <v>3</v>
      </c>
      <c r="AT194">
        <f t="shared" si="30"/>
        <v>0</v>
      </c>
      <c r="AU194">
        <f t="shared" si="31"/>
        <v>0</v>
      </c>
    </row>
    <row r="195" spans="1:47" x14ac:dyDescent="0.25">
      <c r="A195" t="str">
        <f t="shared" si="26"/>
        <v>J2-C31</v>
      </c>
      <c r="B195" t="str">
        <f t="shared" si="27"/>
        <v>3.3V</v>
      </c>
      <c r="C195" t="str">
        <f t="shared" si="28"/>
        <v>J2-3.3V</v>
      </c>
      <c r="D195" t="str">
        <f t="shared" si="29"/>
        <v>J2-C31</v>
      </c>
      <c r="E195" t="s">
        <v>842</v>
      </c>
      <c r="F195" t="s">
        <v>1296</v>
      </c>
      <c r="G195" t="s">
        <v>1598</v>
      </c>
      <c r="L195" t="s">
        <v>1831</v>
      </c>
      <c r="M195" t="s">
        <v>290</v>
      </c>
      <c r="N195">
        <v>30.9998</v>
      </c>
      <c r="AA195">
        <f t="shared" si="38"/>
        <v>190</v>
      </c>
      <c r="AB195" t="str">
        <f>B2B!B192</f>
        <v>JB2</v>
      </c>
      <c r="AC195" t="str">
        <f>B2B!C192</f>
        <v>89</v>
      </c>
      <c r="AD195" t="str">
        <f t="shared" si="32"/>
        <v>JB2-89</v>
      </c>
      <c r="AE195" t="str">
        <f t="shared" si="33"/>
        <v>GND</v>
      </c>
      <c r="AG195" t="str">
        <f t="shared" si="34"/>
        <v>---</v>
      </c>
      <c r="AH195" t="str">
        <f t="shared" si="35"/>
        <v>---</v>
      </c>
      <c r="AI195" t="str">
        <f>IFERROR(IF(IF(AG195="--",INDEX(D:D,MATCH(AE195,INDEX(B:B,MATCH(AE195,B:B,)+1):B10709,)+MATCH(AE195,B:B,)))=AD195,VLOOKUP(AE195,B:D,3,0),IF(AG195="--",INDEX(D:D,MATCH(AE195,INDEX(B:B,MATCH(AE195,B:B,)+1):B10709,)+MATCH(AE195,B:B,)),"---")),"---")</f>
        <v>---</v>
      </c>
      <c r="AJ195" t="str">
        <f>IF(COUNTIF(CALC_CONN_TEB2000_REV01!F:F,IF(AH195&lt;&gt;"---",VLOOKUP(AD195,CALC_CONN_TEB2000_REV01!F:M,8,0),IF(IFERROR(IF(AD195=AH195,AI195,AH195),"---")="---","---",IF(COUNTIF(CALC_CONN_TEB2000_REV01!F:F,IFERROR(IF(AD195=AH195,AI195,AH195),"---"))&gt;0,"---",IFERROR(IF(AD195=AH195,AI195,AH195),"---")))))=1,IF(AH195&lt;&gt;"---",VLOOKUP(AD195,CALC_CONN_TEB2000_REV01!F:M,8,0),IF(IFERROR(IF(AD195=AH195,AI195,AH195),"---")="---","---",IF(COUNTIF(CALC_CONN_TEB2000_REV01!F:F,IFERROR(IF(AD195=AH195,AI195,AH195),"---"))&gt;0,"---",IFERROR(IF(AD195=AH195,AI195,AH195),"---")))),"---")</f>
        <v>---</v>
      </c>
      <c r="AK195" t="str">
        <f>IF(COUNTIF(CALC_CONN_TEB2000_REV01!F:F,IF(AH195&lt;&gt;"---",VLOOKUP(AD195,CALC_CONN_TEB2000_REV01!F:M,8,0),IF(IFERROR(IF(AD195=AH195,AI195,AH195),"---")="---","---",IF(COUNTIF(CALC_CONN_TEB2000_REV01!F:F,IFERROR(IF(AD195=AH195,AI195,AH195),"---"))&gt;0,"---",IFERROR(IF(AD195=AH195,AI195,AH195),"---")))))=0,IF(AH195&lt;&gt;"---",VLOOKUP(AD195,CALC_CONN_TEB2000_REV01!F:M,8,0),IF(IFERROR(IF(AD195=AH195,AI195,AH195),"---")="---","---",IF(COUNTIF(CALC_CONN_TEB2000_REV01!F:F,IFERROR(IF(AD195=AH195,AI195,AH195),"---"))&gt;0,"---",IFERROR(IF(AD195=AH195,AI195,AH195),"---")))),"---")</f>
        <v>---</v>
      </c>
      <c r="AL195" t="str">
        <f t="shared" si="36"/>
        <v>---</v>
      </c>
      <c r="AM195">
        <f t="shared" si="37"/>
        <v>224</v>
      </c>
      <c r="AT195">
        <f t="shared" si="30"/>
        <v>0</v>
      </c>
      <c r="AU195">
        <f t="shared" si="31"/>
        <v>0</v>
      </c>
    </row>
    <row r="196" spans="1:47" x14ac:dyDescent="0.25">
      <c r="A196" t="str">
        <f t="shared" si="26"/>
        <v>J2-C32</v>
      </c>
      <c r="B196" t="str">
        <f t="shared" si="27"/>
        <v>M3.3VOUT</v>
      </c>
      <c r="C196" t="str">
        <f t="shared" si="28"/>
        <v>J2-M3.3VOUT</v>
      </c>
      <c r="D196" t="str">
        <f t="shared" si="29"/>
        <v>J2-C32</v>
      </c>
      <c r="E196" t="s">
        <v>842</v>
      </c>
      <c r="F196" t="s">
        <v>1297</v>
      </c>
      <c r="G196" t="s">
        <v>1778</v>
      </c>
      <c r="L196" t="s">
        <v>1832</v>
      </c>
      <c r="M196" t="s">
        <v>290</v>
      </c>
      <c r="N196">
        <v>40.884700000000002</v>
      </c>
      <c r="AA196">
        <f t="shared" si="38"/>
        <v>191</v>
      </c>
      <c r="AB196" t="str">
        <f>B2B!B193</f>
        <v>JB2</v>
      </c>
      <c r="AC196" t="str">
        <f>B2B!C193</f>
        <v>92</v>
      </c>
      <c r="AD196" t="str">
        <f t="shared" si="32"/>
        <v>JB2-92</v>
      </c>
      <c r="AE196" t="str">
        <f t="shared" si="33"/>
        <v>VCCJTAG</v>
      </c>
      <c r="AG196" t="str">
        <f t="shared" si="34"/>
        <v>---</v>
      </c>
      <c r="AH196" t="str">
        <f t="shared" si="35"/>
        <v>---</v>
      </c>
      <c r="AI196" t="str">
        <f>IFERROR(IF(IF(AG196="--",INDEX(D:D,MATCH(AE196,INDEX(B:B,MATCH(AE196,B:B,)+1):B10710,)+MATCH(AE196,B:B,)))=AD196,VLOOKUP(AE196,B:D,3,0),IF(AG196="--",INDEX(D:D,MATCH(AE196,INDEX(B:B,MATCH(AE196,B:B,)+1):B10710,)+MATCH(AE196,B:B,)),"---")),"---")</f>
        <v>---</v>
      </c>
      <c r="AJ196" t="str">
        <f>IF(COUNTIF(CALC_CONN_TEB2000_REV01!F:F,IF(AH196&lt;&gt;"---",VLOOKUP(AD196,CALC_CONN_TEB2000_REV01!F:M,8,0),IF(IFERROR(IF(AD196=AH196,AI196,AH196),"---")="---","---",IF(COUNTIF(CALC_CONN_TEB2000_REV01!F:F,IFERROR(IF(AD196=AH196,AI196,AH196),"---"))&gt;0,"---",IFERROR(IF(AD196=AH196,AI196,AH196),"---")))))=1,IF(AH196&lt;&gt;"---",VLOOKUP(AD196,CALC_CONN_TEB2000_REV01!F:M,8,0),IF(IFERROR(IF(AD196=AH196,AI196,AH196),"---")="---","---",IF(COUNTIF(CALC_CONN_TEB2000_REV01!F:F,IFERROR(IF(AD196=AH196,AI196,AH196),"---"))&gt;0,"---",IFERROR(IF(AD196=AH196,AI196,AH196),"---")))),"---")</f>
        <v>---</v>
      </c>
      <c r="AK196" t="str">
        <f>IF(COUNTIF(CALC_CONN_TEB2000_REV01!F:F,IF(AH196&lt;&gt;"---",VLOOKUP(AD196,CALC_CONN_TEB2000_REV01!F:M,8,0),IF(IFERROR(IF(AD196=AH196,AI196,AH196),"---")="---","---",IF(COUNTIF(CALC_CONN_TEB2000_REV01!F:F,IFERROR(IF(AD196=AH196,AI196,AH196),"---"))&gt;0,"---",IFERROR(IF(AD196=AH196,AI196,AH196),"---")))))=0,IF(AH196&lt;&gt;"---",VLOOKUP(AD196,CALC_CONN_TEB2000_REV01!F:M,8,0),IF(IFERROR(IF(AD196=AH196,AI196,AH196),"---")="---","---",IF(COUNTIF(CALC_CONN_TEB2000_REV01!F:F,IFERROR(IF(AD196=AH196,AI196,AH196),"---"))&gt;0,"---",IFERROR(IF(AD196=AH196,AI196,AH196),"---")))),"---")</f>
        <v>---</v>
      </c>
      <c r="AL196" t="str">
        <f t="shared" si="36"/>
        <v>---</v>
      </c>
      <c r="AM196">
        <f t="shared" si="37"/>
        <v>9</v>
      </c>
      <c r="AT196">
        <f t="shared" si="30"/>
        <v>0</v>
      </c>
      <c r="AU196">
        <f t="shared" si="31"/>
        <v>0</v>
      </c>
    </row>
    <row r="197" spans="1:47" x14ac:dyDescent="0.25">
      <c r="A197" t="str">
        <f t="shared" si="26"/>
        <v>J3-1</v>
      </c>
      <c r="B197" t="str">
        <f t="shared" si="27"/>
        <v>DAT2</v>
      </c>
      <c r="C197" t="str">
        <f t="shared" si="28"/>
        <v>J3-DAT2</v>
      </c>
      <c r="D197" t="str">
        <f t="shared" si="29"/>
        <v>J3-1</v>
      </c>
      <c r="E197" t="s">
        <v>844</v>
      </c>
      <c r="F197">
        <v>1</v>
      </c>
      <c r="G197" t="s">
        <v>1806</v>
      </c>
      <c r="L197" t="s">
        <v>1833</v>
      </c>
      <c r="M197" t="s">
        <v>290</v>
      </c>
      <c r="N197">
        <v>38.5959</v>
      </c>
      <c r="AA197">
        <f t="shared" si="38"/>
        <v>192</v>
      </c>
      <c r="AB197" t="str">
        <f>B2B!B194</f>
        <v>JB2</v>
      </c>
      <c r="AC197" t="str">
        <f>B2B!C194</f>
        <v>91</v>
      </c>
      <c r="AD197" t="str">
        <f t="shared" si="32"/>
        <v>JB2-91</v>
      </c>
      <c r="AE197" t="str">
        <f t="shared" si="33"/>
        <v>B13_L19_P</v>
      </c>
      <c r="AG197" t="str">
        <f t="shared" si="34"/>
        <v>--</v>
      </c>
      <c r="AH197" t="str">
        <f t="shared" si="35"/>
        <v>J2-A7</v>
      </c>
      <c r="AI197" t="str">
        <f>IFERROR(IF(IF(AG197="--",INDEX(D:D,MATCH(AE197,INDEX(B:B,MATCH(AE197,B:B,)+1):B10711,)+MATCH(AE197,B:B,)))=AD197,VLOOKUP(AE197,B:D,3,0),IF(AG197="--",INDEX(D:D,MATCH(AE197,INDEX(B:B,MATCH(AE197,B:B,)+1):B10711,)+MATCH(AE197,B:B,)),"---")),"---")</f>
        <v>J2-A7</v>
      </c>
      <c r="AJ197" t="str">
        <f>IF(COUNTIF(CALC_CONN_TEB2000_REV01!F:F,IF(AH197&lt;&gt;"---",VLOOKUP(AD197,CALC_CONN_TEB2000_REV01!F:M,8,0),IF(IFERROR(IF(AD197=AH197,AI197,AH197),"---")="---","---",IF(COUNTIF(CALC_CONN_TEB2000_REV01!F:F,IFERROR(IF(AD197=AH197,AI197,AH197),"---"))&gt;0,"---",IFERROR(IF(AD197=AH197,AI197,AH197),"---")))))=1,IF(AH197&lt;&gt;"---",VLOOKUP(AD197,CALC_CONN_TEB2000_REV01!F:M,8,0),IF(IFERROR(IF(AD197=AH197,AI197,AH197),"---")="---","---",IF(COUNTIF(CALC_CONN_TEB2000_REV01!F:F,IFERROR(IF(AD197=AH197,AI197,AH197),"---"))&gt;0,"---",IFERROR(IF(AD197=AH197,AI197,AH197),"---")))),"---")</f>
        <v>J2-A7</v>
      </c>
      <c r="AK197" t="str">
        <f>IF(COUNTIF(CALC_CONN_TEB2000_REV01!F:F,IF(AH197&lt;&gt;"---",VLOOKUP(AD197,CALC_CONN_TEB2000_REV01!F:M,8,0),IF(IFERROR(IF(AD197=AH197,AI197,AH197),"---")="---","---",IF(COUNTIF(CALC_CONN_TEB2000_REV01!F:F,IFERROR(IF(AD197=AH197,AI197,AH197),"---"))&gt;0,"---",IFERROR(IF(AD197=AH197,AI197,AH197),"---")))))=0,IF(AH197&lt;&gt;"---",VLOOKUP(AD197,CALC_CONN_TEB2000_REV01!F:M,8,0),IF(IFERROR(IF(AD197=AH197,AI197,AH197),"---")="---","---",IF(COUNTIF(CALC_CONN_TEB2000_REV01!F:F,IFERROR(IF(AD197=AH197,AI197,AH197),"---"))&gt;0,"---",IFERROR(IF(AD197=AH197,AI197,AH197),"---")))),"---")</f>
        <v>---</v>
      </c>
      <c r="AL197">
        <f t="shared" si="36"/>
        <v>14.803900000000001</v>
      </c>
      <c r="AM197">
        <f t="shared" si="37"/>
        <v>2</v>
      </c>
      <c r="AT197" t="str">
        <f t="shared" si="30"/>
        <v>DAT2</v>
      </c>
      <c r="AU197" t="str">
        <f t="shared" si="31"/>
        <v>--</v>
      </c>
    </row>
    <row r="198" spans="1:47" x14ac:dyDescent="0.25">
      <c r="A198" t="str">
        <f t="shared" ref="A198:A261" si="39">$E198&amp;"-"&amp;$F198</f>
        <v>J3-2</v>
      </c>
      <c r="B198" t="str">
        <f t="shared" ref="B198:B261" si="40">IF(OR(E198=$A$2,E198=$B$2,E198=$C$2,E198=$D$2),"--",G198)</f>
        <v>DAT3/CS</v>
      </c>
      <c r="C198" t="str">
        <f t="shared" ref="C198:C261" si="41">$E198&amp;"-"&amp;$G198</f>
        <v>J3-DAT3/CS</v>
      </c>
      <c r="D198" t="str">
        <f t="shared" ref="D198:D261" si="42">A198</f>
        <v>J3-2</v>
      </c>
      <c r="E198" t="s">
        <v>844</v>
      </c>
      <c r="F198">
        <v>2</v>
      </c>
      <c r="G198" t="s">
        <v>1807</v>
      </c>
      <c r="L198" t="s">
        <v>1834</v>
      </c>
      <c r="M198" t="s">
        <v>290</v>
      </c>
      <c r="N198">
        <v>7.1677</v>
      </c>
      <c r="AA198">
        <f t="shared" si="38"/>
        <v>193</v>
      </c>
      <c r="AB198" t="str">
        <f>B2B!B195</f>
        <v>JB2</v>
      </c>
      <c r="AC198" t="str">
        <f>B2B!C195</f>
        <v>94</v>
      </c>
      <c r="AD198" t="str">
        <f t="shared" si="32"/>
        <v>JB2-94</v>
      </c>
      <c r="AE198" t="str">
        <f t="shared" si="33"/>
        <v>TMS_B</v>
      </c>
      <c r="AG198" t="str">
        <f t="shared" si="34"/>
        <v>--</v>
      </c>
      <c r="AH198" t="str">
        <f t="shared" si="35"/>
        <v>JB2-94</v>
      </c>
      <c r="AI198" t="str">
        <f>IFERROR(IF(IF(AG198="--",INDEX(D:D,MATCH(AE198,INDEX(B:B,MATCH(AE198,B:B,)+1):B10712,)+MATCH(AE198,B:B,)))=AD198,VLOOKUP(AE198,B:D,3,0),IF(AG198="--",INDEX(D:D,MATCH(AE198,INDEX(B:B,MATCH(AE198,B:B,)+1):B10712,)+MATCH(AE198,B:B,)),"---")),"---")</f>
        <v>U5-4</v>
      </c>
      <c r="AJ198" t="str">
        <f>IF(COUNTIF(CALC_CONN_TEB2000_REV01!F:F,IF(AH198&lt;&gt;"---",VLOOKUP(AD198,CALC_CONN_TEB2000_REV01!F:M,8,0),IF(IFERROR(IF(AD198=AH198,AI198,AH198),"---")="---","---",IF(COUNTIF(CALC_CONN_TEB2000_REV01!F:F,IFERROR(IF(AD198=AH198,AI198,AH198),"---"))&gt;0,"---",IFERROR(IF(AD198=AH198,AI198,AH198),"---")))))=1,IF(AH198&lt;&gt;"---",VLOOKUP(AD198,CALC_CONN_TEB2000_REV01!F:M,8,0),IF(IFERROR(IF(AD198=AH198,AI198,AH198),"---")="---","---",IF(COUNTIF(CALC_CONN_TEB2000_REV01!F:F,IFERROR(IF(AD198=AH198,AI198,AH198),"---"))&gt;0,"---",IFERROR(IF(AD198=AH198,AI198,AH198),"---")))),"---")</f>
        <v>---</v>
      </c>
      <c r="AK198" t="str">
        <f>IF(COUNTIF(CALC_CONN_TEB2000_REV01!F:F,IF(AH198&lt;&gt;"---",VLOOKUP(AD198,CALC_CONN_TEB2000_REV01!F:M,8,0),IF(IFERROR(IF(AD198=AH198,AI198,AH198),"---")="---","---",IF(COUNTIF(CALC_CONN_TEB2000_REV01!F:F,IFERROR(IF(AD198=AH198,AI198,AH198),"---"))&gt;0,"---",IFERROR(IF(AD198=AH198,AI198,AH198),"---")))))=0,IF(AH198&lt;&gt;"---",VLOOKUP(AD198,CALC_CONN_TEB2000_REV01!F:M,8,0),IF(IFERROR(IF(AD198=AH198,AI198,AH198),"---")="---","---",IF(COUNTIF(CALC_CONN_TEB2000_REV01!F:F,IFERROR(IF(AD198=AH198,AI198,AH198),"---"))&gt;0,"---",IFERROR(IF(AD198=AH198,AI198,AH198),"---")))),"---")</f>
        <v>U5-4</v>
      </c>
      <c r="AL198">
        <f t="shared" si="36"/>
        <v>6.6083999999999996</v>
      </c>
      <c r="AM198">
        <f t="shared" si="37"/>
        <v>2</v>
      </c>
      <c r="AT198" t="str">
        <f t="shared" ref="AT198:AT261" si="43">IF(IF(COUNTIF($AO$6:$AQ$150,B198)&gt;0,"---","--")="---",VLOOKUP(B198,$AO$6:$AQ$150,3,0),B198)</f>
        <v>DAT3/CS</v>
      </c>
      <c r="AU198" t="str">
        <f t="shared" ref="AU198:AU261" si="44">IF(IF(COUNTIF($AO$6:$AQ$150,B198)&gt;0,"---","--")="---",VLOOKUP(B198,$AO$6:$AQ$150,2,0),"--")</f>
        <v>--</v>
      </c>
    </row>
    <row r="199" spans="1:47" x14ac:dyDescent="0.25">
      <c r="A199" t="str">
        <f t="shared" si="39"/>
        <v>J3-3</v>
      </c>
      <c r="B199" t="str">
        <f t="shared" si="40"/>
        <v>CMD/MOSI</v>
      </c>
      <c r="C199" t="str">
        <f t="shared" si="41"/>
        <v>J3-CMD/MOSI</v>
      </c>
      <c r="D199" t="str">
        <f t="shared" si="42"/>
        <v>J3-3</v>
      </c>
      <c r="E199" t="s">
        <v>844</v>
      </c>
      <c r="F199">
        <v>3</v>
      </c>
      <c r="G199" t="s">
        <v>1802</v>
      </c>
      <c r="L199" t="s">
        <v>1835</v>
      </c>
      <c r="M199" t="s">
        <v>290</v>
      </c>
      <c r="N199">
        <v>7.1611000000000002</v>
      </c>
      <c r="AA199">
        <f t="shared" si="38"/>
        <v>194</v>
      </c>
      <c r="AB199" t="str">
        <f>B2B!B196</f>
        <v>JB2</v>
      </c>
      <c r="AC199" t="str">
        <f>B2B!C196</f>
        <v>93</v>
      </c>
      <c r="AD199" t="str">
        <f t="shared" ref="AD199:AD262" si="45">AB199&amp;"-"&amp;AC199</f>
        <v>JB2-93</v>
      </c>
      <c r="AE199" t="str">
        <f t="shared" ref="AE199:AE262" si="46">VLOOKUP(AD199,A:B,2,0)</f>
        <v>B13_L19_N</v>
      </c>
      <c r="AG199" t="str">
        <f t="shared" ref="AG199:AG262" si="47">IF(
IF(
IFERROR(VLOOKUP(AE199,$AO$6:$AO$50,1,),1)=1,1,0),
"--","---")</f>
        <v>--</v>
      </c>
      <c r="AH199" t="str">
        <f t="shared" ref="AH199:AH262" si="48">IF(AG199&lt;&gt;"---",IFERROR(VLOOKUP(AE199,B:F,3,0),"--"),"---")</f>
        <v>J2-A6</v>
      </c>
      <c r="AI199" t="str">
        <f>IFERROR(IF(IF(AG199="--",INDEX(D:D,MATCH(AE199,INDEX(B:B,MATCH(AE199,B:B,)+1):B10713,)+MATCH(AE199,B:B,)))=AD199,VLOOKUP(AE199,B:D,3,0),IF(AG199="--",INDEX(D:D,MATCH(AE199,INDEX(B:B,MATCH(AE199,B:B,)+1):B10713,)+MATCH(AE199,B:B,)),"---")),"---")</f>
        <v>J2-A6</v>
      </c>
      <c r="AJ199" t="str">
        <f>IF(COUNTIF(CALC_CONN_TEB2000_REV01!F:F,IF(AH199&lt;&gt;"---",VLOOKUP(AD199,CALC_CONN_TEB2000_REV01!F:M,8,0),IF(IFERROR(IF(AD199=AH199,AI199,AH199),"---")="---","---",IF(COUNTIF(CALC_CONN_TEB2000_REV01!F:F,IFERROR(IF(AD199=AH199,AI199,AH199),"---"))&gt;0,"---",IFERROR(IF(AD199=AH199,AI199,AH199),"---")))))=1,IF(AH199&lt;&gt;"---",VLOOKUP(AD199,CALC_CONN_TEB2000_REV01!F:M,8,0),IF(IFERROR(IF(AD199=AH199,AI199,AH199),"---")="---","---",IF(COUNTIF(CALC_CONN_TEB2000_REV01!F:F,IFERROR(IF(AD199=AH199,AI199,AH199),"---"))&gt;0,"---",IFERROR(IF(AD199=AH199,AI199,AH199),"---")))),"---")</f>
        <v>J2-A6</v>
      </c>
      <c r="AK199" t="str">
        <f>IF(COUNTIF(CALC_CONN_TEB2000_REV01!F:F,IF(AH199&lt;&gt;"---",VLOOKUP(AD199,CALC_CONN_TEB2000_REV01!F:M,8,0),IF(IFERROR(IF(AD199=AH199,AI199,AH199),"---")="---","---",IF(COUNTIF(CALC_CONN_TEB2000_REV01!F:F,IFERROR(IF(AD199=AH199,AI199,AH199),"---"))&gt;0,"---",IFERROR(IF(AD199=AH199,AI199,AH199),"---")))))=0,IF(AH199&lt;&gt;"---",VLOOKUP(AD199,CALC_CONN_TEB2000_REV01!F:M,8,0),IF(IFERROR(IF(AD199=AH199,AI199,AH199),"---")="---","---",IF(COUNTIF(CALC_CONN_TEB2000_REV01!F:F,IFERROR(IF(AD199=AH199,AI199,AH199),"---"))&gt;0,"---",IFERROR(IF(AD199=AH199,AI199,AH199),"---")))),"---")</f>
        <v>---</v>
      </c>
      <c r="AL199">
        <f t="shared" ref="AL199:AL262" si="49">IF(AG199&lt;&gt;"---",IFERROR(VLOOKUP(AE199,L:N,3,0),"--"),"---")</f>
        <v>14.7639</v>
      </c>
      <c r="AM199">
        <f t="shared" ref="AM199:AM262" si="50">COUNTIF(B:B,AE199)</f>
        <v>2</v>
      </c>
      <c r="AT199" t="str">
        <f t="shared" si="43"/>
        <v>CMD/MOSI</v>
      </c>
      <c r="AU199" t="str">
        <f t="shared" si="44"/>
        <v>--</v>
      </c>
    </row>
    <row r="200" spans="1:47" x14ac:dyDescent="0.25">
      <c r="A200" t="str">
        <f t="shared" si="39"/>
        <v>J3-4</v>
      </c>
      <c r="B200" t="str">
        <f t="shared" si="40"/>
        <v>3.3V_SD</v>
      </c>
      <c r="C200" t="str">
        <f t="shared" si="41"/>
        <v>J3-3.3V_SD</v>
      </c>
      <c r="D200" t="str">
        <f t="shared" si="42"/>
        <v>J3-4</v>
      </c>
      <c r="E200" t="s">
        <v>844</v>
      </c>
      <c r="F200">
        <v>4</v>
      </c>
      <c r="G200" t="s">
        <v>1600</v>
      </c>
      <c r="L200" t="s">
        <v>291</v>
      </c>
      <c r="M200" t="s">
        <v>290</v>
      </c>
      <c r="N200">
        <v>473.85210000000001</v>
      </c>
      <c r="AA200">
        <f t="shared" ref="AA200:AA263" si="51">AA199+1</f>
        <v>195</v>
      </c>
      <c r="AB200" t="str">
        <f>B2B!B197</f>
        <v>JB2</v>
      </c>
      <c r="AC200" t="str">
        <f>B2B!C197</f>
        <v>96</v>
      </c>
      <c r="AD200" t="str">
        <f t="shared" si="45"/>
        <v>JB2-96</v>
      </c>
      <c r="AE200" t="str">
        <f t="shared" si="46"/>
        <v>TDI_B</v>
      </c>
      <c r="AG200" t="str">
        <f t="shared" si="47"/>
        <v>--</v>
      </c>
      <c r="AH200" t="str">
        <f t="shared" si="48"/>
        <v>JB2-96</v>
      </c>
      <c r="AI200" t="str">
        <f>IFERROR(IF(IF(AG200="--",INDEX(D:D,MATCH(AE200,INDEX(B:B,MATCH(AE200,B:B,)+1):B10714,)+MATCH(AE200,B:B,)))=AD200,VLOOKUP(AE200,B:D,3,0),IF(AG200="--",INDEX(D:D,MATCH(AE200,INDEX(B:B,MATCH(AE200,B:B,)+1):B10714,)+MATCH(AE200,B:B,)),"---")),"---")</f>
        <v>U5-3</v>
      </c>
      <c r="AJ200" t="str">
        <f>IF(COUNTIF(CALC_CONN_TEB2000_REV01!F:F,IF(AH200&lt;&gt;"---",VLOOKUP(AD200,CALC_CONN_TEB2000_REV01!F:M,8,0),IF(IFERROR(IF(AD200=AH200,AI200,AH200),"---")="---","---",IF(COUNTIF(CALC_CONN_TEB2000_REV01!F:F,IFERROR(IF(AD200=AH200,AI200,AH200),"---"))&gt;0,"---",IFERROR(IF(AD200=AH200,AI200,AH200),"---")))))=1,IF(AH200&lt;&gt;"---",VLOOKUP(AD200,CALC_CONN_TEB2000_REV01!F:M,8,0),IF(IFERROR(IF(AD200=AH200,AI200,AH200),"---")="---","---",IF(COUNTIF(CALC_CONN_TEB2000_REV01!F:F,IFERROR(IF(AD200=AH200,AI200,AH200),"---"))&gt;0,"---",IFERROR(IF(AD200=AH200,AI200,AH200),"---")))),"---")</f>
        <v>---</v>
      </c>
      <c r="AK200" t="str">
        <f>IF(COUNTIF(CALC_CONN_TEB2000_REV01!F:F,IF(AH200&lt;&gt;"---",VLOOKUP(AD200,CALC_CONN_TEB2000_REV01!F:M,8,0),IF(IFERROR(IF(AD200=AH200,AI200,AH200),"---")="---","---",IF(COUNTIF(CALC_CONN_TEB2000_REV01!F:F,IFERROR(IF(AD200=AH200,AI200,AH200),"---"))&gt;0,"---",IFERROR(IF(AD200=AH200,AI200,AH200),"---")))))=0,IF(AH200&lt;&gt;"---",VLOOKUP(AD200,CALC_CONN_TEB2000_REV01!F:M,8,0),IF(IFERROR(IF(AD200=AH200,AI200,AH200),"---")="---","---",IF(COUNTIF(CALC_CONN_TEB2000_REV01!F:F,IFERROR(IF(AD200=AH200,AI200,AH200),"---"))&gt;0,"---",IFERROR(IF(AD200=AH200,AI200,AH200),"---")))),"---")</f>
        <v>U5-3</v>
      </c>
      <c r="AL200">
        <f t="shared" si="49"/>
        <v>6.4473000000000003</v>
      </c>
      <c r="AM200">
        <f t="shared" si="50"/>
        <v>2</v>
      </c>
      <c r="AT200">
        <f t="shared" si="43"/>
        <v>0</v>
      </c>
      <c r="AU200">
        <f t="shared" si="44"/>
        <v>0</v>
      </c>
    </row>
    <row r="201" spans="1:47" x14ac:dyDescent="0.25">
      <c r="A201" t="str">
        <f t="shared" si="39"/>
        <v>J3-5</v>
      </c>
      <c r="B201" t="str">
        <f t="shared" si="40"/>
        <v>S_CLK</v>
      </c>
      <c r="C201" t="str">
        <f t="shared" si="41"/>
        <v>J3-S_CLK</v>
      </c>
      <c r="D201" t="str">
        <f t="shared" si="42"/>
        <v>J3-5</v>
      </c>
      <c r="E201" t="s">
        <v>844</v>
      </c>
      <c r="F201">
        <v>5</v>
      </c>
      <c r="G201" t="s">
        <v>1836</v>
      </c>
      <c r="L201" t="s">
        <v>1837</v>
      </c>
      <c r="M201" t="s">
        <v>290</v>
      </c>
      <c r="N201">
        <v>40.190100000000001</v>
      </c>
      <c r="AA201">
        <f t="shared" si="51"/>
        <v>196</v>
      </c>
      <c r="AB201" t="str">
        <f>B2B!B198</f>
        <v>JB2</v>
      </c>
      <c r="AC201" t="str">
        <f>B2B!C198</f>
        <v>95</v>
      </c>
      <c r="AD201" t="str">
        <f t="shared" si="45"/>
        <v>JB2-95</v>
      </c>
      <c r="AE201" t="str">
        <f t="shared" si="46"/>
        <v>B13_L22_P</v>
      </c>
      <c r="AG201" t="str">
        <f t="shared" si="47"/>
        <v>--</v>
      </c>
      <c r="AH201" t="str">
        <f t="shared" si="48"/>
        <v>J2-B6</v>
      </c>
      <c r="AI201" t="str">
        <f>IFERROR(IF(IF(AG201="--",INDEX(D:D,MATCH(AE201,INDEX(B:B,MATCH(AE201,B:B,)+1):B10715,)+MATCH(AE201,B:B,)))=AD201,VLOOKUP(AE201,B:D,3,0),IF(AG201="--",INDEX(D:D,MATCH(AE201,INDEX(B:B,MATCH(AE201,B:B,)+1):B10715,)+MATCH(AE201,B:B,)),"---")),"---")</f>
        <v>J2-B6</v>
      </c>
      <c r="AJ201" t="str">
        <f>IF(COUNTIF(CALC_CONN_TEB2000_REV01!F:F,IF(AH201&lt;&gt;"---",VLOOKUP(AD201,CALC_CONN_TEB2000_REV01!F:M,8,0),IF(IFERROR(IF(AD201=AH201,AI201,AH201),"---")="---","---",IF(COUNTIF(CALC_CONN_TEB2000_REV01!F:F,IFERROR(IF(AD201=AH201,AI201,AH201),"---"))&gt;0,"---",IFERROR(IF(AD201=AH201,AI201,AH201),"---")))))=1,IF(AH201&lt;&gt;"---",VLOOKUP(AD201,CALC_CONN_TEB2000_REV01!F:M,8,0),IF(IFERROR(IF(AD201=AH201,AI201,AH201),"---")="---","---",IF(COUNTIF(CALC_CONN_TEB2000_REV01!F:F,IFERROR(IF(AD201=AH201,AI201,AH201),"---"))&gt;0,"---",IFERROR(IF(AD201=AH201,AI201,AH201),"---")))),"---")</f>
        <v>J2-B6</v>
      </c>
      <c r="AK201" t="str">
        <f>IF(COUNTIF(CALC_CONN_TEB2000_REV01!F:F,IF(AH201&lt;&gt;"---",VLOOKUP(AD201,CALC_CONN_TEB2000_REV01!F:M,8,0),IF(IFERROR(IF(AD201=AH201,AI201,AH201),"---")="---","---",IF(COUNTIF(CALC_CONN_TEB2000_REV01!F:F,IFERROR(IF(AD201=AH201,AI201,AH201),"---"))&gt;0,"---",IFERROR(IF(AD201=AH201,AI201,AH201),"---")))))=0,IF(AH201&lt;&gt;"---",VLOOKUP(AD201,CALC_CONN_TEB2000_REV01!F:M,8,0),IF(IFERROR(IF(AD201=AH201,AI201,AH201),"---")="---","---",IF(COUNTIF(CALC_CONN_TEB2000_REV01!F:F,IFERROR(IF(AD201=AH201,AI201,AH201),"---"))&gt;0,"---",IFERROR(IF(AD201=AH201,AI201,AH201),"---")))),"---")</f>
        <v>---</v>
      </c>
      <c r="AL201">
        <f t="shared" si="49"/>
        <v>18.655999999999999</v>
      </c>
      <c r="AM201">
        <f t="shared" si="50"/>
        <v>2</v>
      </c>
      <c r="AT201" t="str">
        <f t="shared" si="43"/>
        <v>S_CLK</v>
      </c>
      <c r="AU201" t="str">
        <f t="shared" si="44"/>
        <v>--</v>
      </c>
    </row>
    <row r="202" spans="1:47" x14ac:dyDescent="0.25">
      <c r="A202" t="str">
        <f t="shared" si="39"/>
        <v>J3-6</v>
      </c>
      <c r="B202" t="str">
        <f t="shared" si="40"/>
        <v>GND</v>
      </c>
      <c r="C202" t="str">
        <f t="shared" si="41"/>
        <v>J3-GND</v>
      </c>
      <c r="D202" t="str">
        <f t="shared" si="42"/>
        <v>J3-6</v>
      </c>
      <c r="E202" t="s">
        <v>844</v>
      </c>
      <c r="F202">
        <v>6</v>
      </c>
      <c r="G202" t="s">
        <v>291</v>
      </c>
      <c r="L202" t="s">
        <v>1838</v>
      </c>
      <c r="M202" t="s">
        <v>290</v>
      </c>
      <c r="N202">
        <v>80.14</v>
      </c>
      <c r="AA202">
        <f t="shared" si="51"/>
        <v>197</v>
      </c>
      <c r="AB202" t="str">
        <f>B2B!B199</f>
        <v>JB2</v>
      </c>
      <c r="AC202" t="str">
        <f>B2B!C199</f>
        <v>98</v>
      </c>
      <c r="AD202" t="str">
        <f t="shared" si="45"/>
        <v>JB2-98</v>
      </c>
      <c r="AE202" t="str">
        <f t="shared" si="46"/>
        <v>TDO_B</v>
      </c>
      <c r="AG202" t="str">
        <f t="shared" si="47"/>
        <v>--</v>
      </c>
      <c r="AH202" t="str">
        <f t="shared" si="48"/>
        <v>JB2-98</v>
      </c>
      <c r="AI202" t="str">
        <f>IFERROR(IF(IF(AG202="--",INDEX(D:D,MATCH(AE202,INDEX(B:B,MATCH(AE202,B:B,)+1):B10716,)+MATCH(AE202,B:B,)))=AD202,VLOOKUP(AE202,B:D,3,0),IF(AG202="--",INDEX(D:D,MATCH(AE202,INDEX(B:B,MATCH(AE202,B:B,)+1):B10716,)+MATCH(AE202,B:B,)),"---")),"---")</f>
        <v>U5-2</v>
      </c>
      <c r="AJ202" t="str">
        <f>IF(COUNTIF(CALC_CONN_TEB2000_REV01!F:F,IF(AH202&lt;&gt;"---",VLOOKUP(AD202,CALC_CONN_TEB2000_REV01!F:M,8,0),IF(IFERROR(IF(AD202=AH202,AI202,AH202),"---")="---","---",IF(COUNTIF(CALC_CONN_TEB2000_REV01!F:F,IFERROR(IF(AD202=AH202,AI202,AH202),"---"))&gt;0,"---",IFERROR(IF(AD202=AH202,AI202,AH202),"---")))))=1,IF(AH202&lt;&gt;"---",VLOOKUP(AD202,CALC_CONN_TEB2000_REV01!F:M,8,0),IF(IFERROR(IF(AD202=AH202,AI202,AH202),"---")="---","---",IF(COUNTIF(CALC_CONN_TEB2000_REV01!F:F,IFERROR(IF(AD202=AH202,AI202,AH202),"---"))&gt;0,"---",IFERROR(IF(AD202=AH202,AI202,AH202),"---")))),"---")</f>
        <v>---</v>
      </c>
      <c r="AK202" t="str">
        <f>IF(COUNTIF(CALC_CONN_TEB2000_REV01!F:F,IF(AH202&lt;&gt;"---",VLOOKUP(AD202,CALC_CONN_TEB2000_REV01!F:M,8,0),IF(IFERROR(IF(AD202=AH202,AI202,AH202),"---")="---","---",IF(COUNTIF(CALC_CONN_TEB2000_REV01!F:F,IFERROR(IF(AD202=AH202,AI202,AH202),"---"))&gt;0,"---",IFERROR(IF(AD202=AH202,AI202,AH202),"---")))))=0,IF(AH202&lt;&gt;"---",VLOOKUP(AD202,CALC_CONN_TEB2000_REV01!F:M,8,0),IF(IFERROR(IF(AD202=AH202,AI202,AH202),"---")="---","---",IF(COUNTIF(CALC_CONN_TEB2000_REV01!F:F,IFERROR(IF(AD202=AH202,AI202,AH202),"---"))&gt;0,"---",IFERROR(IF(AD202=AH202,AI202,AH202),"---")))),"---")</f>
        <v>U5-2</v>
      </c>
      <c r="AL202">
        <f t="shared" si="49"/>
        <v>6.3331999999999997</v>
      </c>
      <c r="AM202">
        <f t="shared" si="50"/>
        <v>2</v>
      </c>
      <c r="AT202">
        <f t="shared" si="43"/>
        <v>0</v>
      </c>
      <c r="AU202">
        <f t="shared" si="44"/>
        <v>0</v>
      </c>
    </row>
    <row r="203" spans="1:47" x14ac:dyDescent="0.25">
      <c r="A203" t="str">
        <f t="shared" si="39"/>
        <v>J3-7</v>
      </c>
      <c r="B203" t="str">
        <f t="shared" si="40"/>
        <v>DAT0/MISO</v>
      </c>
      <c r="C203" t="str">
        <f t="shared" si="41"/>
        <v>J3-DAT0/MISO</v>
      </c>
      <c r="D203" t="str">
        <f t="shared" si="42"/>
        <v>J3-7</v>
      </c>
      <c r="E203" t="s">
        <v>844</v>
      </c>
      <c r="F203">
        <v>7</v>
      </c>
      <c r="G203" t="s">
        <v>1803</v>
      </c>
      <c r="L203" t="s">
        <v>1778</v>
      </c>
      <c r="M203" t="s">
        <v>290</v>
      </c>
      <c r="N203">
        <v>126.8549</v>
      </c>
      <c r="AA203">
        <f t="shared" si="51"/>
        <v>198</v>
      </c>
      <c r="AB203" t="str">
        <f>B2B!B200</f>
        <v>JB2</v>
      </c>
      <c r="AC203" t="str">
        <f>B2B!C200</f>
        <v>97</v>
      </c>
      <c r="AD203" t="str">
        <f t="shared" si="45"/>
        <v>JB2-97</v>
      </c>
      <c r="AE203" t="str">
        <f t="shared" si="46"/>
        <v>B13_L22_N</v>
      </c>
      <c r="AG203" t="str">
        <f t="shared" si="47"/>
        <v>--</v>
      </c>
      <c r="AH203" t="str">
        <f t="shared" si="48"/>
        <v>J2-B5</v>
      </c>
      <c r="AI203" t="str">
        <f>IFERROR(IF(IF(AG203="--",INDEX(D:D,MATCH(AE203,INDEX(B:B,MATCH(AE203,B:B,)+1):B10717,)+MATCH(AE203,B:B,)))=AD203,VLOOKUP(AE203,B:D,3,0),IF(AG203="--",INDEX(D:D,MATCH(AE203,INDEX(B:B,MATCH(AE203,B:B,)+1):B10717,)+MATCH(AE203,B:B,)),"---")),"---")</f>
        <v>J2-B5</v>
      </c>
      <c r="AJ203" t="str">
        <f>IF(COUNTIF(CALC_CONN_TEB2000_REV01!F:F,IF(AH203&lt;&gt;"---",VLOOKUP(AD203,CALC_CONN_TEB2000_REV01!F:M,8,0),IF(IFERROR(IF(AD203=AH203,AI203,AH203),"---")="---","---",IF(COUNTIF(CALC_CONN_TEB2000_REV01!F:F,IFERROR(IF(AD203=AH203,AI203,AH203),"---"))&gt;0,"---",IFERROR(IF(AD203=AH203,AI203,AH203),"---")))))=1,IF(AH203&lt;&gt;"---",VLOOKUP(AD203,CALC_CONN_TEB2000_REV01!F:M,8,0),IF(IFERROR(IF(AD203=AH203,AI203,AH203),"---")="---","---",IF(COUNTIF(CALC_CONN_TEB2000_REV01!F:F,IFERROR(IF(AD203=AH203,AI203,AH203),"---"))&gt;0,"---",IFERROR(IF(AD203=AH203,AI203,AH203),"---")))),"---")</f>
        <v>J2-B5</v>
      </c>
      <c r="AK203" t="str">
        <f>IF(COUNTIF(CALC_CONN_TEB2000_REV01!F:F,IF(AH203&lt;&gt;"---",VLOOKUP(AD203,CALC_CONN_TEB2000_REV01!F:M,8,0),IF(IFERROR(IF(AD203=AH203,AI203,AH203),"---")="---","---",IF(COUNTIF(CALC_CONN_TEB2000_REV01!F:F,IFERROR(IF(AD203=AH203,AI203,AH203),"---"))&gt;0,"---",IFERROR(IF(AD203=AH203,AI203,AH203),"---")))))=0,IF(AH203&lt;&gt;"---",VLOOKUP(AD203,CALC_CONN_TEB2000_REV01!F:M,8,0),IF(IFERROR(IF(AD203=AH203,AI203,AH203),"---")="---","---",IF(COUNTIF(CALC_CONN_TEB2000_REV01!F:F,IFERROR(IF(AD203=AH203,AI203,AH203),"---"))&gt;0,"---",IFERROR(IF(AD203=AH203,AI203,AH203),"---")))),"---")</f>
        <v>---</v>
      </c>
      <c r="AL203">
        <f t="shared" si="49"/>
        <v>18.671600000000002</v>
      </c>
      <c r="AM203">
        <f t="shared" si="50"/>
        <v>2</v>
      </c>
      <c r="AT203" t="str">
        <f t="shared" si="43"/>
        <v>DAT0/MISO</v>
      </c>
      <c r="AU203" t="str">
        <f t="shared" si="44"/>
        <v>--</v>
      </c>
    </row>
    <row r="204" spans="1:47" x14ac:dyDescent="0.25">
      <c r="A204" t="str">
        <f t="shared" si="39"/>
        <v>J3-8</v>
      </c>
      <c r="B204" t="str">
        <f t="shared" si="40"/>
        <v>DAT1</v>
      </c>
      <c r="C204" t="str">
        <f t="shared" si="41"/>
        <v>J3-DAT1</v>
      </c>
      <c r="D204" t="str">
        <f t="shared" si="42"/>
        <v>J3-8</v>
      </c>
      <c r="E204" t="s">
        <v>844</v>
      </c>
      <c r="F204">
        <v>8</v>
      </c>
      <c r="G204" t="s">
        <v>1805</v>
      </c>
      <c r="L204" t="s">
        <v>1839</v>
      </c>
      <c r="M204" t="s">
        <v>290</v>
      </c>
      <c r="N204">
        <v>68.77</v>
      </c>
      <c r="AA204">
        <f t="shared" si="51"/>
        <v>199</v>
      </c>
      <c r="AB204" t="str">
        <f>B2B!B201</f>
        <v>JB2</v>
      </c>
      <c r="AC204" t="str">
        <f>B2B!C201</f>
        <v>100</v>
      </c>
      <c r="AD204" t="str">
        <f t="shared" si="45"/>
        <v>JB2-100</v>
      </c>
      <c r="AE204" t="str">
        <f t="shared" si="46"/>
        <v>TCK_B</v>
      </c>
      <c r="AG204" t="str">
        <f t="shared" si="47"/>
        <v>--</v>
      </c>
      <c r="AH204" t="str">
        <f t="shared" si="48"/>
        <v>JB2-100</v>
      </c>
      <c r="AI204" t="str">
        <f>IFERROR(IF(IF(AG204="--",INDEX(D:D,MATCH(AE204,INDEX(B:B,MATCH(AE204,B:B,)+1):B10718,)+MATCH(AE204,B:B,)))=AD204,VLOOKUP(AE204,B:D,3,0),IF(AG204="--",INDEX(D:D,MATCH(AE204,INDEX(B:B,MATCH(AE204,B:B,)+1):B10718,)+MATCH(AE204,B:B,)),"---")),"---")</f>
        <v>U5-1</v>
      </c>
      <c r="AJ204" t="str">
        <f>IF(COUNTIF(CALC_CONN_TEB2000_REV01!F:F,IF(AH204&lt;&gt;"---",VLOOKUP(AD204,CALC_CONN_TEB2000_REV01!F:M,8,0),IF(IFERROR(IF(AD204=AH204,AI204,AH204),"---")="---","---",IF(COUNTIF(CALC_CONN_TEB2000_REV01!F:F,IFERROR(IF(AD204=AH204,AI204,AH204),"---"))&gt;0,"---",IFERROR(IF(AD204=AH204,AI204,AH204),"---")))))=1,IF(AH204&lt;&gt;"---",VLOOKUP(AD204,CALC_CONN_TEB2000_REV01!F:M,8,0),IF(IFERROR(IF(AD204=AH204,AI204,AH204),"---")="---","---",IF(COUNTIF(CALC_CONN_TEB2000_REV01!F:F,IFERROR(IF(AD204=AH204,AI204,AH204),"---"))&gt;0,"---",IFERROR(IF(AD204=AH204,AI204,AH204),"---")))),"---")</f>
        <v>---</v>
      </c>
      <c r="AK204" t="str">
        <f>IF(COUNTIF(CALC_CONN_TEB2000_REV01!F:F,IF(AH204&lt;&gt;"---",VLOOKUP(AD204,CALC_CONN_TEB2000_REV01!F:M,8,0),IF(IFERROR(IF(AD204=AH204,AI204,AH204),"---")="---","---",IF(COUNTIF(CALC_CONN_TEB2000_REV01!F:F,IFERROR(IF(AD204=AH204,AI204,AH204),"---"))&gt;0,"---",IFERROR(IF(AD204=AH204,AI204,AH204),"---")))))=0,IF(AH204&lt;&gt;"---",VLOOKUP(AD204,CALC_CONN_TEB2000_REV01!F:M,8,0),IF(IFERROR(IF(AD204=AH204,AI204,AH204),"---")="---","---",IF(COUNTIF(CALC_CONN_TEB2000_REV01!F:F,IFERROR(IF(AD204=AH204,AI204,AH204),"---"))&gt;0,"---",IFERROR(IF(AD204=AH204,AI204,AH204),"---")))),"---")</f>
        <v>U5-1</v>
      </c>
      <c r="AL204">
        <f t="shared" si="49"/>
        <v>5.8205</v>
      </c>
      <c r="AM204">
        <f t="shared" si="50"/>
        <v>2</v>
      </c>
      <c r="AT204" t="str">
        <f t="shared" si="43"/>
        <v>DAT1</v>
      </c>
      <c r="AU204" t="str">
        <f t="shared" si="44"/>
        <v>--</v>
      </c>
    </row>
    <row r="205" spans="1:47" x14ac:dyDescent="0.25">
      <c r="A205" t="str">
        <f t="shared" si="39"/>
        <v>J3-9</v>
      </c>
      <c r="B205" t="str">
        <f t="shared" si="40"/>
        <v>SD_CD</v>
      </c>
      <c r="C205" t="str">
        <f t="shared" si="41"/>
        <v>J3-SD_CD</v>
      </c>
      <c r="D205" t="str">
        <f t="shared" si="42"/>
        <v>J3-9</v>
      </c>
      <c r="E205" t="s">
        <v>844</v>
      </c>
      <c r="F205">
        <v>9</v>
      </c>
      <c r="G205" t="s">
        <v>1840</v>
      </c>
      <c r="L205" t="s">
        <v>1841</v>
      </c>
      <c r="M205" t="s">
        <v>290</v>
      </c>
      <c r="N205">
        <v>26.844200000000001</v>
      </c>
      <c r="AA205">
        <f t="shared" si="51"/>
        <v>200</v>
      </c>
      <c r="AB205" t="str">
        <f>B2B!B202</f>
        <v>JB2</v>
      </c>
      <c r="AC205" t="str">
        <f>B2B!C202</f>
        <v>99</v>
      </c>
      <c r="AD205" t="str">
        <f t="shared" si="45"/>
        <v>JB2-99</v>
      </c>
      <c r="AE205" t="str">
        <f t="shared" si="46"/>
        <v>FLED1</v>
      </c>
      <c r="AG205" t="str">
        <f t="shared" si="47"/>
        <v>--</v>
      </c>
      <c r="AH205" t="str">
        <f t="shared" si="48"/>
        <v>JB2-99</v>
      </c>
      <c r="AI205" t="str">
        <f>IFERROR(IF(IF(AG205="--",INDEX(D:D,MATCH(AE205,INDEX(B:B,MATCH(AE205,B:B,)+1):B10719,)+MATCH(AE205,B:B,)))=AD205,VLOOKUP(AE205,B:D,3,0),IF(AG205="--",INDEX(D:D,MATCH(AE205,INDEX(B:B,MATCH(AE205,B:B,)+1):B10719,)+MATCH(AE205,B:B,)),"---")),"---")</f>
        <v>R8-2</v>
      </c>
      <c r="AJ205" t="str">
        <f>IF(COUNTIF(CALC_CONN_TEB2000_REV01!F:F,IF(AH205&lt;&gt;"---",VLOOKUP(AD205,CALC_CONN_TEB2000_REV01!F:M,8,0),IF(IFERROR(IF(AD205=AH205,AI205,AH205),"---")="---","---",IF(COUNTIF(CALC_CONN_TEB2000_REV01!F:F,IFERROR(IF(AD205=AH205,AI205,AH205),"---"))&gt;0,"---",IFERROR(IF(AD205=AH205,AI205,AH205),"---")))))=1,IF(AH205&lt;&gt;"---",VLOOKUP(AD205,CALC_CONN_TEB2000_REV01!F:M,8,0),IF(IFERROR(IF(AD205=AH205,AI205,AH205),"---")="---","---",IF(COUNTIF(CALC_CONN_TEB2000_REV01!F:F,IFERROR(IF(AD205=AH205,AI205,AH205),"---"))&gt;0,"---",IFERROR(IF(AD205=AH205,AI205,AH205),"---")))),"---")</f>
        <v>---</v>
      </c>
      <c r="AK205" t="str">
        <f>IF(COUNTIF(CALC_CONN_TEB2000_REV01!F:F,IF(AH205&lt;&gt;"---",VLOOKUP(AD205,CALC_CONN_TEB2000_REV01!F:M,8,0),IF(IFERROR(IF(AD205=AH205,AI205,AH205),"---")="---","---",IF(COUNTIF(CALC_CONN_TEB2000_REV01!F:F,IFERROR(IF(AD205=AH205,AI205,AH205),"---"))&gt;0,"---",IFERROR(IF(AD205=AH205,AI205,AH205),"---")))))=0,IF(AH205&lt;&gt;"---",VLOOKUP(AD205,CALC_CONN_TEB2000_REV01!F:M,8,0),IF(IFERROR(IF(AD205=AH205,AI205,AH205),"---")="---","---",IF(COUNTIF(CALC_CONN_TEB2000_REV01!F:F,IFERROR(IF(AD205=AH205,AI205,AH205),"---"))&gt;0,"---",IFERROR(IF(AD205=AH205,AI205,AH205),"---")))),"---")</f>
        <v>U5-28</v>
      </c>
      <c r="AL205">
        <f t="shared" si="49"/>
        <v>30.648299999999999</v>
      </c>
      <c r="AM205">
        <f t="shared" si="50"/>
        <v>3</v>
      </c>
      <c r="AT205" t="str">
        <f t="shared" si="43"/>
        <v>SD_CD</v>
      </c>
      <c r="AU205" t="str">
        <f t="shared" si="44"/>
        <v>--</v>
      </c>
    </row>
    <row r="206" spans="1:47" x14ac:dyDescent="0.25">
      <c r="A206" t="str">
        <f t="shared" si="39"/>
        <v>J3-G1</v>
      </c>
      <c r="B206" t="str">
        <f t="shared" si="40"/>
        <v>GND</v>
      </c>
      <c r="C206" t="str">
        <f t="shared" si="41"/>
        <v>J3-GND</v>
      </c>
      <c r="D206" t="str">
        <f t="shared" si="42"/>
        <v>J3-G1</v>
      </c>
      <c r="E206" t="s">
        <v>844</v>
      </c>
      <c r="F206" t="s">
        <v>1224</v>
      </c>
      <c r="G206" t="s">
        <v>291</v>
      </c>
      <c r="L206" t="s">
        <v>1597</v>
      </c>
      <c r="M206" t="s">
        <v>290</v>
      </c>
      <c r="N206">
        <v>60.7911</v>
      </c>
      <c r="AA206">
        <f t="shared" si="51"/>
        <v>201</v>
      </c>
      <c r="AB206" t="str">
        <f>B2B!B203</f>
        <v>JB3</v>
      </c>
      <c r="AC206" t="str">
        <f>B2B!C203</f>
        <v>2</v>
      </c>
      <c r="AD206" t="str">
        <f t="shared" si="45"/>
        <v>JB3-2</v>
      </c>
      <c r="AE206" t="str">
        <f t="shared" si="46"/>
        <v>NetJB3_2</v>
      </c>
      <c r="AG206" t="str">
        <f t="shared" si="47"/>
        <v>--</v>
      </c>
      <c r="AH206" t="str">
        <f t="shared" si="48"/>
        <v>JB3-2</v>
      </c>
      <c r="AI206" t="str">
        <f>IFERROR(IF(IF(AG206="--",INDEX(D:D,MATCH(AE206,INDEX(B:B,MATCH(AE206,B:B,)+1):B10720,)+MATCH(AE206,B:B,)))=AD206,VLOOKUP(AE206,B:D,3,0),IF(AG206="--",INDEX(D:D,MATCH(AE206,INDEX(B:B,MATCH(AE206,B:B,)+1):B10720,)+MATCH(AE206,B:B,)),"---")),"---")</f>
        <v>---</v>
      </c>
      <c r="AJ206" t="str">
        <f>IF(COUNTIF(CALC_CONN_TEB2000_REV01!F:F,IF(AH206&lt;&gt;"---",VLOOKUP(AD206,CALC_CONN_TEB2000_REV01!F:M,8,0),IF(IFERROR(IF(AD206=AH206,AI206,AH206),"---")="---","---",IF(COUNTIF(CALC_CONN_TEB2000_REV01!F:F,IFERROR(IF(AD206=AH206,AI206,AH206),"---"))&gt;0,"---",IFERROR(IF(AD206=AH206,AI206,AH206),"---")))))=1,IF(AH206&lt;&gt;"---",VLOOKUP(AD206,CALC_CONN_TEB2000_REV01!F:M,8,0),IF(IFERROR(IF(AD206=AH206,AI206,AH206),"---")="---","---",IF(COUNTIF(CALC_CONN_TEB2000_REV01!F:F,IFERROR(IF(AD206=AH206,AI206,AH206),"---"))&gt;0,"---",IFERROR(IF(AD206=AH206,AI206,AH206),"---")))),"---")</f>
        <v>---</v>
      </c>
      <c r="AK206" t="str">
        <f>IF(COUNTIF(CALC_CONN_TEB2000_REV01!F:F,IF(AH206&lt;&gt;"---",VLOOKUP(AD206,CALC_CONN_TEB2000_REV01!F:M,8,0),IF(IFERROR(IF(AD206=AH206,AI206,AH206),"---")="---","---",IF(COUNTIF(CALC_CONN_TEB2000_REV01!F:F,IFERROR(IF(AD206=AH206,AI206,AH206),"---"))&gt;0,"---",IFERROR(IF(AD206=AH206,AI206,AH206),"---")))))=0,IF(AH206&lt;&gt;"---",VLOOKUP(AD206,CALC_CONN_TEB2000_REV01!F:M,8,0),IF(IFERROR(IF(AD206=AH206,AI206,AH206),"---")="---","---",IF(COUNTIF(CALC_CONN_TEB2000_REV01!F:F,IFERROR(IF(AD206=AH206,AI206,AH206),"---"))&gt;0,"---",IFERROR(IF(AD206=AH206,AI206,AH206),"---")))),"---")</f>
        <v>---</v>
      </c>
      <c r="AL206" t="str">
        <f t="shared" si="49"/>
        <v>--</v>
      </c>
      <c r="AM206">
        <f t="shared" si="50"/>
        <v>1</v>
      </c>
      <c r="AT206">
        <f t="shared" si="43"/>
        <v>0</v>
      </c>
      <c r="AU206">
        <f t="shared" si="44"/>
        <v>0</v>
      </c>
    </row>
    <row r="207" spans="1:47" x14ac:dyDescent="0.25">
      <c r="A207" t="str">
        <f t="shared" si="39"/>
        <v>J3-G2</v>
      </c>
      <c r="B207" t="str">
        <f t="shared" si="40"/>
        <v>GND</v>
      </c>
      <c r="C207" t="str">
        <f t="shared" si="41"/>
        <v>J3-GND</v>
      </c>
      <c r="D207" t="str">
        <f t="shared" si="42"/>
        <v>J3-G2</v>
      </c>
      <c r="E207" t="s">
        <v>844</v>
      </c>
      <c r="F207" t="s">
        <v>1225</v>
      </c>
      <c r="G207" t="s">
        <v>291</v>
      </c>
      <c r="L207" t="s">
        <v>1842</v>
      </c>
      <c r="M207" t="s">
        <v>290</v>
      </c>
      <c r="N207">
        <v>27.437899999999999</v>
      </c>
      <c r="AA207">
        <f t="shared" si="51"/>
        <v>202</v>
      </c>
      <c r="AB207" t="str">
        <f>B2B!B204</f>
        <v>JB3</v>
      </c>
      <c r="AC207" t="str">
        <f>B2B!C204</f>
        <v>1</v>
      </c>
      <c r="AD207" t="str">
        <f t="shared" si="45"/>
        <v>JB3-1</v>
      </c>
      <c r="AE207" t="str">
        <f t="shared" si="46"/>
        <v>NetJB3_1</v>
      </c>
      <c r="AG207" t="str">
        <f t="shared" si="47"/>
        <v>--</v>
      </c>
      <c r="AH207" t="str">
        <f t="shared" si="48"/>
        <v>JB3-1</v>
      </c>
      <c r="AI207" t="str">
        <f>IFERROR(IF(IF(AG207="--",INDEX(D:D,MATCH(AE207,INDEX(B:B,MATCH(AE207,B:B,)+1):B10721,)+MATCH(AE207,B:B,)))=AD207,VLOOKUP(AE207,B:D,3,0),IF(AG207="--",INDEX(D:D,MATCH(AE207,INDEX(B:B,MATCH(AE207,B:B,)+1):B10721,)+MATCH(AE207,B:B,)),"---")),"---")</f>
        <v>---</v>
      </c>
      <c r="AJ207" t="str">
        <f>IF(COUNTIF(CALC_CONN_TEB2000_REV01!F:F,IF(AH207&lt;&gt;"---",VLOOKUP(AD207,CALC_CONN_TEB2000_REV01!F:M,8,0),IF(IFERROR(IF(AD207=AH207,AI207,AH207),"---")="---","---",IF(COUNTIF(CALC_CONN_TEB2000_REV01!F:F,IFERROR(IF(AD207=AH207,AI207,AH207),"---"))&gt;0,"---",IFERROR(IF(AD207=AH207,AI207,AH207),"---")))))=1,IF(AH207&lt;&gt;"---",VLOOKUP(AD207,CALC_CONN_TEB2000_REV01!F:M,8,0),IF(IFERROR(IF(AD207=AH207,AI207,AH207),"---")="---","---",IF(COUNTIF(CALC_CONN_TEB2000_REV01!F:F,IFERROR(IF(AD207=AH207,AI207,AH207),"---"))&gt;0,"---",IFERROR(IF(AD207=AH207,AI207,AH207),"---")))),"---")</f>
        <v>---</v>
      </c>
      <c r="AK207" t="str">
        <f>IF(COUNTIF(CALC_CONN_TEB2000_REV01!F:F,IF(AH207&lt;&gt;"---",VLOOKUP(AD207,CALC_CONN_TEB2000_REV01!F:M,8,0),IF(IFERROR(IF(AD207=AH207,AI207,AH207),"---")="---","---",IF(COUNTIF(CALC_CONN_TEB2000_REV01!F:F,IFERROR(IF(AD207=AH207,AI207,AH207),"---"))&gt;0,"---",IFERROR(IF(AD207=AH207,AI207,AH207),"---")))))=0,IF(AH207&lt;&gt;"---",VLOOKUP(AD207,CALC_CONN_TEB2000_REV01!F:M,8,0),IF(IFERROR(IF(AD207=AH207,AI207,AH207),"---")="---","---",IF(COUNTIF(CALC_CONN_TEB2000_REV01!F:F,IFERROR(IF(AD207=AH207,AI207,AH207),"---"))&gt;0,"---",IFERROR(IF(AD207=AH207,AI207,AH207),"---")))),"---")</f>
        <v>---</v>
      </c>
      <c r="AL207" t="str">
        <f t="shared" si="49"/>
        <v>--</v>
      </c>
      <c r="AM207">
        <f t="shared" si="50"/>
        <v>1</v>
      </c>
      <c r="AT207">
        <f t="shared" si="43"/>
        <v>0</v>
      </c>
      <c r="AU207">
        <f t="shared" si="44"/>
        <v>0</v>
      </c>
    </row>
    <row r="208" spans="1:47" x14ac:dyDescent="0.25">
      <c r="A208" t="str">
        <f t="shared" si="39"/>
        <v>J3-G3</v>
      </c>
      <c r="B208" t="str">
        <f t="shared" si="40"/>
        <v>GND</v>
      </c>
      <c r="C208" t="str">
        <f t="shared" si="41"/>
        <v>J3-GND</v>
      </c>
      <c r="D208" t="str">
        <f t="shared" si="42"/>
        <v>J3-G3</v>
      </c>
      <c r="E208" t="s">
        <v>844</v>
      </c>
      <c r="F208" t="s">
        <v>1226</v>
      </c>
      <c r="G208" t="s">
        <v>291</v>
      </c>
      <c r="L208" t="s">
        <v>1599</v>
      </c>
      <c r="M208" t="s">
        <v>290</v>
      </c>
      <c r="N208">
        <v>54.552700000000002</v>
      </c>
      <c r="AA208">
        <f t="shared" si="51"/>
        <v>203</v>
      </c>
      <c r="AB208" t="str">
        <f>B2B!B205</f>
        <v>JB3</v>
      </c>
      <c r="AC208" t="str">
        <f>B2B!C205</f>
        <v>4</v>
      </c>
      <c r="AD208" t="str">
        <f t="shared" si="45"/>
        <v>JB3-4</v>
      </c>
      <c r="AE208" t="str">
        <f t="shared" si="46"/>
        <v>NetJB3_4</v>
      </c>
      <c r="AG208" t="str">
        <f t="shared" si="47"/>
        <v>--</v>
      </c>
      <c r="AH208" t="str">
        <f t="shared" si="48"/>
        <v>JB3-4</v>
      </c>
      <c r="AI208" t="str">
        <f>IFERROR(IF(IF(AG208="--",INDEX(D:D,MATCH(AE208,INDEX(B:B,MATCH(AE208,B:B,)+1):B10722,)+MATCH(AE208,B:B,)))=AD208,VLOOKUP(AE208,B:D,3,0),IF(AG208="--",INDEX(D:D,MATCH(AE208,INDEX(B:B,MATCH(AE208,B:B,)+1):B10722,)+MATCH(AE208,B:B,)),"---")),"---")</f>
        <v>---</v>
      </c>
      <c r="AJ208" t="str">
        <f>IF(COUNTIF(CALC_CONN_TEB2000_REV01!F:F,IF(AH208&lt;&gt;"---",VLOOKUP(AD208,CALC_CONN_TEB2000_REV01!F:M,8,0),IF(IFERROR(IF(AD208=AH208,AI208,AH208),"---")="---","---",IF(COUNTIF(CALC_CONN_TEB2000_REV01!F:F,IFERROR(IF(AD208=AH208,AI208,AH208),"---"))&gt;0,"---",IFERROR(IF(AD208=AH208,AI208,AH208),"---")))))=1,IF(AH208&lt;&gt;"---",VLOOKUP(AD208,CALC_CONN_TEB2000_REV01!F:M,8,0),IF(IFERROR(IF(AD208=AH208,AI208,AH208),"---")="---","---",IF(COUNTIF(CALC_CONN_TEB2000_REV01!F:F,IFERROR(IF(AD208=AH208,AI208,AH208),"---"))&gt;0,"---",IFERROR(IF(AD208=AH208,AI208,AH208),"---")))),"---")</f>
        <v>---</v>
      </c>
      <c r="AK208" t="str">
        <f>IF(COUNTIF(CALC_CONN_TEB2000_REV01!F:F,IF(AH208&lt;&gt;"---",VLOOKUP(AD208,CALC_CONN_TEB2000_REV01!F:M,8,0),IF(IFERROR(IF(AD208=AH208,AI208,AH208),"---")="---","---",IF(COUNTIF(CALC_CONN_TEB2000_REV01!F:F,IFERROR(IF(AD208=AH208,AI208,AH208),"---"))&gt;0,"---",IFERROR(IF(AD208=AH208,AI208,AH208),"---")))))=0,IF(AH208&lt;&gt;"---",VLOOKUP(AD208,CALC_CONN_TEB2000_REV01!F:M,8,0),IF(IFERROR(IF(AD208=AH208,AI208,AH208),"---")="---","---",IF(COUNTIF(CALC_CONN_TEB2000_REV01!F:F,IFERROR(IF(AD208=AH208,AI208,AH208),"---"))&gt;0,"---",IFERROR(IF(AD208=AH208,AI208,AH208),"---")))),"---")</f>
        <v>---</v>
      </c>
      <c r="AL208" t="str">
        <f t="shared" si="49"/>
        <v>--</v>
      </c>
      <c r="AM208">
        <f t="shared" si="50"/>
        <v>1</v>
      </c>
      <c r="AT208">
        <f t="shared" si="43"/>
        <v>0</v>
      </c>
      <c r="AU208">
        <f t="shared" si="44"/>
        <v>0</v>
      </c>
    </row>
    <row r="209" spans="1:47" x14ac:dyDescent="0.25">
      <c r="A209" t="str">
        <f t="shared" si="39"/>
        <v>J3-G4</v>
      </c>
      <c r="B209" t="str">
        <f t="shared" si="40"/>
        <v>GND</v>
      </c>
      <c r="C209" t="str">
        <f t="shared" si="41"/>
        <v>J3-GND</v>
      </c>
      <c r="D209" t="str">
        <f t="shared" si="42"/>
        <v>J3-G4</v>
      </c>
      <c r="E209" t="s">
        <v>844</v>
      </c>
      <c r="F209" t="s">
        <v>1227</v>
      </c>
      <c r="G209" t="s">
        <v>291</v>
      </c>
      <c r="L209" t="s">
        <v>1843</v>
      </c>
      <c r="M209" t="s">
        <v>290</v>
      </c>
      <c r="N209">
        <v>20.288</v>
      </c>
      <c r="AA209">
        <f t="shared" si="51"/>
        <v>204</v>
      </c>
      <c r="AB209" t="str">
        <f>B2B!B206</f>
        <v>JB3</v>
      </c>
      <c r="AC209" t="str">
        <f>B2B!C206</f>
        <v>3</v>
      </c>
      <c r="AD209" t="str">
        <f t="shared" si="45"/>
        <v>JB3-3</v>
      </c>
      <c r="AE209" t="str">
        <f t="shared" si="46"/>
        <v>NetJB3_3</v>
      </c>
      <c r="AG209" t="str">
        <f t="shared" si="47"/>
        <v>--</v>
      </c>
      <c r="AH209" t="str">
        <f t="shared" si="48"/>
        <v>JB3-3</v>
      </c>
      <c r="AI209" t="str">
        <f>IFERROR(IF(IF(AG209="--",INDEX(D:D,MATCH(AE209,INDEX(B:B,MATCH(AE209,B:B,)+1):B10723,)+MATCH(AE209,B:B,)))=AD209,VLOOKUP(AE209,B:D,3,0),IF(AG209="--",INDEX(D:D,MATCH(AE209,INDEX(B:B,MATCH(AE209,B:B,)+1):B10723,)+MATCH(AE209,B:B,)),"---")),"---")</f>
        <v>---</v>
      </c>
      <c r="AJ209" t="str">
        <f>IF(COUNTIF(CALC_CONN_TEB2000_REV01!F:F,IF(AH209&lt;&gt;"---",VLOOKUP(AD209,CALC_CONN_TEB2000_REV01!F:M,8,0),IF(IFERROR(IF(AD209=AH209,AI209,AH209),"---")="---","---",IF(COUNTIF(CALC_CONN_TEB2000_REV01!F:F,IFERROR(IF(AD209=AH209,AI209,AH209),"---"))&gt;0,"---",IFERROR(IF(AD209=AH209,AI209,AH209),"---")))))=1,IF(AH209&lt;&gt;"---",VLOOKUP(AD209,CALC_CONN_TEB2000_REV01!F:M,8,0),IF(IFERROR(IF(AD209=AH209,AI209,AH209),"---")="---","---",IF(COUNTIF(CALC_CONN_TEB2000_REV01!F:F,IFERROR(IF(AD209=AH209,AI209,AH209),"---"))&gt;0,"---",IFERROR(IF(AD209=AH209,AI209,AH209),"---")))),"---")</f>
        <v>---</v>
      </c>
      <c r="AK209" t="str">
        <f>IF(COUNTIF(CALC_CONN_TEB2000_REV01!F:F,IF(AH209&lt;&gt;"---",VLOOKUP(AD209,CALC_CONN_TEB2000_REV01!F:M,8,0),IF(IFERROR(IF(AD209=AH209,AI209,AH209),"---")="---","---",IF(COUNTIF(CALC_CONN_TEB2000_REV01!F:F,IFERROR(IF(AD209=AH209,AI209,AH209),"---"))&gt;0,"---",IFERROR(IF(AD209=AH209,AI209,AH209),"---")))))=0,IF(AH209&lt;&gt;"---",VLOOKUP(AD209,CALC_CONN_TEB2000_REV01!F:M,8,0),IF(IFERROR(IF(AD209=AH209,AI209,AH209),"---")="---","---",IF(COUNTIF(CALC_CONN_TEB2000_REV01!F:F,IFERROR(IF(AD209=AH209,AI209,AH209),"---"))&gt;0,"---",IFERROR(IF(AD209=AH209,AI209,AH209),"---")))),"---")</f>
        <v>---</v>
      </c>
      <c r="AL209" t="str">
        <f t="shared" si="49"/>
        <v>--</v>
      </c>
      <c r="AM209">
        <f t="shared" si="50"/>
        <v>1</v>
      </c>
      <c r="AT209">
        <f t="shared" si="43"/>
        <v>0</v>
      </c>
      <c r="AU209">
        <f t="shared" si="44"/>
        <v>0</v>
      </c>
    </row>
    <row r="210" spans="1:47" x14ac:dyDescent="0.25">
      <c r="A210" t="str">
        <f t="shared" si="39"/>
        <v>J4-1</v>
      </c>
      <c r="B210" t="str">
        <f t="shared" si="40"/>
        <v>Vbus</v>
      </c>
      <c r="C210" t="str">
        <f t="shared" si="41"/>
        <v>J4-Vbus</v>
      </c>
      <c r="D210" t="str">
        <f t="shared" si="42"/>
        <v>J4-1</v>
      </c>
      <c r="E210" t="s">
        <v>845</v>
      </c>
      <c r="F210">
        <v>1</v>
      </c>
      <c r="G210" t="s">
        <v>1844</v>
      </c>
      <c r="L210" t="s">
        <v>1845</v>
      </c>
      <c r="M210" t="s">
        <v>290</v>
      </c>
      <c r="N210">
        <v>18.6799</v>
      </c>
      <c r="AA210">
        <f t="shared" si="51"/>
        <v>205</v>
      </c>
      <c r="AB210" t="str">
        <f>B2B!B207</f>
        <v>JB3</v>
      </c>
      <c r="AC210" t="str">
        <f>B2B!C207</f>
        <v>6</v>
      </c>
      <c r="AD210" t="str">
        <f t="shared" si="45"/>
        <v>JB3-6</v>
      </c>
      <c r="AE210" t="str">
        <f t="shared" si="46"/>
        <v>GND</v>
      </c>
      <c r="AG210" t="str">
        <f t="shared" si="47"/>
        <v>---</v>
      </c>
      <c r="AH210" t="str">
        <f t="shared" si="48"/>
        <v>---</v>
      </c>
      <c r="AI210" t="str">
        <f>IFERROR(IF(IF(AG210="--",INDEX(D:D,MATCH(AE210,INDEX(B:B,MATCH(AE210,B:B,)+1):B10724,)+MATCH(AE210,B:B,)))=AD210,VLOOKUP(AE210,B:D,3,0),IF(AG210="--",INDEX(D:D,MATCH(AE210,INDEX(B:B,MATCH(AE210,B:B,)+1):B10724,)+MATCH(AE210,B:B,)),"---")),"---")</f>
        <v>---</v>
      </c>
      <c r="AJ210" t="str">
        <f>IF(COUNTIF(CALC_CONN_TEB2000_REV01!F:F,IF(AH210&lt;&gt;"---",VLOOKUP(AD210,CALC_CONN_TEB2000_REV01!F:M,8,0),IF(IFERROR(IF(AD210=AH210,AI210,AH210),"---")="---","---",IF(COUNTIF(CALC_CONN_TEB2000_REV01!F:F,IFERROR(IF(AD210=AH210,AI210,AH210),"---"))&gt;0,"---",IFERROR(IF(AD210=AH210,AI210,AH210),"---")))))=1,IF(AH210&lt;&gt;"---",VLOOKUP(AD210,CALC_CONN_TEB2000_REV01!F:M,8,0),IF(IFERROR(IF(AD210=AH210,AI210,AH210),"---")="---","---",IF(COUNTIF(CALC_CONN_TEB2000_REV01!F:F,IFERROR(IF(AD210=AH210,AI210,AH210),"---"))&gt;0,"---",IFERROR(IF(AD210=AH210,AI210,AH210),"---")))),"---")</f>
        <v>---</v>
      </c>
      <c r="AK210" t="str">
        <f>IF(COUNTIF(CALC_CONN_TEB2000_REV01!F:F,IF(AH210&lt;&gt;"---",VLOOKUP(AD210,CALC_CONN_TEB2000_REV01!F:M,8,0),IF(IFERROR(IF(AD210=AH210,AI210,AH210),"---")="---","---",IF(COUNTIF(CALC_CONN_TEB2000_REV01!F:F,IFERROR(IF(AD210=AH210,AI210,AH210),"---"))&gt;0,"---",IFERROR(IF(AD210=AH210,AI210,AH210),"---")))))=0,IF(AH210&lt;&gt;"---",VLOOKUP(AD210,CALC_CONN_TEB2000_REV01!F:M,8,0),IF(IFERROR(IF(AD210=AH210,AI210,AH210),"---")="---","---",IF(COUNTIF(CALC_CONN_TEB2000_REV01!F:F,IFERROR(IF(AD210=AH210,AI210,AH210),"---"))&gt;0,"---",IFERROR(IF(AD210=AH210,AI210,AH210),"---")))),"---")</f>
        <v>---</v>
      </c>
      <c r="AL210" t="str">
        <f t="shared" si="49"/>
        <v>---</v>
      </c>
      <c r="AM210">
        <f t="shared" si="50"/>
        <v>224</v>
      </c>
      <c r="AT210" t="str">
        <f t="shared" si="43"/>
        <v>Vbus</v>
      </c>
      <c r="AU210" t="str">
        <f t="shared" si="44"/>
        <v>--</v>
      </c>
    </row>
    <row r="211" spans="1:47" x14ac:dyDescent="0.25">
      <c r="A211" t="str">
        <f t="shared" si="39"/>
        <v>J4-2</v>
      </c>
      <c r="B211" t="str">
        <f t="shared" si="40"/>
        <v>D_N</v>
      </c>
      <c r="C211" t="str">
        <f t="shared" si="41"/>
        <v>J4-D_N</v>
      </c>
      <c r="D211" t="str">
        <f t="shared" si="42"/>
        <v>J4-2</v>
      </c>
      <c r="E211" t="s">
        <v>845</v>
      </c>
      <c r="F211">
        <v>2</v>
      </c>
      <c r="G211" t="s">
        <v>1810</v>
      </c>
      <c r="L211" t="s">
        <v>1846</v>
      </c>
      <c r="M211" t="s">
        <v>290</v>
      </c>
      <c r="N211">
        <v>5.8982999999999999</v>
      </c>
      <c r="AA211">
        <f t="shared" si="51"/>
        <v>206</v>
      </c>
      <c r="AB211" t="str">
        <f>B2B!B208</f>
        <v>JB3</v>
      </c>
      <c r="AC211" t="str">
        <f>B2B!C208</f>
        <v>5</v>
      </c>
      <c r="AD211" t="str">
        <f t="shared" si="45"/>
        <v>JB3-5</v>
      </c>
      <c r="AE211" t="str">
        <f t="shared" si="46"/>
        <v>GND</v>
      </c>
      <c r="AG211" t="str">
        <f t="shared" si="47"/>
        <v>---</v>
      </c>
      <c r="AH211" t="str">
        <f t="shared" si="48"/>
        <v>---</v>
      </c>
      <c r="AI211" t="str">
        <f>IFERROR(IF(IF(AG211="--",INDEX(D:D,MATCH(AE211,INDEX(B:B,MATCH(AE211,B:B,)+1):B10725,)+MATCH(AE211,B:B,)))=AD211,VLOOKUP(AE211,B:D,3,0),IF(AG211="--",INDEX(D:D,MATCH(AE211,INDEX(B:B,MATCH(AE211,B:B,)+1):B10725,)+MATCH(AE211,B:B,)),"---")),"---")</f>
        <v>---</v>
      </c>
      <c r="AJ211" t="str">
        <f>IF(COUNTIF(CALC_CONN_TEB2000_REV01!F:F,IF(AH211&lt;&gt;"---",VLOOKUP(AD211,CALC_CONN_TEB2000_REV01!F:M,8,0),IF(IFERROR(IF(AD211=AH211,AI211,AH211),"---")="---","---",IF(COUNTIF(CALC_CONN_TEB2000_REV01!F:F,IFERROR(IF(AD211=AH211,AI211,AH211),"---"))&gt;0,"---",IFERROR(IF(AD211=AH211,AI211,AH211),"---")))))=1,IF(AH211&lt;&gt;"---",VLOOKUP(AD211,CALC_CONN_TEB2000_REV01!F:M,8,0),IF(IFERROR(IF(AD211=AH211,AI211,AH211),"---")="---","---",IF(COUNTIF(CALC_CONN_TEB2000_REV01!F:F,IFERROR(IF(AD211=AH211,AI211,AH211),"---"))&gt;0,"---",IFERROR(IF(AD211=AH211,AI211,AH211),"---")))),"---")</f>
        <v>---</v>
      </c>
      <c r="AK211" t="str">
        <f>IF(COUNTIF(CALC_CONN_TEB2000_REV01!F:F,IF(AH211&lt;&gt;"---",VLOOKUP(AD211,CALC_CONN_TEB2000_REV01!F:M,8,0),IF(IFERROR(IF(AD211=AH211,AI211,AH211),"---")="---","---",IF(COUNTIF(CALC_CONN_TEB2000_REV01!F:F,IFERROR(IF(AD211=AH211,AI211,AH211),"---"))&gt;0,"---",IFERROR(IF(AD211=AH211,AI211,AH211),"---")))))=0,IF(AH211&lt;&gt;"---",VLOOKUP(AD211,CALC_CONN_TEB2000_REV01!F:M,8,0),IF(IFERROR(IF(AD211=AH211,AI211,AH211),"---")="---","---",IF(COUNTIF(CALC_CONN_TEB2000_REV01!F:F,IFERROR(IF(AD211=AH211,AI211,AH211),"---"))&gt;0,"---",IFERROR(IF(AD211=AH211,AI211,AH211),"---")))),"---")</f>
        <v>---</v>
      </c>
      <c r="AL211" t="str">
        <f t="shared" si="49"/>
        <v>---</v>
      </c>
      <c r="AM211">
        <f t="shared" si="50"/>
        <v>224</v>
      </c>
      <c r="AT211" t="str">
        <f t="shared" si="43"/>
        <v>D_N</v>
      </c>
      <c r="AU211" t="str">
        <f t="shared" si="44"/>
        <v>--</v>
      </c>
    </row>
    <row r="212" spans="1:47" x14ac:dyDescent="0.25">
      <c r="A212" t="str">
        <f t="shared" si="39"/>
        <v>J4-3</v>
      </c>
      <c r="B212" t="str">
        <f t="shared" si="40"/>
        <v>D_P</v>
      </c>
      <c r="C212" t="str">
        <f t="shared" si="41"/>
        <v>J4-D_P</v>
      </c>
      <c r="D212" t="str">
        <f t="shared" si="42"/>
        <v>J4-3</v>
      </c>
      <c r="E212" t="s">
        <v>845</v>
      </c>
      <c r="F212">
        <v>3</v>
      </c>
      <c r="G212" t="s">
        <v>1811</v>
      </c>
      <c r="L212" t="s">
        <v>1847</v>
      </c>
      <c r="M212" t="s">
        <v>290</v>
      </c>
      <c r="N212">
        <v>12.719900000000001</v>
      </c>
      <c r="AA212">
        <f t="shared" si="51"/>
        <v>207</v>
      </c>
      <c r="AB212" t="str">
        <f>B2B!B209</f>
        <v>JB3</v>
      </c>
      <c r="AC212" t="str">
        <f>B2B!C209</f>
        <v>8</v>
      </c>
      <c r="AD212" t="str">
        <f t="shared" si="45"/>
        <v>JB3-8</v>
      </c>
      <c r="AE212" t="str">
        <f t="shared" si="46"/>
        <v>B34_L7_P</v>
      </c>
      <c r="AG212" t="str">
        <f t="shared" si="47"/>
        <v>--</v>
      </c>
      <c r="AH212" t="str">
        <f t="shared" si="48"/>
        <v>J1-B22</v>
      </c>
      <c r="AI212" t="str">
        <f>IFERROR(IF(IF(AG212="--",INDEX(D:D,MATCH(AE212,INDEX(B:B,MATCH(AE212,B:B,)+1):B10726,)+MATCH(AE212,B:B,)))=AD212,VLOOKUP(AE212,B:D,3,0),IF(AG212="--",INDEX(D:D,MATCH(AE212,INDEX(B:B,MATCH(AE212,B:B,)+1):B10726,)+MATCH(AE212,B:B,)),"---")),"---")</f>
        <v>J1-B22</v>
      </c>
      <c r="AJ212" t="str">
        <f>IF(COUNTIF(CALC_CONN_TEB2000_REV01!F:F,IF(AH212&lt;&gt;"---",VLOOKUP(AD212,CALC_CONN_TEB2000_REV01!F:M,8,0),IF(IFERROR(IF(AD212=AH212,AI212,AH212),"---")="---","---",IF(COUNTIF(CALC_CONN_TEB2000_REV01!F:F,IFERROR(IF(AD212=AH212,AI212,AH212),"---"))&gt;0,"---",IFERROR(IF(AD212=AH212,AI212,AH212),"---")))))=1,IF(AH212&lt;&gt;"---",VLOOKUP(AD212,CALC_CONN_TEB2000_REV01!F:M,8,0),IF(IFERROR(IF(AD212=AH212,AI212,AH212),"---")="---","---",IF(COUNTIF(CALC_CONN_TEB2000_REV01!F:F,IFERROR(IF(AD212=AH212,AI212,AH212),"---"))&gt;0,"---",IFERROR(IF(AD212=AH212,AI212,AH212),"---")))),"---")</f>
        <v>J1-B22</v>
      </c>
      <c r="AK212" t="str">
        <f>IF(COUNTIF(CALC_CONN_TEB2000_REV01!F:F,IF(AH212&lt;&gt;"---",VLOOKUP(AD212,CALC_CONN_TEB2000_REV01!F:M,8,0),IF(IFERROR(IF(AD212=AH212,AI212,AH212),"---")="---","---",IF(COUNTIF(CALC_CONN_TEB2000_REV01!F:F,IFERROR(IF(AD212=AH212,AI212,AH212),"---"))&gt;0,"---",IFERROR(IF(AD212=AH212,AI212,AH212),"---")))))=0,IF(AH212&lt;&gt;"---",VLOOKUP(AD212,CALC_CONN_TEB2000_REV01!F:M,8,0),IF(IFERROR(IF(AD212=AH212,AI212,AH212),"---")="---","---",IF(COUNTIF(CALC_CONN_TEB2000_REV01!F:F,IFERROR(IF(AD212=AH212,AI212,AH212),"---"))&gt;0,"---",IFERROR(IF(AD212=AH212,AI212,AH212),"---")))),"---")</f>
        <v>---</v>
      </c>
      <c r="AL212">
        <f t="shared" si="49"/>
        <v>24.070499999999999</v>
      </c>
      <c r="AM212">
        <f t="shared" si="50"/>
        <v>2</v>
      </c>
      <c r="AT212" t="str">
        <f t="shared" si="43"/>
        <v>D_P</v>
      </c>
      <c r="AU212" t="str">
        <f t="shared" si="44"/>
        <v>--</v>
      </c>
    </row>
    <row r="213" spans="1:47" x14ac:dyDescent="0.25">
      <c r="A213" t="str">
        <f t="shared" si="39"/>
        <v>J4-4</v>
      </c>
      <c r="B213" t="str">
        <f t="shared" si="40"/>
        <v>NetJ4_4</v>
      </c>
      <c r="C213" t="str">
        <f t="shared" si="41"/>
        <v>J4-NetJ4_4</v>
      </c>
      <c r="D213" t="str">
        <f t="shared" si="42"/>
        <v>J4-4</v>
      </c>
      <c r="E213" t="s">
        <v>845</v>
      </c>
      <c r="F213">
        <v>4</v>
      </c>
      <c r="G213" t="s">
        <v>1848</v>
      </c>
      <c r="L213" t="s">
        <v>1849</v>
      </c>
      <c r="M213" t="s">
        <v>290</v>
      </c>
      <c r="N213">
        <v>18.8996</v>
      </c>
      <c r="AA213">
        <f t="shared" si="51"/>
        <v>208</v>
      </c>
      <c r="AB213" t="str">
        <f>B2B!B210</f>
        <v>JB3</v>
      </c>
      <c r="AC213" t="str">
        <f>B2B!C210</f>
        <v>7</v>
      </c>
      <c r="AD213" t="str">
        <f t="shared" si="45"/>
        <v>JB3-7</v>
      </c>
      <c r="AE213" t="str">
        <f t="shared" si="46"/>
        <v>B34_L1_P</v>
      </c>
      <c r="AG213" t="str">
        <f t="shared" si="47"/>
        <v>--</v>
      </c>
      <c r="AH213" t="str">
        <f t="shared" si="48"/>
        <v>J1-B23</v>
      </c>
      <c r="AI213" t="str">
        <f>IFERROR(IF(IF(AG213="--",INDEX(D:D,MATCH(AE213,INDEX(B:B,MATCH(AE213,B:B,)+1):B10727,)+MATCH(AE213,B:B,)))=AD213,VLOOKUP(AE213,B:D,3,0),IF(AG213="--",INDEX(D:D,MATCH(AE213,INDEX(B:B,MATCH(AE213,B:B,)+1):B10727,)+MATCH(AE213,B:B,)),"---")),"---")</f>
        <v>J1-B23</v>
      </c>
      <c r="AJ213" t="str">
        <f>IF(COUNTIF(CALC_CONN_TEB2000_REV01!F:F,IF(AH213&lt;&gt;"---",VLOOKUP(AD213,CALC_CONN_TEB2000_REV01!F:M,8,0),IF(IFERROR(IF(AD213=AH213,AI213,AH213),"---")="---","---",IF(COUNTIF(CALC_CONN_TEB2000_REV01!F:F,IFERROR(IF(AD213=AH213,AI213,AH213),"---"))&gt;0,"---",IFERROR(IF(AD213=AH213,AI213,AH213),"---")))))=1,IF(AH213&lt;&gt;"---",VLOOKUP(AD213,CALC_CONN_TEB2000_REV01!F:M,8,0),IF(IFERROR(IF(AD213=AH213,AI213,AH213),"---")="---","---",IF(COUNTIF(CALC_CONN_TEB2000_REV01!F:F,IFERROR(IF(AD213=AH213,AI213,AH213),"---"))&gt;0,"---",IFERROR(IF(AD213=AH213,AI213,AH213),"---")))),"---")</f>
        <v>J1-B23</v>
      </c>
      <c r="AK213" t="str">
        <f>IF(COUNTIF(CALC_CONN_TEB2000_REV01!F:F,IF(AH213&lt;&gt;"---",VLOOKUP(AD213,CALC_CONN_TEB2000_REV01!F:M,8,0),IF(IFERROR(IF(AD213=AH213,AI213,AH213),"---")="---","---",IF(COUNTIF(CALC_CONN_TEB2000_REV01!F:F,IFERROR(IF(AD213=AH213,AI213,AH213),"---"))&gt;0,"---",IFERROR(IF(AD213=AH213,AI213,AH213),"---")))))=0,IF(AH213&lt;&gt;"---",VLOOKUP(AD213,CALC_CONN_TEB2000_REV01!F:M,8,0),IF(IFERROR(IF(AD213=AH213,AI213,AH213),"---")="---","---",IF(COUNTIF(CALC_CONN_TEB2000_REV01!F:F,IFERROR(IF(AD213=AH213,AI213,AH213),"---"))&gt;0,"---",IFERROR(IF(AD213=AH213,AI213,AH213),"---")))),"---")</f>
        <v>---</v>
      </c>
      <c r="AL213">
        <f t="shared" si="49"/>
        <v>25.176600000000001</v>
      </c>
      <c r="AM213">
        <f t="shared" si="50"/>
        <v>2</v>
      </c>
      <c r="AT213" t="str">
        <f t="shared" si="43"/>
        <v>NetJ4_4</v>
      </c>
      <c r="AU213" t="str">
        <f t="shared" si="44"/>
        <v>--</v>
      </c>
    </row>
    <row r="214" spans="1:47" x14ac:dyDescent="0.25">
      <c r="A214" t="str">
        <f t="shared" si="39"/>
        <v>J4-5</v>
      </c>
      <c r="B214" t="str">
        <f t="shared" si="40"/>
        <v>GND</v>
      </c>
      <c r="C214" t="str">
        <f t="shared" si="41"/>
        <v>J4-GND</v>
      </c>
      <c r="D214" t="str">
        <f t="shared" si="42"/>
        <v>J4-5</v>
      </c>
      <c r="E214" t="s">
        <v>845</v>
      </c>
      <c r="F214">
        <v>5</v>
      </c>
      <c r="G214" t="s">
        <v>291</v>
      </c>
      <c r="L214" t="s">
        <v>1850</v>
      </c>
      <c r="M214" t="s">
        <v>290</v>
      </c>
      <c r="N214">
        <v>3.6595</v>
      </c>
      <c r="AA214">
        <f t="shared" si="51"/>
        <v>209</v>
      </c>
      <c r="AB214" t="str">
        <f>B2B!B211</f>
        <v>JB3</v>
      </c>
      <c r="AC214" t="str">
        <f>B2B!C211</f>
        <v>10</v>
      </c>
      <c r="AD214" t="str">
        <f t="shared" si="45"/>
        <v>JB3-10</v>
      </c>
      <c r="AE214" t="str">
        <f t="shared" si="46"/>
        <v>B34_L7_N</v>
      </c>
      <c r="AG214" t="str">
        <f t="shared" si="47"/>
        <v>--</v>
      </c>
      <c r="AH214" t="str">
        <f t="shared" si="48"/>
        <v>J1-B21</v>
      </c>
      <c r="AI214" t="str">
        <f>IFERROR(IF(IF(AG214="--",INDEX(D:D,MATCH(AE214,INDEX(B:B,MATCH(AE214,B:B,)+1):B10728,)+MATCH(AE214,B:B,)))=AD214,VLOOKUP(AE214,B:D,3,0),IF(AG214="--",INDEX(D:D,MATCH(AE214,INDEX(B:B,MATCH(AE214,B:B,)+1):B10728,)+MATCH(AE214,B:B,)),"---")),"---")</f>
        <v>J1-B21</v>
      </c>
      <c r="AJ214" t="str">
        <f>IF(COUNTIF(CALC_CONN_TEB2000_REV01!F:F,IF(AH214&lt;&gt;"---",VLOOKUP(AD214,CALC_CONN_TEB2000_REV01!F:M,8,0),IF(IFERROR(IF(AD214=AH214,AI214,AH214),"---")="---","---",IF(COUNTIF(CALC_CONN_TEB2000_REV01!F:F,IFERROR(IF(AD214=AH214,AI214,AH214),"---"))&gt;0,"---",IFERROR(IF(AD214=AH214,AI214,AH214),"---")))))=1,IF(AH214&lt;&gt;"---",VLOOKUP(AD214,CALC_CONN_TEB2000_REV01!F:M,8,0),IF(IFERROR(IF(AD214=AH214,AI214,AH214),"---")="---","---",IF(COUNTIF(CALC_CONN_TEB2000_REV01!F:F,IFERROR(IF(AD214=AH214,AI214,AH214),"---"))&gt;0,"---",IFERROR(IF(AD214=AH214,AI214,AH214),"---")))),"---")</f>
        <v>J1-B21</v>
      </c>
      <c r="AK214" t="str">
        <f>IF(COUNTIF(CALC_CONN_TEB2000_REV01!F:F,IF(AH214&lt;&gt;"---",VLOOKUP(AD214,CALC_CONN_TEB2000_REV01!F:M,8,0),IF(IFERROR(IF(AD214=AH214,AI214,AH214),"---")="---","---",IF(COUNTIF(CALC_CONN_TEB2000_REV01!F:F,IFERROR(IF(AD214=AH214,AI214,AH214),"---"))&gt;0,"---",IFERROR(IF(AD214=AH214,AI214,AH214),"---")))))=0,IF(AH214&lt;&gt;"---",VLOOKUP(AD214,CALC_CONN_TEB2000_REV01!F:M,8,0),IF(IFERROR(IF(AD214=AH214,AI214,AH214),"---")="---","---",IF(COUNTIF(CALC_CONN_TEB2000_REV01!F:F,IFERROR(IF(AD214=AH214,AI214,AH214),"---"))&gt;0,"---",IFERROR(IF(AD214=AH214,AI214,AH214),"---")))),"---")</f>
        <v>---</v>
      </c>
      <c r="AL214">
        <f t="shared" si="49"/>
        <v>24.132300000000001</v>
      </c>
      <c r="AM214">
        <f t="shared" si="50"/>
        <v>2</v>
      </c>
      <c r="AT214">
        <f t="shared" si="43"/>
        <v>0</v>
      </c>
      <c r="AU214">
        <f t="shared" si="44"/>
        <v>0</v>
      </c>
    </row>
    <row r="215" spans="1:47" x14ac:dyDescent="0.25">
      <c r="A215" t="str">
        <f t="shared" si="39"/>
        <v>J4-S1</v>
      </c>
      <c r="B215" t="str">
        <f t="shared" si="40"/>
        <v>GND</v>
      </c>
      <c r="C215" t="str">
        <f t="shared" si="41"/>
        <v>J4-GND</v>
      </c>
      <c r="D215" t="str">
        <f t="shared" si="42"/>
        <v>J4-S1</v>
      </c>
      <c r="E215" t="s">
        <v>845</v>
      </c>
      <c r="F215" t="s">
        <v>1851</v>
      </c>
      <c r="G215" t="s">
        <v>291</v>
      </c>
      <c r="L215" t="s">
        <v>1852</v>
      </c>
      <c r="M215" t="s">
        <v>290</v>
      </c>
      <c r="N215">
        <v>33.139699999999998</v>
      </c>
      <c r="AA215">
        <f t="shared" si="51"/>
        <v>210</v>
      </c>
      <c r="AB215" t="str">
        <f>B2B!B212</f>
        <v>JB3</v>
      </c>
      <c r="AC215" t="str">
        <f>B2B!C212</f>
        <v>9</v>
      </c>
      <c r="AD215" t="str">
        <f t="shared" si="45"/>
        <v>JB3-9</v>
      </c>
      <c r="AE215" t="str">
        <f t="shared" si="46"/>
        <v>B34_L1_N</v>
      </c>
      <c r="AG215" t="str">
        <f t="shared" si="47"/>
        <v>--</v>
      </c>
      <c r="AH215" t="str">
        <f t="shared" si="48"/>
        <v>J1-B24</v>
      </c>
      <c r="AI215" t="str">
        <f>IFERROR(IF(IF(AG215="--",INDEX(D:D,MATCH(AE215,INDEX(B:B,MATCH(AE215,B:B,)+1):B10729,)+MATCH(AE215,B:B,)))=AD215,VLOOKUP(AE215,B:D,3,0),IF(AG215="--",INDEX(D:D,MATCH(AE215,INDEX(B:B,MATCH(AE215,B:B,)+1):B10729,)+MATCH(AE215,B:B,)),"---")),"---")</f>
        <v>J1-B24</v>
      </c>
      <c r="AJ215" t="str">
        <f>IF(COUNTIF(CALC_CONN_TEB2000_REV01!F:F,IF(AH215&lt;&gt;"---",VLOOKUP(AD215,CALC_CONN_TEB2000_REV01!F:M,8,0),IF(IFERROR(IF(AD215=AH215,AI215,AH215),"---")="---","---",IF(COUNTIF(CALC_CONN_TEB2000_REV01!F:F,IFERROR(IF(AD215=AH215,AI215,AH215),"---"))&gt;0,"---",IFERROR(IF(AD215=AH215,AI215,AH215),"---")))))=1,IF(AH215&lt;&gt;"---",VLOOKUP(AD215,CALC_CONN_TEB2000_REV01!F:M,8,0),IF(IFERROR(IF(AD215=AH215,AI215,AH215),"---")="---","---",IF(COUNTIF(CALC_CONN_TEB2000_REV01!F:F,IFERROR(IF(AD215=AH215,AI215,AH215),"---"))&gt;0,"---",IFERROR(IF(AD215=AH215,AI215,AH215),"---")))),"---")</f>
        <v>J1-B24</v>
      </c>
      <c r="AK215" t="str">
        <f>IF(COUNTIF(CALC_CONN_TEB2000_REV01!F:F,IF(AH215&lt;&gt;"---",VLOOKUP(AD215,CALC_CONN_TEB2000_REV01!F:M,8,0),IF(IFERROR(IF(AD215=AH215,AI215,AH215),"---")="---","---",IF(COUNTIF(CALC_CONN_TEB2000_REV01!F:F,IFERROR(IF(AD215=AH215,AI215,AH215),"---"))&gt;0,"---",IFERROR(IF(AD215=AH215,AI215,AH215),"---")))))=0,IF(AH215&lt;&gt;"---",VLOOKUP(AD215,CALC_CONN_TEB2000_REV01!F:M,8,0),IF(IFERROR(IF(AD215=AH215,AI215,AH215),"---")="---","---",IF(COUNTIF(CALC_CONN_TEB2000_REV01!F:F,IFERROR(IF(AD215=AH215,AI215,AH215),"---"))&gt;0,"---",IFERROR(IF(AD215=AH215,AI215,AH215),"---")))),"---")</f>
        <v>---</v>
      </c>
      <c r="AL215">
        <f t="shared" si="49"/>
        <v>25.2364</v>
      </c>
      <c r="AM215">
        <f t="shared" si="50"/>
        <v>2</v>
      </c>
      <c r="AT215">
        <f t="shared" si="43"/>
        <v>0</v>
      </c>
      <c r="AU215">
        <f t="shared" si="44"/>
        <v>0</v>
      </c>
    </row>
    <row r="216" spans="1:47" x14ac:dyDescent="0.25">
      <c r="A216" t="str">
        <f t="shared" si="39"/>
        <v>J4-S2</v>
      </c>
      <c r="B216" t="str">
        <f t="shared" si="40"/>
        <v>GND</v>
      </c>
      <c r="C216" t="str">
        <f t="shared" si="41"/>
        <v>J4-GND</v>
      </c>
      <c r="D216" t="str">
        <f t="shared" si="42"/>
        <v>J4-S2</v>
      </c>
      <c r="E216" t="s">
        <v>845</v>
      </c>
      <c r="F216" t="s">
        <v>1853</v>
      </c>
      <c r="G216" t="s">
        <v>291</v>
      </c>
      <c r="L216" t="s">
        <v>1854</v>
      </c>
      <c r="M216" t="s">
        <v>290</v>
      </c>
      <c r="N216">
        <v>28.829899999999999</v>
      </c>
      <c r="AA216">
        <f t="shared" si="51"/>
        <v>211</v>
      </c>
      <c r="AB216" t="str">
        <f>B2B!B213</f>
        <v>JB3</v>
      </c>
      <c r="AC216" t="str">
        <f>B2B!C213</f>
        <v>12</v>
      </c>
      <c r="AD216" t="str">
        <f t="shared" si="45"/>
        <v>JB3-12</v>
      </c>
      <c r="AE216" t="str">
        <f t="shared" si="46"/>
        <v>GND</v>
      </c>
      <c r="AG216" t="str">
        <f t="shared" si="47"/>
        <v>---</v>
      </c>
      <c r="AH216" t="str">
        <f t="shared" si="48"/>
        <v>---</v>
      </c>
      <c r="AI216" t="str">
        <f>IFERROR(IF(IF(AG216="--",INDEX(D:D,MATCH(AE216,INDEX(B:B,MATCH(AE216,B:B,)+1):B10730,)+MATCH(AE216,B:B,)))=AD216,VLOOKUP(AE216,B:D,3,0),IF(AG216="--",INDEX(D:D,MATCH(AE216,INDEX(B:B,MATCH(AE216,B:B,)+1):B10730,)+MATCH(AE216,B:B,)),"---")),"---")</f>
        <v>---</v>
      </c>
      <c r="AJ216" t="str">
        <f>IF(COUNTIF(CALC_CONN_TEB2000_REV01!F:F,IF(AH216&lt;&gt;"---",VLOOKUP(AD216,CALC_CONN_TEB2000_REV01!F:M,8,0),IF(IFERROR(IF(AD216=AH216,AI216,AH216),"---")="---","---",IF(COUNTIF(CALC_CONN_TEB2000_REV01!F:F,IFERROR(IF(AD216=AH216,AI216,AH216),"---"))&gt;0,"---",IFERROR(IF(AD216=AH216,AI216,AH216),"---")))))=1,IF(AH216&lt;&gt;"---",VLOOKUP(AD216,CALC_CONN_TEB2000_REV01!F:M,8,0),IF(IFERROR(IF(AD216=AH216,AI216,AH216),"---")="---","---",IF(COUNTIF(CALC_CONN_TEB2000_REV01!F:F,IFERROR(IF(AD216=AH216,AI216,AH216),"---"))&gt;0,"---",IFERROR(IF(AD216=AH216,AI216,AH216),"---")))),"---")</f>
        <v>---</v>
      </c>
      <c r="AK216" t="str">
        <f>IF(COUNTIF(CALC_CONN_TEB2000_REV01!F:F,IF(AH216&lt;&gt;"---",VLOOKUP(AD216,CALC_CONN_TEB2000_REV01!F:M,8,0),IF(IFERROR(IF(AD216=AH216,AI216,AH216),"---")="---","---",IF(COUNTIF(CALC_CONN_TEB2000_REV01!F:F,IFERROR(IF(AD216=AH216,AI216,AH216),"---"))&gt;0,"---",IFERROR(IF(AD216=AH216,AI216,AH216),"---")))))=0,IF(AH216&lt;&gt;"---",VLOOKUP(AD216,CALC_CONN_TEB2000_REV01!F:M,8,0),IF(IFERROR(IF(AD216=AH216,AI216,AH216),"---")="---","---",IF(COUNTIF(CALC_CONN_TEB2000_REV01!F:F,IFERROR(IF(AD216=AH216,AI216,AH216),"---"))&gt;0,"---",IFERROR(IF(AD216=AH216,AI216,AH216),"---")))),"---")</f>
        <v>---</v>
      </c>
      <c r="AL216" t="str">
        <f t="shared" si="49"/>
        <v>---</v>
      </c>
      <c r="AM216">
        <f t="shared" si="50"/>
        <v>224</v>
      </c>
      <c r="AT216">
        <f t="shared" si="43"/>
        <v>0</v>
      </c>
      <c r="AU216">
        <f t="shared" si="44"/>
        <v>0</v>
      </c>
    </row>
    <row r="217" spans="1:47" x14ac:dyDescent="0.25">
      <c r="A217" t="str">
        <f t="shared" si="39"/>
        <v>J4-S3</v>
      </c>
      <c r="B217" t="str">
        <f t="shared" si="40"/>
        <v>GND</v>
      </c>
      <c r="C217" t="str">
        <f t="shared" si="41"/>
        <v>J4-GND</v>
      </c>
      <c r="D217" t="str">
        <f t="shared" si="42"/>
        <v>J4-S3</v>
      </c>
      <c r="E217" t="s">
        <v>845</v>
      </c>
      <c r="F217" t="s">
        <v>1855</v>
      </c>
      <c r="G217" t="s">
        <v>291</v>
      </c>
      <c r="L217" t="s">
        <v>1856</v>
      </c>
      <c r="M217" t="s">
        <v>290</v>
      </c>
      <c r="N217">
        <v>25.3093</v>
      </c>
      <c r="AA217">
        <f t="shared" si="51"/>
        <v>212</v>
      </c>
      <c r="AB217" t="str">
        <f>B2B!B214</f>
        <v>JB3</v>
      </c>
      <c r="AC217" t="str">
        <f>B2B!C214</f>
        <v>11</v>
      </c>
      <c r="AD217" t="str">
        <f t="shared" si="45"/>
        <v>JB3-11</v>
      </c>
      <c r="AE217" t="str">
        <f t="shared" si="46"/>
        <v>GND</v>
      </c>
      <c r="AG217" t="str">
        <f t="shared" si="47"/>
        <v>---</v>
      </c>
      <c r="AH217" t="str">
        <f t="shared" si="48"/>
        <v>---</v>
      </c>
      <c r="AI217" t="str">
        <f>IFERROR(IF(IF(AG217="--",INDEX(D:D,MATCH(AE217,INDEX(B:B,MATCH(AE217,B:B,)+1):B10731,)+MATCH(AE217,B:B,)))=AD217,VLOOKUP(AE217,B:D,3,0),IF(AG217="--",INDEX(D:D,MATCH(AE217,INDEX(B:B,MATCH(AE217,B:B,)+1):B10731,)+MATCH(AE217,B:B,)),"---")),"---")</f>
        <v>---</v>
      </c>
      <c r="AJ217" t="str">
        <f>IF(COUNTIF(CALC_CONN_TEB2000_REV01!F:F,IF(AH217&lt;&gt;"---",VLOOKUP(AD217,CALC_CONN_TEB2000_REV01!F:M,8,0),IF(IFERROR(IF(AD217=AH217,AI217,AH217),"---")="---","---",IF(COUNTIF(CALC_CONN_TEB2000_REV01!F:F,IFERROR(IF(AD217=AH217,AI217,AH217),"---"))&gt;0,"---",IFERROR(IF(AD217=AH217,AI217,AH217),"---")))))=1,IF(AH217&lt;&gt;"---",VLOOKUP(AD217,CALC_CONN_TEB2000_REV01!F:M,8,0),IF(IFERROR(IF(AD217=AH217,AI217,AH217),"---")="---","---",IF(COUNTIF(CALC_CONN_TEB2000_REV01!F:F,IFERROR(IF(AD217=AH217,AI217,AH217),"---"))&gt;0,"---",IFERROR(IF(AD217=AH217,AI217,AH217),"---")))),"---")</f>
        <v>---</v>
      </c>
      <c r="AK217" t="str">
        <f>IF(COUNTIF(CALC_CONN_TEB2000_REV01!F:F,IF(AH217&lt;&gt;"---",VLOOKUP(AD217,CALC_CONN_TEB2000_REV01!F:M,8,0),IF(IFERROR(IF(AD217=AH217,AI217,AH217),"---")="---","---",IF(COUNTIF(CALC_CONN_TEB2000_REV01!F:F,IFERROR(IF(AD217=AH217,AI217,AH217),"---"))&gt;0,"---",IFERROR(IF(AD217=AH217,AI217,AH217),"---")))))=0,IF(AH217&lt;&gt;"---",VLOOKUP(AD217,CALC_CONN_TEB2000_REV01!F:M,8,0),IF(IFERROR(IF(AD217=AH217,AI217,AH217),"---")="---","---",IF(COUNTIF(CALC_CONN_TEB2000_REV01!F:F,IFERROR(IF(AD217=AH217,AI217,AH217),"---"))&gt;0,"---",IFERROR(IF(AD217=AH217,AI217,AH217),"---")))),"---")</f>
        <v>---</v>
      </c>
      <c r="AL217" t="str">
        <f t="shared" si="49"/>
        <v>---</v>
      </c>
      <c r="AM217">
        <f t="shared" si="50"/>
        <v>224</v>
      </c>
      <c r="AT217">
        <f t="shared" si="43"/>
        <v>0</v>
      </c>
      <c r="AU217">
        <f t="shared" si="44"/>
        <v>0</v>
      </c>
    </row>
    <row r="218" spans="1:47" x14ac:dyDescent="0.25">
      <c r="A218" t="str">
        <f t="shared" si="39"/>
        <v>J4-S4</v>
      </c>
      <c r="B218" t="str">
        <f t="shared" si="40"/>
        <v>GND</v>
      </c>
      <c r="C218" t="str">
        <f t="shared" si="41"/>
        <v>J4-GND</v>
      </c>
      <c r="D218" t="str">
        <f t="shared" si="42"/>
        <v>J4-S4</v>
      </c>
      <c r="E218" t="s">
        <v>845</v>
      </c>
      <c r="F218" t="s">
        <v>1857</v>
      </c>
      <c r="G218" t="s">
        <v>291</v>
      </c>
      <c r="L218" t="s">
        <v>1858</v>
      </c>
      <c r="M218" t="s">
        <v>290</v>
      </c>
      <c r="N218">
        <v>28.170300000000001</v>
      </c>
      <c r="AA218">
        <f t="shared" si="51"/>
        <v>213</v>
      </c>
      <c r="AB218" t="str">
        <f>B2B!B215</f>
        <v>JB3</v>
      </c>
      <c r="AC218" t="str">
        <f>B2B!C215</f>
        <v>14</v>
      </c>
      <c r="AD218" t="str">
        <f t="shared" si="45"/>
        <v>JB3-14</v>
      </c>
      <c r="AE218" t="str">
        <f t="shared" si="46"/>
        <v>B34_L2_P</v>
      </c>
      <c r="AG218" t="str">
        <f t="shared" si="47"/>
        <v>--</v>
      </c>
      <c r="AH218" t="str">
        <f t="shared" si="48"/>
        <v>J1-C21</v>
      </c>
      <c r="AI218" t="str">
        <f>IFERROR(IF(IF(AG218="--",INDEX(D:D,MATCH(AE218,INDEX(B:B,MATCH(AE218,B:B,)+1):B10732,)+MATCH(AE218,B:B,)))=AD218,VLOOKUP(AE218,B:D,3,0),IF(AG218="--",INDEX(D:D,MATCH(AE218,INDEX(B:B,MATCH(AE218,B:B,)+1):B10732,)+MATCH(AE218,B:B,)),"---")),"---")</f>
        <v>J1-C21</v>
      </c>
      <c r="AJ218" t="str">
        <f>IF(COUNTIF(CALC_CONN_TEB2000_REV01!F:F,IF(AH218&lt;&gt;"---",VLOOKUP(AD218,CALC_CONN_TEB2000_REV01!F:M,8,0),IF(IFERROR(IF(AD218=AH218,AI218,AH218),"---")="---","---",IF(COUNTIF(CALC_CONN_TEB2000_REV01!F:F,IFERROR(IF(AD218=AH218,AI218,AH218),"---"))&gt;0,"---",IFERROR(IF(AD218=AH218,AI218,AH218),"---")))))=1,IF(AH218&lt;&gt;"---",VLOOKUP(AD218,CALC_CONN_TEB2000_REV01!F:M,8,0),IF(IFERROR(IF(AD218=AH218,AI218,AH218),"---")="---","---",IF(COUNTIF(CALC_CONN_TEB2000_REV01!F:F,IFERROR(IF(AD218=AH218,AI218,AH218),"---"))&gt;0,"---",IFERROR(IF(AD218=AH218,AI218,AH218),"---")))),"---")</f>
        <v>J1-C21</v>
      </c>
      <c r="AK218" t="str">
        <f>IF(COUNTIF(CALC_CONN_TEB2000_REV01!F:F,IF(AH218&lt;&gt;"---",VLOOKUP(AD218,CALC_CONN_TEB2000_REV01!F:M,8,0),IF(IFERROR(IF(AD218=AH218,AI218,AH218),"---")="---","---",IF(COUNTIF(CALC_CONN_TEB2000_REV01!F:F,IFERROR(IF(AD218=AH218,AI218,AH218),"---"))&gt;0,"---",IFERROR(IF(AD218=AH218,AI218,AH218),"---")))))=0,IF(AH218&lt;&gt;"---",VLOOKUP(AD218,CALC_CONN_TEB2000_REV01!F:M,8,0),IF(IFERROR(IF(AD218=AH218,AI218,AH218),"---")="---","---",IF(COUNTIF(CALC_CONN_TEB2000_REV01!F:F,IFERROR(IF(AD218=AH218,AI218,AH218),"---"))&gt;0,"---",IFERROR(IF(AD218=AH218,AI218,AH218),"---")))),"---")</f>
        <v>---</v>
      </c>
      <c r="AL218">
        <f t="shared" si="49"/>
        <v>24.4284</v>
      </c>
      <c r="AM218">
        <f t="shared" si="50"/>
        <v>2</v>
      </c>
      <c r="AT218">
        <f t="shared" si="43"/>
        <v>0</v>
      </c>
      <c r="AU218">
        <f t="shared" si="44"/>
        <v>0</v>
      </c>
    </row>
    <row r="219" spans="1:47" x14ac:dyDescent="0.25">
      <c r="A219" t="str">
        <f t="shared" si="39"/>
        <v>J5-1</v>
      </c>
      <c r="B219" t="str">
        <f t="shared" si="40"/>
        <v>M3.3VOUT</v>
      </c>
      <c r="C219" t="str">
        <f t="shared" si="41"/>
        <v>J5-M3.3VOUT</v>
      </c>
      <c r="D219" t="str">
        <f t="shared" si="42"/>
        <v>J5-1</v>
      </c>
      <c r="E219" t="s">
        <v>846</v>
      </c>
      <c r="F219">
        <v>1</v>
      </c>
      <c r="G219" t="s">
        <v>1778</v>
      </c>
      <c r="L219" t="s">
        <v>299</v>
      </c>
      <c r="M219" t="s">
        <v>290</v>
      </c>
      <c r="N219">
        <v>17.524999999999999</v>
      </c>
      <c r="AA219">
        <f t="shared" si="51"/>
        <v>214</v>
      </c>
      <c r="AB219" t="str">
        <f>B2B!B216</f>
        <v>JB3</v>
      </c>
      <c r="AC219" t="str">
        <f>B2B!C216</f>
        <v>13</v>
      </c>
      <c r="AD219" t="str">
        <f t="shared" si="45"/>
        <v>JB3-13</v>
      </c>
      <c r="AE219" t="str">
        <f t="shared" si="46"/>
        <v>B34_L18_P</v>
      </c>
      <c r="AG219" t="str">
        <f t="shared" si="47"/>
        <v>--</v>
      </c>
      <c r="AH219" t="str">
        <f t="shared" si="48"/>
        <v>J1-A24</v>
      </c>
      <c r="AI219" t="str">
        <f>IFERROR(IF(IF(AG219="--",INDEX(D:D,MATCH(AE219,INDEX(B:B,MATCH(AE219,B:B,)+1):B10733,)+MATCH(AE219,B:B,)))=AD219,VLOOKUP(AE219,B:D,3,0),IF(AG219="--",INDEX(D:D,MATCH(AE219,INDEX(B:B,MATCH(AE219,B:B,)+1):B10733,)+MATCH(AE219,B:B,)),"---")),"---")</f>
        <v>J1-A24</v>
      </c>
      <c r="AJ219" t="str">
        <f>IF(COUNTIF(CALC_CONN_TEB2000_REV01!F:F,IF(AH219&lt;&gt;"---",VLOOKUP(AD219,CALC_CONN_TEB2000_REV01!F:M,8,0),IF(IFERROR(IF(AD219=AH219,AI219,AH219),"---")="---","---",IF(COUNTIF(CALC_CONN_TEB2000_REV01!F:F,IFERROR(IF(AD219=AH219,AI219,AH219),"---"))&gt;0,"---",IFERROR(IF(AD219=AH219,AI219,AH219),"---")))))=1,IF(AH219&lt;&gt;"---",VLOOKUP(AD219,CALC_CONN_TEB2000_REV01!F:M,8,0),IF(IFERROR(IF(AD219=AH219,AI219,AH219),"---")="---","---",IF(COUNTIF(CALC_CONN_TEB2000_REV01!F:F,IFERROR(IF(AD219=AH219,AI219,AH219),"---"))&gt;0,"---",IFERROR(IF(AD219=AH219,AI219,AH219),"---")))),"---")</f>
        <v>J1-A24</v>
      </c>
      <c r="AK219" t="str">
        <f>IF(COUNTIF(CALC_CONN_TEB2000_REV01!F:F,IF(AH219&lt;&gt;"---",VLOOKUP(AD219,CALC_CONN_TEB2000_REV01!F:M,8,0),IF(IFERROR(IF(AD219=AH219,AI219,AH219),"---")="---","---",IF(COUNTIF(CALC_CONN_TEB2000_REV01!F:F,IFERROR(IF(AD219=AH219,AI219,AH219),"---"))&gt;0,"---",IFERROR(IF(AD219=AH219,AI219,AH219),"---")))))=0,IF(AH219&lt;&gt;"---",VLOOKUP(AD219,CALC_CONN_TEB2000_REV01!F:M,8,0),IF(IFERROR(IF(AD219=AH219,AI219,AH219),"---")="---","---",IF(COUNTIF(CALC_CONN_TEB2000_REV01!F:F,IFERROR(IF(AD219=AH219,AI219,AH219),"---"))&gt;0,"---",IFERROR(IF(AD219=AH219,AI219,AH219),"---")))),"---")</f>
        <v>---</v>
      </c>
      <c r="AL219">
        <f t="shared" si="49"/>
        <v>29.220800000000001</v>
      </c>
      <c r="AM219">
        <f t="shared" si="50"/>
        <v>2</v>
      </c>
      <c r="AT219">
        <f t="shared" si="43"/>
        <v>0</v>
      </c>
      <c r="AU219">
        <f t="shared" si="44"/>
        <v>0</v>
      </c>
    </row>
    <row r="220" spans="1:47" x14ac:dyDescent="0.25">
      <c r="A220" t="str">
        <f t="shared" si="39"/>
        <v>J5-2</v>
      </c>
      <c r="B220" t="str">
        <f t="shared" si="40"/>
        <v>VCCIOA</v>
      </c>
      <c r="C220" t="str">
        <f t="shared" si="41"/>
        <v>J5-VCCIOA</v>
      </c>
      <c r="D220" t="str">
        <f t="shared" si="42"/>
        <v>J5-2</v>
      </c>
      <c r="E220" t="s">
        <v>846</v>
      </c>
      <c r="F220">
        <v>2</v>
      </c>
      <c r="G220" t="s">
        <v>1669</v>
      </c>
      <c r="L220" t="s">
        <v>1859</v>
      </c>
      <c r="M220" t="s">
        <v>290</v>
      </c>
      <c r="N220">
        <v>3.3687999999999998</v>
      </c>
      <c r="AA220">
        <f t="shared" si="51"/>
        <v>215</v>
      </c>
      <c r="AB220" t="str">
        <f>B2B!B217</f>
        <v>JB3</v>
      </c>
      <c r="AC220" t="str">
        <f>B2B!C217</f>
        <v>16</v>
      </c>
      <c r="AD220" t="str">
        <f t="shared" si="45"/>
        <v>JB3-16</v>
      </c>
      <c r="AE220" t="str">
        <f t="shared" si="46"/>
        <v>B34_L2_N</v>
      </c>
      <c r="AG220" t="str">
        <f t="shared" si="47"/>
        <v>--</v>
      </c>
      <c r="AH220" t="str">
        <f t="shared" si="48"/>
        <v>J1-C20</v>
      </c>
      <c r="AI220" t="str">
        <f>IFERROR(IF(IF(AG220="--",INDEX(D:D,MATCH(AE220,INDEX(B:B,MATCH(AE220,B:B,)+1):B10734,)+MATCH(AE220,B:B,)))=AD220,VLOOKUP(AE220,B:D,3,0),IF(AG220="--",INDEX(D:D,MATCH(AE220,INDEX(B:B,MATCH(AE220,B:B,)+1):B10734,)+MATCH(AE220,B:B,)),"---")),"---")</f>
        <v>J1-C20</v>
      </c>
      <c r="AJ220" t="str">
        <f>IF(COUNTIF(CALC_CONN_TEB2000_REV01!F:F,IF(AH220&lt;&gt;"---",VLOOKUP(AD220,CALC_CONN_TEB2000_REV01!F:M,8,0),IF(IFERROR(IF(AD220=AH220,AI220,AH220),"---")="---","---",IF(COUNTIF(CALC_CONN_TEB2000_REV01!F:F,IFERROR(IF(AD220=AH220,AI220,AH220),"---"))&gt;0,"---",IFERROR(IF(AD220=AH220,AI220,AH220),"---")))))=1,IF(AH220&lt;&gt;"---",VLOOKUP(AD220,CALC_CONN_TEB2000_REV01!F:M,8,0),IF(IFERROR(IF(AD220=AH220,AI220,AH220),"---")="---","---",IF(COUNTIF(CALC_CONN_TEB2000_REV01!F:F,IFERROR(IF(AD220=AH220,AI220,AH220),"---"))&gt;0,"---",IFERROR(IF(AD220=AH220,AI220,AH220),"---")))),"---")</f>
        <v>J1-C20</v>
      </c>
      <c r="AK220" t="str">
        <f>IF(COUNTIF(CALC_CONN_TEB2000_REV01!F:F,IF(AH220&lt;&gt;"---",VLOOKUP(AD220,CALC_CONN_TEB2000_REV01!F:M,8,0),IF(IFERROR(IF(AD220=AH220,AI220,AH220),"---")="---","---",IF(COUNTIF(CALC_CONN_TEB2000_REV01!F:F,IFERROR(IF(AD220=AH220,AI220,AH220),"---"))&gt;0,"---",IFERROR(IF(AD220=AH220,AI220,AH220),"---")))))=0,IF(AH220&lt;&gt;"---",VLOOKUP(AD220,CALC_CONN_TEB2000_REV01!F:M,8,0),IF(IFERROR(IF(AD220=AH220,AI220,AH220),"---")="---","---",IF(COUNTIF(CALC_CONN_TEB2000_REV01!F:F,IFERROR(IF(AD220=AH220,AI220,AH220),"---"))&gt;0,"---",IFERROR(IF(AD220=AH220,AI220,AH220),"---")))),"---")</f>
        <v>---</v>
      </c>
      <c r="AL220">
        <f t="shared" si="49"/>
        <v>24.491299999999999</v>
      </c>
      <c r="AM220">
        <f t="shared" si="50"/>
        <v>2</v>
      </c>
      <c r="AT220">
        <f t="shared" si="43"/>
        <v>0</v>
      </c>
      <c r="AU220">
        <f t="shared" si="44"/>
        <v>0</v>
      </c>
    </row>
    <row r="221" spans="1:47" x14ac:dyDescent="0.25">
      <c r="A221" t="str">
        <f t="shared" si="39"/>
        <v>J5-3</v>
      </c>
      <c r="B221" t="str">
        <f t="shared" si="40"/>
        <v>M1.8VOUT</v>
      </c>
      <c r="C221" t="str">
        <f t="shared" si="41"/>
        <v>J5-M1.8VOUT</v>
      </c>
      <c r="D221" t="str">
        <f t="shared" si="42"/>
        <v>J5-3</v>
      </c>
      <c r="E221" t="s">
        <v>846</v>
      </c>
      <c r="F221">
        <v>3</v>
      </c>
      <c r="G221" t="s">
        <v>1838</v>
      </c>
      <c r="L221" t="s">
        <v>1860</v>
      </c>
      <c r="M221" t="s">
        <v>290</v>
      </c>
      <c r="N221">
        <v>1.3996</v>
      </c>
      <c r="AA221">
        <f t="shared" si="51"/>
        <v>216</v>
      </c>
      <c r="AB221" t="str">
        <f>B2B!B218</f>
        <v>JB3</v>
      </c>
      <c r="AC221" t="str">
        <f>B2B!C218</f>
        <v>15</v>
      </c>
      <c r="AD221" t="str">
        <f t="shared" si="45"/>
        <v>JB3-15</v>
      </c>
      <c r="AE221" t="str">
        <f t="shared" si="46"/>
        <v>B34_L18_N</v>
      </c>
      <c r="AG221" t="str">
        <f t="shared" si="47"/>
        <v>--</v>
      </c>
      <c r="AH221" t="str">
        <f t="shared" si="48"/>
        <v>J1-A25</v>
      </c>
      <c r="AI221" t="str">
        <f>IFERROR(IF(IF(AG221="--",INDEX(D:D,MATCH(AE221,INDEX(B:B,MATCH(AE221,B:B,)+1):B10735,)+MATCH(AE221,B:B,)))=AD221,VLOOKUP(AE221,B:D,3,0),IF(AG221="--",INDEX(D:D,MATCH(AE221,INDEX(B:B,MATCH(AE221,B:B,)+1):B10735,)+MATCH(AE221,B:B,)),"---")),"---")</f>
        <v>J1-A25</v>
      </c>
      <c r="AJ221" t="str">
        <f>IF(COUNTIF(CALC_CONN_TEB2000_REV01!F:F,IF(AH221&lt;&gt;"---",VLOOKUP(AD221,CALC_CONN_TEB2000_REV01!F:M,8,0),IF(IFERROR(IF(AD221=AH221,AI221,AH221),"---")="---","---",IF(COUNTIF(CALC_CONN_TEB2000_REV01!F:F,IFERROR(IF(AD221=AH221,AI221,AH221),"---"))&gt;0,"---",IFERROR(IF(AD221=AH221,AI221,AH221),"---")))))=1,IF(AH221&lt;&gt;"---",VLOOKUP(AD221,CALC_CONN_TEB2000_REV01!F:M,8,0),IF(IFERROR(IF(AD221=AH221,AI221,AH221),"---")="---","---",IF(COUNTIF(CALC_CONN_TEB2000_REV01!F:F,IFERROR(IF(AD221=AH221,AI221,AH221),"---"))&gt;0,"---",IFERROR(IF(AD221=AH221,AI221,AH221),"---")))),"---")</f>
        <v>J1-A25</v>
      </c>
      <c r="AK221" t="str">
        <f>IF(COUNTIF(CALC_CONN_TEB2000_REV01!F:F,IF(AH221&lt;&gt;"---",VLOOKUP(AD221,CALC_CONN_TEB2000_REV01!F:M,8,0),IF(IFERROR(IF(AD221=AH221,AI221,AH221),"---")="---","---",IF(COUNTIF(CALC_CONN_TEB2000_REV01!F:F,IFERROR(IF(AD221=AH221,AI221,AH221),"---"))&gt;0,"---",IFERROR(IF(AD221=AH221,AI221,AH221),"---")))))=0,IF(AH221&lt;&gt;"---",VLOOKUP(AD221,CALC_CONN_TEB2000_REV01!F:M,8,0),IF(IFERROR(IF(AD221=AH221,AI221,AH221),"---")="---","---",IF(COUNTIF(CALC_CONN_TEB2000_REV01!F:F,IFERROR(IF(AD221=AH221,AI221,AH221),"---"))&gt;0,"---",IFERROR(IF(AD221=AH221,AI221,AH221),"---")))),"---")</f>
        <v>---</v>
      </c>
      <c r="AL221">
        <f t="shared" si="49"/>
        <v>29.284600000000001</v>
      </c>
      <c r="AM221">
        <f t="shared" si="50"/>
        <v>2</v>
      </c>
      <c r="AT221">
        <f t="shared" si="43"/>
        <v>0</v>
      </c>
      <c r="AU221">
        <f t="shared" si="44"/>
        <v>0</v>
      </c>
    </row>
    <row r="222" spans="1:47" x14ac:dyDescent="0.25">
      <c r="A222" t="str">
        <f t="shared" si="39"/>
        <v>J6-1</v>
      </c>
      <c r="B222" t="str">
        <f t="shared" si="40"/>
        <v>USB-VBUS_R</v>
      </c>
      <c r="C222" t="str">
        <f t="shared" si="41"/>
        <v>J6-USB-VBUS_R</v>
      </c>
      <c r="D222" t="str">
        <f t="shared" si="42"/>
        <v>J6-1</v>
      </c>
      <c r="E222" t="s">
        <v>847</v>
      </c>
      <c r="F222">
        <v>1</v>
      </c>
      <c r="G222" t="s">
        <v>1861</v>
      </c>
      <c r="L222" t="s">
        <v>1862</v>
      </c>
      <c r="M222" t="s">
        <v>290</v>
      </c>
      <c r="N222">
        <v>1.1048</v>
      </c>
      <c r="AA222">
        <f t="shared" si="51"/>
        <v>217</v>
      </c>
      <c r="AB222" t="str">
        <f>B2B!B219</f>
        <v>JB3</v>
      </c>
      <c r="AC222" t="str">
        <f>B2B!C219</f>
        <v>18</v>
      </c>
      <c r="AD222" t="str">
        <f t="shared" si="45"/>
        <v>JB3-18</v>
      </c>
      <c r="AE222" t="str">
        <f t="shared" si="46"/>
        <v>GND</v>
      </c>
      <c r="AG222" t="str">
        <f t="shared" si="47"/>
        <v>---</v>
      </c>
      <c r="AH222" t="str">
        <f t="shared" si="48"/>
        <v>---</v>
      </c>
      <c r="AI222" t="str">
        <f>IFERROR(IF(IF(AG222="--",INDEX(D:D,MATCH(AE222,INDEX(B:B,MATCH(AE222,B:B,)+1):B10736,)+MATCH(AE222,B:B,)))=AD222,VLOOKUP(AE222,B:D,3,0),IF(AG222="--",INDEX(D:D,MATCH(AE222,INDEX(B:B,MATCH(AE222,B:B,)+1):B10736,)+MATCH(AE222,B:B,)),"---")),"---")</f>
        <v>---</v>
      </c>
      <c r="AJ222" t="str">
        <f>IF(COUNTIF(CALC_CONN_TEB2000_REV01!F:F,IF(AH222&lt;&gt;"---",VLOOKUP(AD222,CALC_CONN_TEB2000_REV01!F:M,8,0),IF(IFERROR(IF(AD222=AH222,AI222,AH222),"---")="---","---",IF(COUNTIF(CALC_CONN_TEB2000_REV01!F:F,IFERROR(IF(AD222=AH222,AI222,AH222),"---"))&gt;0,"---",IFERROR(IF(AD222=AH222,AI222,AH222),"---")))))=1,IF(AH222&lt;&gt;"---",VLOOKUP(AD222,CALC_CONN_TEB2000_REV01!F:M,8,0),IF(IFERROR(IF(AD222=AH222,AI222,AH222),"---")="---","---",IF(COUNTIF(CALC_CONN_TEB2000_REV01!F:F,IFERROR(IF(AD222=AH222,AI222,AH222),"---"))&gt;0,"---",IFERROR(IF(AD222=AH222,AI222,AH222),"---")))),"---")</f>
        <v>---</v>
      </c>
      <c r="AK222" t="str">
        <f>IF(COUNTIF(CALC_CONN_TEB2000_REV01!F:F,IF(AH222&lt;&gt;"---",VLOOKUP(AD222,CALC_CONN_TEB2000_REV01!F:M,8,0),IF(IFERROR(IF(AD222=AH222,AI222,AH222),"---")="---","---",IF(COUNTIF(CALC_CONN_TEB2000_REV01!F:F,IFERROR(IF(AD222=AH222,AI222,AH222),"---"))&gt;0,"---",IFERROR(IF(AD222=AH222,AI222,AH222),"---")))))=0,IF(AH222&lt;&gt;"---",VLOOKUP(AD222,CALC_CONN_TEB2000_REV01!F:M,8,0),IF(IFERROR(IF(AD222=AH222,AI222,AH222),"---")="---","---",IF(COUNTIF(CALC_CONN_TEB2000_REV01!F:F,IFERROR(IF(AD222=AH222,AI222,AH222),"---"))&gt;0,"---",IFERROR(IF(AD222=AH222,AI222,AH222),"---")))),"---")</f>
        <v>---</v>
      </c>
      <c r="AL222" t="str">
        <f t="shared" si="49"/>
        <v>---</v>
      </c>
      <c r="AM222">
        <f t="shared" si="50"/>
        <v>224</v>
      </c>
      <c r="AT222">
        <f t="shared" si="43"/>
        <v>0</v>
      </c>
      <c r="AU222">
        <f t="shared" si="44"/>
        <v>0</v>
      </c>
    </row>
    <row r="223" spans="1:47" x14ac:dyDescent="0.25">
      <c r="A223" t="str">
        <f t="shared" si="39"/>
        <v>J6-2</v>
      </c>
      <c r="B223" t="str">
        <f t="shared" si="40"/>
        <v>O-D_N</v>
      </c>
      <c r="C223" t="str">
        <f t="shared" si="41"/>
        <v>J6-O-D_N</v>
      </c>
      <c r="D223" t="str">
        <f t="shared" si="42"/>
        <v>J6-2</v>
      </c>
      <c r="E223" t="s">
        <v>847</v>
      </c>
      <c r="F223">
        <v>2</v>
      </c>
      <c r="G223" t="s">
        <v>1863</v>
      </c>
      <c r="L223" t="s">
        <v>1864</v>
      </c>
      <c r="M223" t="s">
        <v>290</v>
      </c>
      <c r="N223">
        <v>1.3888</v>
      </c>
      <c r="AA223">
        <f t="shared" si="51"/>
        <v>218</v>
      </c>
      <c r="AB223" t="str">
        <f>B2B!B220</f>
        <v>JB3</v>
      </c>
      <c r="AC223" t="str">
        <f>B2B!C220</f>
        <v>17</v>
      </c>
      <c r="AD223" t="str">
        <f t="shared" si="45"/>
        <v>JB3-17</v>
      </c>
      <c r="AE223" t="str">
        <f t="shared" si="46"/>
        <v>GND</v>
      </c>
      <c r="AG223" t="str">
        <f t="shared" si="47"/>
        <v>---</v>
      </c>
      <c r="AH223" t="str">
        <f t="shared" si="48"/>
        <v>---</v>
      </c>
      <c r="AI223" t="str">
        <f>IFERROR(IF(IF(AG223="--",INDEX(D:D,MATCH(AE223,INDEX(B:B,MATCH(AE223,B:B,)+1):B10737,)+MATCH(AE223,B:B,)))=AD223,VLOOKUP(AE223,B:D,3,0),IF(AG223="--",INDEX(D:D,MATCH(AE223,INDEX(B:B,MATCH(AE223,B:B,)+1):B10737,)+MATCH(AE223,B:B,)),"---")),"---")</f>
        <v>---</v>
      </c>
      <c r="AJ223" t="str">
        <f>IF(COUNTIF(CALC_CONN_TEB2000_REV01!F:F,IF(AH223&lt;&gt;"---",VLOOKUP(AD223,CALC_CONN_TEB2000_REV01!F:M,8,0),IF(IFERROR(IF(AD223=AH223,AI223,AH223),"---")="---","---",IF(COUNTIF(CALC_CONN_TEB2000_REV01!F:F,IFERROR(IF(AD223=AH223,AI223,AH223),"---"))&gt;0,"---",IFERROR(IF(AD223=AH223,AI223,AH223),"---")))))=1,IF(AH223&lt;&gt;"---",VLOOKUP(AD223,CALC_CONN_TEB2000_REV01!F:M,8,0),IF(IFERROR(IF(AD223=AH223,AI223,AH223),"---")="---","---",IF(COUNTIF(CALC_CONN_TEB2000_REV01!F:F,IFERROR(IF(AD223=AH223,AI223,AH223),"---"))&gt;0,"---",IFERROR(IF(AD223=AH223,AI223,AH223),"---")))),"---")</f>
        <v>---</v>
      </c>
      <c r="AK223" t="str">
        <f>IF(COUNTIF(CALC_CONN_TEB2000_REV01!F:F,IF(AH223&lt;&gt;"---",VLOOKUP(AD223,CALC_CONN_TEB2000_REV01!F:M,8,0),IF(IFERROR(IF(AD223=AH223,AI223,AH223),"---")="---","---",IF(COUNTIF(CALC_CONN_TEB2000_REV01!F:F,IFERROR(IF(AD223=AH223,AI223,AH223),"---"))&gt;0,"---",IFERROR(IF(AD223=AH223,AI223,AH223),"---")))))=0,IF(AH223&lt;&gt;"---",VLOOKUP(AD223,CALC_CONN_TEB2000_REV01!F:M,8,0),IF(IFERROR(IF(AD223=AH223,AI223,AH223),"---")="---","---",IF(COUNTIF(CALC_CONN_TEB2000_REV01!F:F,IFERROR(IF(AD223=AH223,AI223,AH223),"---"))&gt;0,"---",IFERROR(IF(AD223=AH223,AI223,AH223),"---")))),"---")</f>
        <v>---</v>
      </c>
      <c r="AL223" t="str">
        <f t="shared" si="49"/>
        <v>---</v>
      </c>
      <c r="AM223">
        <f t="shared" si="50"/>
        <v>224</v>
      </c>
      <c r="AT223" t="str">
        <f t="shared" si="43"/>
        <v>O-D_N</v>
      </c>
      <c r="AU223" t="str">
        <f t="shared" si="44"/>
        <v>--</v>
      </c>
    </row>
    <row r="224" spans="1:47" x14ac:dyDescent="0.25">
      <c r="A224" t="str">
        <f t="shared" si="39"/>
        <v>J6-3</v>
      </c>
      <c r="B224" t="str">
        <f t="shared" si="40"/>
        <v>O-D_P</v>
      </c>
      <c r="C224" t="str">
        <f t="shared" si="41"/>
        <v>J6-O-D_P</v>
      </c>
      <c r="D224" t="str">
        <f t="shared" si="42"/>
        <v>J6-3</v>
      </c>
      <c r="E224" t="s">
        <v>847</v>
      </c>
      <c r="F224">
        <v>3</v>
      </c>
      <c r="G224" t="s">
        <v>1865</v>
      </c>
      <c r="L224" t="s">
        <v>1866</v>
      </c>
      <c r="M224" t="s">
        <v>290</v>
      </c>
      <c r="N224">
        <v>5.8958000000000004</v>
      </c>
      <c r="AA224">
        <f t="shared" si="51"/>
        <v>219</v>
      </c>
      <c r="AB224" t="str">
        <f>B2B!B221</f>
        <v>JB3</v>
      </c>
      <c r="AC224" t="str">
        <f>B2B!C221</f>
        <v>20</v>
      </c>
      <c r="AD224" t="str">
        <f t="shared" si="45"/>
        <v>JB3-20</v>
      </c>
      <c r="AE224" t="str">
        <f t="shared" si="46"/>
        <v>B34_L4_P</v>
      </c>
      <c r="AG224" t="str">
        <f t="shared" si="47"/>
        <v>--</v>
      </c>
      <c r="AH224" t="str">
        <f t="shared" si="48"/>
        <v>J1-B20</v>
      </c>
      <c r="AI224" t="str">
        <f>IFERROR(IF(IF(AG224="--",INDEX(D:D,MATCH(AE224,INDEX(B:B,MATCH(AE224,B:B,)+1):B10738,)+MATCH(AE224,B:B,)))=AD224,VLOOKUP(AE224,B:D,3,0),IF(AG224="--",INDEX(D:D,MATCH(AE224,INDEX(B:B,MATCH(AE224,B:B,)+1):B10738,)+MATCH(AE224,B:B,)),"---")),"---")</f>
        <v>J1-B20</v>
      </c>
      <c r="AJ224" t="str">
        <f>IF(COUNTIF(CALC_CONN_TEB2000_REV01!F:F,IF(AH224&lt;&gt;"---",VLOOKUP(AD224,CALC_CONN_TEB2000_REV01!F:M,8,0),IF(IFERROR(IF(AD224=AH224,AI224,AH224),"---")="---","---",IF(COUNTIF(CALC_CONN_TEB2000_REV01!F:F,IFERROR(IF(AD224=AH224,AI224,AH224),"---"))&gt;0,"---",IFERROR(IF(AD224=AH224,AI224,AH224),"---")))))=1,IF(AH224&lt;&gt;"---",VLOOKUP(AD224,CALC_CONN_TEB2000_REV01!F:M,8,0),IF(IFERROR(IF(AD224=AH224,AI224,AH224),"---")="---","---",IF(COUNTIF(CALC_CONN_TEB2000_REV01!F:F,IFERROR(IF(AD224=AH224,AI224,AH224),"---"))&gt;0,"---",IFERROR(IF(AD224=AH224,AI224,AH224),"---")))),"---")</f>
        <v>J1-B20</v>
      </c>
      <c r="AK224" t="str">
        <f>IF(COUNTIF(CALC_CONN_TEB2000_REV01!F:F,IF(AH224&lt;&gt;"---",VLOOKUP(AD224,CALC_CONN_TEB2000_REV01!F:M,8,0),IF(IFERROR(IF(AD224=AH224,AI224,AH224),"---")="---","---",IF(COUNTIF(CALC_CONN_TEB2000_REV01!F:F,IFERROR(IF(AD224=AH224,AI224,AH224),"---"))&gt;0,"---",IFERROR(IF(AD224=AH224,AI224,AH224),"---")))))=0,IF(AH224&lt;&gt;"---",VLOOKUP(AD224,CALC_CONN_TEB2000_REV01!F:M,8,0),IF(IFERROR(IF(AD224=AH224,AI224,AH224),"---")="---","---",IF(COUNTIF(CALC_CONN_TEB2000_REV01!F:F,IFERROR(IF(AD224=AH224,AI224,AH224),"---"))&gt;0,"---",IFERROR(IF(AD224=AH224,AI224,AH224),"---")))),"---")</f>
        <v>---</v>
      </c>
      <c r="AL224">
        <f t="shared" si="49"/>
        <v>29.755700000000001</v>
      </c>
      <c r="AM224">
        <f t="shared" si="50"/>
        <v>2</v>
      </c>
      <c r="AT224" t="str">
        <f t="shared" si="43"/>
        <v>O-D_P</v>
      </c>
      <c r="AU224" t="str">
        <f t="shared" si="44"/>
        <v>--</v>
      </c>
    </row>
    <row r="225" spans="1:47" x14ac:dyDescent="0.25">
      <c r="A225" t="str">
        <f t="shared" si="39"/>
        <v>J6-4</v>
      </c>
      <c r="B225" t="str">
        <f t="shared" si="40"/>
        <v>GND</v>
      </c>
      <c r="C225" t="str">
        <f t="shared" si="41"/>
        <v>J6-GND</v>
      </c>
      <c r="D225" t="str">
        <f t="shared" si="42"/>
        <v>J6-4</v>
      </c>
      <c r="E225" t="s">
        <v>847</v>
      </c>
      <c r="F225">
        <v>4</v>
      </c>
      <c r="G225" t="s">
        <v>291</v>
      </c>
      <c r="L225" t="s">
        <v>1867</v>
      </c>
      <c r="M225" t="s">
        <v>290</v>
      </c>
      <c r="N225">
        <v>4.8715000000000002</v>
      </c>
      <c r="AA225">
        <f t="shared" si="51"/>
        <v>220</v>
      </c>
      <c r="AB225" t="str">
        <f>B2B!B222</f>
        <v>JB3</v>
      </c>
      <c r="AC225" t="str">
        <f>B2B!C222</f>
        <v>19</v>
      </c>
      <c r="AD225" t="str">
        <f t="shared" si="45"/>
        <v>JB3-19</v>
      </c>
      <c r="AE225" t="str">
        <f t="shared" si="46"/>
        <v>B34_L20_P</v>
      </c>
      <c r="AG225" t="str">
        <f t="shared" si="47"/>
        <v>--</v>
      </c>
      <c r="AH225" t="str">
        <f t="shared" si="48"/>
        <v>J1-B25</v>
      </c>
      <c r="AI225" t="str">
        <f>IFERROR(IF(IF(AG225="--",INDEX(D:D,MATCH(AE225,INDEX(B:B,MATCH(AE225,B:B,)+1):B10739,)+MATCH(AE225,B:B,)))=AD225,VLOOKUP(AE225,B:D,3,0),IF(AG225="--",INDEX(D:D,MATCH(AE225,INDEX(B:B,MATCH(AE225,B:B,)+1):B10739,)+MATCH(AE225,B:B,)),"---")),"---")</f>
        <v>J1-B25</v>
      </c>
      <c r="AJ225" t="str">
        <f>IF(COUNTIF(CALC_CONN_TEB2000_REV01!F:F,IF(AH225&lt;&gt;"---",VLOOKUP(AD225,CALC_CONN_TEB2000_REV01!F:M,8,0),IF(IFERROR(IF(AD225=AH225,AI225,AH225),"---")="---","---",IF(COUNTIF(CALC_CONN_TEB2000_REV01!F:F,IFERROR(IF(AD225=AH225,AI225,AH225),"---"))&gt;0,"---",IFERROR(IF(AD225=AH225,AI225,AH225),"---")))))=1,IF(AH225&lt;&gt;"---",VLOOKUP(AD225,CALC_CONN_TEB2000_REV01!F:M,8,0),IF(IFERROR(IF(AD225=AH225,AI225,AH225),"---")="---","---",IF(COUNTIF(CALC_CONN_TEB2000_REV01!F:F,IFERROR(IF(AD225=AH225,AI225,AH225),"---"))&gt;0,"---",IFERROR(IF(AD225=AH225,AI225,AH225),"---")))),"---")</f>
        <v>J1-B25</v>
      </c>
      <c r="AK225" t="str">
        <f>IF(COUNTIF(CALC_CONN_TEB2000_REV01!F:F,IF(AH225&lt;&gt;"---",VLOOKUP(AD225,CALC_CONN_TEB2000_REV01!F:M,8,0),IF(IFERROR(IF(AD225=AH225,AI225,AH225),"---")="---","---",IF(COUNTIF(CALC_CONN_TEB2000_REV01!F:F,IFERROR(IF(AD225=AH225,AI225,AH225),"---"))&gt;0,"---",IFERROR(IF(AD225=AH225,AI225,AH225),"---")))))=0,IF(AH225&lt;&gt;"---",VLOOKUP(AD225,CALC_CONN_TEB2000_REV01!F:M,8,0),IF(IFERROR(IF(AD225=AH225,AI225,AH225),"---")="---","---",IF(COUNTIF(CALC_CONN_TEB2000_REV01!F:F,IFERROR(IF(AD225=AH225,AI225,AH225),"---"))&gt;0,"---",IFERROR(IF(AD225=AH225,AI225,AH225),"---")))),"---")</f>
        <v>---</v>
      </c>
      <c r="AL225">
        <f t="shared" si="49"/>
        <v>28.2241</v>
      </c>
      <c r="AM225">
        <f t="shared" si="50"/>
        <v>2</v>
      </c>
      <c r="AT225">
        <f t="shared" si="43"/>
        <v>0</v>
      </c>
      <c r="AU225">
        <f t="shared" si="44"/>
        <v>0</v>
      </c>
    </row>
    <row r="226" spans="1:47" x14ac:dyDescent="0.25">
      <c r="A226" t="str">
        <f t="shared" si="39"/>
        <v>J6-F1</v>
      </c>
      <c r="B226" t="str">
        <f t="shared" si="40"/>
        <v>FGND</v>
      </c>
      <c r="C226" t="str">
        <f t="shared" si="41"/>
        <v>J6-FGND</v>
      </c>
      <c r="D226" t="str">
        <f t="shared" si="42"/>
        <v>J6-F1</v>
      </c>
      <c r="E226" t="s">
        <v>847</v>
      </c>
      <c r="F226" t="s">
        <v>447</v>
      </c>
      <c r="G226" t="s">
        <v>1829</v>
      </c>
      <c r="L226" t="s">
        <v>1868</v>
      </c>
      <c r="M226" t="s">
        <v>290</v>
      </c>
      <c r="N226">
        <v>16.058399999999999</v>
      </c>
      <c r="AA226">
        <f t="shared" si="51"/>
        <v>221</v>
      </c>
      <c r="AB226" t="str">
        <f>B2B!B223</f>
        <v>JB3</v>
      </c>
      <c r="AC226" t="str">
        <f>B2B!C223</f>
        <v>22</v>
      </c>
      <c r="AD226" t="str">
        <f t="shared" si="45"/>
        <v>JB3-22</v>
      </c>
      <c r="AE226" t="str">
        <f t="shared" si="46"/>
        <v>B34_L4_N</v>
      </c>
      <c r="AG226" t="str">
        <f t="shared" si="47"/>
        <v>--</v>
      </c>
      <c r="AH226" t="str">
        <f t="shared" si="48"/>
        <v>J1-B19</v>
      </c>
      <c r="AI226" t="str">
        <f>IFERROR(IF(IF(AG226="--",INDEX(D:D,MATCH(AE226,INDEX(B:B,MATCH(AE226,B:B,)+1):B10740,)+MATCH(AE226,B:B,)))=AD226,VLOOKUP(AE226,B:D,3,0),IF(AG226="--",INDEX(D:D,MATCH(AE226,INDEX(B:B,MATCH(AE226,B:B,)+1):B10740,)+MATCH(AE226,B:B,)),"---")),"---")</f>
        <v>J1-B19</v>
      </c>
      <c r="AJ226" t="str">
        <f>IF(COUNTIF(CALC_CONN_TEB2000_REV01!F:F,IF(AH226&lt;&gt;"---",VLOOKUP(AD226,CALC_CONN_TEB2000_REV01!F:M,8,0),IF(IFERROR(IF(AD226=AH226,AI226,AH226),"---")="---","---",IF(COUNTIF(CALC_CONN_TEB2000_REV01!F:F,IFERROR(IF(AD226=AH226,AI226,AH226),"---"))&gt;0,"---",IFERROR(IF(AD226=AH226,AI226,AH226),"---")))))=1,IF(AH226&lt;&gt;"---",VLOOKUP(AD226,CALC_CONN_TEB2000_REV01!F:M,8,0),IF(IFERROR(IF(AD226=AH226,AI226,AH226),"---")="---","---",IF(COUNTIF(CALC_CONN_TEB2000_REV01!F:F,IFERROR(IF(AD226=AH226,AI226,AH226),"---"))&gt;0,"---",IFERROR(IF(AD226=AH226,AI226,AH226),"---")))),"---")</f>
        <v>J1-B19</v>
      </c>
      <c r="AK226" t="str">
        <f>IF(COUNTIF(CALC_CONN_TEB2000_REV01!F:F,IF(AH226&lt;&gt;"---",VLOOKUP(AD226,CALC_CONN_TEB2000_REV01!F:M,8,0),IF(IFERROR(IF(AD226=AH226,AI226,AH226),"---")="---","---",IF(COUNTIF(CALC_CONN_TEB2000_REV01!F:F,IFERROR(IF(AD226=AH226,AI226,AH226),"---"))&gt;0,"---",IFERROR(IF(AD226=AH226,AI226,AH226),"---")))))=0,IF(AH226&lt;&gt;"---",VLOOKUP(AD226,CALC_CONN_TEB2000_REV01!F:M,8,0),IF(IFERROR(IF(AD226=AH226,AI226,AH226),"---")="---","---",IF(COUNTIF(CALC_CONN_TEB2000_REV01!F:F,IFERROR(IF(AD226=AH226,AI226,AH226),"---"))&gt;0,"---",IFERROR(IF(AD226=AH226,AI226,AH226),"---")))),"---")</f>
        <v>---</v>
      </c>
      <c r="AL226">
        <f t="shared" si="49"/>
        <v>29.817699999999999</v>
      </c>
      <c r="AM226">
        <f t="shared" si="50"/>
        <v>2</v>
      </c>
      <c r="AT226">
        <f t="shared" si="43"/>
        <v>0</v>
      </c>
      <c r="AU226">
        <f t="shared" si="44"/>
        <v>0</v>
      </c>
    </row>
    <row r="227" spans="1:47" x14ac:dyDescent="0.25">
      <c r="A227" t="str">
        <f t="shared" si="39"/>
        <v>J6-F2</v>
      </c>
      <c r="B227" t="str">
        <f t="shared" si="40"/>
        <v>FGND</v>
      </c>
      <c r="C227" t="str">
        <f t="shared" si="41"/>
        <v>J6-FGND</v>
      </c>
      <c r="D227" t="str">
        <f t="shared" si="42"/>
        <v>J6-F2</v>
      </c>
      <c r="E227" t="s">
        <v>847</v>
      </c>
      <c r="F227" t="s">
        <v>448</v>
      </c>
      <c r="G227" t="s">
        <v>1829</v>
      </c>
      <c r="L227" t="s">
        <v>1869</v>
      </c>
      <c r="M227" t="s">
        <v>290</v>
      </c>
      <c r="N227">
        <v>4.4866999999999999</v>
      </c>
      <c r="AA227">
        <f t="shared" si="51"/>
        <v>222</v>
      </c>
      <c r="AB227" t="str">
        <f>B2B!B224</f>
        <v>JB3</v>
      </c>
      <c r="AC227" t="str">
        <f>B2B!C224</f>
        <v>21</v>
      </c>
      <c r="AD227" t="str">
        <f t="shared" si="45"/>
        <v>JB3-21</v>
      </c>
      <c r="AE227" t="str">
        <f t="shared" si="46"/>
        <v>B34_L20_N</v>
      </c>
      <c r="AG227" t="str">
        <f t="shared" si="47"/>
        <v>--</v>
      </c>
      <c r="AH227" t="str">
        <f t="shared" si="48"/>
        <v>J1-B26</v>
      </c>
      <c r="AI227" t="str">
        <f>IFERROR(IF(IF(AG227="--",INDEX(D:D,MATCH(AE227,INDEX(B:B,MATCH(AE227,B:B,)+1):B10741,)+MATCH(AE227,B:B,)))=AD227,VLOOKUP(AE227,B:D,3,0),IF(AG227="--",INDEX(D:D,MATCH(AE227,INDEX(B:B,MATCH(AE227,B:B,)+1):B10741,)+MATCH(AE227,B:B,)),"---")),"---")</f>
        <v>J1-B26</v>
      </c>
      <c r="AJ227" t="str">
        <f>IF(COUNTIF(CALC_CONN_TEB2000_REV01!F:F,IF(AH227&lt;&gt;"---",VLOOKUP(AD227,CALC_CONN_TEB2000_REV01!F:M,8,0),IF(IFERROR(IF(AD227=AH227,AI227,AH227),"---")="---","---",IF(COUNTIF(CALC_CONN_TEB2000_REV01!F:F,IFERROR(IF(AD227=AH227,AI227,AH227),"---"))&gt;0,"---",IFERROR(IF(AD227=AH227,AI227,AH227),"---")))))=1,IF(AH227&lt;&gt;"---",VLOOKUP(AD227,CALC_CONN_TEB2000_REV01!F:M,8,0),IF(IFERROR(IF(AD227=AH227,AI227,AH227),"---")="---","---",IF(COUNTIF(CALC_CONN_TEB2000_REV01!F:F,IFERROR(IF(AD227=AH227,AI227,AH227),"---"))&gt;0,"---",IFERROR(IF(AD227=AH227,AI227,AH227),"---")))),"---")</f>
        <v>J1-B26</v>
      </c>
      <c r="AK227" t="str">
        <f>IF(COUNTIF(CALC_CONN_TEB2000_REV01!F:F,IF(AH227&lt;&gt;"---",VLOOKUP(AD227,CALC_CONN_TEB2000_REV01!F:M,8,0),IF(IFERROR(IF(AD227=AH227,AI227,AH227),"---")="---","---",IF(COUNTIF(CALC_CONN_TEB2000_REV01!F:F,IFERROR(IF(AD227=AH227,AI227,AH227),"---"))&gt;0,"---",IFERROR(IF(AD227=AH227,AI227,AH227),"---")))))=0,IF(AH227&lt;&gt;"---",VLOOKUP(AD227,CALC_CONN_TEB2000_REV01!F:M,8,0),IF(IFERROR(IF(AD227=AH227,AI227,AH227),"---")="---","---",IF(COUNTIF(CALC_CONN_TEB2000_REV01!F:F,IFERROR(IF(AD227=AH227,AI227,AH227),"---"))&gt;0,"---",IFERROR(IF(AD227=AH227,AI227,AH227),"---")))),"---")</f>
        <v>---</v>
      </c>
      <c r="AL227">
        <f t="shared" si="49"/>
        <v>28.286200000000001</v>
      </c>
      <c r="AM227">
        <f t="shared" si="50"/>
        <v>2</v>
      </c>
      <c r="AT227">
        <f t="shared" si="43"/>
        <v>0</v>
      </c>
      <c r="AU227">
        <f t="shared" si="44"/>
        <v>0</v>
      </c>
    </row>
    <row r="228" spans="1:47" x14ac:dyDescent="0.25">
      <c r="A228" t="str">
        <f t="shared" si="39"/>
        <v>J6-F3</v>
      </c>
      <c r="B228" t="str">
        <f t="shared" si="40"/>
        <v>FGND</v>
      </c>
      <c r="C228" t="str">
        <f t="shared" si="41"/>
        <v>J6-FGND</v>
      </c>
      <c r="D228" t="str">
        <f t="shared" si="42"/>
        <v>J6-F3</v>
      </c>
      <c r="E228" t="s">
        <v>847</v>
      </c>
      <c r="F228" t="s">
        <v>1218</v>
      </c>
      <c r="G228" t="s">
        <v>1829</v>
      </c>
      <c r="L228" t="s">
        <v>1870</v>
      </c>
      <c r="M228" t="s">
        <v>290</v>
      </c>
      <c r="N228">
        <v>2.9335</v>
      </c>
      <c r="AA228">
        <f t="shared" si="51"/>
        <v>223</v>
      </c>
      <c r="AB228" t="str">
        <f>B2B!B225</f>
        <v>JB3</v>
      </c>
      <c r="AC228" t="str">
        <f>B2B!C225</f>
        <v>24</v>
      </c>
      <c r="AD228" t="str">
        <f t="shared" si="45"/>
        <v>JB3-24</v>
      </c>
      <c r="AE228" t="str">
        <f t="shared" si="46"/>
        <v>GND</v>
      </c>
      <c r="AG228" t="str">
        <f t="shared" si="47"/>
        <v>---</v>
      </c>
      <c r="AH228" t="str">
        <f t="shared" si="48"/>
        <v>---</v>
      </c>
      <c r="AI228" t="str">
        <f>IFERROR(IF(IF(AG228="--",INDEX(D:D,MATCH(AE228,INDEX(B:B,MATCH(AE228,B:B,)+1):B10742,)+MATCH(AE228,B:B,)))=AD228,VLOOKUP(AE228,B:D,3,0),IF(AG228="--",INDEX(D:D,MATCH(AE228,INDEX(B:B,MATCH(AE228,B:B,)+1):B10742,)+MATCH(AE228,B:B,)),"---")),"---")</f>
        <v>---</v>
      </c>
      <c r="AJ228" t="str">
        <f>IF(COUNTIF(CALC_CONN_TEB2000_REV01!F:F,IF(AH228&lt;&gt;"---",VLOOKUP(AD228,CALC_CONN_TEB2000_REV01!F:M,8,0),IF(IFERROR(IF(AD228=AH228,AI228,AH228),"---")="---","---",IF(COUNTIF(CALC_CONN_TEB2000_REV01!F:F,IFERROR(IF(AD228=AH228,AI228,AH228),"---"))&gt;0,"---",IFERROR(IF(AD228=AH228,AI228,AH228),"---")))))=1,IF(AH228&lt;&gt;"---",VLOOKUP(AD228,CALC_CONN_TEB2000_REV01!F:M,8,0),IF(IFERROR(IF(AD228=AH228,AI228,AH228),"---")="---","---",IF(COUNTIF(CALC_CONN_TEB2000_REV01!F:F,IFERROR(IF(AD228=AH228,AI228,AH228),"---"))&gt;0,"---",IFERROR(IF(AD228=AH228,AI228,AH228),"---")))),"---")</f>
        <v>---</v>
      </c>
      <c r="AK228" t="str">
        <f>IF(COUNTIF(CALC_CONN_TEB2000_REV01!F:F,IF(AH228&lt;&gt;"---",VLOOKUP(AD228,CALC_CONN_TEB2000_REV01!F:M,8,0),IF(IFERROR(IF(AD228=AH228,AI228,AH228),"---")="---","---",IF(COUNTIF(CALC_CONN_TEB2000_REV01!F:F,IFERROR(IF(AD228=AH228,AI228,AH228),"---"))&gt;0,"---",IFERROR(IF(AD228=AH228,AI228,AH228),"---")))))=0,IF(AH228&lt;&gt;"---",VLOOKUP(AD228,CALC_CONN_TEB2000_REV01!F:M,8,0),IF(IFERROR(IF(AD228=AH228,AI228,AH228),"---")="---","---",IF(COUNTIF(CALC_CONN_TEB2000_REV01!F:F,IFERROR(IF(AD228=AH228,AI228,AH228),"---"))&gt;0,"---",IFERROR(IF(AD228=AH228,AI228,AH228),"---")))),"---")</f>
        <v>---</v>
      </c>
      <c r="AL228" t="str">
        <f t="shared" si="49"/>
        <v>---</v>
      </c>
      <c r="AM228">
        <f t="shared" si="50"/>
        <v>224</v>
      </c>
      <c r="AT228">
        <f t="shared" si="43"/>
        <v>0</v>
      </c>
      <c r="AU228">
        <f t="shared" si="44"/>
        <v>0</v>
      </c>
    </row>
    <row r="229" spans="1:47" x14ac:dyDescent="0.25">
      <c r="A229" t="str">
        <f t="shared" si="39"/>
        <v>J6-F4</v>
      </c>
      <c r="B229" t="str">
        <f t="shared" si="40"/>
        <v>FGND</v>
      </c>
      <c r="C229" t="str">
        <f t="shared" si="41"/>
        <v>J6-FGND</v>
      </c>
      <c r="D229" t="str">
        <f t="shared" si="42"/>
        <v>J6-F4</v>
      </c>
      <c r="E229" t="s">
        <v>847</v>
      </c>
      <c r="F229" t="s">
        <v>1219</v>
      </c>
      <c r="G229" t="s">
        <v>1829</v>
      </c>
      <c r="L229" t="s">
        <v>1871</v>
      </c>
      <c r="M229" t="s">
        <v>290</v>
      </c>
      <c r="N229">
        <v>0.86</v>
      </c>
      <c r="AA229">
        <f t="shared" si="51"/>
        <v>224</v>
      </c>
      <c r="AB229" t="str">
        <f>B2B!B226</f>
        <v>JB3</v>
      </c>
      <c r="AC229" t="str">
        <f>B2B!C226</f>
        <v>23</v>
      </c>
      <c r="AD229" t="str">
        <f t="shared" si="45"/>
        <v>JB3-23</v>
      </c>
      <c r="AE229" t="str">
        <f t="shared" si="46"/>
        <v>GND</v>
      </c>
      <c r="AG229" t="str">
        <f t="shared" si="47"/>
        <v>---</v>
      </c>
      <c r="AH229" t="str">
        <f t="shared" si="48"/>
        <v>---</v>
      </c>
      <c r="AI229" t="str">
        <f>IFERROR(IF(IF(AG229="--",INDEX(D:D,MATCH(AE229,INDEX(B:B,MATCH(AE229,B:B,)+1):B10743,)+MATCH(AE229,B:B,)))=AD229,VLOOKUP(AE229,B:D,3,0),IF(AG229="--",INDEX(D:D,MATCH(AE229,INDEX(B:B,MATCH(AE229,B:B,)+1):B10743,)+MATCH(AE229,B:B,)),"---")),"---")</f>
        <v>---</v>
      </c>
      <c r="AJ229" t="str">
        <f>IF(COUNTIF(CALC_CONN_TEB2000_REV01!F:F,IF(AH229&lt;&gt;"---",VLOOKUP(AD229,CALC_CONN_TEB2000_REV01!F:M,8,0),IF(IFERROR(IF(AD229=AH229,AI229,AH229),"---")="---","---",IF(COUNTIF(CALC_CONN_TEB2000_REV01!F:F,IFERROR(IF(AD229=AH229,AI229,AH229),"---"))&gt;0,"---",IFERROR(IF(AD229=AH229,AI229,AH229),"---")))))=1,IF(AH229&lt;&gt;"---",VLOOKUP(AD229,CALC_CONN_TEB2000_REV01!F:M,8,0),IF(IFERROR(IF(AD229=AH229,AI229,AH229),"---")="---","---",IF(COUNTIF(CALC_CONN_TEB2000_REV01!F:F,IFERROR(IF(AD229=AH229,AI229,AH229),"---"))&gt;0,"---",IFERROR(IF(AD229=AH229,AI229,AH229),"---")))),"---")</f>
        <v>---</v>
      </c>
      <c r="AK229" t="str">
        <f>IF(COUNTIF(CALC_CONN_TEB2000_REV01!F:F,IF(AH229&lt;&gt;"---",VLOOKUP(AD229,CALC_CONN_TEB2000_REV01!F:M,8,0),IF(IFERROR(IF(AD229=AH229,AI229,AH229),"---")="---","---",IF(COUNTIF(CALC_CONN_TEB2000_REV01!F:F,IFERROR(IF(AD229=AH229,AI229,AH229),"---"))&gt;0,"---",IFERROR(IF(AD229=AH229,AI229,AH229),"---")))))=0,IF(AH229&lt;&gt;"---",VLOOKUP(AD229,CALC_CONN_TEB2000_REV01!F:M,8,0),IF(IFERROR(IF(AD229=AH229,AI229,AH229),"---")="---","---",IF(COUNTIF(CALC_CONN_TEB2000_REV01!F:F,IFERROR(IF(AD229=AH229,AI229,AH229),"---"))&gt;0,"---",IFERROR(IF(AD229=AH229,AI229,AH229),"---")))),"---")</f>
        <v>---</v>
      </c>
      <c r="AL229" t="str">
        <f t="shared" si="49"/>
        <v>---</v>
      </c>
      <c r="AM229">
        <f t="shared" si="50"/>
        <v>224</v>
      </c>
      <c r="AT229">
        <f t="shared" si="43"/>
        <v>0</v>
      </c>
      <c r="AU229">
        <f t="shared" si="44"/>
        <v>0</v>
      </c>
    </row>
    <row r="230" spans="1:47" x14ac:dyDescent="0.25">
      <c r="A230" t="str">
        <f t="shared" si="39"/>
        <v>J8-1</v>
      </c>
      <c r="B230" t="str">
        <f t="shared" si="40"/>
        <v>M3.3VOUT</v>
      </c>
      <c r="C230" t="str">
        <f t="shared" si="41"/>
        <v>J8-M3.3VOUT</v>
      </c>
      <c r="D230" t="str">
        <f t="shared" si="42"/>
        <v>J8-1</v>
      </c>
      <c r="E230" t="s">
        <v>1016</v>
      </c>
      <c r="F230">
        <v>1</v>
      </c>
      <c r="G230" t="s">
        <v>1778</v>
      </c>
      <c r="L230" t="s">
        <v>1872</v>
      </c>
      <c r="M230" t="s">
        <v>290</v>
      </c>
      <c r="N230">
        <v>0.86</v>
      </c>
      <c r="AA230">
        <f t="shared" si="51"/>
        <v>225</v>
      </c>
      <c r="AB230" t="str">
        <f>B2B!B227</f>
        <v>JB3</v>
      </c>
      <c r="AC230" t="str">
        <f>B2B!C227</f>
        <v>26</v>
      </c>
      <c r="AD230" t="str">
        <f t="shared" si="45"/>
        <v>JB3-26</v>
      </c>
      <c r="AE230" t="str">
        <f t="shared" si="46"/>
        <v>B34_L5_P</v>
      </c>
      <c r="AG230" t="str">
        <f t="shared" si="47"/>
        <v>--</v>
      </c>
      <c r="AH230" t="str">
        <f t="shared" si="48"/>
        <v>J1-A23</v>
      </c>
      <c r="AI230" t="str">
        <f>IFERROR(IF(IF(AG230="--",INDEX(D:D,MATCH(AE230,INDEX(B:B,MATCH(AE230,B:B,)+1):B10744,)+MATCH(AE230,B:B,)))=AD230,VLOOKUP(AE230,B:D,3,0),IF(AG230="--",INDEX(D:D,MATCH(AE230,INDEX(B:B,MATCH(AE230,B:B,)+1):B10744,)+MATCH(AE230,B:B,)),"---")),"---")</f>
        <v>J1-A23</v>
      </c>
      <c r="AJ230" t="str">
        <f>IF(COUNTIF(CALC_CONN_TEB2000_REV01!F:F,IF(AH230&lt;&gt;"---",VLOOKUP(AD230,CALC_CONN_TEB2000_REV01!F:M,8,0),IF(IFERROR(IF(AD230=AH230,AI230,AH230),"---")="---","---",IF(COUNTIF(CALC_CONN_TEB2000_REV01!F:F,IFERROR(IF(AD230=AH230,AI230,AH230),"---"))&gt;0,"---",IFERROR(IF(AD230=AH230,AI230,AH230),"---")))))=1,IF(AH230&lt;&gt;"---",VLOOKUP(AD230,CALC_CONN_TEB2000_REV01!F:M,8,0),IF(IFERROR(IF(AD230=AH230,AI230,AH230),"---")="---","---",IF(COUNTIF(CALC_CONN_TEB2000_REV01!F:F,IFERROR(IF(AD230=AH230,AI230,AH230),"---"))&gt;0,"---",IFERROR(IF(AD230=AH230,AI230,AH230),"---")))),"---")</f>
        <v>J1-A23</v>
      </c>
      <c r="AK230" t="str">
        <f>IF(COUNTIF(CALC_CONN_TEB2000_REV01!F:F,IF(AH230&lt;&gt;"---",VLOOKUP(AD230,CALC_CONN_TEB2000_REV01!F:M,8,0),IF(IFERROR(IF(AD230=AH230,AI230,AH230),"---")="---","---",IF(COUNTIF(CALC_CONN_TEB2000_REV01!F:F,IFERROR(IF(AD230=AH230,AI230,AH230),"---"))&gt;0,"---",IFERROR(IF(AD230=AH230,AI230,AH230),"---")))))=0,IF(AH230&lt;&gt;"---",VLOOKUP(AD230,CALC_CONN_TEB2000_REV01!F:M,8,0),IF(IFERROR(IF(AD230=AH230,AI230,AH230),"---")="---","---",IF(COUNTIF(CALC_CONN_TEB2000_REV01!F:F,IFERROR(IF(AD230=AH230,AI230,AH230),"---"))&gt;0,"---",IFERROR(IF(AD230=AH230,AI230,AH230),"---")))),"---")</f>
        <v>---</v>
      </c>
      <c r="AL230">
        <f t="shared" si="49"/>
        <v>35.262900000000002</v>
      </c>
      <c r="AM230">
        <f t="shared" si="50"/>
        <v>2</v>
      </c>
      <c r="AT230">
        <f t="shared" si="43"/>
        <v>0</v>
      </c>
      <c r="AU230">
        <f t="shared" si="44"/>
        <v>0</v>
      </c>
    </row>
    <row r="231" spans="1:47" x14ac:dyDescent="0.25">
      <c r="A231" t="str">
        <f t="shared" si="39"/>
        <v>J8-2</v>
      </c>
      <c r="B231" t="str">
        <f t="shared" si="40"/>
        <v>VCCIOB</v>
      </c>
      <c r="C231" t="str">
        <f t="shared" si="41"/>
        <v>J8-VCCIOB</v>
      </c>
      <c r="D231" t="str">
        <f t="shared" si="42"/>
        <v>J8-2</v>
      </c>
      <c r="E231" t="s">
        <v>1016</v>
      </c>
      <c r="F231">
        <v>2</v>
      </c>
      <c r="G231" t="s">
        <v>449</v>
      </c>
      <c r="L231" t="s">
        <v>1873</v>
      </c>
      <c r="M231" t="s">
        <v>290</v>
      </c>
      <c r="N231">
        <v>0.86</v>
      </c>
      <c r="AA231">
        <f t="shared" si="51"/>
        <v>226</v>
      </c>
      <c r="AB231" t="str">
        <f>B2B!B228</f>
        <v>JB3</v>
      </c>
      <c r="AC231" t="str">
        <f>B2B!C228</f>
        <v>25</v>
      </c>
      <c r="AD231" t="str">
        <f t="shared" si="45"/>
        <v>JB3-25</v>
      </c>
      <c r="AE231" t="str">
        <f t="shared" si="46"/>
        <v>B34_L10_P</v>
      </c>
      <c r="AG231" t="str">
        <f t="shared" si="47"/>
        <v>--</v>
      </c>
      <c r="AH231" t="str">
        <f t="shared" si="48"/>
        <v>J1-A26</v>
      </c>
      <c r="AI231" t="str">
        <f>IFERROR(IF(IF(AG231="--",INDEX(D:D,MATCH(AE231,INDEX(B:B,MATCH(AE231,B:B,)+1):B10745,)+MATCH(AE231,B:B,)))=AD231,VLOOKUP(AE231,B:D,3,0),IF(AG231="--",INDEX(D:D,MATCH(AE231,INDEX(B:B,MATCH(AE231,B:B,)+1):B10745,)+MATCH(AE231,B:B,)),"---")),"---")</f>
        <v>J1-A26</v>
      </c>
      <c r="AJ231" t="str">
        <f>IF(COUNTIF(CALC_CONN_TEB2000_REV01!F:F,IF(AH231&lt;&gt;"---",VLOOKUP(AD231,CALC_CONN_TEB2000_REV01!F:M,8,0),IF(IFERROR(IF(AD231=AH231,AI231,AH231),"---")="---","---",IF(COUNTIF(CALC_CONN_TEB2000_REV01!F:F,IFERROR(IF(AD231=AH231,AI231,AH231),"---"))&gt;0,"---",IFERROR(IF(AD231=AH231,AI231,AH231),"---")))))=1,IF(AH231&lt;&gt;"---",VLOOKUP(AD231,CALC_CONN_TEB2000_REV01!F:M,8,0),IF(IFERROR(IF(AD231=AH231,AI231,AH231),"---")="---","---",IF(COUNTIF(CALC_CONN_TEB2000_REV01!F:F,IFERROR(IF(AD231=AH231,AI231,AH231),"---"))&gt;0,"---",IFERROR(IF(AD231=AH231,AI231,AH231),"---")))),"---")</f>
        <v>J1-A26</v>
      </c>
      <c r="AK231" t="str">
        <f>IF(COUNTIF(CALC_CONN_TEB2000_REV01!F:F,IF(AH231&lt;&gt;"---",VLOOKUP(AD231,CALC_CONN_TEB2000_REV01!F:M,8,0),IF(IFERROR(IF(AD231=AH231,AI231,AH231),"---")="---","---",IF(COUNTIF(CALC_CONN_TEB2000_REV01!F:F,IFERROR(IF(AD231=AH231,AI231,AH231),"---"))&gt;0,"---",IFERROR(IF(AD231=AH231,AI231,AH231),"---")))))=0,IF(AH231&lt;&gt;"---",VLOOKUP(AD231,CALC_CONN_TEB2000_REV01!F:M,8,0),IF(IFERROR(IF(AD231=AH231,AI231,AH231),"---")="---","---",IF(COUNTIF(CALC_CONN_TEB2000_REV01!F:F,IFERROR(IF(AD231=AH231,AI231,AH231),"---"))&gt;0,"---",IFERROR(IF(AD231=AH231,AI231,AH231),"---")))),"---")</f>
        <v>---</v>
      </c>
      <c r="AL231">
        <f t="shared" si="49"/>
        <v>33.0563</v>
      </c>
      <c r="AM231">
        <f t="shared" si="50"/>
        <v>2</v>
      </c>
      <c r="AT231">
        <f t="shared" si="43"/>
        <v>0</v>
      </c>
      <c r="AU231">
        <f t="shared" si="44"/>
        <v>0</v>
      </c>
    </row>
    <row r="232" spans="1:47" x14ac:dyDescent="0.25">
      <c r="A232" t="str">
        <f t="shared" si="39"/>
        <v>J8-3</v>
      </c>
      <c r="B232" t="str">
        <f t="shared" si="40"/>
        <v>M1.8VOUT</v>
      </c>
      <c r="C232" t="str">
        <f t="shared" si="41"/>
        <v>J8-M1.8VOUT</v>
      </c>
      <c r="D232" t="str">
        <f t="shared" si="42"/>
        <v>J8-3</v>
      </c>
      <c r="E232" t="s">
        <v>1016</v>
      </c>
      <c r="F232">
        <v>3</v>
      </c>
      <c r="G232" t="s">
        <v>1838</v>
      </c>
      <c r="L232" t="s">
        <v>1874</v>
      </c>
      <c r="M232" t="s">
        <v>290</v>
      </c>
      <c r="N232">
        <v>0.86</v>
      </c>
      <c r="AA232">
        <f t="shared" si="51"/>
        <v>227</v>
      </c>
      <c r="AB232" t="str">
        <f>B2B!B229</f>
        <v>JB3</v>
      </c>
      <c r="AC232" t="str">
        <f>B2B!C229</f>
        <v>28</v>
      </c>
      <c r="AD232" t="str">
        <f t="shared" si="45"/>
        <v>JB3-28</v>
      </c>
      <c r="AE232" t="str">
        <f t="shared" si="46"/>
        <v>B34_L5_N</v>
      </c>
      <c r="AG232" t="str">
        <f t="shared" si="47"/>
        <v>--</v>
      </c>
      <c r="AH232" t="str">
        <f t="shared" si="48"/>
        <v>J1-A22</v>
      </c>
      <c r="AI232" t="str">
        <f>IFERROR(IF(IF(AG232="--",INDEX(D:D,MATCH(AE232,INDEX(B:B,MATCH(AE232,B:B,)+1):B10746,)+MATCH(AE232,B:B,)))=AD232,VLOOKUP(AE232,B:D,3,0),IF(AG232="--",INDEX(D:D,MATCH(AE232,INDEX(B:B,MATCH(AE232,B:B,)+1):B10746,)+MATCH(AE232,B:B,)),"---")),"---")</f>
        <v>J1-A22</v>
      </c>
      <c r="AJ232" t="str">
        <f>IF(COUNTIF(CALC_CONN_TEB2000_REV01!F:F,IF(AH232&lt;&gt;"---",VLOOKUP(AD232,CALC_CONN_TEB2000_REV01!F:M,8,0),IF(IFERROR(IF(AD232=AH232,AI232,AH232),"---")="---","---",IF(COUNTIF(CALC_CONN_TEB2000_REV01!F:F,IFERROR(IF(AD232=AH232,AI232,AH232),"---"))&gt;0,"---",IFERROR(IF(AD232=AH232,AI232,AH232),"---")))))=1,IF(AH232&lt;&gt;"---",VLOOKUP(AD232,CALC_CONN_TEB2000_REV01!F:M,8,0),IF(IFERROR(IF(AD232=AH232,AI232,AH232),"---")="---","---",IF(COUNTIF(CALC_CONN_TEB2000_REV01!F:F,IFERROR(IF(AD232=AH232,AI232,AH232),"---"))&gt;0,"---",IFERROR(IF(AD232=AH232,AI232,AH232),"---")))),"---")</f>
        <v>J1-A22</v>
      </c>
      <c r="AK232" t="str">
        <f>IF(COUNTIF(CALC_CONN_TEB2000_REV01!F:F,IF(AH232&lt;&gt;"---",VLOOKUP(AD232,CALC_CONN_TEB2000_REV01!F:M,8,0),IF(IFERROR(IF(AD232=AH232,AI232,AH232),"---")="---","---",IF(COUNTIF(CALC_CONN_TEB2000_REV01!F:F,IFERROR(IF(AD232=AH232,AI232,AH232),"---"))&gt;0,"---",IFERROR(IF(AD232=AH232,AI232,AH232),"---")))))=0,IF(AH232&lt;&gt;"---",VLOOKUP(AD232,CALC_CONN_TEB2000_REV01!F:M,8,0),IF(IFERROR(IF(AD232=AH232,AI232,AH232),"---")="---","---",IF(COUNTIF(CALC_CONN_TEB2000_REV01!F:F,IFERROR(IF(AD232=AH232,AI232,AH232),"---"))&gt;0,"---",IFERROR(IF(AD232=AH232,AI232,AH232),"---")))),"---")</f>
        <v>---</v>
      </c>
      <c r="AL232">
        <f t="shared" si="49"/>
        <v>35.324199999999998</v>
      </c>
      <c r="AM232">
        <f t="shared" si="50"/>
        <v>2</v>
      </c>
      <c r="AT232">
        <f t="shared" si="43"/>
        <v>0</v>
      </c>
      <c r="AU232">
        <f t="shared" si="44"/>
        <v>0</v>
      </c>
    </row>
    <row r="233" spans="1:47" x14ac:dyDescent="0.25">
      <c r="A233" t="str">
        <f t="shared" si="39"/>
        <v>J9-1</v>
      </c>
      <c r="B233" t="str">
        <f t="shared" si="40"/>
        <v>M3.3VOUT</v>
      </c>
      <c r="C233" t="str">
        <f t="shared" si="41"/>
        <v>J9-M3.3VOUT</v>
      </c>
      <c r="D233" t="str">
        <f t="shared" si="42"/>
        <v>J9-1</v>
      </c>
      <c r="E233" t="s">
        <v>1193</v>
      </c>
      <c r="F233">
        <v>1</v>
      </c>
      <c r="G233" t="s">
        <v>1778</v>
      </c>
      <c r="L233" t="s">
        <v>1875</v>
      </c>
      <c r="M233" t="s">
        <v>290</v>
      </c>
      <c r="N233">
        <v>32.304099999999998</v>
      </c>
      <c r="AA233">
        <f t="shared" si="51"/>
        <v>228</v>
      </c>
      <c r="AB233" t="str">
        <f>B2B!B230</f>
        <v>JB3</v>
      </c>
      <c r="AC233" t="str">
        <f>B2B!C230</f>
        <v>27</v>
      </c>
      <c r="AD233" t="str">
        <f t="shared" si="45"/>
        <v>JB3-27</v>
      </c>
      <c r="AE233" t="str">
        <f t="shared" si="46"/>
        <v>B34_L10_N</v>
      </c>
      <c r="AG233" t="str">
        <f t="shared" si="47"/>
        <v>--</v>
      </c>
      <c r="AH233" t="str">
        <f t="shared" si="48"/>
        <v>J1-A27</v>
      </c>
      <c r="AI233" t="str">
        <f>IFERROR(IF(IF(AG233="--",INDEX(D:D,MATCH(AE233,INDEX(B:B,MATCH(AE233,B:B,)+1):B10747,)+MATCH(AE233,B:B,)))=AD233,VLOOKUP(AE233,B:D,3,0),IF(AG233="--",INDEX(D:D,MATCH(AE233,INDEX(B:B,MATCH(AE233,B:B,)+1):B10747,)+MATCH(AE233,B:B,)),"---")),"---")</f>
        <v>J1-A27</v>
      </c>
      <c r="AJ233" t="str">
        <f>IF(COUNTIF(CALC_CONN_TEB2000_REV01!F:F,IF(AH233&lt;&gt;"---",VLOOKUP(AD233,CALC_CONN_TEB2000_REV01!F:M,8,0),IF(IFERROR(IF(AD233=AH233,AI233,AH233),"---")="---","---",IF(COUNTIF(CALC_CONN_TEB2000_REV01!F:F,IFERROR(IF(AD233=AH233,AI233,AH233),"---"))&gt;0,"---",IFERROR(IF(AD233=AH233,AI233,AH233),"---")))))=1,IF(AH233&lt;&gt;"---",VLOOKUP(AD233,CALC_CONN_TEB2000_REV01!F:M,8,0),IF(IFERROR(IF(AD233=AH233,AI233,AH233),"---")="---","---",IF(COUNTIF(CALC_CONN_TEB2000_REV01!F:F,IFERROR(IF(AD233=AH233,AI233,AH233),"---"))&gt;0,"---",IFERROR(IF(AD233=AH233,AI233,AH233),"---")))),"---")</f>
        <v>J1-A27</v>
      </c>
      <c r="AK233" t="str">
        <f>IF(COUNTIF(CALC_CONN_TEB2000_REV01!F:F,IF(AH233&lt;&gt;"---",VLOOKUP(AD233,CALC_CONN_TEB2000_REV01!F:M,8,0),IF(IFERROR(IF(AD233=AH233,AI233,AH233),"---")="---","---",IF(COUNTIF(CALC_CONN_TEB2000_REV01!F:F,IFERROR(IF(AD233=AH233,AI233,AH233),"---"))&gt;0,"---",IFERROR(IF(AD233=AH233,AI233,AH233),"---")))))=0,IF(AH233&lt;&gt;"---",VLOOKUP(AD233,CALC_CONN_TEB2000_REV01!F:M,8,0),IF(IFERROR(IF(AD233=AH233,AI233,AH233),"---")="---","---",IF(COUNTIF(CALC_CONN_TEB2000_REV01!F:F,IFERROR(IF(AD233=AH233,AI233,AH233),"---"))&gt;0,"---",IFERROR(IF(AD233=AH233,AI233,AH233),"---")))),"---")</f>
        <v>---</v>
      </c>
      <c r="AL233">
        <f t="shared" si="49"/>
        <v>33.119199999999999</v>
      </c>
      <c r="AM233">
        <f t="shared" si="50"/>
        <v>2</v>
      </c>
      <c r="AT233">
        <f t="shared" si="43"/>
        <v>0</v>
      </c>
      <c r="AU233">
        <f t="shared" si="44"/>
        <v>0</v>
      </c>
    </row>
    <row r="234" spans="1:47" x14ac:dyDescent="0.25">
      <c r="A234" t="str">
        <f t="shared" si="39"/>
        <v>J9-2</v>
      </c>
      <c r="B234" t="str">
        <f t="shared" si="40"/>
        <v>VCCIOC</v>
      </c>
      <c r="C234" t="str">
        <f t="shared" si="41"/>
        <v>J9-VCCIOC</v>
      </c>
      <c r="D234" t="str">
        <f t="shared" si="42"/>
        <v>J9-2</v>
      </c>
      <c r="E234" t="s">
        <v>1193</v>
      </c>
      <c r="F234">
        <v>2</v>
      </c>
      <c r="G234" t="s">
        <v>1792</v>
      </c>
      <c r="L234" t="s">
        <v>1876</v>
      </c>
      <c r="M234" t="s">
        <v>290</v>
      </c>
      <c r="N234">
        <v>79.972499999999997</v>
      </c>
      <c r="AA234">
        <f t="shared" si="51"/>
        <v>229</v>
      </c>
      <c r="AB234" t="str">
        <f>B2B!B231</f>
        <v>JB3</v>
      </c>
      <c r="AC234" t="str">
        <f>B2B!C231</f>
        <v>30</v>
      </c>
      <c r="AD234" t="str">
        <f t="shared" si="45"/>
        <v>JB3-30</v>
      </c>
      <c r="AE234" t="str">
        <f t="shared" si="46"/>
        <v>GND</v>
      </c>
      <c r="AG234" t="str">
        <f t="shared" si="47"/>
        <v>---</v>
      </c>
      <c r="AH234" t="str">
        <f t="shared" si="48"/>
        <v>---</v>
      </c>
      <c r="AI234" t="str">
        <f>IFERROR(IF(IF(AG234="--",INDEX(D:D,MATCH(AE234,INDEX(B:B,MATCH(AE234,B:B,)+1):B10748,)+MATCH(AE234,B:B,)))=AD234,VLOOKUP(AE234,B:D,3,0),IF(AG234="--",INDEX(D:D,MATCH(AE234,INDEX(B:B,MATCH(AE234,B:B,)+1):B10748,)+MATCH(AE234,B:B,)),"---")),"---")</f>
        <v>---</v>
      </c>
      <c r="AJ234" t="str">
        <f>IF(COUNTIF(CALC_CONN_TEB2000_REV01!F:F,IF(AH234&lt;&gt;"---",VLOOKUP(AD234,CALC_CONN_TEB2000_REV01!F:M,8,0),IF(IFERROR(IF(AD234=AH234,AI234,AH234),"---")="---","---",IF(COUNTIF(CALC_CONN_TEB2000_REV01!F:F,IFERROR(IF(AD234=AH234,AI234,AH234),"---"))&gt;0,"---",IFERROR(IF(AD234=AH234,AI234,AH234),"---")))))=1,IF(AH234&lt;&gt;"---",VLOOKUP(AD234,CALC_CONN_TEB2000_REV01!F:M,8,0),IF(IFERROR(IF(AD234=AH234,AI234,AH234),"---")="---","---",IF(COUNTIF(CALC_CONN_TEB2000_REV01!F:F,IFERROR(IF(AD234=AH234,AI234,AH234),"---"))&gt;0,"---",IFERROR(IF(AD234=AH234,AI234,AH234),"---")))),"---")</f>
        <v>---</v>
      </c>
      <c r="AK234" t="str">
        <f>IF(COUNTIF(CALC_CONN_TEB2000_REV01!F:F,IF(AH234&lt;&gt;"---",VLOOKUP(AD234,CALC_CONN_TEB2000_REV01!F:M,8,0),IF(IFERROR(IF(AD234=AH234,AI234,AH234),"---")="---","---",IF(COUNTIF(CALC_CONN_TEB2000_REV01!F:F,IFERROR(IF(AD234=AH234,AI234,AH234),"---"))&gt;0,"---",IFERROR(IF(AD234=AH234,AI234,AH234),"---")))))=0,IF(AH234&lt;&gt;"---",VLOOKUP(AD234,CALC_CONN_TEB2000_REV01!F:M,8,0),IF(IFERROR(IF(AD234=AH234,AI234,AH234),"---")="---","---",IF(COUNTIF(CALC_CONN_TEB2000_REV01!F:F,IFERROR(IF(AD234=AH234,AI234,AH234),"---"))&gt;0,"---",IFERROR(IF(AD234=AH234,AI234,AH234),"---")))),"---")</f>
        <v>---</v>
      </c>
      <c r="AL234" t="str">
        <f t="shared" si="49"/>
        <v>---</v>
      </c>
      <c r="AM234">
        <f t="shared" si="50"/>
        <v>224</v>
      </c>
      <c r="AT234">
        <f t="shared" si="43"/>
        <v>0</v>
      </c>
      <c r="AU234">
        <f t="shared" si="44"/>
        <v>0</v>
      </c>
    </row>
    <row r="235" spans="1:47" x14ac:dyDescent="0.25">
      <c r="A235" t="str">
        <f t="shared" si="39"/>
        <v>J9-3</v>
      </c>
      <c r="B235" t="str">
        <f t="shared" si="40"/>
        <v>M1.8VOUT</v>
      </c>
      <c r="C235" t="str">
        <f t="shared" si="41"/>
        <v>J9-M1.8VOUT</v>
      </c>
      <c r="D235" t="str">
        <f t="shared" si="42"/>
        <v>J9-3</v>
      </c>
      <c r="E235" t="s">
        <v>1193</v>
      </c>
      <c r="F235">
        <v>3</v>
      </c>
      <c r="G235" t="s">
        <v>1838</v>
      </c>
      <c r="L235" t="s">
        <v>1877</v>
      </c>
      <c r="M235" t="s">
        <v>290</v>
      </c>
      <c r="N235">
        <v>82.769099999999995</v>
      </c>
      <c r="AA235">
        <f t="shared" si="51"/>
        <v>230</v>
      </c>
      <c r="AB235" t="str">
        <f>B2B!B232</f>
        <v>JB3</v>
      </c>
      <c r="AC235" t="str">
        <f>B2B!C232</f>
        <v>29</v>
      </c>
      <c r="AD235" t="str">
        <f t="shared" si="45"/>
        <v>JB3-29</v>
      </c>
      <c r="AE235" t="str">
        <f t="shared" si="46"/>
        <v>GND</v>
      </c>
      <c r="AG235" t="str">
        <f t="shared" si="47"/>
        <v>---</v>
      </c>
      <c r="AH235" t="str">
        <f t="shared" si="48"/>
        <v>---</v>
      </c>
      <c r="AI235" t="str">
        <f>IFERROR(IF(IF(AG235="--",INDEX(D:D,MATCH(AE235,INDEX(B:B,MATCH(AE235,B:B,)+1):B10749,)+MATCH(AE235,B:B,)))=AD235,VLOOKUP(AE235,B:D,3,0),IF(AG235="--",INDEX(D:D,MATCH(AE235,INDEX(B:B,MATCH(AE235,B:B,)+1):B10749,)+MATCH(AE235,B:B,)),"---")),"---")</f>
        <v>---</v>
      </c>
      <c r="AJ235" t="str">
        <f>IF(COUNTIF(CALC_CONN_TEB2000_REV01!F:F,IF(AH235&lt;&gt;"---",VLOOKUP(AD235,CALC_CONN_TEB2000_REV01!F:M,8,0),IF(IFERROR(IF(AD235=AH235,AI235,AH235),"---")="---","---",IF(COUNTIF(CALC_CONN_TEB2000_REV01!F:F,IFERROR(IF(AD235=AH235,AI235,AH235),"---"))&gt;0,"---",IFERROR(IF(AD235=AH235,AI235,AH235),"---")))))=1,IF(AH235&lt;&gt;"---",VLOOKUP(AD235,CALC_CONN_TEB2000_REV01!F:M,8,0),IF(IFERROR(IF(AD235=AH235,AI235,AH235),"---")="---","---",IF(COUNTIF(CALC_CONN_TEB2000_REV01!F:F,IFERROR(IF(AD235=AH235,AI235,AH235),"---"))&gt;0,"---",IFERROR(IF(AD235=AH235,AI235,AH235),"---")))),"---")</f>
        <v>---</v>
      </c>
      <c r="AK235" t="str">
        <f>IF(COUNTIF(CALC_CONN_TEB2000_REV01!F:F,IF(AH235&lt;&gt;"---",VLOOKUP(AD235,CALC_CONN_TEB2000_REV01!F:M,8,0),IF(IFERROR(IF(AD235=AH235,AI235,AH235),"---")="---","---",IF(COUNTIF(CALC_CONN_TEB2000_REV01!F:F,IFERROR(IF(AD235=AH235,AI235,AH235),"---"))&gt;0,"---",IFERROR(IF(AD235=AH235,AI235,AH235),"---")))))=0,IF(AH235&lt;&gt;"---",VLOOKUP(AD235,CALC_CONN_TEB2000_REV01!F:M,8,0),IF(IFERROR(IF(AD235=AH235,AI235,AH235),"---")="---","---",IF(COUNTIF(CALC_CONN_TEB2000_REV01!F:F,IFERROR(IF(AD235=AH235,AI235,AH235),"---"))&gt;0,"---",IFERROR(IF(AD235=AH235,AI235,AH235),"---")))),"---")</f>
        <v>---</v>
      </c>
      <c r="AL235" t="str">
        <f t="shared" si="49"/>
        <v>---</v>
      </c>
      <c r="AM235">
        <f t="shared" si="50"/>
        <v>224</v>
      </c>
      <c r="AT235">
        <f t="shared" si="43"/>
        <v>0</v>
      </c>
      <c r="AU235">
        <f t="shared" si="44"/>
        <v>0</v>
      </c>
    </row>
    <row r="236" spans="1:47" x14ac:dyDescent="0.25">
      <c r="A236" t="str">
        <f t="shared" si="39"/>
        <v>J10-1</v>
      </c>
      <c r="B236" t="str">
        <f t="shared" si="40"/>
        <v>M3.3VOUT</v>
      </c>
      <c r="C236" t="str">
        <f t="shared" si="41"/>
        <v>J10-M3.3VOUT</v>
      </c>
      <c r="D236" t="str">
        <f t="shared" si="42"/>
        <v>J10-1</v>
      </c>
      <c r="E236" t="s">
        <v>1017</v>
      </c>
      <c r="F236">
        <v>1</v>
      </c>
      <c r="G236" t="s">
        <v>1778</v>
      </c>
      <c r="L236" t="s">
        <v>1878</v>
      </c>
      <c r="M236" t="s">
        <v>290</v>
      </c>
      <c r="N236">
        <v>1.3378000000000001</v>
      </c>
      <c r="AA236">
        <f t="shared" si="51"/>
        <v>231</v>
      </c>
      <c r="AB236" t="str">
        <f>B2B!B233</f>
        <v>JB3</v>
      </c>
      <c r="AC236" t="str">
        <f>B2B!C233</f>
        <v>32</v>
      </c>
      <c r="AD236" t="str">
        <f t="shared" si="45"/>
        <v>JB3-32</v>
      </c>
      <c r="AE236" t="str">
        <f t="shared" si="46"/>
        <v>B34_L12_P</v>
      </c>
      <c r="AG236" t="str">
        <f t="shared" si="47"/>
        <v>--</v>
      </c>
      <c r="AH236" t="str">
        <f t="shared" si="48"/>
        <v>J1-A21</v>
      </c>
      <c r="AI236" t="str">
        <f>IFERROR(IF(IF(AG236="--",INDEX(D:D,MATCH(AE236,INDEX(B:B,MATCH(AE236,B:B,)+1):B10750,)+MATCH(AE236,B:B,)))=AD236,VLOOKUP(AE236,B:D,3,0),IF(AG236="--",INDEX(D:D,MATCH(AE236,INDEX(B:B,MATCH(AE236,B:B,)+1):B10750,)+MATCH(AE236,B:B,)),"---")),"---")</f>
        <v>J1-A21</v>
      </c>
      <c r="AJ236" t="str">
        <f>IF(COUNTIF(CALC_CONN_TEB2000_REV01!F:F,IF(AH236&lt;&gt;"---",VLOOKUP(AD236,CALC_CONN_TEB2000_REV01!F:M,8,0),IF(IFERROR(IF(AD236=AH236,AI236,AH236),"---")="---","---",IF(COUNTIF(CALC_CONN_TEB2000_REV01!F:F,IFERROR(IF(AD236=AH236,AI236,AH236),"---"))&gt;0,"---",IFERROR(IF(AD236=AH236,AI236,AH236),"---")))))=1,IF(AH236&lt;&gt;"---",VLOOKUP(AD236,CALC_CONN_TEB2000_REV01!F:M,8,0),IF(IFERROR(IF(AD236=AH236,AI236,AH236),"---")="---","---",IF(COUNTIF(CALC_CONN_TEB2000_REV01!F:F,IFERROR(IF(AD236=AH236,AI236,AH236),"---"))&gt;0,"---",IFERROR(IF(AD236=AH236,AI236,AH236),"---")))),"---")</f>
        <v>J1-A21</v>
      </c>
      <c r="AK236" t="str">
        <f>IF(COUNTIF(CALC_CONN_TEB2000_REV01!F:F,IF(AH236&lt;&gt;"---",VLOOKUP(AD236,CALC_CONN_TEB2000_REV01!F:M,8,0),IF(IFERROR(IF(AD236=AH236,AI236,AH236),"---")="---","---",IF(COUNTIF(CALC_CONN_TEB2000_REV01!F:F,IFERROR(IF(AD236=AH236,AI236,AH236),"---"))&gt;0,"---",IFERROR(IF(AD236=AH236,AI236,AH236),"---")))))=0,IF(AH236&lt;&gt;"---",VLOOKUP(AD236,CALC_CONN_TEB2000_REV01!F:M,8,0),IF(IFERROR(IF(AD236=AH236,AI236,AH236),"---")="---","---",IF(COUNTIF(CALC_CONN_TEB2000_REV01!F:F,IFERROR(IF(AD236=AH236,AI236,AH236),"---"))&gt;0,"---",IFERROR(IF(AD236=AH236,AI236,AH236),"---")))),"---")</f>
        <v>---</v>
      </c>
      <c r="AL236">
        <f t="shared" si="49"/>
        <v>36.090600000000002</v>
      </c>
      <c r="AM236">
        <f t="shared" si="50"/>
        <v>2</v>
      </c>
      <c r="AT236">
        <f t="shared" si="43"/>
        <v>0</v>
      </c>
      <c r="AU236">
        <f t="shared" si="44"/>
        <v>0</v>
      </c>
    </row>
    <row r="237" spans="1:47" x14ac:dyDescent="0.25">
      <c r="A237" t="str">
        <f t="shared" si="39"/>
        <v>J10-2</v>
      </c>
      <c r="B237" t="str">
        <f t="shared" si="40"/>
        <v>VCCIOD</v>
      </c>
      <c r="C237" t="str">
        <f t="shared" si="41"/>
        <v>J10-VCCIOD</v>
      </c>
      <c r="D237" t="str">
        <f t="shared" si="42"/>
        <v>J10-2</v>
      </c>
      <c r="E237" t="s">
        <v>1017</v>
      </c>
      <c r="F237">
        <v>2</v>
      </c>
      <c r="G237" t="s">
        <v>451</v>
      </c>
      <c r="L237" t="s">
        <v>1879</v>
      </c>
      <c r="M237" t="s">
        <v>290</v>
      </c>
      <c r="N237">
        <v>2.504</v>
      </c>
      <c r="AA237">
        <f t="shared" si="51"/>
        <v>232</v>
      </c>
      <c r="AB237" t="str">
        <f>B2B!B234</f>
        <v>JB3</v>
      </c>
      <c r="AC237" t="str">
        <f>B2B!C234</f>
        <v>31</v>
      </c>
      <c r="AD237" t="str">
        <f t="shared" si="45"/>
        <v>JB3-31</v>
      </c>
      <c r="AE237" t="str">
        <f t="shared" si="46"/>
        <v>B34_L13_P</v>
      </c>
      <c r="AG237" t="str">
        <f t="shared" si="47"/>
        <v>--</v>
      </c>
      <c r="AH237" t="str">
        <f t="shared" si="48"/>
        <v>J1-B27</v>
      </c>
      <c r="AI237" t="str">
        <f>IFERROR(IF(IF(AG237="--",INDEX(D:D,MATCH(AE237,INDEX(B:B,MATCH(AE237,B:B,)+1):B10751,)+MATCH(AE237,B:B,)))=AD237,VLOOKUP(AE237,B:D,3,0),IF(AG237="--",INDEX(D:D,MATCH(AE237,INDEX(B:B,MATCH(AE237,B:B,)+1):B10751,)+MATCH(AE237,B:B,)),"---")),"---")</f>
        <v>J1-B27</v>
      </c>
      <c r="AJ237" t="str">
        <f>IF(COUNTIF(CALC_CONN_TEB2000_REV01!F:F,IF(AH237&lt;&gt;"---",VLOOKUP(AD237,CALC_CONN_TEB2000_REV01!F:M,8,0),IF(IFERROR(IF(AD237=AH237,AI237,AH237),"---")="---","---",IF(COUNTIF(CALC_CONN_TEB2000_REV01!F:F,IFERROR(IF(AD237=AH237,AI237,AH237),"---"))&gt;0,"---",IFERROR(IF(AD237=AH237,AI237,AH237),"---")))))=1,IF(AH237&lt;&gt;"---",VLOOKUP(AD237,CALC_CONN_TEB2000_REV01!F:M,8,0),IF(IFERROR(IF(AD237=AH237,AI237,AH237),"---")="---","---",IF(COUNTIF(CALC_CONN_TEB2000_REV01!F:F,IFERROR(IF(AD237=AH237,AI237,AH237),"---"))&gt;0,"---",IFERROR(IF(AD237=AH237,AI237,AH237),"---")))),"---")</f>
        <v>J1-B27</v>
      </c>
      <c r="AK237" t="str">
        <f>IF(COUNTIF(CALC_CONN_TEB2000_REV01!F:F,IF(AH237&lt;&gt;"---",VLOOKUP(AD237,CALC_CONN_TEB2000_REV01!F:M,8,0),IF(IFERROR(IF(AD237=AH237,AI237,AH237),"---")="---","---",IF(COUNTIF(CALC_CONN_TEB2000_REV01!F:F,IFERROR(IF(AD237=AH237,AI237,AH237),"---"))&gt;0,"---",IFERROR(IF(AD237=AH237,AI237,AH237),"---")))))=0,IF(AH237&lt;&gt;"---",VLOOKUP(AD237,CALC_CONN_TEB2000_REV01!F:M,8,0),IF(IFERROR(IF(AD237=AH237,AI237,AH237),"---")="---","---",IF(COUNTIF(CALC_CONN_TEB2000_REV01!F:F,IFERROR(IF(AD237=AH237,AI237,AH237),"---"))&gt;0,"---",IFERROR(IF(AD237=AH237,AI237,AH237),"---")))),"---")</f>
        <v>---</v>
      </c>
      <c r="AL237">
        <f t="shared" si="49"/>
        <v>34.2682</v>
      </c>
      <c r="AM237">
        <f t="shared" si="50"/>
        <v>2</v>
      </c>
      <c r="AT237">
        <f t="shared" si="43"/>
        <v>0</v>
      </c>
      <c r="AU237">
        <f t="shared" si="44"/>
        <v>0</v>
      </c>
    </row>
    <row r="238" spans="1:47" x14ac:dyDescent="0.25">
      <c r="A238" t="str">
        <f t="shared" si="39"/>
        <v>J10-3</v>
      </c>
      <c r="B238" t="str">
        <f t="shared" si="40"/>
        <v>M1.8VOUT</v>
      </c>
      <c r="C238" t="str">
        <f t="shared" si="41"/>
        <v>J10-M1.8VOUT</v>
      </c>
      <c r="D238" t="str">
        <f t="shared" si="42"/>
        <v>J10-3</v>
      </c>
      <c r="E238" t="s">
        <v>1017</v>
      </c>
      <c r="F238">
        <v>3</v>
      </c>
      <c r="G238" t="s">
        <v>1838</v>
      </c>
      <c r="L238" t="s">
        <v>1880</v>
      </c>
      <c r="M238" t="s">
        <v>290</v>
      </c>
      <c r="N238">
        <v>3.5926</v>
      </c>
      <c r="AA238">
        <f t="shared" si="51"/>
        <v>233</v>
      </c>
      <c r="AB238" t="str">
        <f>B2B!B235</f>
        <v>JB3</v>
      </c>
      <c r="AC238" t="str">
        <f>B2B!C235</f>
        <v>34</v>
      </c>
      <c r="AD238" t="str">
        <f t="shared" si="45"/>
        <v>JB3-34</v>
      </c>
      <c r="AE238" t="str">
        <f t="shared" si="46"/>
        <v>B34_L12_N</v>
      </c>
      <c r="AG238" t="str">
        <f t="shared" si="47"/>
        <v>--</v>
      </c>
      <c r="AH238" t="str">
        <f t="shared" si="48"/>
        <v>J1-A20</v>
      </c>
      <c r="AI238" t="str">
        <f>IFERROR(IF(IF(AG238="--",INDEX(D:D,MATCH(AE238,INDEX(B:B,MATCH(AE238,B:B,)+1):B10752,)+MATCH(AE238,B:B,)))=AD238,VLOOKUP(AE238,B:D,3,0),IF(AG238="--",INDEX(D:D,MATCH(AE238,INDEX(B:B,MATCH(AE238,B:B,)+1):B10752,)+MATCH(AE238,B:B,)),"---")),"---")</f>
        <v>J1-A20</v>
      </c>
      <c r="AJ238" t="str">
        <f>IF(COUNTIF(CALC_CONN_TEB2000_REV01!F:F,IF(AH238&lt;&gt;"---",VLOOKUP(AD238,CALC_CONN_TEB2000_REV01!F:M,8,0),IF(IFERROR(IF(AD238=AH238,AI238,AH238),"---")="---","---",IF(COUNTIF(CALC_CONN_TEB2000_REV01!F:F,IFERROR(IF(AD238=AH238,AI238,AH238),"---"))&gt;0,"---",IFERROR(IF(AD238=AH238,AI238,AH238),"---")))))=1,IF(AH238&lt;&gt;"---",VLOOKUP(AD238,CALC_CONN_TEB2000_REV01!F:M,8,0),IF(IFERROR(IF(AD238=AH238,AI238,AH238),"---")="---","---",IF(COUNTIF(CALC_CONN_TEB2000_REV01!F:F,IFERROR(IF(AD238=AH238,AI238,AH238),"---"))&gt;0,"---",IFERROR(IF(AD238=AH238,AI238,AH238),"---")))),"---")</f>
        <v>J1-A20</v>
      </c>
      <c r="AK238" t="str">
        <f>IF(COUNTIF(CALC_CONN_TEB2000_REV01!F:F,IF(AH238&lt;&gt;"---",VLOOKUP(AD238,CALC_CONN_TEB2000_REV01!F:M,8,0),IF(IFERROR(IF(AD238=AH238,AI238,AH238),"---")="---","---",IF(COUNTIF(CALC_CONN_TEB2000_REV01!F:F,IFERROR(IF(AD238=AH238,AI238,AH238),"---"))&gt;0,"---",IFERROR(IF(AD238=AH238,AI238,AH238),"---")))))=0,IF(AH238&lt;&gt;"---",VLOOKUP(AD238,CALC_CONN_TEB2000_REV01!F:M,8,0),IF(IFERROR(IF(AD238=AH238,AI238,AH238),"---")="---","---",IF(COUNTIF(CALC_CONN_TEB2000_REV01!F:F,IFERROR(IF(AD238=AH238,AI238,AH238),"---"))&gt;0,"---",IFERROR(IF(AD238=AH238,AI238,AH238),"---")))),"---")</f>
        <v>---</v>
      </c>
      <c r="AL238">
        <f t="shared" si="49"/>
        <v>36.152500000000003</v>
      </c>
      <c r="AM238">
        <f t="shared" si="50"/>
        <v>2</v>
      </c>
      <c r="AT238">
        <f t="shared" si="43"/>
        <v>0</v>
      </c>
      <c r="AU238">
        <f t="shared" si="44"/>
        <v>0</v>
      </c>
    </row>
    <row r="239" spans="1:47" x14ac:dyDescent="0.25">
      <c r="A239" t="str">
        <f t="shared" si="39"/>
        <v>J12-1</v>
      </c>
      <c r="B239" t="str">
        <f t="shared" si="40"/>
        <v>USB-VBUS_R</v>
      </c>
      <c r="C239" t="str">
        <f t="shared" si="41"/>
        <v>J12-USB-VBUS_R</v>
      </c>
      <c r="D239" t="str">
        <f t="shared" si="42"/>
        <v>J12-1</v>
      </c>
      <c r="E239" t="s">
        <v>1018</v>
      </c>
      <c r="F239">
        <v>1</v>
      </c>
      <c r="G239" t="s">
        <v>1861</v>
      </c>
      <c r="L239" t="s">
        <v>1881</v>
      </c>
      <c r="M239" t="s">
        <v>290</v>
      </c>
      <c r="N239">
        <v>3.4264000000000001</v>
      </c>
      <c r="AA239">
        <f t="shared" si="51"/>
        <v>234</v>
      </c>
      <c r="AB239" t="str">
        <f>B2B!B236</f>
        <v>JB3</v>
      </c>
      <c r="AC239" t="str">
        <f>B2B!C236</f>
        <v>33</v>
      </c>
      <c r="AD239" t="str">
        <f t="shared" si="45"/>
        <v>JB3-33</v>
      </c>
      <c r="AE239" t="str">
        <f t="shared" si="46"/>
        <v>B34_L13_N</v>
      </c>
      <c r="AG239" t="str">
        <f t="shared" si="47"/>
        <v>--</v>
      </c>
      <c r="AH239" t="str">
        <f t="shared" si="48"/>
        <v>J1-B28</v>
      </c>
      <c r="AI239" t="str">
        <f>IFERROR(IF(IF(AG239="--",INDEX(D:D,MATCH(AE239,INDEX(B:B,MATCH(AE239,B:B,)+1):B10753,)+MATCH(AE239,B:B,)))=AD239,VLOOKUP(AE239,B:D,3,0),IF(AG239="--",INDEX(D:D,MATCH(AE239,INDEX(B:B,MATCH(AE239,B:B,)+1):B10753,)+MATCH(AE239,B:B,)),"---")),"---")</f>
        <v>J1-B28</v>
      </c>
      <c r="AJ239" t="str">
        <f>IF(COUNTIF(CALC_CONN_TEB2000_REV01!F:F,IF(AH239&lt;&gt;"---",VLOOKUP(AD239,CALC_CONN_TEB2000_REV01!F:M,8,0),IF(IFERROR(IF(AD239=AH239,AI239,AH239),"---")="---","---",IF(COUNTIF(CALC_CONN_TEB2000_REV01!F:F,IFERROR(IF(AD239=AH239,AI239,AH239),"---"))&gt;0,"---",IFERROR(IF(AD239=AH239,AI239,AH239),"---")))))=1,IF(AH239&lt;&gt;"---",VLOOKUP(AD239,CALC_CONN_TEB2000_REV01!F:M,8,0),IF(IFERROR(IF(AD239=AH239,AI239,AH239),"---")="---","---",IF(COUNTIF(CALC_CONN_TEB2000_REV01!F:F,IFERROR(IF(AD239=AH239,AI239,AH239),"---"))&gt;0,"---",IFERROR(IF(AD239=AH239,AI239,AH239),"---")))),"---")</f>
        <v>J1-B28</v>
      </c>
      <c r="AK239" t="str">
        <f>IF(COUNTIF(CALC_CONN_TEB2000_REV01!F:F,IF(AH239&lt;&gt;"---",VLOOKUP(AD239,CALC_CONN_TEB2000_REV01!F:M,8,0),IF(IFERROR(IF(AD239=AH239,AI239,AH239),"---")="---","---",IF(COUNTIF(CALC_CONN_TEB2000_REV01!F:F,IFERROR(IF(AD239=AH239,AI239,AH239),"---"))&gt;0,"---",IFERROR(IF(AD239=AH239,AI239,AH239),"---")))))=0,IF(AH239&lt;&gt;"---",VLOOKUP(AD239,CALC_CONN_TEB2000_REV01!F:M,8,0),IF(IFERROR(IF(AD239=AH239,AI239,AH239),"---")="---","---",IF(COUNTIF(CALC_CONN_TEB2000_REV01!F:F,IFERROR(IF(AD239=AH239,AI239,AH239),"---"))&gt;0,"---",IFERROR(IF(AD239=AH239,AI239,AH239),"---")))),"---")</f>
        <v>---</v>
      </c>
      <c r="AL239">
        <f t="shared" si="49"/>
        <v>34.313800000000001</v>
      </c>
      <c r="AM239">
        <f t="shared" si="50"/>
        <v>2</v>
      </c>
      <c r="AT239">
        <f t="shared" si="43"/>
        <v>0</v>
      </c>
      <c r="AU239">
        <f t="shared" si="44"/>
        <v>0</v>
      </c>
    </row>
    <row r="240" spans="1:47" x14ac:dyDescent="0.25">
      <c r="A240" t="str">
        <f t="shared" si="39"/>
        <v>J12-2</v>
      </c>
      <c r="B240" t="str">
        <f t="shared" si="40"/>
        <v>O2-D_N</v>
      </c>
      <c r="C240" t="str">
        <f t="shared" si="41"/>
        <v>J12-O2-D_N</v>
      </c>
      <c r="D240" t="str">
        <f t="shared" si="42"/>
        <v>J12-2</v>
      </c>
      <c r="E240" t="s">
        <v>1018</v>
      </c>
      <c r="F240">
        <v>2</v>
      </c>
      <c r="G240" t="s">
        <v>1882</v>
      </c>
      <c r="L240" t="s">
        <v>1883</v>
      </c>
      <c r="M240" t="s">
        <v>290</v>
      </c>
      <c r="N240">
        <v>0.82050000000000001</v>
      </c>
      <c r="AA240">
        <f t="shared" si="51"/>
        <v>235</v>
      </c>
      <c r="AB240" t="str">
        <f>B2B!B237</f>
        <v>JB3</v>
      </c>
      <c r="AC240" t="str">
        <f>B2B!C237</f>
        <v>36</v>
      </c>
      <c r="AD240" t="str">
        <f t="shared" si="45"/>
        <v>JB3-36</v>
      </c>
      <c r="AE240" t="str">
        <f t="shared" si="46"/>
        <v>GND</v>
      </c>
      <c r="AG240" t="str">
        <f t="shared" si="47"/>
        <v>---</v>
      </c>
      <c r="AH240" t="str">
        <f t="shared" si="48"/>
        <v>---</v>
      </c>
      <c r="AI240" t="str">
        <f>IFERROR(IF(IF(AG240="--",INDEX(D:D,MATCH(AE240,INDEX(B:B,MATCH(AE240,B:B,)+1):B10754,)+MATCH(AE240,B:B,)))=AD240,VLOOKUP(AE240,B:D,3,0),IF(AG240="--",INDEX(D:D,MATCH(AE240,INDEX(B:B,MATCH(AE240,B:B,)+1):B10754,)+MATCH(AE240,B:B,)),"---")),"---")</f>
        <v>---</v>
      </c>
      <c r="AJ240" t="str">
        <f>IF(COUNTIF(CALC_CONN_TEB2000_REV01!F:F,IF(AH240&lt;&gt;"---",VLOOKUP(AD240,CALC_CONN_TEB2000_REV01!F:M,8,0),IF(IFERROR(IF(AD240=AH240,AI240,AH240),"---")="---","---",IF(COUNTIF(CALC_CONN_TEB2000_REV01!F:F,IFERROR(IF(AD240=AH240,AI240,AH240),"---"))&gt;0,"---",IFERROR(IF(AD240=AH240,AI240,AH240),"---")))))=1,IF(AH240&lt;&gt;"---",VLOOKUP(AD240,CALC_CONN_TEB2000_REV01!F:M,8,0),IF(IFERROR(IF(AD240=AH240,AI240,AH240),"---")="---","---",IF(COUNTIF(CALC_CONN_TEB2000_REV01!F:F,IFERROR(IF(AD240=AH240,AI240,AH240),"---"))&gt;0,"---",IFERROR(IF(AD240=AH240,AI240,AH240),"---")))),"---")</f>
        <v>---</v>
      </c>
      <c r="AK240" t="str">
        <f>IF(COUNTIF(CALC_CONN_TEB2000_REV01!F:F,IF(AH240&lt;&gt;"---",VLOOKUP(AD240,CALC_CONN_TEB2000_REV01!F:M,8,0),IF(IFERROR(IF(AD240=AH240,AI240,AH240),"---")="---","---",IF(COUNTIF(CALC_CONN_TEB2000_REV01!F:F,IFERROR(IF(AD240=AH240,AI240,AH240),"---"))&gt;0,"---",IFERROR(IF(AD240=AH240,AI240,AH240),"---")))))=0,IF(AH240&lt;&gt;"---",VLOOKUP(AD240,CALC_CONN_TEB2000_REV01!F:M,8,0),IF(IFERROR(IF(AD240=AH240,AI240,AH240),"---")="---","---",IF(COUNTIF(CALC_CONN_TEB2000_REV01!F:F,IFERROR(IF(AD240=AH240,AI240,AH240),"---"))&gt;0,"---",IFERROR(IF(AD240=AH240,AI240,AH240),"---")))),"---")</f>
        <v>---</v>
      </c>
      <c r="AL240" t="str">
        <f t="shared" si="49"/>
        <v>---</v>
      </c>
      <c r="AM240">
        <f t="shared" si="50"/>
        <v>224</v>
      </c>
      <c r="AT240" t="str">
        <f t="shared" si="43"/>
        <v>O2-D_N</v>
      </c>
      <c r="AU240" t="str">
        <f t="shared" si="44"/>
        <v>--</v>
      </c>
    </row>
    <row r="241" spans="1:47" x14ac:dyDescent="0.25">
      <c r="A241" t="str">
        <f t="shared" si="39"/>
        <v>J12-3</v>
      </c>
      <c r="B241" t="str">
        <f t="shared" si="40"/>
        <v>O2-D_P</v>
      </c>
      <c r="C241" t="str">
        <f t="shared" si="41"/>
        <v>J12-O2-D_P</v>
      </c>
      <c r="D241" t="str">
        <f t="shared" si="42"/>
        <v>J12-3</v>
      </c>
      <c r="E241" t="s">
        <v>1018</v>
      </c>
      <c r="F241">
        <v>3</v>
      </c>
      <c r="G241" t="s">
        <v>1884</v>
      </c>
      <c r="L241" t="s">
        <v>1885</v>
      </c>
      <c r="M241" t="s">
        <v>290</v>
      </c>
      <c r="N241">
        <v>1.6466000000000001</v>
      </c>
      <c r="AA241">
        <f t="shared" si="51"/>
        <v>236</v>
      </c>
      <c r="AB241" t="str">
        <f>B2B!B238</f>
        <v>JB3</v>
      </c>
      <c r="AC241" t="str">
        <f>B2B!C238</f>
        <v>35</v>
      </c>
      <c r="AD241" t="str">
        <f t="shared" si="45"/>
        <v>JB3-35</v>
      </c>
      <c r="AE241" t="str">
        <f t="shared" si="46"/>
        <v>GND</v>
      </c>
      <c r="AG241" t="str">
        <f t="shared" si="47"/>
        <v>---</v>
      </c>
      <c r="AH241" t="str">
        <f t="shared" si="48"/>
        <v>---</v>
      </c>
      <c r="AI241" t="str">
        <f>IFERROR(IF(IF(AG241="--",INDEX(D:D,MATCH(AE241,INDEX(B:B,MATCH(AE241,B:B,)+1):B10755,)+MATCH(AE241,B:B,)))=AD241,VLOOKUP(AE241,B:D,3,0),IF(AG241="--",INDEX(D:D,MATCH(AE241,INDEX(B:B,MATCH(AE241,B:B,)+1):B10755,)+MATCH(AE241,B:B,)),"---")),"---")</f>
        <v>---</v>
      </c>
      <c r="AJ241" t="str">
        <f>IF(COUNTIF(CALC_CONN_TEB2000_REV01!F:F,IF(AH241&lt;&gt;"---",VLOOKUP(AD241,CALC_CONN_TEB2000_REV01!F:M,8,0),IF(IFERROR(IF(AD241=AH241,AI241,AH241),"---")="---","---",IF(COUNTIF(CALC_CONN_TEB2000_REV01!F:F,IFERROR(IF(AD241=AH241,AI241,AH241),"---"))&gt;0,"---",IFERROR(IF(AD241=AH241,AI241,AH241),"---")))))=1,IF(AH241&lt;&gt;"---",VLOOKUP(AD241,CALC_CONN_TEB2000_REV01!F:M,8,0),IF(IFERROR(IF(AD241=AH241,AI241,AH241),"---")="---","---",IF(COUNTIF(CALC_CONN_TEB2000_REV01!F:F,IFERROR(IF(AD241=AH241,AI241,AH241),"---"))&gt;0,"---",IFERROR(IF(AD241=AH241,AI241,AH241),"---")))),"---")</f>
        <v>---</v>
      </c>
      <c r="AK241" t="str">
        <f>IF(COUNTIF(CALC_CONN_TEB2000_REV01!F:F,IF(AH241&lt;&gt;"---",VLOOKUP(AD241,CALC_CONN_TEB2000_REV01!F:M,8,0),IF(IFERROR(IF(AD241=AH241,AI241,AH241),"---")="---","---",IF(COUNTIF(CALC_CONN_TEB2000_REV01!F:F,IFERROR(IF(AD241=AH241,AI241,AH241),"---"))&gt;0,"---",IFERROR(IF(AD241=AH241,AI241,AH241),"---")))))=0,IF(AH241&lt;&gt;"---",VLOOKUP(AD241,CALC_CONN_TEB2000_REV01!F:M,8,0),IF(IFERROR(IF(AD241=AH241,AI241,AH241),"---")="---","---",IF(COUNTIF(CALC_CONN_TEB2000_REV01!F:F,IFERROR(IF(AD241=AH241,AI241,AH241),"---"))&gt;0,"---",IFERROR(IF(AD241=AH241,AI241,AH241),"---")))),"---")</f>
        <v>---</v>
      </c>
      <c r="AL241" t="str">
        <f t="shared" si="49"/>
        <v>---</v>
      </c>
      <c r="AM241">
        <f t="shared" si="50"/>
        <v>224</v>
      </c>
      <c r="AT241" t="str">
        <f t="shared" si="43"/>
        <v>O2-D_P</v>
      </c>
      <c r="AU241" t="str">
        <f t="shared" si="44"/>
        <v>--</v>
      </c>
    </row>
    <row r="242" spans="1:47" x14ac:dyDescent="0.25">
      <c r="A242" t="str">
        <f t="shared" si="39"/>
        <v>J12-4</v>
      </c>
      <c r="B242" t="str">
        <f t="shared" si="40"/>
        <v>NetJ12_4</v>
      </c>
      <c r="C242" t="str">
        <f t="shared" si="41"/>
        <v>J12-NetJ12_4</v>
      </c>
      <c r="D242" t="str">
        <f t="shared" si="42"/>
        <v>J12-4</v>
      </c>
      <c r="E242" t="s">
        <v>1018</v>
      </c>
      <c r="F242">
        <v>4</v>
      </c>
      <c r="G242" t="s">
        <v>1875</v>
      </c>
      <c r="L242" t="s">
        <v>638</v>
      </c>
      <c r="M242" t="s">
        <v>290</v>
      </c>
      <c r="N242">
        <v>8.0815999999999999</v>
      </c>
      <c r="AA242">
        <f t="shared" si="51"/>
        <v>237</v>
      </c>
      <c r="AB242" t="str">
        <f>B2B!B239</f>
        <v>JB3</v>
      </c>
      <c r="AC242" t="str">
        <f>B2B!C239</f>
        <v>38</v>
      </c>
      <c r="AD242" t="str">
        <f t="shared" si="45"/>
        <v>JB3-38</v>
      </c>
      <c r="AE242" t="str">
        <f t="shared" si="46"/>
        <v>B34_L8_P</v>
      </c>
      <c r="AG242" t="str">
        <f t="shared" si="47"/>
        <v>--</v>
      </c>
      <c r="AH242" t="str">
        <f t="shared" si="48"/>
        <v>J1-C19</v>
      </c>
      <c r="AI242" t="str">
        <f>IFERROR(IF(IF(AG242="--",INDEX(D:D,MATCH(AE242,INDEX(B:B,MATCH(AE242,B:B,)+1):B10756,)+MATCH(AE242,B:B,)))=AD242,VLOOKUP(AE242,B:D,3,0),IF(AG242="--",INDEX(D:D,MATCH(AE242,INDEX(B:B,MATCH(AE242,B:B,)+1):B10756,)+MATCH(AE242,B:B,)),"---")),"---")</f>
        <v>J1-C19</v>
      </c>
      <c r="AJ242" t="str">
        <f>IF(COUNTIF(CALC_CONN_TEB2000_REV01!F:F,IF(AH242&lt;&gt;"---",VLOOKUP(AD242,CALC_CONN_TEB2000_REV01!F:M,8,0),IF(IFERROR(IF(AD242=AH242,AI242,AH242),"---")="---","---",IF(COUNTIF(CALC_CONN_TEB2000_REV01!F:F,IFERROR(IF(AD242=AH242,AI242,AH242),"---"))&gt;0,"---",IFERROR(IF(AD242=AH242,AI242,AH242),"---")))))=1,IF(AH242&lt;&gt;"---",VLOOKUP(AD242,CALC_CONN_TEB2000_REV01!F:M,8,0),IF(IFERROR(IF(AD242=AH242,AI242,AH242),"---")="---","---",IF(COUNTIF(CALC_CONN_TEB2000_REV01!F:F,IFERROR(IF(AD242=AH242,AI242,AH242),"---"))&gt;0,"---",IFERROR(IF(AD242=AH242,AI242,AH242),"---")))),"---")</f>
        <v>J1-C19</v>
      </c>
      <c r="AK242" t="str">
        <f>IF(COUNTIF(CALC_CONN_TEB2000_REV01!F:F,IF(AH242&lt;&gt;"---",VLOOKUP(AD242,CALC_CONN_TEB2000_REV01!F:M,8,0),IF(IFERROR(IF(AD242=AH242,AI242,AH242),"---")="---","---",IF(COUNTIF(CALC_CONN_TEB2000_REV01!F:F,IFERROR(IF(AD242=AH242,AI242,AH242),"---"))&gt;0,"---",IFERROR(IF(AD242=AH242,AI242,AH242),"---")))))=0,IF(AH242&lt;&gt;"---",VLOOKUP(AD242,CALC_CONN_TEB2000_REV01!F:M,8,0),IF(IFERROR(IF(AD242=AH242,AI242,AH242),"---")="---","---",IF(COUNTIF(CALC_CONN_TEB2000_REV01!F:F,IFERROR(IF(AD242=AH242,AI242,AH242),"---"))&gt;0,"---",IFERROR(IF(AD242=AH242,AI242,AH242),"---")))),"---")</f>
        <v>---</v>
      </c>
      <c r="AL242">
        <f t="shared" si="49"/>
        <v>37.039299999999997</v>
      </c>
      <c r="AM242">
        <f t="shared" si="50"/>
        <v>2</v>
      </c>
      <c r="AT242" t="str">
        <f t="shared" si="43"/>
        <v>NetJ12_4</v>
      </c>
      <c r="AU242" t="str">
        <f t="shared" si="44"/>
        <v>--</v>
      </c>
    </row>
    <row r="243" spans="1:47" x14ac:dyDescent="0.25">
      <c r="A243" t="str">
        <f t="shared" si="39"/>
        <v>J12-5</v>
      </c>
      <c r="B243" t="str">
        <f t="shared" si="40"/>
        <v>GND</v>
      </c>
      <c r="C243" t="str">
        <f t="shared" si="41"/>
        <v>J12-GND</v>
      </c>
      <c r="D243" t="str">
        <f t="shared" si="42"/>
        <v>J12-5</v>
      </c>
      <c r="E243" t="s">
        <v>1018</v>
      </c>
      <c r="F243">
        <v>5</v>
      </c>
      <c r="G243" t="s">
        <v>291</v>
      </c>
      <c r="L243" t="s">
        <v>1886</v>
      </c>
      <c r="M243" t="s">
        <v>290</v>
      </c>
      <c r="N243">
        <v>1.5907</v>
      </c>
      <c r="AA243">
        <f t="shared" si="51"/>
        <v>238</v>
      </c>
      <c r="AB243" t="str">
        <f>B2B!B240</f>
        <v>JB3</v>
      </c>
      <c r="AC243" t="str">
        <f>B2B!C240</f>
        <v>37</v>
      </c>
      <c r="AD243" t="str">
        <f t="shared" si="45"/>
        <v>JB3-37</v>
      </c>
      <c r="AE243" t="str">
        <f t="shared" si="46"/>
        <v>B34_L21_P</v>
      </c>
      <c r="AG243" t="str">
        <f t="shared" si="47"/>
        <v>--</v>
      </c>
      <c r="AH243" t="str">
        <f t="shared" si="48"/>
        <v>J1-A28</v>
      </c>
      <c r="AI243" t="str">
        <f>IFERROR(IF(IF(AG243="--",INDEX(D:D,MATCH(AE243,INDEX(B:B,MATCH(AE243,B:B,)+1):B10757,)+MATCH(AE243,B:B,)))=AD243,VLOOKUP(AE243,B:D,3,0),IF(AG243="--",INDEX(D:D,MATCH(AE243,INDEX(B:B,MATCH(AE243,B:B,)+1):B10757,)+MATCH(AE243,B:B,)),"---")),"---")</f>
        <v>J1-A28</v>
      </c>
      <c r="AJ243" t="str">
        <f>IF(COUNTIF(CALC_CONN_TEB2000_REV01!F:F,IF(AH243&lt;&gt;"---",VLOOKUP(AD243,CALC_CONN_TEB2000_REV01!F:M,8,0),IF(IFERROR(IF(AD243=AH243,AI243,AH243),"---")="---","---",IF(COUNTIF(CALC_CONN_TEB2000_REV01!F:F,IFERROR(IF(AD243=AH243,AI243,AH243),"---"))&gt;0,"---",IFERROR(IF(AD243=AH243,AI243,AH243),"---")))))=1,IF(AH243&lt;&gt;"---",VLOOKUP(AD243,CALC_CONN_TEB2000_REV01!F:M,8,0),IF(IFERROR(IF(AD243=AH243,AI243,AH243),"---")="---","---",IF(COUNTIF(CALC_CONN_TEB2000_REV01!F:F,IFERROR(IF(AD243=AH243,AI243,AH243),"---"))&gt;0,"---",IFERROR(IF(AD243=AH243,AI243,AH243),"---")))),"---")</f>
        <v>J1-A28</v>
      </c>
      <c r="AK243" t="str">
        <f>IF(COUNTIF(CALC_CONN_TEB2000_REV01!F:F,IF(AH243&lt;&gt;"---",VLOOKUP(AD243,CALC_CONN_TEB2000_REV01!F:M,8,0),IF(IFERROR(IF(AD243=AH243,AI243,AH243),"---")="---","---",IF(COUNTIF(CALC_CONN_TEB2000_REV01!F:F,IFERROR(IF(AD243=AH243,AI243,AH243),"---"))&gt;0,"---",IFERROR(IF(AD243=AH243,AI243,AH243),"---")))))=0,IF(AH243&lt;&gt;"---",VLOOKUP(AD243,CALC_CONN_TEB2000_REV01!F:M,8,0),IF(IFERROR(IF(AD243=AH243,AI243,AH243),"---")="---","---",IF(COUNTIF(CALC_CONN_TEB2000_REV01!F:F,IFERROR(IF(AD243=AH243,AI243,AH243),"---"))&gt;0,"---",IFERROR(IF(AD243=AH243,AI243,AH243),"---")))),"---")</f>
        <v>---</v>
      </c>
      <c r="AL243">
        <f t="shared" si="49"/>
        <v>41.2637</v>
      </c>
      <c r="AM243">
        <f t="shared" si="50"/>
        <v>2</v>
      </c>
      <c r="AT243">
        <f t="shared" si="43"/>
        <v>0</v>
      </c>
      <c r="AU243">
        <f t="shared" si="44"/>
        <v>0</v>
      </c>
    </row>
    <row r="244" spans="1:47" x14ac:dyDescent="0.25">
      <c r="A244" t="str">
        <f t="shared" si="39"/>
        <v>J12-S1</v>
      </c>
      <c r="B244" t="str">
        <f t="shared" si="40"/>
        <v>FGND</v>
      </c>
      <c r="C244" t="str">
        <f t="shared" si="41"/>
        <v>J12-FGND</v>
      </c>
      <c r="D244" t="str">
        <f t="shared" si="42"/>
        <v>J12-S1</v>
      </c>
      <c r="E244" t="s">
        <v>1018</v>
      </c>
      <c r="F244" t="s">
        <v>1851</v>
      </c>
      <c r="G244" t="s">
        <v>1829</v>
      </c>
      <c r="L244" t="s">
        <v>1887</v>
      </c>
      <c r="M244" t="s">
        <v>290</v>
      </c>
      <c r="N244">
        <v>0.83420000000000005</v>
      </c>
      <c r="AA244">
        <f t="shared" si="51"/>
        <v>239</v>
      </c>
      <c r="AB244" t="str">
        <f>B2B!B241</f>
        <v>JB3</v>
      </c>
      <c r="AC244" t="str">
        <f>B2B!C241</f>
        <v>40</v>
      </c>
      <c r="AD244" t="str">
        <f t="shared" si="45"/>
        <v>JB3-40</v>
      </c>
      <c r="AE244" t="str">
        <f t="shared" si="46"/>
        <v>B34_L8_N</v>
      </c>
      <c r="AG244" t="str">
        <f t="shared" si="47"/>
        <v>--</v>
      </c>
      <c r="AH244" t="str">
        <f t="shared" si="48"/>
        <v>J1-C18</v>
      </c>
      <c r="AI244" t="str">
        <f>IFERROR(IF(IF(AG244="--",INDEX(D:D,MATCH(AE244,INDEX(B:B,MATCH(AE244,B:B,)+1):B10758,)+MATCH(AE244,B:B,)))=AD244,VLOOKUP(AE244,B:D,3,0),IF(AG244="--",INDEX(D:D,MATCH(AE244,INDEX(B:B,MATCH(AE244,B:B,)+1):B10758,)+MATCH(AE244,B:B,)),"---")),"---")</f>
        <v>J1-C18</v>
      </c>
      <c r="AJ244" t="str">
        <f>IF(COUNTIF(CALC_CONN_TEB2000_REV01!F:F,IF(AH244&lt;&gt;"---",VLOOKUP(AD244,CALC_CONN_TEB2000_REV01!F:M,8,0),IF(IFERROR(IF(AD244=AH244,AI244,AH244),"---")="---","---",IF(COUNTIF(CALC_CONN_TEB2000_REV01!F:F,IFERROR(IF(AD244=AH244,AI244,AH244),"---"))&gt;0,"---",IFERROR(IF(AD244=AH244,AI244,AH244),"---")))))=1,IF(AH244&lt;&gt;"---",VLOOKUP(AD244,CALC_CONN_TEB2000_REV01!F:M,8,0),IF(IFERROR(IF(AD244=AH244,AI244,AH244),"---")="---","---",IF(COUNTIF(CALC_CONN_TEB2000_REV01!F:F,IFERROR(IF(AD244=AH244,AI244,AH244),"---"))&gt;0,"---",IFERROR(IF(AD244=AH244,AI244,AH244),"---")))),"---")</f>
        <v>J1-C18</v>
      </c>
      <c r="AK244" t="str">
        <f>IF(COUNTIF(CALC_CONN_TEB2000_REV01!F:F,IF(AH244&lt;&gt;"---",VLOOKUP(AD244,CALC_CONN_TEB2000_REV01!F:M,8,0),IF(IFERROR(IF(AD244=AH244,AI244,AH244),"---")="---","---",IF(COUNTIF(CALC_CONN_TEB2000_REV01!F:F,IFERROR(IF(AD244=AH244,AI244,AH244),"---"))&gt;0,"---",IFERROR(IF(AD244=AH244,AI244,AH244),"---")))))=0,IF(AH244&lt;&gt;"---",VLOOKUP(AD244,CALC_CONN_TEB2000_REV01!F:M,8,0),IF(IFERROR(IF(AD244=AH244,AI244,AH244),"---")="---","---",IF(COUNTIF(CALC_CONN_TEB2000_REV01!F:F,IFERROR(IF(AD244=AH244,AI244,AH244),"---"))&gt;0,"---",IFERROR(IF(AD244=AH244,AI244,AH244),"---")))),"---")</f>
        <v>---</v>
      </c>
      <c r="AL244">
        <f t="shared" si="49"/>
        <v>36.978900000000003</v>
      </c>
      <c r="AM244">
        <f t="shared" si="50"/>
        <v>2</v>
      </c>
      <c r="AT244">
        <f t="shared" si="43"/>
        <v>0</v>
      </c>
      <c r="AU244">
        <f t="shared" si="44"/>
        <v>0</v>
      </c>
    </row>
    <row r="245" spans="1:47" x14ac:dyDescent="0.25">
      <c r="A245" t="str">
        <f t="shared" si="39"/>
        <v>J12-S2</v>
      </c>
      <c r="B245" t="str">
        <f t="shared" si="40"/>
        <v>FGND</v>
      </c>
      <c r="C245" t="str">
        <f t="shared" si="41"/>
        <v>J12-FGND</v>
      </c>
      <c r="D245" t="str">
        <f t="shared" si="42"/>
        <v>J12-S2</v>
      </c>
      <c r="E245" t="s">
        <v>1018</v>
      </c>
      <c r="F245" t="s">
        <v>1853</v>
      </c>
      <c r="G245" t="s">
        <v>1829</v>
      </c>
      <c r="L245" t="s">
        <v>1888</v>
      </c>
      <c r="M245" t="s">
        <v>290</v>
      </c>
      <c r="N245">
        <v>1.1040000000000001</v>
      </c>
      <c r="AA245">
        <f t="shared" si="51"/>
        <v>240</v>
      </c>
      <c r="AB245" t="str">
        <f>B2B!B242</f>
        <v>JB3</v>
      </c>
      <c r="AC245" t="str">
        <f>B2B!C242</f>
        <v>39</v>
      </c>
      <c r="AD245" t="str">
        <f t="shared" si="45"/>
        <v>JB3-39</v>
      </c>
      <c r="AE245" t="str">
        <f t="shared" si="46"/>
        <v>B34_L21_N</v>
      </c>
      <c r="AG245" t="str">
        <f t="shared" si="47"/>
        <v>--</v>
      </c>
      <c r="AH245" t="str">
        <f t="shared" si="48"/>
        <v>J1-A29</v>
      </c>
      <c r="AI245" t="str">
        <f>IFERROR(IF(IF(AG245="--",INDEX(D:D,MATCH(AE245,INDEX(B:B,MATCH(AE245,B:B,)+1):B10759,)+MATCH(AE245,B:B,)))=AD245,VLOOKUP(AE245,B:D,3,0),IF(AG245="--",INDEX(D:D,MATCH(AE245,INDEX(B:B,MATCH(AE245,B:B,)+1):B10759,)+MATCH(AE245,B:B,)),"---")),"---")</f>
        <v>J1-A29</v>
      </c>
      <c r="AJ245" t="str">
        <f>IF(COUNTIF(CALC_CONN_TEB2000_REV01!F:F,IF(AH245&lt;&gt;"---",VLOOKUP(AD245,CALC_CONN_TEB2000_REV01!F:M,8,0),IF(IFERROR(IF(AD245=AH245,AI245,AH245),"---")="---","---",IF(COUNTIF(CALC_CONN_TEB2000_REV01!F:F,IFERROR(IF(AD245=AH245,AI245,AH245),"---"))&gt;0,"---",IFERROR(IF(AD245=AH245,AI245,AH245),"---")))))=1,IF(AH245&lt;&gt;"---",VLOOKUP(AD245,CALC_CONN_TEB2000_REV01!F:M,8,0),IF(IFERROR(IF(AD245=AH245,AI245,AH245),"---")="---","---",IF(COUNTIF(CALC_CONN_TEB2000_REV01!F:F,IFERROR(IF(AD245=AH245,AI245,AH245),"---"))&gt;0,"---",IFERROR(IF(AD245=AH245,AI245,AH245),"---")))),"---")</f>
        <v>J1-A29</v>
      </c>
      <c r="AK245" t="str">
        <f>IF(COUNTIF(CALC_CONN_TEB2000_REV01!F:F,IF(AH245&lt;&gt;"---",VLOOKUP(AD245,CALC_CONN_TEB2000_REV01!F:M,8,0),IF(IFERROR(IF(AD245=AH245,AI245,AH245),"---")="---","---",IF(COUNTIF(CALC_CONN_TEB2000_REV01!F:F,IFERROR(IF(AD245=AH245,AI245,AH245),"---"))&gt;0,"---",IFERROR(IF(AD245=AH245,AI245,AH245),"---")))))=0,IF(AH245&lt;&gt;"---",VLOOKUP(AD245,CALC_CONN_TEB2000_REV01!F:M,8,0),IF(IFERROR(IF(AD245=AH245,AI245,AH245),"---")="---","---",IF(COUNTIF(CALC_CONN_TEB2000_REV01!F:F,IFERROR(IF(AD245=AH245,AI245,AH245),"---"))&gt;0,"---",IFERROR(IF(AD245=AH245,AI245,AH245),"---")))),"---")</f>
        <v>---</v>
      </c>
      <c r="AL245">
        <f t="shared" si="49"/>
        <v>41.327199999999998</v>
      </c>
      <c r="AM245">
        <f t="shared" si="50"/>
        <v>2</v>
      </c>
      <c r="AT245">
        <f t="shared" si="43"/>
        <v>0</v>
      </c>
      <c r="AU245">
        <f t="shared" si="44"/>
        <v>0</v>
      </c>
    </row>
    <row r="246" spans="1:47" x14ac:dyDescent="0.25">
      <c r="A246" t="str">
        <f t="shared" si="39"/>
        <v>J12-S3</v>
      </c>
      <c r="B246" t="str">
        <f t="shared" si="40"/>
        <v>FGND</v>
      </c>
      <c r="C246" t="str">
        <f t="shared" si="41"/>
        <v>J12-FGND</v>
      </c>
      <c r="D246" t="str">
        <f t="shared" si="42"/>
        <v>J12-S3</v>
      </c>
      <c r="E246" t="s">
        <v>1018</v>
      </c>
      <c r="F246" t="s">
        <v>1855</v>
      </c>
      <c r="G246" t="s">
        <v>1829</v>
      </c>
      <c r="L246" t="s">
        <v>1889</v>
      </c>
      <c r="M246" t="s">
        <v>290</v>
      </c>
      <c r="N246">
        <v>2.3483000000000001</v>
      </c>
      <c r="AA246">
        <f t="shared" si="51"/>
        <v>241</v>
      </c>
      <c r="AB246" t="str">
        <f>B2B!B243</f>
        <v>JB3</v>
      </c>
      <c r="AC246" t="str">
        <f>B2B!C243</f>
        <v>42</v>
      </c>
      <c r="AD246" t="str">
        <f t="shared" si="45"/>
        <v>JB3-42</v>
      </c>
      <c r="AE246" t="str">
        <f t="shared" si="46"/>
        <v>B34_L9_P</v>
      </c>
      <c r="AG246" t="str">
        <f t="shared" si="47"/>
        <v>--</v>
      </c>
      <c r="AH246" t="str">
        <f t="shared" si="48"/>
        <v>J1-C24</v>
      </c>
      <c r="AI246" t="str">
        <f>IFERROR(IF(IF(AG246="--",INDEX(D:D,MATCH(AE246,INDEX(B:B,MATCH(AE246,B:B,)+1):B10760,)+MATCH(AE246,B:B,)))=AD246,VLOOKUP(AE246,B:D,3,0),IF(AG246="--",INDEX(D:D,MATCH(AE246,INDEX(B:B,MATCH(AE246,B:B,)+1):B10760,)+MATCH(AE246,B:B,)),"---")),"---")</f>
        <v>J1-C24</v>
      </c>
      <c r="AJ246" t="str">
        <f>IF(COUNTIF(CALC_CONN_TEB2000_REV01!F:F,IF(AH246&lt;&gt;"---",VLOOKUP(AD246,CALC_CONN_TEB2000_REV01!F:M,8,0),IF(IFERROR(IF(AD246=AH246,AI246,AH246),"---")="---","---",IF(COUNTIF(CALC_CONN_TEB2000_REV01!F:F,IFERROR(IF(AD246=AH246,AI246,AH246),"---"))&gt;0,"---",IFERROR(IF(AD246=AH246,AI246,AH246),"---")))))=1,IF(AH246&lt;&gt;"---",VLOOKUP(AD246,CALC_CONN_TEB2000_REV01!F:M,8,0),IF(IFERROR(IF(AD246=AH246,AI246,AH246),"---")="---","---",IF(COUNTIF(CALC_CONN_TEB2000_REV01!F:F,IFERROR(IF(AD246=AH246,AI246,AH246),"---"))&gt;0,"---",IFERROR(IF(AD246=AH246,AI246,AH246),"---")))),"---")</f>
        <v>J1-C24</v>
      </c>
      <c r="AK246" t="str">
        <f>IF(COUNTIF(CALC_CONN_TEB2000_REV01!F:F,IF(AH246&lt;&gt;"---",VLOOKUP(AD246,CALC_CONN_TEB2000_REV01!F:M,8,0),IF(IFERROR(IF(AD246=AH246,AI246,AH246),"---")="---","---",IF(COUNTIF(CALC_CONN_TEB2000_REV01!F:F,IFERROR(IF(AD246=AH246,AI246,AH246),"---"))&gt;0,"---",IFERROR(IF(AD246=AH246,AI246,AH246),"---")))))=0,IF(AH246&lt;&gt;"---",VLOOKUP(AD246,CALC_CONN_TEB2000_REV01!F:M,8,0),IF(IFERROR(IF(AD246=AH246,AI246,AH246),"---")="---","---",IF(COUNTIF(CALC_CONN_TEB2000_REV01!F:F,IFERROR(IF(AD246=AH246,AI246,AH246),"---"))&gt;0,"---",IFERROR(IF(AD246=AH246,AI246,AH246),"---")))),"---")</f>
        <v>---</v>
      </c>
      <c r="AL246">
        <f t="shared" si="49"/>
        <v>34.935899999999997</v>
      </c>
      <c r="AM246">
        <f t="shared" si="50"/>
        <v>2</v>
      </c>
      <c r="AT246">
        <f t="shared" si="43"/>
        <v>0</v>
      </c>
      <c r="AU246">
        <f t="shared" si="44"/>
        <v>0</v>
      </c>
    </row>
    <row r="247" spans="1:47" x14ac:dyDescent="0.25">
      <c r="A247" t="str">
        <f t="shared" si="39"/>
        <v>J12-S4</v>
      </c>
      <c r="B247" t="str">
        <f t="shared" si="40"/>
        <v>FGND</v>
      </c>
      <c r="C247" t="str">
        <f t="shared" si="41"/>
        <v>J12-FGND</v>
      </c>
      <c r="D247" t="str">
        <f t="shared" si="42"/>
        <v>J12-S4</v>
      </c>
      <c r="E247" t="s">
        <v>1018</v>
      </c>
      <c r="F247" t="s">
        <v>1857</v>
      </c>
      <c r="G247" t="s">
        <v>1829</v>
      </c>
      <c r="L247" t="s">
        <v>1890</v>
      </c>
      <c r="M247" t="s">
        <v>290</v>
      </c>
      <c r="N247">
        <v>2.6124999999999998</v>
      </c>
      <c r="AA247">
        <f t="shared" si="51"/>
        <v>242</v>
      </c>
      <c r="AB247" t="str">
        <f>B2B!B244</f>
        <v>JB3</v>
      </c>
      <c r="AC247" t="str">
        <f>B2B!C244</f>
        <v>41</v>
      </c>
      <c r="AD247" t="str">
        <f t="shared" si="45"/>
        <v>JB3-41</v>
      </c>
      <c r="AE247" t="str">
        <f t="shared" si="46"/>
        <v>B34_L15_P</v>
      </c>
      <c r="AG247" t="str">
        <f t="shared" si="47"/>
        <v>--</v>
      </c>
      <c r="AH247" t="str">
        <f t="shared" si="48"/>
        <v>J1-B29</v>
      </c>
      <c r="AI247" t="str">
        <f>IFERROR(IF(IF(AG247="--",INDEX(D:D,MATCH(AE247,INDEX(B:B,MATCH(AE247,B:B,)+1):B10761,)+MATCH(AE247,B:B,)))=AD247,VLOOKUP(AE247,B:D,3,0),IF(AG247="--",INDEX(D:D,MATCH(AE247,INDEX(B:B,MATCH(AE247,B:B,)+1):B10761,)+MATCH(AE247,B:B,)),"---")),"---")</f>
        <v>J1-B29</v>
      </c>
      <c r="AJ247" t="str">
        <f>IF(COUNTIF(CALC_CONN_TEB2000_REV01!F:F,IF(AH247&lt;&gt;"---",VLOOKUP(AD247,CALC_CONN_TEB2000_REV01!F:M,8,0),IF(IFERROR(IF(AD247=AH247,AI247,AH247),"---")="---","---",IF(COUNTIF(CALC_CONN_TEB2000_REV01!F:F,IFERROR(IF(AD247=AH247,AI247,AH247),"---"))&gt;0,"---",IFERROR(IF(AD247=AH247,AI247,AH247),"---")))))=1,IF(AH247&lt;&gt;"---",VLOOKUP(AD247,CALC_CONN_TEB2000_REV01!F:M,8,0),IF(IFERROR(IF(AD247=AH247,AI247,AH247),"---")="---","---",IF(COUNTIF(CALC_CONN_TEB2000_REV01!F:F,IFERROR(IF(AD247=AH247,AI247,AH247),"---"))&gt;0,"---",IFERROR(IF(AD247=AH247,AI247,AH247),"---")))),"---")</f>
        <v>J1-B29</v>
      </c>
      <c r="AK247" t="str">
        <f>IF(COUNTIF(CALC_CONN_TEB2000_REV01!F:F,IF(AH247&lt;&gt;"---",VLOOKUP(AD247,CALC_CONN_TEB2000_REV01!F:M,8,0),IF(IFERROR(IF(AD247=AH247,AI247,AH247),"---")="---","---",IF(COUNTIF(CALC_CONN_TEB2000_REV01!F:F,IFERROR(IF(AD247=AH247,AI247,AH247),"---"))&gt;0,"---",IFERROR(IF(AD247=AH247,AI247,AH247),"---")))))=0,IF(AH247&lt;&gt;"---",VLOOKUP(AD247,CALC_CONN_TEB2000_REV01!F:M,8,0),IF(IFERROR(IF(AD247=AH247,AI247,AH247),"---")="---","---",IF(COUNTIF(CALC_CONN_TEB2000_REV01!F:F,IFERROR(IF(AD247=AH247,AI247,AH247),"---"))&gt;0,"---",IFERROR(IF(AD247=AH247,AI247,AH247),"---")))),"---")</f>
        <v>---</v>
      </c>
      <c r="AL247">
        <f t="shared" si="49"/>
        <v>43.076500000000003</v>
      </c>
      <c r="AM247">
        <f t="shared" si="50"/>
        <v>2</v>
      </c>
      <c r="AT247">
        <f t="shared" si="43"/>
        <v>0</v>
      </c>
      <c r="AU247">
        <f t="shared" si="44"/>
        <v>0</v>
      </c>
    </row>
    <row r="248" spans="1:47" x14ac:dyDescent="0.25">
      <c r="A248" t="str">
        <f t="shared" si="39"/>
        <v>J12-S5</v>
      </c>
      <c r="B248" t="str">
        <f t="shared" si="40"/>
        <v>FGND</v>
      </c>
      <c r="C248" t="str">
        <f t="shared" si="41"/>
        <v>J12-FGND</v>
      </c>
      <c r="D248" t="str">
        <f t="shared" si="42"/>
        <v>J12-S5</v>
      </c>
      <c r="E248" t="s">
        <v>1018</v>
      </c>
      <c r="F248" t="s">
        <v>1891</v>
      </c>
      <c r="G248" t="s">
        <v>1829</v>
      </c>
      <c r="L248" t="s">
        <v>1892</v>
      </c>
      <c r="M248" t="s">
        <v>290</v>
      </c>
      <c r="N248">
        <v>0.9</v>
      </c>
      <c r="AA248">
        <f t="shared" si="51"/>
        <v>243</v>
      </c>
      <c r="AB248" t="str">
        <f>B2B!B245</f>
        <v>JB3</v>
      </c>
      <c r="AC248" t="str">
        <f>B2B!C245</f>
        <v>44</v>
      </c>
      <c r="AD248" t="str">
        <f t="shared" si="45"/>
        <v>JB3-44</v>
      </c>
      <c r="AE248" t="str">
        <f t="shared" si="46"/>
        <v>B34_L9_N</v>
      </c>
      <c r="AG248" t="str">
        <f t="shared" si="47"/>
        <v>--</v>
      </c>
      <c r="AH248" t="str">
        <f t="shared" si="48"/>
        <v>J1-C25</v>
      </c>
      <c r="AI248" t="str">
        <f>IFERROR(IF(IF(AG248="--",INDEX(D:D,MATCH(AE248,INDEX(B:B,MATCH(AE248,B:B,)+1):B10762,)+MATCH(AE248,B:B,)))=AD248,VLOOKUP(AE248,B:D,3,0),IF(AG248="--",INDEX(D:D,MATCH(AE248,INDEX(B:B,MATCH(AE248,B:B,)+1):B10762,)+MATCH(AE248,B:B,)),"---")),"---")</f>
        <v>J1-C25</v>
      </c>
      <c r="AJ248" t="str">
        <f>IF(COUNTIF(CALC_CONN_TEB2000_REV01!F:F,IF(AH248&lt;&gt;"---",VLOOKUP(AD248,CALC_CONN_TEB2000_REV01!F:M,8,0),IF(IFERROR(IF(AD248=AH248,AI248,AH248),"---")="---","---",IF(COUNTIF(CALC_CONN_TEB2000_REV01!F:F,IFERROR(IF(AD248=AH248,AI248,AH248),"---"))&gt;0,"---",IFERROR(IF(AD248=AH248,AI248,AH248),"---")))))=1,IF(AH248&lt;&gt;"---",VLOOKUP(AD248,CALC_CONN_TEB2000_REV01!F:M,8,0),IF(IFERROR(IF(AD248=AH248,AI248,AH248),"---")="---","---",IF(COUNTIF(CALC_CONN_TEB2000_REV01!F:F,IFERROR(IF(AD248=AH248,AI248,AH248),"---"))&gt;0,"---",IFERROR(IF(AD248=AH248,AI248,AH248),"---")))),"---")</f>
        <v>J1-C25</v>
      </c>
      <c r="AK248" t="str">
        <f>IF(COUNTIF(CALC_CONN_TEB2000_REV01!F:F,IF(AH248&lt;&gt;"---",VLOOKUP(AD248,CALC_CONN_TEB2000_REV01!F:M,8,0),IF(IFERROR(IF(AD248=AH248,AI248,AH248),"---")="---","---",IF(COUNTIF(CALC_CONN_TEB2000_REV01!F:F,IFERROR(IF(AD248=AH248,AI248,AH248),"---"))&gt;0,"---",IFERROR(IF(AD248=AH248,AI248,AH248),"---")))))=0,IF(AH248&lt;&gt;"---",VLOOKUP(AD248,CALC_CONN_TEB2000_REV01!F:M,8,0),IF(IFERROR(IF(AD248=AH248,AI248,AH248),"---")="---","---",IF(COUNTIF(CALC_CONN_TEB2000_REV01!F:F,IFERROR(IF(AD248=AH248,AI248,AH248),"---"))&gt;0,"---",IFERROR(IF(AD248=AH248,AI248,AH248),"---")))),"---")</f>
        <v>---</v>
      </c>
      <c r="AL248">
        <f t="shared" si="49"/>
        <v>35.001899999999999</v>
      </c>
      <c r="AM248">
        <f t="shared" si="50"/>
        <v>2</v>
      </c>
      <c r="AT248">
        <f t="shared" si="43"/>
        <v>0</v>
      </c>
      <c r="AU248">
        <f t="shared" si="44"/>
        <v>0</v>
      </c>
    </row>
    <row r="249" spans="1:47" x14ac:dyDescent="0.25">
      <c r="A249" t="str">
        <f t="shared" si="39"/>
        <v>J12-S6</v>
      </c>
      <c r="B249" t="str">
        <f t="shared" si="40"/>
        <v>FGND</v>
      </c>
      <c r="C249" t="str">
        <f t="shared" si="41"/>
        <v>J12-FGND</v>
      </c>
      <c r="D249" t="str">
        <f t="shared" si="42"/>
        <v>J12-S6</v>
      </c>
      <c r="E249" t="s">
        <v>1018</v>
      </c>
      <c r="F249" t="s">
        <v>1893</v>
      </c>
      <c r="G249" t="s">
        <v>1829</v>
      </c>
      <c r="L249" t="s">
        <v>641</v>
      </c>
      <c r="M249" t="s">
        <v>290</v>
      </c>
      <c r="N249">
        <v>2.0436000000000001</v>
      </c>
      <c r="AA249">
        <f t="shared" si="51"/>
        <v>244</v>
      </c>
      <c r="AB249" t="str">
        <f>B2B!B246</f>
        <v>JB3</v>
      </c>
      <c r="AC249" t="str">
        <f>B2B!C246</f>
        <v>43</v>
      </c>
      <c r="AD249" t="str">
        <f t="shared" si="45"/>
        <v>JB3-43</v>
      </c>
      <c r="AE249" t="str">
        <f t="shared" si="46"/>
        <v>B34_L15_N</v>
      </c>
      <c r="AG249" t="str">
        <f t="shared" si="47"/>
        <v>--</v>
      </c>
      <c r="AH249" t="str">
        <f t="shared" si="48"/>
        <v>J1-B30</v>
      </c>
      <c r="AI249" t="str">
        <f>IFERROR(IF(IF(AG249="--",INDEX(D:D,MATCH(AE249,INDEX(B:B,MATCH(AE249,B:B,)+1):B10763,)+MATCH(AE249,B:B,)))=AD249,VLOOKUP(AE249,B:D,3,0),IF(AG249="--",INDEX(D:D,MATCH(AE249,INDEX(B:B,MATCH(AE249,B:B,)+1):B10763,)+MATCH(AE249,B:B,)),"---")),"---")</f>
        <v>J1-B30</v>
      </c>
      <c r="AJ249" t="str">
        <f>IF(COUNTIF(CALC_CONN_TEB2000_REV01!F:F,IF(AH249&lt;&gt;"---",VLOOKUP(AD249,CALC_CONN_TEB2000_REV01!F:M,8,0),IF(IFERROR(IF(AD249=AH249,AI249,AH249),"---")="---","---",IF(COUNTIF(CALC_CONN_TEB2000_REV01!F:F,IFERROR(IF(AD249=AH249,AI249,AH249),"---"))&gt;0,"---",IFERROR(IF(AD249=AH249,AI249,AH249),"---")))))=1,IF(AH249&lt;&gt;"---",VLOOKUP(AD249,CALC_CONN_TEB2000_REV01!F:M,8,0),IF(IFERROR(IF(AD249=AH249,AI249,AH249),"---")="---","---",IF(COUNTIF(CALC_CONN_TEB2000_REV01!F:F,IFERROR(IF(AD249=AH249,AI249,AH249),"---"))&gt;0,"---",IFERROR(IF(AD249=AH249,AI249,AH249),"---")))),"---")</f>
        <v>J1-B30</v>
      </c>
      <c r="AK249" t="str">
        <f>IF(COUNTIF(CALC_CONN_TEB2000_REV01!F:F,IF(AH249&lt;&gt;"---",VLOOKUP(AD249,CALC_CONN_TEB2000_REV01!F:M,8,0),IF(IFERROR(IF(AD249=AH249,AI249,AH249),"---")="---","---",IF(COUNTIF(CALC_CONN_TEB2000_REV01!F:F,IFERROR(IF(AD249=AH249,AI249,AH249),"---"))&gt;0,"---",IFERROR(IF(AD249=AH249,AI249,AH249),"---")))))=0,IF(AH249&lt;&gt;"---",VLOOKUP(AD249,CALC_CONN_TEB2000_REV01!F:M,8,0),IF(IFERROR(IF(AD249=AH249,AI249,AH249),"---")="---","---",IF(COUNTIF(CALC_CONN_TEB2000_REV01!F:F,IFERROR(IF(AD249=AH249,AI249,AH249),"---"))&gt;0,"---",IFERROR(IF(AD249=AH249,AI249,AH249),"---")))),"---")</f>
        <v>---</v>
      </c>
      <c r="AL249">
        <f t="shared" si="49"/>
        <v>43.144500000000001</v>
      </c>
      <c r="AM249">
        <f t="shared" si="50"/>
        <v>2</v>
      </c>
      <c r="AT249">
        <f t="shared" si="43"/>
        <v>0</v>
      </c>
      <c r="AU249">
        <f t="shared" si="44"/>
        <v>0</v>
      </c>
    </row>
    <row r="250" spans="1:47" x14ac:dyDescent="0.25">
      <c r="A250" t="str">
        <f t="shared" si="39"/>
        <v>J13-1</v>
      </c>
      <c r="B250" t="str">
        <f t="shared" si="40"/>
        <v>5VIN</v>
      </c>
      <c r="C250" t="str">
        <f t="shared" si="41"/>
        <v>J13-5VIN</v>
      </c>
      <c r="D250" t="str">
        <f t="shared" si="42"/>
        <v>J13-1</v>
      </c>
      <c r="E250" t="s">
        <v>1194</v>
      </c>
      <c r="F250">
        <v>1</v>
      </c>
      <c r="G250" t="s">
        <v>1603</v>
      </c>
      <c r="L250" t="s">
        <v>1894</v>
      </c>
      <c r="M250" t="s">
        <v>290</v>
      </c>
      <c r="N250">
        <v>1.6899</v>
      </c>
      <c r="AA250">
        <f t="shared" si="51"/>
        <v>245</v>
      </c>
      <c r="AB250" t="str">
        <f>B2B!B247</f>
        <v>JB3</v>
      </c>
      <c r="AC250" t="str">
        <f>B2B!C247</f>
        <v>46</v>
      </c>
      <c r="AD250" t="str">
        <f t="shared" si="45"/>
        <v>JB3-46</v>
      </c>
      <c r="AE250" t="str">
        <f t="shared" si="46"/>
        <v>GND</v>
      </c>
      <c r="AG250" t="str">
        <f t="shared" si="47"/>
        <v>---</v>
      </c>
      <c r="AH250" t="str">
        <f t="shared" si="48"/>
        <v>---</v>
      </c>
      <c r="AI250" t="str">
        <f>IFERROR(IF(IF(AG250="--",INDEX(D:D,MATCH(AE250,INDEX(B:B,MATCH(AE250,B:B,)+1):B10764,)+MATCH(AE250,B:B,)))=AD250,VLOOKUP(AE250,B:D,3,0),IF(AG250="--",INDEX(D:D,MATCH(AE250,INDEX(B:B,MATCH(AE250,B:B,)+1):B10764,)+MATCH(AE250,B:B,)),"---")),"---")</f>
        <v>---</v>
      </c>
      <c r="AJ250" t="str">
        <f>IF(COUNTIF(CALC_CONN_TEB2000_REV01!F:F,IF(AH250&lt;&gt;"---",VLOOKUP(AD250,CALC_CONN_TEB2000_REV01!F:M,8,0),IF(IFERROR(IF(AD250=AH250,AI250,AH250),"---")="---","---",IF(COUNTIF(CALC_CONN_TEB2000_REV01!F:F,IFERROR(IF(AD250=AH250,AI250,AH250),"---"))&gt;0,"---",IFERROR(IF(AD250=AH250,AI250,AH250),"---")))))=1,IF(AH250&lt;&gt;"---",VLOOKUP(AD250,CALC_CONN_TEB2000_REV01!F:M,8,0),IF(IFERROR(IF(AD250=AH250,AI250,AH250),"---")="---","---",IF(COUNTIF(CALC_CONN_TEB2000_REV01!F:F,IFERROR(IF(AD250=AH250,AI250,AH250),"---"))&gt;0,"---",IFERROR(IF(AD250=AH250,AI250,AH250),"---")))),"---")</f>
        <v>---</v>
      </c>
      <c r="AK250" t="str">
        <f>IF(COUNTIF(CALC_CONN_TEB2000_REV01!F:F,IF(AH250&lt;&gt;"---",VLOOKUP(AD250,CALC_CONN_TEB2000_REV01!F:M,8,0),IF(IFERROR(IF(AD250=AH250,AI250,AH250),"---")="---","---",IF(COUNTIF(CALC_CONN_TEB2000_REV01!F:F,IFERROR(IF(AD250=AH250,AI250,AH250),"---"))&gt;0,"---",IFERROR(IF(AD250=AH250,AI250,AH250),"---")))))=0,IF(AH250&lt;&gt;"---",VLOOKUP(AD250,CALC_CONN_TEB2000_REV01!F:M,8,0),IF(IFERROR(IF(AD250=AH250,AI250,AH250),"---")="---","---",IF(COUNTIF(CALC_CONN_TEB2000_REV01!F:F,IFERROR(IF(AD250=AH250,AI250,AH250),"---"))&gt;0,"---",IFERROR(IF(AD250=AH250,AI250,AH250),"---")))),"---")</f>
        <v>---</v>
      </c>
      <c r="AL250" t="str">
        <f t="shared" si="49"/>
        <v>---</v>
      </c>
      <c r="AM250">
        <f t="shared" si="50"/>
        <v>224</v>
      </c>
      <c r="AT250">
        <f t="shared" si="43"/>
        <v>0</v>
      </c>
      <c r="AU250">
        <f t="shared" si="44"/>
        <v>0</v>
      </c>
    </row>
    <row r="251" spans="1:47" x14ac:dyDescent="0.25">
      <c r="A251" t="str">
        <f t="shared" si="39"/>
        <v>J13-2</v>
      </c>
      <c r="B251" t="str">
        <f t="shared" si="40"/>
        <v>GND</v>
      </c>
      <c r="C251" t="str">
        <f t="shared" si="41"/>
        <v>J13-GND</v>
      </c>
      <c r="D251" t="str">
        <f t="shared" si="42"/>
        <v>J13-2</v>
      </c>
      <c r="E251" t="s">
        <v>1194</v>
      </c>
      <c r="F251">
        <v>2</v>
      </c>
      <c r="G251" t="s">
        <v>291</v>
      </c>
      <c r="L251" t="s">
        <v>643</v>
      </c>
      <c r="M251" t="s">
        <v>290</v>
      </c>
      <c r="N251">
        <v>1.4976</v>
      </c>
      <c r="AA251">
        <f t="shared" si="51"/>
        <v>246</v>
      </c>
      <c r="AB251" t="str">
        <f>B2B!B248</f>
        <v>JB3</v>
      </c>
      <c r="AC251" t="str">
        <f>B2B!C248</f>
        <v>45</v>
      </c>
      <c r="AD251" t="str">
        <f t="shared" si="45"/>
        <v>JB3-45</v>
      </c>
      <c r="AE251" t="str">
        <f t="shared" si="46"/>
        <v>GND</v>
      </c>
      <c r="AG251" t="str">
        <f t="shared" si="47"/>
        <v>---</v>
      </c>
      <c r="AH251" t="str">
        <f t="shared" si="48"/>
        <v>---</v>
      </c>
      <c r="AI251" t="str">
        <f>IFERROR(IF(IF(AG251="--",INDEX(D:D,MATCH(AE251,INDEX(B:B,MATCH(AE251,B:B,)+1):B10765,)+MATCH(AE251,B:B,)))=AD251,VLOOKUP(AE251,B:D,3,0),IF(AG251="--",INDEX(D:D,MATCH(AE251,INDEX(B:B,MATCH(AE251,B:B,)+1):B10765,)+MATCH(AE251,B:B,)),"---")),"---")</f>
        <v>---</v>
      </c>
      <c r="AJ251" t="str">
        <f>IF(COUNTIF(CALC_CONN_TEB2000_REV01!F:F,IF(AH251&lt;&gt;"---",VLOOKUP(AD251,CALC_CONN_TEB2000_REV01!F:M,8,0),IF(IFERROR(IF(AD251=AH251,AI251,AH251),"---")="---","---",IF(COUNTIF(CALC_CONN_TEB2000_REV01!F:F,IFERROR(IF(AD251=AH251,AI251,AH251),"---"))&gt;0,"---",IFERROR(IF(AD251=AH251,AI251,AH251),"---")))))=1,IF(AH251&lt;&gt;"---",VLOOKUP(AD251,CALC_CONN_TEB2000_REV01!F:M,8,0),IF(IFERROR(IF(AD251=AH251,AI251,AH251),"---")="---","---",IF(COUNTIF(CALC_CONN_TEB2000_REV01!F:F,IFERROR(IF(AD251=AH251,AI251,AH251),"---"))&gt;0,"---",IFERROR(IF(AD251=AH251,AI251,AH251),"---")))),"---")</f>
        <v>---</v>
      </c>
      <c r="AK251" t="str">
        <f>IF(COUNTIF(CALC_CONN_TEB2000_REV01!F:F,IF(AH251&lt;&gt;"---",VLOOKUP(AD251,CALC_CONN_TEB2000_REV01!F:M,8,0),IF(IFERROR(IF(AD251=AH251,AI251,AH251),"---")="---","---",IF(COUNTIF(CALC_CONN_TEB2000_REV01!F:F,IFERROR(IF(AD251=AH251,AI251,AH251),"---"))&gt;0,"---",IFERROR(IF(AD251=AH251,AI251,AH251),"---")))))=0,IF(AH251&lt;&gt;"---",VLOOKUP(AD251,CALC_CONN_TEB2000_REV01!F:M,8,0),IF(IFERROR(IF(AD251=AH251,AI251,AH251),"---")="---","---",IF(COUNTIF(CALC_CONN_TEB2000_REV01!F:F,IFERROR(IF(AD251=AH251,AI251,AH251),"---"))&gt;0,"---",IFERROR(IF(AD251=AH251,AI251,AH251),"---")))),"---")</f>
        <v>---</v>
      </c>
      <c r="AL251" t="str">
        <f t="shared" si="49"/>
        <v>---</v>
      </c>
      <c r="AM251">
        <f t="shared" si="50"/>
        <v>224</v>
      </c>
      <c r="AT251">
        <f t="shared" si="43"/>
        <v>0</v>
      </c>
      <c r="AU251">
        <f t="shared" si="44"/>
        <v>0</v>
      </c>
    </row>
    <row r="252" spans="1:47" x14ac:dyDescent="0.25">
      <c r="A252" t="str">
        <f t="shared" si="39"/>
        <v>J13-3</v>
      </c>
      <c r="B252" t="str">
        <f t="shared" si="40"/>
        <v>GND</v>
      </c>
      <c r="C252" t="str">
        <f t="shared" si="41"/>
        <v>J13-GND</v>
      </c>
      <c r="D252" t="str">
        <f t="shared" si="42"/>
        <v>J13-3</v>
      </c>
      <c r="E252" t="s">
        <v>1194</v>
      </c>
      <c r="F252">
        <v>3</v>
      </c>
      <c r="G252" t="s">
        <v>291</v>
      </c>
      <c r="L252" t="s">
        <v>1895</v>
      </c>
      <c r="M252" t="s">
        <v>290</v>
      </c>
      <c r="N252">
        <v>2.5922999999999998</v>
      </c>
      <c r="AA252">
        <f t="shared" si="51"/>
        <v>247</v>
      </c>
      <c r="AB252" t="str">
        <f>B2B!B249</f>
        <v>JB3</v>
      </c>
      <c r="AC252" t="str">
        <f>B2B!C249</f>
        <v>48</v>
      </c>
      <c r="AD252" t="str">
        <f t="shared" si="45"/>
        <v>JB3-48</v>
      </c>
      <c r="AE252" t="str">
        <f t="shared" si="46"/>
        <v>OTG-D_P</v>
      </c>
      <c r="AG252" t="str">
        <f t="shared" si="47"/>
        <v>--</v>
      </c>
      <c r="AH252" t="str">
        <f t="shared" si="48"/>
        <v>JB3-48</v>
      </c>
      <c r="AI252" t="str">
        <f>IFERROR(IF(IF(AG252="--",INDEX(D:D,MATCH(AE252,INDEX(B:B,MATCH(AE252,B:B,)+1):B10766,)+MATCH(AE252,B:B,)))=AD252,VLOOKUP(AE252,B:D,3,0),IF(AG252="--",INDEX(D:D,MATCH(AE252,INDEX(B:B,MATCH(AE252,B:B,)+1):B10766,)+MATCH(AE252,B:B,)),"---")),"---")</f>
        <v>L4-2</v>
      </c>
      <c r="AJ252" t="str">
        <f>IF(COUNTIF(CALC_CONN_TEB2000_REV01!F:F,IF(AH252&lt;&gt;"---",VLOOKUP(AD252,CALC_CONN_TEB2000_REV01!F:M,8,0),IF(IFERROR(IF(AD252=AH252,AI252,AH252),"---")="---","---",IF(COUNTIF(CALC_CONN_TEB2000_REV01!F:F,IFERROR(IF(AD252=AH252,AI252,AH252),"---"))&gt;0,"---",IFERROR(IF(AD252=AH252,AI252,AH252),"---")))))=1,IF(AH252&lt;&gt;"---",VLOOKUP(AD252,CALC_CONN_TEB2000_REV01!F:M,8,0),IF(IFERROR(IF(AD252=AH252,AI252,AH252),"---")="---","---",IF(COUNTIF(CALC_CONN_TEB2000_REV01!F:F,IFERROR(IF(AD252=AH252,AI252,AH252),"---"))&gt;0,"---",IFERROR(IF(AD252=AH252,AI252,AH252),"---")))),"---")</f>
        <v>---</v>
      </c>
      <c r="AK252" t="str">
        <f>IF(COUNTIF(CALC_CONN_TEB2000_REV01!F:F,IF(AH252&lt;&gt;"---",VLOOKUP(AD252,CALC_CONN_TEB2000_REV01!F:M,8,0),IF(IFERROR(IF(AD252=AH252,AI252,AH252),"---")="---","---",IF(COUNTIF(CALC_CONN_TEB2000_REV01!F:F,IFERROR(IF(AD252=AH252,AI252,AH252),"---"))&gt;0,"---",IFERROR(IF(AD252=AH252,AI252,AH252),"---")))))=0,IF(AH252&lt;&gt;"---",VLOOKUP(AD252,CALC_CONN_TEB2000_REV01!F:M,8,0),IF(IFERROR(IF(AD252=AH252,AI252,AH252),"---")="---","---",IF(COUNTIF(CALC_CONN_TEB2000_REV01!F:F,IFERROR(IF(AD252=AH252,AI252,AH252),"---"))&gt;0,"---",IFERROR(IF(AD252=AH252,AI252,AH252),"---")))),"---")</f>
        <v>L4-2</v>
      </c>
      <c r="AL252">
        <f t="shared" si="49"/>
        <v>18.757999999999999</v>
      </c>
      <c r="AM252">
        <f t="shared" si="50"/>
        <v>3</v>
      </c>
      <c r="AT252">
        <f t="shared" si="43"/>
        <v>0</v>
      </c>
      <c r="AU252">
        <f t="shared" si="44"/>
        <v>0</v>
      </c>
    </row>
    <row r="253" spans="1:47" x14ac:dyDescent="0.25">
      <c r="A253" t="str">
        <f t="shared" si="39"/>
        <v>J14-1</v>
      </c>
      <c r="B253" t="str">
        <f t="shared" si="40"/>
        <v>ETH-VCC</v>
      </c>
      <c r="C253" t="str">
        <f t="shared" si="41"/>
        <v>J14-ETH-VCC</v>
      </c>
      <c r="D253" t="str">
        <f t="shared" si="42"/>
        <v>J14-1</v>
      </c>
      <c r="E253" t="s">
        <v>1019</v>
      </c>
      <c r="F253">
        <v>1</v>
      </c>
      <c r="G253" t="s">
        <v>1816</v>
      </c>
      <c r="L253" t="s">
        <v>647</v>
      </c>
      <c r="M253" t="s">
        <v>290</v>
      </c>
      <c r="N253">
        <v>1.5765</v>
      </c>
      <c r="AA253">
        <f t="shared" si="51"/>
        <v>248</v>
      </c>
      <c r="AB253" t="str">
        <f>B2B!B250</f>
        <v>JB3</v>
      </c>
      <c r="AC253" t="str">
        <f>B2B!C250</f>
        <v>47</v>
      </c>
      <c r="AD253" t="str">
        <f t="shared" si="45"/>
        <v>JB3-47</v>
      </c>
      <c r="AE253" t="str">
        <f t="shared" si="46"/>
        <v>B34_L17_P</v>
      </c>
      <c r="AG253" t="str">
        <f t="shared" si="47"/>
        <v>--</v>
      </c>
      <c r="AH253" t="str">
        <f t="shared" si="48"/>
        <v>J1-A30</v>
      </c>
      <c r="AI253" t="str">
        <f>IFERROR(IF(IF(AG253="--",INDEX(D:D,MATCH(AE253,INDEX(B:B,MATCH(AE253,B:B,)+1):B10767,)+MATCH(AE253,B:B,)))=AD253,VLOOKUP(AE253,B:D,3,0),IF(AG253="--",INDEX(D:D,MATCH(AE253,INDEX(B:B,MATCH(AE253,B:B,)+1):B10767,)+MATCH(AE253,B:B,)),"---")),"---")</f>
        <v>J1-A30</v>
      </c>
      <c r="AJ253" t="str">
        <f>IF(COUNTIF(CALC_CONN_TEB2000_REV01!F:F,IF(AH253&lt;&gt;"---",VLOOKUP(AD253,CALC_CONN_TEB2000_REV01!F:M,8,0),IF(IFERROR(IF(AD253=AH253,AI253,AH253),"---")="---","---",IF(COUNTIF(CALC_CONN_TEB2000_REV01!F:F,IFERROR(IF(AD253=AH253,AI253,AH253),"---"))&gt;0,"---",IFERROR(IF(AD253=AH253,AI253,AH253),"---")))))=1,IF(AH253&lt;&gt;"---",VLOOKUP(AD253,CALC_CONN_TEB2000_REV01!F:M,8,0),IF(IFERROR(IF(AD253=AH253,AI253,AH253),"---")="---","---",IF(COUNTIF(CALC_CONN_TEB2000_REV01!F:F,IFERROR(IF(AD253=AH253,AI253,AH253),"---"))&gt;0,"---",IFERROR(IF(AD253=AH253,AI253,AH253),"---")))),"---")</f>
        <v>J1-A30</v>
      </c>
      <c r="AK253" t="str">
        <f>IF(COUNTIF(CALC_CONN_TEB2000_REV01!F:F,IF(AH253&lt;&gt;"---",VLOOKUP(AD253,CALC_CONN_TEB2000_REV01!F:M,8,0),IF(IFERROR(IF(AD253=AH253,AI253,AH253),"---")="---","---",IF(COUNTIF(CALC_CONN_TEB2000_REV01!F:F,IFERROR(IF(AD253=AH253,AI253,AH253),"---"))&gt;0,"---",IFERROR(IF(AD253=AH253,AI253,AH253),"---")))))=0,IF(AH253&lt;&gt;"---",VLOOKUP(AD253,CALC_CONN_TEB2000_REV01!F:M,8,0),IF(IFERROR(IF(AD253=AH253,AI253,AH253),"---")="---","---",IF(COUNTIF(CALC_CONN_TEB2000_REV01!F:F,IFERROR(IF(AD253=AH253,AI253,AH253),"---"))&gt;0,"---",IFERROR(IF(AD253=AH253,AI253,AH253),"---")))),"---")</f>
        <v>---</v>
      </c>
      <c r="AL253">
        <f t="shared" si="49"/>
        <v>48.434600000000003</v>
      </c>
      <c r="AM253">
        <f t="shared" si="50"/>
        <v>2</v>
      </c>
      <c r="AT253" t="str">
        <f t="shared" si="43"/>
        <v>ETH-VCC</v>
      </c>
      <c r="AU253" t="str">
        <f t="shared" si="44"/>
        <v>--</v>
      </c>
    </row>
    <row r="254" spans="1:47" x14ac:dyDescent="0.25">
      <c r="A254" t="str">
        <f t="shared" si="39"/>
        <v>J14-2</v>
      </c>
      <c r="B254" t="str">
        <f t="shared" si="40"/>
        <v>PHY_MDI0_P</v>
      </c>
      <c r="C254" t="str">
        <f t="shared" si="41"/>
        <v>J14-PHY_MDI0_P</v>
      </c>
      <c r="D254" t="str">
        <f t="shared" si="42"/>
        <v>J14-2</v>
      </c>
      <c r="E254" t="s">
        <v>1019</v>
      </c>
      <c r="F254">
        <v>2</v>
      </c>
      <c r="G254" t="s">
        <v>294</v>
      </c>
      <c r="L254" t="s">
        <v>1896</v>
      </c>
      <c r="M254" t="s">
        <v>290</v>
      </c>
      <c r="N254">
        <v>2.5150000000000001</v>
      </c>
      <c r="AA254">
        <f t="shared" si="51"/>
        <v>249</v>
      </c>
      <c r="AB254" t="str">
        <f>B2B!B251</f>
        <v>JB3</v>
      </c>
      <c r="AC254" t="str">
        <f>B2B!C251</f>
        <v>50</v>
      </c>
      <c r="AD254" t="str">
        <f t="shared" si="45"/>
        <v>JB3-50</v>
      </c>
      <c r="AE254" t="str">
        <f t="shared" si="46"/>
        <v>OTG-D_N</v>
      </c>
      <c r="AG254" t="str">
        <f t="shared" si="47"/>
        <v>--</v>
      </c>
      <c r="AH254" t="str">
        <f t="shared" si="48"/>
        <v>JB3-50</v>
      </c>
      <c r="AI254" t="str">
        <f>IFERROR(IF(IF(AG254="--",INDEX(D:D,MATCH(AE254,INDEX(B:B,MATCH(AE254,B:B,)+1):B10768,)+MATCH(AE254,B:B,)))=AD254,VLOOKUP(AE254,B:D,3,0),IF(AG254="--",INDEX(D:D,MATCH(AE254,INDEX(B:B,MATCH(AE254,B:B,)+1):B10768,)+MATCH(AE254,B:B,)),"---")),"---")</f>
        <v>L4-3</v>
      </c>
      <c r="AJ254" t="str">
        <f>IF(COUNTIF(CALC_CONN_TEB2000_REV01!F:F,IF(AH254&lt;&gt;"---",VLOOKUP(AD254,CALC_CONN_TEB2000_REV01!F:M,8,0),IF(IFERROR(IF(AD254=AH254,AI254,AH254),"---")="---","---",IF(COUNTIF(CALC_CONN_TEB2000_REV01!F:F,IFERROR(IF(AD254=AH254,AI254,AH254),"---"))&gt;0,"---",IFERROR(IF(AD254=AH254,AI254,AH254),"---")))))=1,IF(AH254&lt;&gt;"---",VLOOKUP(AD254,CALC_CONN_TEB2000_REV01!F:M,8,0),IF(IFERROR(IF(AD254=AH254,AI254,AH254),"---")="---","---",IF(COUNTIF(CALC_CONN_TEB2000_REV01!F:F,IFERROR(IF(AD254=AH254,AI254,AH254),"---"))&gt;0,"---",IFERROR(IF(AD254=AH254,AI254,AH254),"---")))),"---")</f>
        <v>---</v>
      </c>
      <c r="AK254" t="str">
        <f>IF(COUNTIF(CALC_CONN_TEB2000_REV01!F:F,IF(AH254&lt;&gt;"---",VLOOKUP(AD254,CALC_CONN_TEB2000_REV01!F:M,8,0),IF(IFERROR(IF(AD254=AH254,AI254,AH254),"---")="---","---",IF(COUNTIF(CALC_CONN_TEB2000_REV01!F:F,IFERROR(IF(AD254=AH254,AI254,AH254),"---"))&gt;0,"---",IFERROR(IF(AD254=AH254,AI254,AH254),"---")))))=0,IF(AH254&lt;&gt;"---",VLOOKUP(AD254,CALC_CONN_TEB2000_REV01!F:M,8,0),IF(IFERROR(IF(AD254=AH254,AI254,AH254),"---")="---","---",IF(COUNTIF(CALC_CONN_TEB2000_REV01!F:F,IFERROR(IF(AD254=AH254,AI254,AH254),"---"))&gt;0,"---",IFERROR(IF(AD254=AH254,AI254,AH254),"---")))),"---")</f>
        <v>L4-3</v>
      </c>
      <c r="AL254">
        <f t="shared" si="49"/>
        <v>18.757999999999999</v>
      </c>
      <c r="AM254">
        <f t="shared" si="50"/>
        <v>3</v>
      </c>
      <c r="AT254" t="str">
        <f t="shared" si="43"/>
        <v>PHY_MDI0_P</v>
      </c>
      <c r="AU254" t="str">
        <f t="shared" si="44"/>
        <v>--</v>
      </c>
    </row>
    <row r="255" spans="1:47" x14ac:dyDescent="0.25">
      <c r="A255" t="str">
        <f t="shared" si="39"/>
        <v>J14-3</v>
      </c>
      <c r="B255" t="str">
        <f t="shared" si="40"/>
        <v>PHY_MDI0_N</v>
      </c>
      <c r="C255" t="str">
        <f t="shared" si="41"/>
        <v>J14-PHY_MDI0_N</v>
      </c>
      <c r="D255" t="str">
        <f t="shared" si="42"/>
        <v>J14-3</v>
      </c>
      <c r="E255" t="s">
        <v>1019</v>
      </c>
      <c r="F255">
        <v>3</v>
      </c>
      <c r="G255" t="s">
        <v>297</v>
      </c>
      <c r="L255" t="s">
        <v>1897</v>
      </c>
      <c r="M255" t="s">
        <v>290</v>
      </c>
      <c r="N255">
        <v>1.4976</v>
      </c>
      <c r="AA255">
        <f t="shared" si="51"/>
        <v>250</v>
      </c>
      <c r="AB255" t="str">
        <f>B2B!B252</f>
        <v>JB3</v>
      </c>
      <c r="AC255" t="str">
        <f>B2B!C252</f>
        <v>49</v>
      </c>
      <c r="AD255" t="str">
        <f t="shared" si="45"/>
        <v>JB3-49</v>
      </c>
      <c r="AE255" t="str">
        <f t="shared" si="46"/>
        <v>B34_L17_N</v>
      </c>
      <c r="AG255" t="str">
        <f t="shared" si="47"/>
        <v>--</v>
      </c>
      <c r="AH255" t="str">
        <f t="shared" si="48"/>
        <v>J1-A31</v>
      </c>
      <c r="AI255" t="str">
        <f>IFERROR(IF(IF(AG255="--",INDEX(D:D,MATCH(AE255,INDEX(B:B,MATCH(AE255,B:B,)+1):B10769,)+MATCH(AE255,B:B,)))=AD255,VLOOKUP(AE255,B:D,3,0),IF(AG255="--",INDEX(D:D,MATCH(AE255,INDEX(B:B,MATCH(AE255,B:B,)+1):B10769,)+MATCH(AE255,B:B,)),"---")),"---")</f>
        <v>J1-A31</v>
      </c>
      <c r="AJ255" t="str">
        <f>IF(COUNTIF(CALC_CONN_TEB2000_REV01!F:F,IF(AH255&lt;&gt;"---",VLOOKUP(AD255,CALC_CONN_TEB2000_REV01!F:M,8,0),IF(IFERROR(IF(AD255=AH255,AI255,AH255),"---")="---","---",IF(COUNTIF(CALC_CONN_TEB2000_REV01!F:F,IFERROR(IF(AD255=AH255,AI255,AH255),"---"))&gt;0,"---",IFERROR(IF(AD255=AH255,AI255,AH255),"---")))))=1,IF(AH255&lt;&gt;"---",VLOOKUP(AD255,CALC_CONN_TEB2000_REV01!F:M,8,0),IF(IFERROR(IF(AD255=AH255,AI255,AH255),"---")="---","---",IF(COUNTIF(CALC_CONN_TEB2000_REV01!F:F,IFERROR(IF(AD255=AH255,AI255,AH255),"---"))&gt;0,"---",IFERROR(IF(AD255=AH255,AI255,AH255),"---")))),"---")</f>
        <v>J1-A31</v>
      </c>
      <c r="AK255" t="str">
        <f>IF(COUNTIF(CALC_CONN_TEB2000_REV01!F:F,IF(AH255&lt;&gt;"---",VLOOKUP(AD255,CALC_CONN_TEB2000_REV01!F:M,8,0),IF(IFERROR(IF(AD255=AH255,AI255,AH255),"---")="---","---",IF(COUNTIF(CALC_CONN_TEB2000_REV01!F:F,IFERROR(IF(AD255=AH255,AI255,AH255),"---"))&gt;0,"---",IFERROR(IF(AD255=AH255,AI255,AH255),"---")))))=0,IF(AH255&lt;&gt;"---",VLOOKUP(AD255,CALC_CONN_TEB2000_REV01!F:M,8,0),IF(IFERROR(IF(AD255=AH255,AI255,AH255),"---")="---","---",IF(COUNTIF(CALC_CONN_TEB2000_REV01!F:F,IFERROR(IF(AD255=AH255,AI255,AH255),"---"))&gt;0,"---",IFERROR(IF(AD255=AH255,AI255,AH255),"---")))),"---")</f>
        <v>---</v>
      </c>
      <c r="AL255">
        <f t="shared" si="49"/>
        <v>48.498600000000003</v>
      </c>
      <c r="AM255">
        <f t="shared" si="50"/>
        <v>2</v>
      </c>
      <c r="AT255" t="str">
        <f t="shared" si="43"/>
        <v>PHY_MDI0_N</v>
      </c>
      <c r="AU255" t="str">
        <f t="shared" si="44"/>
        <v>--</v>
      </c>
    </row>
    <row r="256" spans="1:47" x14ac:dyDescent="0.25">
      <c r="A256" t="str">
        <f t="shared" si="39"/>
        <v>J14-4</v>
      </c>
      <c r="B256" t="str">
        <f t="shared" si="40"/>
        <v>PHY_MDI1_P</v>
      </c>
      <c r="C256" t="str">
        <f t="shared" si="41"/>
        <v>J14-PHY_MDI1_P</v>
      </c>
      <c r="D256" t="str">
        <f t="shared" si="42"/>
        <v>J14-4</v>
      </c>
      <c r="E256" t="s">
        <v>1019</v>
      </c>
      <c r="F256">
        <v>4</v>
      </c>
      <c r="G256" t="s">
        <v>304</v>
      </c>
      <c r="L256" t="s">
        <v>1898</v>
      </c>
      <c r="M256" t="s">
        <v>290</v>
      </c>
      <c r="N256">
        <v>1.24</v>
      </c>
      <c r="AA256">
        <f t="shared" si="51"/>
        <v>251</v>
      </c>
      <c r="AB256" t="str">
        <f>B2B!B253</f>
        <v>JB3</v>
      </c>
      <c r="AC256" t="str">
        <f>B2B!C253</f>
        <v>52</v>
      </c>
      <c r="AD256" t="str">
        <f t="shared" si="45"/>
        <v>JB3-52</v>
      </c>
      <c r="AE256" t="str">
        <f t="shared" si="46"/>
        <v>OTG-ID</v>
      </c>
      <c r="AG256" t="str">
        <f t="shared" si="47"/>
        <v>--</v>
      </c>
      <c r="AH256" t="str">
        <f t="shared" si="48"/>
        <v>JB3-52</v>
      </c>
      <c r="AI256" t="str">
        <f>IFERROR(IF(IF(AG256="--",INDEX(D:D,MATCH(AE256,INDEX(B:B,MATCH(AE256,B:B,)+1):B10770,)+MATCH(AE256,B:B,)))=AD256,VLOOKUP(AE256,B:D,3,0),IF(AG256="--",INDEX(D:D,MATCH(AE256,INDEX(B:B,MATCH(AE256,B:B,)+1):B10770,)+MATCH(AE256,B:B,)),"---")),"---")</f>
        <v>R21-1</v>
      </c>
      <c r="AJ256" t="str">
        <f>IF(COUNTIF(CALC_CONN_TEB2000_REV01!F:F,IF(AH256&lt;&gt;"---",VLOOKUP(AD256,CALC_CONN_TEB2000_REV01!F:M,8,0),IF(IFERROR(IF(AD256=AH256,AI256,AH256),"---")="---","---",IF(COUNTIF(CALC_CONN_TEB2000_REV01!F:F,IFERROR(IF(AD256=AH256,AI256,AH256),"---"))&gt;0,"---",IFERROR(IF(AD256=AH256,AI256,AH256),"---")))))=1,IF(AH256&lt;&gt;"---",VLOOKUP(AD256,CALC_CONN_TEB2000_REV01!F:M,8,0),IF(IFERROR(IF(AD256=AH256,AI256,AH256),"---")="---","---",IF(COUNTIF(CALC_CONN_TEB2000_REV01!F:F,IFERROR(IF(AD256=AH256,AI256,AH256),"---"))&gt;0,"---",IFERROR(IF(AD256=AH256,AI256,AH256),"---")))),"---")</f>
        <v>J12-4</v>
      </c>
      <c r="AK256" t="str">
        <f>IF(COUNTIF(CALC_CONN_TEB2000_REV01!F:F,IF(AH256&lt;&gt;"---",VLOOKUP(AD256,CALC_CONN_TEB2000_REV01!F:M,8,0),IF(IFERROR(IF(AD256=AH256,AI256,AH256),"---")="---","---",IF(COUNTIF(CALC_CONN_TEB2000_REV01!F:F,IFERROR(IF(AD256=AH256,AI256,AH256),"---"))&gt;0,"---",IFERROR(IF(AD256=AH256,AI256,AH256),"---")))))=0,IF(AH256&lt;&gt;"---",VLOOKUP(AD256,CALC_CONN_TEB2000_REV01!F:M,8,0),IF(IFERROR(IF(AD256=AH256,AI256,AH256),"---")="---","---",IF(COUNTIF(CALC_CONN_TEB2000_REV01!F:F,IFERROR(IF(AD256=AH256,AI256,AH256),"---"))&gt;0,"---",IFERROR(IF(AD256=AH256,AI256,AH256),"---")))),"---")</f>
        <v>---</v>
      </c>
      <c r="AL256">
        <f t="shared" si="49"/>
        <v>10.3766</v>
      </c>
      <c r="AM256">
        <f t="shared" si="50"/>
        <v>2</v>
      </c>
      <c r="AT256" t="str">
        <f t="shared" si="43"/>
        <v>PHY_MDI1_P</v>
      </c>
      <c r="AU256" t="str">
        <f t="shared" si="44"/>
        <v>--</v>
      </c>
    </row>
    <row r="257" spans="1:47" x14ac:dyDescent="0.25">
      <c r="A257" t="str">
        <f t="shared" si="39"/>
        <v>J14-5</v>
      </c>
      <c r="B257" t="str">
        <f t="shared" si="40"/>
        <v>PHY_MDI1_N</v>
      </c>
      <c r="C257" t="str">
        <f t="shared" si="41"/>
        <v>J14-PHY_MDI1_N</v>
      </c>
      <c r="D257" t="str">
        <f t="shared" si="42"/>
        <v>J14-5</v>
      </c>
      <c r="E257" t="s">
        <v>1019</v>
      </c>
      <c r="F257">
        <v>5</v>
      </c>
      <c r="G257" t="s">
        <v>308</v>
      </c>
      <c r="L257" t="s">
        <v>1899</v>
      </c>
      <c r="M257" t="s">
        <v>290</v>
      </c>
      <c r="N257">
        <v>1.2444999999999999</v>
      </c>
      <c r="AA257">
        <f t="shared" si="51"/>
        <v>252</v>
      </c>
      <c r="AB257" t="str">
        <f>B2B!B254</f>
        <v>JB3</v>
      </c>
      <c r="AC257" t="str">
        <f>B2B!C254</f>
        <v>51</v>
      </c>
      <c r="AD257" t="str">
        <f t="shared" si="45"/>
        <v>JB3-51</v>
      </c>
      <c r="AE257" t="str">
        <f t="shared" si="46"/>
        <v>B34_L23_P</v>
      </c>
      <c r="AG257" t="str">
        <f t="shared" si="47"/>
        <v>--</v>
      </c>
      <c r="AH257" t="str">
        <f t="shared" si="48"/>
        <v>J1-C26</v>
      </c>
      <c r="AI257" t="str">
        <f>IFERROR(IF(IF(AG257="--",INDEX(D:D,MATCH(AE257,INDEX(B:B,MATCH(AE257,B:B,)+1):B10771,)+MATCH(AE257,B:B,)))=AD257,VLOOKUP(AE257,B:D,3,0),IF(AG257="--",INDEX(D:D,MATCH(AE257,INDEX(B:B,MATCH(AE257,B:B,)+1):B10771,)+MATCH(AE257,B:B,)),"---")),"---")</f>
        <v>J1-C26</v>
      </c>
      <c r="AJ257" t="str">
        <f>IF(COUNTIF(CALC_CONN_TEB2000_REV01!F:F,IF(AH257&lt;&gt;"---",VLOOKUP(AD257,CALC_CONN_TEB2000_REV01!F:M,8,0),IF(IFERROR(IF(AD257=AH257,AI257,AH257),"---")="---","---",IF(COUNTIF(CALC_CONN_TEB2000_REV01!F:F,IFERROR(IF(AD257=AH257,AI257,AH257),"---"))&gt;0,"---",IFERROR(IF(AD257=AH257,AI257,AH257),"---")))))=1,IF(AH257&lt;&gt;"---",VLOOKUP(AD257,CALC_CONN_TEB2000_REV01!F:M,8,0),IF(IFERROR(IF(AD257=AH257,AI257,AH257),"---")="---","---",IF(COUNTIF(CALC_CONN_TEB2000_REV01!F:F,IFERROR(IF(AD257=AH257,AI257,AH257),"---"))&gt;0,"---",IFERROR(IF(AD257=AH257,AI257,AH257),"---")))),"---")</f>
        <v>J1-C26</v>
      </c>
      <c r="AK257" t="str">
        <f>IF(COUNTIF(CALC_CONN_TEB2000_REV01!F:F,IF(AH257&lt;&gt;"---",VLOOKUP(AD257,CALC_CONN_TEB2000_REV01!F:M,8,0),IF(IFERROR(IF(AD257=AH257,AI257,AH257),"---")="---","---",IF(COUNTIF(CALC_CONN_TEB2000_REV01!F:F,IFERROR(IF(AD257=AH257,AI257,AH257),"---"))&gt;0,"---",IFERROR(IF(AD257=AH257,AI257,AH257),"---")))))=0,IF(AH257&lt;&gt;"---",VLOOKUP(AD257,CALC_CONN_TEB2000_REV01!F:M,8,0),IF(IFERROR(IF(AD257=AH257,AI257,AH257),"---")="---","---",IF(COUNTIF(CALC_CONN_TEB2000_REV01!F:F,IFERROR(IF(AD257=AH257,AI257,AH257),"---"))&gt;0,"---",IFERROR(IF(AD257=AH257,AI257,AH257),"---")))),"---")</f>
        <v>---</v>
      </c>
      <c r="AL257">
        <f t="shared" si="49"/>
        <v>36.349600000000002</v>
      </c>
      <c r="AM257">
        <f t="shared" si="50"/>
        <v>2</v>
      </c>
      <c r="AT257" t="str">
        <f t="shared" si="43"/>
        <v>PHY_MDI1_N</v>
      </c>
      <c r="AU257" t="str">
        <f t="shared" si="44"/>
        <v>--</v>
      </c>
    </row>
    <row r="258" spans="1:47" x14ac:dyDescent="0.25">
      <c r="A258" t="str">
        <f t="shared" si="39"/>
        <v>J14-6</v>
      </c>
      <c r="B258" t="str">
        <f t="shared" si="40"/>
        <v>PHY_MDI2_P</v>
      </c>
      <c r="C258" t="str">
        <f t="shared" si="41"/>
        <v>J14-PHY_MDI2_P</v>
      </c>
      <c r="D258" t="str">
        <f t="shared" si="42"/>
        <v>J14-6</v>
      </c>
      <c r="E258" t="s">
        <v>1019</v>
      </c>
      <c r="F258">
        <v>6</v>
      </c>
      <c r="G258" t="s">
        <v>314</v>
      </c>
      <c r="L258" t="s">
        <v>1900</v>
      </c>
      <c r="M258" t="s">
        <v>290</v>
      </c>
      <c r="N258">
        <v>0</v>
      </c>
      <c r="AA258">
        <f t="shared" si="51"/>
        <v>253</v>
      </c>
      <c r="AB258" t="str">
        <f>B2B!B255</f>
        <v>JB3</v>
      </c>
      <c r="AC258" t="str">
        <f>B2B!C255</f>
        <v>54</v>
      </c>
      <c r="AD258" t="str">
        <f t="shared" si="45"/>
        <v>JB3-54</v>
      </c>
      <c r="AE258" t="str">
        <f t="shared" si="46"/>
        <v>VBUS_V_EN</v>
      </c>
      <c r="AG258" t="str">
        <f t="shared" si="47"/>
        <v>--</v>
      </c>
      <c r="AH258" t="str">
        <f t="shared" si="48"/>
        <v>JB3-54</v>
      </c>
      <c r="AI258" t="str">
        <f>IFERROR(IF(IF(AG258="--",INDEX(D:D,MATCH(AE258,INDEX(B:B,MATCH(AE258,B:B,)+1):B10772,)+MATCH(AE258,B:B,)))=AD258,VLOOKUP(AE258,B:D,3,0),IF(AG258="--",INDEX(D:D,MATCH(AE258,INDEX(B:B,MATCH(AE258,B:B,)+1):B10772,)+MATCH(AE258,B:B,)),"---")),"---")</f>
        <v>U1-4</v>
      </c>
      <c r="AJ258" t="str">
        <f>IF(COUNTIF(CALC_CONN_TEB2000_REV01!F:F,IF(AH258&lt;&gt;"---",VLOOKUP(AD258,CALC_CONN_TEB2000_REV01!F:M,8,0),IF(IFERROR(IF(AD258=AH258,AI258,AH258),"---")="---","---",IF(COUNTIF(CALC_CONN_TEB2000_REV01!F:F,IFERROR(IF(AD258=AH258,AI258,AH258),"---"))&gt;0,"---",IFERROR(IF(AD258=AH258,AI258,AH258),"---")))))=1,IF(AH258&lt;&gt;"---",VLOOKUP(AD258,CALC_CONN_TEB2000_REV01!F:M,8,0),IF(IFERROR(IF(AD258=AH258,AI258,AH258),"---")="---","---",IF(COUNTIF(CALC_CONN_TEB2000_REV01!F:F,IFERROR(IF(AD258=AH258,AI258,AH258),"---"))&gt;0,"---",IFERROR(IF(AD258=AH258,AI258,AH258),"---")))),"---")</f>
        <v>---</v>
      </c>
      <c r="AK258" t="str">
        <f>IF(COUNTIF(CALC_CONN_TEB2000_REV01!F:F,IF(AH258&lt;&gt;"---",VLOOKUP(AD258,CALC_CONN_TEB2000_REV01!F:M,8,0),IF(IFERROR(IF(AD258=AH258,AI258,AH258),"---")="---","---",IF(COUNTIF(CALC_CONN_TEB2000_REV01!F:F,IFERROR(IF(AD258=AH258,AI258,AH258),"---"))&gt;0,"---",IFERROR(IF(AD258=AH258,AI258,AH258),"---")))))=0,IF(AH258&lt;&gt;"---",VLOOKUP(AD258,CALC_CONN_TEB2000_REV01!F:M,8,0),IF(IFERROR(IF(AD258=AH258,AI258,AH258),"---")="---","---",IF(COUNTIF(CALC_CONN_TEB2000_REV01!F:F,IFERROR(IF(AD258=AH258,AI258,AH258),"---"))&gt;0,"---",IFERROR(IF(AD258=AH258,AI258,AH258),"---")))),"---")</f>
        <v>U1-4</v>
      </c>
      <c r="AL258">
        <f t="shared" si="49"/>
        <v>13.4544</v>
      </c>
      <c r="AM258">
        <f t="shared" si="50"/>
        <v>2</v>
      </c>
      <c r="AT258" t="str">
        <f t="shared" si="43"/>
        <v>PHY_MDI2_P</v>
      </c>
      <c r="AU258" t="str">
        <f t="shared" si="44"/>
        <v>--</v>
      </c>
    </row>
    <row r="259" spans="1:47" x14ac:dyDescent="0.25">
      <c r="A259" t="str">
        <f t="shared" si="39"/>
        <v>J14-7</v>
      </c>
      <c r="B259" t="str">
        <f t="shared" si="40"/>
        <v>PHY_MDI2_N</v>
      </c>
      <c r="C259" t="str">
        <f t="shared" si="41"/>
        <v>J14-PHY_MDI2_N</v>
      </c>
      <c r="D259" t="str">
        <f t="shared" si="42"/>
        <v>J14-7</v>
      </c>
      <c r="E259" t="s">
        <v>1019</v>
      </c>
      <c r="F259">
        <v>7</v>
      </c>
      <c r="G259" t="s">
        <v>318</v>
      </c>
      <c r="L259" t="s">
        <v>1863</v>
      </c>
      <c r="M259" t="s">
        <v>290</v>
      </c>
      <c r="N259">
        <v>13.094200000000001</v>
      </c>
      <c r="AA259">
        <f t="shared" si="51"/>
        <v>254</v>
      </c>
      <c r="AB259" t="str">
        <f>B2B!B256</f>
        <v>JB3</v>
      </c>
      <c r="AC259" t="str">
        <f>B2B!C256</f>
        <v>53</v>
      </c>
      <c r="AD259" t="str">
        <f t="shared" si="45"/>
        <v>JB3-53</v>
      </c>
      <c r="AE259" t="str">
        <f t="shared" si="46"/>
        <v>B34_L23_N</v>
      </c>
      <c r="AG259" t="str">
        <f t="shared" si="47"/>
        <v>--</v>
      </c>
      <c r="AH259" t="str">
        <f t="shared" si="48"/>
        <v>J1-C27</v>
      </c>
      <c r="AI259" t="str">
        <f>IFERROR(IF(IF(AG259="--",INDEX(D:D,MATCH(AE259,INDEX(B:B,MATCH(AE259,B:B,)+1):B10773,)+MATCH(AE259,B:B,)))=AD259,VLOOKUP(AE259,B:D,3,0),IF(AG259="--",INDEX(D:D,MATCH(AE259,INDEX(B:B,MATCH(AE259,B:B,)+1):B10773,)+MATCH(AE259,B:B,)),"---")),"---")</f>
        <v>J1-C27</v>
      </c>
      <c r="AJ259" t="str">
        <f>IF(COUNTIF(CALC_CONN_TEB2000_REV01!F:F,IF(AH259&lt;&gt;"---",VLOOKUP(AD259,CALC_CONN_TEB2000_REV01!F:M,8,0),IF(IFERROR(IF(AD259=AH259,AI259,AH259),"---")="---","---",IF(COUNTIF(CALC_CONN_TEB2000_REV01!F:F,IFERROR(IF(AD259=AH259,AI259,AH259),"---"))&gt;0,"---",IFERROR(IF(AD259=AH259,AI259,AH259),"---")))))=1,IF(AH259&lt;&gt;"---",VLOOKUP(AD259,CALC_CONN_TEB2000_REV01!F:M,8,0),IF(IFERROR(IF(AD259=AH259,AI259,AH259),"---")="---","---",IF(COUNTIF(CALC_CONN_TEB2000_REV01!F:F,IFERROR(IF(AD259=AH259,AI259,AH259),"---"))&gt;0,"---",IFERROR(IF(AD259=AH259,AI259,AH259),"---")))),"---")</f>
        <v>J1-C27</v>
      </c>
      <c r="AK259" t="str">
        <f>IF(COUNTIF(CALC_CONN_TEB2000_REV01!F:F,IF(AH259&lt;&gt;"---",VLOOKUP(AD259,CALC_CONN_TEB2000_REV01!F:M,8,0),IF(IFERROR(IF(AD259=AH259,AI259,AH259),"---")="---","---",IF(COUNTIF(CALC_CONN_TEB2000_REV01!F:F,IFERROR(IF(AD259=AH259,AI259,AH259),"---"))&gt;0,"---",IFERROR(IF(AD259=AH259,AI259,AH259),"---")))))=0,IF(AH259&lt;&gt;"---",VLOOKUP(AD259,CALC_CONN_TEB2000_REV01!F:M,8,0),IF(IFERROR(IF(AD259=AH259,AI259,AH259),"---")="---","---",IF(COUNTIF(CALC_CONN_TEB2000_REV01!F:F,IFERROR(IF(AD259=AH259,AI259,AH259),"---"))&gt;0,"---",IFERROR(IF(AD259=AH259,AI259,AH259),"---")))),"---")</f>
        <v>---</v>
      </c>
      <c r="AL259">
        <f t="shared" si="49"/>
        <v>36.410899999999998</v>
      </c>
      <c r="AM259">
        <f t="shared" si="50"/>
        <v>2</v>
      </c>
      <c r="AT259" t="str">
        <f t="shared" si="43"/>
        <v>PHY_MDI2_N</v>
      </c>
      <c r="AU259" t="str">
        <f t="shared" si="44"/>
        <v>--</v>
      </c>
    </row>
    <row r="260" spans="1:47" x14ac:dyDescent="0.25">
      <c r="A260" t="str">
        <f t="shared" si="39"/>
        <v>J14-8</v>
      </c>
      <c r="B260" t="str">
        <f t="shared" si="40"/>
        <v>PHY_MDI3_P</v>
      </c>
      <c r="C260" t="str">
        <f t="shared" si="41"/>
        <v>J14-PHY_MDI3_P</v>
      </c>
      <c r="D260" t="str">
        <f t="shared" si="42"/>
        <v>J14-8</v>
      </c>
      <c r="E260" t="s">
        <v>1019</v>
      </c>
      <c r="F260">
        <v>8</v>
      </c>
      <c r="G260" t="s">
        <v>325</v>
      </c>
      <c r="L260" t="s">
        <v>1865</v>
      </c>
      <c r="M260" t="s">
        <v>290</v>
      </c>
      <c r="N260">
        <v>13.139099999999999</v>
      </c>
      <c r="AA260">
        <f t="shared" si="51"/>
        <v>255</v>
      </c>
      <c r="AB260" t="str">
        <f>B2B!B257</f>
        <v>JB3</v>
      </c>
      <c r="AC260" t="str">
        <f>B2B!C257</f>
        <v>56</v>
      </c>
      <c r="AD260" t="str">
        <f t="shared" si="45"/>
        <v>JB3-56</v>
      </c>
      <c r="AE260" t="str">
        <f t="shared" si="46"/>
        <v>USB-VBUS</v>
      </c>
      <c r="AG260" t="str">
        <f t="shared" si="47"/>
        <v>--</v>
      </c>
      <c r="AH260" t="str">
        <f t="shared" si="48"/>
        <v>JB3-56</v>
      </c>
      <c r="AI260" t="str">
        <f>IFERROR(IF(IF(AG260="--",INDEX(D:D,MATCH(AE260,INDEX(B:B,MATCH(AE260,B:B,)+1):B10774,)+MATCH(AE260,B:B,)))=AD260,VLOOKUP(AE260,B:D,3,0),IF(AG260="--",INDEX(D:D,MATCH(AE260,INDEX(B:B,MATCH(AE260,B:B,)+1):B10774,)+MATCH(AE260,B:B,)),"---")),"---")</f>
        <v>R5-1</v>
      </c>
      <c r="AJ260" t="str">
        <f>IF(COUNTIF(CALC_CONN_TEB2000_REV01!F:F,IF(AH260&lt;&gt;"---",VLOOKUP(AD260,CALC_CONN_TEB2000_REV01!F:M,8,0),IF(IFERROR(IF(AD260=AH260,AI260,AH260),"---")="---","---",IF(COUNTIF(CALC_CONN_TEB2000_REV01!F:F,IFERROR(IF(AD260=AH260,AI260,AH260),"---"))&gt;0,"---",IFERROR(IF(AD260=AH260,AI260,AH260),"---")))))=1,IF(AH260&lt;&gt;"---",VLOOKUP(AD260,CALC_CONN_TEB2000_REV01!F:M,8,0),IF(IFERROR(IF(AD260=AH260,AI260,AH260),"---")="---","---",IF(COUNTIF(CALC_CONN_TEB2000_REV01!F:F,IFERROR(IF(AD260=AH260,AI260,AH260),"---"))&gt;0,"---",IFERROR(IF(AD260=AH260,AI260,AH260),"---")))),"---")</f>
        <v>---</v>
      </c>
      <c r="AK260" t="str">
        <f>IF(COUNTIF(CALC_CONN_TEB2000_REV01!F:F,IF(AH260&lt;&gt;"---",VLOOKUP(AD260,CALC_CONN_TEB2000_REV01!F:M,8,0),IF(IFERROR(IF(AD260=AH260,AI260,AH260),"---")="---","---",IF(COUNTIF(CALC_CONN_TEB2000_REV01!F:F,IFERROR(IF(AD260=AH260,AI260,AH260),"---"))&gt;0,"---",IFERROR(IF(AD260=AH260,AI260,AH260),"---")))))=0,IF(AH260&lt;&gt;"---",VLOOKUP(AD260,CALC_CONN_TEB2000_REV01!F:M,8,0),IF(IFERROR(IF(AD260=AH260,AI260,AH260),"---")="---","---",IF(COUNTIF(CALC_CONN_TEB2000_REV01!F:F,IFERROR(IF(AD260=AH260,AI260,AH260),"---"))&gt;0,"---",IFERROR(IF(AD260=AH260,AI260,AH260),"---")))),"---")</f>
        <v>R5-1</v>
      </c>
      <c r="AL260">
        <f t="shared" si="49"/>
        <v>14.182499999999999</v>
      </c>
      <c r="AM260">
        <f t="shared" si="50"/>
        <v>2</v>
      </c>
      <c r="AT260" t="str">
        <f t="shared" si="43"/>
        <v>PHY_MDI3_P</v>
      </c>
      <c r="AU260" t="str">
        <f t="shared" si="44"/>
        <v>--</v>
      </c>
    </row>
    <row r="261" spans="1:47" x14ac:dyDescent="0.25">
      <c r="A261" t="str">
        <f t="shared" si="39"/>
        <v>J14-9</v>
      </c>
      <c r="B261" t="str">
        <f t="shared" si="40"/>
        <v>PHY_MDI3_N</v>
      </c>
      <c r="C261" t="str">
        <f t="shared" si="41"/>
        <v>J14-PHY_MDI3_N</v>
      </c>
      <c r="D261" t="str">
        <f t="shared" si="42"/>
        <v>J14-9</v>
      </c>
      <c r="E261" t="s">
        <v>1019</v>
      </c>
      <c r="F261">
        <v>9</v>
      </c>
      <c r="G261" t="s">
        <v>329</v>
      </c>
      <c r="L261" t="s">
        <v>1882</v>
      </c>
      <c r="M261" t="s">
        <v>290</v>
      </c>
      <c r="N261">
        <v>21.514500000000002</v>
      </c>
      <c r="AA261">
        <f t="shared" si="51"/>
        <v>256</v>
      </c>
      <c r="AB261" t="str">
        <f>B2B!B258</f>
        <v>JB3</v>
      </c>
      <c r="AC261" t="str">
        <f>B2B!C258</f>
        <v>55</v>
      </c>
      <c r="AD261" t="str">
        <f t="shared" si="45"/>
        <v>JB3-55</v>
      </c>
      <c r="AE261" t="str">
        <f t="shared" si="46"/>
        <v>GND</v>
      </c>
      <c r="AG261" t="str">
        <f t="shared" si="47"/>
        <v>---</v>
      </c>
      <c r="AH261" t="str">
        <f t="shared" si="48"/>
        <v>---</v>
      </c>
      <c r="AI261" t="str">
        <f>IFERROR(IF(IF(AG261="--",INDEX(D:D,MATCH(AE261,INDEX(B:B,MATCH(AE261,B:B,)+1):B10775,)+MATCH(AE261,B:B,)))=AD261,VLOOKUP(AE261,B:D,3,0),IF(AG261="--",INDEX(D:D,MATCH(AE261,INDEX(B:B,MATCH(AE261,B:B,)+1):B10775,)+MATCH(AE261,B:B,)),"---")),"---")</f>
        <v>---</v>
      </c>
      <c r="AJ261" t="str">
        <f>IF(COUNTIF(CALC_CONN_TEB2000_REV01!F:F,IF(AH261&lt;&gt;"---",VLOOKUP(AD261,CALC_CONN_TEB2000_REV01!F:M,8,0),IF(IFERROR(IF(AD261=AH261,AI261,AH261),"---")="---","---",IF(COUNTIF(CALC_CONN_TEB2000_REV01!F:F,IFERROR(IF(AD261=AH261,AI261,AH261),"---"))&gt;0,"---",IFERROR(IF(AD261=AH261,AI261,AH261),"---")))))=1,IF(AH261&lt;&gt;"---",VLOOKUP(AD261,CALC_CONN_TEB2000_REV01!F:M,8,0),IF(IFERROR(IF(AD261=AH261,AI261,AH261),"---")="---","---",IF(COUNTIF(CALC_CONN_TEB2000_REV01!F:F,IFERROR(IF(AD261=AH261,AI261,AH261),"---"))&gt;0,"---",IFERROR(IF(AD261=AH261,AI261,AH261),"---")))),"---")</f>
        <v>---</v>
      </c>
      <c r="AK261" t="str">
        <f>IF(COUNTIF(CALC_CONN_TEB2000_REV01!F:F,IF(AH261&lt;&gt;"---",VLOOKUP(AD261,CALC_CONN_TEB2000_REV01!F:M,8,0),IF(IFERROR(IF(AD261=AH261,AI261,AH261),"---")="---","---",IF(COUNTIF(CALC_CONN_TEB2000_REV01!F:F,IFERROR(IF(AD261=AH261,AI261,AH261),"---"))&gt;0,"---",IFERROR(IF(AD261=AH261,AI261,AH261),"---")))))=0,IF(AH261&lt;&gt;"---",VLOOKUP(AD261,CALC_CONN_TEB2000_REV01!F:M,8,0),IF(IFERROR(IF(AD261=AH261,AI261,AH261),"---")="---","---",IF(COUNTIF(CALC_CONN_TEB2000_REV01!F:F,IFERROR(IF(AD261=AH261,AI261,AH261),"---"))&gt;0,"---",IFERROR(IF(AD261=AH261,AI261,AH261),"---")))),"---")</f>
        <v>---</v>
      </c>
      <c r="AL261" t="str">
        <f t="shared" si="49"/>
        <v>---</v>
      </c>
      <c r="AM261">
        <f t="shared" si="50"/>
        <v>224</v>
      </c>
      <c r="AT261" t="str">
        <f t="shared" si="43"/>
        <v>PHY_MDI3_N</v>
      </c>
      <c r="AU261" t="str">
        <f t="shared" si="44"/>
        <v>--</v>
      </c>
    </row>
    <row r="262" spans="1:47" x14ac:dyDescent="0.25">
      <c r="A262" t="str">
        <f t="shared" ref="A262:A325" si="52">$E262&amp;"-"&amp;$F262</f>
        <v>J14-10</v>
      </c>
      <c r="B262" t="str">
        <f t="shared" ref="B262:B325" si="53">IF(OR(E262=$A$2,E262=$B$2,E262=$C$2,E262=$D$2),"--",G262)</f>
        <v>GND</v>
      </c>
      <c r="C262" t="str">
        <f t="shared" ref="C262:C325" si="54">$E262&amp;"-"&amp;$G262</f>
        <v>J14-GND</v>
      </c>
      <c r="D262" t="str">
        <f t="shared" ref="D262:D325" si="55">A262</f>
        <v>J14-10</v>
      </c>
      <c r="E262" t="s">
        <v>1019</v>
      </c>
      <c r="F262">
        <v>10</v>
      </c>
      <c r="G262" t="s">
        <v>291</v>
      </c>
      <c r="L262" t="s">
        <v>1884</v>
      </c>
      <c r="M262" t="s">
        <v>290</v>
      </c>
      <c r="N262">
        <v>21.514500000000002</v>
      </c>
      <c r="AA262">
        <f t="shared" si="51"/>
        <v>257</v>
      </c>
      <c r="AB262" t="str">
        <f>B2B!B259</f>
        <v>JB3</v>
      </c>
      <c r="AC262" t="str">
        <f>B2B!C259</f>
        <v>58</v>
      </c>
      <c r="AD262" t="str">
        <f t="shared" si="45"/>
        <v>JB3-58</v>
      </c>
      <c r="AE262" t="str">
        <f t="shared" si="46"/>
        <v>B34_L22_P</v>
      </c>
      <c r="AG262" t="str">
        <f t="shared" si="47"/>
        <v>--</v>
      </c>
      <c r="AH262" t="str">
        <f t="shared" si="48"/>
        <v>J1-C22</v>
      </c>
      <c r="AI262" t="str">
        <f>IFERROR(IF(IF(AG262="--",INDEX(D:D,MATCH(AE262,INDEX(B:B,MATCH(AE262,B:B,)+1):B10776,)+MATCH(AE262,B:B,)))=AD262,VLOOKUP(AE262,B:D,3,0),IF(AG262="--",INDEX(D:D,MATCH(AE262,INDEX(B:B,MATCH(AE262,B:B,)+1):B10776,)+MATCH(AE262,B:B,)),"---")),"---")</f>
        <v>J1-C22</v>
      </c>
      <c r="AJ262" t="str">
        <f>IF(COUNTIF(CALC_CONN_TEB2000_REV01!F:F,IF(AH262&lt;&gt;"---",VLOOKUP(AD262,CALC_CONN_TEB2000_REV01!F:M,8,0),IF(IFERROR(IF(AD262=AH262,AI262,AH262),"---")="---","---",IF(COUNTIF(CALC_CONN_TEB2000_REV01!F:F,IFERROR(IF(AD262=AH262,AI262,AH262),"---"))&gt;0,"---",IFERROR(IF(AD262=AH262,AI262,AH262),"---")))))=1,IF(AH262&lt;&gt;"---",VLOOKUP(AD262,CALC_CONN_TEB2000_REV01!F:M,8,0),IF(IFERROR(IF(AD262=AH262,AI262,AH262),"---")="---","---",IF(COUNTIF(CALC_CONN_TEB2000_REV01!F:F,IFERROR(IF(AD262=AH262,AI262,AH262),"---"))&gt;0,"---",IFERROR(IF(AD262=AH262,AI262,AH262),"---")))),"---")</f>
        <v>J1-C22</v>
      </c>
      <c r="AK262" t="str">
        <f>IF(COUNTIF(CALC_CONN_TEB2000_REV01!F:F,IF(AH262&lt;&gt;"---",VLOOKUP(AD262,CALC_CONN_TEB2000_REV01!F:M,8,0),IF(IFERROR(IF(AD262=AH262,AI262,AH262),"---")="---","---",IF(COUNTIF(CALC_CONN_TEB2000_REV01!F:F,IFERROR(IF(AD262=AH262,AI262,AH262),"---"))&gt;0,"---",IFERROR(IF(AD262=AH262,AI262,AH262),"---")))))=0,IF(AH262&lt;&gt;"---",VLOOKUP(AD262,CALC_CONN_TEB2000_REV01!F:M,8,0),IF(IFERROR(IF(AD262=AH262,AI262,AH262),"---")="---","---",IF(COUNTIF(CALC_CONN_TEB2000_REV01!F:F,IFERROR(IF(AD262=AH262,AI262,AH262),"---"))&gt;0,"---",IFERROR(IF(AD262=AH262,AI262,AH262),"---")))),"---")</f>
        <v>---</v>
      </c>
      <c r="AL262">
        <f t="shared" si="49"/>
        <v>43.767099999999999</v>
      </c>
      <c r="AM262">
        <f t="shared" si="50"/>
        <v>2</v>
      </c>
      <c r="AT262">
        <f t="shared" ref="AT262:AT325" si="56">IF(IF(COUNTIF($AO$6:$AQ$150,B262)&gt;0,"---","--")="---",VLOOKUP(B262,$AO$6:$AQ$150,3,0),B262)</f>
        <v>0</v>
      </c>
      <c r="AU262">
        <f t="shared" ref="AU262:AU325" si="57">IF(IF(COUNTIF($AO$6:$AQ$150,B262)&gt;0,"---","--")="---",VLOOKUP(B262,$AO$6:$AQ$150,2,0),"--")</f>
        <v>0</v>
      </c>
    </row>
    <row r="263" spans="1:47" x14ac:dyDescent="0.25">
      <c r="A263" t="str">
        <f t="shared" si="52"/>
        <v>J14-11</v>
      </c>
      <c r="B263" t="str">
        <f t="shared" si="53"/>
        <v>PHY_LED1</v>
      </c>
      <c r="C263" t="str">
        <f t="shared" si="54"/>
        <v>J14-PHY_LED1</v>
      </c>
      <c r="D263" t="str">
        <f t="shared" si="55"/>
        <v>J14-11</v>
      </c>
      <c r="E263" t="s">
        <v>1019</v>
      </c>
      <c r="F263">
        <v>11</v>
      </c>
      <c r="G263" t="s">
        <v>710</v>
      </c>
      <c r="L263" t="s">
        <v>1901</v>
      </c>
      <c r="M263" t="s">
        <v>290</v>
      </c>
      <c r="N263">
        <v>2.6602999999999999</v>
      </c>
      <c r="AA263">
        <f t="shared" si="51"/>
        <v>258</v>
      </c>
      <c r="AB263" t="str">
        <f>B2B!B260</f>
        <v>JB3</v>
      </c>
      <c r="AC263" t="str">
        <f>B2B!C260</f>
        <v>57</v>
      </c>
      <c r="AD263" t="str">
        <f t="shared" ref="AD263:AD265" si="58">AB263&amp;"-"&amp;AC263</f>
        <v>JB3-57</v>
      </c>
      <c r="AE263" t="str">
        <f t="shared" ref="AE263:AE265" si="59">VLOOKUP(AD263,A:B,2,0)</f>
        <v>B34_L14_P</v>
      </c>
      <c r="AG263" t="str">
        <f t="shared" ref="AG263:AG265" si="60">IF(
IF(
IFERROR(VLOOKUP(AE263,$AO$6:$AO$50,1,),1)=1,1,0),
"--","---")</f>
        <v>--</v>
      </c>
      <c r="AH263" t="str">
        <f t="shared" ref="AH263:AH265" si="61">IF(AG263&lt;&gt;"---",IFERROR(VLOOKUP(AE263,B:F,3,0),"--"),"---")</f>
        <v>J1-C28</v>
      </c>
      <c r="AI263" t="str">
        <f>IFERROR(IF(IF(AG263="--",INDEX(D:D,MATCH(AE263,INDEX(B:B,MATCH(AE263,B:B,)+1):B10777,)+MATCH(AE263,B:B,)))=AD263,VLOOKUP(AE263,B:D,3,0),IF(AG263="--",INDEX(D:D,MATCH(AE263,INDEX(B:B,MATCH(AE263,B:B,)+1):B10777,)+MATCH(AE263,B:B,)),"---")),"---")</f>
        <v>J1-C28</v>
      </c>
      <c r="AJ263" t="str">
        <f>IF(COUNTIF(CALC_CONN_TEB2000_REV01!F:F,IF(AH263&lt;&gt;"---",VLOOKUP(AD263,CALC_CONN_TEB2000_REV01!F:M,8,0),IF(IFERROR(IF(AD263=AH263,AI263,AH263),"---")="---","---",IF(COUNTIF(CALC_CONN_TEB2000_REV01!F:F,IFERROR(IF(AD263=AH263,AI263,AH263),"---"))&gt;0,"---",IFERROR(IF(AD263=AH263,AI263,AH263),"---")))))=1,IF(AH263&lt;&gt;"---",VLOOKUP(AD263,CALC_CONN_TEB2000_REV01!F:M,8,0),IF(IFERROR(IF(AD263=AH263,AI263,AH263),"---")="---","---",IF(COUNTIF(CALC_CONN_TEB2000_REV01!F:F,IFERROR(IF(AD263=AH263,AI263,AH263),"---"))&gt;0,"---",IFERROR(IF(AD263=AH263,AI263,AH263),"---")))),"---")</f>
        <v>J1-C28</v>
      </c>
      <c r="AK263" t="str">
        <f>IF(COUNTIF(CALC_CONN_TEB2000_REV01!F:F,IF(AH263&lt;&gt;"---",VLOOKUP(AD263,CALC_CONN_TEB2000_REV01!F:M,8,0),IF(IFERROR(IF(AD263=AH263,AI263,AH263),"---")="---","---",IF(COUNTIF(CALC_CONN_TEB2000_REV01!F:F,IFERROR(IF(AD263=AH263,AI263,AH263),"---"))&gt;0,"---",IFERROR(IF(AD263=AH263,AI263,AH263),"---")))))=0,IF(AH263&lt;&gt;"---",VLOOKUP(AD263,CALC_CONN_TEB2000_REV01!F:M,8,0),IF(IFERROR(IF(AD263=AH263,AI263,AH263),"---")="---","---",IF(COUNTIF(CALC_CONN_TEB2000_REV01!F:F,IFERROR(IF(AD263=AH263,AI263,AH263),"---"))&gt;0,"---",IFERROR(IF(AD263=AH263,AI263,AH263),"---")))),"---")</f>
        <v>---</v>
      </c>
      <c r="AL263">
        <f t="shared" ref="AL263:AL265" si="62">IF(AG263&lt;&gt;"---",IFERROR(VLOOKUP(AE263,L:N,3,0),"--"),"---")</f>
        <v>42.104399999999998</v>
      </c>
      <c r="AM263">
        <f t="shared" ref="AM263:AM265" si="63">COUNTIF(B:B,AE263)</f>
        <v>2</v>
      </c>
      <c r="AT263" t="str">
        <f t="shared" si="56"/>
        <v>PHY_LED1</v>
      </c>
      <c r="AU263" t="str">
        <f t="shared" si="57"/>
        <v>--</v>
      </c>
    </row>
    <row r="264" spans="1:47" x14ac:dyDescent="0.25">
      <c r="A264" t="str">
        <f t="shared" si="52"/>
        <v>J14-12</v>
      </c>
      <c r="B264" t="str">
        <f t="shared" si="53"/>
        <v>NetJ14_12</v>
      </c>
      <c r="C264" t="str">
        <f t="shared" si="54"/>
        <v>J14-NetJ14_12</v>
      </c>
      <c r="D264" t="str">
        <f t="shared" si="55"/>
        <v>J14-12</v>
      </c>
      <c r="E264" t="s">
        <v>1019</v>
      </c>
      <c r="F264">
        <v>12</v>
      </c>
      <c r="G264" t="s">
        <v>1876</v>
      </c>
      <c r="L264" t="s">
        <v>1902</v>
      </c>
      <c r="M264" t="s">
        <v>290</v>
      </c>
      <c r="N264">
        <v>2.4817</v>
      </c>
      <c r="AA264">
        <f t="shared" ref="AA264:AA265" si="64">AA263+1</f>
        <v>259</v>
      </c>
      <c r="AB264" t="str">
        <f>B2B!B261</f>
        <v>JB3</v>
      </c>
      <c r="AC264" t="str">
        <f>B2B!C261</f>
        <v>60</v>
      </c>
      <c r="AD264" t="str">
        <f t="shared" si="58"/>
        <v>JB3-60</v>
      </c>
      <c r="AE264" t="str">
        <f t="shared" si="59"/>
        <v>B34_L22_N</v>
      </c>
      <c r="AG264" t="str">
        <f t="shared" si="60"/>
        <v>--</v>
      </c>
      <c r="AH264" t="str">
        <f t="shared" si="61"/>
        <v>J1-C23</v>
      </c>
      <c r="AI264" t="str">
        <f>IFERROR(IF(IF(AG264="--",INDEX(D:D,MATCH(AE264,INDEX(B:B,MATCH(AE264,B:B,)+1):B10778,)+MATCH(AE264,B:B,)))=AD264,VLOOKUP(AE264,B:D,3,0),IF(AG264="--",INDEX(D:D,MATCH(AE264,INDEX(B:B,MATCH(AE264,B:B,)+1):B10778,)+MATCH(AE264,B:B,)),"---")),"---")</f>
        <v>J1-C23</v>
      </c>
      <c r="AJ264" t="str">
        <f>IF(COUNTIF(CALC_CONN_TEB2000_REV01!F:F,IF(AH264&lt;&gt;"---",VLOOKUP(AD264,CALC_CONN_TEB2000_REV01!F:M,8,0),IF(IFERROR(IF(AD264=AH264,AI264,AH264),"---")="---","---",IF(COUNTIF(CALC_CONN_TEB2000_REV01!F:F,IFERROR(IF(AD264=AH264,AI264,AH264),"---"))&gt;0,"---",IFERROR(IF(AD264=AH264,AI264,AH264),"---")))))=1,IF(AH264&lt;&gt;"---",VLOOKUP(AD264,CALC_CONN_TEB2000_REV01!F:M,8,0),IF(IFERROR(IF(AD264=AH264,AI264,AH264),"---")="---","---",IF(COUNTIF(CALC_CONN_TEB2000_REV01!F:F,IFERROR(IF(AD264=AH264,AI264,AH264),"---"))&gt;0,"---",IFERROR(IF(AD264=AH264,AI264,AH264),"---")))),"---")</f>
        <v>J1-C23</v>
      </c>
      <c r="AK264" t="str">
        <f>IF(COUNTIF(CALC_CONN_TEB2000_REV01!F:F,IF(AH264&lt;&gt;"---",VLOOKUP(AD264,CALC_CONN_TEB2000_REV01!F:M,8,0),IF(IFERROR(IF(AD264=AH264,AI264,AH264),"---")="---","---",IF(COUNTIF(CALC_CONN_TEB2000_REV01!F:F,IFERROR(IF(AD264=AH264,AI264,AH264),"---"))&gt;0,"---",IFERROR(IF(AD264=AH264,AI264,AH264),"---")))))=0,IF(AH264&lt;&gt;"---",VLOOKUP(AD264,CALC_CONN_TEB2000_REV01!F:M,8,0),IF(IFERROR(IF(AD264=AH264,AI264,AH264),"---")="---","---",IF(COUNTIF(CALC_CONN_TEB2000_REV01!F:F,IFERROR(IF(AD264=AH264,AI264,AH264),"---"))&gt;0,"---",IFERROR(IF(AD264=AH264,AI264,AH264),"---")))),"---")</f>
        <v>---</v>
      </c>
      <c r="AL264">
        <f t="shared" si="62"/>
        <v>43.828699999999998</v>
      </c>
      <c r="AM264">
        <f t="shared" si="63"/>
        <v>2</v>
      </c>
      <c r="AT264" t="str">
        <f t="shared" si="56"/>
        <v>NetJ14_12</v>
      </c>
      <c r="AU264" t="str">
        <f t="shared" si="57"/>
        <v>--</v>
      </c>
    </row>
    <row r="265" spans="1:47" x14ac:dyDescent="0.25">
      <c r="A265" t="str">
        <f t="shared" si="52"/>
        <v>J14-13</v>
      </c>
      <c r="B265" t="str">
        <f t="shared" si="53"/>
        <v>NetJ14_13</v>
      </c>
      <c r="C265" t="str">
        <f t="shared" si="54"/>
        <v>J14-NetJ14_13</v>
      </c>
      <c r="D265" t="str">
        <f t="shared" si="55"/>
        <v>J14-13</v>
      </c>
      <c r="E265" t="s">
        <v>1019</v>
      </c>
      <c r="F265">
        <v>13</v>
      </c>
      <c r="G265" t="s">
        <v>1877</v>
      </c>
      <c r="L265" t="s">
        <v>618</v>
      </c>
      <c r="M265" t="s">
        <v>290</v>
      </c>
      <c r="N265">
        <v>18.757999999999999</v>
      </c>
      <c r="AA265">
        <f t="shared" si="64"/>
        <v>260</v>
      </c>
      <c r="AB265" t="str">
        <f>B2B!B262</f>
        <v>JB3</v>
      </c>
      <c r="AC265" t="str">
        <f>B2B!C262</f>
        <v>59</v>
      </c>
      <c r="AD265" t="str">
        <f t="shared" si="58"/>
        <v>JB3-59</v>
      </c>
      <c r="AE265" t="str">
        <f t="shared" si="59"/>
        <v>B34_L14_N</v>
      </c>
      <c r="AG265" t="str">
        <f t="shared" si="60"/>
        <v>--</v>
      </c>
      <c r="AH265" t="str">
        <f t="shared" si="61"/>
        <v>J1-C29</v>
      </c>
      <c r="AI265" t="str">
        <f>IFERROR(IF(IF(AG265="--",INDEX(D:D,MATCH(AE265,INDEX(B:B,MATCH(AE265,B:B,)+1):B10779,)+MATCH(AE265,B:B,)))=AD265,VLOOKUP(AE265,B:D,3,0),IF(AG265="--",INDEX(D:D,MATCH(AE265,INDEX(B:B,MATCH(AE265,B:B,)+1):B10779,)+MATCH(AE265,B:B,)),"---")),"---")</f>
        <v>J1-C29</v>
      </c>
      <c r="AJ265" t="str">
        <f>IF(COUNTIF(CALC_CONN_TEB2000_REV01!F:F,IF(AH265&lt;&gt;"---",VLOOKUP(AD265,CALC_CONN_TEB2000_REV01!F:M,8,0),IF(IFERROR(IF(AD265=AH265,AI265,AH265),"---")="---","---",IF(COUNTIF(CALC_CONN_TEB2000_REV01!F:F,IFERROR(IF(AD265=AH265,AI265,AH265),"---"))&gt;0,"---",IFERROR(IF(AD265=AH265,AI265,AH265),"---")))))=1,IF(AH265&lt;&gt;"---",VLOOKUP(AD265,CALC_CONN_TEB2000_REV01!F:M,8,0),IF(IFERROR(IF(AD265=AH265,AI265,AH265),"---")="---","---",IF(COUNTIF(CALC_CONN_TEB2000_REV01!F:F,IFERROR(IF(AD265=AH265,AI265,AH265),"---"))&gt;0,"---",IFERROR(IF(AD265=AH265,AI265,AH265),"---")))),"---")</f>
        <v>J1-C29</v>
      </c>
      <c r="AK265" t="str">
        <f>IF(COUNTIF(CALC_CONN_TEB2000_REV01!F:F,IF(AH265&lt;&gt;"---",VLOOKUP(AD265,CALC_CONN_TEB2000_REV01!F:M,8,0),IF(IFERROR(IF(AD265=AH265,AI265,AH265),"---")="---","---",IF(COUNTIF(CALC_CONN_TEB2000_REV01!F:F,IFERROR(IF(AD265=AH265,AI265,AH265),"---"))&gt;0,"---",IFERROR(IF(AD265=AH265,AI265,AH265),"---")))))=0,IF(AH265&lt;&gt;"---",VLOOKUP(AD265,CALC_CONN_TEB2000_REV01!F:M,8,0),IF(IFERROR(IF(AD265=AH265,AI265,AH265),"---")="---","---",IF(COUNTIF(CALC_CONN_TEB2000_REV01!F:F,IFERROR(IF(AD265=AH265,AI265,AH265),"---"))&gt;0,"---",IFERROR(IF(AD265=AH265,AI265,AH265),"---")))),"---")</f>
        <v>---</v>
      </c>
      <c r="AL265">
        <f t="shared" si="62"/>
        <v>42.165999999999997</v>
      </c>
      <c r="AM265">
        <f t="shared" si="63"/>
        <v>2</v>
      </c>
      <c r="AT265" t="str">
        <f t="shared" si="56"/>
        <v>NetJ14_13</v>
      </c>
      <c r="AU265" t="str">
        <f t="shared" si="57"/>
        <v>--</v>
      </c>
    </row>
    <row r="266" spans="1:47" x14ac:dyDescent="0.25">
      <c r="A266" t="str">
        <f t="shared" si="52"/>
        <v>J14-14</v>
      </c>
      <c r="B266" t="str">
        <f t="shared" si="53"/>
        <v>PHY_LED2</v>
      </c>
      <c r="C266" t="str">
        <f t="shared" si="54"/>
        <v>J14-PHY_LED2</v>
      </c>
      <c r="D266" t="str">
        <f t="shared" si="55"/>
        <v>J14-14</v>
      </c>
      <c r="E266" t="s">
        <v>1019</v>
      </c>
      <c r="F266">
        <v>14</v>
      </c>
      <c r="G266" t="s">
        <v>714</v>
      </c>
      <c r="L266" t="s">
        <v>615</v>
      </c>
      <c r="M266" t="s">
        <v>290</v>
      </c>
      <c r="N266">
        <v>18.757999999999999</v>
      </c>
      <c r="AT266" t="str">
        <f t="shared" si="56"/>
        <v>PHY_LED2</v>
      </c>
      <c r="AU266" t="str">
        <f t="shared" si="57"/>
        <v>--</v>
      </c>
    </row>
    <row r="267" spans="1:47" x14ac:dyDescent="0.25">
      <c r="A267" t="str">
        <f t="shared" si="52"/>
        <v>J14-15</v>
      </c>
      <c r="B267" t="str">
        <f t="shared" si="53"/>
        <v>FGND</v>
      </c>
      <c r="C267" t="str">
        <f t="shared" si="54"/>
        <v>J14-FGND</v>
      </c>
      <c r="D267" t="str">
        <f t="shared" si="55"/>
        <v>J14-15</v>
      </c>
      <c r="E267" t="s">
        <v>1019</v>
      </c>
      <c r="F267">
        <v>15</v>
      </c>
      <c r="G267" t="s">
        <v>1829</v>
      </c>
      <c r="L267" t="s">
        <v>1903</v>
      </c>
      <c r="M267" t="s">
        <v>290</v>
      </c>
      <c r="N267">
        <v>10.3766</v>
      </c>
      <c r="AT267">
        <f t="shared" si="56"/>
        <v>0</v>
      </c>
      <c r="AU267">
        <f t="shared" si="57"/>
        <v>0</v>
      </c>
    </row>
    <row r="268" spans="1:47" x14ac:dyDescent="0.25">
      <c r="A268" t="str">
        <f t="shared" si="52"/>
        <v>J14-16</v>
      </c>
      <c r="B268" t="str">
        <f t="shared" si="53"/>
        <v>FGND</v>
      </c>
      <c r="C268" t="str">
        <f t="shared" si="54"/>
        <v>J14-FGND</v>
      </c>
      <c r="D268" t="str">
        <f t="shared" si="55"/>
        <v>J14-16</v>
      </c>
      <c r="E268" t="s">
        <v>1019</v>
      </c>
      <c r="F268">
        <v>16</v>
      </c>
      <c r="G268" t="s">
        <v>1829</v>
      </c>
      <c r="L268" t="s">
        <v>1904</v>
      </c>
      <c r="M268" t="s">
        <v>290</v>
      </c>
      <c r="N268">
        <v>3.6595</v>
      </c>
      <c r="AT268">
        <f t="shared" si="56"/>
        <v>0</v>
      </c>
      <c r="AU268">
        <f t="shared" si="57"/>
        <v>0</v>
      </c>
    </row>
    <row r="269" spans="1:47" x14ac:dyDescent="0.25">
      <c r="A269" t="str">
        <f t="shared" si="52"/>
        <v>J21-1</v>
      </c>
      <c r="B269" t="str">
        <f t="shared" si="53"/>
        <v>UART_VBUS</v>
      </c>
      <c r="C269" t="str">
        <f t="shared" si="54"/>
        <v>J21-UART_VBUS</v>
      </c>
      <c r="D269" t="str">
        <f t="shared" si="55"/>
        <v>J21-1</v>
      </c>
      <c r="E269" t="s">
        <v>942</v>
      </c>
      <c r="F269">
        <v>1</v>
      </c>
      <c r="G269" t="s">
        <v>1905</v>
      </c>
      <c r="L269" t="s">
        <v>710</v>
      </c>
      <c r="M269" t="s">
        <v>290</v>
      </c>
      <c r="N269">
        <v>82.4024</v>
      </c>
      <c r="AT269">
        <f t="shared" si="56"/>
        <v>0</v>
      </c>
      <c r="AU269">
        <f t="shared" si="57"/>
        <v>0</v>
      </c>
    </row>
    <row r="270" spans="1:47" x14ac:dyDescent="0.25">
      <c r="A270" t="str">
        <f t="shared" si="52"/>
        <v>J21-2</v>
      </c>
      <c r="B270" t="str">
        <f t="shared" si="53"/>
        <v>UART_USB_N</v>
      </c>
      <c r="C270" t="str">
        <f t="shared" si="54"/>
        <v>J21-UART_USB_N</v>
      </c>
      <c r="D270" t="str">
        <f t="shared" si="55"/>
        <v>J21-2</v>
      </c>
      <c r="E270" t="s">
        <v>942</v>
      </c>
      <c r="F270">
        <v>2</v>
      </c>
      <c r="G270" t="s">
        <v>1906</v>
      </c>
      <c r="L270" t="s">
        <v>1907</v>
      </c>
      <c r="M270" t="s">
        <v>290</v>
      </c>
      <c r="N270">
        <v>5.7411000000000003</v>
      </c>
      <c r="AT270" t="str">
        <f t="shared" si="56"/>
        <v>UART_USB_N</v>
      </c>
      <c r="AU270" t="str">
        <f t="shared" si="57"/>
        <v>--</v>
      </c>
    </row>
    <row r="271" spans="1:47" x14ac:dyDescent="0.25">
      <c r="A271" t="str">
        <f t="shared" si="52"/>
        <v>J21-3</v>
      </c>
      <c r="B271" t="str">
        <f t="shared" si="53"/>
        <v>UART_USB_P</v>
      </c>
      <c r="C271" t="str">
        <f t="shared" si="54"/>
        <v>J21-UART_USB_P</v>
      </c>
      <c r="D271" t="str">
        <f t="shared" si="55"/>
        <v>J21-3</v>
      </c>
      <c r="E271" t="s">
        <v>942</v>
      </c>
      <c r="F271">
        <v>3</v>
      </c>
      <c r="G271" t="s">
        <v>1908</v>
      </c>
      <c r="L271" t="s">
        <v>714</v>
      </c>
      <c r="M271" t="s">
        <v>290</v>
      </c>
      <c r="N271">
        <v>91.315200000000004</v>
      </c>
      <c r="AT271" t="str">
        <f t="shared" si="56"/>
        <v>UART_USB_P</v>
      </c>
      <c r="AU271" t="str">
        <f t="shared" si="57"/>
        <v>--</v>
      </c>
    </row>
    <row r="272" spans="1:47" x14ac:dyDescent="0.25">
      <c r="A272" t="str">
        <f t="shared" si="52"/>
        <v>J21-4</v>
      </c>
      <c r="B272" t="str">
        <f t="shared" si="53"/>
        <v>NetJ21_4</v>
      </c>
      <c r="C272" t="str">
        <f t="shared" si="54"/>
        <v>J21-NetJ21_4</v>
      </c>
      <c r="D272" t="str">
        <f t="shared" si="55"/>
        <v>J21-4</v>
      </c>
      <c r="E272" t="s">
        <v>942</v>
      </c>
      <c r="F272">
        <v>4</v>
      </c>
      <c r="G272" t="s">
        <v>1909</v>
      </c>
      <c r="L272" t="s">
        <v>1910</v>
      </c>
      <c r="M272" t="s">
        <v>290</v>
      </c>
      <c r="N272">
        <v>9.3613999999999997</v>
      </c>
      <c r="AT272" t="str">
        <f t="shared" si="56"/>
        <v>NetJ21_4</v>
      </c>
      <c r="AU272" t="str">
        <f t="shared" si="57"/>
        <v>--</v>
      </c>
    </row>
    <row r="273" spans="1:47" x14ac:dyDescent="0.25">
      <c r="A273" t="str">
        <f t="shared" si="52"/>
        <v>J21-5</v>
      </c>
      <c r="B273" t="str">
        <f t="shared" si="53"/>
        <v>GND</v>
      </c>
      <c r="C273" t="str">
        <f t="shared" si="54"/>
        <v>J21-GND</v>
      </c>
      <c r="D273" t="str">
        <f t="shared" si="55"/>
        <v>J21-5</v>
      </c>
      <c r="E273" t="s">
        <v>942</v>
      </c>
      <c r="F273">
        <v>5</v>
      </c>
      <c r="G273" t="s">
        <v>291</v>
      </c>
      <c r="L273" t="s">
        <v>297</v>
      </c>
      <c r="M273" t="s">
        <v>290</v>
      </c>
      <c r="N273">
        <v>40.381799999999998</v>
      </c>
      <c r="AT273">
        <f t="shared" si="56"/>
        <v>0</v>
      </c>
      <c r="AU273">
        <f t="shared" si="57"/>
        <v>0</v>
      </c>
    </row>
    <row r="274" spans="1:47" x14ac:dyDescent="0.25">
      <c r="A274" t="str">
        <f t="shared" si="52"/>
        <v>J21-S1</v>
      </c>
      <c r="B274" t="str">
        <f t="shared" si="53"/>
        <v>GND</v>
      </c>
      <c r="C274" t="str">
        <f t="shared" si="54"/>
        <v>J21-GND</v>
      </c>
      <c r="D274" t="str">
        <f t="shared" si="55"/>
        <v>J21-S1</v>
      </c>
      <c r="E274" t="s">
        <v>942</v>
      </c>
      <c r="F274" t="s">
        <v>1851</v>
      </c>
      <c r="G274" t="s">
        <v>291</v>
      </c>
      <c r="L274" t="s">
        <v>294</v>
      </c>
      <c r="M274" t="s">
        <v>290</v>
      </c>
      <c r="N274">
        <v>40.395400000000002</v>
      </c>
      <c r="AT274">
        <f t="shared" si="56"/>
        <v>0</v>
      </c>
      <c r="AU274">
        <f t="shared" si="57"/>
        <v>0</v>
      </c>
    </row>
    <row r="275" spans="1:47" x14ac:dyDescent="0.25">
      <c r="A275" t="str">
        <f t="shared" si="52"/>
        <v>J21-S2</v>
      </c>
      <c r="B275" t="str">
        <f t="shared" si="53"/>
        <v>GND</v>
      </c>
      <c r="C275" t="str">
        <f t="shared" si="54"/>
        <v>J21-GND</v>
      </c>
      <c r="D275" t="str">
        <f t="shared" si="55"/>
        <v>J21-S2</v>
      </c>
      <c r="E275" t="s">
        <v>942</v>
      </c>
      <c r="F275" t="s">
        <v>1853</v>
      </c>
      <c r="G275" t="s">
        <v>291</v>
      </c>
      <c r="L275" t="s">
        <v>308</v>
      </c>
      <c r="M275" t="s">
        <v>290</v>
      </c>
      <c r="N275">
        <v>42.3461</v>
      </c>
      <c r="AT275">
        <f t="shared" si="56"/>
        <v>0</v>
      </c>
      <c r="AU275">
        <f t="shared" si="57"/>
        <v>0</v>
      </c>
    </row>
    <row r="276" spans="1:47" x14ac:dyDescent="0.25">
      <c r="A276" t="str">
        <f t="shared" si="52"/>
        <v>J21-S3</v>
      </c>
      <c r="B276" t="str">
        <f t="shared" si="53"/>
        <v>GND</v>
      </c>
      <c r="C276" t="str">
        <f t="shared" si="54"/>
        <v>J21-GND</v>
      </c>
      <c r="D276" t="str">
        <f t="shared" si="55"/>
        <v>J21-S3</v>
      </c>
      <c r="E276" t="s">
        <v>942</v>
      </c>
      <c r="F276" t="s">
        <v>1855</v>
      </c>
      <c r="G276" t="s">
        <v>291</v>
      </c>
      <c r="L276" t="s">
        <v>304</v>
      </c>
      <c r="M276" t="s">
        <v>290</v>
      </c>
      <c r="N276">
        <v>42.358699999999999</v>
      </c>
      <c r="AT276">
        <f t="shared" si="56"/>
        <v>0</v>
      </c>
      <c r="AU276">
        <f t="shared" si="57"/>
        <v>0</v>
      </c>
    </row>
    <row r="277" spans="1:47" x14ac:dyDescent="0.25">
      <c r="A277" t="str">
        <f t="shared" si="52"/>
        <v>J21-S4</v>
      </c>
      <c r="B277" t="str">
        <f t="shared" si="53"/>
        <v>GND</v>
      </c>
      <c r="C277" t="str">
        <f t="shared" si="54"/>
        <v>J21-GND</v>
      </c>
      <c r="D277" t="str">
        <f t="shared" si="55"/>
        <v>J21-S4</v>
      </c>
      <c r="E277" t="s">
        <v>942</v>
      </c>
      <c r="F277" t="s">
        <v>1857</v>
      </c>
      <c r="G277" t="s">
        <v>291</v>
      </c>
      <c r="L277" t="s">
        <v>318</v>
      </c>
      <c r="M277" t="s">
        <v>290</v>
      </c>
      <c r="N277">
        <v>43.350200000000001</v>
      </c>
      <c r="AT277">
        <f t="shared" si="56"/>
        <v>0</v>
      </c>
      <c r="AU277">
        <f t="shared" si="57"/>
        <v>0</v>
      </c>
    </row>
    <row r="278" spans="1:47" x14ac:dyDescent="0.25">
      <c r="A278" t="str">
        <f t="shared" si="52"/>
        <v>JB1-1</v>
      </c>
      <c r="B278" t="str">
        <f t="shared" si="53"/>
        <v>GND</v>
      </c>
      <c r="C278" t="str">
        <f t="shared" si="54"/>
        <v>JB1-GND</v>
      </c>
      <c r="D278" t="str">
        <f t="shared" si="55"/>
        <v>JB1-1</v>
      </c>
      <c r="E278" t="s">
        <v>273</v>
      </c>
      <c r="F278">
        <v>1</v>
      </c>
      <c r="G278" t="s">
        <v>291</v>
      </c>
      <c r="L278" t="s">
        <v>314</v>
      </c>
      <c r="M278" t="s">
        <v>290</v>
      </c>
      <c r="N278">
        <v>43.363300000000002</v>
      </c>
      <c r="AT278">
        <f t="shared" si="56"/>
        <v>0</v>
      </c>
      <c r="AU278">
        <f t="shared" si="57"/>
        <v>0</v>
      </c>
    </row>
    <row r="279" spans="1:47" x14ac:dyDescent="0.25">
      <c r="A279" t="str">
        <f t="shared" si="52"/>
        <v>JB1-2</v>
      </c>
      <c r="B279" t="str">
        <f t="shared" si="53"/>
        <v>3.3V</v>
      </c>
      <c r="C279" t="str">
        <f t="shared" si="54"/>
        <v>JB1-3.3V</v>
      </c>
      <c r="D279" t="str">
        <f t="shared" si="55"/>
        <v>JB1-2</v>
      </c>
      <c r="E279" t="s">
        <v>273</v>
      </c>
      <c r="F279">
        <v>2</v>
      </c>
      <c r="G279" t="s">
        <v>1598</v>
      </c>
      <c r="L279" t="s">
        <v>329</v>
      </c>
      <c r="M279" t="s">
        <v>290</v>
      </c>
      <c r="N279">
        <v>43.490900000000003</v>
      </c>
      <c r="AT279">
        <f t="shared" si="56"/>
        <v>0</v>
      </c>
      <c r="AU279">
        <f t="shared" si="57"/>
        <v>0</v>
      </c>
    </row>
    <row r="280" spans="1:47" x14ac:dyDescent="0.25">
      <c r="A280" t="str">
        <f t="shared" si="52"/>
        <v>JB1-3</v>
      </c>
      <c r="B280" t="str">
        <f t="shared" si="53"/>
        <v>PHY_MDI0_P</v>
      </c>
      <c r="C280" t="str">
        <f t="shared" si="54"/>
        <v>JB1-PHY_MDI0_P</v>
      </c>
      <c r="D280" t="str">
        <f t="shared" si="55"/>
        <v>JB1-3</v>
      </c>
      <c r="E280" t="s">
        <v>273</v>
      </c>
      <c r="F280">
        <v>3</v>
      </c>
      <c r="G280" t="s">
        <v>294</v>
      </c>
      <c r="L280" t="s">
        <v>325</v>
      </c>
      <c r="M280" t="s">
        <v>290</v>
      </c>
      <c r="N280">
        <v>43.503700000000002</v>
      </c>
      <c r="AT280" t="str">
        <f t="shared" si="56"/>
        <v>PHY_MDI0_P</v>
      </c>
      <c r="AU280" t="str">
        <f t="shared" si="57"/>
        <v>--</v>
      </c>
    </row>
    <row r="281" spans="1:47" x14ac:dyDescent="0.25">
      <c r="A281" t="str">
        <f t="shared" si="52"/>
        <v>JB1-4</v>
      </c>
      <c r="B281" t="str">
        <f t="shared" si="53"/>
        <v>3.3V</v>
      </c>
      <c r="C281" t="str">
        <f t="shared" si="54"/>
        <v>JB1-3.3V</v>
      </c>
      <c r="D281" t="str">
        <f t="shared" si="55"/>
        <v>JB1-4</v>
      </c>
      <c r="E281" t="s">
        <v>273</v>
      </c>
      <c r="F281">
        <v>4</v>
      </c>
      <c r="G281" t="s">
        <v>1598</v>
      </c>
      <c r="L281" t="s">
        <v>1911</v>
      </c>
      <c r="M281" t="s">
        <v>290</v>
      </c>
      <c r="N281">
        <v>11.1707</v>
      </c>
      <c r="AT281">
        <f t="shared" si="56"/>
        <v>0</v>
      </c>
      <c r="AU281">
        <f t="shared" si="57"/>
        <v>0</v>
      </c>
    </row>
    <row r="282" spans="1:47" x14ac:dyDescent="0.25">
      <c r="A282" t="str">
        <f t="shared" si="52"/>
        <v>JB1-5</v>
      </c>
      <c r="B282" t="str">
        <f t="shared" si="53"/>
        <v>PHY_MDI0_N</v>
      </c>
      <c r="C282" t="str">
        <f t="shared" si="54"/>
        <v>JB1-PHY_MDI0_N</v>
      </c>
      <c r="D282" t="str">
        <f t="shared" si="55"/>
        <v>JB1-5</v>
      </c>
      <c r="E282" t="s">
        <v>273</v>
      </c>
      <c r="F282">
        <v>5</v>
      </c>
      <c r="G282" t="s">
        <v>297</v>
      </c>
      <c r="L282" t="s">
        <v>1912</v>
      </c>
      <c r="M282" t="s">
        <v>290</v>
      </c>
      <c r="N282">
        <v>41.839300000000001</v>
      </c>
      <c r="AT282" t="str">
        <f t="shared" si="56"/>
        <v>PHY_MDI0_N</v>
      </c>
      <c r="AU282" t="str">
        <f t="shared" si="57"/>
        <v>--</v>
      </c>
    </row>
    <row r="283" spans="1:47" x14ac:dyDescent="0.25">
      <c r="A283" t="str">
        <f t="shared" si="52"/>
        <v>JB1-6</v>
      </c>
      <c r="B283" t="str">
        <f t="shared" si="53"/>
        <v>3.3V</v>
      </c>
      <c r="C283" t="str">
        <f t="shared" si="54"/>
        <v>JB1-3.3V</v>
      </c>
      <c r="D283" t="str">
        <f t="shared" si="55"/>
        <v>JB1-6</v>
      </c>
      <c r="E283" t="s">
        <v>273</v>
      </c>
      <c r="F283">
        <v>6</v>
      </c>
      <c r="G283" t="s">
        <v>1598</v>
      </c>
      <c r="L283" t="s">
        <v>1851</v>
      </c>
      <c r="M283" t="s">
        <v>290</v>
      </c>
      <c r="N283">
        <v>35.5486</v>
      </c>
      <c r="AT283">
        <f t="shared" si="56"/>
        <v>0</v>
      </c>
      <c r="AU283">
        <f t="shared" si="57"/>
        <v>0</v>
      </c>
    </row>
    <row r="284" spans="1:47" x14ac:dyDescent="0.25">
      <c r="A284" t="str">
        <f t="shared" si="52"/>
        <v>JB1-7</v>
      </c>
      <c r="B284" t="str">
        <f t="shared" si="53"/>
        <v>GND</v>
      </c>
      <c r="C284" t="str">
        <f t="shared" si="54"/>
        <v>JB1-GND</v>
      </c>
      <c r="D284" t="str">
        <f t="shared" si="55"/>
        <v>JB1-7</v>
      </c>
      <c r="E284" t="s">
        <v>273</v>
      </c>
      <c r="F284">
        <v>7</v>
      </c>
      <c r="G284" t="s">
        <v>291</v>
      </c>
      <c r="L284" t="s">
        <v>1840</v>
      </c>
      <c r="M284" t="s">
        <v>290</v>
      </c>
      <c r="N284">
        <v>40.967399999999998</v>
      </c>
      <c r="AT284">
        <f t="shared" si="56"/>
        <v>0</v>
      </c>
      <c r="AU284">
        <f t="shared" si="57"/>
        <v>0</v>
      </c>
    </row>
    <row r="285" spans="1:47" x14ac:dyDescent="0.25">
      <c r="A285" t="str">
        <f t="shared" si="52"/>
        <v>JB1-8</v>
      </c>
      <c r="B285" t="str">
        <f t="shared" si="53"/>
        <v>NOSEQ</v>
      </c>
      <c r="C285" t="str">
        <f t="shared" si="54"/>
        <v>JB1-NOSEQ</v>
      </c>
      <c r="D285" t="str">
        <f t="shared" si="55"/>
        <v>JB1-8</v>
      </c>
      <c r="E285" t="s">
        <v>273</v>
      </c>
      <c r="F285">
        <v>8</v>
      </c>
      <c r="G285" t="s">
        <v>299</v>
      </c>
      <c r="L285" t="s">
        <v>1913</v>
      </c>
      <c r="M285" t="s">
        <v>290</v>
      </c>
      <c r="N285">
        <v>34.339599999999997</v>
      </c>
      <c r="AT285" t="str">
        <f t="shared" si="56"/>
        <v>NOSEQ</v>
      </c>
      <c r="AU285" t="str">
        <f t="shared" si="57"/>
        <v>--</v>
      </c>
    </row>
    <row r="286" spans="1:47" x14ac:dyDescent="0.25">
      <c r="A286" t="str">
        <f t="shared" si="52"/>
        <v>JB1-9</v>
      </c>
      <c r="B286" t="str">
        <f t="shared" si="53"/>
        <v>PHY_MDI1_P</v>
      </c>
      <c r="C286" t="str">
        <f t="shared" si="54"/>
        <v>JB1-PHY_MDI1_P</v>
      </c>
      <c r="D286" t="str">
        <f t="shared" si="55"/>
        <v>JB1-9</v>
      </c>
      <c r="E286" t="s">
        <v>273</v>
      </c>
      <c r="F286">
        <v>9</v>
      </c>
      <c r="G286" t="s">
        <v>304</v>
      </c>
      <c r="L286" t="s">
        <v>1914</v>
      </c>
      <c r="M286" t="s">
        <v>290</v>
      </c>
      <c r="N286">
        <v>35.613900000000001</v>
      </c>
      <c r="AT286" t="str">
        <f t="shared" si="56"/>
        <v>PHY_MDI1_P</v>
      </c>
      <c r="AU286" t="str">
        <f t="shared" si="57"/>
        <v>--</v>
      </c>
    </row>
    <row r="287" spans="1:47" x14ac:dyDescent="0.25">
      <c r="A287" t="str">
        <f t="shared" si="52"/>
        <v>JB1-10</v>
      </c>
      <c r="B287" t="str">
        <f t="shared" si="53"/>
        <v>VCCIOA</v>
      </c>
      <c r="C287" t="str">
        <f t="shared" si="54"/>
        <v>JB1-VCCIOA</v>
      </c>
      <c r="D287" t="str">
        <f t="shared" si="55"/>
        <v>JB1-10</v>
      </c>
      <c r="E287" t="s">
        <v>273</v>
      </c>
      <c r="F287">
        <v>10</v>
      </c>
      <c r="G287" t="s">
        <v>1669</v>
      </c>
      <c r="L287" t="s">
        <v>1915</v>
      </c>
      <c r="M287" t="s">
        <v>290</v>
      </c>
      <c r="N287">
        <v>36.048000000000002</v>
      </c>
      <c r="AT287">
        <f t="shared" si="56"/>
        <v>0</v>
      </c>
      <c r="AU287">
        <f t="shared" si="57"/>
        <v>0</v>
      </c>
    </row>
    <row r="288" spans="1:47" x14ac:dyDescent="0.25">
      <c r="A288" t="str">
        <f t="shared" si="52"/>
        <v>JB1-11</v>
      </c>
      <c r="B288" t="str">
        <f t="shared" si="53"/>
        <v>PHY_MDI1_N</v>
      </c>
      <c r="C288" t="str">
        <f t="shared" si="54"/>
        <v>JB1-PHY_MDI1_N</v>
      </c>
      <c r="D288" t="str">
        <f t="shared" si="55"/>
        <v>JB1-11</v>
      </c>
      <c r="E288" t="s">
        <v>273</v>
      </c>
      <c r="F288">
        <v>11</v>
      </c>
      <c r="G288" t="s">
        <v>308</v>
      </c>
      <c r="L288" t="s">
        <v>1916</v>
      </c>
      <c r="M288" t="s">
        <v>290</v>
      </c>
      <c r="N288">
        <v>35.445</v>
      </c>
      <c r="AT288" t="str">
        <f t="shared" si="56"/>
        <v>PHY_MDI1_N</v>
      </c>
      <c r="AU288" t="str">
        <f t="shared" si="57"/>
        <v>--</v>
      </c>
    </row>
    <row r="289" spans="1:47" x14ac:dyDescent="0.25">
      <c r="A289" t="str">
        <f t="shared" si="52"/>
        <v>JB1-12</v>
      </c>
      <c r="B289" t="str">
        <f t="shared" si="53"/>
        <v>VCCIOA</v>
      </c>
      <c r="C289" t="str">
        <f t="shared" si="54"/>
        <v>JB1-VCCIOA</v>
      </c>
      <c r="D289" t="str">
        <f t="shared" si="55"/>
        <v>JB1-12</v>
      </c>
      <c r="E289" t="s">
        <v>273</v>
      </c>
      <c r="F289">
        <v>12</v>
      </c>
      <c r="G289" t="s">
        <v>1669</v>
      </c>
      <c r="L289" t="s">
        <v>1917</v>
      </c>
      <c r="M289" t="s">
        <v>290</v>
      </c>
      <c r="N289">
        <v>39.219900000000003</v>
      </c>
      <c r="AT289">
        <f t="shared" si="56"/>
        <v>0</v>
      </c>
      <c r="AU289">
        <f t="shared" si="57"/>
        <v>0</v>
      </c>
    </row>
    <row r="290" spans="1:47" x14ac:dyDescent="0.25">
      <c r="A290" t="str">
        <f t="shared" si="52"/>
        <v>JB1-13</v>
      </c>
      <c r="B290" t="str">
        <f t="shared" si="53"/>
        <v>ETH-VCC</v>
      </c>
      <c r="C290" t="str">
        <f t="shared" si="54"/>
        <v>JB1-ETH-VCC</v>
      </c>
      <c r="D290" t="str">
        <f t="shared" si="55"/>
        <v>JB1-13</v>
      </c>
      <c r="E290" t="s">
        <v>273</v>
      </c>
      <c r="F290">
        <v>13</v>
      </c>
      <c r="G290" t="s">
        <v>1816</v>
      </c>
      <c r="L290" t="s">
        <v>1918</v>
      </c>
      <c r="M290" t="s">
        <v>290</v>
      </c>
      <c r="N290">
        <v>41.240299999999998</v>
      </c>
      <c r="AT290" t="str">
        <f t="shared" si="56"/>
        <v>ETH-VCC</v>
      </c>
      <c r="AU290" t="str">
        <f t="shared" si="57"/>
        <v>--</v>
      </c>
    </row>
    <row r="291" spans="1:47" x14ac:dyDescent="0.25">
      <c r="A291" t="str">
        <f t="shared" si="52"/>
        <v>JB1-14</v>
      </c>
      <c r="B291" t="str">
        <f t="shared" si="53"/>
        <v>3.3V</v>
      </c>
      <c r="C291" t="str">
        <f t="shared" si="54"/>
        <v>JB1-3.3V</v>
      </c>
      <c r="D291" t="str">
        <f t="shared" si="55"/>
        <v>JB1-14</v>
      </c>
      <c r="E291" t="s">
        <v>273</v>
      </c>
      <c r="F291">
        <v>14</v>
      </c>
      <c r="G291" t="s">
        <v>1598</v>
      </c>
      <c r="L291" t="s">
        <v>1919</v>
      </c>
      <c r="M291" t="s">
        <v>290</v>
      </c>
      <c r="N291">
        <v>14.2171</v>
      </c>
      <c r="AT291">
        <f t="shared" si="56"/>
        <v>0</v>
      </c>
      <c r="AU291">
        <f t="shared" si="57"/>
        <v>0</v>
      </c>
    </row>
    <row r="292" spans="1:47" x14ac:dyDescent="0.25">
      <c r="A292" t="str">
        <f t="shared" si="52"/>
        <v>JB1-15</v>
      </c>
      <c r="B292" t="str">
        <f t="shared" si="53"/>
        <v>PHY_MDI2_P</v>
      </c>
      <c r="C292" t="str">
        <f t="shared" si="54"/>
        <v>JB1-PHY_MDI2_P</v>
      </c>
      <c r="D292" t="str">
        <f t="shared" si="55"/>
        <v>JB1-15</v>
      </c>
      <c r="E292" t="s">
        <v>273</v>
      </c>
      <c r="F292">
        <v>15</v>
      </c>
      <c r="G292" t="s">
        <v>314</v>
      </c>
      <c r="L292" t="s">
        <v>1920</v>
      </c>
      <c r="M292" t="s">
        <v>290</v>
      </c>
      <c r="N292">
        <v>53.820399999999999</v>
      </c>
      <c r="AT292" t="str">
        <f t="shared" si="56"/>
        <v>PHY_MDI2_P</v>
      </c>
      <c r="AU292" t="str">
        <f t="shared" si="57"/>
        <v>--</v>
      </c>
    </row>
    <row r="293" spans="1:47" x14ac:dyDescent="0.25">
      <c r="A293" t="str">
        <f t="shared" si="52"/>
        <v>JB1-16</v>
      </c>
      <c r="B293" t="str">
        <f t="shared" si="53"/>
        <v>3.3V</v>
      </c>
      <c r="C293" t="str">
        <f t="shared" si="54"/>
        <v>JB1-3.3V</v>
      </c>
      <c r="D293" t="str">
        <f t="shared" si="55"/>
        <v>JB1-16</v>
      </c>
      <c r="E293" t="s">
        <v>273</v>
      </c>
      <c r="F293">
        <v>16</v>
      </c>
      <c r="G293" t="s">
        <v>1598</v>
      </c>
      <c r="L293" t="s">
        <v>1836</v>
      </c>
      <c r="M293" t="s">
        <v>290</v>
      </c>
      <c r="N293">
        <v>30.459599999999998</v>
      </c>
      <c r="AT293">
        <f t="shared" si="56"/>
        <v>0</v>
      </c>
      <c r="AU293">
        <f t="shared" si="57"/>
        <v>0</v>
      </c>
    </row>
    <row r="294" spans="1:47" x14ac:dyDescent="0.25">
      <c r="A294" t="str">
        <f t="shared" si="52"/>
        <v>JB1-17</v>
      </c>
      <c r="B294" t="str">
        <f t="shared" si="53"/>
        <v>PHY_MDI2_N</v>
      </c>
      <c r="C294" t="str">
        <f t="shared" si="54"/>
        <v>JB1-PHY_MDI2_N</v>
      </c>
      <c r="D294" t="str">
        <f t="shared" si="55"/>
        <v>JB1-17</v>
      </c>
      <c r="E294" t="s">
        <v>273</v>
      </c>
      <c r="F294">
        <v>17</v>
      </c>
      <c r="G294" t="s">
        <v>318</v>
      </c>
      <c r="L294" t="s">
        <v>1921</v>
      </c>
      <c r="M294" t="s">
        <v>290</v>
      </c>
      <c r="N294">
        <v>5.8205</v>
      </c>
      <c r="AT294" t="str">
        <f t="shared" si="56"/>
        <v>PHY_MDI2_N</v>
      </c>
      <c r="AU294" t="str">
        <f t="shared" si="57"/>
        <v>--</v>
      </c>
    </row>
    <row r="295" spans="1:47" x14ac:dyDescent="0.25">
      <c r="A295" t="str">
        <f t="shared" si="52"/>
        <v>JB1-18</v>
      </c>
      <c r="B295" t="str">
        <f t="shared" si="53"/>
        <v>SD_DAT3</v>
      </c>
      <c r="C295" t="str">
        <f t="shared" si="54"/>
        <v>JB1-SD_DAT3</v>
      </c>
      <c r="D295" t="str">
        <f t="shared" si="55"/>
        <v>JB1-18</v>
      </c>
      <c r="E295" t="s">
        <v>273</v>
      </c>
      <c r="F295">
        <v>18</v>
      </c>
      <c r="G295" t="s">
        <v>1918</v>
      </c>
      <c r="L295" t="s">
        <v>1922</v>
      </c>
      <c r="M295" t="s">
        <v>290</v>
      </c>
      <c r="N295">
        <v>6.4473000000000003</v>
      </c>
      <c r="AT295" t="str">
        <f t="shared" si="56"/>
        <v>SD_DAT3</v>
      </c>
      <c r="AU295" t="str">
        <f t="shared" si="57"/>
        <v>--</v>
      </c>
    </row>
    <row r="296" spans="1:47" x14ac:dyDescent="0.25">
      <c r="A296" t="str">
        <f t="shared" si="52"/>
        <v>JB1-19</v>
      </c>
      <c r="B296" t="str">
        <f t="shared" si="53"/>
        <v>GND</v>
      </c>
      <c r="C296" t="str">
        <f t="shared" si="54"/>
        <v>JB1-GND</v>
      </c>
      <c r="D296" t="str">
        <f t="shared" si="55"/>
        <v>JB1-19</v>
      </c>
      <c r="E296" t="s">
        <v>273</v>
      </c>
      <c r="F296">
        <v>19</v>
      </c>
      <c r="G296" t="s">
        <v>291</v>
      </c>
      <c r="L296" t="s">
        <v>1923</v>
      </c>
      <c r="M296" t="s">
        <v>290</v>
      </c>
      <c r="N296">
        <v>6.3331999999999997</v>
      </c>
      <c r="AT296">
        <f t="shared" si="56"/>
        <v>0</v>
      </c>
      <c r="AU296">
        <f t="shared" si="57"/>
        <v>0</v>
      </c>
    </row>
    <row r="297" spans="1:47" x14ac:dyDescent="0.25">
      <c r="A297" t="str">
        <f t="shared" si="52"/>
        <v>JB1-20</v>
      </c>
      <c r="B297" t="str">
        <f t="shared" si="53"/>
        <v>SD_DAT2</v>
      </c>
      <c r="C297" t="str">
        <f t="shared" si="54"/>
        <v>JB1-SD_DAT2</v>
      </c>
      <c r="D297" t="str">
        <f t="shared" si="55"/>
        <v>JB1-20</v>
      </c>
      <c r="E297" t="s">
        <v>273</v>
      </c>
      <c r="F297">
        <v>20</v>
      </c>
      <c r="G297" t="s">
        <v>1917</v>
      </c>
      <c r="L297" t="s">
        <v>1924</v>
      </c>
      <c r="M297" t="s">
        <v>290</v>
      </c>
      <c r="N297">
        <v>6.6083999999999996</v>
      </c>
      <c r="AT297" t="str">
        <f t="shared" si="56"/>
        <v>SD_DAT2</v>
      </c>
      <c r="AU297" t="str">
        <f t="shared" si="57"/>
        <v>--</v>
      </c>
    </row>
    <row r="298" spans="1:47" x14ac:dyDescent="0.25">
      <c r="A298" t="str">
        <f t="shared" si="52"/>
        <v>JB1-21</v>
      </c>
      <c r="B298" t="str">
        <f t="shared" si="53"/>
        <v>PHY_MDI3_P</v>
      </c>
      <c r="C298" t="str">
        <f t="shared" si="54"/>
        <v>JB1-PHY_MDI3_P</v>
      </c>
      <c r="D298" t="str">
        <f t="shared" si="55"/>
        <v>JB1-21</v>
      </c>
      <c r="E298" t="s">
        <v>273</v>
      </c>
      <c r="F298">
        <v>21</v>
      </c>
      <c r="G298" t="s">
        <v>325</v>
      </c>
      <c r="L298" t="s">
        <v>1925</v>
      </c>
      <c r="M298" t="s">
        <v>290</v>
      </c>
      <c r="N298">
        <v>53.3688</v>
      </c>
      <c r="AT298" t="str">
        <f t="shared" si="56"/>
        <v>PHY_MDI3_P</v>
      </c>
      <c r="AU298" t="str">
        <f t="shared" si="57"/>
        <v>--</v>
      </c>
    </row>
    <row r="299" spans="1:47" x14ac:dyDescent="0.25">
      <c r="A299" t="str">
        <f t="shared" si="52"/>
        <v>JB1-22</v>
      </c>
      <c r="B299" t="str">
        <f t="shared" si="53"/>
        <v>SD_DAT1</v>
      </c>
      <c r="C299" t="str">
        <f t="shared" si="54"/>
        <v>JB1-SD_DAT1</v>
      </c>
      <c r="D299" t="str">
        <f t="shared" si="55"/>
        <v>JB1-22</v>
      </c>
      <c r="E299" t="s">
        <v>273</v>
      </c>
      <c r="F299">
        <v>22</v>
      </c>
      <c r="G299" t="s">
        <v>1916</v>
      </c>
      <c r="L299" t="s">
        <v>1926</v>
      </c>
      <c r="M299" t="s">
        <v>290</v>
      </c>
      <c r="N299">
        <v>9.9619</v>
      </c>
      <c r="AT299" t="str">
        <f t="shared" si="56"/>
        <v>SD_DAT1</v>
      </c>
      <c r="AU299" t="str">
        <f t="shared" si="57"/>
        <v>--</v>
      </c>
    </row>
    <row r="300" spans="1:47" x14ac:dyDescent="0.25">
      <c r="A300" t="str">
        <f t="shared" si="52"/>
        <v>JB1-23</v>
      </c>
      <c r="B300" t="str">
        <f t="shared" si="53"/>
        <v>PHY_MDI3_N</v>
      </c>
      <c r="C300" t="str">
        <f t="shared" si="54"/>
        <v>JB1-PHY_MDI3_N</v>
      </c>
      <c r="D300" t="str">
        <f t="shared" si="55"/>
        <v>JB1-23</v>
      </c>
      <c r="E300" t="s">
        <v>273</v>
      </c>
      <c r="F300">
        <v>23</v>
      </c>
      <c r="G300" t="s">
        <v>329</v>
      </c>
      <c r="L300" t="s">
        <v>1927</v>
      </c>
      <c r="M300" t="s">
        <v>290</v>
      </c>
      <c r="N300">
        <v>11.817</v>
      </c>
      <c r="AT300" t="str">
        <f t="shared" si="56"/>
        <v>PHY_MDI3_N</v>
      </c>
      <c r="AU300" t="str">
        <f t="shared" si="57"/>
        <v>--</v>
      </c>
    </row>
    <row r="301" spans="1:47" x14ac:dyDescent="0.25">
      <c r="A301" t="str">
        <f t="shared" si="52"/>
        <v>JB1-24</v>
      </c>
      <c r="B301" t="str">
        <f t="shared" si="53"/>
        <v>SD_DAT0</v>
      </c>
      <c r="C301" t="str">
        <f t="shared" si="54"/>
        <v>JB1-SD_DAT0</v>
      </c>
      <c r="D301" t="str">
        <f t="shared" si="55"/>
        <v>JB1-24</v>
      </c>
      <c r="E301" t="s">
        <v>273</v>
      </c>
      <c r="F301">
        <v>24</v>
      </c>
      <c r="G301" t="s">
        <v>1915</v>
      </c>
      <c r="L301" t="s">
        <v>1928</v>
      </c>
      <c r="M301" t="s">
        <v>290</v>
      </c>
      <c r="N301">
        <v>56.677</v>
      </c>
      <c r="AT301" t="str">
        <f t="shared" si="56"/>
        <v>SD_DAT0</v>
      </c>
      <c r="AU301" t="str">
        <f t="shared" si="57"/>
        <v>--</v>
      </c>
    </row>
    <row r="302" spans="1:47" x14ac:dyDescent="0.25">
      <c r="A302" t="str">
        <f t="shared" si="52"/>
        <v>JB1-25</v>
      </c>
      <c r="B302" t="str">
        <f t="shared" si="53"/>
        <v>GND</v>
      </c>
      <c r="C302" t="str">
        <f t="shared" si="54"/>
        <v>JB1-GND</v>
      </c>
      <c r="D302" t="str">
        <f t="shared" si="55"/>
        <v>JB1-25</v>
      </c>
      <c r="E302" t="s">
        <v>273</v>
      </c>
      <c r="F302">
        <v>25</v>
      </c>
      <c r="G302" t="s">
        <v>291</v>
      </c>
      <c r="L302" t="s">
        <v>1906</v>
      </c>
      <c r="M302" t="s">
        <v>290</v>
      </c>
      <c r="N302">
        <v>10.0167</v>
      </c>
      <c r="AT302">
        <f t="shared" si="56"/>
        <v>0</v>
      </c>
      <c r="AU302">
        <f t="shared" si="57"/>
        <v>0</v>
      </c>
    </row>
    <row r="303" spans="1:47" x14ac:dyDescent="0.25">
      <c r="A303" t="str">
        <f t="shared" si="52"/>
        <v>JB1-26</v>
      </c>
      <c r="B303" t="str">
        <f t="shared" si="53"/>
        <v>SD_CMD</v>
      </c>
      <c r="C303" t="str">
        <f t="shared" si="54"/>
        <v>JB1-SD_CMD</v>
      </c>
      <c r="D303" t="str">
        <f t="shared" si="55"/>
        <v>JB1-26</v>
      </c>
      <c r="E303" t="s">
        <v>273</v>
      </c>
      <c r="F303">
        <v>26</v>
      </c>
      <c r="G303" t="s">
        <v>1914</v>
      </c>
      <c r="L303" t="s">
        <v>1908</v>
      </c>
      <c r="M303" t="s">
        <v>290</v>
      </c>
      <c r="N303">
        <v>10.0471</v>
      </c>
      <c r="AT303" t="str">
        <f t="shared" si="56"/>
        <v>SD_CMD</v>
      </c>
      <c r="AU303" t="str">
        <f t="shared" si="57"/>
        <v>--</v>
      </c>
    </row>
    <row r="304" spans="1:47" x14ac:dyDescent="0.25">
      <c r="A304" t="str">
        <f t="shared" si="52"/>
        <v>JB1-27</v>
      </c>
      <c r="B304" t="str">
        <f t="shared" si="53"/>
        <v>EN1</v>
      </c>
      <c r="C304" t="str">
        <f t="shared" si="54"/>
        <v>JB1-EN1</v>
      </c>
      <c r="D304" t="str">
        <f t="shared" si="55"/>
        <v>JB1-27</v>
      </c>
      <c r="E304" t="s">
        <v>273</v>
      </c>
      <c r="F304">
        <v>27</v>
      </c>
      <c r="G304" t="s">
        <v>1815</v>
      </c>
      <c r="L304" t="s">
        <v>1929</v>
      </c>
      <c r="M304" t="s">
        <v>290</v>
      </c>
      <c r="N304">
        <v>4.8788999999999998</v>
      </c>
      <c r="AT304" t="str">
        <f t="shared" si="56"/>
        <v>EN1</v>
      </c>
      <c r="AU304" t="str">
        <f t="shared" si="57"/>
        <v>--</v>
      </c>
    </row>
    <row r="305" spans="1:47" x14ac:dyDescent="0.25">
      <c r="A305" t="str">
        <f t="shared" si="52"/>
        <v>JB1-28</v>
      </c>
      <c r="B305" t="str">
        <f t="shared" si="53"/>
        <v>SD_CLK</v>
      </c>
      <c r="C305" t="str">
        <f t="shared" si="54"/>
        <v>JB1-SD_CLK</v>
      </c>
      <c r="D305" t="str">
        <f t="shared" si="55"/>
        <v>JB1-28</v>
      </c>
      <c r="E305" t="s">
        <v>273</v>
      </c>
      <c r="F305">
        <v>28</v>
      </c>
      <c r="G305" t="s">
        <v>1913</v>
      </c>
      <c r="L305" t="s">
        <v>1930</v>
      </c>
      <c r="M305" t="s">
        <v>290</v>
      </c>
      <c r="N305">
        <v>4.8788999999999998</v>
      </c>
      <c r="AT305" t="str">
        <f t="shared" si="56"/>
        <v>SD_CLK</v>
      </c>
      <c r="AU305" t="str">
        <f t="shared" si="57"/>
        <v>--</v>
      </c>
    </row>
    <row r="306" spans="1:47" x14ac:dyDescent="0.25">
      <c r="A306" t="str">
        <f t="shared" si="52"/>
        <v>JB1-29</v>
      </c>
      <c r="B306" t="str">
        <f t="shared" si="53"/>
        <v>PGOOD</v>
      </c>
      <c r="C306" t="str">
        <f t="shared" si="54"/>
        <v>JB1-PGOOD</v>
      </c>
      <c r="D306" t="str">
        <f t="shared" si="55"/>
        <v>JB1-29</v>
      </c>
      <c r="E306" t="s">
        <v>273</v>
      </c>
      <c r="F306">
        <v>29</v>
      </c>
      <c r="G306" t="s">
        <v>1904</v>
      </c>
      <c r="L306" t="s">
        <v>1905</v>
      </c>
      <c r="M306" t="s">
        <v>290</v>
      </c>
      <c r="N306">
        <v>12.044</v>
      </c>
      <c r="AT306" t="str">
        <f t="shared" si="56"/>
        <v>PGOOD</v>
      </c>
      <c r="AU306" t="str">
        <f t="shared" si="57"/>
        <v>--</v>
      </c>
    </row>
    <row r="307" spans="1:47" x14ac:dyDescent="0.25">
      <c r="A307" t="str">
        <f t="shared" si="52"/>
        <v>JB1-30</v>
      </c>
      <c r="B307" t="str">
        <f t="shared" si="53"/>
        <v>GND</v>
      </c>
      <c r="C307" t="str">
        <f t="shared" si="54"/>
        <v>JB1-GND</v>
      </c>
      <c r="D307" t="str">
        <f t="shared" si="55"/>
        <v>JB1-30</v>
      </c>
      <c r="E307" t="s">
        <v>273</v>
      </c>
      <c r="F307">
        <v>30</v>
      </c>
      <c r="G307" t="s">
        <v>291</v>
      </c>
      <c r="L307" t="s">
        <v>1931</v>
      </c>
      <c r="M307" t="s">
        <v>290</v>
      </c>
      <c r="N307">
        <v>29.368600000000001</v>
      </c>
      <c r="AT307">
        <f t="shared" si="56"/>
        <v>0</v>
      </c>
      <c r="AU307">
        <f t="shared" si="57"/>
        <v>0</v>
      </c>
    </row>
    <row r="308" spans="1:47" x14ac:dyDescent="0.25">
      <c r="A308" t="str">
        <f t="shared" si="52"/>
        <v>JB1-31</v>
      </c>
      <c r="B308" t="str">
        <f t="shared" si="53"/>
        <v>MODE</v>
      </c>
      <c r="C308" t="str">
        <f t="shared" si="54"/>
        <v>JB1-MODE</v>
      </c>
      <c r="D308" t="str">
        <f t="shared" si="55"/>
        <v>JB1-31</v>
      </c>
      <c r="E308" t="s">
        <v>273</v>
      </c>
      <c r="F308">
        <v>31</v>
      </c>
      <c r="G308" t="s">
        <v>1850</v>
      </c>
      <c r="L308" t="s">
        <v>1932</v>
      </c>
      <c r="M308" t="s">
        <v>290</v>
      </c>
      <c r="N308">
        <v>30.433499999999999</v>
      </c>
      <c r="AT308" t="str">
        <f t="shared" si="56"/>
        <v>MODE</v>
      </c>
      <c r="AU308" t="str">
        <f t="shared" si="57"/>
        <v>--</v>
      </c>
    </row>
    <row r="309" spans="1:47" x14ac:dyDescent="0.25">
      <c r="A309" t="str">
        <f t="shared" si="52"/>
        <v>JB1-32</v>
      </c>
      <c r="B309" t="str">
        <f t="shared" si="53"/>
        <v>B35_L16_N</v>
      </c>
      <c r="C309" t="str">
        <f t="shared" si="54"/>
        <v>JB1-B35_L16_N</v>
      </c>
      <c r="D309" t="str">
        <f t="shared" si="55"/>
        <v>JB1-32</v>
      </c>
      <c r="E309" t="s">
        <v>273</v>
      </c>
      <c r="F309">
        <v>32</v>
      </c>
      <c r="G309" t="s">
        <v>1632</v>
      </c>
      <c r="L309" t="s">
        <v>1933</v>
      </c>
      <c r="M309" t="s">
        <v>290</v>
      </c>
      <c r="N309">
        <v>14.182499999999999</v>
      </c>
      <c r="AT309" t="str">
        <f t="shared" si="56"/>
        <v>B35_L16_N</v>
      </c>
      <c r="AU309" t="str">
        <f t="shared" si="57"/>
        <v>--</v>
      </c>
    </row>
    <row r="310" spans="1:47" x14ac:dyDescent="0.25">
      <c r="A310" t="str">
        <f t="shared" si="52"/>
        <v>JB1-33</v>
      </c>
      <c r="B310" t="str">
        <f t="shared" si="53"/>
        <v>GND</v>
      </c>
      <c r="C310" t="str">
        <f t="shared" si="54"/>
        <v>JB1-GND</v>
      </c>
      <c r="D310" t="str">
        <f t="shared" si="55"/>
        <v>JB1-33</v>
      </c>
      <c r="E310" t="s">
        <v>273</v>
      </c>
      <c r="F310">
        <v>33</v>
      </c>
      <c r="G310" t="s">
        <v>291</v>
      </c>
      <c r="L310" t="s">
        <v>1861</v>
      </c>
      <c r="M310" t="s">
        <v>290</v>
      </c>
      <c r="N310">
        <v>39.895299999999999</v>
      </c>
      <c r="AT310">
        <f t="shared" si="56"/>
        <v>0</v>
      </c>
      <c r="AU310">
        <f t="shared" si="57"/>
        <v>0</v>
      </c>
    </row>
    <row r="311" spans="1:47" x14ac:dyDescent="0.25">
      <c r="A311" t="str">
        <f t="shared" si="52"/>
        <v>JB1-34</v>
      </c>
      <c r="B311" t="str">
        <f t="shared" si="53"/>
        <v>B35_L16_P</v>
      </c>
      <c r="C311" t="str">
        <f t="shared" si="54"/>
        <v>JB1-B35_L16_P</v>
      </c>
      <c r="D311" t="str">
        <f t="shared" si="55"/>
        <v>JB1-34</v>
      </c>
      <c r="E311" t="s">
        <v>273</v>
      </c>
      <c r="F311">
        <v>34</v>
      </c>
      <c r="G311" t="s">
        <v>1630</v>
      </c>
      <c r="L311" t="s">
        <v>1934</v>
      </c>
      <c r="M311" t="s">
        <v>290</v>
      </c>
      <c r="N311">
        <v>28.085100000000001</v>
      </c>
      <c r="AT311" t="str">
        <f t="shared" si="56"/>
        <v>B35_L16_P</v>
      </c>
      <c r="AU311" t="str">
        <f t="shared" si="57"/>
        <v>--</v>
      </c>
    </row>
    <row r="312" spans="1:47" x14ac:dyDescent="0.25">
      <c r="A312" t="str">
        <f t="shared" si="52"/>
        <v>JB1-35</v>
      </c>
      <c r="B312" t="str">
        <f t="shared" si="53"/>
        <v>B35_L10_N</v>
      </c>
      <c r="C312" t="str">
        <f t="shared" si="54"/>
        <v>JB1-B35_L10_N</v>
      </c>
      <c r="D312" t="str">
        <f t="shared" si="55"/>
        <v>JB1-35</v>
      </c>
      <c r="E312" t="s">
        <v>273</v>
      </c>
      <c r="F312">
        <v>35</v>
      </c>
      <c r="G312" t="s">
        <v>1702</v>
      </c>
      <c r="L312" t="s">
        <v>626</v>
      </c>
      <c r="M312" t="s">
        <v>290</v>
      </c>
      <c r="N312">
        <v>14.2597</v>
      </c>
      <c r="AT312" t="str">
        <f t="shared" si="56"/>
        <v>B35_L10_N</v>
      </c>
      <c r="AU312" t="str">
        <f t="shared" si="57"/>
        <v>--</v>
      </c>
    </row>
    <row r="313" spans="1:47" x14ac:dyDescent="0.25">
      <c r="A313" t="str">
        <f t="shared" si="52"/>
        <v>JB1-36</v>
      </c>
      <c r="B313" t="str">
        <f t="shared" si="53"/>
        <v>B35_L24_N</v>
      </c>
      <c r="C313" t="str">
        <f t="shared" si="54"/>
        <v>JB1-B35_L24_N</v>
      </c>
      <c r="D313" t="str">
        <f t="shared" si="55"/>
        <v>JB1-36</v>
      </c>
      <c r="E313" t="s">
        <v>273</v>
      </c>
      <c r="F313">
        <v>36</v>
      </c>
      <c r="G313" t="s">
        <v>1765</v>
      </c>
      <c r="L313" t="s">
        <v>1935</v>
      </c>
      <c r="M313" t="s">
        <v>290</v>
      </c>
      <c r="N313">
        <v>13.4544</v>
      </c>
      <c r="AT313" t="str">
        <f t="shared" si="56"/>
        <v>B35_L24_N</v>
      </c>
      <c r="AU313" t="str">
        <f t="shared" si="57"/>
        <v>--</v>
      </c>
    </row>
    <row r="314" spans="1:47" x14ac:dyDescent="0.25">
      <c r="A314" t="str">
        <f t="shared" si="52"/>
        <v>JB1-37</v>
      </c>
      <c r="B314" t="str">
        <f t="shared" si="53"/>
        <v>B35_L10_P</v>
      </c>
      <c r="C314" t="str">
        <f t="shared" si="54"/>
        <v>JB1-B35_L10_P</v>
      </c>
      <c r="D314" t="str">
        <f t="shared" si="55"/>
        <v>JB1-37</v>
      </c>
      <c r="E314" t="s">
        <v>273</v>
      </c>
      <c r="F314">
        <v>37</v>
      </c>
      <c r="G314" t="s">
        <v>1700</v>
      </c>
      <c r="L314" t="s">
        <v>1669</v>
      </c>
      <c r="M314" t="s">
        <v>290</v>
      </c>
      <c r="N314">
        <v>41.935000000000002</v>
      </c>
      <c r="AT314" t="str">
        <f t="shared" si="56"/>
        <v>B35_L10_P</v>
      </c>
      <c r="AU314" t="str">
        <f t="shared" si="57"/>
        <v>--</v>
      </c>
    </row>
    <row r="315" spans="1:47" x14ac:dyDescent="0.25">
      <c r="A315" t="str">
        <f t="shared" si="52"/>
        <v>JB1-38</v>
      </c>
      <c r="B315" t="str">
        <f t="shared" si="53"/>
        <v>B35_L24_P</v>
      </c>
      <c r="C315" t="str">
        <f t="shared" si="54"/>
        <v>JB1-B35_L24_P</v>
      </c>
      <c r="D315" t="str">
        <f t="shared" si="55"/>
        <v>JB1-38</v>
      </c>
      <c r="E315" t="s">
        <v>273</v>
      </c>
      <c r="F315">
        <v>38</v>
      </c>
      <c r="G315" t="s">
        <v>1764</v>
      </c>
      <c r="L315" t="s">
        <v>449</v>
      </c>
      <c r="M315" t="s">
        <v>290</v>
      </c>
      <c r="N315">
        <v>152.24680000000001</v>
      </c>
      <c r="AT315" t="str">
        <f t="shared" si="56"/>
        <v>B35_L24_P</v>
      </c>
      <c r="AU315" t="str">
        <f t="shared" si="57"/>
        <v>--</v>
      </c>
    </row>
    <row r="316" spans="1:47" x14ac:dyDescent="0.25">
      <c r="A316" t="str">
        <f t="shared" si="52"/>
        <v>JB1-39</v>
      </c>
      <c r="B316" t="str">
        <f t="shared" si="53"/>
        <v>B35_L9_N</v>
      </c>
      <c r="C316" t="str">
        <f t="shared" si="54"/>
        <v>JB1-B35_L9_N</v>
      </c>
      <c r="D316" t="str">
        <f t="shared" si="55"/>
        <v>JB1-39</v>
      </c>
      <c r="E316" t="s">
        <v>273</v>
      </c>
      <c r="F316">
        <v>39</v>
      </c>
      <c r="G316" t="s">
        <v>1628</v>
      </c>
      <c r="L316" t="s">
        <v>1792</v>
      </c>
      <c r="M316" t="s">
        <v>290</v>
      </c>
      <c r="N316">
        <v>147.00810000000001</v>
      </c>
      <c r="AT316" t="str">
        <f t="shared" si="56"/>
        <v>B35_L9_N</v>
      </c>
      <c r="AU316" t="str">
        <f t="shared" si="57"/>
        <v>--</v>
      </c>
    </row>
    <row r="317" spans="1:47" x14ac:dyDescent="0.25">
      <c r="A317" t="str">
        <f t="shared" si="52"/>
        <v>JB1-40</v>
      </c>
      <c r="B317" t="str">
        <f t="shared" si="53"/>
        <v>M1.8VOUT</v>
      </c>
      <c r="C317" t="str">
        <f t="shared" si="54"/>
        <v>JB1-M1.8VOUT</v>
      </c>
      <c r="D317" t="str">
        <f t="shared" si="55"/>
        <v>JB1-40</v>
      </c>
      <c r="E317" t="s">
        <v>273</v>
      </c>
      <c r="F317">
        <v>40</v>
      </c>
      <c r="G317" t="s">
        <v>1838</v>
      </c>
      <c r="L317" t="s">
        <v>451</v>
      </c>
      <c r="M317" t="s">
        <v>290</v>
      </c>
      <c r="N317">
        <v>113.5574</v>
      </c>
      <c r="AT317">
        <f t="shared" si="56"/>
        <v>0</v>
      </c>
      <c r="AU317">
        <f t="shared" si="57"/>
        <v>0</v>
      </c>
    </row>
    <row r="318" spans="1:47" x14ac:dyDescent="0.25">
      <c r="A318" t="str">
        <f t="shared" si="52"/>
        <v>JB1-41</v>
      </c>
      <c r="B318" t="str">
        <f t="shared" si="53"/>
        <v>B35_L9_P</v>
      </c>
      <c r="C318" t="str">
        <f t="shared" si="54"/>
        <v>JB1-B35_L9_P</v>
      </c>
      <c r="D318" t="str">
        <f t="shared" si="55"/>
        <v>JB1-41</v>
      </c>
      <c r="E318" t="s">
        <v>273</v>
      </c>
      <c r="F318">
        <v>41</v>
      </c>
      <c r="G318" t="s">
        <v>1626</v>
      </c>
      <c r="L318" t="s">
        <v>1936</v>
      </c>
      <c r="M318" t="s">
        <v>290</v>
      </c>
      <c r="N318">
        <v>52.407299999999999</v>
      </c>
      <c r="AT318" t="str">
        <f t="shared" si="56"/>
        <v>B35_L9_P</v>
      </c>
      <c r="AU318" t="str">
        <f t="shared" si="57"/>
        <v>--</v>
      </c>
    </row>
    <row r="319" spans="1:47" x14ac:dyDescent="0.25">
      <c r="A319" t="str">
        <f t="shared" si="52"/>
        <v>JB1-42</v>
      </c>
      <c r="B319" t="str">
        <f t="shared" si="53"/>
        <v>B35_L18_N</v>
      </c>
      <c r="C319" t="str">
        <f t="shared" si="54"/>
        <v>JB1-B35_L18_N</v>
      </c>
      <c r="D319" t="str">
        <f t="shared" si="55"/>
        <v>JB1-42</v>
      </c>
      <c r="E319" t="s">
        <v>273</v>
      </c>
      <c r="F319">
        <v>42</v>
      </c>
      <c r="G319" t="s">
        <v>1698</v>
      </c>
      <c r="L319" t="s">
        <v>1937</v>
      </c>
      <c r="M319" t="s">
        <v>290</v>
      </c>
      <c r="N319">
        <v>1.5855999999999999</v>
      </c>
      <c r="AT319" t="str">
        <f t="shared" si="56"/>
        <v>B35_L18_N</v>
      </c>
      <c r="AU319" t="str">
        <f t="shared" si="57"/>
        <v>--</v>
      </c>
    </row>
    <row r="320" spans="1:47" x14ac:dyDescent="0.25">
      <c r="A320" t="str">
        <f t="shared" si="52"/>
        <v>JB1-43</v>
      </c>
      <c r="B320" t="str">
        <f t="shared" si="53"/>
        <v>GND</v>
      </c>
      <c r="C320" t="str">
        <f t="shared" si="54"/>
        <v>JB1-GND</v>
      </c>
      <c r="D320" t="str">
        <f t="shared" si="55"/>
        <v>JB1-43</v>
      </c>
      <c r="E320" t="s">
        <v>273</v>
      </c>
      <c r="F320">
        <v>43</v>
      </c>
      <c r="G320" t="s">
        <v>291</v>
      </c>
      <c r="L320" t="s">
        <v>1938</v>
      </c>
      <c r="M320" t="s">
        <v>290</v>
      </c>
      <c r="N320">
        <v>28.1433</v>
      </c>
      <c r="AT320">
        <f t="shared" si="56"/>
        <v>0</v>
      </c>
      <c r="AU320">
        <f t="shared" si="57"/>
        <v>0</v>
      </c>
    </row>
    <row r="321" spans="1:47" x14ac:dyDescent="0.25">
      <c r="A321" t="str">
        <f t="shared" si="52"/>
        <v>JB1-44</v>
      </c>
      <c r="B321" t="str">
        <f t="shared" si="53"/>
        <v>B35_L18_P</v>
      </c>
      <c r="C321" t="str">
        <f t="shared" si="54"/>
        <v>JB1-B35_L18_P</v>
      </c>
      <c r="D321" t="str">
        <f t="shared" si="55"/>
        <v>JB1-44</v>
      </c>
      <c r="E321" t="s">
        <v>273</v>
      </c>
      <c r="F321">
        <v>44</v>
      </c>
      <c r="G321" t="s">
        <v>1696</v>
      </c>
      <c r="L321" t="s">
        <v>288</v>
      </c>
      <c r="M321" t="s">
        <v>290</v>
      </c>
      <c r="N321">
        <v>13.164300000000001</v>
      </c>
      <c r="AT321" t="str">
        <f t="shared" si="56"/>
        <v>B35_L18_P</v>
      </c>
      <c r="AU321" t="str">
        <f t="shared" si="57"/>
        <v>--</v>
      </c>
    </row>
    <row r="322" spans="1:47" x14ac:dyDescent="0.25">
      <c r="A322" t="str">
        <f t="shared" si="52"/>
        <v>JB1-45</v>
      </c>
      <c r="B322" t="str">
        <f t="shared" si="53"/>
        <v>B35_L7_N</v>
      </c>
      <c r="C322" t="str">
        <f t="shared" si="54"/>
        <v>JB1-B35_L7_N</v>
      </c>
      <c r="D322" t="str">
        <f t="shared" si="55"/>
        <v>JB1-45</v>
      </c>
      <c r="E322" t="s">
        <v>273</v>
      </c>
      <c r="F322">
        <v>45</v>
      </c>
      <c r="G322" t="s">
        <v>1624</v>
      </c>
      <c r="L322" t="s">
        <v>1818</v>
      </c>
      <c r="M322" t="s">
        <v>290</v>
      </c>
      <c r="N322">
        <v>30.825399999999998</v>
      </c>
      <c r="AT322" t="str">
        <f t="shared" si="56"/>
        <v>B35_L7_N</v>
      </c>
      <c r="AU322" t="str">
        <f t="shared" si="57"/>
        <v>--</v>
      </c>
    </row>
    <row r="323" spans="1:47" x14ac:dyDescent="0.25">
      <c r="A323" t="str">
        <f t="shared" si="52"/>
        <v>JB1-46</v>
      </c>
      <c r="B323" t="str">
        <f t="shared" si="53"/>
        <v>B35_L15_N</v>
      </c>
      <c r="C323" t="str">
        <f t="shared" si="54"/>
        <v>JB1-B35_L15_N</v>
      </c>
      <c r="D323" t="str">
        <f t="shared" si="55"/>
        <v>JB1-46</v>
      </c>
      <c r="E323" t="s">
        <v>273</v>
      </c>
      <c r="F323">
        <v>46</v>
      </c>
      <c r="G323" t="s">
        <v>1763</v>
      </c>
      <c r="L323" t="s">
        <v>1820</v>
      </c>
      <c r="M323" t="s">
        <v>290</v>
      </c>
      <c r="N323">
        <v>33.156500000000001</v>
      </c>
      <c r="AT323" t="str">
        <f t="shared" si="56"/>
        <v>B35_L15_N</v>
      </c>
      <c r="AU323" t="str">
        <f t="shared" si="57"/>
        <v>--</v>
      </c>
    </row>
    <row r="324" spans="1:47" x14ac:dyDescent="0.25">
      <c r="A324" t="str">
        <f t="shared" si="52"/>
        <v>JB1-47</v>
      </c>
      <c r="B324" t="str">
        <f t="shared" si="53"/>
        <v>B35_L7_P</v>
      </c>
      <c r="C324" t="str">
        <f t="shared" si="54"/>
        <v>JB1-B35_L7_P</v>
      </c>
      <c r="D324" t="str">
        <f t="shared" si="55"/>
        <v>JB1-47</v>
      </c>
      <c r="E324" t="s">
        <v>273</v>
      </c>
      <c r="F324">
        <v>47</v>
      </c>
      <c r="G324" t="s">
        <v>1622</v>
      </c>
      <c r="L324" t="s">
        <v>1788</v>
      </c>
      <c r="M324" t="s">
        <v>290</v>
      </c>
      <c r="N324">
        <v>40.244399999999999</v>
      </c>
      <c r="AT324" t="str">
        <f t="shared" si="56"/>
        <v>B35_L7_P</v>
      </c>
      <c r="AU324" t="str">
        <f t="shared" si="57"/>
        <v>--</v>
      </c>
    </row>
    <row r="325" spans="1:47" x14ac:dyDescent="0.25">
      <c r="A325" t="str">
        <f t="shared" si="52"/>
        <v>JB1-48</v>
      </c>
      <c r="B325" t="str">
        <f t="shared" si="53"/>
        <v>B35_L15_P</v>
      </c>
      <c r="C325" t="str">
        <f t="shared" si="54"/>
        <v>JB1-B35_L15_P</v>
      </c>
      <c r="D325" t="str">
        <f t="shared" si="55"/>
        <v>JB1-48</v>
      </c>
      <c r="E325" t="s">
        <v>273</v>
      </c>
      <c r="F325">
        <v>48</v>
      </c>
      <c r="G325" t="s">
        <v>1762</v>
      </c>
      <c r="L325" t="s">
        <v>1780</v>
      </c>
      <c r="M325" t="s">
        <v>290</v>
      </c>
      <c r="N325">
        <v>36.4953</v>
      </c>
      <c r="AT325" t="str">
        <f t="shared" si="56"/>
        <v>B35_L15_P</v>
      </c>
      <c r="AU325" t="str">
        <f t="shared" si="57"/>
        <v>--</v>
      </c>
    </row>
    <row r="326" spans="1:47" x14ac:dyDescent="0.25">
      <c r="A326" t="str">
        <f t="shared" ref="A326:A389" si="65">$E326&amp;"-"&amp;$F326</f>
        <v>JB1-49</v>
      </c>
      <c r="B326" t="str">
        <f t="shared" ref="B326:B389" si="66">IF(OR(E326=$A$2,E326=$B$2,E326=$C$2,E326=$D$2),"--",G326)</f>
        <v>B35_L2_N</v>
      </c>
      <c r="C326" t="str">
        <f t="shared" ref="C326:C389" si="67">$E326&amp;"-"&amp;$G326</f>
        <v>JB1-B35_L2_N</v>
      </c>
      <c r="D326" t="str">
        <f t="shared" ref="D326:D389" si="68">A326</f>
        <v>JB1-49</v>
      </c>
      <c r="E326" t="s">
        <v>273</v>
      </c>
      <c r="F326">
        <v>49</v>
      </c>
      <c r="G326" t="s">
        <v>1761</v>
      </c>
      <c r="L326" t="s">
        <v>1789</v>
      </c>
      <c r="M326" t="s">
        <v>290</v>
      </c>
      <c r="N326">
        <v>43.813899999999997</v>
      </c>
      <c r="AT326" t="str">
        <f t="shared" ref="AT326:AT389" si="69">IF(IF(COUNTIF($AO$6:$AQ$150,B326)&gt;0,"---","--")="---",VLOOKUP(B326,$AO$6:$AQ$150,3,0),B326)</f>
        <v>B35_L2_N</v>
      </c>
      <c r="AU326" t="str">
        <f t="shared" ref="AU326:AU389" si="70">IF(IF(COUNTIF($AO$6:$AQ$150,B326)&gt;0,"---","--")="---",VLOOKUP(B326,$AO$6:$AQ$150,2,0),"--")</f>
        <v>--</v>
      </c>
    </row>
    <row r="327" spans="1:47" x14ac:dyDescent="0.25">
      <c r="A327" t="str">
        <f t="shared" si="65"/>
        <v>JB1-50</v>
      </c>
      <c r="B327" t="str">
        <f t="shared" si="66"/>
        <v>B35_L22_N</v>
      </c>
      <c r="C327" t="str">
        <f t="shared" si="67"/>
        <v>JB1-B35_L22_N</v>
      </c>
      <c r="D327" t="str">
        <f t="shared" si="68"/>
        <v>JB1-50</v>
      </c>
      <c r="E327" t="s">
        <v>273</v>
      </c>
      <c r="F327">
        <v>50</v>
      </c>
      <c r="G327" t="s">
        <v>1694</v>
      </c>
      <c r="L327" t="s">
        <v>1790</v>
      </c>
      <c r="M327" t="s">
        <v>290</v>
      </c>
      <c r="N327">
        <v>47.633800000000001</v>
      </c>
      <c r="AT327" t="str">
        <f t="shared" si="69"/>
        <v>B35_L22_N</v>
      </c>
      <c r="AU327" t="str">
        <f t="shared" si="70"/>
        <v>--</v>
      </c>
    </row>
    <row r="328" spans="1:47" x14ac:dyDescent="0.25">
      <c r="A328" t="str">
        <f t="shared" si="65"/>
        <v>JB1-51</v>
      </c>
      <c r="B328" t="str">
        <f t="shared" si="66"/>
        <v>B35_L2_P</v>
      </c>
      <c r="C328" t="str">
        <f t="shared" si="67"/>
        <v>JB1-B35_L2_P</v>
      </c>
      <c r="D328" t="str">
        <f t="shared" si="68"/>
        <v>JB1-51</v>
      </c>
      <c r="E328" t="s">
        <v>273</v>
      </c>
      <c r="F328">
        <v>51</v>
      </c>
      <c r="G328" t="s">
        <v>1760</v>
      </c>
      <c r="L328" t="s">
        <v>1781</v>
      </c>
      <c r="M328" t="s">
        <v>290</v>
      </c>
      <c r="N328">
        <v>41.300699999999999</v>
      </c>
      <c r="AT328" t="str">
        <f t="shared" si="69"/>
        <v>B35_L2_P</v>
      </c>
      <c r="AU328" t="str">
        <f t="shared" si="70"/>
        <v>--</v>
      </c>
    </row>
    <row r="329" spans="1:47" x14ac:dyDescent="0.25">
      <c r="A329" t="str">
        <f t="shared" si="65"/>
        <v>JB1-52</v>
      </c>
      <c r="B329" t="str">
        <f t="shared" si="66"/>
        <v>B35_L22_P</v>
      </c>
      <c r="C329" t="str">
        <f t="shared" si="67"/>
        <v>JB1-B35_L22_P</v>
      </c>
      <c r="D329" t="str">
        <f t="shared" si="68"/>
        <v>JB1-52</v>
      </c>
      <c r="E329" t="s">
        <v>273</v>
      </c>
      <c r="F329">
        <v>52</v>
      </c>
      <c r="G329" t="s">
        <v>1692</v>
      </c>
      <c r="L329" t="s">
        <v>1782</v>
      </c>
      <c r="M329" t="s">
        <v>290</v>
      </c>
      <c r="N329">
        <v>44.218200000000003</v>
      </c>
      <c r="AT329" t="str">
        <f t="shared" si="69"/>
        <v>B35_L22_P</v>
      </c>
      <c r="AU329" t="str">
        <f t="shared" si="70"/>
        <v>--</v>
      </c>
    </row>
    <row r="330" spans="1:47" x14ac:dyDescent="0.25">
      <c r="A330" t="str">
        <f t="shared" si="65"/>
        <v>JB1-53</v>
      </c>
      <c r="B330" t="str">
        <f t="shared" si="66"/>
        <v>GND</v>
      </c>
      <c r="C330" t="str">
        <f t="shared" si="67"/>
        <v>JB1-GND</v>
      </c>
      <c r="D330" t="str">
        <f t="shared" si="68"/>
        <v>JB1-53</v>
      </c>
      <c r="E330" t="s">
        <v>273</v>
      </c>
      <c r="F330">
        <v>53</v>
      </c>
      <c r="G330" t="s">
        <v>291</v>
      </c>
      <c r="L330" t="s">
        <v>1783</v>
      </c>
      <c r="M330" t="s">
        <v>290</v>
      </c>
      <c r="N330">
        <v>47.461100000000002</v>
      </c>
      <c r="AT330">
        <f t="shared" si="69"/>
        <v>0</v>
      </c>
      <c r="AU330">
        <f t="shared" si="70"/>
        <v>0</v>
      </c>
    </row>
    <row r="331" spans="1:47" x14ac:dyDescent="0.25">
      <c r="A331" t="str">
        <f t="shared" si="65"/>
        <v>JB1-54</v>
      </c>
      <c r="B331" t="str">
        <f t="shared" si="66"/>
        <v>GND</v>
      </c>
      <c r="C331" t="str">
        <f t="shared" si="67"/>
        <v>JB1-GND</v>
      </c>
      <c r="D331" t="str">
        <f t="shared" si="68"/>
        <v>JB1-54</v>
      </c>
      <c r="E331" t="s">
        <v>273</v>
      </c>
      <c r="F331">
        <v>54</v>
      </c>
      <c r="G331" t="s">
        <v>291</v>
      </c>
      <c r="L331" t="s">
        <v>1784</v>
      </c>
      <c r="M331" t="s">
        <v>290</v>
      </c>
      <c r="N331">
        <v>50.218200000000003</v>
      </c>
      <c r="AT331">
        <f t="shared" si="69"/>
        <v>0</v>
      </c>
      <c r="AU331">
        <f t="shared" si="70"/>
        <v>0</v>
      </c>
    </row>
    <row r="332" spans="1:47" x14ac:dyDescent="0.25">
      <c r="A332" t="str">
        <f t="shared" si="65"/>
        <v>JB1-55</v>
      </c>
      <c r="B332" t="str">
        <f t="shared" si="66"/>
        <v>B35_L8_N</v>
      </c>
      <c r="C332" t="str">
        <f t="shared" si="67"/>
        <v>JB1-B35_L8_N</v>
      </c>
      <c r="D332" t="str">
        <f t="shared" si="68"/>
        <v>JB1-55</v>
      </c>
      <c r="E332" t="s">
        <v>273</v>
      </c>
      <c r="F332">
        <v>55</v>
      </c>
      <c r="G332" t="s">
        <v>1690</v>
      </c>
      <c r="L332" t="s">
        <v>1822</v>
      </c>
      <c r="M332" t="s">
        <v>290</v>
      </c>
      <c r="N332">
        <v>34.728700000000003</v>
      </c>
      <c r="AT332" t="str">
        <f t="shared" si="69"/>
        <v>B35_L8_N</v>
      </c>
      <c r="AU332" t="str">
        <f t="shared" si="70"/>
        <v>--</v>
      </c>
    </row>
    <row r="333" spans="1:47" x14ac:dyDescent="0.25">
      <c r="A333" t="str">
        <f t="shared" si="65"/>
        <v>JB1-56</v>
      </c>
      <c r="B333" t="str">
        <f t="shared" si="66"/>
        <v>B35_L17_N</v>
      </c>
      <c r="C333" t="str">
        <f t="shared" si="67"/>
        <v>JB1-B35_L17_N</v>
      </c>
      <c r="D333" t="str">
        <f t="shared" si="68"/>
        <v>JB1-56</v>
      </c>
      <c r="E333" t="s">
        <v>273</v>
      </c>
      <c r="F333">
        <v>56</v>
      </c>
      <c r="G333" t="s">
        <v>1620</v>
      </c>
      <c r="L333" t="s">
        <v>1824</v>
      </c>
      <c r="M333" t="s">
        <v>290</v>
      </c>
      <c r="N333">
        <v>37.555799999999998</v>
      </c>
      <c r="AT333" t="str">
        <f t="shared" si="69"/>
        <v>B35_L17_N</v>
      </c>
      <c r="AU333" t="str">
        <f t="shared" si="70"/>
        <v>--</v>
      </c>
    </row>
    <row r="334" spans="1:47" x14ac:dyDescent="0.25">
      <c r="A334" t="str">
        <f t="shared" si="65"/>
        <v>JB1-57</v>
      </c>
      <c r="B334" t="str">
        <f t="shared" si="66"/>
        <v>B35_L8_P</v>
      </c>
      <c r="C334" t="str">
        <f t="shared" si="67"/>
        <v>JB1-B35_L8_P</v>
      </c>
      <c r="D334" t="str">
        <f t="shared" si="68"/>
        <v>JB1-57</v>
      </c>
      <c r="E334" t="s">
        <v>273</v>
      </c>
      <c r="F334">
        <v>57</v>
      </c>
      <c r="G334" t="s">
        <v>1688</v>
      </c>
      <c r="L334" t="s">
        <v>1785</v>
      </c>
      <c r="M334" t="s">
        <v>290</v>
      </c>
      <c r="N334">
        <v>30.601199999999999</v>
      </c>
      <c r="AT334" t="str">
        <f t="shared" si="69"/>
        <v>B35_L8_P</v>
      </c>
      <c r="AU334" t="str">
        <f t="shared" si="70"/>
        <v>--</v>
      </c>
    </row>
    <row r="335" spans="1:47" x14ac:dyDescent="0.25">
      <c r="A335" t="str">
        <f t="shared" si="65"/>
        <v>JB1-58</v>
      </c>
      <c r="B335" t="str">
        <f t="shared" si="66"/>
        <v>B35_L17_P</v>
      </c>
      <c r="C335" t="str">
        <f t="shared" si="67"/>
        <v>JB1-B35_L17_P</v>
      </c>
      <c r="D335" t="str">
        <f t="shared" si="68"/>
        <v>JB1-58</v>
      </c>
      <c r="E335" t="s">
        <v>273</v>
      </c>
      <c r="F335">
        <v>58</v>
      </c>
      <c r="G335" t="s">
        <v>1618</v>
      </c>
      <c r="L335" t="s">
        <v>1786</v>
      </c>
      <c r="M335" t="s">
        <v>290</v>
      </c>
      <c r="N335">
        <v>33.202199999999998</v>
      </c>
      <c r="AT335" t="str">
        <f t="shared" si="69"/>
        <v>B35_L17_P</v>
      </c>
      <c r="AU335" t="str">
        <f t="shared" si="70"/>
        <v>--</v>
      </c>
    </row>
    <row r="336" spans="1:47" x14ac:dyDescent="0.25">
      <c r="A336" t="str">
        <f t="shared" si="65"/>
        <v>JB1-59</v>
      </c>
      <c r="B336" t="str">
        <f t="shared" si="66"/>
        <v>B35_L21_N</v>
      </c>
      <c r="C336" t="str">
        <f t="shared" si="67"/>
        <v>JB1-B35_L21_N</v>
      </c>
      <c r="D336" t="str">
        <f t="shared" si="68"/>
        <v>JB1-59</v>
      </c>
      <c r="E336" t="s">
        <v>273</v>
      </c>
      <c r="F336">
        <v>59</v>
      </c>
      <c r="G336" t="s">
        <v>1759</v>
      </c>
      <c r="L336" t="s">
        <v>1826</v>
      </c>
      <c r="M336" t="s">
        <v>290</v>
      </c>
      <c r="N336">
        <v>40.286099999999998</v>
      </c>
      <c r="AT336" t="str">
        <f t="shared" si="69"/>
        <v>B35_L21_N</v>
      </c>
      <c r="AU336" t="str">
        <f t="shared" si="70"/>
        <v>--</v>
      </c>
    </row>
    <row r="337" spans="1:47" x14ac:dyDescent="0.25">
      <c r="A337" t="str">
        <f t="shared" si="65"/>
        <v>JB1-60</v>
      </c>
      <c r="B337" t="str">
        <f t="shared" si="66"/>
        <v>B35_L13_N</v>
      </c>
      <c r="C337" t="str">
        <f t="shared" si="67"/>
        <v>JB1-B35_L13_N</v>
      </c>
      <c r="D337" t="str">
        <f t="shared" si="68"/>
        <v>JB1-60</v>
      </c>
      <c r="E337" t="s">
        <v>273</v>
      </c>
      <c r="F337">
        <v>60</v>
      </c>
      <c r="G337" t="s">
        <v>1616</v>
      </c>
      <c r="L337" t="s">
        <v>1828</v>
      </c>
      <c r="M337" t="s">
        <v>290</v>
      </c>
      <c r="N337">
        <v>42.478000000000002</v>
      </c>
      <c r="AT337" t="str">
        <f t="shared" si="69"/>
        <v>B35_L13_N</v>
      </c>
      <c r="AU337" t="str">
        <f t="shared" si="70"/>
        <v>--</v>
      </c>
    </row>
    <row r="338" spans="1:47" x14ac:dyDescent="0.25">
      <c r="A338" t="str">
        <f t="shared" si="65"/>
        <v>JB1-61</v>
      </c>
      <c r="B338" t="str">
        <f t="shared" si="66"/>
        <v>B35_L21_P</v>
      </c>
      <c r="C338" t="str">
        <f t="shared" si="67"/>
        <v>JB1-B35_L21_P</v>
      </c>
      <c r="D338" t="str">
        <f t="shared" si="68"/>
        <v>JB1-61</v>
      </c>
      <c r="E338" t="s">
        <v>273</v>
      </c>
      <c r="F338">
        <v>61</v>
      </c>
      <c r="G338" t="s">
        <v>1757</v>
      </c>
      <c r="L338" t="s">
        <v>1779</v>
      </c>
      <c r="M338" t="s">
        <v>290</v>
      </c>
      <c r="N338">
        <v>32.743400000000001</v>
      </c>
      <c r="AT338" t="str">
        <f t="shared" si="69"/>
        <v>B35_L21_P</v>
      </c>
      <c r="AU338" t="str">
        <f t="shared" si="70"/>
        <v>--</v>
      </c>
    </row>
    <row r="339" spans="1:47" x14ac:dyDescent="0.25">
      <c r="A339" t="str">
        <f t="shared" si="65"/>
        <v>JB1-62</v>
      </c>
      <c r="B339" t="str">
        <f t="shared" si="66"/>
        <v>B35_L13_P</v>
      </c>
      <c r="C339" t="str">
        <f t="shared" si="67"/>
        <v>JB1-B35_L13_P</v>
      </c>
      <c r="D339" t="str">
        <f t="shared" si="68"/>
        <v>JB1-62</v>
      </c>
      <c r="E339" t="s">
        <v>273</v>
      </c>
      <c r="F339">
        <v>62</v>
      </c>
      <c r="G339" t="s">
        <v>1614</v>
      </c>
      <c r="L339" t="s">
        <v>1787</v>
      </c>
      <c r="M339" t="s">
        <v>290</v>
      </c>
      <c r="N339">
        <v>37.688200000000002</v>
      </c>
      <c r="AT339" t="str">
        <f t="shared" si="69"/>
        <v>B35_L13_P</v>
      </c>
      <c r="AU339" t="str">
        <f t="shared" si="70"/>
        <v>--</v>
      </c>
    </row>
    <row r="340" spans="1:47" x14ac:dyDescent="0.25">
      <c r="A340" t="str">
        <f t="shared" si="65"/>
        <v>JB1-63</v>
      </c>
      <c r="B340" t="str">
        <f t="shared" si="66"/>
        <v>GND</v>
      </c>
      <c r="C340" t="str">
        <f t="shared" si="67"/>
        <v>JB1-GND</v>
      </c>
      <c r="D340" t="str">
        <f t="shared" si="68"/>
        <v>JB1-63</v>
      </c>
      <c r="E340" t="s">
        <v>273</v>
      </c>
      <c r="F340">
        <v>63</v>
      </c>
      <c r="G340" t="s">
        <v>291</v>
      </c>
      <c r="L340" t="s">
        <v>1939</v>
      </c>
      <c r="M340" t="s">
        <v>1939</v>
      </c>
      <c r="N340" t="s">
        <v>1939</v>
      </c>
      <c r="AT340">
        <f t="shared" si="69"/>
        <v>0</v>
      </c>
      <c r="AU340">
        <f t="shared" si="70"/>
        <v>0</v>
      </c>
    </row>
    <row r="341" spans="1:47" x14ac:dyDescent="0.25">
      <c r="A341" t="str">
        <f t="shared" si="65"/>
        <v>JB1-64</v>
      </c>
      <c r="B341" t="str">
        <f t="shared" si="66"/>
        <v>GND</v>
      </c>
      <c r="C341" t="str">
        <f t="shared" si="67"/>
        <v>JB1-GND</v>
      </c>
      <c r="D341" t="str">
        <f t="shared" si="68"/>
        <v>JB1-64</v>
      </c>
      <c r="E341" t="s">
        <v>273</v>
      </c>
      <c r="F341">
        <v>64</v>
      </c>
      <c r="G341" t="s">
        <v>291</v>
      </c>
      <c r="AT341">
        <f t="shared" si="69"/>
        <v>0</v>
      </c>
      <c r="AU341">
        <f t="shared" si="70"/>
        <v>0</v>
      </c>
    </row>
    <row r="342" spans="1:47" x14ac:dyDescent="0.25">
      <c r="A342" t="str">
        <f t="shared" si="65"/>
        <v>JB1-65</v>
      </c>
      <c r="B342" t="str">
        <f t="shared" si="66"/>
        <v>B35_L11_N</v>
      </c>
      <c r="C342" t="str">
        <f t="shared" si="67"/>
        <v>JB1-B35_L11_N</v>
      </c>
      <c r="D342" t="str">
        <f t="shared" si="68"/>
        <v>JB1-65</v>
      </c>
      <c r="E342" t="s">
        <v>273</v>
      </c>
      <c r="F342">
        <v>65</v>
      </c>
      <c r="G342" t="s">
        <v>1686</v>
      </c>
      <c r="AT342" t="str">
        <f t="shared" si="69"/>
        <v>B35_L11_N</v>
      </c>
      <c r="AU342" t="str">
        <f t="shared" si="70"/>
        <v>--</v>
      </c>
    </row>
    <row r="343" spans="1:47" x14ac:dyDescent="0.25">
      <c r="A343" t="str">
        <f t="shared" si="65"/>
        <v>JB1-66</v>
      </c>
      <c r="B343" t="str">
        <f t="shared" si="66"/>
        <v>B35_L14_N</v>
      </c>
      <c r="C343" t="str">
        <f t="shared" si="67"/>
        <v>JB1-B35_L14_N</v>
      </c>
      <c r="D343" t="str">
        <f t="shared" si="68"/>
        <v>JB1-66</v>
      </c>
      <c r="E343" t="s">
        <v>273</v>
      </c>
      <c r="F343">
        <v>66</v>
      </c>
      <c r="G343" t="s">
        <v>1612</v>
      </c>
      <c r="AT343" t="str">
        <f t="shared" si="69"/>
        <v>B35_L14_N</v>
      </c>
      <c r="AU343" t="str">
        <f t="shared" si="70"/>
        <v>--</v>
      </c>
    </row>
    <row r="344" spans="1:47" x14ac:dyDescent="0.25">
      <c r="A344" t="str">
        <f t="shared" si="65"/>
        <v>JB1-67</v>
      </c>
      <c r="B344" t="str">
        <f t="shared" si="66"/>
        <v>B35_L11_P</v>
      </c>
      <c r="C344" t="str">
        <f t="shared" si="67"/>
        <v>JB1-B35_L11_P</v>
      </c>
      <c r="D344" t="str">
        <f t="shared" si="68"/>
        <v>JB1-67</v>
      </c>
      <c r="E344" t="s">
        <v>273</v>
      </c>
      <c r="F344">
        <v>67</v>
      </c>
      <c r="G344" t="s">
        <v>1684</v>
      </c>
      <c r="AT344" t="str">
        <f t="shared" si="69"/>
        <v>B35_L11_P</v>
      </c>
      <c r="AU344" t="str">
        <f t="shared" si="70"/>
        <v>--</v>
      </c>
    </row>
    <row r="345" spans="1:47" x14ac:dyDescent="0.25">
      <c r="A345" t="str">
        <f t="shared" si="65"/>
        <v>JB1-68</v>
      </c>
      <c r="B345" t="str">
        <f t="shared" si="66"/>
        <v>B35_L14_P</v>
      </c>
      <c r="C345" t="str">
        <f t="shared" si="67"/>
        <v>JB1-B35_L14_P</v>
      </c>
      <c r="D345" t="str">
        <f t="shared" si="68"/>
        <v>JB1-68</v>
      </c>
      <c r="E345" t="s">
        <v>273</v>
      </c>
      <c r="F345">
        <v>68</v>
      </c>
      <c r="G345" t="s">
        <v>1610</v>
      </c>
      <c r="AT345" t="str">
        <f t="shared" si="69"/>
        <v>B35_L14_P</v>
      </c>
      <c r="AU345" t="str">
        <f t="shared" si="70"/>
        <v>--</v>
      </c>
    </row>
    <row r="346" spans="1:47" x14ac:dyDescent="0.25">
      <c r="A346" t="str">
        <f t="shared" si="65"/>
        <v>JB1-69</v>
      </c>
      <c r="B346" t="str">
        <f t="shared" si="66"/>
        <v>B35_L23_N</v>
      </c>
      <c r="C346" t="str">
        <f t="shared" si="67"/>
        <v>JB1-B35_L23_N</v>
      </c>
      <c r="D346" t="str">
        <f t="shared" si="68"/>
        <v>JB1-69</v>
      </c>
      <c r="E346" t="s">
        <v>273</v>
      </c>
      <c r="F346">
        <v>69</v>
      </c>
      <c r="G346" t="s">
        <v>1682</v>
      </c>
      <c r="AT346" t="str">
        <f t="shared" si="69"/>
        <v>B35_L23_N</v>
      </c>
      <c r="AU346" t="str">
        <f t="shared" si="70"/>
        <v>--</v>
      </c>
    </row>
    <row r="347" spans="1:47" x14ac:dyDescent="0.25">
      <c r="A347" t="str">
        <f t="shared" si="65"/>
        <v>JB1-70</v>
      </c>
      <c r="B347" t="str">
        <f t="shared" si="66"/>
        <v>B35_L4_N</v>
      </c>
      <c r="C347" t="str">
        <f t="shared" si="67"/>
        <v>JB1-B35_L4_N</v>
      </c>
      <c r="D347" t="str">
        <f t="shared" si="68"/>
        <v>JB1-70</v>
      </c>
      <c r="E347" t="s">
        <v>273</v>
      </c>
      <c r="F347">
        <v>70</v>
      </c>
      <c r="G347" t="s">
        <v>1755</v>
      </c>
      <c r="AT347" t="str">
        <f t="shared" si="69"/>
        <v>B35_L4_N</v>
      </c>
      <c r="AU347" t="str">
        <f t="shared" si="70"/>
        <v>--</v>
      </c>
    </row>
    <row r="348" spans="1:47" x14ac:dyDescent="0.25">
      <c r="A348" t="str">
        <f t="shared" si="65"/>
        <v>JB1-71</v>
      </c>
      <c r="B348" t="str">
        <f t="shared" si="66"/>
        <v>B35_L23_P</v>
      </c>
      <c r="C348" t="str">
        <f t="shared" si="67"/>
        <v>JB1-B35_L23_P</v>
      </c>
      <c r="D348" t="str">
        <f t="shared" si="68"/>
        <v>JB1-71</v>
      </c>
      <c r="E348" t="s">
        <v>273</v>
      </c>
      <c r="F348">
        <v>71</v>
      </c>
      <c r="G348" t="s">
        <v>1680</v>
      </c>
      <c r="AT348" t="str">
        <f t="shared" si="69"/>
        <v>B35_L23_P</v>
      </c>
      <c r="AU348" t="str">
        <f t="shared" si="70"/>
        <v>--</v>
      </c>
    </row>
    <row r="349" spans="1:47" x14ac:dyDescent="0.25">
      <c r="A349" t="str">
        <f t="shared" si="65"/>
        <v>JB1-72</v>
      </c>
      <c r="B349" t="str">
        <f t="shared" si="66"/>
        <v>B35_L4_P</v>
      </c>
      <c r="C349" t="str">
        <f t="shared" si="67"/>
        <v>JB1-B35_L4_P</v>
      </c>
      <c r="D349" t="str">
        <f t="shared" si="68"/>
        <v>JB1-72</v>
      </c>
      <c r="E349" t="s">
        <v>273</v>
      </c>
      <c r="F349">
        <v>72</v>
      </c>
      <c r="G349" t="s">
        <v>1753</v>
      </c>
      <c r="AT349" t="str">
        <f t="shared" si="69"/>
        <v>B35_L4_P</v>
      </c>
      <c r="AU349" t="str">
        <f t="shared" si="70"/>
        <v>--</v>
      </c>
    </row>
    <row r="350" spans="1:47" x14ac:dyDescent="0.25">
      <c r="A350" t="str">
        <f t="shared" si="65"/>
        <v>JB1-73</v>
      </c>
      <c r="B350" t="str">
        <f t="shared" si="66"/>
        <v>GND</v>
      </c>
      <c r="C350" t="str">
        <f t="shared" si="67"/>
        <v>JB1-GND</v>
      </c>
      <c r="D350" t="str">
        <f t="shared" si="68"/>
        <v>JB1-73</v>
      </c>
      <c r="E350" t="s">
        <v>273</v>
      </c>
      <c r="F350">
        <v>73</v>
      </c>
      <c r="G350" t="s">
        <v>291</v>
      </c>
      <c r="AT350">
        <f t="shared" si="69"/>
        <v>0</v>
      </c>
      <c r="AU350">
        <f t="shared" si="70"/>
        <v>0</v>
      </c>
    </row>
    <row r="351" spans="1:47" x14ac:dyDescent="0.25">
      <c r="A351" t="str">
        <f t="shared" si="65"/>
        <v>JB1-74</v>
      </c>
      <c r="B351" t="str">
        <f t="shared" si="66"/>
        <v>GND</v>
      </c>
      <c r="C351" t="str">
        <f t="shared" si="67"/>
        <v>JB1-GND</v>
      </c>
      <c r="D351" t="str">
        <f t="shared" si="68"/>
        <v>JB1-74</v>
      </c>
      <c r="E351" t="s">
        <v>273</v>
      </c>
      <c r="F351">
        <v>74</v>
      </c>
      <c r="G351" t="s">
        <v>291</v>
      </c>
      <c r="AT351">
        <f t="shared" si="69"/>
        <v>0</v>
      </c>
      <c r="AU351">
        <f t="shared" si="70"/>
        <v>0</v>
      </c>
    </row>
    <row r="352" spans="1:47" x14ac:dyDescent="0.25">
      <c r="A352" t="str">
        <f t="shared" si="65"/>
        <v>JB1-75</v>
      </c>
      <c r="B352" t="str">
        <f t="shared" si="66"/>
        <v>B35_L5_N</v>
      </c>
      <c r="C352" t="str">
        <f t="shared" si="67"/>
        <v>JB1-B35_L5_N</v>
      </c>
      <c r="D352" t="str">
        <f t="shared" si="68"/>
        <v>JB1-75</v>
      </c>
      <c r="E352" t="s">
        <v>273</v>
      </c>
      <c r="F352">
        <v>75</v>
      </c>
      <c r="G352" t="s">
        <v>1678</v>
      </c>
      <c r="AT352" t="str">
        <f t="shared" si="69"/>
        <v>B35_L5_N</v>
      </c>
      <c r="AU352" t="str">
        <f t="shared" si="70"/>
        <v>--</v>
      </c>
    </row>
    <row r="353" spans="1:47" x14ac:dyDescent="0.25">
      <c r="A353" t="str">
        <f t="shared" si="65"/>
        <v>JB1-76</v>
      </c>
      <c r="B353" t="str">
        <f t="shared" si="66"/>
        <v>B35_L12_N</v>
      </c>
      <c r="C353" t="str">
        <f t="shared" si="67"/>
        <v>JB1-B35_L12_N</v>
      </c>
      <c r="D353" t="str">
        <f t="shared" si="68"/>
        <v>JB1-76</v>
      </c>
      <c r="E353" t="s">
        <v>273</v>
      </c>
      <c r="F353">
        <v>76</v>
      </c>
      <c r="G353" t="s">
        <v>1608</v>
      </c>
      <c r="AT353" t="str">
        <f t="shared" si="69"/>
        <v>B35_L12_N</v>
      </c>
      <c r="AU353" t="str">
        <f t="shared" si="70"/>
        <v>--</v>
      </c>
    </row>
    <row r="354" spans="1:47" x14ac:dyDescent="0.25">
      <c r="A354" t="str">
        <f t="shared" si="65"/>
        <v>JB1-77</v>
      </c>
      <c r="B354" t="str">
        <f t="shared" si="66"/>
        <v>B35_L5_P</v>
      </c>
      <c r="C354" t="str">
        <f t="shared" si="67"/>
        <v>JB1-B35_L5_P</v>
      </c>
      <c r="D354" t="str">
        <f t="shared" si="68"/>
        <v>JB1-77</v>
      </c>
      <c r="E354" t="s">
        <v>273</v>
      </c>
      <c r="F354">
        <v>77</v>
      </c>
      <c r="G354" t="s">
        <v>1676</v>
      </c>
      <c r="AT354" t="str">
        <f t="shared" si="69"/>
        <v>B35_L5_P</v>
      </c>
      <c r="AU354" t="str">
        <f t="shared" si="70"/>
        <v>--</v>
      </c>
    </row>
    <row r="355" spans="1:47" x14ac:dyDescent="0.25">
      <c r="A355" t="str">
        <f t="shared" si="65"/>
        <v>JB1-78</v>
      </c>
      <c r="B355" t="str">
        <f t="shared" si="66"/>
        <v>B35_L12_P</v>
      </c>
      <c r="C355" t="str">
        <f t="shared" si="67"/>
        <v>JB1-B35_L12_P</v>
      </c>
      <c r="D355" t="str">
        <f t="shared" si="68"/>
        <v>JB1-78</v>
      </c>
      <c r="E355" t="s">
        <v>273</v>
      </c>
      <c r="F355">
        <v>78</v>
      </c>
      <c r="G355" t="s">
        <v>1606</v>
      </c>
      <c r="AT355" t="str">
        <f t="shared" si="69"/>
        <v>B35_L12_P</v>
      </c>
      <c r="AU355" t="str">
        <f t="shared" si="70"/>
        <v>--</v>
      </c>
    </row>
    <row r="356" spans="1:47" x14ac:dyDescent="0.25">
      <c r="A356" t="str">
        <f t="shared" si="65"/>
        <v>JB1-79</v>
      </c>
      <c r="B356" t="str">
        <f t="shared" si="66"/>
        <v>B35_L3_N</v>
      </c>
      <c r="C356" t="str">
        <f t="shared" si="67"/>
        <v>JB1-B35_L3_N</v>
      </c>
      <c r="D356" t="str">
        <f t="shared" si="68"/>
        <v>JB1-79</v>
      </c>
      <c r="E356" t="s">
        <v>273</v>
      </c>
      <c r="F356">
        <v>79</v>
      </c>
      <c r="G356" t="s">
        <v>1747</v>
      </c>
      <c r="AT356" t="str">
        <f t="shared" si="69"/>
        <v>B35_L3_N</v>
      </c>
      <c r="AU356" t="str">
        <f t="shared" si="70"/>
        <v>--</v>
      </c>
    </row>
    <row r="357" spans="1:47" x14ac:dyDescent="0.25">
      <c r="A357" t="str">
        <f t="shared" si="65"/>
        <v>JB1-80</v>
      </c>
      <c r="B357" t="str">
        <f t="shared" si="66"/>
        <v>NetJB1_80</v>
      </c>
      <c r="C357" t="str">
        <f t="shared" si="67"/>
        <v>JB1-NetJB1_80</v>
      </c>
      <c r="D357" t="str">
        <f t="shared" si="68"/>
        <v>JB1-80</v>
      </c>
      <c r="E357" t="s">
        <v>273</v>
      </c>
      <c r="F357">
        <v>80</v>
      </c>
      <c r="G357" t="s">
        <v>1940</v>
      </c>
      <c r="AT357" t="str">
        <f t="shared" si="69"/>
        <v>NetJB1_80</v>
      </c>
      <c r="AU357" t="str">
        <f t="shared" si="70"/>
        <v>--</v>
      </c>
    </row>
    <row r="358" spans="1:47" x14ac:dyDescent="0.25">
      <c r="A358" t="str">
        <f t="shared" si="65"/>
        <v>JB1-81</v>
      </c>
      <c r="B358" t="str">
        <f t="shared" si="66"/>
        <v>B35_L3_P</v>
      </c>
      <c r="C358" t="str">
        <f t="shared" si="67"/>
        <v>JB1-B35_L3_P</v>
      </c>
      <c r="D358" t="str">
        <f t="shared" si="68"/>
        <v>JB1-81</v>
      </c>
      <c r="E358" t="s">
        <v>273</v>
      </c>
      <c r="F358">
        <v>81</v>
      </c>
      <c r="G358" t="s">
        <v>1745</v>
      </c>
      <c r="AT358" t="str">
        <f t="shared" si="69"/>
        <v>B35_L3_P</v>
      </c>
      <c r="AU358" t="str">
        <f t="shared" si="70"/>
        <v>--</v>
      </c>
    </row>
    <row r="359" spans="1:47" x14ac:dyDescent="0.25">
      <c r="A359" t="str">
        <f t="shared" si="65"/>
        <v>JB1-82</v>
      </c>
      <c r="B359" t="str">
        <f t="shared" si="66"/>
        <v>B35_L20_N</v>
      </c>
      <c r="C359" t="str">
        <f t="shared" si="67"/>
        <v>JB1-B35_L20_N</v>
      </c>
      <c r="D359" t="str">
        <f t="shared" si="68"/>
        <v>JB1-82</v>
      </c>
      <c r="E359" t="s">
        <v>273</v>
      </c>
      <c r="F359">
        <v>82</v>
      </c>
      <c r="G359" t="s">
        <v>1751</v>
      </c>
      <c r="AT359" t="str">
        <f t="shared" si="69"/>
        <v>B35_L20_N</v>
      </c>
      <c r="AU359" t="str">
        <f t="shared" si="70"/>
        <v>--</v>
      </c>
    </row>
    <row r="360" spans="1:47" x14ac:dyDescent="0.25">
      <c r="A360" t="str">
        <f t="shared" si="65"/>
        <v>JB1-83</v>
      </c>
      <c r="B360" t="str">
        <f t="shared" si="66"/>
        <v>GND</v>
      </c>
      <c r="C360" t="str">
        <f t="shared" si="67"/>
        <v>JB1-GND</v>
      </c>
      <c r="D360" t="str">
        <f t="shared" si="68"/>
        <v>JB1-83</v>
      </c>
      <c r="E360" t="s">
        <v>273</v>
      </c>
      <c r="F360">
        <v>83</v>
      </c>
      <c r="G360" t="s">
        <v>291</v>
      </c>
      <c r="AT360">
        <f t="shared" si="69"/>
        <v>0</v>
      </c>
      <c r="AU360">
        <f t="shared" si="70"/>
        <v>0</v>
      </c>
    </row>
    <row r="361" spans="1:47" x14ac:dyDescent="0.25">
      <c r="A361" t="str">
        <f t="shared" si="65"/>
        <v>JB1-84</v>
      </c>
      <c r="B361" t="str">
        <f t="shared" si="66"/>
        <v>B35_L20_P</v>
      </c>
      <c r="C361" t="str">
        <f t="shared" si="67"/>
        <v>JB1-B35_L20_P</v>
      </c>
      <c r="D361" t="str">
        <f t="shared" si="68"/>
        <v>JB1-84</v>
      </c>
      <c r="E361" t="s">
        <v>273</v>
      </c>
      <c r="F361">
        <v>84</v>
      </c>
      <c r="G361" t="s">
        <v>1749</v>
      </c>
      <c r="AT361" t="str">
        <f t="shared" si="69"/>
        <v>B35_L20_P</v>
      </c>
      <c r="AU361" t="str">
        <f t="shared" si="70"/>
        <v>--</v>
      </c>
    </row>
    <row r="362" spans="1:47" x14ac:dyDescent="0.25">
      <c r="A362" t="str">
        <f t="shared" si="65"/>
        <v>JB1-85</v>
      </c>
      <c r="B362" t="str">
        <f t="shared" si="66"/>
        <v>B35_L6_N</v>
      </c>
      <c r="C362" t="str">
        <f t="shared" si="67"/>
        <v>JB1-B35_L6_N</v>
      </c>
      <c r="D362" t="str">
        <f t="shared" si="68"/>
        <v>JB1-85</v>
      </c>
      <c r="E362" t="s">
        <v>273</v>
      </c>
      <c r="F362">
        <v>85</v>
      </c>
      <c r="G362" t="s">
        <v>1674</v>
      </c>
      <c r="AT362" t="str">
        <f t="shared" si="69"/>
        <v>B35_L6_N</v>
      </c>
      <c r="AU362" t="str">
        <f t="shared" si="70"/>
        <v>--</v>
      </c>
    </row>
    <row r="363" spans="1:47" x14ac:dyDescent="0.25">
      <c r="A363" t="str">
        <f t="shared" si="65"/>
        <v>JB1-86</v>
      </c>
      <c r="B363" t="str">
        <f t="shared" si="66"/>
        <v>MIO15</v>
      </c>
      <c r="C363" t="str">
        <f t="shared" si="67"/>
        <v>JB1-MIO15</v>
      </c>
      <c r="D363" t="str">
        <f t="shared" si="68"/>
        <v>JB1-86</v>
      </c>
      <c r="E363" t="s">
        <v>273</v>
      </c>
      <c r="F363">
        <v>86</v>
      </c>
      <c r="G363" t="s">
        <v>1847</v>
      </c>
      <c r="AT363" t="str">
        <f t="shared" si="69"/>
        <v>MIO15</v>
      </c>
      <c r="AU363" t="str">
        <f t="shared" si="70"/>
        <v>--</v>
      </c>
    </row>
    <row r="364" spans="1:47" x14ac:dyDescent="0.25">
      <c r="A364" t="str">
        <f t="shared" si="65"/>
        <v>JB1-87</v>
      </c>
      <c r="B364" t="str">
        <f t="shared" si="66"/>
        <v>B35_L6_P</v>
      </c>
      <c r="C364" t="str">
        <f t="shared" si="67"/>
        <v>JB1-B35_L6_P</v>
      </c>
      <c r="D364" t="str">
        <f t="shared" si="68"/>
        <v>JB1-87</v>
      </c>
      <c r="E364" t="s">
        <v>273</v>
      </c>
      <c r="F364">
        <v>87</v>
      </c>
      <c r="G364" t="s">
        <v>1672</v>
      </c>
      <c r="AT364" t="str">
        <f t="shared" si="69"/>
        <v>B35_L6_P</v>
      </c>
      <c r="AU364" t="str">
        <f t="shared" si="70"/>
        <v>--</v>
      </c>
    </row>
    <row r="365" spans="1:47" x14ac:dyDescent="0.25">
      <c r="A365" t="str">
        <f t="shared" si="65"/>
        <v>JB1-88</v>
      </c>
      <c r="B365" t="str">
        <f t="shared" si="66"/>
        <v>MIO0</v>
      </c>
      <c r="C365" t="str">
        <f t="shared" si="67"/>
        <v>JB1-MIO0</v>
      </c>
      <c r="D365" t="str">
        <f t="shared" si="68"/>
        <v>JB1-88</v>
      </c>
      <c r="E365" t="s">
        <v>273</v>
      </c>
      <c r="F365">
        <v>88</v>
      </c>
      <c r="G365" t="s">
        <v>1839</v>
      </c>
      <c r="AT365" t="str">
        <f t="shared" si="69"/>
        <v>MIO0</v>
      </c>
      <c r="AU365" t="str">
        <f t="shared" si="70"/>
        <v>--</v>
      </c>
    </row>
    <row r="366" spans="1:47" x14ac:dyDescent="0.25">
      <c r="A366" t="str">
        <f t="shared" si="65"/>
        <v>JB1-89</v>
      </c>
      <c r="B366" t="str">
        <f t="shared" si="66"/>
        <v>GND</v>
      </c>
      <c r="C366" t="str">
        <f t="shared" si="67"/>
        <v>JB1-GND</v>
      </c>
      <c r="D366" t="str">
        <f t="shared" si="68"/>
        <v>JB1-89</v>
      </c>
      <c r="E366" t="s">
        <v>273</v>
      </c>
      <c r="F366">
        <v>89</v>
      </c>
      <c r="G366" t="s">
        <v>291</v>
      </c>
      <c r="AT366">
        <f t="shared" si="69"/>
        <v>0</v>
      </c>
      <c r="AU366">
        <f t="shared" si="70"/>
        <v>0</v>
      </c>
    </row>
    <row r="367" spans="1:47" x14ac:dyDescent="0.25">
      <c r="A367" t="str">
        <f t="shared" si="65"/>
        <v>JB1-90</v>
      </c>
      <c r="B367" t="str">
        <f t="shared" si="66"/>
        <v>PROGMODE</v>
      </c>
      <c r="C367" t="str">
        <f t="shared" si="67"/>
        <v>JB1-PROGMODE</v>
      </c>
      <c r="D367" t="str">
        <f t="shared" si="68"/>
        <v>JB1-90</v>
      </c>
      <c r="E367" t="s">
        <v>273</v>
      </c>
      <c r="F367">
        <v>90</v>
      </c>
      <c r="G367" t="s">
        <v>1911</v>
      </c>
      <c r="AT367" t="str">
        <f t="shared" si="69"/>
        <v>PROGMODE</v>
      </c>
      <c r="AU367" t="str">
        <f t="shared" si="70"/>
        <v>--</v>
      </c>
    </row>
    <row r="368" spans="1:47" x14ac:dyDescent="0.25">
      <c r="A368" t="str">
        <f t="shared" si="65"/>
        <v>JB1-91</v>
      </c>
      <c r="B368" t="str">
        <f t="shared" si="66"/>
        <v>MIO14</v>
      </c>
      <c r="C368" t="str">
        <f t="shared" si="67"/>
        <v>JB1-MIO14</v>
      </c>
      <c r="D368" t="str">
        <f t="shared" si="68"/>
        <v>JB1-91</v>
      </c>
      <c r="E368" t="s">
        <v>273</v>
      </c>
      <c r="F368">
        <v>91</v>
      </c>
      <c r="G368" t="s">
        <v>1846</v>
      </c>
      <c r="AT368" t="str">
        <f t="shared" si="69"/>
        <v>MIO14</v>
      </c>
      <c r="AU368" t="str">
        <f t="shared" si="70"/>
        <v>--</v>
      </c>
    </row>
    <row r="369" spans="1:47" x14ac:dyDescent="0.25">
      <c r="A369" t="str">
        <f t="shared" si="65"/>
        <v>JB1-92</v>
      </c>
      <c r="B369" t="str">
        <f t="shared" si="66"/>
        <v>MIO9</v>
      </c>
      <c r="C369" t="str">
        <f t="shared" si="67"/>
        <v>JB1-MIO9</v>
      </c>
      <c r="D369" t="str">
        <f t="shared" si="68"/>
        <v>JB1-92</v>
      </c>
      <c r="E369" t="s">
        <v>273</v>
      </c>
      <c r="F369">
        <v>92</v>
      </c>
      <c r="G369" t="s">
        <v>1849</v>
      </c>
      <c r="AT369" t="str">
        <f t="shared" si="69"/>
        <v>MIO9</v>
      </c>
      <c r="AU369" t="str">
        <f t="shared" si="70"/>
        <v>--</v>
      </c>
    </row>
    <row r="370" spans="1:47" x14ac:dyDescent="0.25">
      <c r="A370" t="str">
        <f t="shared" si="65"/>
        <v>JB1-93</v>
      </c>
      <c r="B370" t="str">
        <f t="shared" si="66"/>
        <v>B35_L1_N</v>
      </c>
      <c r="C370" t="str">
        <f t="shared" si="67"/>
        <v>JB1-B35_L1_N</v>
      </c>
      <c r="D370" t="str">
        <f t="shared" si="68"/>
        <v>JB1-93</v>
      </c>
      <c r="E370" t="s">
        <v>273</v>
      </c>
      <c r="F370">
        <v>93</v>
      </c>
      <c r="G370" t="s">
        <v>1743</v>
      </c>
      <c r="AT370" t="str">
        <f t="shared" si="69"/>
        <v>B35_L1_N</v>
      </c>
      <c r="AU370" t="str">
        <f t="shared" si="70"/>
        <v>--</v>
      </c>
    </row>
    <row r="371" spans="1:47" x14ac:dyDescent="0.25">
      <c r="A371" t="str">
        <f t="shared" si="65"/>
        <v>JB1-94</v>
      </c>
      <c r="B371" t="str">
        <f t="shared" si="66"/>
        <v>MIO11</v>
      </c>
      <c r="C371" t="str">
        <f t="shared" si="67"/>
        <v>JB1-MIO11</v>
      </c>
      <c r="D371" t="str">
        <f t="shared" si="68"/>
        <v>JB1-94</v>
      </c>
      <c r="E371" t="s">
        <v>273</v>
      </c>
      <c r="F371">
        <v>94</v>
      </c>
      <c r="G371" t="s">
        <v>1842</v>
      </c>
      <c r="AT371" t="str">
        <f t="shared" si="69"/>
        <v>MIO11</v>
      </c>
      <c r="AU371" t="str">
        <f t="shared" si="70"/>
        <v>--</v>
      </c>
    </row>
    <row r="372" spans="1:47" x14ac:dyDescent="0.25">
      <c r="A372" t="str">
        <f t="shared" si="65"/>
        <v>JB1-95</v>
      </c>
      <c r="B372" t="str">
        <f t="shared" si="66"/>
        <v>B35_L1_P</v>
      </c>
      <c r="C372" t="str">
        <f t="shared" si="67"/>
        <v>JB1-B35_L1_P</v>
      </c>
      <c r="D372" t="str">
        <f t="shared" si="68"/>
        <v>JB1-95</v>
      </c>
      <c r="E372" t="s">
        <v>273</v>
      </c>
      <c r="F372">
        <v>95</v>
      </c>
      <c r="G372" t="s">
        <v>1741</v>
      </c>
      <c r="AT372" t="str">
        <f t="shared" si="69"/>
        <v>B35_L1_P</v>
      </c>
      <c r="AU372" t="str">
        <f t="shared" si="70"/>
        <v>--</v>
      </c>
    </row>
    <row r="373" spans="1:47" x14ac:dyDescent="0.25">
      <c r="A373" t="str">
        <f t="shared" si="65"/>
        <v>JB1-96</v>
      </c>
      <c r="B373" t="str">
        <f t="shared" si="66"/>
        <v>MIO10</v>
      </c>
      <c r="C373" t="str">
        <f t="shared" si="67"/>
        <v>JB1-MIO10</v>
      </c>
      <c r="D373" t="str">
        <f t="shared" si="68"/>
        <v>JB1-96</v>
      </c>
      <c r="E373" t="s">
        <v>273</v>
      </c>
      <c r="F373">
        <v>96</v>
      </c>
      <c r="G373" t="s">
        <v>1841</v>
      </c>
      <c r="AT373" t="str">
        <f t="shared" si="69"/>
        <v>MIO10</v>
      </c>
      <c r="AU373" t="str">
        <f t="shared" si="70"/>
        <v>--</v>
      </c>
    </row>
    <row r="374" spans="1:47" x14ac:dyDescent="0.25">
      <c r="A374" t="str">
        <f t="shared" si="65"/>
        <v>JB1-97</v>
      </c>
      <c r="B374" t="str">
        <f t="shared" si="66"/>
        <v>B35_L19_N</v>
      </c>
      <c r="C374" t="str">
        <f t="shared" si="67"/>
        <v>JB1-B35_L19_N</v>
      </c>
      <c r="D374" t="str">
        <f t="shared" si="68"/>
        <v>JB1-97</v>
      </c>
      <c r="E374" t="s">
        <v>273</v>
      </c>
      <c r="F374">
        <v>97</v>
      </c>
      <c r="G374" t="s">
        <v>1604</v>
      </c>
      <c r="AT374" t="str">
        <f t="shared" si="69"/>
        <v>B35_L19_N</v>
      </c>
      <c r="AU374" t="str">
        <f t="shared" si="70"/>
        <v>--</v>
      </c>
    </row>
    <row r="375" spans="1:47" x14ac:dyDescent="0.25">
      <c r="A375" t="str">
        <f t="shared" si="65"/>
        <v>JB1-98</v>
      </c>
      <c r="B375" t="str">
        <f t="shared" si="66"/>
        <v>MIO13</v>
      </c>
      <c r="C375" t="str">
        <f t="shared" si="67"/>
        <v>JB1-MIO13</v>
      </c>
      <c r="D375" t="str">
        <f t="shared" si="68"/>
        <v>JB1-98</v>
      </c>
      <c r="E375" t="s">
        <v>273</v>
      </c>
      <c r="F375">
        <v>98</v>
      </c>
      <c r="G375" t="s">
        <v>1845</v>
      </c>
      <c r="AT375" t="str">
        <f t="shared" si="69"/>
        <v>MIO13</v>
      </c>
      <c r="AU375" t="str">
        <f t="shared" si="70"/>
        <v>--</v>
      </c>
    </row>
    <row r="376" spans="1:47" x14ac:dyDescent="0.25">
      <c r="A376" t="str">
        <f t="shared" si="65"/>
        <v>JB1-99</v>
      </c>
      <c r="B376" t="str">
        <f t="shared" si="66"/>
        <v>B35_L19_P</v>
      </c>
      <c r="C376" t="str">
        <f t="shared" si="67"/>
        <v>JB1-B35_L19_P</v>
      </c>
      <c r="D376" t="str">
        <f t="shared" si="68"/>
        <v>JB1-99</v>
      </c>
      <c r="E376" t="s">
        <v>273</v>
      </c>
      <c r="F376">
        <v>99</v>
      </c>
      <c r="G376" t="s">
        <v>1602</v>
      </c>
      <c r="AT376" t="str">
        <f t="shared" si="69"/>
        <v>B35_L19_P</v>
      </c>
      <c r="AU376" t="str">
        <f t="shared" si="70"/>
        <v>--</v>
      </c>
    </row>
    <row r="377" spans="1:47" x14ac:dyDescent="0.25">
      <c r="A377" t="str">
        <f t="shared" si="65"/>
        <v>JB1-100</v>
      </c>
      <c r="B377" t="str">
        <f t="shared" si="66"/>
        <v>MIO12</v>
      </c>
      <c r="C377" t="str">
        <f t="shared" si="67"/>
        <v>JB1-MIO12</v>
      </c>
      <c r="D377" t="str">
        <f t="shared" si="68"/>
        <v>JB1-100</v>
      </c>
      <c r="E377" t="s">
        <v>273</v>
      </c>
      <c r="F377">
        <v>100</v>
      </c>
      <c r="G377" t="s">
        <v>1843</v>
      </c>
      <c r="AT377" t="str">
        <f t="shared" si="69"/>
        <v>MIO12</v>
      </c>
      <c r="AU377" t="str">
        <f t="shared" si="70"/>
        <v>--</v>
      </c>
    </row>
    <row r="378" spans="1:47" x14ac:dyDescent="0.25">
      <c r="A378" t="str">
        <f t="shared" si="65"/>
        <v>JB1-F1</v>
      </c>
      <c r="B378" t="str">
        <f t="shared" si="66"/>
        <v>GND</v>
      </c>
      <c r="C378" t="str">
        <f t="shared" si="67"/>
        <v>JB1-GND</v>
      </c>
      <c r="D378" t="str">
        <f t="shared" si="68"/>
        <v>JB1-F1</v>
      </c>
      <c r="E378" t="s">
        <v>273</v>
      </c>
      <c r="F378" t="s">
        <v>447</v>
      </c>
      <c r="G378" t="s">
        <v>291</v>
      </c>
      <c r="AT378">
        <f t="shared" si="69"/>
        <v>0</v>
      </c>
      <c r="AU378">
        <f t="shared" si="70"/>
        <v>0</v>
      </c>
    </row>
    <row r="379" spans="1:47" x14ac:dyDescent="0.25">
      <c r="A379" t="str">
        <f t="shared" si="65"/>
        <v>JB1-F2</v>
      </c>
      <c r="B379" t="str">
        <f t="shared" si="66"/>
        <v>GND</v>
      </c>
      <c r="C379" t="str">
        <f t="shared" si="67"/>
        <v>JB1-GND</v>
      </c>
      <c r="D379" t="str">
        <f t="shared" si="68"/>
        <v>JB1-F2</v>
      </c>
      <c r="E379" t="s">
        <v>273</v>
      </c>
      <c r="F379" t="s">
        <v>448</v>
      </c>
      <c r="G379" t="s">
        <v>291</v>
      </c>
      <c r="AT379">
        <f t="shared" si="69"/>
        <v>0</v>
      </c>
      <c r="AU379">
        <f t="shared" si="70"/>
        <v>0</v>
      </c>
    </row>
    <row r="380" spans="1:47" x14ac:dyDescent="0.25">
      <c r="A380" t="str">
        <f t="shared" si="65"/>
        <v>JB2-1</v>
      </c>
      <c r="B380" t="str">
        <f t="shared" si="66"/>
        <v>3.3V</v>
      </c>
      <c r="C380" t="str">
        <f t="shared" si="67"/>
        <v>JB2-3.3V</v>
      </c>
      <c r="D380" t="str">
        <f t="shared" si="68"/>
        <v>JB2-1</v>
      </c>
      <c r="E380" t="s">
        <v>274</v>
      </c>
      <c r="F380">
        <v>1</v>
      </c>
      <c r="G380" t="s">
        <v>1598</v>
      </c>
      <c r="AT380">
        <f t="shared" si="69"/>
        <v>0</v>
      </c>
      <c r="AU380">
        <f t="shared" si="70"/>
        <v>0</v>
      </c>
    </row>
    <row r="381" spans="1:47" x14ac:dyDescent="0.25">
      <c r="A381" t="str">
        <f t="shared" si="65"/>
        <v>JB2-2</v>
      </c>
      <c r="B381" t="str">
        <f t="shared" si="66"/>
        <v>VCCIOB</v>
      </c>
      <c r="C381" t="str">
        <f t="shared" si="67"/>
        <v>JB2-VCCIOB</v>
      </c>
      <c r="D381" t="str">
        <f t="shared" si="68"/>
        <v>JB2-2</v>
      </c>
      <c r="E381" t="s">
        <v>274</v>
      </c>
      <c r="F381">
        <v>2</v>
      </c>
      <c r="G381" t="s">
        <v>449</v>
      </c>
      <c r="AT381">
        <f t="shared" si="69"/>
        <v>0</v>
      </c>
      <c r="AU381">
        <f t="shared" si="70"/>
        <v>0</v>
      </c>
    </row>
    <row r="382" spans="1:47" x14ac:dyDescent="0.25">
      <c r="A382" t="str">
        <f t="shared" si="65"/>
        <v>JB2-3</v>
      </c>
      <c r="B382" t="str">
        <f t="shared" si="66"/>
        <v>3.3V</v>
      </c>
      <c r="C382" t="str">
        <f t="shared" si="67"/>
        <v>JB2-3.3V</v>
      </c>
      <c r="D382" t="str">
        <f t="shared" si="68"/>
        <v>JB2-3</v>
      </c>
      <c r="E382" t="s">
        <v>274</v>
      </c>
      <c r="F382">
        <v>3</v>
      </c>
      <c r="G382" t="s">
        <v>1598</v>
      </c>
      <c r="AT382">
        <f t="shared" si="69"/>
        <v>0</v>
      </c>
      <c r="AU382">
        <f t="shared" si="70"/>
        <v>0</v>
      </c>
    </row>
    <row r="383" spans="1:47" x14ac:dyDescent="0.25">
      <c r="A383" t="str">
        <f t="shared" si="65"/>
        <v>JB2-4</v>
      </c>
      <c r="B383" t="str">
        <f t="shared" si="66"/>
        <v>VCCIOB</v>
      </c>
      <c r="C383" t="str">
        <f t="shared" si="67"/>
        <v>JB2-VCCIOB</v>
      </c>
      <c r="D383" t="str">
        <f t="shared" si="68"/>
        <v>JB2-4</v>
      </c>
      <c r="E383" t="s">
        <v>274</v>
      </c>
      <c r="F383">
        <v>4</v>
      </c>
      <c r="G383" t="s">
        <v>449</v>
      </c>
      <c r="AT383">
        <f t="shared" si="69"/>
        <v>0</v>
      </c>
      <c r="AU383">
        <f t="shared" si="70"/>
        <v>0</v>
      </c>
    </row>
    <row r="384" spans="1:47" x14ac:dyDescent="0.25">
      <c r="A384" t="str">
        <f t="shared" si="65"/>
        <v>JB2-5</v>
      </c>
      <c r="B384" t="str">
        <f t="shared" si="66"/>
        <v>3.3V</v>
      </c>
      <c r="C384" t="str">
        <f t="shared" si="67"/>
        <v>JB2-3.3V</v>
      </c>
      <c r="D384" t="str">
        <f t="shared" si="68"/>
        <v>JB2-5</v>
      </c>
      <c r="E384" t="s">
        <v>274</v>
      </c>
      <c r="F384">
        <v>5</v>
      </c>
      <c r="G384" t="s">
        <v>1598</v>
      </c>
      <c r="AT384">
        <f t="shared" si="69"/>
        <v>0</v>
      </c>
      <c r="AU384">
        <f t="shared" si="70"/>
        <v>0</v>
      </c>
    </row>
    <row r="385" spans="1:47" x14ac:dyDescent="0.25">
      <c r="A385" t="str">
        <f t="shared" si="65"/>
        <v>JB2-6</v>
      </c>
      <c r="B385" t="str">
        <f t="shared" si="66"/>
        <v>VCCIOC</v>
      </c>
      <c r="C385" t="str">
        <f t="shared" si="67"/>
        <v>JB2-VCCIOC</v>
      </c>
      <c r="D385" t="str">
        <f t="shared" si="68"/>
        <v>JB2-6</v>
      </c>
      <c r="E385" t="s">
        <v>274</v>
      </c>
      <c r="F385">
        <v>6</v>
      </c>
      <c r="G385" t="s">
        <v>1792</v>
      </c>
      <c r="AT385">
        <f t="shared" si="69"/>
        <v>0</v>
      </c>
      <c r="AU385">
        <f t="shared" si="70"/>
        <v>0</v>
      </c>
    </row>
    <row r="386" spans="1:47" x14ac:dyDescent="0.25">
      <c r="A386" t="str">
        <f t="shared" si="65"/>
        <v>JB2-7</v>
      </c>
      <c r="B386" t="str">
        <f t="shared" si="66"/>
        <v>3.3V</v>
      </c>
      <c r="C386" t="str">
        <f t="shared" si="67"/>
        <v>JB2-3.3V</v>
      </c>
      <c r="D386" t="str">
        <f t="shared" si="68"/>
        <v>JB2-7</v>
      </c>
      <c r="E386" t="s">
        <v>274</v>
      </c>
      <c r="F386">
        <v>7</v>
      </c>
      <c r="G386" t="s">
        <v>1598</v>
      </c>
      <c r="AT386">
        <f t="shared" si="69"/>
        <v>0</v>
      </c>
      <c r="AU386">
        <f t="shared" si="70"/>
        <v>0</v>
      </c>
    </row>
    <row r="387" spans="1:47" x14ac:dyDescent="0.25">
      <c r="A387" t="str">
        <f t="shared" si="65"/>
        <v>JB2-8</v>
      </c>
      <c r="B387" t="str">
        <f t="shared" si="66"/>
        <v>VCCIOD</v>
      </c>
      <c r="C387" t="str">
        <f t="shared" si="67"/>
        <v>JB2-VCCIOD</v>
      </c>
      <c r="D387" t="str">
        <f t="shared" si="68"/>
        <v>JB2-8</v>
      </c>
      <c r="E387" t="s">
        <v>274</v>
      </c>
      <c r="F387">
        <v>8</v>
      </c>
      <c r="G387" t="s">
        <v>451</v>
      </c>
      <c r="AT387">
        <f t="shared" si="69"/>
        <v>0</v>
      </c>
      <c r="AU387">
        <f t="shared" si="70"/>
        <v>0</v>
      </c>
    </row>
    <row r="388" spans="1:47" x14ac:dyDescent="0.25">
      <c r="A388" t="str">
        <f t="shared" si="65"/>
        <v>JB2-9</v>
      </c>
      <c r="B388" t="str">
        <f t="shared" si="66"/>
        <v>M3.3VOUT</v>
      </c>
      <c r="C388" t="str">
        <f t="shared" si="67"/>
        <v>JB2-M3.3VOUT</v>
      </c>
      <c r="D388" t="str">
        <f t="shared" si="68"/>
        <v>JB2-9</v>
      </c>
      <c r="E388" t="s">
        <v>274</v>
      </c>
      <c r="F388">
        <v>9</v>
      </c>
      <c r="G388" t="s">
        <v>1778</v>
      </c>
      <c r="AT388">
        <f t="shared" si="69"/>
        <v>0</v>
      </c>
      <c r="AU388">
        <f t="shared" si="70"/>
        <v>0</v>
      </c>
    </row>
    <row r="389" spans="1:47" x14ac:dyDescent="0.25">
      <c r="A389" t="str">
        <f t="shared" si="65"/>
        <v>JB2-10</v>
      </c>
      <c r="B389" t="str">
        <f t="shared" si="66"/>
        <v>VCCIOD</v>
      </c>
      <c r="C389" t="str">
        <f t="shared" si="67"/>
        <v>JB2-VCCIOD</v>
      </c>
      <c r="D389" t="str">
        <f t="shared" si="68"/>
        <v>JB2-10</v>
      </c>
      <c r="E389" t="s">
        <v>274</v>
      </c>
      <c r="F389">
        <v>10</v>
      </c>
      <c r="G389" t="s">
        <v>451</v>
      </c>
      <c r="AT389">
        <f t="shared" si="69"/>
        <v>0</v>
      </c>
      <c r="AU389">
        <f t="shared" si="70"/>
        <v>0</v>
      </c>
    </row>
    <row r="390" spans="1:47" x14ac:dyDescent="0.25">
      <c r="A390" t="str">
        <f t="shared" ref="A390:A453" si="71">$E390&amp;"-"&amp;$F390</f>
        <v>JB2-11</v>
      </c>
      <c r="B390" t="str">
        <f t="shared" ref="B390:B453" si="72">IF(OR(E390=$A$2,E390=$B$2,E390=$C$2,E390=$D$2),"--",G390)</f>
        <v>M3.3VOUT</v>
      </c>
      <c r="C390" t="str">
        <f t="shared" ref="C390:C453" si="73">$E390&amp;"-"&amp;$G390</f>
        <v>JB2-M3.3VOUT</v>
      </c>
      <c r="D390" t="str">
        <f t="shared" ref="D390:D453" si="74">A390</f>
        <v>JB2-11</v>
      </c>
      <c r="E390" t="s">
        <v>274</v>
      </c>
      <c r="F390">
        <v>11</v>
      </c>
      <c r="G390" t="s">
        <v>1778</v>
      </c>
      <c r="AT390">
        <f t="shared" ref="AT390:AT453" si="75">IF(IF(COUNTIF($AO$6:$AQ$150,B390)&gt;0,"---","--")="---",VLOOKUP(B390,$AO$6:$AQ$150,3,0),B390)</f>
        <v>0</v>
      </c>
      <c r="AU390">
        <f t="shared" ref="AU390:AU453" si="76">IF(IF(COUNTIF($AO$6:$AQ$150,B390)&gt;0,"---","--")="---",VLOOKUP(B390,$AO$6:$AQ$150,2,0),"--")</f>
        <v>0</v>
      </c>
    </row>
    <row r="391" spans="1:47" x14ac:dyDescent="0.25">
      <c r="A391" t="str">
        <f t="shared" si="71"/>
        <v>JB2-12</v>
      </c>
      <c r="B391" t="str">
        <f t="shared" si="72"/>
        <v>B33_L7_P</v>
      </c>
      <c r="C391" t="str">
        <f t="shared" si="73"/>
        <v>JB2-B33_L7_P</v>
      </c>
      <c r="D391" t="str">
        <f t="shared" si="74"/>
        <v>JB2-12</v>
      </c>
      <c r="E391" t="s">
        <v>274</v>
      </c>
      <c r="F391">
        <v>12</v>
      </c>
      <c r="G391" t="s">
        <v>1754</v>
      </c>
      <c r="AT391" t="str">
        <f t="shared" si="75"/>
        <v>B33_L7_P</v>
      </c>
      <c r="AU391" t="str">
        <f t="shared" si="76"/>
        <v>--</v>
      </c>
    </row>
    <row r="392" spans="1:47" x14ac:dyDescent="0.25">
      <c r="A392" t="str">
        <f t="shared" si="71"/>
        <v>JB2-13</v>
      </c>
      <c r="B392" t="str">
        <f t="shared" si="72"/>
        <v>B33_L4_P</v>
      </c>
      <c r="C392" t="str">
        <f t="shared" si="73"/>
        <v>JB2-B33_L4_P</v>
      </c>
      <c r="D392" t="str">
        <f t="shared" si="74"/>
        <v>JB2-13</v>
      </c>
      <c r="E392" t="s">
        <v>274</v>
      </c>
      <c r="F392">
        <v>13</v>
      </c>
      <c r="G392" t="s">
        <v>1750</v>
      </c>
      <c r="AT392" t="str">
        <f t="shared" si="75"/>
        <v>B33_L4_P</v>
      </c>
      <c r="AU392" t="str">
        <f t="shared" si="76"/>
        <v>--</v>
      </c>
    </row>
    <row r="393" spans="1:47" x14ac:dyDescent="0.25">
      <c r="A393" t="str">
        <f t="shared" si="71"/>
        <v>JB2-14</v>
      </c>
      <c r="B393" t="str">
        <f t="shared" si="72"/>
        <v>B33_L7_N</v>
      </c>
      <c r="C393" t="str">
        <f t="shared" si="73"/>
        <v>JB2-B33_L7_N</v>
      </c>
      <c r="D393" t="str">
        <f t="shared" si="74"/>
        <v>JB2-14</v>
      </c>
      <c r="E393" t="s">
        <v>274</v>
      </c>
      <c r="F393">
        <v>14</v>
      </c>
      <c r="G393" t="s">
        <v>1752</v>
      </c>
      <c r="AT393" t="str">
        <f t="shared" si="75"/>
        <v>B33_L7_N</v>
      </c>
      <c r="AU393" t="str">
        <f t="shared" si="76"/>
        <v>--</v>
      </c>
    </row>
    <row r="394" spans="1:47" x14ac:dyDescent="0.25">
      <c r="A394" t="str">
        <f t="shared" si="71"/>
        <v>JB2-15</v>
      </c>
      <c r="B394" t="str">
        <f t="shared" si="72"/>
        <v>B33_L4_N</v>
      </c>
      <c r="C394" t="str">
        <f t="shared" si="73"/>
        <v>JB2-B33_L4_N</v>
      </c>
      <c r="D394" t="str">
        <f t="shared" si="74"/>
        <v>JB2-15</v>
      </c>
      <c r="E394" t="s">
        <v>274</v>
      </c>
      <c r="F394">
        <v>15</v>
      </c>
      <c r="G394" t="s">
        <v>1748</v>
      </c>
      <c r="AT394" t="str">
        <f t="shared" si="75"/>
        <v>B33_L4_N</v>
      </c>
      <c r="AU394" t="str">
        <f t="shared" si="76"/>
        <v>--</v>
      </c>
    </row>
    <row r="395" spans="1:47" x14ac:dyDescent="0.25">
      <c r="A395" t="str">
        <f t="shared" si="71"/>
        <v>JB2-16</v>
      </c>
      <c r="B395" t="str">
        <f t="shared" si="72"/>
        <v>B33_L8_P</v>
      </c>
      <c r="C395" t="str">
        <f t="shared" si="73"/>
        <v>JB2-B33_L8_P</v>
      </c>
      <c r="D395" t="str">
        <f t="shared" si="74"/>
        <v>JB2-16</v>
      </c>
      <c r="E395" t="s">
        <v>274</v>
      </c>
      <c r="F395">
        <v>16</v>
      </c>
      <c r="G395" t="s">
        <v>1758</v>
      </c>
      <c r="AT395" t="str">
        <f t="shared" si="75"/>
        <v>B33_L8_P</v>
      </c>
      <c r="AU395" t="str">
        <f t="shared" si="76"/>
        <v>--</v>
      </c>
    </row>
    <row r="396" spans="1:47" x14ac:dyDescent="0.25">
      <c r="A396" t="str">
        <f t="shared" si="71"/>
        <v>JB2-17</v>
      </c>
      <c r="B396" t="str">
        <f t="shared" si="72"/>
        <v>RESIN</v>
      </c>
      <c r="C396" t="str">
        <f t="shared" si="73"/>
        <v>JB2-RESIN</v>
      </c>
      <c r="D396" t="str">
        <f t="shared" si="74"/>
        <v>JB2-17</v>
      </c>
      <c r="E396" t="s">
        <v>274</v>
      </c>
      <c r="F396">
        <v>17</v>
      </c>
      <c r="G396" t="s">
        <v>1912</v>
      </c>
      <c r="AT396" t="str">
        <f t="shared" si="75"/>
        <v>RESIN</v>
      </c>
      <c r="AU396" t="str">
        <f t="shared" si="76"/>
        <v>--</v>
      </c>
    </row>
    <row r="397" spans="1:47" x14ac:dyDescent="0.25">
      <c r="A397" t="str">
        <f t="shared" si="71"/>
        <v>JB2-18</v>
      </c>
      <c r="B397" t="str">
        <f t="shared" si="72"/>
        <v>B33_L8_N</v>
      </c>
      <c r="C397" t="str">
        <f t="shared" si="73"/>
        <v>JB2-B33_L8_N</v>
      </c>
      <c r="D397" t="str">
        <f t="shared" si="74"/>
        <v>JB2-18</v>
      </c>
      <c r="E397" t="s">
        <v>274</v>
      </c>
      <c r="F397">
        <v>18</v>
      </c>
      <c r="G397" t="s">
        <v>1756</v>
      </c>
      <c r="AT397" t="str">
        <f t="shared" si="75"/>
        <v>B33_L8_N</v>
      </c>
      <c r="AU397" t="str">
        <f t="shared" si="76"/>
        <v>--</v>
      </c>
    </row>
    <row r="398" spans="1:47" x14ac:dyDescent="0.25">
      <c r="A398" t="str">
        <f t="shared" si="71"/>
        <v>JB2-19</v>
      </c>
      <c r="B398" t="str">
        <f t="shared" si="72"/>
        <v>GND</v>
      </c>
      <c r="C398" t="str">
        <f t="shared" si="73"/>
        <v>JB2-GND</v>
      </c>
      <c r="D398" t="str">
        <f t="shared" si="74"/>
        <v>JB2-19</v>
      </c>
      <c r="E398" t="s">
        <v>274</v>
      </c>
      <c r="F398">
        <v>19</v>
      </c>
      <c r="G398" t="s">
        <v>291</v>
      </c>
      <c r="AT398">
        <f t="shared" si="75"/>
        <v>0</v>
      </c>
      <c r="AU398">
        <f t="shared" si="76"/>
        <v>0</v>
      </c>
    </row>
    <row r="399" spans="1:47" x14ac:dyDescent="0.25">
      <c r="A399" t="str">
        <f t="shared" si="71"/>
        <v>JB2-20</v>
      </c>
      <c r="B399" t="str">
        <f t="shared" si="72"/>
        <v>NetJB2_20</v>
      </c>
      <c r="C399" t="str">
        <f t="shared" si="73"/>
        <v>JB2-NetJB2_20</v>
      </c>
      <c r="D399" t="str">
        <f t="shared" si="74"/>
        <v>JB2-20</v>
      </c>
      <c r="E399" t="s">
        <v>274</v>
      </c>
      <c r="F399">
        <v>20</v>
      </c>
      <c r="G399" t="s">
        <v>1941</v>
      </c>
      <c r="AT399" t="str">
        <f t="shared" si="75"/>
        <v>NetJB2_20</v>
      </c>
      <c r="AU399" t="str">
        <f t="shared" si="76"/>
        <v>--</v>
      </c>
    </row>
    <row r="400" spans="1:47" x14ac:dyDescent="0.25">
      <c r="A400" t="str">
        <f t="shared" si="71"/>
        <v>JB2-21</v>
      </c>
      <c r="B400" t="str">
        <f t="shared" si="72"/>
        <v>B33_L13_P</v>
      </c>
      <c r="C400" t="str">
        <f t="shared" si="73"/>
        <v>JB2-B33_L13_P</v>
      </c>
      <c r="D400" t="str">
        <f t="shared" si="74"/>
        <v>JB2-21</v>
      </c>
      <c r="E400" t="s">
        <v>274</v>
      </c>
      <c r="F400">
        <v>21</v>
      </c>
      <c r="G400" t="s">
        <v>1735</v>
      </c>
      <c r="AT400" t="str">
        <f t="shared" si="75"/>
        <v>B33_L13_P</v>
      </c>
      <c r="AU400" t="str">
        <f t="shared" si="76"/>
        <v>--</v>
      </c>
    </row>
    <row r="401" spans="1:47" x14ac:dyDescent="0.25">
      <c r="A401" t="str">
        <f t="shared" si="71"/>
        <v>JB2-22</v>
      </c>
      <c r="B401" t="str">
        <f t="shared" si="72"/>
        <v>B33_L11_P</v>
      </c>
      <c r="C401" t="str">
        <f t="shared" si="73"/>
        <v>JB2-B33_L11_P</v>
      </c>
      <c r="D401" t="str">
        <f t="shared" si="74"/>
        <v>JB2-22</v>
      </c>
      <c r="E401" t="s">
        <v>274</v>
      </c>
      <c r="F401">
        <v>22</v>
      </c>
      <c r="G401" t="s">
        <v>1723</v>
      </c>
      <c r="AT401" t="str">
        <f t="shared" si="75"/>
        <v>B33_L11_P</v>
      </c>
      <c r="AU401" t="str">
        <f t="shared" si="76"/>
        <v>--</v>
      </c>
    </row>
    <row r="402" spans="1:47" x14ac:dyDescent="0.25">
      <c r="A402" t="str">
        <f t="shared" si="71"/>
        <v>JB2-23</v>
      </c>
      <c r="B402" t="str">
        <f t="shared" si="72"/>
        <v>B33_L13_N</v>
      </c>
      <c r="C402" t="str">
        <f t="shared" si="73"/>
        <v>JB2-B33_L13_N</v>
      </c>
      <c r="D402" t="str">
        <f t="shared" si="74"/>
        <v>JB2-23</v>
      </c>
      <c r="E402" t="s">
        <v>274</v>
      </c>
      <c r="F402">
        <v>23</v>
      </c>
      <c r="G402" t="s">
        <v>1732</v>
      </c>
      <c r="AT402" t="str">
        <f t="shared" si="75"/>
        <v>B33_L13_N</v>
      </c>
      <c r="AU402" t="str">
        <f t="shared" si="76"/>
        <v>--</v>
      </c>
    </row>
    <row r="403" spans="1:47" x14ac:dyDescent="0.25">
      <c r="A403" t="str">
        <f t="shared" si="71"/>
        <v>JB2-24</v>
      </c>
      <c r="B403" t="str">
        <f t="shared" si="72"/>
        <v>B33_L11_N</v>
      </c>
      <c r="C403" t="str">
        <f t="shared" si="73"/>
        <v>JB2-B33_L11_N</v>
      </c>
      <c r="D403" t="str">
        <f t="shared" si="74"/>
        <v>JB2-24</v>
      </c>
      <c r="E403" t="s">
        <v>274</v>
      </c>
      <c r="F403">
        <v>24</v>
      </c>
      <c r="G403" t="s">
        <v>1720</v>
      </c>
      <c r="AT403" t="str">
        <f t="shared" si="75"/>
        <v>B33_L11_N</v>
      </c>
      <c r="AU403" t="str">
        <f t="shared" si="76"/>
        <v>--</v>
      </c>
    </row>
    <row r="404" spans="1:47" x14ac:dyDescent="0.25">
      <c r="A404" t="str">
        <f t="shared" si="71"/>
        <v>JB2-25</v>
      </c>
      <c r="B404" t="str">
        <f t="shared" si="72"/>
        <v>B33_L14_P</v>
      </c>
      <c r="C404" t="str">
        <f t="shared" si="73"/>
        <v>JB2-B33_L14_P</v>
      </c>
      <c r="D404" t="str">
        <f t="shared" si="74"/>
        <v>JB2-25</v>
      </c>
      <c r="E404" t="s">
        <v>274</v>
      </c>
      <c r="F404">
        <v>25</v>
      </c>
      <c r="G404" t="s">
        <v>1739</v>
      </c>
      <c r="AT404" t="str">
        <f t="shared" si="75"/>
        <v>B33_L14_P</v>
      </c>
      <c r="AU404" t="str">
        <f t="shared" si="76"/>
        <v>--</v>
      </c>
    </row>
    <row r="405" spans="1:47" x14ac:dyDescent="0.25">
      <c r="A405" t="str">
        <f t="shared" si="71"/>
        <v>JB2-26</v>
      </c>
      <c r="B405" t="str">
        <f t="shared" si="72"/>
        <v>B33_L12_P</v>
      </c>
      <c r="C405" t="str">
        <f t="shared" si="73"/>
        <v>JB2-B33_L12_P</v>
      </c>
      <c r="D405" t="str">
        <f t="shared" si="74"/>
        <v>JB2-26</v>
      </c>
      <c r="E405" t="s">
        <v>274</v>
      </c>
      <c r="F405">
        <v>26</v>
      </c>
      <c r="G405" t="s">
        <v>1729</v>
      </c>
      <c r="AT405" t="str">
        <f t="shared" si="75"/>
        <v>B33_L12_P</v>
      </c>
      <c r="AU405" t="str">
        <f t="shared" si="76"/>
        <v>--</v>
      </c>
    </row>
    <row r="406" spans="1:47" x14ac:dyDescent="0.25">
      <c r="A406" t="str">
        <f t="shared" si="71"/>
        <v>JB2-27</v>
      </c>
      <c r="B406" t="str">
        <f t="shared" si="72"/>
        <v>B33_L14_N</v>
      </c>
      <c r="C406" t="str">
        <f t="shared" si="73"/>
        <v>JB2-B33_L14_N</v>
      </c>
      <c r="D406" t="str">
        <f t="shared" si="74"/>
        <v>JB2-27</v>
      </c>
      <c r="E406" t="s">
        <v>274</v>
      </c>
      <c r="F406">
        <v>27</v>
      </c>
      <c r="G406" t="s">
        <v>1737</v>
      </c>
      <c r="AT406" t="str">
        <f t="shared" si="75"/>
        <v>B33_L14_N</v>
      </c>
      <c r="AU406" t="str">
        <f t="shared" si="76"/>
        <v>--</v>
      </c>
    </row>
    <row r="407" spans="1:47" x14ac:dyDescent="0.25">
      <c r="A407" t="str">
        <f t="shared" si="71"/>
        <v>JB2-28</v>
      </c>
      <c r="B407" t="str">
        <f t="shared" si="72"/>
        <v>B33_L12_N</v>
      </c>
      <c r="C407" t="str">
        <f t="shared" si="73"/>
        <v>JB2-B33_L12_N</v>
      </c>
      <c r="D407" t="str">
        <f t="shared" si="74"/>
        <v>JB2-28</v>
      </c>
      <c r="E407" t="s">
        <v>274</v>
      </c>
      <c r="F407">
        <v>28</v>
      </c>
      <c r="G407" t="s">
        <v>1726</v>
      </c>
      <c r="AT407" t="str">
        <f t="shared" si="75"/>
        <v>B33_L12_N</v>
      </c>
      <c r="AU407" t="str">
        <f t="shared" si="76"/>
        <v>--</v>
      </c>
    </row>
    <row r="408" spans="1:47" x14ac:dyDescent="0.25">
      <c r="A408" t="str">
        <f t="shared" si="71"/>
        <v>JB2-29</v>
      </c>
      <c r="B408" t="str">
        <f t="shared" si="72"/>
        <v>GND</v>
      </c>
      <c r="C408" t="str">
        <f t="shared" si="73"/>
        <v>JB2-GND</v>
      </c>
      <c r="D408" t="str">
        <f t="shared" si="74"/>
        <v>JB2-29</v>
      </c>
      <c r="E408" t="s">
        <v>274</v>
      </c>
      <c r="F408">
        <v>29</v>
      </c>
      <c r="G408" t="s">
        <v>291</v>
      </c>
      <c r="AT408">
        <f t="shared" si="75"/>
        <v>0</v>
      </c>
      <c r="AU408">
        <f t="shared" si="76"/>
        <v>0</v>
      </c>
    </row>
    <row r="409" spans="1:47" x14ac:dyDescent="0.25">
      <c r="A409" t="str">
        <f t="shared" si="71"/>
        <v>JB2-30</v>
      </c>
      <c r="B409" t="str">
        <f t="shared" si="72"/>
        <v>GND</v>
      </c>
      <c r="C409" t="str">
        <f t="shared" si="73"/>
        <v>JB2-GND</v>
      </c>
      <c r="D409" t="str">
        <f t="shared" si="74"/>
        <v>JB2-30</v>
      </c>
      <c r="E409" t="s">
        <v>274</v>
      </c>
      <c r="F409">
        <v>30</v>
      </c>
      <c r="G409" t="s">
        <v>291</v>
      </c>
      <c r="AT409">
        <f t="shared" si="75"/>
        <v>0</v>
      </c>
      <c r="AU409">
        <f t="shared" si="76"/>
        <v>0</v>
      </c>
    </row>
    <row r="410" spans="1:47" x14ac:dyDescent="0.25">
      <c r="A410" t="str">
        <f t="shared" si="71"/>
        <v>JB2-31</v>
      </c>
      <c r="B410" t="str">
        <f t="shared" si="72"/>
        <v>B13_L5_P</v>
      </c>
      <c r="C410" t="str">
        <f t="shared" si="73"/>
        <v>JB2-B13_L5_P</v>
      </c>
      <c r="D410" t="str">
        <f t="shared" si="74"/>
        <v>JB2-31</v>
      </c>
      <c r="E410" t="s">
        <v>274</v>
      </c>
      <c r="F410">
        <v>31</v>
      </c>
      <c r="G410" t="s">
        <v>1701</v>
      </c>
      <c r="AT410" t="str">
        <f t="shared" si="75"/>
        <v>B13_L5_P</v>
      </c>
      <c r="AU410" t="str">
        <f t="shared" si="76"/>
        <v>--</v>
      </c>
    </row>
    <row r="411" spans="1:47" x14ac:dyDescent="0.25">
      <c r="A411" t="str">
        <f t="shared" si="71"/>
        <v>JB2-32</v>
      </c>
      <c r="B411" t="str">
        <f t="shared" si="72"/>
        <v>B33_L17_P</v>
      </c>
      <c r="C411" t="str">
        <f t="shared" si="73"/>
        <v>JB2-B33_L17_P</v>
      </c>
      <c r="D411" t="str">
        <f t="shared" si="74"/>
        <v>JB2-32</v>
      </c>
      <c r="E411" t="s">
        <v>274</v>
      </c>
      <c r="F411">
        <v>32</v>
      </c>
      <c r="G411" t="s">
        <v>1742</v>
      </c>
      <c r="AT411" t="str">
        <f t="shared" si="75"/>
        <v>B33_L17_P</v>
      </c>
      <c r="AU411" t="str">
        <f t="shared" si="76"/>
        <v>--</v>
      </c>
    </row>
    <row r="412" spans="1:47" x14ac:dyDescent="0.25">
      <c r="A412" t="str">
        <f t="shared" si="71"/>
        <v>JB2-33</v>
      </c>
      <c r="B412" t="str">
        <f t="shared" si="72"/>
        <v>B13_L5_N</v>
      </c>
      <c r="C412" t="str">
        <f t="shared" si="73"/>
        <v>JB2-B13_L5_N</v>
      </c>
      <c r="D412" t="str">
        <f t="shared" si="74"/>
        <v>JB2-33</v>
      </c>
      <c r="E412" t="s">
        <v>274</v>
      </c>
      <c r="F412">
        <v>33</v>
      </c>
      <c r="G412" t="s">
        <v>1699</v>
      </c>
      <c r="AT412" t="str">
        <f t="shared" si="75"/>
        <v>B13_L5_N</v>
      </c>
      <c r="AU412" t="str">
        <f t="shared" si="76"/>
        <v>--</v>
      </c>
    </row>
    <row r="413" spans="1:47" x14ac:dyDescent="0.25">
      <c r="A413" t="str">
        <f t="shared" si="71"/>
        <v>JB2-34</v>
      </c>
      <c r="B413" t="str">
        <f t="shared" si="72"/>
        <v>B33_L17_N</v>
      </c>
      <c r="C413" t="str">
        <f t="shared" si="73"/>
        <v>JB2-B33_L17_N</v>
      </c>
      <c r="D413" t="str">
        <f t="shared" si="74"/>
        <v>JB2-34</v>
      </c>
      <c r="E413" t="s">
        <v>274</v>
      </c>
      <c r="F413">
        <v>34</v>
      </c>
      <c r="G413" t="s">
        <v>1740</v>
      </c>
      <c r="AT413" t="str">
        <f t="shared" si="75"/>
        <v>B33_L17_N</v>
      </c>
      <c r="AU413" t="str">
        <f t="shared" si="76"/>
        <v>--</v>
      </c>
    </row>
    <row r="414" spans="1:47" x14ac:dyDescent="0.25">
      <c r="A414" t="str">
        <f t="shared" si="71"/>
        <v>JB2-35</v>
      </c>
      <c r="B414" t="str">
        <f t="shared" si="72"/>
        <v>B13_L6_P</v>
      </c>
      <c r="C414" t="str">
        <f t="shared" si="73"/>
        <v>JB2-B13_L6_P</v>
      </c>
      <c r="D414" t="str">
        <f t="shared" si="74"/>
        <v>JB2-35</v>
      </c>
      <c r="E414" t="s">
        <v>274</v>
      </c>
      <c r="F414">
        <v>35</v>
      </c>
      <c r="G414" t="s">
        <v>1705</v>
      </c>
      <c r="AT414" t="str">
        <f t="shared" si="75"/>
        <v>B13_L6_P</v>
      </c>
      <c r="AU414" t="str">
        <f t="shared" si="76"/>
        <v>--</v>
      </c>
    </row>
    <row r="415" spans="1:47" x14ac:dyDescent="0.25">
      <c r="A415" t="str">
        <f t="shared" si="71"/>
        <v>JB2-36</v>
      </c>
      <c r="B415" t="str">
        <f t="shared" si="72"/>
        <v>B33_L18_P</v>
      </c>
      <c r="C415" t="str">
        <f t="shared" si="73"/>
        <v>JB2-B33_L18_P</v>
      </c>
      <c r="D415" t="str">
        <f t="shared" si="74"/>
        <v>JB2-36</v>
      </c>
      <c r="E415" t="s">
        <v>274</v>
      </c>
      <c r="F415">
        <v>36</v>
      </c>
      <c r="G415" t="s">
        <v>1746</v>
      </c>
      <c r="AT415" t="str">
        <f t="shared" si="75"/>
        <v>B33_L18_P</v>
      </c>
      <c r="AU415" t="str">
        <f t="shared" si="76"/>
        <v>--</v>
      </c>
    </row>
    <row r="416" spans="1:47" x14ac:dyDescent="0.25">
      <c r="A416" t="str">
        <f t="shared" si="71"/>
        <v>JB2-37</v>
      </c>
      <c r="B416" t="str">
        <f t="shared" si="72"/>
        <v>B13_L6_N</v>
      </c>
      <c r="C416" t="str">
        <f t="shared" si="73"/>
        <v>JB2-B13_L6_N</v>
      </c>
      <c r="D416" t="str">
        <f t="shared" si="74"/>
        <v>JB2-37</v>
      </c>
      <c r="E416" t="s">
        <v>274</v>
      </c>
      <c r="F416">
        <v>37</v>
      </c>
      <c r="G416" t="s">
        <v>1703</v>
      </c>
      <c r="AT416" t="str">
        <f t="shared" si="75"/>
        <v>B13_L6_N</v>
      </c>
      <c r="AU416" t="str">
        <f t="shared" si="76"/>
        <v>--</v>
      </c>
    </row>
    <row r="417" spans="1:47" x14ac:dyDescent="0.25">
      <c r="A417" t="str">
        <f t="shared" si="71"/>
        <v>JB2-38</v>
      </c>
      <c r="B417" t="str">
        <f t="shared" si="72"/>
        <v>B33_L18_N</v>
      </c>
      <c r="C417" t="str">
        <f t="shared" si="73"/>
        <v>JB2-B33_L18_N</v>
      </c>
      <c r="D417" t="str">
        <f t="shared" si="74"/>
        <v>JB2-38</v>
      </c>
      <c r="E417" t="s">
        <v>274</v>
      </c>
      <c r="F417">
        <v>38</v>
      </c>
      <c r="G417" t="s">
        <v>1744</v>
      </c>
      <c r="AT417" t="str">
        <f t="shared" si="75"/>
        <v>B33_L18_N</v>
      </c>
      <c r="AU417" t="str">
        <f t="shared" si="76"/>
        <v>--</v>
      </c>
    </row>
    <row r="418" spans="1:47" x14ac:dyDescent="0.25">
      <c r="A418" t="str">
        <f t="shared" si="71"/>
        <v>JB2-39</v>
      </c>
      <c r="B418" t="str">
        <f t="shared" si="72"/>
        <v>GND</v>
      </c>
      <c r="C418" t="str">
        <f t="shared" si="73"/>
        <v>JB2-GND</v>
      </c>
      <c r="D418" t="str">
        <f t="shared" si="74"/>
        <v>JB2-39</v>
      </c>
      <c r="E418" t="s">
        <v>274</v>
      </c>
      <c r="F418">
        <v>39</v>
      </c>
      <c r="G418" t="s">
        <v>291</v>
      </c>
      <c r="AT418">
        <f t="shared" si="75"/>
        <v>0</v>
      </c>
      <c r="AU418">
        <f t="shared" si="76"/>
        <v>0</v>
      </c>
    </row>
    <row r="419" spans="1:47" x14ac:dyDescent="0.25">
      <c r="A419" t="str">
        <f t="shared" si="71"/>
        <v>JB2-40</v>
      </c>
      <c r="B419" t="str">
        <f t="shared" si="72"/>
        <v>GND</v>
      </c>
      <c r="C419" t="str">
        <f t="shared" si="73"/>
        <v>JB2-GND</v>
      </c>
      <c r="D419" t="str">
        <f t="shared" si="74"/>
        <v>JB2-40</v>
      </c>
      <c r="E419" t="s">
        <v>274</v>
      </c>
      <c r="F419">
        <v>40</v>
      </c>
      <c r="G419" t="s">
        <v>291</v>
      </c>
      <c r="AT419">
        <f t="shared" si="75"/>
        <v>0</v>
      </c>
      <c r="AU419">
        <f t="shared" si="76"/>
        <v>0</v>
      </c>
    </row>
    <row r="420" spans="1:47" x14ac:dyDescent="0.25">
      <c r="A420" t="str">
        <f t="shared" si="71"/>
        <v>JB2-41</v>
      </c>
      <c r="B420" t="str">
        <f t="shared" si="72"/>
        <v>B13_L1_P</v>
      </c>
      <c r="C420" t="str">
        <f t="shared" si="73"/>
        <v>JB2-B13_L1_P</v>
      </c>
      <c r="D420" t="str">
        <f t="shared" si="74"/>
        <v>JB2-41</v>
      </c>
      <c r="E420" t="s">
        <v>274</v>
      </c>
      <c r="F420">
        <v>41</v>
      </c>
      <c r="G420" t="s">
        <v>1666</v>
      </c>
      <c r="AT420" t="str">
        <f t="shared" si="75"/>
        <v>B13_L1_P</v>
      </c>
      <c r="AU420" t="str">
        <f t="shared" si="76"/>
        <v>--</v>
      </c>
    </row>
    <row r="421" spans="1:47" x14ac:dyDescent="0.25">
      <c r="A421" t="str">
        <f t="shared" si="71"/>
        <v>JB2-42</v>
      </c>
      <c r="B421" t="str">
        <f t="shared" si="72"/>
        <v>B13_L7_P</v>
      </c>
      <c r="C421" t="str">
        <f t="shared" si="73"/>
        <v>JB2-B13_L7_P</v>
      </c>
      <c r="D421" t="str">
        <f t="shared" si="74"/>
        <v>JB2-42</v>
      </c>
      <c r="E421" t="s">
        <v>274</v>
      </c>
      <c r="F421">
        <v>42</v>
      </c>
      <c r="G421" t="s">
        <v>1709</v>
      </c>
      <c r="AT421" t="str">
        <f t="shared" si="75"/>
        <v>B13_L7_P</v>
      </c>
      <c r="AU421" t="str">
        <f t="shared" si="76"/>
        <v>--</v>
      </c>
    </row>
    <row r="422" spans="1:47" x14ac:dyDescent="0.25">
      <c r="A422" t="str">
        <f t="shared" si="71"/>
        <v>JB2-43</v>
      </c>
      <c r="B422" t="str">
        <f t="shared" si="72"/>
        <v>B13_L1_N</v>
      </c>
      <c r="C422" t="str">
        <f t="shared" si="73"/>
        <v>JB2-B13_L1_N</v>
      </c>
      <c r="D422" t="str">
        <f t="shared" si="74"/>
        <v>JB2-43</v>
      </c>
      <c r="E422" t="s">
        <v>274</v>
      </c>
      <c r="F422">
        <v>43</v>
      </c>
      <c r="G422" t="s">
        <v>1663</v>
      </c>
      <c r="AT422" t="str">
        <f t="shared" si="75"/>
        <v>B13_L1_N</v>
      </c>
      <c r="AU422" t="str">
        <f t="shared" si="76"/>
        <v>--</v>
      </c>
    </row>
    <row r="423" spans="1:47" x14ac:dyDescent="0.25">
      <c r="A423" t="str">
        <f t="shared" si="71"/>
        <v>JB2-44</v>
      </c>
      <c r="B423" t="str">
        <f t="shared" si="72"/>
        <v>B13_L7_N</v>
      </c>
      <c r="C423" t="str">
        <f t="shared" si="73"/>
        <v>JB2-B13_L7_N</v>
      </c>
      <c r="D423" t="str">
        <f t="shared" si="74"/>
        <v>JB2-44</v>
      </c>
      <c r="E423" t="s">
        <v>274</v>
      </c>
      <c r="F423">
        <v>44</v>
      </c>
      <c r="G423" t="s">
        <v>1707</v>
      </c>
      <c r="AT423" t="str">
        <f t="shared" si="75"/>
        <v>B13_L7_N</v>
      </c>
      <c r="AU423" t="str">
        <f t="shared" si="76"/>
        <v>--</v>
      </c>
    </row>
    <row r="424" spans="1:47" x14ac:dyDescent="0.25">
      <c r="A424" t="str">
        <f t="shared" si="71"/>
        <v>JB2-45</v>
      </c>
      <c r="B424" t="str">
        <f t="shared" si="72"/>
        <v>B13_L12_P</v>
      </c>
      <c r="C424" t="str">
        <f t="shared" si="73"/>
        <v>JB2-B13_L12_P</v>
      </c>
      <c r="D424" t="str">
        <f t="shared" si="74"/>
        <v>JB2-45</v>
      </c>
      <c r="E424" t="s">
        <v>274</v>
      </c>
      <c r="F424">
        <v>45</v>
      </c>
      <c r="G424" t="s">
        <v>1625</v>
      </c>
      <c r="AT424" t="str">
        <f t="shared" si="75"/>
        <v>B13_L12_P</v>
      </c>
      <c r="AU424" t="str">
        <f t="shared" si="76"/>
        <v>--</v>
      </c>
    </row>
    <row r="425" spans="1:47" x14ac:dyDescent="0.25">
      <c r="A425" t="str">
        <f t="shared" si="71"/>
        <v>JB2-46</v>
      </c>
      <c r="B425" t="str">
        <f t="shared" si="72"/>
        <v>B13_L8_P</v>
      </c>
      <c r="C425" t="str">
        <f t="shared" si="73"/>
        <v>JB2-B13_L8_P</v>
      </c>
      <c r="D425" t="str">
        <f t="shared" si="74"/>
        <v>JB2-46</v>
      </c>
      <c r="E425" t="s">
        <v>274</v>
      </c>
      <c r="F425">
        <v>46</v>
      </c>
      <c r="G425" t="s">
        <v>1714</v>
      </c>
      <c r="AT425" t="str">
        <f t="shared" si="75"/>
        <v>B13_L8_P</v>
      </c>
      <c r="AU425" t="str">
        <f t="shared" si="76"/>
        <v>--</v>
      </c>
    </row>
    <row r="426" spans="1:47" x14ac:dyDescent="0.25">
      <c r="A426" t="str">
        <f t="shared" si="71"/>
        <v>JB2-47</v>
      </c>
      <c r="B426" t="str">
        <f t="shared" si="72"/>
        <v>B13_L12_N</v>
      </c>
      <c r="C426" t="str">
        <f t="shared" si="73"/>
        <v>JB2-B13_L12_N</v>
      </c>
      <c r="D426" t="str">
        <f t="shared" si="74"/>
        <v>JB2-47</v>
      </c>
      <c r="E426" t="s">
        <v>274</v>
      </c>
      <c r="F426">
        <v>47</v>
      </c>
      <c r="G426" t="s">
        <v>1623</v>
      </c>
      <c r="AT426" t="str">
        <f t="shared" si="75"/>
        <v>B13_L12_N</v>
      </c>
      <c r="AU426" t="str">
        <f t="shared" si="76"/>
        <v>--</v>
      </c>
    </row>
    <row r="427" spans="1:47" x14ac:dyDescent="0.25">
      <c r="A427" t="str">
        <f t="shared" si="71"/>
        <v>JB2-48</v>
      </c>
      <c r="B427" t="str">
        <f t="shared" si="72"/>
        <v>B13_L8_N</v>
      </c>
      <c r="C427" t="str">
        <f t="shared" si="73"/>
        <v>JB2-B13_L8_N</v>
      </c>
      <c r="D427" t="str">
        <f t="shared" si="74"/>
        <v>JB2-48</v>
      </c>
      <c r="E427" t="s">
        <v>274</v>
      </c>
      <c r="F427">
        <v>48</v>
      </c>
      <c r="G427" t="s">
        <v>1711</v>
      </c>
      <c r="AT427" t="str">
        <f t="shared" si="75"/>
        <v>B13_L8_N</v>
      </c>
      <c r="AU427" t="str">
        <f t="shared" si="76"/>
        <v>--</v>
      </c>
    </row>
    <row r="428" spans="1:47" x14ac:dyDescent="0.25">
      <c r="A428" t="str">
        <f t="shared" si="71"/>
        <v>JB2-49</v>
      </c>
      <c r="B428" t="str">
        <f t="shared" si="72"/>
        <v>GND</v>
      </c>
      <c r="C428" t="str">
        <f t="shared" si="73"/>
        <v>JB2-GND</v>
      </c>
      <c r="D428" t="str">
        <f t="shared" si="74"/>
        <v>JB2-49</v>
      </c>
      <c r="E428" t="s">
        <v>274</v>
      </c>
      <c r="F428">
        <v>49</v>
      </c>
      <c r="G428" t="s">
        <v>291</v>
      </c>
      <c r="AT428">
        <f t="shared" si="75"/>
        <v>0</v>
      </c>
      <c r="AU428">
        <f t="shared" si="76"/>
        <v>0</v>
      </c>
    </row>
    <row r="429" spans="1:47" x14ac:dyDescent="0.25">
      <c r="A429" t="str">
        <f t="shared" si="71"/>
        <v>JB2-50</v>
      </c>
      <c r="B429" t="str">
        <f t="shared" si="72"/>
        <v>GND</v>
      </c>
      <c r="C429" t="str">
        <f t="shared" si="73"/>
        <v>JB2-GND</v>
      </c>
      <c r="D429" t="str">
        <f t="shared" si="74"/>
        <v>JB2-50</v>
      </c>
      <c r="E429" t="s">
        <v>274</v>
      </c>
      <c r="F429">
        <v>50</v>
      </c>
      <c r="G429" t="s">
        <v>291</v>
      </c>
      <c r="AT429">
        <f t="shared" si="75"/>
        <v>0</v>
      </c>
      <c r="AU429">
        <f t="shared" si="76"/>
        <v>0</v>
      </c>
    </row>
    <row r="430" spans="1:47" x14ac:dyDescent="0.25">
      <c r="A430" t="str">
        <f t="shared" si="71"/>
        <v>JB2-51</v>
      </c>
      <c r="B430" t="str">
        <f t="shared" si="72"/>
        <v>B13_L14_P</v>
      </c>
      <c r="C430" t="str">
        <f t="shared" si="73"/>
        <v>JB2-B13_L14_P</v>
      </c>
      <c r="D430" t="str">
        <f t="shared" si="74"/>
        <v>JB2-51</v>
      </c>
      <c r="E430" t="s">
        <v>274</v>
      </c>
      <c r="F430">
        <v>51</v>
      </c>
      <c r="G430" t="s">
        <v>1633</v>
      </c>
      <c r="AT430" t="str">
        <f t="shared" si="75"/>
        <v>B13_L14_P</v>
      </c>
      <c r="AU430" t="str">
        <f t="shared" si="76"/>
        <v>--</v>
      </c>
    </row>
    <row r="431" spans="1:47" x14ac:dyDescent="0.25">
      <c r="A431" t="str">
        <f t="shared" si="71"/>
        <v>JB2-52</v>
      </c>
      <c r="B431" t="str">
        <f t="shared" si="72"/>
        <v>B13_L11_P</v>
      </c>
      <c r="C431" t="str">
        <f t="shared" si="73"/>
        <v>JB2-B13_L11_P</v>
      </c>
      <c r="D431" t="str">
        <f t="shared" si="74"/>
        <v>JB2-52</v>
      </c>
      <c r="E431" t="s">
        <v>274</v>
      </c>
      <c r="F431">
        <v>52</v>
      </c>
      <c r="G431" t="s">
        <v>1621</v>
      </c>
      <c r="AT431" t="str">
        <f t="shared" si="75"/>
        <v>B13_L11_P</v>
      </c>
      <c r="AU431" t="str">
        <f t="shared" si="76"/>
        <v>--</v>
      </c>
    </row>
    <row r="432" spans="1:47" x14ac:dyDescent="0.25">
      <c r="A432" t="str">
        <f t="shared" si="71"/>
        <v>JB2-53</v>
      </c>
      <c r="B432" t="str">
        <f t="shared" si="72"/>
        <v>B13_L14_N</v>
      </c>
      <c r="C432" t="str">
        <f t="shared" si="73"/>
        <v>JB2-B13_L14_N</v>
      </c>
      <c r="D432" t="str">
        <f t="shared" si="74"/>
        <v>JB2-53</v>
      </c>
      <c r="E432" t="s">
        <v>274</v>
      </c>
      <c r="F432">
        <v>53</v>
      </c>
      <c r="G432" t="s">
        <v>1631</v>
      </c>
      <c r="AT432" t="str">
        <f t="shared" si="75"/>
        <v>B13_L14_N</v>
      </c>
      <c r="AU432" t="str">
        <f t="shared" si="76"/>
        <v>--</v>
      </c>
    </row>
    <row r="433" spans="1:47" x14ac:dyDescent="0.25">
      <c r="A433" t="str">
        <f t="shared" si="71"/>
        <v>JB2-54</v>
      </c>
      <c r="B433" t="str">
        <f t="shared" si="72"/>
        <v>B13_L11_N</v>
      </c>
      <c r="C433" t="str">
        <f t="shared" si="73"/>
        <v>JB2-B13_L11_N</v>
      </c>
      <c r="D433" t="str">
        <f t="shared" si="74"/>
        <v>JB2-54</v>
      </c>
      <c r="E433" t="s">
        <v>274</v>
      </c>
      <c r="F433">
        <v>54</v>
      </c>
      <c r="G433" t="s">
        <v>1619</v>
      </c>
      <c r="AT433" t="str">
        <f t="shared" si="75"/>
        <v>B13_L11_N</v>
      </c>
      <c r="AU433" t="str">
        <f t="shared" si="76"/>
        <v>--</v>
      </c>
    </row>
    <row r="434" spans="1:47" x14ac:dyDescent="0.25">
      <c r="A434" t="str">
        <f t="shared" si="71"/>
        <v>JB2-55</v>
      </c>
      <c r="B434" t="str">
        <f t="shared" si="72"/>
        <v>B13_L13_P</v>
      </c>
      <c r="C434" t="str">
        <f t="shared" si="73"/>
        <v>JB2-B13_L13_P</v>
      </c>
      <c r="D434" t="str">
        <f t="shared" si="74"/>
        <v>JB2-55</v>
      </c>
      <c r="E434" t="s">
        <v>274</v>
      </c>
      <c r="F434">
        <v>55</v>
      </c>
      <c r="G434" t="s">
        <v>1629</v>
      </c>
      <c r="AT434" t="str">
        <f t="shared" si="75"/>
        <v>B13_L13_P</v>
      </c>
      <c r="AU434" t="str">
        <f t="shared" si="76"/>
        <v>--</v>
      </c>
    </row>
    <row r="435" spans="1:47" x14ac:dyDescent="0.25">
      <c r="A435" t="str">
        <f t="shared" si="71"/>
        <v>JB2-56</v>
      </c>
      <c r="B435" t="str">
        <f t="shared" si="72"/>
        <v>SRST</v>
      </c>
      <c r="C435" t="str">
        <f t="shared" si="73"/>
        <v>JB2-SRST</v>
      </c>
      <c r="D435" t="str">
        <f t="shared" si="74"/>
        <v>JB2-56</v>
      </c>
      <c r="E435" t="s">
        <v>274</v>
      </c>
      <c r="F435">
        <v>56</v>
      </c>
      <c r="G435" t="s">
        <v>1920</v>
      </c>
      <c r="AT435" t="str">
        <f t="shared" si="75"/>
        <v>SRST</v>
      </c>
      <c r="AU435" t="str">
        <f t="shared" si="76"/>
        <v>--</v>
      </c>
    </row>
    <row r="436" spans="1:47" x14ac:dyDescent="0.25">
      <c r="A436" t="str">
        <f t="shared" si="71"/>
        <v>JB2-57</v>
      </c>
      <c r="B436" t="str">
        <f t="shared" si="72"/>
        <v>B13_L13_N</v>
      </c>
      <c r="C436" t="str">
        <f t="shared" si="73"/>
        <v>JB2-B13_L13_N</v>
      </c>
      <c r="D436" t="str">
        <f t="shared" si="74"/>
        <v>JB2-57</v>
      </c>
      <c r="E436" t="s">
        <v>274</v>
      </c>
      <c r="F436">
        <v>57</v>
      </c>
      <c r="G436" t="s">
        <v>1627</v>
      </c>
      <c r="AT436" t="str">
        <f t="shared" si="75"/>
        <v>B13_L13_N</v>
      </c>
      <c r="AU436" t="str">
        <f t="shared" si="76"/>
        <v>--</v>
      </c>
    </row>
    <row r="437" spans="1:47" x14ac:dyDescent="0.25">
      <c r="A437" t="str">
        <f t="shared" si="71"/>
        <v>JB2-58</v>
      </c>
      <c r="B437" t="str">
        <f t="shared" si="72"/>
        <v>B13_L9</v>
      </c>
      <c r="C437" t="str">
        <f t="shared" si="73"/>
        <v>JB2-B13_L9</v>
      </c>
      <c r="D437" t="str">
        <f t="shared" si="74"/>
        <v>JB2-58</v>
      </c>
      <c r="E437" t="s">
        <v>274</v>
      </c>
      <c r="F437">
        <v>58</v>
      </c>
      <c r="G437" t="s">
        <v>1717</v>
      </c>
      <c r="AT437" t="str">
        <f t="shared" si="75"/>
        <v>B13_L9</v>
      </c>
      <c r="AU437" t="str">
        <f t="shared" si="76"/>
        <v>--</v>
      </c>
    </row>
    <row r="438" spans="1:47" x14ac:dyDescent="0.25">
      <c r="A438" t="str">
        <f t="shared" si="71"/>
        <v>JB2-59</v>
      </c>
      <c r="B438" t="str">
        <f t="shared" si="72"/>
        <v>GND</v>
      </c>
      <c r="C438" t="str">
        <f t="shared" si="73"/>
        <v>JB2-GND</v>
      </c>
      <c r="D438" t="str">
        <f t="shared" si="74"/>
        <v>JB2-59</v>
      </c>
      <c r="E438" t="s">
        <v>274</v>
      </c>
      <c r="F438">
        <v>59</v>
      </c>
      <c r="G438" t="s">
        <v>291</v>
      </c>
      <c r="AT438">
        <f t="shared" si="75"/>
        <v>0</v>
      </c>
      <c r="AU438">
        <f t="shared" si="76"/>
        <v>0</v>
      </c>
    </row>
    <row r="439" spans="1:47" x14ac:dyDescent="0.25">
      <c r="A439" t="str">
        <f t="shared" si="71"/>
        <v>JB2-60</v>
      </c>
      <c r="B439" t="str">
        <f t="shared" si="72"/>
        <v>GND</v>
      </c>
      <c r="C439" t="str">
        <f t="shared" si="73"/>
        <v>JB2-GND</v>
      </c>
      <c r="D439" t="str">
        <f t="shared" si="74"/>
        <v>JB2-60</v>
      </c>
      <c r="E439" t="s">
        <v>274</v>
      </c>
      <c r="F439">
        <v>60</v>
      </c>
      <c r="G439" t="s">
        <v>291</v>
      </c>
      <c r="AT439">
        <f t="shared" si="75"/>
        <v>0</v>
      </c>
      <c r="AU439">
        <f t="shared" si="76"/>
        <v>0</v>
      </c>
    </row>
    <row r="440" spans="1:47" x14ac:dyDescent="0.25">
      <c r="A440" t="str">
        <f t="shared" si="71"/>
        <v>JB2-61</v>
      </c>
      <c r="B440" t="str">
        <f t="shared" si="72"/>
        <v>B13_L4_P</v>
      </c>
      <c r="C440" t="str">
        <f t="shared" si="73"/>
        <v>JB2-B13_L4_P</v>
      </c>
      <c r="D440" t="str">
        <f t="shared" si="74"/>
        <v>JB2-61</v>
      </c>
      <c r="E440" t="s">
        <v>274</v>
      </c>
      <c r="F440">
        <v>61</v>
      </c>
      <c r="G440" t="s">
        <v>1697</v>
      </c>
      <c r="AT440" t="str">
        <f t="shared" si="75"/>
        <v>B13_L4_P</v>
      </c>
      <c r="AU440" t="str">
        <f t="shared" si="76"/>
        <v>--</v>
      </c>
    </row>
    <row r="441" spans="1:47" x14ac:dyDescent="0.25">
      <c r="A441" t="str">
        <f t="shared" si="71"/>
        <v>JB2-62</v>
      </c>
      <c r="B441" t="str">
        <f t="shared" si="72"/>
        <v>B13_L20_P</v>
      </c>
      <c r="C441" t="str">
        <f t="shared" si="73"/>
        <v>JB2-B13_L20_P</v>
      </c>
      <c r="D441" t="str">
        <f t="shared" si="74"/>
        <v>JB2-62</v>
      </c>
      <c r="E441" t="s">
        <v>274</v>
      </c>
      <c r="F441">
        <v>62</v>
      </c>
      <c r="G441" t="s">
        <v>1670</v>
      </c>
      <c r="AT441" t="str">
        <f t="shared" si="75"/>
        <v>B13_L20_P</v>
      </c>
      <c r="AU441" t="str">
        <f t="shared" si="76"/>
        <v>--</v>
      </c>
    </row>
    <row r="442" spans="1:47" x14ac:dyDescent="0.25">
      <c r="A442" t="str">
        <f t="shared" si="71"/>
        <v>JB2-63</v>
      </c>
      <c r="B442" t="str">
        <f t="shared" si="72"/>
        <v>B13_L4_N</v>
      </c>
      <c r="C442" t="str">
        <f t="shared" si="73"/>
        <v>JB2-B13_L4_N</v>
      </c>
      <c r="D442" t="str">
        <f t="shared" si="74"/>
        <v>JB2-63</v>
      </c>
      <c r="E442" t="s">
        <v>274</v>
      </c>
      <c r="F442">
        <v>63</v>
      </c>
      <c r="G442" t="s">
        <v>1695</v>
      </c>
      <c r="AT442" t="str">
        <f t="shared" si="75"/>
        <v>B13_L4_N</v>
      </c>
      <c r="AU442" t="str">
        <f t="shared" si="76"/>
        <v>--</v>
      </c>
    </row>
    <row r="443" spans="1:47" x14ac:dyDescent="0.25">
      <c r="A443" t="str">
        <f t="shared" si="71"/>
        <v>JB2-64</v>
      </c>
      <c r="B443" t="str">
        <f t="shared" si="72"/>
        <v>B13_L20_N</v>
      </c>
      <c r="C443" t="str">
        <f t="shared" si="73"/>
        <v>JB2-B13_L20_N</v>
      </c>
      <c r="D443" t="str">
        <f t="shared" si="74"/>
        <v>JB2-64</v>
      </c>
      <c r="E443" t="s">
        <v>274</v>
      </c>
      <c r="F443">
        <v>64</v>
      </c>
      <c r="G443" t="s">
        <v>1668</v>
      </c>
      <c r="AT443" t="str">
        <f t="shared" si="75"/>
        <v>B13_L20_N</v>
      </c>
      <c r="AU443" t="str">
        <f t="shared" si="76"/>
        <v>--</v>
      </c>
    </row>
    <row r="444" spans="1:47" x14ac:dyDescent="0.25">
      <c r="A444" t="str">
        <f t="shared" si="71"/>
        <v>JB2-65</v>
      </c>
      <c r="B444" t="str">
        <f t="shared" si="72"/>
        <v>B13_L3_P</v>
      </c>
      <c r="C444" t="str">
        <f t="shared" si="73"/>
        <v>JB2-B13_L3_P</v>
      </c>
      <c r="D444" t="str">
        <f t="shared" si="74"/>
        <v>JB2-65</v>
      </c>
      <c r="E444" t="s">
        <v>274</v>
      </c>
      <c r="F444">
        <v>65</v>
      </c>
      <c r="G444" t="s">
        <v>1693</v>
      </c>
      <c r="AT444" t="str">
        <f t="shared" si="75"/>
        <v>B13_L3_P</v>
      </c>
      <c r="AU444" t="str">
        <f t="shared" si="76"/>
        <v>--</v>
      </c>
    </row>
    <row r="445" spans="1:47" x14ac:dyDescent="0.25">
      <c r="A445" t="str">
        <f t="shared" si="71"/>
        <v>JB2-66</v>
      </c>
      <c r="B445" t="str">
        <f t="shared" si="72"/>
        <v>B13_L17_P</v>
      </c>
      <c r="C445" t="str">
        <f t="shared" si="73"/>
        <v>JB2-B13_L17_P</v>
      </c>
      <c r="D445" t="str">
        <f t="shared" si="74"/>
        <v>JB2-66</v>
      </c>
      <c r="E445" t="s">
        <v>274</v>
      </c>
      <c r="F445">
        <v>66</v>
      </c>
      <c r="G445" t="s">
        <v>1648</v>
      </c>
      <c r="AT445" t="str">
        <f t="shared" si="75"/>
        <v>B13_L17_P</v>
      </c>
      <c r="AU445" t="str">
        <f t="shared" si="76"/>
        <v>--</v>
      </c>
    </row>
    <row r="446" spans="1:47" x14ac:dyDescent="0.25">
      <c r="A446" t="str">
        <f t="shared" si="71"/>
        <v>JB2-67</v>
      </c>
      <c r="B446" t="str">
        <f t="shared" si="72"/>
        <v>B13_L3_N</v>
      </c>
      <c r="C446" t="str">
        <f t="shared" si="73"/>
        <v>JB2-B13_L3_N</v>
      </c>
      <c r="D446" t="str">
        <f t="shared" si="74"/>
        <v>JB2-67</v>
      </c>
      <c r="E446" t="s">
        <v>274</v>
      </c>
      <c r="F446">
        <v>67</v>
      </c>
      <c r="G446" t="s">
        <v>1691</v>
      </c>
      <c r="AT446" t="str">
        <f t="shared" si="75"/>
        <v>B13_L3_N</v>
      </c>
      <c r="AU446" t="str">
        <f t="shared" si="76"/>
        <v>--</v>
      </c>
    </row>
    <row r="447" spans="1:47" x14ac:dyDescent="0.25">
      <c r="A447" t="str">
        <f t="shared" si="71"/>
        <v>JB2-68</v>
      </c>
      <c r="B447" t="str">
        <f t="shared" si="72"/>
        <v>B13_L17_N</v>
      </c>
      <c r="C447" t="str">
        <f t="shared" si="73"/>
        <v>JB2-B13_L17_N</v>
      </c>
      <c r="D447" t="str">
        <f t="shared" si="74"/>
        <v>JB2-68</v>
      </c>
      <c r="E447" t="s">
        <v>274</v>
      </c>
      <c r="F447">
        <v>68</v>
      </c>
      <c r="G447" t="s">
        <v>1645</v>
      </c>
      <c r="AT447" t="str">
        <f t="shared" si="75"/>
        <v>B13_L17_N</v>
      </c>
      <c r="AU447" t="str">
        <f t="shared" si="76"/>
        <v>--</v>
      </c>
    </row>
    <row r="448" spans="1:47" x14ac:dyDescent="0.25">
      <c r="A448" t="str">
        <f t="shared" si="71"/>
        <v>JB2-69</v>
      </c>
      <c r="B448" t="str">
        <f t="shared" si="72"/>
        <v>GND</v>
      </c>
      <c r="C448" t="str">
        <f t="shared" si="73"/>
        <v>JB2-GND</v>
      </c>
      <c r="D448" t="str">
        <f t="shared" si="74"/>
        <v>JB2-69</v>
      </c>
      <c r="E448" t="s">
        <v>274</v>
      </c>
      <c r="F448">
        <v>69</v>
      </c>
      <c r="G448" t="s">
        <v>291</v>
      </c>
      <c r="AT448">
        <f t="shared" si="75"/>
        <v>0</v>
      </c>
      <c r="AU448">
        <f t="shared" si="76"/>
        <v>0</v>
      </c>
    </row>
    <row r="449" spans="1:47" x14ac:dyDescent="0.25">
      <c r="A449" t="str">
        <f t="shared" si="71"/>
        <v>JB2-70</v>
      </c>
      <c r="B449" t="str">
        <f t="shared" si="72"/>
        <v>GND</v>
      </c>
      <c r="C449" t="str">
        <f t="shared" si="73"/>
        <v>JB2-GND</v>
      </c>
      <c r="D449" t="str">
        <f t="shared" si="74"/>
        <v>JB2-70</v>
      </c>
      <c r="E449" t="s">
        <v>274</v>
      </c>
      <c r="F449">
        <v>70</v>
      </c>
      <c r="G449" t="s">
        <v>291</v>
      </c>
      <c r="AT449">
        <f t="shared" si="75"/>
        <v>0</v>
      </c>
      <c r="AU449">
        <f t="shared" si="76"/>
        <v>0</v>
      </c>
    </row>
    <row r="450" spans="1:47" x14ac:dyDescent="0.25">
      <c r="A450" t="str">
        <f t="shared" si="71"/>
        <v>JB2-71</v>
      </c>
      <c r="B450" t="str">
        <f t="shared" si="72"/>
        <v>B13_L10_P</v>
      </c>
      <c r="C450" t="str">
        <f t="shared" si="73"/>
        <v>JB2-B13_L10_P</v>
      </c>
      <c r="D450" t="str">
        <f t="shared" si="74"/>
        <v>JB2-71</v>
      </c>
      <c r="E450" t="s">
        <v>274</v>
      </c>
      <c r="F450">
        <v>71</v>
      </c>
      <c r="G450" t="s">
        <v>1617</v>
      </c>
      <c r="AT450" t="str">
        <f t="shared" si="75"/>
        <v>B13_L10_P</v>
      </c>
      <c r="AU450" t="str">
        <f t="shared" si="76"/>
        <v>--</v>
      </c>
    </row>
    <row r="451" spans="1:47" x14ac:dyDescent="0.25">
      <c r="A451" t="str">
        <f t="shared" si="71"/>
        <v>JB2-72</v>
      </c>
      <c r="B451" t="str">
        <f t="shared" si="72"/>
        <v>B13_L16_P</v>
      </c>
      <c r="C451" t="str">
        <f t="shared" si="73"/>
        <v>JB2-B13_L16_P</v>
      </c>
      <c r="D451" t="str">
        <f t="shared" si="74"/>
        <v>JB2-72</v>
      </c>
      <c r="E451" t="s">
        <v>274</v>
      </c>
      <c r="F451">
        <v>72</v>
      </c>
      <c r="G451" t="s">
        <v>1642</v>
      </c>
      <c r="AT451" t="str">
        <f t="shared" si="75"/>
        <v>B13_L16_P</v>
      </c>
      <c r="AU451" t="str">
        <f t="shared" si="76"/>
        <v>--</v>
      </c>
    </row>
    <row r="452" spans="1:47" x14ac:dyDescent="0.25">
      <c r="A452" t="str">
        <f t="shared" si="71"/>
        <v>JB2-73</v>
      </c>
      <c r="B452" t="str">
        <f t="shared" si="72"/>
        <v>B13_L10_N</v>
      </c>
      <c r="C452" t="str">
        <f t="shared" si="73"/>
        <v>JB2-B13_L10_N</v>
      </c>
      <c r="D452" t="str">
        <f t="shared" si="74"/>
        <v>JB2-73</v>
      </c>
      <c r="E452" t="s">
        <v>274</v>
      </c>
      <c r="F452">
        <v>73</v>
      </c>
      <c r="G452" t="s">
        <v>1615</v>
      </c>
      <c r="AT452" t="str">
        <f t="shared" si="75"/>
        <v>B13_L10_N</v>
      </c>
      <c r="AU452" t="str">
        <f t="shared" si="76"/>
        <v>--</v>
      </c>
    </row>
    <row r="453" spans="1:47" x14ac:dyDescent="0.25">
      <c r="A453" t="str">
        <f t="shared" si="71"/>
        <v>JB2-74</v>
      </c>
      <c r="B453" t="str">
        <f t="shared" si="72"/>
        <v>B13_L16_N</v>
      </c>
      <c r="C453" t="str">
        <f t="shared" si="73"/>
        <v>JB2-B13_L16_N</v>
      </c>
      <c r="D453" t="str">
        <f t="shared" si="74"/>
        <v>JB2-74</v>
      </c>
      <c r="E453" t="s">
        <v>274</v>
      </c>
      <c r="F453">
        <v>74</v>
      </c>
      <c r="G453" t="s">
        <v>1639</v>
      </c>
      <c r="AT453" t="str">
        <f t="shared" si="75"/>
        <v>B13_L16_N</v>
      </c>
      <c r="AU453" t="str">
        <f t="shared" si="76"/>
        <v>--</v>
      </c>
    </row>
    <row r="454" spans="1:47" x14ac:dyDescent="0.25">
      <c r="A454" t="str">
        <f t="shared" ref="A454:A517" si="77">$E454&amp;"-"&amp;$F454</f>
        <v>JB2-75</v>
      </c>
      <c r="B454" t="str">
        <f t="shared" ref="B454:B517" si="78">IF(OR(E454=$A$2,E454=$B$2,E454=$C$2,E454=$D$2),"--",G454)</f>
        <v>B13_L2_P</v>
      </c>
      <c r="C454" t="str">
        <f t="shared" ref="C454:C517" si="79">$E454&amp;"-"&amp;$G454</f>
        <v>JB2-B13_L2_P</v>
      </c>
      <c r="D454" t="str">
        <f t="shared" ref="D454:D517" si="80">A454</f>
        <v>JB2-75</v>
      </c>
      <c r="E454" t="s">
        <v>274</v>
      </c>
      <c r="F454">
        <v>75</v>
      </c>
      <c r="G454" t="s">
        <v>1689</v>
      </c>
      <c r="AT454" t="str">
        <f t="shared" ref="AT454:AT517" si="81">IF(IF(COUNTIF($AO$6:$AQ$150,B454)&gt;0,"---","--")="---",VLOOKUP(B454,$AO$6:$AQ$150,3,0),B454)</f>
        <v>B13_L2_P</v>
      </c>
      <c r="AU454" t="str">
        <f t="shared" ref="AU454:AU517" si="82">IF(IF(COUNTIF($AO$6:$AQ$150,B454)&gt;0,"---","--")="---",VLOOKUP(B454,$AO$6:$AQ$150,2,0),"--")</f>
        <v>--</v>
      </c>
    </row>
    <row r="455" spans="1:47" x14ac:dyDescent="0.25">
      <c r="A455" t="str">
        <f t="shared" si="77"/>
        <v>JB2-76</v>
      </c>
      <c r="B455" t="str">
        <f t="shared" si="78"/>
        <v>B13_L18_P</v>
      </c>
      <c r="C455" t="str">
        <f t="shared" si="79"/>
        <v>JB2-B13_L18_P</v>
      </c>
      <c r="D455" t="str">
        <f t="shared" si="80"/>
        <v>JB2-76</v>
      </c>
      <c r="E455" t="s">
        <v>274</v>
      </c>
      <c r="F455">
        <v>76</v>
      </c>
      <c r="G455" t="s">
        <v>1654</v>
      </c>
      <c r="AT455" t="str">
        <f t="shared" si="81"/>
        <v>B13_L18_P</v>
      </c>
      <c r="AU455" t="str">
        <f t="shared" si="82"/>
        <v>--</v>
      </c>
    </row>
    <row r="456" spans="1:47" x14ac:dyDescent="0.25">
      <c r="A456" t="str">
        <f t="shared" si="77"/>
        <v>JB2-77</v>
      </c>
      <c r="B456" t="str">
        <f t="shared" si="78"/>
        <v>B13_L2_N</v>
      </c>
      <c r="C456" t="str">
        <f t="shared" si="79"/>
        <v>JB2-B13_L2_N</v>
      </c>
      <c r="D456" t="str">
        <f t="shared" si="80"/>
        <v>JB2-77</v>
      </c>
      <c r="E456" t="s">
        <v>274</v>
      </c>
      <c r="F456">
        <v>77</v>
      </c>
      <c r="G456" t="s">
        <v>1687</v>
      </c>
      <c r="AT456" t="str">
        <f t="shared" si="81"/>
        <v>B13_L2_N</v>
      </c>
      <c r="AU456" t="str">
        <f t="shared" si="82"/>
        <v>--</v>
      </c>
    </row>
    <row r="457" spans="1:47" x14ac:dyDescent="0.25">
      <c r="A457" t="str">
        <f t="shared" si="77"/>
        <v>JB2-78</v>
      </c>
      <c r="B457" t="str">
        <f t="shared" si="78"/>
        <v>B13_L18_N</v>
      </c>
      <c r="C457" t="str">
        <f t="shared" si="79"/>
        <v>JB2-B13_L18_N</v>
      </c>
      <c r="D457" t="str">
        <f t="shared" si="80"/>
        <v>JB2-78</v>
      </c>
      <c r="E457" t="s">
        <v>274</v>
      </c>
      <c r="F457">
        <v>78</v>
      </c>
      <c r="G457" t="s">
        <v>1651</v>
      </c>
      <c r="AT457" t="str">
        <f t="shared" si="81"/>
        <v>B13_L18_N</v>
      </c>
      <c r="AU457" t="str">
        <f t="shared" si="82"/>
        <v>--</v>
      </c>
    </row>
    <row r="458" spans="1:47" x14ac:dyDescent="0.25">
      <c r="A458" t="str">
        <f t="shared" si="77"/>
        <v>JB2-79</v>
      </c>
      <c r="B458" t="str">
        <f t="shared" si="78"/>
        <v>GND</v>
      </c>
      <c r="C458" t="str">
        <f t="shared" si="79"/>
        <v>JB2-GND</v>
      </c>
      <c r="D458" t="str">
        <f t="shared" si="80"/>
        <v>JB2-79</v>
      </c>
      <c r="E458" t="s">
        <v>274</v>
      </c>
      <c r="F458">
        <v>79</v>
      </c>
      <c r="G458" t="s">
        <v>291</v>
      </c>
      <c r="AT458">
        <f t="shared" si="81"/>
        <v>0</v>
      </c>
      <c r="AU458">
        <f t="shared" si="82"/>
        <v>0</v>
      </c>
    </row>
    <row r="459" spans="1:47" x14ac:dyDescent="0.25">
      <c r="A459" t="str">
        <f t="shared" si="77"/>
        <v>JB2-80</v>
      </c>
      <c r="B459" t="str">
        <f t="shared" si="78"/>
        <v>GND</v>
      </c>
      <c r="C459" t="str">
        <f t="shared" si="79"/>
        <v>JB2-GND</v>
      </c>
      <c r="D459" t="str">
        <f t="shared" si="80"/>
        <v>JB2-80</v>
      </c>
      <c r="E459" t="s">
        <v>274</v>
      </c>
      <c r="F459">
        <v>80</v>
      </c>
      <c r="G459" t="s">
        <v>291</v>
      </c>
      <c r="AT459">
        <f t="shared" si="81"/>
        <v>0</v>
      </c>
      <c r="AU459">
        <f t="shared" si="82"/>
        <v>0</v>
      </c>
    </row>
    <row r="460" spans="1:47" x14ac:dyDescent="0.25">
      <c r="A460" t="str">
        <f t="shared" si="77"/>
        <v>JB2-81</v>
      </c>
      <c r="B460" t="str">
        <f t="shared" si="78"/>
        <v>B13_L23_P</v>
      </c>
      <c r="C460" t="str">
        <f t="shared" si="79"/>
        <v>JB2-B13_L23_P</v>
      </c>
      <c r="D460" t="str">
        <f t="shared" si="80"/>
        <v>JB2-81</v>
      </c>
      <c r="E460" t="s">
        <v>274</v>
      </c>
      <c r="F460">
        <v>81</v>
      </c>
      <c r="G460" t="s">
        <v>1681</v>
      </c>
      <c r="AT460" t="str">
        <f t="shared" si="81"/>
        <v>B13_L23_P</v>
      </c>
      <c r="AU460" t="str">
        <f t="shared" si="82"/>
        <v>--</v>
      </c>
    </row>
    <row r="461" spans="1:47" x14ac:dyDescent="0.25">
      <c r="A461" t="str">
        <f t="shared" si="77"/>
        <v>JB2-82</v>
      </c>
      <c r="B461" t="str">
        <f t="shared" si="78"/>
        <v>B13_L15_P</v>
      </c>
      <c r="C461" t="str">
        <f t="shared" si="79"/>
        <v>JB2-B13_L15_P</v>
      </c>
      <c r="D461" t="str">
        <f t="shared" si="80"/>
        <v>JB2-82</v>
      </c>
      <c r="E461" t="s">
        <v>274</v>
      </c>
      <c r="F461">
        <v>82</v>
      </c>
      <c r="G461" t="s">
        <v>1637</v>
      </c>
      <c r="AT461" t="str">
        <f t="shared" si="81"/>
        <v>B13_L15_P</v>
      </c>
      <c r="AU461" t="str">
        <f t="shared" si="82"/>
        <v>--</v>
      </c>
    </row>
    <row r="462" spans="1:47" x14ac:dyDescent="0.25">
      <c r="A462" t="str">
        <f t="shared" si="77"/>
        <v>JB2-83</v>
      </c>
      <c r="B462" t="str">
        <f t="shared" si="78"/>
        <v>B13_L23_N</v>
      </c>
      <c r="C462" t="str">
        <f t="shared" si="79"/>
        <v>JB2-B13_L23_N</v>
      </c>
      <c r="D462" t="str">
        <f t="shared" si="80"/>
        <v>JB2-83</v>
      </c>
      <c r="E462" t="s">
        <v>274</v>
      </c>
      <c r="F462">
        <v>83</v>
      </c>
      <c r="G462" t="s">
        <v>1679</v>
      </c>
      <c r="AT462" t="str">
        <f t="shared" si="81"/>
        <v>B13_L23_N</v>
      </c>
      <c r="AU462" t="str">
        <f t="shared" si="82"/>
        <v>--</v>
      </c>
    </row>
    <row r="463" spans="1:47" x14ac:dyDescent="0.25">
      <c r="A463" t="str">
        <f t="shared" si="77"/>
        <v>JB2-84</v>
      </c>
      <c r="B463" t="str">
        <f t="shared" si="78"/>
        <v>B13_L15_N</v>
      </c>
      <c r="C463" t="str">
        <f t="shared" si="79"/>
        <v>JB2-B13_L15_N</v>
      </c>
      <c r="D463" t="str">
        <f t="shared" si="80"/>
        <v>JB2-84</v>
      </c>
      <c r="E463" t="s">
        <v>274</v>
      </c>
      <c r="F463">
        <v>84</v>
      </c>
      <c r="G463" t="s">
        <v>1635</v>
      </c>
      <c r="AT463" t="str">
        <f t="shared" si="81"/>
        <v>B13_L15_N</v>
      </c>
      <c r="AU463" t="str">
        <f t="shared" si="82"/>
        <v>--</v>
      </c>
    </row>
    <row r="464" spans="1:47" x14ac:dyDescent="0.25">
      <c r="A464" t="str">
        <f t="shared" si="77"/>
        <v>JB2-85</v>
      </c>
      <c r="B464" t="str">
        <f t="shared" si="78"/>
        <v>B13_L24_P</v>
      </c>
      <c r="C464" t="str">
        <f t="shared" si="79"/>
        <v>JB2-B13_L24_P</v>
      </c>
      <c r="D464" t="str">
        <f t="shared" si="80"/>
        <v>JB2-85</v>
      </c>
      <c r="E464" t="s">
        <v>274</v>
      </c>
      <c r="F464">
        <v>85</v>
      </c>
      <c r="G464" t="s">
        <v>1685</v>
      </c>
      <c r="AT464" t="str">
        <f t="shared" si="81"/>
        <v>B13_L24_P</v>
      </c>
      <c r="AU464" t="str">
        <f t="shared" si="82"/>
        <v>--</v>
      </c>
    </row>
    <row r="465" spans="1:47" x14ac:dyDescent="0.25">
      <c r="A465" t="str">
        <f t="shared" si="77"/>
        <v>JB2-86</v>
      </c>
      <c r="B465" t="str">
        <f t="shared" si="78"/>
        <v>B13_L21_P</v>
      </c>
      <c r="C465" t="str">
        <f t="shared" si="79"/>
        <v>JB2-B13_L21_P</v>
      </c>
      <c r="D465" t="str">
        <f t="shared" si="80"/>
        <v>JB2-86</v>
      </c>
      <c r="E465" t="s">
        <v>274</v>
      </c>
      <c r="F465">
        <v>86</v>
      </c>
      <c r="G465" t="s">
        <v>1673</v>
      </c>
      <c r="AT465" t="str">
        <f t="shared" si="81"/>
        <v>B13_L21_P</v>
      </c>
      <c r="AU465" t="str">
        <f t="shared" si="82"/>
        <v>--</v>
      </c>
    </row>
    <row r="466" spans="1:47" x14ac:dyDescent="0.25">
      <c r="A466" t="str">
        <f t="shared" si="77"/>
        <v>JB2-87</v>
      </c>
      <c r="B466" t="str">
        <f t="shared" si="78"/>
        <v>B13_L24_N</v>
      </c>
      <c r="C466" t="str">
        <f t="shared" si="79"/>
        <v>JB2-B13_L24_N</v>
      </c>
      <c r="D466" t="str">
        <f t="shared" si="80"/>
        <v>JB2-87</v>
      </c>
      <c r="E466" t="s">
        <v>274</v>
      </c>
      <c r="F466">
        <v>87</v>
      </c>
      <c r="G466" t="s">
        <v>1683</v>
      </c>
      <c r="AT466" t="str">
        <f t="shared" si="81"/>
        <v>B13_L24_N</v>
      </c>
      <c r="AU466" t="str">
        <f t="shared" si="82"/>
        <v>--</v>
      </c>
    </row>
    <row r="467" spans="1:47" x14ac:dyDescent="0.25">
      <c r="A467" t="str">
        <f t="shared" si="77"/>
        <v>JB2-88</v>
      </c>
      <c r="B467" t="str">
        <f t="shared" si="78"/>
        <v>B13_L21_N</v>
      </c>
      <c r="C467" t="str">
        <f t="shared" si="79"/>
        <v>JB2-B13_L21_N</v>
      </c>
      <c r="D467" t="str">
        <f t="shared" si="80"/>
        <v>JB2-88</v>
      </c>
      <c r="E467" t="s">
        <v>274</v>
      </c>
      <c r="F467">
        <v>88</v>
      </c>
      <c r="G467" t="s">
        <v>1671</v>
      </c>
      <c r="AT467" t="str">
        <f t="shared" si="81"/>
        <v>B13_L21_N</v>
      </c>
      <c r="AU467" t="str">
        <f t="shared" si="82"/>
        <v>--</v>
      </c>
    </row>
    <row r="468" spans="1:47" x14ac:dyDescent="0.25">
      <c r="A468" t="str">
        <f t="shared" si="77"/>
        <v>JB2-89</v>
      </c>
      <c r="B468" t="str">
        <f t="shared" si="78"/>
        <v>GND</v>
      </c>
      <c r="C468" t="str">
        <f t="shared" si="79"/>
        <v>JB2-GND</v>
      </c>
      <c r="D468" t="str">
        <f t="shared" si="80"/>
        <v>JB2-89</v>
      </c>
      <c r="E468" t="s">
        <v>274</v>
      </c>
      <c r="F468">
        <v>89</v>
      </c>
      <c r="G468" t="s">
        <v>291</v>
      </c>
      <c r="AT468">
        <f t="shared" si="81"/>
        <v>0</v>
      </c>
      <c r="AU468">
        <f t="shared" si="82"/>
        <v>0</v>
      </c>
    </row>
    <row r="469" spans="1:47" x14ac:dyDescent="0.25">
      <c r="A469" t="str">
        <f t="shared" si="77"/>
        <v>JB2-90</v>
      </c>
      <c r="B469" t="str">
        <f t="shared" si="78"/>
        <v>FLED2</v>
      </c>
      <c r="C469" t="str">
        <f t="shared" si="79"/>
        <v>JB2-FLED2</v>
      </c>
      <c r="D469" t="str">
        <f t="shared" si="80"/>
        <v>JB2-90</v>
      </c>
      <c r="E469" t="s">
        <v>274</v>
      </c>
      <c r="F469">
        <v>90</v>
      </c>
      <c r="G469" t="s">
        <v>1831</v>
      </c>
      <c r="AT469" t="str">
        <f t="shared" si="81"/>
        <v>FLED2</v>
      </c>
      <c r="AU469" t="str">
        <f t="shared" si="82"/>
        <v>--</v>
      </c>
    </row>
    <row r="470" spans="1:47" x14ac:dyDescent="0.25">
      <c r="A470" t="str">
        <f t="shared" si="77"/>
        <v>JB2-91</v>
      </c>
      <c r="B470" t="str">
        <f t="shared" si="78"/>
        <v>B13_L19_P</v>
      </c>
      <c r="C470" t="str">
        <f t="shared" si="79"/>
        <v>JB2-B13_L19_P</v>
      </c>
      <c r="D470" t="str">
        <f t="shared" si="80"/>
        <v>JB2-91</v>
      </c>
      <c r="E470" t="s">
        <v>274</v>
      </c>
      <c r="F470">
        <v>91</v>
      </c>
      <c r="G470" t="s">
        <v>1660</v>
      </c>
      <c r="AT470" t="str">
        <f t="shared" si="81"/>
        <v>B13_L19_P</v>
      </c>
      <c r="AU470" t="str">
        <f t="shared" si="82"/>
        <v>--</v>
      </c>
    </row>
    <row r="471" spans="1:47" x14ac:dyDescent="0.25">
      <c r="A471" t="str">
        <f t="shared" si="77"/>
        <v>JB2-92</v>
      </c>
      <c r="B471" t="str">
        <f t="shared" si="78"/>
        <v>VCCJTAG</v>
      </c>
      <c r="C471" t="str">
        <f t="shared" si="79"/>
        <v>JB2-VCCJTAG</v>
      </c>
      <c r="D471" t="str">
        <f t="shared" si="80"/>
        <v>JB2-92</v>
      </c>
      <c r="E471" t="s">
        <v>274</v>
      </c>
      <c r="F471">
        <v>92</v>
      </c>
      <c r="G471" t="s">
        <v>1936</v>
      </c>
      <c r="AT471">
        <f t="shared" si="81"/>
        <v>0</v>
      </c>
      <c r="AU471">
        <f t="shared" si="82"/>
        <v>0</v>
      </c>
    </row>
    <row r="472" spans="1:47" x14ac:dyDescent="0.25">
      <c r="A472" t="str">
        <f t="shared" si="77"/>
        <v>JB2-93</v>
      </c>
      <c r="B472" t="str">
        <f t="shared" si="78"/>
        <v>B13_L19_N</v>
      </c>
      <c r="C472" t="str">
        <f t="shared" si="79"/>
        <v>JB2-B13_L19_N</v>
      </c>
      <c r="D472" t="str">
        <f t="shared" si="80"/>
        <v>JB2-93</v>
      </c>
      <c r="E472" t="s">
        <v>274</v>
      </c>
      <c r="F472">
        <v>93</v>
      </c>
      <c r="G472" t="s">
        <v>1657</v>
      </c>
      <c r="AT472" t="str">
        <f t="shared" si="81"/>
        <v>B13_L19_N</v>
      </c>
      <c r="AU472" t="str">
        <f t="shared" si="82"/>
        <v>--</v>
      </c>
    </row>
    <row r="473" spans="1:47" x14ac:dyDescent="0.25">
      <c r="A473" t="str">
        <f t="shared" si="77"/>
        <v>JB2-94</v>
      </c>
      <c r="B473" t="str">
        <f t="shared" si="78"/>
        <v>TMS_B</v>
      </c>
      <c r="C473" t="str">
        <f t="shared" si="79"/>
        <v>JB2-TMS_B</v>
      </c>
      <c r="D473" t="str">
        <f t="shared" si="80"/>
        <v>JB2-94</v>
      </c>
      <c r="E473" t="s">
        <v>274</v>
      </c>
      <c r="F473">
        <v>94</v>
      </c>
      <c r="G473" t="s">
        <v>1924</v>
      </c>
      <c r="AT473" t="str">
        <f t="shared" si="81"/>
        <v>TMS_B</v>
      </c>
      <c r="AU473" t="str">
        <f t="shared" si="82"/>
        <v>--</v>
      </c>
    </row>
    <row r="474" spans="1:47" x14ac:dyDescent="0.25">
      <c r="A474" t="str">
        <f t="shared" si="77"/>
        <v>JB2-95</v>
      </c>
      <c r="B474" t="str">
        <f t="shared" si="78"/>
        <v>B13_L22_P</v>
      </c>
      <c r="C474" t="str">
        <f t="shared" si="79"/>
        <v>JB2-B13_L22_P</v>
      </c>
      <c r="D474" t="str">
        <f t="shared" si="80"/>
        <v>JB2-95</v>
      </c>
      <c r="E474" t="s">
        <v>274</v>
      </c>
      <c r="F474">
        <v>95</v>
      </c>
      <c r="G474" t="s">
        <v>1677</v>
      </c>
      <c r="AT474" t="str">
        <f t="shared" si="81"/>
        <v>B13_L22_P</v>
      </c>
      <c r="AU474" t="str">
        <f t="shared" si="82"/>
        <v>--</v>
      </c>
    </row>
    <row r="475" spans="1:47" x14ac:dyDescent="0.25">
      <c r="A475" t="str">
        <f t="shared" si="77"/>
        <v>JB2-96</v>
      </c>
      <c r="B475" t="str">
        <f t="shared" si="78"/>
        <v>TDI_B</v>
      </c>
      <c r="C475" t="str">
        <f t="shared" si="79"/>
        <v>JB2-TDI_B</v>
      </c>
      <c r="D475" t="str">
        <f t="shared" si="80"/>
        <v>JB2-96</v>
      </c>
      <c r="E475" t="s">
        <v>274</v>
      </c>
      <c r="F475">
        <v>96</v>
      </c>
      <c r="G475" t="s">
        <v>1922</v>
      </c>
      <c r="AT475" t="str">
        <f t="shared" si="81"/>
        <v>TDI_B</v>
      </c>
      <c r="AU475" t="str">
        <f t="shared" si="82"/>
        <v>--</v>
      </c>
    </row>
    <row r="476" spans="1:47" x14ac:dyDescent="0.25">
      <c r="A476" t="str">
        <f t="shared" si="77"/>
        <v>JB2-97</v>
      </c>
      <c r="B476" t="str">
        <f t="shared" si="78"/>
        <v>B13_L22_N</v>
      </c>
      <c r="C476" t="str">
        <f t="shared" si="79"/>
        <v>JB2-B13_L22_N</v>
      </c>
      <c r="D476" t="str">
        <f t="shared" si="80"/>
        <v>JB2-97</v>
      </c>
      <c r="E476" t="s">
        <v>274</v>
      </c>
      <c r="F476">
        <v>97</v>
      </c>
      <c r="G476" t="s">
        <v>1675</v>
      </c>
      <c r="AT476" t="str">
        <f t="shared" si="81"/>
        <v>B13_L22_N</v>
      </c>
      <c r="AU476" t="str">
        <f t="shared" si="82"/>
        <v>--</v>
      </c>
    </row>
    <row r="477" spans="1:47" x14ac:dyDescent="0.25">
      <c r="A477" t="str">
        <f t="shared" si="77"/>
        <v>JB2-98</v>
      </c>
      <c r="B477" t="str">
        <f t="shared" si="78"/>
        <v>TDO_B</v>
      </c>
      <c r="C477" t="str">
        <f t="shared" si="79"/>
        <v>JB2-TDO_B</v>
      </c>
      <c r="D477" t="str">
        <f t="shared" si="80"/>
        <v>JB2-98</v>
      </c>
      <c r="E477" t="s">
        <v>274</v>
      </c>
      <c r="F477">
        <v>98</v>
      </c>
      <c r="G477" t="s">
        <v>1923</v>
      </c>
      <c r="AT477" t="str">
        <f t="shared" si="81"/>
        <v>TDO_B</v>
      </c>
      <c r="AU477" t="str">
        <f t="shared" si="82"/>
        <v>--</v>
      </c>
    </row>
    <row r="478" spans="1:47" x14ac:dyDescent="0.25">
      <c r="A478" t="str">
        <f t="shared" si="77"/>
        <v>JB2-99</v>
      </c>
      <c r="B478" t="str">
        <f t="shared" si="78"/>
        <v>FLED1</v>
      </c>
      <c r="C478" t="str">
        <f t="shared" si="79"/>
        <v>JB2-FLED1</v>
      </c>
      <c r="D478" t="str">
        <f t="shared" si="80"/>
        <v>JB2-99</v>
      </c>
      <c r="E478" t="s">
        <v>274</v>
      </c>
      <c r="F478">
        <v>99</v>
      </c>
      <c r="G478" t="s">
        <v>1830</v>
      </c>
      <c r="AT478" t="str">
        <f t="shared" si="81"/>
        <v>FLED1</v>
      </c>
      <c r="AU478" t="str">
        <f t="shared" si="82"/>
        <v>--</v>
      </c>
    </row>
    <row r="479" spans="1:47" x14ac:dyDescent="0.25">
      <c r="A479" t="str">
        <f t="shared" si="77"/>
        <v>JB2-100</v>
      </c>
      <c r="B479" t="str">
        <f t="shared" si="78"/>
        <v>TCK_B</v>
      </c>
      <c r="C479" t="str">
        <f t="shared" si="79"/>
        <v>JB2-TCK_B</v>
      </c>
      <c r="D479" t="str">
        <f t="shared" si="80"/>
        <v>JB2-100</v>
      </c>
      <c r="E479" t="s">
        <v>274</v>
      </c>
      <c r="F479">
        <v>100</v>
      </c>
      <c r="G479" t="s">
        <v>1921</v>
      </c>
      <c r="AT479" t="str">
        <f t="shared" si="81"/>
        <v>TCK_B</v>
      </c>
      <c r="AU479" t="str">
        <f t="shared" si="82"/>
        <v>--</v>
      </c>
    </row>
    <row r="480" spans="1:47" x14ac:dyDescent="0.25">
      <c r="A480" t="str">
        <f t="shared" si="77"/>
        <v>JB2-F1</v>
      </c>
      <c r="B480" t="str">
        <f t="shared" si="78"/>
        <v>GND</v>
      </c>
      <c r="C480" t="str">
        <f t="shared" si="79"/>
        <v>JB2-GND</v>
      </c>
      <c r="D480" t="str">
        <f t="shared" si="80"/>
        <v>JB2-F1</v>
      </c>
      <c r="E480" t="s">
        <v>274</v>
      </c>
      <c r="F480" t="s">
        <v>447</v>
      </c>
      <c r="G480" t="s">
        <v>291</v>
      </c>
      <c r="AT480">
        <f t="shared" si="81"/>
        <v>0</v>
      </c>
      <c r="AU480">
        <f t="shared" si="82"/>
        <v>0</v>
      </c>
    </row>
    <row r="481" spans="1:47" x14ac:dyDescent="0.25">
      <c r="A481" t="str">
        <f t="shared" si="77"/>
        <v>JB2-F2</v>
      </c>
      <c r="B481" t="str">
        <f t="shared" si="78"/>
        <v>GND</v>
      </c>
      <c r="C481" t="str">
        <f t="shared" si="79"/>
        <v>JB2-GND</v>
      </c>
      <c r="D481" t="str">
        <f t="shared" si="80"/>
        <v>JB2-F2</v>
      </c>
      <c r="E481" t="s">
        <v>274</v>
      </c>
      <c r="F481" t="s">
        <v>448</v>
      </c>
      <c r="G481" t="s">
        <v>291</v>
      </c>
      <c r="AT481">
        <f t="shared" si="81"/>
        <v>0</v>
      </c>
      <c r="AU481">
        <f t="shared" si="82"/>
        <v>0</v>
      </c>
    </row>
    <row r="482" spans="1:47" x14ac:dyDescent="0.25">
      <c r="A482" t="str">
        <f t="shared" si="77"/>
        <v>JB3-1</v>
      </c>
      <c r="B482" t="str">
        <f t="shared" si="78"/>
        <v>NetJB3_1</v>
      </c>
      <c r="C482" t="str">
        <f t="shared" si="79"/>
        <v>JB3-NetJB3_1</v>
      </c>
      <c r="D482" t="str">
        <f t="shared" si="80"/>
        <v>JB3-1</v>
      </c>
      <c r="E482" t="s">
        <v>275</v>
      </c>
      <c r="F482">
        <v>1</v>
      </c>
      <c r="G482" t="s">
        <v>1942</v>
      </c>
      <c r="AT482" t="str">
        <f t="shared" si="81"/>
        <v>NetJB3_1</v>
      </c>
      <c r="AU482" t="str">
        <f t="shared" si="82"/>
        <v>--</v>
      </c>
    </row>
    <row r="483" spans="1:47" x14ac:dyDescent="0.25">
      <c r="A483" t="str">
        <f t="shared" si="77"/>
        <v>JB3-2</v>
      </c>
      <c r="B483" t="str">
        <f t="shared" si="78"/>
        <v>NetJB3_2</v>
      </c>
      <c r="C483" t="str">
        <f t="shared" si="79"/>
        <v>JB3-NetJB3_2</v>
      </c>
      <c r="D483" t="str">
        <f t="shared" si="80"/>
        <v>JB3-2</v>
      </c>
      <c r="E483" t="s">
        <v>275</v>
      </c>
      <c r="F483">
        <v>2</v>
      </c>
      <c r="G483" t="s">
        <v>1943</v>
      </c>
      <c r="AT483" t="str">
        <f t="shared" si="81"/>
        <v>NetJB3_2</v>
      </c>
      <c r="AU483" t="str">
        <f t="shared" si="82"/>
        <v>--</v>
      </c>
    </row>
    <row r="484" spans="1:47" x14ac:dyDescent="0.25">
      <c r="A484" t="str">
        <f t="shared" si="77"/>
        <v>JB3-3</v>
      </c>
      <c r="B484" t="str">
        <f t="shared" si="78"/>
        <v>NetJB3_3</v>
      </c>
      <c r="C484" t="str">
        <f t="shared" si="79"/>
        <v>JB3-NetJB3_3</v>
      </c>
      <c r="D484" t="str">
        <f t="shared" si="80"/>
        <v>JB3-3</v>
      </c>
      <c r="E484" t="s">
        <v>275</v>
      </c>
      <c r="F484">
        <v>3</v>
      </c>
      <c r="G484" t="s">
        <v>1944</v>
      </c>
      <c r="AT484" t="str">
        <f t="shared" si="81"/>
        <v>NetJB3_3</v>
      </c>
      <c r="AU484" t="str">
        <f t="shared" si="82"/>
        <v>--</v>
      </c>
    </row>
    <row r="485" spans="1:47" x14ac:dyDescent="0.25">
      <c r="A485" t="str">
        <f t="shared" si="77"/>
        <v>JB3-4</v>
      </c>
      <c r="B485" t="str">
        <f t="shared" si="78"/>
        <v>NetJB3_4</v>
      </c>
      <c r="C485" t="str">
        <f t="shared" si="79"/>
        <v>JB3-NetJB3_4</v>
      </c>
      <c r="D485" t="str">
        <f t="shared" si="80"/>
        <v>JB3-4</v>
      </c>
      <c r="E485" t="s">
        <v>275</v>
      </c>
      <c r="F485">
        <v>4</v>
      </c>
      <c r="G485" t="s">
        <v>1945</v>
      </c>
      <c r="AT485" t="str">
        <f t="shared" si="81"/>
        <v>NetJB3_4</v>
      </c>
      <c r="AU485" t="str">
        <f t="shared" si="82"/>
        <v>--</v>
      </c>
    </row>
    <row r="486" spans="1:47" x14ac:dyDescent="0.25">
      <c r="A486" t="str">
        <f t="shared" si="77"/>
        <v>JB3-5</v>
      </c>
      <c r="B486" t="str">
        <f t="shared" si="78"/>
        <v>GND</v>
      </c>
      <c r="C486" t="str">
        <f t="shared" si="79"/>
        <v>JB3-GND</v>
      </c>
      <c r="D486" t="str">
        <f t="shared" si="80"/>
        <v>JB3-5</v>
      </c>
      <c r="E486" t="s">
        <v>275</v>
      </c>
      <c r="F486">
        <v>5</v>
      </c>
      <c r="G486" t="s">
        <v>291</v>
      </c>
      <c r="AT486">
        <f t="shared" si="81"/>
        <v>0</v>
      </c>
      <c r="AU486">
        <f t="shared" si="82"/>
        <v>0</v>
      </c>
    </row>
    <row r="487" spans="1:47" x14ac:dyDescent="0.25">
      <c r="A487" t="str">
        <f t="shared" si="77"/>
        <v>JB3-6</v>
      </c>
      <c r="B487" t="str">
        <f t="shared" si="78"/>
        <v>GND</v>
      </c>
      <c r="C487" t="str">
        <f t="shared" si="79"/>
        <v>JB3-GND</v>
      </c>
      <c r="D487" t="str">
        <f t="shared" si="80"/>
        <v>JB3-6</v>
      </c>
      <c r="E487" t="s">
        <v>275</v>
      </c>
      <c r="F487">
        <v>6</v>
      </c>
      <c r="G487" t="s">
        <v>291</v>
      </c>
      <c r="AT487">
        <f t="shared" si="81"/>
        <v>0</v>
      </c>
      <c r="AU487">
        <f t="shared" si="82"/>
        <v>0</v>
      </c>
    </row>
    <row r="488" spans="1:47" x14ac:dyDescent="0.25">
      <c r="A488" t="str">
        <f t="shared" si="77"/>
        <v>JB3-7</v>
      </c>
      <c r="B488" t="str">
        <f t="shared" si="78"/>
        <v>B34_L1_P</v>
      </c>
      <c r="C488" t="str">
        <f t="shared" si="79"/>
        <v>JB3-B34_L1_P</v>
      </c>
      <c r="D488" t="str">
        <f t="shared" si="80"/>
        <v>JB3-7</v>
      </c>
      <c r="E488" t="s">
        <v>275</v>
      </c>
      <c r="F488">
        <v>7</v>
      </c>
      <c r="G488" t="s">
        <v>1713</v>
      </c>
      <c r="AT488" t="str">
        <f t="shared" si="81"/>
        <v>B34_L1_P</v>
      </c>
      <c r="AU488" t="str">
        <f t="shared" si="82"/>
        <v>--</v>
      </c>
    </row>
    <row r="489" spans="1:47" x14ac:dyDescent="0.25">
      <c r="A489" t="str">
        <f t="shared" si="77"/>
        <v>JB3-8</v>
      </c>
      <c r="B489" t="str">
        <f t="shared" si="78"/>
        <v>B34_L7_P</v>
      </c>
      <c r="C489" t="str">
        <f t="shared" si="79"/>
        <v>JB3-B34_L7_P</v>
      </c>
      <c r="D489" t="str">
        <f t="shared" si="80"/>
        <v>JB3-8</v>
      </c>
      <c r="E489" t="s">
        <v>275</v>
      </c>
      <c r="F489">
        <v>8</v>
      </c>
      <c r="G489" t="s">
        <v>1710</v>
      </c>
      <c r="AT489" t="str">
        <f t="shared" si="81"/>
        <v>B34_L7_P</v>
      </c>
      <c r="AU489" t="str">
        <f t="shared" si="82"/>
        <v>--</v>
      </c>
    </row>
    <row r="490" spans="1:47" x14ac:dyDescent="0.25">
      <c r="A490" t="str">
        <f t="shared" si="77"/>
        <v>JB3-9</v>
      </c>
      <c r="B490" t="str">
        <f t="shared" si="78"/>
        <v>B34_L1_N</v>
      </c>
      <c r="C490" t="str">
        <f t="shared" si="79"/>
        <v>JB3-B34_L1_N</v>
      </c>
      <c r="D490" t="str">
        <f t="shared" si="80"/>
        <v>JB3-9</v>
      </c>
      <c r="E490" t="s">
        <v>275</v>
      </c>
      <c r="F490">
        <v>9</v>
      </c>
      <c r="G490" t="s">
        <v>1716</v>
      </c>
      <c r="AT490" t="str">
        <f t="shared" si="81"/>
        <v>B34_L1_N</v>
      </c>
      <c r="AU490" t="str">
        <f t="shared" si="82"/>
        <v>--</v>
      </c>
    </row>
    <row r="491" spans="1:47" x14ac:dyDescent="0.25">
      <c r="A491" t="str">
        <f t="shared" si="77"/>
        <v>JB3-10</v>
      </c>
      <c r="B491" t="str">
        <f t="shared" si="78"/>
        <v>B34_L7_N</v>
      </c>
      <c r="C491" t="str">
        <f t="shared" si="79"/>
        <v>JB3-B34_L7_N</v>
      </c>
      <c r="D491" t="str">
        <f t="shared" si="80"/>
        <v>JB3-10</v>
      </c>
      <c r="E491" t="s">
        <v>275</v>
      </c>
      <c r="F491">
        <v>10</v>
      </c>
      <c r="G491" t="s">
        <v>1708</v>
      </c>
      <c r="AT491" t="str">
        <f t="shared" si="81"/>
        <v>B34_L7_N</v>
      </c>
      <c r="AU491" t="str">
        <f t="shared" si="82"/>
        <v>--</v>
      </c>
    </row>
    <row r="492" spans="1:47" x14ac:dyDescent="0.25">
      <c r="A492" t="str">
        <f t="shared" si="77"/>
        <v>JB3-11</v>
      </c>
      <c r="B492" t="str">
        <f t="shared" si="78"/>
        <v>GND</v>
      </c>
      <c r="C492" t="str">
        <f t="shared" si="79"/>
        <v>JB3-GND</v>
      </c>
      <c r="D492" t="str">
        <f t="shared" si="80"/>
        <v>JB3-11</v>
      </c>
      <c r="E492" t="s">
        <v>275</v>
      </c>
      <c r="F492">
        <v>11</v>
      </c>
      <c r="G492" t="s">
        <v>291</v>
      </c>
      <c r="AT492">
        <f t="shared" si="81"/>
        <v>0</v>
      </c>
      <c r="AU492">
        <f t="shared" si="82"/>
        <v>0</v>
      </c>
    </row>
    <row r="493" spans="1:47" x14ac:dyDescent="0.25">
      <c r="A493" t="str">
        <f t="shared" si="77"/>
        <v>JB3-12</v>
      </c>
      <c r="B493" t="str">
        <f t="shared" si="78"/>
        <v>GND</v>
      </c>
      <c r="C493" t="str">
        <f t="shared" si="79"/>
        <v>JB3-GND</v>
      </c>
      <c r="D493" t="str">
        <f t="shared" si="80"/>
        <v>JB3-12</v>
      </c>
      <c r="E493" t="s">
        <v>275</v>
      </c>
      <c r="F493">
        <v>12</v>
      </c>
      <c r="G493" t="s">
        <v>291</v>
      </c>
      <c r="AT493">
        <f t="shared" si="81"/>
        <v>0</v>
      </c>
      <c r="AU493">
        <f t="shared" si="82"/>
        <v>0</v>
      </c>
    </row>
    <row r="494" spans="1:47" x14ac:dyDescent="0.25">
      <c r="A494" t="str">
        <f t="shared" si="77"/>
        <v>JB3-13</v>
      </c>
      <c r="B494" t="str">
        <f t="shared" si="78"/>
        <v>B34_L18_P</v>
      </c>
      <c r="C494" t="str">
        <f t="shared" si="79"/>
        <v>JB3-B34_L18_P</v>
      </c>
      <c r="D494" t="str">
        <f t="shared" si="80"/>
        <v>JB3-13</v>
      </c>
      <c r="E494" t="s">
        <v>275</v>
      </c>
      <c r="F494">
        <v>13</v>
      </c>
      <c r="G494" t="s">
        <v>1644</v>
      </c>
      <c r="AT494" t="str">
        <f t="shared" si="81"/>
        <v>B34_L18_P</v>
      </c>
      <c r="AU494" t="str">
        <f t="shared" si="82"/>
        <v>--</v>
      </c>
    </row>
    <row r="495" spans="1:47" x14ac:dyDescent="0.25">
      <c r="A495" t="str">
        <f t="shared" si="77"/>
        <v>JB3-14</v>
      </c>
      <c r="B495" t="str">
        <f t="shared" si="78"/>
        <v>B34_L2_P</v>
      </c>
      <c r="C495" t="str">
        <f t="shared" si="79"/>
        <v>JB3-B34_L2_P</v>
      </c>
      <c r="D495" t="str">
        <f t="shared" si="80"/>
        <v>JB3-14</v>
      </c>
      <c r="E495" t="s">
        <v>275</v>
      </c>
      <c r="F495">
        <v>14</v>
      </c>
      <c r="G495" t="s">
        <v>1771</v>
      </c>
      <c r="AT495" t="str">
        <f t="shared" si="81"/>
        <v>B34_L2_P</v>
      </c>
      <c r="AU495" t="str">
        <f t="shared" si="82"/>
        <v>--</v>
      </c>
    </row>
    <row r="496" spans="1:47" x14ac:dyDescent="0.25">
      <c r="A496" t="str">
        <f t="shared" si="77"/>
        <v>JB3-15</v>
      </c>
      <c r="B496" t="str">
        <f t="shared" si="78"/>
        <v>B34_L18_N</v>
      </c>
      <c r="C496" t="str">
        <f t="shared" si="79"/>
        <v>JB3-B34_L18_N</v>
      </c>
      <c r="D496" t="str">
        <f t="shared" si="80"/>
        <v>JB3-15</v>
      </c>
      <c r="E496" t="s">
        <v>275</v>
      </c>
      <c r="F496">
        <v>15</v>
      </c>
      <c r="G496" t="s">
        <v>1647</v>
      </c>
      <c r="AT496" t="str">
        <f t="shared" si="81"/>
        <v>B34_L18_N</v>
      </c>
      <c r="AU496" t="str">
        <f t="shared" si="82"/>
        <v>--</v>
      </c>
    </row>
    <row r="497" spans="1:47" x14ac:dyDescent="0.25">
      <c r="A497" t="str">
        <f t="shared" si="77"/>
        <v>JB3-16</v>
      </c>
      <c r="B497" t="str">
        <f t="shared" si="78"/>
        <v>B34_L2_N</v>
      </c>
      <c r="C497" t="str">
        <f t="shared" si="79"/>
        <v>JB3-B34_L2_N</v>
      </c>
      <c r="D497" t="str">
        <f t="shared" si="80"/>
        <v>JB3-16</v>
      </c>
      <c r="E497" t="s">
        <v>275</v>
      </c>
      <c r="F497">
        <v>16</v>
      </c>
      <c r="G497" t="s">
        <v>1770</v>
      </c>
      <c r="AT497" t="str">
        <f t="shared" si="81"/>
        <v>B34_L2_N</v>
      </c>
      <c r="AU497" t="str">
        <f t="shared" si="82"/>
        <v>--</v>
      </c>
    </row>
    <row r="498" spans="1:47" x14ac:dyDescent="0.25">
      <c r="A498" t="str">
        <f t="shared" si="77"/>
        <v>JB3-17</v>
      </c>
      <c r="B498" t="str">
        <f t="shared" si="78"/>
        <v>GND</v>
      </c>
      <c r="C498" t="str">
        <f t="shared" si="79"/>
        <v>JB3-GND</v>
      </c>
      <c r="D498" t="str">
        <f t="shared" si="80"/>
        <v>JB3-17</v>
      </c>
      <c r="E498" t="s">
        <v>275</v>
      </c>
      <c r="F498">
        <v>17</v>
      </c>
      <c r="G498" t="s">
        <v>291</v>
      </c>
      <c r="AT498">
        <f t="shared" si="81"/>
        <v>0</v>
      </c>
      <c r="AU498">
        <f t="shared" si="82"/>
        <v>0</v>
      </c>
    </row>
    <row r="499" spans="1:47" x14ac:dyDescent="0.25">
      <c r="A499" t="str">
        <f t="shared" si="77"/>
        <v>JB3-18</v>
      </c>
      <c r="B499" t="str">
        <f t="shared" si="78"/>
        <v>GND</v>
      </c>
      <c r="C499" t="str">
        <f t="shared" si="79"/>
        <v>JB3-GND</v>
      </c>
      <c r="D499" t="str">
        <f t="shared" si="80"/>
        <v>JB3-18</v>
      </c>
      <c r="E499" t="s">
        <v>275</v>
      </c>
      <c r="F499">
        <v>18</v>
      </c>
      <c r="G499" t="s">
        <v>291</v>
      </c>
      <c r="AT499">
        <f t="shared" si="81"/>
        <v>0</v>
      </c>
      <c r="AU499">
        <f t="shared" si="82"/>
        <v>0</v>
      </c>
    </row>
    <row r="500" spans="1:47" x14ac:dyDescent="0.25">
      <c r="A500" t="str">
        <f t="shared" si="77"/>
        <v>JB3-19</v>
      </c>
      <c r="B500" t="str">
        <f t="shared" si="78"/>
        <v>B34_L20_P</v>
      </c>
      <c r="C500" t="str">
        <f t="shared" si="79"/>
        <v>JB3-B34_L20_P</v>
      </c>
      <c r="D500" t="str">
        <f t="shared" si="80"/>
        <v>JB3-19</v>
      </c>
      <c r="E500" t="s">
        <v>275</v>
      </c>
      <c r="F500">
        <v>19</v>
      </c>
      <c r="G500" t="s">
        <v>1719</v>
      </c>
      <c r="AT500" t="str">
        <f t="shared" si="81"/>
        <v>B34_L20_P</v>
      </c>
      <c r="AU500" t="str">
        <f t="shared" si="82"/>
        <v>--</v>
      </c>
    </row>
    <row r="501" spans="1:47" x14ac:dyDescent="0.25">
      <c r="A501" t="str">
        <f t="shared" si="77"/>
        <v>JB3-20</v>
      </c>
      <c r="B501" t="str">
        <f t="shared" si="78"/>
        <v>B34_L4_P</v>
      </c>
      <c r="C501" t="str">
        <f t="shared" si="79"/>
        <v>JB3-B34_L4_P</v>
      </c>
      <c r="D501" t="str">
        <f t="shared" si="80"/>
        <v>JB3-20</v>
      </c>
      <c r="E501" t="s">
        <v>275</v>
      </c>
      <c r="F501">
        <v>20</v>
      </c>
      <c r="G501" t="s">
        <v>1706</v>
      </c>
      <c r="AT501" t="str">
        <f t="shared" si="81"/>
        <v>B34_L4_P</v>
      </c>
      <c r="AU501" t="str">
        <f t="shared" si="82"/>
        <v>--</v>
      </c>
    </row>
    <row r="502" spans="1:47" x14ac:dyDescent="0.25">
      <c r="A502" t="str">
        <f t="shared" si="77"/>
        <v>JB3-21</v>
      </c>
      <c r="B502" t="str">
        <f t="shared" si="78"/>
        <v>B34_L20_N</v>
      </c>
      <c r="C502" t="str">
        <f t="shared" si="79"/>
        <v>JB3-B34_L20_N</v>
      </c>
      <c r="D502" t="str">
        <f t="shared" si="80"/>
        <v>JB3-21</v>
      </c>
      <c r="E502" t="s">
        <v>275</v>
      </c>
      <c r="F502">
        <v>21</v>
      </c>
      <c r="G502" t="s">
        <v>1722</v>
      </c>
      <c r="AT502" t="str">
        <f t="shared" si="81"/>
        <v>B34_L20_N</v>
      </c>
      <c r="AU502" t="str">
        <f t="shared" si="82"/>
        <v>--</v>
      </c>
    </row>
    <row r="503" spans="1:47" x14ac:dyDescent="0.25">
      <c r="A503" t="str">
        <f t="shared" si="77"/>
        <v>JB3-22</v>
      </c>
      <c r="B503" t="str">
        <f t="shared" si="78"/>
        <v>B34_L4_N</v>
      </c>
      <c r="C503" t="str">
        <f t="shared" si="79"/>
        <v>JB3-B34_L4_N</v>
      </c>
      <c r="D503" t="str">
        <f t="shared" si="80"/>
        <v>JB3-22</v>
      </c>
      <c r="E503" t="s">
        <v>275</v>
      </c>
      <c r="F503">
        <v>22</v>
      </c>
      <c r="G503" t="s">
        <v>1704</v>
      </c>
      <c r="AT503" t="str">
        <f t="shared" si="81"/>
        <v>B34_L4_N</v>
      </c>
      <c r="AU503" t="str">
        <f t="shared" si="82"/>
        <v>--</v>
      </c>
    </row>
    <row r="504" spans="1:47" x14ac:dyDescent="0.25">
      <c r="A504" t="str">
        <f t="shared" si="77"/>
        <v>JB3-23</v>
      </c>
      <c r="B504" t="str">
        <f t="shared" si="78"/>
        <v>GND</v>
      </c>
      <c r="C504" t="str">
        <f t="shared" si="79"/>
        <v>JB3-GND</v>
      </c>
      <c r="D504" t="str">
        <f t="shared" si="80"/>
        <v>JB3-23</v>
      </c>
      <c r="E504" t="s">
        <v>275</v>
      </c>
      <c r="F504">
        <v>23</v>
      </c>
      <c r="G504" t="s">
        <v>291</v>
      </c>
      <c r="AT504">
        <f t="shared" si="81"/>
        <v>0</v>
      </c>
      <c r="AU504">
        <f t="shared" si="82"/>
        <v>0</v>
      </c>
    </row>
    <row r="505" spans="1:47" x14ac:dyDescent="0.25">
      <c r="A505" t="str">
        <f t="shared" si="77"/>
        <v>JB3-24</v>
      </c>
      <c r="B505" t="str">
        <f t="shared" si="78"/>
        <v>GND</v>
      </c>
      <c r="C505" t="str">
        <f t="shared" si="79"/>
        <v>JB3-GND</v>
      </c>
      <c r="D505" t="str">
        <f t="shared" si="80"/>
        <v>JB3-24</v>
      </c>
      <c r="E505" t="s">
        <v>275</v>
      </c>
      <c r="F505">
        <v>24</v>
      </c>
      <c r="G505" t="s">
        <v>291</v>
      </c>
      <c r="AT505">
        <f t="shared" si="81"/>
        <v>0</v>
      </c>
      <c r="AU505">
        <f t="shared" si="82"/>
        <v>0</v>
      </c>
    </row>
    <row r="506" spans="1:47" x14ac:dyDescent="0.25">
      <c r="A506" t="str">
        <f t="shared" si="77"/>
        <v>JB3-25</v>
      </c>
      <c r="B506" t="str">
        <f t="shared" si="78"/>
        <v>B34_L10_P</v>
      </c>
      <c r="C506" t="str">
        <f t="shared" si="79"/>
        <v>JB3-B34_L10_P</v>
      </c>
      <c r="D506" t="str">
        <f t="shared" si="80"/>
        <v>JB3-25</v>
      </c>
      <c r="E506" t="s">
        <v>275</v>
      </c>
      <c r="F506">
        <v>25</v>
      </c>
      <c r="G506" t="s">
        <v>1650</v>
      </c>
      <c r="AT506" t="str">
        <f t="shared" si="81"/>
        <v>B34_L10_P</v>
      </c>
      <c r="AU506" t="str">
        <f t="shared" si="82"/>
        <v>--</v>
      </c>
    </row>
    <row r="507" spans="1:47" x14ac:dyDescent="0.25">
      <c r="A507" t="str">
        <f t="shared" si="77"/>
        <v>JB3-26</v>
      </c>
      <c r="B507" t="str">
        <f t="shared" si="78"/>
        <v>B34_L5_P</v>
      </c>
      <c r="C507" t="str">
        <f t="shared" si="79"/>
        <v>JB3-B34_L5_P</v>
      </c>
      <c r="D507" t="str">
        <f t="shared" si="80"/>
        <v>JB3-26</v>
      </c>
      <c r="E507" t="s">
        <v>275</v>
      </c>
      <c r="F507">
        <v>26</v>
      </c>
      <c r="G507" t="s">
        <v>1641</v>
      </c>
      <c r="AT507" t="str">
        <f t="shared" si="81"/>
        <v>B34_L5_P</v>
      </c>
      <c r="AU507" t="str">
        <f t="shared" si="82"/>
        <v>--</v>
      </c>
    </row>
    <row r="508" spans="1:47" x14ac:dyDescent="0.25">
      <c r="A508" t="str">
        <f t="shared" si="77"/>
        <v>JB3-27</v>
      </c>
      <c r="B508" t="str">
        <f t="shared" si="78"/>
        <v>B34_L10_N</v>
      </c>
      <c r="C508" t="str">
        <f t="shared" si="79"/>
        <v>JB3-B34_L10_N</v>
      </c>
      <c r="D508" t="str">
        <f t="shared" si="80"/>
        <v>JB3-27</v>
      </c>
      <c r="E508" t="s">
        <v>275</v>
      </c>
      <c r="F508">
        <v>27</v>
      </c>
      <c r="G508" t="s">
        <v>1653</v>
      </c>
      <c r="AT508" t="str">
        <f t="shared" si="81"/>
        <v>B34_L10_N</v>
      </c>
      <c r="AU508" t="str">
        <f t="shared" si="82"/>
        <v>--</v>
      </c>
    </row>
    <row r="509" spans="1:47" x14ac:dyDescent="0.25">
      <c r="A509" t="str">
        <f t="shared" si="77"/>
        <v>JB3-28</v>
      </c>
      <c r="B509" t="str">
        <f t="shared" si="78"/>
        <v>B34_L5_N</v>
      </c>
      <c r="C509" t="str">
        <f t="shared" si="79"/>
        <v>JB3-B34_L5_N</v>
      </c>
      <c r="D509" t="str">
        <f t="shared" si="80"/>
        <v>JB3-28</v>
      </c>
      <c r="E509" t="s">
        <v>275</v>
      </c>
      <c r="F509">
        <v>28</v>
      </c>
      <c r="G509" t="s">
        <v>1638</v>
      </c>
      <c r="AT509" t="str">
        <f t="shared" si="81"/>
        <v>B34_L5_N</v>
      </c>
      <c r="AU509" t="str">
        <f t="shared" si="82"/>
        <v>--</v>
      </c>
    </row>
    <row r="510" spans="1:47" x14ac:dyDescent="0.25">
      <c r="A510" t="str">
        <f t="shared" si="77"/>
        <v>JB3-29</v>
      </c>
      <c r="B510" t="str">
        <f t="shared" si="78"/>
        <v>GND</v>
      </c>
      <c r="C510" t="str">
        <f t="shared" si="79"/>
        <v>JB3-GND</v>
      </c>
      <c r="D510" t="str">
        <f t="shared" si="80"/>
        <v>JB3-29</v>
      </c>
      <c r="E510" t="s">
        <v>275</v>
      </c>
      <c r="F510">
        <v>29</v>
      </c>
      <c r="G510" t="s">
        <v>291</v>
      </c>
      <c r="AT510">
        <f t="shared" si="81"/>
        <v>0</v>
      </c>
      <c r="AU510">
        <f t="shared" si="82"/>
        <v>0</v>
      </c>
    </row>
    <row r="511" spans="1:47" x14ac:dyDescent="0.25">
      <c r="A511" t="str">
        <f t="shared" si="77"/>
        <v>JB3-30</v>
      </c>
      <c r="B511" t="str">
        <f t="shared" si="78"/>
        <v>GND</v>
      </c>
      <c r="C511" t="str">
        <f t="shared" si="79"/>
        <v>JB3-GND</v>
      </c>
      <c r="D511" t="str">
        <f t="shared" si="80"/>
        <v>JB3-30</v>
      </c>
      <c r="E511" t="s">
        <v>275</v>
      </c>
      <c r="F511">
        <v>30</v>
      </c>
      <c r="G511" t="s">
        <v>291</v>
      </c>
      <c r="AT511">
        <f t="shared" si="81"/>
        <v>0</v>
      </c>
      <c r="AU511">
        <f t="shared" si="82"/>
        <v>0</v>
      </c>
    </row>
    <row r="512" spans="1:47" x14ac:dyDescent="0.25">
      <c r="A512" t="str">
        <f t="shared" si="77"/>
        <v>JB3-31</v>
      </c>
      <c r="B512" t="str">
        <f t="shared" si="78"/>
        <v>B34_L13_P</v>
      </c>
      <c r="C512" t="str">
        <f t="shared" si="79"/>
        <v>JB3-B34_L13_P</v>
      </c>
      <c r="D512" t="str">
        <f t="shared" si="80"/>
        <v>JB3-31</v>
      </c>
      <c r="E512" t="s">
        <v>275</v>
      </c>
      <c r="F512">
        <v>31</v>
      </c>
      <c r="G512" t="s">
        <v>1725</v>
      </c>
      <c r="AT512" t="str">
        <f t="shared" si="81"/>
        <v>B34_L13_P</v>
      </c>
      <c r="AU512" t="str">
        <f t="shared" si="82"/>
        <v>--</v>
      </c>
    </row>
    <row r="513" spans="1:47" x14ac:dyDescent="0.25">
      <c r="A513" t="str">
        <f t="shared" si="77"/>
        <v>JB3-32</v>
      </c>
      <c r="B513" t="str">
        <f t="shared" si="78"/>
        <v>B34_L12_P</v>
      </c>
      <c r="C513" t="str">
        <f t="shared" si="79"/>
        <v>JB3-B34_L12_P</v>
      </c>
      <c r="D513" t="str">
        <f t="shared" si="80"/>
        <v>JB3-32</v>
      </c>
      <c r="E513" t="s">
        <v>275</v>
      </c>
      <c r="F513">
        <v>32</v>
      </c>
      <c r="G513" t="s">
        <v>1636</v>
      </c>
      <c r="AT513" t="str">
        <f t="shared" si="81"/>
        <v>B34_L12_P</v>
      </c>
      <c r="AU513" t="str">
        <f t="shared" si="82"/>
        <v>--</v>
      </c>
    </row>
    <row r="514" spans="1:47" x14ac:dyDescent="0.25">
      <c r="A514" t="str">
        <f t="shared" si="77"/>
        <v>JB3-33</v>
      </c>
      <c r="B514" t="str">
        <f t="shared" si="78"/>
        <v>B34_L13_N</v>
      </c>
      <c r="C514" t="str">
        <f t="shared" si="79"/>
        <v>JB3-B34_L13_N</v>
      </c>
      <c r="D514" t="str">
        <f t="shared" si="80"/>
        <v>JB3-33</v>
      </c>
      <c r="E514" t="s">
        <v>275</v>
      </c>
      <c r="F514">
        <v>33</v>
      </c>
      <c r="G514" t="s">
        <v>1728</v>
      </c>
      <c r="AT514" t="str">
        <f t="shared" si="81"/>
        <v>B34_L13_N</v>
      </c>
      <c r="AU514" t="str">
        <f t="shared" si="82"/>
        <v>--</v>
      </c>
    </row>
    <row r="515" spans="1:47" x14ac:dyDescent="0.25">
      <c r="A515" t="str">
        <f t="shared" si="77"/>
        <v>JB3-34</v>
      </c>
      <c r="B515" t="str">
        <f t="shared" si="78"/>
        <v>B34_L12_N</v>
      </c>
      <c r="C515" t="str">
        <f t="shared" si="79"/>
        <v>JB3-B34_L12_N</v>
      </c>
      <c r="D515" t="str">
        <f t="shared" si="80"/>
        <v>JB3-34</v>
      </c>
      <c r="E515" t="s">
        <v>275</v>
      </c>
      <c r="F515">
        <v>34</v>
      </c>
      <c r="G515" t="s">
        <v>1634</v>
      </c>
      <c r="AT515" t="str">
        <f t="shared" si="81"/>
        <v>B34_L12_N</v>
      </c>
      <c r="AU515" t="str">
        <f t="shared" si="82"/>
        <v>--</v>
      </c>
    </row>
    <row r="516" spans="1:47" x14ac:dyDescent="0.25">
      <c r="A516" t="str">
        <f t="shared" si="77"/>
        <v>JB3-35</v>
      </c>
      <c r="B516" t="str">
        <f t="shared" si="78"/>
        <v>GND</v>
      </c>
      <c r="C516" t="str">
        <f t="shared" si="79"/>
        <v>JB3-GND</v>
      </c>
      <c r="D516" t="str">
        <f t="shared" si="80"/>
        <v>JB3-35</v>
      </c>
      <c r="E516" t="s">
        <v>275</v>
      </c>
      <c r="F516">
        <v>35</v>
      </c>
      <c r="G516" t="s">
        <v>291</v>
      </c>
      <c r="AT516">
        <f t="shared" si="81"/>
        <v>0</v>
      </c>
      <c r="AU516">
        <f t="shared" si="82"/>
        <v>0</v>
      </c>
    </row>
    <row r="517" spans="1:47" x14ac:dyDescent="0.25">
      <c r="A517" t="str">
        <f t="shared" si="77"/>
        <v>JB3-36</v>
      </c>
      <c r="B517" t="str">
        <f t="shared" si="78"/>
        <v>GND</v>
      </c>
      <c r="C517" t="str">
        <f t="shared" si="79"/>
        <v>JB3-GND</v>
      </c>
      <c r="D517" t="str">
        <f t="shared" si="80"/>
        <v>JB3-36</v>
      </c>
      <c r="E517" t="s">
        <v>275</v>
      </c>
      <c r="F517">
        <v>36</v>
      </c>
      <c r="G517" t="s">
        <v>291</v>
      </c>
      <c r="AT517">
        <f t="shared" si="81"/>
        <v>0</v>
      </c>
      <c r="AU517">
        <f t="shared" si="82"/>
        <v>0</v>
      </c>
    </row>
    <row r="518" spans="1:47" x14ac:dyDescent="0.25">
      <c r="A518" t="str">
        <f t="shared" ref="A518:A581" si="83">$E518&amp;"-"&amp;$F518</f>
        <v>JB3-37</v>
      </c>
      <c r="B518" t="str">
        <f t="shared" ref="B518:B581" si="84">IF(OR(E518=$A$2,E518=$B$2,E518=$C$2,E518=$D$2),"--",G518)</f>
        <v>B34_L21_P</v>
      </c>
      <c r="C518" t="str">
        <f t="shared" ref="C518:C581" si="85">$E518&amp;"-"&amp;$G518</f>
        <v>JB3-B34_L21_P</v>
      </c>
      <c r="D518" t="str">
        <f t="shared" ref="D518:D581" si="86">A518</f>
        <v>JB3-37</v>
      </c>
      <c r="E518" t="s">
        <v>275</v>
      </c>
      <c r="F518">
        <v>37</v>
      </c>
      <c r="G518" t="s">
        <v>1656</v>
      </c>
      <c r="AT518" t="str">
        <f t="shared" ref="AT518:AT581" si="87">IF(IF(COUNTIF($AO$6:$AQ$150,B518)&gt;0,"---","--")="---",VLOOKUP(B518,$AO$6:$AQ$150,3,0),B518)</f>
        <v>B34_L21_P</v>
      </c>
      <c r="AU518" t="str">
        <f t="shared" ref="AU518:AU581" si="88">IF(IF(COUNTIF($AO$6:$AQ$150,B518)&gt;0,"---","--")="---",VLOOKUP(B518,$AO$6:$AQ$150,2,0),"--")</f>
        <v>--</v>
      </c>
    </row>
    <row r="519" spans="1:47" x14ac:dyDescent="0.25">
      <c r="A519" t="str">
        <f t="shared" si="83"/>
        <v>JB3-38</v>
      </c>
      <c r="B519" t="str">
        <f t="shared" si="84"/>
        <v>B34_L8_P</v>
      </c>
      <c r="C519" t="str">
        <f t="shared" si="85"/>
        <v>JB3-B34_L8_P</v>
      </c>
      <c r="D519" t="str">
        <f t="shared" si="86"/>
        <v>JB3-38</v>
      </c>
      <c r="E519" t="s">
        <v>275</v>
      </c>
      <c r="F519">
        <v>38</v>
      </c>
      <c r="G519" t="s">
        <v>1769</v>
      </c>
      <c r="AT519" t="str">
        <f t="shared" si="87"/>
        <v>B34_L8_P</v>
      </c>
      <c r="AU519" t="str">
        <f t="shared" si="88"/>
        <v>--</v>
      </c>
    </row>
    <row r="520" spans="1:47" x14ac:dyDescent="0.25">
      <c r="A520" t="str">
        <f t="shared" si="83"/>
        <v>JB3-39</v>
      </c>
      <c r="B520" t="str">
        <f t="shared" si="84"/>
        <v>B34_L21_N</v>
      </c>
      <c r="C520" t="str">
        <f t="shared" si="85"/>
        <v>JB3-B34_L21_N</v>
      </c>
      <c r="D520" t="str">
        <f t="shared" si="86"/>
        <v>JB3-39</v>
      </c>
      <c r="E520" t="s">
        <v>275</v>
      </c>
      <c r="F520">
        <v>39</v>
      </c>
      <c r="G520" t="s">
        <v>1659</v>
      </c>
      <c r="AT520" t="str">
        <f t="shared" si="87"/>
        <v>B34_L21_N</v>
      </c>
      <c r="AU520" t="str">
        <f t="shared" si="88"/>
        <v>--</v>
      </c>
    </row>
    <row r="521" spans="1:47" x14ac:dyDescent="0.25">
      <c r="A521" t="str">
        <f t="shared" si="83"/>
        <v>JB3-40</v>
      </c>
      <c r="B521" t="str">
        <f t="shared" si="84"/>
        <v>B34_L8_N</v>
      </c>
      <c r="C521" t="str">
        <f t="shared" si="85"/>
        <v>JB3-B34_L8_N</v>
      </c>
      <c r="D521" t="str">
        <f t="shared" si="86"/>
        <v>JB3-40</v>
      </c>
      <c r="E521" t="s">
        <v>275</v>
      </c>
      <c r="F521">
        <v>40</v>
      </c>
      <c r="G521" t="s">
        <v>1767</v>
      </c>
      <c r="AT521" t="str">
        <f t="shared" si="87"/>
        <v>B34_L8_N</v>
      </c>
      <c r="AU521" t="str">
        <f t="shared" si="88"/>
        <v>--</v>
      </c>
    </row>
    <row r="522" spans="1:47" x14ac:dyDescent="0.25">
      <c r="A522" t="str">
        <f t="shared" si="83"/>
        <v>JB3-41</v>
      </c>
      <c r="B522" t="str">
        <f t="shared" si="84"/>
        <v>B34_L15_P</v>
      </c>
      <c r="C522" t="str">
        <f t="shared" si="85"/>
        <v>JB3-B34_L15_P</v>
      </c>
      <c r="D522" t="str">
        <f t="shared" si="86"/>
        <v>JB3-41</v>
      </c>
      <c r="E522" t="s">
        <v>275</v>
      </c>
      <c r="F522">
        <v>41</v>
      </c>
      <c r="G522" t="s">
        <v>1731</v>
      </c>
      <c r="AT522" t="str">
        <f t="shared" si="87"/>
        <v>B34_L15_P</v>
      </c>
      <c r="AU522" t="str">
        <f t="shared" si="88"/>
        <v>--</v>
      </c>
    </row>
    <row r="523" spans="1:47" x14ac:dyDescent="0.25">
      <c r="A523" t="str">
        <f t="shared" si="83"/>
        <v>JB3-42</v>
      </c>
      <c r="B523" t="str">
        <f t="shared" si="84"/>
        <v>B34_L9_P</v>
      </c>
      <c r="C523" t="str">
        <f t="shared" si="85"/>
        <v>JB3-B34_L9_P</v>
      </c>
      <c r="D523" t="str">
        <f t="shared" si="86"/>
        <v>JB3-42</v>
      </c>
      <c r="E523" t="s">
        <v>275</v>
      </c>
      <c r="F523">
        <v>42</v>
      </c>
      <c r="G523" t="s">
        <v>1774</v>
      </c>
      <c r="AT523" t="str">
        <f t="shared" si="87"/>
        <v>B34_L9_P</v>
      </c>
      <c r="AU523" t="str">
        <f t="shared" si="88"/>
        <v>--</v>
      </c>
    </row>
    <row r="524" spans="1:47" x14ac:dyDescent="0.25">
      <c r="A524" t="str">
        <f t="shared" si="83"/>
        <v>JB3-43</v>
      </c>
      <c r="B524" t="str">
        <f t="shared" si="84"/>
        <v>B34_L15_N</v>
      </c>
      <c r="C524" t="str">
        <f t="shared" si="85"/>
        <v>JB3-B34_L15_N</v>
      </c>
      <c r="D524" t="str">
        <f t="shared" si="86"/>
        <v>JB3-43</v>
      </c>
      <c r="E524" t="s">
        <v>275</v>
      </c>
      <c r="F524">
        <v>43</v>
      </c>
      <c r="G524" t="s">
        <v>1734</v>
      </c>
      <c r="AT524" t="str">
        <f t="shared" si="87"/>
        <v>B34_L15_N</v>
      </c>
      <c r="AU524" t="str">
        <f t="shared" si="88"/>
        <v>--</v>
      </c>
    </row>
    <row r="525" spans="1:47" x14ac:dyDescent="0.25">
      <c r="A525" t="str">
        <f t="shared" si="83"/>
        <v>JB3-44</v>
      </c>
      <c r="B525" t="str">
        <f t="shared" si="84"/>
        <v>B34_L9_N</v>
      </c>
      <c r="C525" t="str">
        <f t="shared" si="85"/>
        <v>JB3-B34_L9_N</v>
      </c>
      <c r="D525" t="str">
        <f t="shared" si="86"/>
        <v>JB3-44</v>
      </c>
      <c r="E525" t="s">
        <v>275</v>
      </c>
      <c r="F525">
        <v>44</v>
      </c>
      <c r="G525" t="s">
        <v>1775</v>
      </c>
      <c r="AT525" t="str">
        <f t="shared" si="87"/>
        <v>B34_L9_N</v>
      </c>
      <c r="AU525" t="str">
        <f t="shared" si="88"/>
        <v>--</v>
      </c>
    </row>
    <row r="526" spans="1:47" x14ac:dyDescent="0.25">
      <c r="A526" t="str">
        <f t="shared" si="83"/>
        <v>JB3-45</v>
      </c>
      <c r="B526" t="str">
        <f t="shared" si="84"/>
        <v>GND</v>
      </c>
      <c r="C526" t="str">
        <f t="shared" si="85"/>
        <v>JB3-GND</v>
      </c>
      <c r="D526" t="str">
        <f t="shared" si="86"/>
        <v>JB3-45</v>
      </c>
      <c r="E526" t="s">
        <v>275</v>
      </c>
      <c r="F526">
        <v>45</v>
      </c>
      <c r="G526" t="s">
        <v>291</v>
      </c>
      <c r="AT526">
        <f t="shared" si="87"/>
        <v>0</v>
      </c>
      <c r="AU526">
        <f t="shared" si="88"/>
        <v>0</v>
      </c>
    </row>
    <row r="527" spans="1:47" x14ac:dyDescent="0.25">
      <c r="A527" t="str">
        <f t="shared" si="83"/>
        <v>JB3-46</v>
      </c>
      <c r="B527" t="str">
        <f t="shared" si="84"/>
        <v>GND</v>
      </c>
      <c r="C527" t="str">
        <f t="shared" si="85"/>
        <v>JB3-GND</v>
      </c>
      <c r="D527" t="str">
        <f t="shared" si="86"/>
        <v>JB3-46</v>
      </c>
      <c r="E527" t="s">
        <v>275</v>
      </c>
      <c r="F527">
        <v>46</v>
      </c>
      <c r="G527" t="s">
        <v>291</v>
      </c>
      <c r="AT527">
        <f t="shared" si="87"/>
        <v>0</v>
      </c>
      <c r="AU527">
        <f t="shared" si="88"/>
        <v>0</v>
      </c>
    </row>
    <row r="528" spans="1:47" x14ac:dyDescent="0.25">
      <c r="A528" t="str">
        <f t="shared" si="83"/>
        <v>JB3-47</v>
      </c>
      <c r="B528" t="str">
        <f t="shared" si="84"/>
        <v>B34_L17_P</v>
      </c>
      <c r="C528" t="str">
        <f t="shared" si="85"/>
        <v>JB3-B34_L17_P</v>
      </c>
      <c r="D528" t="str">
        <f t="shared" si="86"/>
        <v>JB3-47</v>
      </c>
      <c r="E528" t="s">
        <v>275</v>
      </c>
      <c r="F528">
        <v>47</v>
      </c>
      <c r="G528" t="s">
        <v>1662</v>
      </c>
      <c r="AT528" t="str">
        <f t="shared" si="87"/>
        <v>B34_L17_P</v>
      </c>
      <c r="AU528" t="str">
        <f t="shared" si="88"/>
        <v>--</v>
      </c>
    </row>
    <row r="529" spans="1:47" x14ac:dyDescent="0.25">
      <c r="A529" t="str">
        <f t="shared" si="83"/>
        <v>JB3-48</v>
      </c>
      <c r="B529" t="str">
        <f t="shared" si="84"/>
        <v>OTG-D_P</v>
      </c>
      <c r="C529" t="str">
        <f t="shared" si="85"/>
        <v>JB3-OTG-D_P</v>
      </c>
      <c r="D529" t="str">
        <f t="shared" si="86"/>
        <v>JB3-48</v>
      </c>
      <c r="E529" t="s">
        <v>275</v>
      </c>
      <c r="F529">
        <v>48</v>
      </c>
      <c r="G529" t="s">
        <v>615</v>
      </c>
      <c r="AT529" t="str">
        <f t="shared" si="87"/>
        <v>OTG-D_P</v>
      </c>
      <c r="AU529" t="str">
        <f t="shared" si="88"/>
        <v>--</v>
      </c>
    </row>
    <row r="530" spans="1:47" x14ac:dyDescent="0.25">
      <c r="A530" t="str">
        <f t="shared" si="83"/>
        <v>JB3-49</v>
      </c>
      <c r="B530" t="str">
        <f t="shared" si="84"/>
        <v>B34_L17_N</v>
      </c>
      <c r="C530" t="str">
        <f t="shared" si="85"/>
        <v>JB3-B34_L17_N</v>
      </c>
      <c r="D530" t="str">
        <f t="shared" si="86"/>
        <v>JB3-49</v>
      </c>
      <c r="E530" t="s">
        <v>275</v>
      </c>
      <c r="F530">
        <v>49</v>
      </c>
      <c r="G530" t="s">
        <v>1665</v>
      </c>
      <c r="AT530" t="str">
        <f t="shared" si="87"/>
        <v>B34_L17_N</v>
      </c>
      <c r="AU530" t="str">
        <f t="shared" si="88"/>
        <v>--</v>
      </c>
    </row>
    <row r="531" spans="1:47" x14ac:dyDescent="0.25">
      <c r="A531" t="str">
        <f t="shared" si="83"/>
        <v>JB3-50</v>
      </c>
      <c r="B531" t="str">
        <f t="shared" si="84"/>
        <v>OTG-D_N</v>
      </c>
      <c r="C531" t="str">
        <f t="shared" si="85"/>
        <v>JB3-OTG-D_N</v>
      </c>
      <c r="D531" t="str">
        <f t="shared" si="86"/>
        <v>JB3-50</v>
      </c>
      <c r="E531" t="s">
        <v>275</v>
      </c>
      <c r="F531">
        <v>50</v>
      </c>
      <c r="G531" t="s">
        <v>618</v>
      </c>
      <c r="AT531" t="str">
        <f t="shared" si="87"/>
        <v>OTG-D_N</v>
      </c>
      <c r="AU531" t="str">
        <f t="shared" si="88"/>
        <v>--</v>
      </c>
    </row>
    <row r="532" spans="1:47" x14ac:dyDescent="0.25">
      <c r="A532" t="str">
        <f t="shared" si="83"/>
        <v>JB3-51</v>
      </c>
      <c r="B532" t="str">
        <f t="shared" si="84"/>
        <v>B34_L23_P</v>
      </c>
      <c r="C532" t="str">
        <f t="shared" si="85"/>
        <v>JB3-B34_L23_P</v>
      </c>
      <c r="D532" t="str">
        <f t="shared" si="86"/>
        <v>JB3-51</v>
      </c>
      <c r="E532" t="s">
        <v>275</v>
      </c>
      <c r="F532">
        <v>51</v>
      </c>
      <c r="G532" t="s">
        <v>1776</v>
      </c>
      <c r="AT532" t="str">
        <f t="shared" si="87"/>
        <v>B34_L23_P</v>
      </c>
      <c r="AU532" t="str">
        <f t="shared" si="88"/>
        <v>--</v>
      </c>
    </row>
    <row r="533" spans="1:47" x14ac:dyDescent="0.25">
      <c r="A533" t="str">
        <f t="shared" si="83"/>
        <v>JB3-52</v>
      </c>
      <c r="B533" t="str">
        <f t="shared" si="84"/>
        <v>OTG-ID</v>
      </c>
      <c r="C533" t="str">
        <f t="shared" si="85"/>
        <v>JB3-OTG-ID</v>
      </c>
      <c r="D533" t="str">
        <f t="shared" si="86"/>
        <v>JB3-52</v>
      </c>
      <c r="E533" t="s">
        <v>275</v>
      </c>
      <c r="F533">
        <v>52</v>
      </c>
      <c r="G533" t="s">
        <v>1903</v>
      </c>
      <c r="AT533" t="str">
        <f t="shared" si="87"/>
        <v>OTG-ID</v>
      </c>
      <c r="AU533" t="str">
        <f t="shared" si="88"/>
        <v>--</v>
      </c>
    </row>
    <row r="534" spans="1:47" x14ac:dyDescent="0.25">
      <c r="A534" t="str">
        <f t="shared" si="83"/>
        <v>JB3-53</v>
      </c>
      <c r="B534" t="str">
        <f t="shared" si="84"/>
        <v>B34_L23_N</v>
      </c>
      <c r="C534" t="str">
        <f t="shared" si="85"/>
        <v>JB3-B34_L23_N</v>
      </c>
      <c r="D534" t="str">
        <f t="shared" si="86"/>
        <v>JB3-53</v>
      </c>
      <c r="E534" t="s">
        <v>275</v>
      </c>
      <c r="F534">
        <v>53</v>
      </c>
      <c r="G534" t="s">
        <v>1777</v>
      </c>
      <c r="AT534" t="str">
        <f t="shared" si="87"/>
        <v>B34_L23_N</v>
      </c>
      <c r="AU534" t="str">
        <f t="shared" si="88"/>
        <v>--</v>
      </c>
    </row>
    <row r="535" spans="1:47" x14ac:dyDescent="0.25">
      <c r="A535" t="str">
        <f t="shared" si="83"/>
        <v>JB3-54</v>
      </c>
      <c r="B535" t="str">
        <f t="shared" si="84"/>
        <v>VBUS_V_EN</v>
      </c>
      <c r="C535" t="str">
        <f t="shared" si="85"/>
        <v>JB3-VBUS_V_EN</v>
      </c>
      <c r="D535" t="str">
        <f t="shared" si="86"/>
        <v>JB3-54</v>
      </c>
      <c r="E535" t="s">
        <v>275</v>
      </c>
      <c r="F535">
        <v>54</v>
      </c>
      <c r="G535" t="s">
        <v>1935</v>
      </c>
      <c r="AT535" t="str">
        <f t="shared" si="87"/>
        <v>VBUS_V_EN</v>
      </c>
      <c r="AU535" t="str">
        <f t="shared" si="88"/>
        <v>--</v>
      </c>
    </row>
    <row r="536" spans="1:47" x14ac:dyDescent="0.25">
      <c r="A536" t="str">
        <f t="shared" si="83"/>
        <v>JB3-55</v>
      </c>
      <c r="B536" t="str">
        <f t="shared" si="84"/>
        <v>GND</v>
      </c>
      <c r="C536" t="str">
        <f t="shared" si="85"/>
        <v>JB3-GND</v>
      </c>
      <c r="D536" t="str">
        <f t="shared" si="86"/>
        <v>JB3-55</v>
      </c>
      <c r="E536" t="s">
        <v>275</v>
      </c>
      <c r="F536">
        <v>55</v>
      </c>
      <c r="G536" t="s">
        <v>291</v>
      </c>
      <c r="AT536">
        <f t="shared" si="87"/>
        <v>0</v>
      </c>
      <c r="AU536">
        <f t="shared" si="88"/>
        <v>0</v>
      </c>
    </row>
    <row r="537" spans="1:47" x14ac:dyDescent="0.25">
      <c r="A537" t="str">
        <f t="shared" si="83"/>
        <v>JB3-56</v>
      </c>
      <c r="B537" t="str">
        <f t="shared" si="84"/>
        <v>USB-VBUS</v>
      </c>
      <c r="C537" t="str">
        <f t="shared" si="85"/>
        <v>JB3-USB-VBUS</v>
      </c>
      <c r="D537" t="str">
        <f t="shared" si="86"/>
        <v>JB3-56</v>
      </c>
      <c r="E537" t="s">
        <v>275</v>
      </c>
      <c r="F537">
        <v>56</v>
      </c>
      <c r="G537" t="s">
        <v>1933</v>
      </c>
      <c r="AT537" t="str">
        <f t="shared" si="87"/>
        <v>USB-VBUS</v>
      </c>
      <c r="AU537" t="str">
        <f t="shared" si="88"/>
        <v>--</v>
      </c>
    </row>
    <row r="538" spans="1:47" x14ac:dyDescent="0.25">
      <c r="A538" t="str">
        <f t="shared" si="83"/>
        <v>JB3-57</v>
      </c>
      <c r="B538" t="str">
        <f t="shared" si="84"/>
        <v>B34_L14_P</v>
      </c>
      <c r="C538" t="str">
        <f t="shared" si="85"/>
        <v>JB3-B34_L14_P</v>
      </c>
      <c r="D538" t="str">
        <f t="shared" si="86"/>
        <v>JB3-57</v>
      </c>
      <c r="E538" t="s">
        <v>275</v>
      </c>
      <c r="F538">
        <v>57</v>
      </c>
      <c r="G538" t="s">
        <v>1768</v>
      </c>
      <c r="AT538" t="str">
        <f t="shared" si="87"/>
        <v>B34_L14_P</v>
      </c>
      <c r="AU538" t="str">
        <f t="shared" si="88"/>
        <v>--</v>
      </c>
    </row>
    <row r="539" spans="1:47" x14ac:dyDescent="0.25">
      <c r="A539" t="str">
        <f t="shared" si="83"/>
        <v>JB3-58</v>
      </c>
      <c r="B539" t="str">
        <f t="shared" si="84"/>
        <v>B34_L22_P</v>
      </c>
      <c r="C539" t="str">
        <f t="shared" si="85"/>
        <v>JB3-B34_L22_P</v>
      </c>
      <c r="D539" t="str">
        <f t="shared" si="86"/>
        <v>JB3-58</v>
      </c>
      <c r="E539" t="s">
        <v>275</v>
      </c>
      <c r="F539">
        <v>58</v>
      </c>
      <c r="G539" t="s">
        <v>1772</v>
      </c>
      <c r="AT539" t="str">
        <f t="shared" si="87"/>
        <v>B34_L22_P</v>
      </c>
      <c r="AU539" t="str">
        <f t="shared" si="88"/>
        <v>--</v>
      </c>
    </row>
    <row r="540" spans="1:47" x14ac:dyDescent="0.25">
      <c r="A540" t="str">
        <f t="shared" si="83"/>
        <v>JB3-59</v>
      </c>
      <c r="B540" t="str">
        <f t="shared" si="84"/>
        <v>B34_L14_N</v>
      </c>
      <c r="C540" t="str">
        <f t="shared" si="85"/>
        <v>JB3-B34_L14_N</v>
      </c>
      <c r="D540" t="str">
        <f t="shared" si="86"/>
        <v>JB3-59</v>
      </c>
      <c r="E540" t="s">
        <v>275</v>
      </c>
      <c r="F540">
        <v>59</v>
      </c>
      <c r="G540" t="s">
        <v>1766</v>
      </c>
      <c r="AT540" t="str">
        <f t="shared" si="87"/>
        <v>B34_L14_N</v>
      </c>
      <c r="AU540" t="str">
        <f t="shared" si="88"/>
        <v>--</v>
      </c>
    </row>
    <row r="541" spans="1:47" x14ac:dyDescent="0.25">
      <c r="A541" t="str">
        <f t="shared" si="83"/>
        <v>JB3-60</v>
      </c>
      <c r="B541" t="str">
        <f t="shared" si="84"/>
        <v>B34_L22_N</v>
      </c>
      <c r="C541" t="str">
        <f t="shared" si="85"/>
        <v>JB3-B34_L22_N</v>
      </c>
      <c r="D541" t="str">
        <f t="shared" si="86"/>
        <v>JB3-60</v>
      </c>
      <c r="E541" t="s">
        <v>275</v>
      </c>
      <c r="F541">
        <v>60</v>
      </c>
      <c r="G541" t="s">
        <v>1773</v>
      </c>
      <c r="AT541" t="str">
        <f t="shared" si="87"/>
        <v>B34_L22_N</v>
      </c>
      <c r="AU541" t="str">
        <f t="shared" si="88"/>
        <v>--</v>
      </c>
    </row>
    <row r="542" spans="1:47" x14ac:dyDescent="0.25">
      <c r="A542" t="str">
        <f t="shared" si="83"/>
        <v>JB3-F1</v>
      </c>
      <c r="B542" t="str">
        <f t="shared" si="84"/>
        <v>GND</v>
      </c>
      <c r="C542" t="str">
        <f t="shared" si="85"/>
        <v>JB3-GND</v>
      </c>
      <c r="D542" t="str">
        <f t="shared" si="86"/>
        <v>JB3-F1</v>
      </c>
      <c r="E542" t="s">
        <v>275</v>
      </c>
      <c r="F542" t="s">
        <v>447</v>
      </c>
      <c r="G542" t="s">
        <v>291</v>
      </c>
      <c r="AT542">
        <f t="shared" si="87"/>
        <v>0</v>
      </c>
      <c r="AU542">
        <f t="shared" si="88"/>
        <v>0</v>
      </c>
    </row>
    <row r="543" spans="1:47" x14ac:dyDescent="0.25">
      <c r="A543" t="str">
        <f t="shared" si="83"/>
        <v>JB3-F2</v>
      </c>
      <c r="B543" t="str">
        <f t="shared" si="84"/>
        <v>GND</v>
      </c>
      <c r="C543" t="str">
        <f t="shared" si="85"/>
        <v>JB3-GND</v>
      </c>
      <c r="D543" t="str">
        <f t="shared" si="86"/>
        <v>JB3-F2</v>
      </c>
      <c r="E543" t="s">
        <v>275</v>
      </c>
      <c r="F543" t="s">
        <v>448</v>
      </c>
      <c r="G543" t="s">
        <v>291</v>
      </c>
      <c r="AT543">
        <f t="shared" si="87"/>
        <v>0</v>
      </c>
      <c r="AU543">
        <f t="shared" si="88"/>
        <v>0</v>
      </c>
    </row>
    <row r="544" spans="1:47" x14ac:dyDescent="0.25">
      <c r="A544" t="str">
        <f t="shared" si="83"/>
        <v>U1-1</v>
      </c>
      <c r="B544" t="str">
        <f t="shared" si="84"/>
        <v>GND</v>
      </c>
      <c r="C544" t="str">
        <f t="shared" si="85"/>
        <v>U1-GND</v>
      </c>
      <c r="D544" t="str">
        <f t="shared" si="86"/>
        <v>U1-1</v>
      </c>
      <c r="E544" t="s">
        <v>636</v>
      </c>
      <c r="F544">
        <v>1</v>
      </c>
      <c r="G544" t="s">
        <v>291</v>
      </c>
      <c r="AT544">
        <f t="shared" si="87"/>
        <v>0</v>
      </c>
      <c r="AU544">
        <f t="shared" si="88"/>
        <v>0</v>
      </c>
    </row>
    <row r="545" spans="1:47" x14ac:dyDescent="0.25">
      <c r="A545" t="str">
        <f t="shared" si="83"/>
        <v>U1-2</v>
      </c>
      <c r="B545" t="str">
        <f t="shared" si="84"/>
        <v>VIN</v>
      </c>
      <c r="C545" t="str">
        <f t="shared" si="85"/>
        <v>U1-VIN</v>
      </c>
      <c r="D545" t="str">
        <f t="shared" si="86"/>
        <v>U1-2</v>
      </c>
      <c r="E545" t="s">
        <v>636</v>
      </c>
      <c r="F545">
        <v>2</v>
      </c>
      <c r="G545" t="s">
        <v>288</v>
      </c>
      <c r="AT545" t="str">
        <f t="shared" si="87"/>
        <v>VIN</v>
      </c>
      <c r="AU545" t="str">
        <f t="shared" si="88"/>
        <v>--</v>
      </c>
    </row>
    <row r="546" spans="1:47" x14ac:dyDescent="0.25">
      <c r="A546" t="str">
        <f t="shared" si="83"/>
        <v>U1-3</v>
      </c>
      <c r="B546" t="str">
        <f t="shared" si="84"/>
        <v>VIN</v>
      </c>
      <c r="C546" t="str">
        <f t="shared" si="85"/>
        <v>U1-VIN</v>
      </c>
      <c r="D546" t="str">
        <f t="shared" si="86"/>
        <v>U1-3</v>
      </c>
      <c r="E546" t="s">
        <v>636</v>
      </c>
      <c r="F546">
        <v>3</v>
      </c>
      <c r="G546" t="s">
        <v>288</v>
      </c>
      <c r="AT546" t="str">
        <f t="shared" si="87"/>
        <v>VIN</v>
      </c>
      <c r="AU546" t="str">
        <f t="shared" si="88"/>
        <v>--</v>
      </c>
    </row>
    <row r="547" spans="1:47" x14ac:dyDescent="0.25">
      <c r="A547" t="str">
        <f t="shared" si="83"/>
        <v>U1-4</v>
      </c>
      <c r="B547" t="str">
        <f t="shared" si="84"/>
        <v>VBUS_V_EN</v>
      </c>
      <c r="C547" t="str">
        <f t="shared" si="85"/>
        <v>U1-VBUS_V_EN</v>
      </c>
      <c r="D547" t="str">
        <f t="shared" si="86"/>
        <v>U1-4</v>
      </c>
      <c r="E547" t="s">
        <v>636</v>
      </c>
      <c r="F547">
        <v>4</v>
      </c>
      <c r="G547" t="s">
        <v>1935</v>
      </c>
      <c r="AT547" t="str">
        <f t="shared" si="87"/>
        <v>VBUS_V_EN</v>
      </c>
      <c r="AU547" t="str">
        <f t="shared" si="88"/>
        <v>--</v>
      </c>
    </row>
    <row r="548" spans="1:47" x14ac:dyDescent="0.25">
      <c r="A548" t="str">
        <f t="shared" si="83"/>
        <v>U1-5</v>
      </c>
      <c r="B548" t="str">
        <f t="shared" si="84"/>
        <v>USB_OC</v>
      </c>
      <c r="C548" t="str">
        <f t="shared" si="85"/>
        <v>U1-USB_OC</v>
      </c>
      <c r="D548" t="str">
        <f t="shared" si="86"/>
        <v>U1-5</v>
      </c>
      <c r="E548" t="s">
        <v>636</v>
      </c>
      <c r="F548">
        <v>5</v>
      </c>
      <c r="G548" t="s">
        <v>1934</v>
      </c>
      <c r="AT548" t="str">
        <f t="shared" si="87"/>
        <v>USB_OC</v>
      </c>
      <c r="AU548" t="str">
        <f t="shared" si="88"/>
        <v>--</v>
      </c>
    </row>
    <row r="549" spans="1:47" x14ac:dyDescent="0.25">
      <c r="A549" t="str">
        <f t="shared" si="83"/>
        <v>U1-6</v>
      </c>
      <c r="B549" t="str">
        <f t="shared" si="84"/>
        <v>USB-VBUS_R</v>
      </c>
      <c r="C549" t="str">
        <f t="shared" si="85"/>
        <v>U1-USB-VBUS_R</v>
      </c>
      <c r="D549" t="str">
        <f t="shared" si="86"/>
        <v>U1-6</v>
      </c>
      <c r="E549" t="s">
        <v>636</v>
      </c>
      <c r="F549">
        <v>6</v>
      </c>
      <c r="G549" t="s">
        <v>1861</v>
      </c>
      <c r="AT549">
        <f t="shared" si="87"/>
        <v>0</v>
      </c>
      <c r="AU549">
        <f t="shared" si="88"/>
        <v>0</v>
      </c>
    </row>
    <row r="550" spans="1:47" x14ac:dyDescent="0.25">
      <c r="A550" t="str">
        <f t="shared" si="83"/>
        <v>U1-7</v>
      </c>
      <c r="B550" t="str">
        <f t="shared" si="84"/>
        <v>USB-VBUS_R</v>
      </c>
      <c r="C550" t="str">
        <f t="shared" si="85"/>
        <v>U1-USB-VBUS_R</v>
      </c>
      <c r="D550" t="str">
        <f t="shared" si="86"/>
        <v>U1-7</v>
      </c>
      <c r="E550" t="s">
        <v>636</v>
      </c>
      <c r="F550">
        <v>7</v>
      </c>
      <c r="G550" t="s">
        <v>1861</v>
      </c>
      <c r="AT550">
        <f t="shared" si="87"/>
        <v>0</v>
      </c>
      <c r="AU550">
        <f t="shared" si="88"/>
        <v>0</v>
      </c>
    </row>
    <row r="551" spans="1:47" x14ac:dyDescent="0.25">
      <c r="A551" t="str">
        <f t="shared" si="83"/>
        <v>U1-8</v>
      </c>
      <c r="B551" t="str">
        <f t="shared" si="84"/>
        <v>USB-VBUS_R</v>
      </c>
      <c r="C551" t="str">
        <f t="shared" si="85"/>
        <v>U1-USB-VBUS_R</v>
      </c>
      <c r="D551" t="str">
        <f t="shared" si="86"/>
        <v>U1-8</v>
      </c>
      <c r="E551" t="s">
        <v>636</v>
      </c>
      <c r="F551">
        <v>8</v>
      </c>
      <c r="G551" t="s">
        <v>1861</v>
      </c>
      <c r="AT551">
        <f t="shared" si="87"/>
        <v>0</v>
      </c>
      <c r="AU551">
        <f t="shared" si="88"/>
        <v>0</v>
      </c>
    </row>
    <row r="552" spans="1:47" x14ac:dyDescent="0.25">
      <c r="A552" t="str">
        <f t="shared" si="83"/>
        <v>U1-9</v>
      </c>
      <c r="B552" t="str">
        <f t="shared" si="84"/>
        <v>GND</v>
      </c>
      <c r="C552" t="str">
        <f t="shared" si="85"/>
        <v>U1-GND</v>
      </c>
      <c r="D552" t="str">
        <f t="shared" si="86"/>
        <v>U1-9</v>
      </c>
      <c r="E552" t="s">
        <v>636</v>
      </c>
      <c r="F552">
        <v>9</v>
      </c>
      <c r="G552" t="s">
        <v>291</v>
      </c>
      <c r="AT552">
        <f t="shared" si="87"/>
        <v>0</v>
      </c>
      <c r="AU552">
        <f t="shared" si="88"/>
        <v>0</v>
      </c>
    </row>
    <row r="553" spans="1:47" x14ac:dyDescent="0.25">
      <c r="A553" t="str">
        <f t="shared" si="83"/>
        <v>U2-1</v>
      </c>
      <c r="B553" t="str">
        <f t="shared" si="84"/>
        <v>SD_DAT2</v>
      </c>
      <c r="C553" t="str">
        <f t="shared" si="85"/>
        <v>U2-SD_DAT2</v>
      </c>
      <c r="D553" t="str">
        <f t="shared" si="86"/>
        <v>U2-1</v>
      </c>
      <c r="E553" t="s">
        <v>671</v>
      </c>
      <c r="F553">
        <v>1</v>
      </c>
      <c r="G553" t="s">
        <v>1917</v>
      </c>
      <c r="AT553" t="str">
        <f t="shared" si="87"/>
        <v>SD_DAT2</v>
      </c>
      <c r="AU553" t="str">
        <f t="shared" si="88"/>
        <v>--</v>
      </c>
    </row>
    <row r="554" spans="1:47" x14ac:dyDescent="0.25">
      <c r="A554" t="str">
        <f t="shared" si="83"/>
        <v>U2-2</v>
      </c>
      <c r="B554" t="str">
        <f t="shared" si="84"/>
        <v>GND</v>
      </c>
      <c r="C554" t="str">
        <f t="shared" si="85"/>
        <v>U2-GND</v>
      </c>
      <c r="D554" t="str">
        <f t="shared" si="86"/>
        <v>U2-2</v>
      </c>
      <c r="E554" t="s">
        <v>671</v>
      </c>
      <c r="F554">
        <v>2</v>
      </c>
      <c r="G554" t="s">
        <v>291</v>
      </c>
      <c r="AT554">
        <f t="shared" si="87"/>
        <v>0</v>
      </c>
      <c r="AU554">
        <f t="shared" si="88"/>
        <v>0</v>
      </c>
    </row>
    <row r="555" spans="1:47" x14ac:dyDescent="0.25">
      <c r="A555" t="str">
        <f t="shared" si="83"/>
        <v>U2-3</v>
      </c>
      <c r="B555" t="str">
        <f t="shared" si="84"/>
        <v>SD_DAT3</v>
      </c>
      <c r="C555" t="str">
        <f t="shared" si="85"/>
        <v>U2-SD_DAT3</v>
      </c>
      <c r="D555" t="str">
        <f t="shared" si="86"/>
        <v>U2-3</v>
      </c>
      <c r="E555" t="s">
        <v>671</v>
      </c>
      <c r="F555">
        <v>3</v>
      </c>
      <c r="G555" t="s">
        <v>1918</v>
      </c>
      <c r="AT555" t="str">
        <f t="shared" si="87"/>
        <v>SD_DAT3</v>
      </c>
      <c r="AU555" t="str">
        <f t="shared" si="88"/>
        <v>--</v>
      </c>
    </row>
    <row r="556" spans="1:47" x14ac:dyDescent="0.25">
      <c r="A556" t="str">
        <f t="shared" si="83"/>
        <v>U2-4</v>
      </c>
      <c r="B556" t="str">
        <f t="shared" si="84"/>
        <v>SD_CMD</v>
      </c>
      <c r="C556" t="str">
        <f t="shared" si="85"/>
        <v>U2-SD_CMD</v>
      </c>
      <c r="D556" t="str">
        <f t="shared" si="86"/>
        <v>U2-4</v>
      </c>
      <c r="E556" t="s">
        <v>671</v>
      </c>
      <c r="F556">
        <v>4</v>
      </c>
      <c r="G556" t="s">
        <v>1914</v>
      </c>
      <c r="AT556" t="str">
        <f t="shared" si="87"/>
        <v>SD_CMD</v>
      </c>
      <c r="AU556" t="str">
        <f t="shared" si="88"/>
        <v>--</v>
      </c>
    </row>
    <row r="557" spans="1:47" x14ac:dyDescent="0.25">
      <c r="A557" t="str">
        <f t="shared" si="83"/>
        <v>U2-5</v>
      </c>
      <c r="B557" t="str">
        <f t="shared" si="84"/>
        <v>M3.3VOUT</v>
      </c>
      <c r="C557" t="str">
        <f t="shared" si="85"/>
        <v>U2-M3.3VOUT</v>
      </c>
      <c r="D557" t="str">
        <f t="shared" si="86"/>
        <v>U2-5</v>
      </c>
      <c r="E557" t="s">
        <v>671</v>
      </c>
      <c r="F557">
        <v>5</v>
      </c>
      <c r="G557" t="s">
        <v>1778</v>
      </c>
      <c r="AT557">
        <f t="shared" si="87"/>
        <v>0</v>
      </c>
      <c r="AU557">
        <f t="shared" si="88"/>
        <v>0</v>
      </c>
    </row>
    <row r="558" spans="1:47" x14ac:dyDescent="0.25">
      <c r="A558" t="str">
        <f t="shared" si="83"/>
        <v>U2-6</v>
      </c>
      <c r="B558" t="str">
        <f t="shared" si="84"/>
        <v>SD_DAT0</v>
      </c>
      <c r="C558" t="str">
        <f t="shared" si="85"/>
        <v>U2-SD_DAT0</v>
      </c>
      <c r="D558" t="str">
        <f t="shared" si="86"/>
        <v>U2-6</v>
      </c>
      <c r="E558" t="s">
        <v>671</v>
      </c>
      <c r="F558">
        <v>6</v>
      </c>
      <c r="G558" t="s">
        <v>1915</v>
      </c>
      <c r="AT558" t="str">
        <f t="shared" si="87"/>
        <v>SD_DAT0</v>
      </c>
      <c r="AU558" t="str">
        <f t="shared" si="88"/>
        <v>--</v>
      </c>
    </row>
    <row r="559" spans="1:47" x14ac:dyDescent="0.25">
      <c r="A559" t="str">
        <f t="shared" si="83"/>
        <v>U2-7</v>
      </c>
      <c r="B559" t="str">
        <f t="shared" si="84"/>
        <v>SD_DAT1</v>
      </c>
      <c r="C559" t="str">
        <f t="shared" si="85"/>
        <v>U2-SD_DAT1</v>
      </c>
      <c r="D559" t="str">
        <f t="shared" si="86"/>
        <v>U2-7</v>
      </c>
      <c r="E559" t="s">
        <v>671</v>
      </c>
      <c r="F559">
        <v>7</v>
      </c>
      <c r="G559" t="s">
        <v>1916</v>
      </c>
      <c r="AT559" t="str">
        <f t="shared" si="87"/>
        <v>SD_DAT1</v>
      </c>
      <c r="AU559" t="str">
        <f t="shared" si="88"/>
        <v>--</v>
      </c>
    </row>
    <row r="560" spans="1:47" x14ac:dyDescent="0.25">
      <c r="A560" t="str">
        <f t="shared" si="83"/>
        <v>U2-8</v>
      </c>
      <c r="B560" t="str">
        <f t="shared" si="84"/>
        <v>E_SD_DAT2</v>
      </c>
      <c r="C560" t="str">
        <f t="shared" si="85"/>
        <v>U2-E_SD_DAT2</v>
      </c>
      <c r="D560" t="str">
        <f t="shared" si="86"/>
        <v>U2-8</v>
      </c>
      <c r="E560" t="s">
        <v>671</v>
      </c>
      <c r="F560">
        <v>8</v>
      </c>
      <c r="G560" t="s">
        <v>1823</v>
      </c>
      <c r="AT560" t="str">
        <f t="shared" si="87"/>
        <v>E_SD_DAT2</v>
      </c>
      <c r="AU560" t="str">
        <f t="shared" si="88"/>
        <v>--</v>
      </c>
    </row>
    <row r="561" spans="1:47" x14ac:dyDescent="0.25">
      <c r="A561" t="str">
        <f t="shared" si="83"/>
        <v>U2-9</v>
      </c>
      <c r="B561" t="str">
        <f t="shared" si="84"/>
        <v>SD_CLK</v>
      </c>
      <c r="C561" t="str">
        <f t="shared" si="85"/>
        <v>U2-SD_CLK</v>
      </c>
      <c r="D561" t="str">
        <f t="shared" si="86"/>
        <v>U2-9</v>
      </c>
      <c r="E561" t="s">
        <v>671</v>
      </c>
      <c r="F561">
        <v>9</v>
      </c>
      <c r="G561" t="s">
        <v>1913</v>
      </c>
      <c r="AT561" t="str">
        <f t="shared" si="87"/>
        <v>SD_CLK</v>
      </c>
      <c r="AU561" t="str">
        <f t="shared" si="88"/>
        <v>--</v>
      </c>
    </row>
    <row r="562" spans="1:47" x14ac:dyDescent="0.25">
      <c r="A562" t="str">
        <f t="shared" si="83"/>
        <v>U2-10</v>
      </c>
      <c r="B562" t="str">
        <f t="shared" si="84"/>
        <v>E_SD_DAT3</v>
      </c>
      <c r="C562" t="str">
        <f t="shared" si="85"/>
        <v>U2-E_SD_DAT3</v>
      </c>
      <c r="D562" t="str">
        <f t="shared" si="86"/>
        <v>U2-10</v>
      </c>
      <c r="E562" t="s">
        <v>671</v>
      </c>
      <c r="F562">
        <v>10</v>
      </c>
      <c r="G562" t="s">
        <v>1825</v>
      </c>
      <c r="AT562" t="str">
        <f t="shared" si="87"/>
        <v>E_SD_DAT3</v>
      </c>
      <c r="AU562" t="str">
        <f t="shared" si="88"/>
        <v>--</v>
      </c>
    </row>
    <row r="563" spans="1:47" x14ac:dyDescent="0.25">
      <c r="A563" t="str">
        <f t="shared" si="83"/>
        <v>U2-11</v>
      </c>
      <c r="B563" t="str">
        <f t="shared" si="84"/>
        <v>GND</v>
      </c>
      <c r="C563" t="str">
        <f t="shared" si="85"/>
        <v>U2-GND</v>
      </c>
      <c r="D563" t="str">
        <f t="shared" si="86"/>
        <v>U2-11</v>
      </c>
      <c r="E563" t="s">
        <v>671</v>
      </c>
      <c r="F563">
        <v>11</v>
      </c>
      <c r="G563" t="s">
        <v>291</v>
      </c>
      <c r="AT563">
        <f t="shared" si="87"/>
        <v>0</v>
      </c>
      <c r="AU563">
        <f t="shared" si="88"/>
        <v>0</v>
      </c>
    </row>
    <row r="564" spans="1:47" x14ac:dyDescent="0.25">
      <c r="A564" t="str">
        <f t="shared" si="83"/>
        <v>U2-12</v>
      </c>
      <c r="B564" t="str">
        <f t="shared" si="84"/>
        <v>E_SD_CMD</v>
      </c>
      <c r="C564" t="str">
        <f t="shared" si="85"/>
        <v>U2-E_SD_CMD</v>
      </c>
      <c r="D564" t="str">
        <f t="shared" si="86"/>
        <v>U2-12</v>
      </c>
      <c r="E564" t="s">
        <v>671</v>
      </c>
      <c r="F564">
        <v>12</v>
      </c>
      <c r="G564" t="s">
        <v>1817</v>
      </c>
      <c r="AT564" t="str">
        <f t="shared" si="87"/>
        <v>E_SD_CMD</v>
      </c>
      <c r="AU564" t="str">
        <f t="shared" si="88"/>
        <v>--</v>
      </c>
    </row>
    <row r="565" spans="1:47" x14ac:dyDescent="0.25">
      <c r="A565" t="str">
        <f t="shared" si="83"/>
        <v>U2-13</v>
      </c>
      <c r="B565" t="str">
        <f t="shared" si="84"/>
        <v>E_SD_SCLK</v>
      </c>
      <c r="C565" t="str">
        <f t="shared" si="85"/>
        <v>U2-E_SD_SCLK</v>
      </c>
      <c r="D565" t="str">
        <f t="shared" si="86"/>
        <v>U2-13</v>
      </c>
      <c r="E565" t="s">
        <v>671</v>
      </c>
      <c r="F565">
        <v>13</v>
      </c>
      <c r="G565" t="s">
        <v>1827</v>
      </c>
      <c r="AT565" t="str">
        <f t="shared" si="87"/>
        <v>E_SD_SCLK</v>
      </c>
      <c r="AU565" t="str">
        <f t="shared" si="88"/>
        <v>--</v>
      </c>
    </row>
    <row r="566" spans="1:47" x14ac:dyDescent="0.25">
      <c r="A566" t="str">
        <f t="shared" si="83"/>
        <v>U2-14</v>
      </c>
      <c r="B566" t="str">
        <f t="shared" si="84"/>
        <v>E_SD_DAT0</v>
      </c>
      <c r="C566" t="str">
        <f t="shared" si="85"/>
        <v>U2-E_SD_DAT0</v>
      </c>
      <c r="D566" t="str">
        <f t="shared" si="86"/>
        <v>U2-14</v>
      </c>
      <c r="E566" t="s">
        <v>671</v>
      </c>
      <c r="F566">
        <v>14</v>
      </c>
      <c r="G566" t="s">
        <v>1819</v>
      </c>
      <c r="AT566" t="str">
        <f t="shared" si="87"/>
        <v>E_SD_DAT0</v>
      </c>
      <c r="AU566" t="str">
        <f t="shared" si="88"/>
        <v>--</v>
      </c>
    </row>
    <row r="567" spans="1:47" x14ac:dyDescent="0.25">
      <c r="A567" t="str">
        <f t="shared" si="83"/>
        <v>U2-15</v>
      </c>
      <c r="B567" t="str">
        <f t="shared" si="84"/>
        <v>E_SD_DAT1</v>
      </c>
      <c r="C567" t="str">
        <f t="shared" si="85"/>
        <v>U2-E_SD_DAT1</v>
      </c>
      <c r="D567" t="str">
        <f t="shared" si="86"/>
        <v>U2-15</v>
      </c>
      <c r="E567" t="s">
        <v>671</v>
      </c>
      <c r="F567">
        <v>15</v>
      </c>
      <c r="G567" t="s">
        <v>1821</v>
      </c>
      <c r="AT567" t="str">
        <f t="shared" si="87"/>
        <v>E_SD_DAT1</v>
      </c>
      <c r="AU567" t="str">
        <f t="shared" si="88"/>
        <v>--</v>
      </c>
    </row>
    <row r="568" spans="1:47" x14ac:dyDescent="0.25">
      <c r="A568" t="str">
        <f t="shared" si="83"/>
        <v>U2-16</v>
      </c>
      <c r="B568" t="str">
        <f t="shared" si="84"/>
        <v>DAT1</v>
      </c>
      <c r="C568" t="str">
        <f t="shared" si="85"/>
        <v>U2-DAT1</v>
      </c>
      <c r="D568" t="str">
        <f t="shared" si="86"/>
        <v>U2-16</v>
      </c>
      <c r="E568" t="s">
        <v>671</v>
      </c>
      <c r="F568">
        <v>16</v>
      </c>
      <c r="G568" t="s">
        <v>1805</v>
      </c>
      <c r="AT568" t="str">
        <f t="shared" si="87"/>
        <v>DAT1</v>
      </c>
      <c r="AU568" t="str">
        <f t="shared" si="88"/>
        <v>--</v>
      </c>
    </row>
    <row r="569" spans="1:47" x14ac:dyDescent="0.25">
      <c r="A569" t="str">
        <f t="shared" si="83"/>
        <v>U2-17</v>
      </c>
      <c r="B569" t="str">
        <f t="shared" si="84"/>
        <v>3.3V_SD</v>
      </c>
      <c r="C569" t="str">
        <f t="shared" si="85"/>
        <v>U2-3.3V_SD</v>
      </c>
      <c r="D569" t="str">
        <f t="shared" si="86"/>
        <v>U2-17</v>
      </c>
      <c r="E569" t="s">
        <v>671</v>
      </c>
      <c r="F569">
        <v>17</v>
      </c>
      <c r="G569" t="s">
        <v>1600</v>
      </c>
      <c r="AT569">
        <f t="shared" si="87"/>
        <v>0</v>
      </c>
      <c r="AU569">
        <f t="shared" si="88"/>
        <v>0</v>
      </c>
    </row>
    <row r="570" spans="1:47" x14ac:dyDescent="0.25">
      <c r="A570" t="str">
        <f t="shared" si="83"/>
        <v>U2-18</v>
      </c>
      <c r="B570" t="str">
        <f t="shared" si="84"/>
        <v>DAT0/MISO</v>
      </c>
      <c r="C570" t="str">
        <f t="shared" si="85"/>
        <v>U2-DAT0/MISO</v>
      </c>
      <c r="D570" t="str">
        <f t="shared" si="86"/>
        <v>U2-18</v>
      </c>
      <c r="E570" t="s">
        <v>671</v>
      </c>
      <c r="F570">
        <v>18</v>
      </c>
      <c r="G570" t="s">
        <v>1803</v>
      </c>
      <c r="AT570" t="str">
        <f t="shared" si="87"/>
        <v>DAT0/MISO</v>
      </c>
      <c r="AU570" t="str">
        <f t="shared" si="88"/>
        <v>--</v>
      </c>
    </row>
    <row r="571" spans="1:47" x14ac:dyDescent="0.25">
      <c r="A571" t="str">
        <f t="shared" si="83"/>
        <v>U2-19</v>
      </c>
      <c r="B571" t="str">
        <f t="shared" si="84"/>
        <v>S_CLK</v>
      </c>
      <c r="C571" t="str">
        <f t="shared" si="85"/>
        <v>U2-S_CLK</v>
      </c>
      <c r="D571" t="str">
        <f t="shared" si="86"/>
        <v>U2-19</v>
      </c>
      <c r="E571" t="s">
        <v>671</v>
      </c>
      <c r="F571">
        <v>19</v>
      </c>
      <c r="G571" t="s">
        <v>1836</v>
      </c>
      <c r="AT571" t="str">
        <f t="shared" si="87"/>
        <v>S_CLK</v>
      </c>
      <c r="AU571" t="str">
        <f t="shared" si="88"/>
        <v>--</v>
      </c>
    </row>
    <row r="572" spans="1:47" x14ac:dyDescent="0.25">
      <c r="A572" t="str">
        <f t="shared" si="83"/>
        <v>U2-20</v>
      </c>
      <c r="B572" t="str">
        <f t="shared" si="84"/>
        <v>CMD/MOSI</v>
      </c>
      <c r="C572" t="str">
        <f t="shared" si="85"/>
        <v>U2-CMD/MOSI</v>
      </c>
      <c r="D572" t="str">
        <f t="shared" si="86"/>
        <v>U2-20</v>
      </c>
      <c r="E572" t="s">
        <v>671</v>
      </c>
      <c r="F572">
        <v>20</v>
      </c>
      <c r="G572" t="s">
        <v>1802</v>
      </c>
      <c r="AT572" t="str">
        <f t="shared" si="87"/>
        <v>CMD/MOSI</v>
      </c>
      <c r="AU572" t="str">
        <f t="shared" si="88"/>
        <v>--</v>
      </c>
    </row>
    <row r="573" spans="1:47" x14ac:dyDescent="0.25">
      <c r="A573" t="str">
        <f t="shared" si="83"/>
        <v>U2-21</v>
      </c>
      <c r="B573" t="str">
        <f t="shared" si="84"/>
        <v>3.3V_SD</v>
      </c>
      <c r="C573" t="str">
        <f t="shared" si="85"/>
        <v>U2-3.3V_SD</v>
      </c>
      <c r="D573" t="str">
        <f t="shared" si="86"/>
        <v>U2-21</v>
      </c>
      <c r="E573" t="s">
        <v>671</v>
      </c>
      <c r="F573">
        <v>21</v>
      </c>
      <c r="G573" t="s">
        <v>1600</v>
      </c>
      <c r="AT573">
        <f t="shared" si="87"/>
        <v>0</v>
      </c>
      <c r="AU573">
        <f t="shared" si="88"/>
        <v>0</v>
      </c>
    </row>
    <row r="574" spans="1:47" x14ac:dyDescent="0.25">
      <c r="A574" t="str">
        <f t="shared" si="83"/>
        <v>U2-22</v>
      </c>
      <c r="B574" t="str">
        <f t="shared" si="84"/>
        <v>DAT3/CS</v>
      </c>
      <c r="C574" t="str">
        <f t="shared" si="85"/>
        <v>U2-DAT3/CS</v>
      </c>
      <c r="D574" t="str">
        <f t="shared" si="86"/>
        <v>U2-22</v>
      </c>
      <c r="E574" t="s">
        <v>671</v>
      </c>
      <c r="F574">
        <v>22</v>
      </c>
      <c r="G574" t="s">
        <v>1807</v>
      </c>
      <c r="AT574" t="str">
        <f t="shared" si="87"/>
        <v>DAT3/CS</v>
      </c>
      <c r="AU574" t="str">
        <f t="shared" si="88"/>
        <v>--</v>
      </c>
    </row>
    <row r="575" spans="1:47" x14ac:dyDescent="0.25">
      <c r="A575" t="str">
        <f t="shared" si="83"/>
        <v>U2-23</v>
      </c>
      <c r="B575" t="str">
        <f t="shared" si="84"/>
        <v>DAT2</v>
      </c>
      <c r="C575" t="str">
        <f t="shared" si="85"/>
        <v>U2-DAT2</v>
      </c>
      <c r="D575" t="str">
        <f t="shared" si="86"/>
        <v>U2-23</v>
      </c>
      <c r="E575" t="s">
        <v>671</v>
      </c>
      <c r="F575">
        <v>23</v>
      </c>
      <c r="G575" t="s">
        <v>1806</v>
      </c>
      <c r="AT575" t="str">
        <f t="shared" si="87"/>
        <v>DAT2</v>
      </c>
      <c r="AU575" t="str">
        <f t="shared" si="88"/>
        <v>--</v>
      </c>
    </row>
    <row r="576" spans="1:47" x14ac:dyDescent="0.25">
      <c r="A576" t="str">
        <f t="shared" si="83"/>
        <v>U2-24</v>
      </c>
      <c r="B576" t="str">
        <f t="shared" si="84"/>
        <v>SD_SEL</v>
      </c>
      <c r="C576" t="str">
        <f t="shared" si="85"/>
        <v>U2-SD_SEL</v>
      </c>
      <c r="D576" t="str">
        <f t="shared" si="86"/>
        <v>U2-24</v>
      </c>
      <c r="E576" t="s">
        <v>671</v>
      </c>
      <c r="F576">
        <v>24</v>
      </c>
      <c r="G576" t="s">
        <v>1919</v>
      </c>
      <c r="AT576" t="str">
        <f t="shared" si="87"/>
        <v>SD_SEL</v>
      </c>
      <c r="AU576" t="str">
        <f t="shared" si="88"/>
        <v>--</v>
      </c>
    </row>
    <row r="577" spans="1:47" x14ac:dyDescent="0.25">
      <c r="A577" t="str">
        <f t="shared" si="83"/>
        <v>U2-25</v>
      </c>
      <c r="B577" t="str">
        <f t="shared" si="84"/>
        <v>NetU2_25</v>
      </c>
      <c r="C577" t="str">
        <f t="shared" si="85"/>
        <v>U2-NetU2_25</v>
      </c>
      <c r="D577" t="str">
        <f t="shared" si="86"/>
        <v>U2-25</v>
      </c>
      <c r="E577" t="s">
        <v>671</v>
      </c>
      <c r="F577">
        <v>25</v>
      </c>
      <c r="G577" t="s">
        <v>1946</v>
      </c>
      <c r="AT577" t="str">
        <f t="shared" si="87"/>
        <v>NetU2_25</v>
      </c>
      <c r="AU577" t="str">
        <f t="shared" si="88"/>
        <v>--</v>
      </c>
    </row>
    <row r="578" spans="1:47" x14ac:dyDescent="0.25">
      <c r="A578" t="str">
        <f t="shared" si="83"/>
        <v>U3-1</v>
      </c>
      <c r="B578" t="str">
        <f t="shared" si="84"/>
        <v>GND</v>
      </c>
      <c r="C578" t="str">
        <f t="shared" si="85"/>
        <v>U3-GND</v>
      </c>
      <c r="D578" t="str">
        <f t="shared" si="86"/>
        <v>U3-1</v>
      </c>
      <c r="E578" t="s">
        <v>784</v>
      </c>
      <c r="F578">
        <v>1</v>
      </c>
      <c r="G578" t="s">
        <v>291</v>
      </c>
      <c r="AT578">
        <f t="shared" si="87"/>
        <v>0</v>
      </c>
      <c r="AU578">
        <f t="shared" si="88"/>
        <v>0</v>
      </c>
    </row>
    <row r="579" spans="1:47" x14ac:dyDescent="0.25">
      <c r="A579" t="str">
        <f t="shared" si="83"/>
        <v>U3-2</v>
      </c>
      <c r="B579" t="str">
        <f t="shared" si="84"/>
        <v>GND</v>
      </c>
      <c r="C579" t="str">
        <f t="shared" si="85"/>
        <v>U3-GND</v>
      </c>
      <c r="D579" t="str">
        <f t="shared" si="86"/>
        <v>U3-2</v>
      </c>
      <c r="E579" t="s">
        <v>784</v>
      </c>
      <c r="F579">
        <v>2</v>
      </c>
      <c r="G579" t="s">
        <v>291</v>
      </c>
      <c r="AT579">
        <f t="shared" si="87"/>
        <v>0</v>
      </c>
      <c r="AU579">
        <f t="shared" si="88"/>
        <v>0</v>
      </c>
    </row>
    <row r="580" spans="1:47" x14ac:dyDescent="0.25">
      <c r="A580" t="str">
        <f t="shared" si="83"/>
        <v>U3-3</v>
      </c>
      <c r="B580" t="str">
        <f t="shared" si="84"/>
        <v>GND</v>
      </c>
      <c r="C580" t="str">
        <f t="shared" si="85"/>
        <v>U3-GND</v>
      </c>
      <c r="D580" t="str">
        <f t="shared" si="86"/>
        <v>U3-3</v>
      </c>
      <c r="E580" t="s">
        <v>784</v>
      </c>
      <c r="F580">
        <v>3</v>
      </c>
      <c r="G580" t="s">
        <v>291</v>
      </c>
      <c r="AT580">
        <f t="shared" si="87"/>
        <v>0</v>
      </c>
      <c r="AU580">
        <f t="shared" si="88"/>
        <v>0</v>
      </c>
    </row>
    <row r="581" spans="1:47" x14ac:dyDescent="0.25">
      <c r="A581" t="str">
        <f t="shared" si="83"/>
        <v>U3-4</v>
      </c>
      <c r="B581" t="str">
        <f t="shared" si="84"/>
        <v>GND</v>
      </c>
      <c r="C581" t="str">
        <f t="shared" si="85"/>
        <v>U3-GND</v>
      </c>
      <c r="D581" t="str">
        <f t="shared" si="86"/>
        <v>U3-4</v>
      </c>
      <c r="E581" t="s">
        <v>784</v>
      </c>
      <c r="F581">
        <v>4</v>
      </c>
      <c r="G581" t="s">
        <v>291</v>
      </c>
      <c r="AT581">
        <f t="shared" si="87"/>
        <v>0</v>
      </c>
      <c r="AU581">
        <f t="shared" si="88"/>
        <v>0</v>
      </c>
    </row>
    <row r="582" spans="1:47" x14ac:dyDescent="0.25">
      <c r="A582" t="str">
        <f t="shared" ref="A582:A645" si="89">$E582&amp;"-"&amp;$F582</f>
        <v>U3-5</v>
      </c>
      <c r="B582" t="str">
        <f t="shared" ref="B582:B645" si="90">IF(OR(E582=$A$2,E582=$B$2,E582=$C$2,E582=$D$2),"--",G582)</f>
        <v>GND</v>
      </c>
      <c r="C582" t="str">
        <f t="shared" ref="C582:C645" si="91">$E582&amp;"-"&amp;$G582</f>
        <v>U3-GND</v>
      </c>
      <c r="D582" t="str">
        <f t="shared" ref="D582:D645" si="92">A582</f>
        <v>U3-5</v>
      </c>
      <c r="E582" t="s">
        <v>784</v>
      </c>
      <c r="F582">
        <v>5</v>
      </c>
      <c r="G582" t="s">
        <v>291</v>
      </c>
      <c r="AT582">
        <f t="shared" ref="AT582:AT645" si="93">IF(IF(COUNTIF($AO$6:$AQ$150,B582)&gt;0,"---","--")="---",VLOOKUP(B582,$AO$6:$AQ$150,3,0),B582)</f>
        <v>0</v>
      </c>
      <c r="AU582">
        <f t="shared" ref="AU582:AU645" si="94">IF(IF(COUNTIF($AO$6:$AQ$150,B582)&gt;0,"---","--")="---",VLOOKUP(B582,$AO$6:$AQ$150,2,0),"--")</f>
        <v>0</v>
      </c>
    </row>
    <row r="583" spans="1:47" x14ac:dyDescent="0.25">
      <c r="A583" t="str">
        <f t="shared" si="89"/>
        <v>U3-6</v>
      </c>
      <c r="B583" t="str">
        <f t="shared" si="90"/>
        <v>NetC9_2</v>
      </c>
      <c r="C583" t="str">
        <f t="shared" si="91"/>
        <v>U3-NetC9_2</v>
      </c>
      <c r="D583" t="str">
        <f t="shared" si="92"/>
        <v>U3-6</v>
      </c>
      <c r="E583" t="s">
        <v>784</v>
      </c>
      <c r="F583">
        <v>6</v>
      </c>
      <c r="G583" t="s">
        <v>1870</v>
      </c>
      <c r="AT583" t="str">
        <f t="shared" si="93"/>
        <v>NetC9_2</v>
      </c>
      <c r="AU583" t="str">
        <f t="shared" si="94"/>
        <v>--</v>
      </c>
    </row>
    <row r="584" spans="1:47" x14ac:dyDescent="0.25">
      <c r="A584" t="str">
        <f t="shared" si="89"/>
        <v>U3-7</v>
      </c>
      <c r="B584" t="str">
        <f t="shared" si="90"/>
        <v>NetU3_7</v>
      </c>
      <c r="C584" t="str">
        <f t="shared" si="91"/>
        <v>U3-NetU3_7</v>
      </c>
      <c r="D584" t="str">
        <f t="shared" si="92"/>
        <v>U3-7</v>
      </c>
      <c r="E584" t="s">
        <v>784</v>
      </c>
      <c r="F584">
        <v>7</v>
      </c>
      <c r="G584" t="s">
        <v>1947</v>
      </c>
      <c r="AT584" t="str">
        <f t="shared" si="93"/>
        <v>NetU3_7</v>
      </c>
      <c r="AU584" t="str">
        <f t="shared" si="94"/>
        <v>--</v>
      </c>
    </row>
    <row r="585" spans="1:47" x14ac:dyDescent="0.25">
      <c r="A585" t="str">
        <f t="shared" si="89"/>
        <v>U3-8</v>
      </c>
      <c r="B585" t="str">
        <f t="shared" si="90"/>
        <v>NetU3_8</v>
      </c>
      <c r="C585" t="str">
        <f t="shared" si="91"/>
        <v>U3-NetU3_8</v>
      </c>
      <c r="D585" t="str">
        <f t="shared" si="92"/>
        <v>U3-8</v>
      </c>
      <c r="E585" t="s">
        <v>784</v>
      </c>
      <c r="F585">
        <v>8</v>
      </c>
      <c r="G585" t="s">
        <v>1948</v>
      </c>
      <c r="AT585" t="str">
        <f t="shared" si="93"/>
        <v>NetU3_8</v>
      </c>
      <c r="AU585" t="str">
        <f t="shared" si="94"/>
        <v>--</v>
      </c>
    </row>
    <row r="586" spans="1:47" x14ac:dyDescent="0.25">
      <c r="A586" t="str">
        <f t="shared" si="89"/>
        <v>U3-9</v>
      </c>
      <c r="B586" t="str">
        <f t="shared" si="90"/>
        <v>3.3V</v>
      </c>
      <c r="C586" t="str">
        <f t="shared" si="91"/>
        <v>U3-3.3V</v>
      </c>
      <c r="D586" t="str">
        <f t="shared" si="92"/>
        <v>U3-9</v>
      </c>
      <c r="E586" t="s">
        <v>784</v>
      </c>
      <c r="F586">
        <v>9</v>
      </c>
      <c r="G586" t="s">
        <v>1598</v>
      </c>
      <c r="AT586">
        <f t="shared" si="93"/>
        <v>0</v>
      </c>
      <c r="AU586">
        <f t="shared" si="94"/>
        <v>0</v>
      </c>
    </row>
    <row r="587" spans="1:47" x14ac:dyDescent="0.25">
      <c r="A587" t="str">
        <f t="shared" si="89"/>
        <v>U3-10</v>
      </c>
      <c r="B587" t="str">
        <f t="shared" si="90"/>
        <v>3.3V</v>
      </c>
      <c r="C587" t="str">
        <f t="shared" si="91"/>
        <v>U3-3.3V</v>
      </c>
      <c r="D587" t="str">
        <f t="shared" si="92"/>
        <v>U3-10</v>
      </c>
      <c r="E587" t="s">
        <v>784</v>
      </c>
      <c r="F587">
        <v>10</v>
      </c>
      <c r="G587" t="s">
        <v>1598</v>
      </c>
      <c r="AT587">
        <f t="shared" si="93"/>
        <v>0</v>
      </c>
      <c r="AU587">
        <f t="shared" si="94"/>
        <v>0</v>
      </c>
    </row>
    <row r="588" spans="1:47" x14ac:dyDescent="0.25">
      <c r="A588" t="str">
        <f t="shared" si="89"/>
        <v>U3-11</v>
      </c>
      <c r="B588" t="str">
        <f t="shared" si="90"/>
        <v>3.3V</v>
      </c>
      <c r="C588" t="str">
        <f t="shared" si="91"/>
        <v>U3-3.3V</v>
      </c>
      <c r="D588" t="str">
        <f t="shared" si="92"/>
        <v>U3-11</v>
      </c>
      <c r="E588" t="s">
        <v>784</v>
      </c>
      <c r="F588">
        <v>11</v>
      </c>
      <c r="G588" t="s">
        <v>1598</v>
      </c>
      <c r="AT588">
        <f t="shared" si="93"/>
        <v>0</v>
      </c>
      <c r="AU588">
        <f t="shared" si="94"/>
        <v>0</v>
      </c>
    </row>
    <row r="589" spans="1:47" x14ac:dyDescent="0.25">
      <c r="A589" t="str">
        <f t="shared" si="89"/>
        <v>U3-12</v>
      </c>
      <c r="B589" t="str">
        <f t="shared" si="90"/>
        <v>3.3V</v>
      </c>
      <c r="C589" t="str">
        <f t="shared" si="91"/>
        <v>U3-3.3V</v>
      </c>
      <c r="D589" t="str">
        <f t="shared" si="92"/>
        <v>U3-12</v>
      </c>
      <c r="E589" t="s">
        <v>784</v>
      </c>
      <c r="F589">
        <v>12</v>
      </c>
      <c r="G589" t="s">
        <v>1598</v>
      </c>
      <c r="AT589">
        <f t="shared" si="93"/>
        <v>0</v>
      </c>
      <c r="AU589">
        <f t="shared" si="94"/>
        <v>0</v>
      </c>
    </row>
    <row r="590" spans="1:47" x14ac:dyDescent="0.25">
      <c r="A590" t="str">
        <f t="shared" si="89"/>
        <v>U3-13</v>
      </c>
      <c r="B590" t="str">
        <f t="shared" si="90"/>
        <v>NetU3_13</v>
      </c>
      <c r="C590" t="str">
        <f t="shared" si="91"/>
        <v>U3-NetU3_13</v>
      </c>
      <c r="D590" t="str">
        <f t="shared" si="92"/>
        <v>U3-13</v>
      </c>
      <c r="E590" t="s">
        <v>784</v>
      </c>
      <c r="F590">
        <v>13</v>
      </c>
      <c r="G590" t="s">
        <v>1949</v>
      </c>
      <c r="AT590" t="str">
        <f t="shared" si="93"/>
        <v>NetU3_13</v>
      </c>
      <c r="AU590" t="str">
        <f t="shared" si="94"/>
        <v>--</v>
      </c>
    </row>
    <row r="591" spans="1:47" x14ac:dyDescent="0.25">
      <c r="A591" t="str">
        <f t="shared" si="89"/>
        <v>U3-14</v>
      </c>
      <c r="B591" t="str">
        <f t="shared" si="90"/>
        <v>NetU3_14</v>
      </c>
      <c r="C591" t="str">
        <f t="shared" si="91"/>
        <v>U3-NetU3_14</v>
      </c>
      <c r="D591" t="str">
        <f t="shared" si="92"/>
        <v>U3-14</v>
      </c>
      <c r="E591" t="s">
        <v>784</v>
      </c>
      <c r="F591">
        <v>14</v>
      </c>
      <c r="G591" t="s">
        <v>1950</v>
      </c>
      <c r="AT591" t="str">
        <f t="shared" si="93"/>
        <v>NetU3_14</v>
      </c>
      <c r="AU591" t="str">
        <f t="shared" si="94"/>
        <v>--</v>
      </c>
    </row>
    <row r="592" spans="1:47" x14ac:dyDescent="0.25">
      <c r="A592" t="str">
        <f t="shared" si="89"/>
        <v>U3-15</v>
      </c>
      <c r="B592" t="str">
        <f t="shared" si="90"/>
        <v>NetU3_15</v>
      </c>
      <c r="C592" t="str">
        <f t="shared" si="91"/>
        <v>U3-NetU3_15</v>
      </c>
      <c r="D592" t="str">
        <f t="shared" si="92"/>
        <v>U3-15</v>
      </c>
      <c r="E592" t="s">
        <v>784</v>
      </c>
      <c r="F592">
        <v>15</v>
      </c>
      <c r="G592" t="s">
        <v>1951</v>
      </c>
      <c r="AT592" t="str">
        <f t="shared" si="93"/>
        <v>NetU3_15</v>
      </c>
      <c r="AU592" t="str">
        <f t="shared" si="94"/>
        <v>--</v>
      </c>
    </row>
    <row r="593" spans="1:47" x14ac:dyDescent="0.25">
      <c r="A593" t="str">
        <f t="shared" si="89"/>
        <v>U3-16</v>
      </c>
      <c r="B593" t="str">
        <f t="shared" si="90"/>
        <v>NetR40_2</v>
      </c>
      <c r="C593" t="str">
        <f t="shared" si="91"/>
        <v>U3-NetR40_2</v>
      </c>
      <c r="D593" t="str">
        <f t="shared" si="92"/>
        <v>U3-16</v>
      </c>
      <c r="E593" t="s">
        <v>784</v>
      </c>
      <c r="F593">
        <v>16</v>
      </c>
      <c r="G593" t="s">
        <v>641</v>
      </c>
      <c r="AT593" t="str">
        <f t="shared" si="93"/>
        <v>NetR40_2</v>
      </c>
      <c r="AU593" t="str">
        <f t="shared" si="94"/>
        <v>--</v>
      </c>
    </row>
    <row r="594" spans="1:47" x14ac:dyDescent="0.25">
      <c r="A594" t="str">
        <f t="shared" si="89"/>
        <v>U3-17</v>
      </c>
      <c r="B594" t="str">
        <f t="shared" si="90"/>
        <v>NetR41_1</v>
      </c>
      <c r="C594" t="str">
        <f t="shared" si="91"/>
        <v>U3-NetR41_1</v>
      </c>
      <c r="D594" t="str">
        <f t="shared" si="92"/>
        <v>U3-17</v>
      </c>
      <c r="E594" t="s">
        <v>784</v>
      </c>
      <c r="F594">
        <v>17</v>
      </c>
      <c r="G594" t="s">
        <v>1894</v>
      </c>
      <c r="AT594" t="str">
        <f t="shared" si="93"/>
        <v>NetR41_1</v>
      </c>
      <c r="AU594" t="str">
        <f t="shared" si="94"/>
        <v>--</v>
      </c>
    </row>
    <row r="595" spans="1:47" x14ac:dyDescent="0.25">
      <c r="A595" t="str">
        <f t="shared" si="89"/>
        <v>U3-18</v>
      </c>
      <c r="B595" t="str">
        <f t="shared" si="90"/>
        <v>AGND_DCDC</v>
      </c>
      <c r="C595" t="str">
        <f t="shared" si="91"/>
        <v>U3-AGND_DCDC</v>
      </c>
      <c r="D595" t="str">
        <f t="shared" si="92"/>
        <v>U3-18</v>
      </c>
      <c r="E595" t="s">
        <v>784</v>
      </c>
      <c r="F595">
        <v>18</v>
      </c>
      <c r="G595" t="s">
        <v>1613</v>
      </c>
      <c r="AT595" t="str">
        <f t="shared" si="93"/>
        <v>AGND_DCDC</v>
      </c>
      <c r="AU595" t="str">
        <f t="shared" si="94"/>
        <v>--</v>
      </c>
    </row>
    <row r="596" spans="1:47" x14ac:dyDescent="0.25">
      <c r="A596" t="str">
        <f t="shared" si="89"/>
        <v>U3-19</v>
      </c>
      <c r="B596" t="str">
        <f t="shared" si="90"/>
        <v>NetC36_1</v>
      </c>
      <c r="C596" t="str">
        <f t="shared" si="91"/>
        <v>U3-NetC36_1</v>
      </c>
      <c r="D596" t="str">
        <f t="shared" si="92"/>
        <v>U3-19</v>
      </c>
      <c r="E596" t="s">
        <v>784</v>
      </c>
      <c r="F596">
        <v>19</v>
      </c>
      <c r="G596" t="s">
        <v>1864</v>
      </c>
      <c r="AT596" t="str">
        <f t="shared" si="93"/>
        <v>NetC36_1</v>
      </c>
      <c r="AU596" t="str">
        <f t="shared" si="94"/>
        <v>--</v>
      </c>
    </row>
    <row r="597" spans="1:47" x14ac:dyDescent="0.25">
      <c r="A597" t="str">
        <f t="shared" si="89"/>
        <v>U3-20</v>
      </c>
      <c r="B597" t="str">
        <f t="shared" si="90"/>
        <v>NetU3_20</v>
      </c>
      <c r="C597" t="str">
        <f t="shared" si="91"/>
        <v>U3-NetU3_20</v>
      </c>
      <c r="D597" t="str">
        <f t="shared" si="92"/>
        <v>U3-20</v>
      </c>
      <c r="E597" t="s">
        <v>784</v>
      </c>
      <c r="F597">
        <v>20</v>
      </c>
      <c r="G597" t="s">
        <v>1952</v>
      </c>
      <c r="AT597" t="str">
        <f t="shared" si="93"/>
        <v>NetU3_20</v>
      </c>
      <c r="AU597" t="str">
        <f t="shared" si="94"/>
        <v>--</v>
      </c>
    </row>
    <row r="598" spans="1:47" x14ac:dyDescent="0.25">
      <c r="A598" t="str">
        <f t="shared" si="89"/>
        <v>U3-21</v>
      </c>
      <c r="B598" t="str">
        <f t="shared" si="90"/>
        <v>NetU3_21</v>
      </c>
      <c r="C598" t="str">
        <f t="shared" si="91"/>
        <v>U3-NetU3_21</v>
      </c>
      <c r="D598" t="str">
        <f t="shared" si="92"/>
        <v>U3-21</v>
      </c>
      <c r="E598" t="s">
        <v>784</v>
      </c>
      <c r="F598">
        <v>21</v>
      </c>
      <c r="G598" t="s">
        <v>1953</v>
      </c>
      <c r="AT598" t="str">
        <f t="shared" si="93"/>
        <v>NetU3_21</v>
      </c>
      <c r="AU598" t="str">
        <f t="shared" si="94"/>
        <v>--</v>
      </c>
    </row>
    <row r="599" spans="1:47" x14ac:dyDescent="0.25">
      <c r="A599" t="str">
        <f t="shared" si="89"/>
        <v>U3-22</v>
      </c>
      <c r="B599" t="str">
        <f t="shared" si="90"/>
        <v>VIN</v>
      </c>
      <c r="C599" t="str">
        <f t="shared" si="91"/>
        <v>U3-VIN</v>
      </c>
      <c r="D599" t="str">
        <f t="shared" si="92"/>
        <v>U3-22</v>
      </c>
      <c r="E599" t="s">
        <v>784</v>
      </c>
      <c r="F599">
        <v>22</v>
      </c>
      <c r="G599" t="s">
        <v>288</v>
      </c>
      <c r="AT599" t="str">
        <f t="shared" si="93"/>
        <v>VIN</v>
      </c>
      <c r="AU599" t="str">
        <f t="shared" si="94"/>
        <v>--</v>
      </c>
    </row>
    <row r="600" spans="1:47" x14ac:dyDescent="0.25">
      <c r="A600" t="str">
        <f t="shared" si="89"/>
        <v>U3-23</v>
      </c>
      <c r="B600" t="str">
        <f t="shared" si="90"/>
        <v>NetU3_23</v>
      </c>
      <c r="C600" t="str">
        <f t="shared" si="91"/>
        <v>U3-NetU3_23</v>
      </c>
      <c r="D600" t="str">
        <f t="shared" si="92"/>
        <v>U3-23</v>
      </c>
      <c r="E600" t="s">
        <v>784</v>
      </c>
      <c r="F600">
        <v>23</v>
      </c>
      <c r="G600" t="s">
        <v>1954</v>
      </c>
      <c r="AT600" t="str">
        <f t="shared" si="93"/>
        <v>NetU3_23</v>
      </c>
      <c r="AU600" t="str">
        <f t="shared" si="94"/>
        <v>--</v>
      </c>
    </row>
    <row r="601" spans="1:47" x14ac:dyDescent="0.25">
      <c r="A601" t="str">
        <f t="shared" si="89"/>
        <v>U3-24</v>
      </c>
      <c r="B601" t="str">
        <f t="shared" si="90"/>
        <v>GND</v>
      </c>
      <c r="C601" t="str">
        <f t="shared" si="91"/>
        <v>U3-GND</v>
      </c>
      <c r="D601" t="str">
        <f t="shared" si="92"/>
        <v>U3-24</v>
      </c>
      <c r="E601" t="s">
        <v>784</v>
      </c>
      <c r="F601">
        <v>24</v>
      </c>
      <c r="G601" t="s">
        <v>291</v>
      </c>
      <c r="AT601">
        <f t="shared" si="93"/>
        <v>0</v>
      </c>
      <c r="AU601">
        <f t="shared" si="94"/>
        <v>0</v>
      </c>
    </row>
    <row r="602" spans="1:47" x14ac:dyDescent="0.25">
      <c r="A602" t="str">
        <f t="shared" si="89"/>
        <v>U3-25</v>
      </c>
      <c r="B602" t="str">
        <f t="shared" si="90"/>
        <v>NetU3_25</v>
      </c>
      <c r="C602" t="str">
        <f t="shared" si="91"/>
        <v>U3-NetU3_25</v>
      </c>
      <c r="D602" t="str">
        <f t="shared" si="92"/>
        <v>U3-25</v>
      </c>
      <c r="E602" t="s">
        <v>784</v>
      </c>
      <c r="F602">
        <v>25</v>
      </c>
      <c r="G602" t="s">
        <v>1955</v>
      </c>
      <c r="AT602" t="str">
        <f t="shared" si="93"/>
        <v>NetU3_25</v>
      </c>
      <c r="AU602" t="str">
        <f t="shared" si="94"/>
        <v>--</v>
      </c>
    </row>
    <row r="603" spans="1:47" x14ac:dyDescent="0.25">
      <c r="A603" t="str">
        <f t="shared" si="89"/>
        <v>U3-26</v>
      </c>
      <c r="B603" t="str">
        <f t="shared" si="90"/>
        <v>3.3V</v>
      </c>
      <c r="C603" t="str">
        <f t="shared" si="91"/>
        <v>U3-3.3V</v>
      </c>
      <c r="D603" t="str">
        <f t="shared" si="92"/>
        <v>U3-26</v>
      </c>
      <c r="E603" t="s">
        <v>784</v>
      </c>
      <c r="F603">
        <v>26</v>
      </c>
      <c r="G603" t="s">
        <v>1598</v>
      </c>
      <c r="AT603">
        <f t="shared" si="93"/>
        <v>0</v>
      </c>
      <c r="AU603">
        <f t="shared" si="94"/>
        <v>0</v>
      </c>
    </row>
    <row r="604" spans="1:47" x14ac:dyDescent="0.25">
      <c r="A604" t="str">
        <f t="shared" si="89"/>
        <v>U4-1</v>
      </c>
      <c r="B604" t="str">
        <f t="shared" si="90"/>
        <v>EECS</v>
      </c>
      <c r="C604" t="str">
        <f t="shared" si="91"/>
        <v>U4-EECS</v>
      </c>
      <c r="D604" t="str">
        <f t="shared" si="92"/>
        <v>U4-1</v>
      </c>
      <c r="E604" t="s">
        <v>786</v>
      </c>
      <c r="F604">
        <v>1</v>
      </c>
      <c r="G604" t="s">
        <v>1813</v>
      </c>
      <c r="AT604" t="str">
        <f t="shared" si="93"/>
        <v>EECS</v>
      </c>
      <c r="AU604" t="str">
        <f t="shared" si="94"/>
        <v>--</v>
      </c>
    </row>
    <row r="605" spans="1:47" x14ac:dyDescent="0.25">
      <c r="A605" t="str">
        <f t="shared" si="89"/>
        <v>U4-2</v>
      </c>
      <c r="B605" t="str">
        <f t="shared" si="90"/>
        <v>VCORE</v>
      </c>
      <c r="C605" t="str">
        <f t="shared" si="91"/>
        <v>U4-VCORE</v>
      </c>
      <c r="D605" t="str">
        <f t="shared" si="92"/>
        <v>U4-2</v>
      </c>
      <c r="E605" t="s">
        <v>786</v>
      </c>
      <c r="F605">
        <v>2</v>
      </c>
      <c r="G605" t="s">
        <v>1938</v>
      </c>
      <c r="AT605" t="str">
        <f t="shared" si="93"/>
        <v>VCORE</v>
      </c>
      <c r="AU605" t="str">
        <f t="shared" si="94"/>
        <v>--</v>
      </c>
    </row>
    <row r="606" spans="1:47" x14ac:dyDescent="0.25">
      <c r="A606" t="str">
        <f t="shared" si="89"/>
        <v>U4-3</v>
      </c>
      <c r="B606" t="str">
        <f t="shared" si="90"/>
        <v>OSCI</v>
      </c>
      <c r="C606" t="str">
        <f t="shared" si="91"/>
        <v>U4-OSCI</v>
      </c>
      <c r="D606" t="str">
        <f t="shared" si="92"/>
        <v>U4-3</v>
      </c>
      <c r="E606" t="s">
        <v>786</v>
      </c>
      <c r="F606">
        <v>3</v>
      </c>
      <c r="G606" t="s">
        <v>1901</v>
      </c>
      <c r="AT606" t="str">
        <f t="shared" si="93"/>
        <v>OSCI</v>
      </c>
      <c r="AU606" t="str">
        <f t="shared" si="94"/>
        <v>--</v>
      </c>
    </row>
    <row r="607" spans="1:47" x14ac:dyDescent="0.25">
      <c r="A607" t="str">
        <f t="shared" si="89"/>
        <v>U4-4</v>
      </c>
      <c r="B607" t="str">
        <f t="shared" si="90"/>
        <v>NetU4_4</v>
      </c>
      <c r="C607" t="str">
        <f t="shared" si="91"/>
        <v>U4-NetU4_4</v>
      </c>
      <c r="D607" t="str">
        <f t="shared" si="92"/>
        <v>U4-4</v>
      </c>
      <c r="E607" t="s">
        <v>786</v>
      </c>
      <c r="F607">
        <v>4</v>
      </c>
      <c r="G607" t="s">
        <v>1956</v>
      </c>
      <c r="AT607" t="str">
        <f t="shared" si="93"/>
        <v>NetU4_4</v>
      </c>
      <c r="AU607" t="str">
        <f t="shared" si="94"/>
        <v>--</v>
      </c>
    </row>
    <row r="608" spans="1:47" x14ac:dyDescent="0.25">
      <c r="A608" t="str">
        <f t="shared" si="89"/>
        <v>U4-5</v>
      </c>
      <c r="B608" t="str">
        <f t="shared" si="90"/>
        <v>NetC37_2</v>
      </c>
      <c r="C608" t="str">
        <f t="shared" si="91"/>
        <v>U4-NetC37_2</v>
      </c>
      <c r="D608" t="str">
        <f t="shared" si="92"/>
        <v>U4-5</v>
      </c>
      <c r="E608" t="s">
        <v>786</v>
      </c>
      <c r="F608">
        <v>5</v>
      </c>
      <c r="G608" t="s">
        <v>1866</v>
      </c>
      <c r="AT608" t="str">
        <f t="shared" si="93"/>
        <v>NetC37_2</v>
      </c>
      <c r="AU608" t="str">
        <f t="shared" si="94"/>
        <v>--</v>
      </c>
    </row>
    <row r="609" spans="1:47" x14ac:dyDescent="0.25">
      <c r="A609" t="str">
        <f t="shared" si="89"/>
        <v>U4-6</v>
      </c>
      <c r="B609" t="str">
        <f t="shared" si="90"/>
        <v>NetR11_2</v>
      </c>
      <c r="C609" t="str">
        <f t="shared" si="91"/>
        <v>U4-NetR11_2</v>
      </c>
      <c r="D609" t="str">
        <f t="shared" si="92"/>
        <v>U4-6</v>
      </c>
      <c r="E609" t="s">
        <v>786</v>
      </c>
      <c r="F609">
        <v>6</v>
      </c>
      <c r="G609" t="s">
        <v>1879</v>
      </c>
      <c r="AT609" t="str">
        <f t="shared" si="93"/>
        <v>NetR11_2</v>
      </c>
      <c r="AU609" t="str">
        <f t="shared" si="94"/>
        <v>--</v>
      </c>
    </row>
    <row r="610" spans="1:47" x14ac:dyDescent="0.25">
      <c r="A610" t="str">
        <f t="shared" si="89"/>
        <v>U4-7</v>
      </c>
      <c r="B610" t="str">
        <f t="shared" si="90"/>
        <v>DL_N</v>
      </c>
      <c r="C610" t="str">
        <f t="shared" si="91"/>
        <v>U4-DL_N</v>
      </c>
      <c r="D610" t="str">
        <f t="shared" si="92"/>
        <v>U4-7</v>
      </c>
      <c r="E610" t="s">
        <v>786</v>
      </c>
      <c r="F610">
        <v>7</v>
      </c>
      <c r="G610" t="s">
        <v>1808</v>
      </c>
      <c r="AT610" t="str">
        <f t="shared" si="93"/>
        <v>DL_N</v>
      </c>
      <c r="AU610" t="str">
        <f t="shared" si="94"/>
        <v>--</v>
      </c>
    </row>
    <row r="611" spans="1:47" x14ac:dyDescent="0.25">
      <c r="A611" t="str">
        <f t="shared" si="89"/>
        <v>U4-8</v>
      </c>
      <c r="B611" t="str">
        <f t="shared" si="90"/>
        <v>DL_P</v>
      </c>
      <c r="C611" t="str">
        <f t="shared" si="91"/>
        <v>U4-DL_P</v>
      </c>
      <c r="D611" t="str">
        <f t="shared" si="92"/>
        <v>U4-8</v>
      </c>
      <c r="E611" t="s">
        <v>786</v>
      </c>
      <c r="F611">
        <v>8</v>
      </c>
      <c r="G611" t="s">
        <v>1809</v>
      </c>
      <c r="AT611" t="str">
        <f t="shared" si="93"/>
        <v>DL_P</v>
      </c>
      <c r="AU611" t="str">
        <f t="shared" si="94"/>
        <v>--</v>
      </c>
    </row>
    <row r="612" spans="1:47" x14ac:dyDescent="0.25">
      <c r="A612" t="str">
        <f t="shared" si="89"/>
        <v>U4-9</v>
      </c>
      <c r="B612" t="str">
        <f t="shared" si="90"/>
        <v>NetC39_2</v>
      </c>
      <c r="C612" t="str">
        <f t="shared" si="91"/>
        <v>U4-NetC39_2</v>
      </c>
      <c r="D612" t="str">
        <f t="shared" si="92"/>
        <v>U4-9</v>
      </c>
      <c r="E612" t="s">
        <v>786</v>
      </c>
      <c r="F612">
        <v>9</v>
      </c>
      <c r="G612" t="s">
        <v>1867</v>
      </c>
      <c r="AT612" t="str">
        <f t="shared" si="93"/>
        <v>NetC39_2</v>
      </c>
      <c r="AU612" t="str">
        <f t="shared" si="94"/>
        <v>--</v>
      </c>
    </row>
    <row r="613" spans="1:47" x14ac:dyDescent="0.25">
      <c r="A613" t="str">
        <f t="shared" si="89"/>
        <v>U4-10</v>
      </c>
      <c r="B613" t="str">
        <f t="shared" si="90"/>
        <v>GND</v>
      </c>
      <c r="C613" t="str">
        <f t="shared" si="91"/>
        <v>U4-GND</v>
      </c>
      <c r="D613" t="str">
        <f t="shared" si="92"/>
        <v>U4-10</v>
      </c>
      <c r="E613" t="s">
        <v>786</v>
      </c>
      <c r="F613">
        <v>10</v>
      </c>
      <c r="G613" t="s">
        <v>291</v>
      </c>
      <c r="AT613">
        <f t="shared" si="93"/>
        <v>0</v>
      </c>
      <c r="AU613">
        <f t="shared" si="94"/>
        <v>0</v>
      </c>
    </row>
    <row r="614" spans="1:47" x14ac:dyDescent="0.25">
      <c r="A614" t="str">
        <f t="shared" si="89"/>
        <v>U4-11</v>
      </c>
      <c r="B614" t="str">
        <f t="shared" si="90"/>
        <v>NetR12_2</v>
      </c>
      <c r="C614" t="str">
        <f t="shared" si="91"/>
        <v>U4-NetR12_2</v>
      </c>
      <c r="D614" t="str">
        <f t="shared" si="92"/>
        <v>U4-11</v>
      </c>
      <c r="E614" t="s">
        <v>786</v>
      </c>
      <c r="F614">
        <v>11</v>
      </c>
      <c r="G614" t="s">
        <v>1880</v>
      </c>
      <c r="AT614" t="str">
        <f t="shared" si="93"/>
        <v>NetR12_2</v>
      </c>
      <c r="AU614" t="str">
        <f t="shared" si="94"/>
        <v>--</v>
      </c>
    </row>
    <row r="615" spans="1:47" x14ac:dyDescent="0.25">
      <c r="A615" t="str">
        <f t="shared" si="89"/>
        <v>U4-12</v>
      </c>
      <c r="B615" t="str">
        <f t="shared" si="90"/>
        <v>M_TCK</v>
      </c>
      <c r="C615" t="str">
        <f t="shared" si="91"/>
        <v>U4-M_TCK</v>
      </c>
      <c r="D615" t="str">
        <f t="shared" si="92"/>
        <v>U4-12</v>
      </c>
      <c r="E615" t="s">
        <v>786</v>
      </c>
      <c r="F615">
        <v>12</v>
      </c>
      <c r="G615" t="s">
        <v>1852</v>
      </c>
      <c r="AT615" t="str">
        <f t="shared" si="93"/>
        <v>M_TCK</v>
      </c>
      <c r="AU615" t="str">
        <f t="shared" si="94"/>
        <v>--</v>
      </c>
    </row>
    <row r="616" spans="1:47" x14ac:dyDescent="0.25">
      <c r="A616" t="str">
        <f t="shared" si="89"/>
        <v>U4-13</v>
      </c>
      <c r="B616" t="str">
        <f t="shared" si="90"/>
        <v>M_TDI</v>
      </c>
      <c r="C616" t="str">
        <f t="shared" si="91"/>
        <v>U4-M_TDI</v>
      </c>
      <c r="D616" t="str">
        <f t="shared" si="92"/>
        <v>U4-13</v>
      </c>
      <c r="E616" t="s">
        <v>786</v>
      </c>
      <c r="F616">
        <v>13</v>
      </c>
      <c r="G616" t="s">
        <v>1854</v>
      </c>
      <c r="AT616" t="str">
        <f t="shared" si="93"/>
        <v>M_TDI</v>
      </c>
      <c r="AU616" t="str">
        <f t="shared" si="94"/>
        <v>--</v>
      </c>
    </row>
    <row r="617" spans="1:47" x14ac:dyDescent="0.25">
      <c r="A617" t="str">
        <f t="shared" si="89"/>
        <v>U4-14</v>
      </c>
      <c r="B617" t="str">
        <f t="shared" si="90"/>
        <v>M_TDO</v>
      </c>
      <c r="C617" t="str">
        <f t="shared" si="91"/>
        <v>U4-M_TDO</v>
      </c>
      <c r="D617" t="str">
        <f t="shared" si="92"/>
        <v>U4-14</v>
      </c>
      <c r="E617" t="s">
        <v>786</v>
      </c>
      <c r="F617">
        <v>14</v>
      </c>
      <c r="G617" t="s">
        <v>1856</v>
      </c>
      <c r="AT617" t="str">
        <f t="shared" si="93"/>
        <v>M_TDO</v>
      </c>
      <c r="AU617" t="str">
        <f t="shared" si="94"/>
        <v>--</v>
      </c>
    </row>
    <row r="618" spans="1:47" x14ac:dyDescent="0.25">
      <c r="A618" t="str">
        <f t="shared" si="89"/>
        <v>U4-15</v>
      </c>
      <c r="B618" t="str">
        <f t="shared" si="90"/>
        <v>M_TMS</v>
      </c>
      <c r="C618" t="str">
        <f t="shared" si="91"/>
        <v>U4-M_TMS</v>
      </c>
      <c r="D618" t="str">
        <f t="shared" si="92"/>
        <v>U4-15</v>
      </c>
      <c r="E618" t="s">
        <v>786</v>
      </c>
      <c r="F618">
        <v>15</v>
      </c>
      <c r="G618" t="s">
        <v>1858</v>
      </c>
      <c r="AT618" t="str">
        <f t="shared" si="93"/>
        <v>M_TMS</v>
      </c>
      <c r="AU618" t="str">
        <f t="shared" si="94"/>
        <v>--</v>
      </c>
    </row>
    <row r="619" spans="1:47" x14ac:dyDescent="0.25">
      <c r="A619" t="str">
        <f t="shared" si="89"/>
        <v>U4-16</v>
      </c>
      <c r="B619" t="str">
        <f t="shared" si="90"/>
        <v>3.3V</v>
      </c>
      <c r="C619" t="str">
        <f t="shared" si="91"/>
        <v>U4-3.3V</v>
      </c>
      <c r="D619" t="str">
        <f t="shared" si="92"/>
        <v>U4-16</v>
      </c>
      <c r="E619" t="s">
        <v>786</v>
      </c>
      <c r="F619">
        <v>16</v>
      </c>
      <c r="G619" t="s">
        <v>1598</v>
      </c>
      <c r="AT619">
        <f t="shared" si="93"/>
        <v>0</v>
      </c>
      <c r="AU619">
        <f t="shared" si="94"/>
        <v>0</v>
      </c>
    </row>
    <row r="620" spans="1:47" x14ac:dyDescent="0.25">
      <c r="A620" t="str">
        <f t="shared" si="89"/>
        <v>U4-17</v>
      </c>
      <c r="B620" t="str">
        <f t="shared" si="90"/>
        <v>ADBUS4</v>
      </c>
      <c r="C620" t="str">
        <f t="shared" si="91"/>
        <v>U4-ADBUS4</v>
      </c>
      <c r="D620" t="str">
        <f t="shared" si="92"/>
        <v>U4-17</v>
      </c>
      <c r="E620" t="s">
        <v>786</v>
      </c>
      <c r="F620">
        <v>17</v>
      </c>
      <c r="G620" t="s">
        <v>1609</v>
      </c>
      <c r="AT620" t="str">
        <f t="shared" si="93"/>
        <v>ADBUS4</v>
      </c>
      <c r="AU620" t="str">
        <f t="shared" si="94"/>
        <v>--</v>
      </c>
    </row>
    <row r="621" spans="1:47" x14ac:dyDescent="0.25">
      <c r="A621" t="str">
        <f t="shared" si="89"/>
        <v>U4-18</v>
      </c>
      <c r="B621" t="str">
        <f t="shared" si="90"/>
        <v>NetU4_18</v>
      </c>
      <c r="C621" t="str">
        <f t="shared" si="91"/>
        <v>U4-NetU4_18</v>
      </c>
      <c r="D621" t="str">
        <f t="shared" si="92"/>
        <v>U4-18</v>
      </c>
      <c r="E621" t="s">
        <v>786</v>
      </c>
      <c r="F621">
        <v>18</v>
      </c>
      <c r="G621" t="s">
        <v>1957</v>
      </c>
      <c r="AT621" t="str">
        <f t="shared" si="93"/>
        <v>NetU4_18</v>
      </c>
      <c r="AU621" t="str">
        <f t="shared" si="94"/>
        <v>--</v>
      </c>
    </row>
    <row r="622" spans="1:47" x14ac:dyDescent="0.25">
      <c r="A622" t="str">
        <f t="shared" si="89"/>
        <v>U4-19</v>
      </c>
      <c r="B622" t="str">
        <f t="shared" si="90"/>
        <v>NetU4_19</v>
      </c>
      <c r="C622" t="str">
        <f t="shared" si="91"/>
        <v>U4-NetU4_19</v>
      </c>
      <c r="D622" t="str">
        <f t="shared" si="92"/>
        <v>U4-19</v>
      </c>
      <c r="E622" t="s">
        <v>786</v>
      </c>
      <c r="F622">
        <v>19</v>
      </c>
      <c r="G622" t="s">
        <v>1958</v>
      </c>
      <c r="AT622" t="str">
        <f t="shared" si="93"/>
        <v>NetU4_19</v>
      </c>
      <c r="AU622" t="str">
        <f t="shared" si="94"/>
        <v>--</v>
      </c>
    </row>
    <row r="623" spans="1:47" x14ac:dyDescent="0.25">
      <c r="A623" t="str">
        <f t="shared" si="89"/>
        <v>U4-20</v>
      </c>
      <c r="B623" t="str">
        <f t="shared" si="90"/>
        <v>ADBUS7</v>
      </c>
      <c r="C623" t="str">
        <f t="shared" si="91"/>
        <v>U4-ADBUS7</v>
      </c>
      <c r="D623" t="str">
        <f t="shared" si="92"/>
        <v>U4-20</v>
      </c>
      <c r="E623" t="s">
        <v>786</v>
      </c>
      <c r="F623">
        <v>20</v>
      </c>
      <c r="G623" t="s">
        <v>1611</v>
      </c>
      <c r="AT623" t="str">
        <f t="shared" si="93"/>
        <v>ADBUS7</v>
      </c>
      <c r="AU623" t="str">
        <f t="shared" si="94"/>
        <v>--</v>
      </c>
    </row>
    <row r="624" spans="1:47" x14ac:dyDescent="0.25">
      <c r="A624" t="str">
        <f t="shared" si="89"/>
        <v>U4-21</v>
      </c>
      <c r="B624" t="str">
        <f t="shared" si="90"/>
        <v>GND</v>
      </c>
      <c r="C624" t="str">
        <f t="shared" si="91"/>
        <v>U4-GND</v>
      </c>
      <c r="D624" t="str">
        <f t="shared" si="92"/>
        <v>U4-21</v>
      </c>
      <c r="E624" t="s">
        <v>786</v>
      </c>
      <c r="F624">
        <v>21</v>
      </c>
      <c r="G624" t="s">
        <v>291</v>
      </c>
      <c r="AT624">
        <f t="shared" si="93"/>
        <v>0</v>
      </c>
      <c r="AU624">
        <f t="shared" si="94"/>
        <v>0</v>
      </c>
    </row>
    <row r="625" spans="1:47" x14ac:dyDescent="0.25">
      <c r="A625" t="str">
        <f t="shared" si="89"/>
        <v>U4-22</v>
      </c>
      <c r="B625" t="str">
        <f t="shared" si="90"/>
        <v>NetU4_22</v>
      </c>
      <c r="C625" t="str">
        <f t="shared" si="91"/>
        <v>U4-NetU4_22</v>
      </c>
      <c r="D625" t="str">
        <f t="shared" si="92"/>
        <v>U4-22</v>
      </c>
      <c r="E625" t="s">
        <v>786</v>
      </c>
      <c r="F625">
        <v>22</v>
      </c>
      <c r="G625" t="s">
        <v>1959</v>
      </c>
      <c r="AT625" t="str">
        <f t="shared" si="93"/>
        <v>NetU4_22</v>
      </c>
      <c r="AU625" t="str">
        <f t="shared" si="94"/>
        <v>--</v>
      </c>
    </row>
    <row r="626" spans="1:47" x14ac:dyDescent="0.25">
      <c r="A626" t="str">
        <f t="shared" si="89"/>
        <v>U4-23</v>
      </c>
      <c r="B626" t="str">
        <f t="shared" si="90"/>
        <v>NetU4_23</v>
      </c>
      <c r="C626" t="str">
        <f t="shared" si="91"/>
        <v>U4-NetU4_23</v>
      </c>
      <c r="D626" t="str">
        <f t="shared" si="92"/>
        <v>U4-23</v>
      </c>
      <c r="E626" t="s">
        <v>786</v>
      </c>
      <c r="F626">
        <v>23</v>
      </c>
      <c r="G626" t="s">
        <v>1960</v>
      </c>
      <c r="AT626" t="str">
        <f t="shared" si="93"/>
        <v>NetU4_23</v>
      </c>
      <c r="AU626" t="str">
        <f t="shared" si="94"/>
        <v>--</v>
      </c>
    </row>
    <row r="627" spans="1:47" x14ac:dyDescent="0.25">
      <c r="A627" t="str">
        <f t="shared" si="89"/>
        <v>U4-24</v>
      </c>
      <c r="B627" t="str">
        <f t="shared" si="90"/>
        <v>NetU4_24</v>
      </c>
      <c r="C627" t="str">
        <f t="shared" si="91"/>
        <v>U4-NetU4_24</v>
      </c>
      <c r="D627" t="str">
        <f t="shared" si="92"/>
        <v>U4-24</v>
      </c>
      <c r="E627" t="s">
        <v>786</v>
      </c>
      <c r="F627">
        <v>24</v>
      </c>
      <c r="G627" t="s">
        <v>1961</v>
      </c>
      <c r="AT627" t="str">
        <f t="shared" si="93"/>
        <v>NetU4_24</v>
      </c>
      <c r="AU627" t="str">
        <f t="shared" si="94"/>
        <v>--</v>
      </c>
    </row>
    <row r="628" spans="1:47" x14ac:dyDescent="0.25">
      <c r="A628" t="str">
        <f t="shared" si="89"/>
        <v>U4-25</v>
      </c>
      <c r="B628" t="str">
        <f t="shared" si="90"/>
        <v>NetU4_25</v>
      </c>
      <c r="C628" t="str">
        <f t="shared" si="91"/>
        <v>U4-NetU4_25</v>
      </c>
      <c r="D628" t="str">
        <f t="shared" si="92"/>
        <v>U4-25</v>
      </c>
      <c r="E628" t="s">
        <v>786</v>
      </c>
      <c r="F628">
        <v>25</v>
      </c>
      <c r="G628" t="s">
        <v>1962</v>
      </c>
      <c r="AT628" t="str">
        <f t="shared" si="93"/>
        <v>NetU4_25</v>
      </c>
      <c r="AU628" t="str">
        <f t="shared" si="94"/>
        <v>--</v>
      </c>
    </row>
    <row r="629" spans="1:47" x14ac:dyDescent="0.25">
      <c r="A629" t="str">
        <f t="shared" si="89"/>
        <v>U4-26</v>
      </c>
      <c r="B629" t="str">
        <f t="shared" si="90"/>
        <v>ACBUS4</v>
      </c>
      <c r="C629" t="str">
        <f t="shared" si="91"/>
        <v>U4-ACBUS4</v>
      </c>
      <c r="D629" t="str">
        <f t="shared" si="92"/>
        <v>U4-26</v>
      </c>
      <c r="E629" t="s">
        <v>786</v>
      </c>
      <c r="F629">
        <v>26</v>
      </c>
      <c r="G629" t="s">
        <v>1605</v>
      </c>
      <c r="AT629" t="str">
        <f t="shared" si="93"/>
        <v>ACBUS4</v>
      </c>
      <c r="AU629" t="str">
        <f t="shared" si="94"/>
        <v>--</v>
      </c>
    </row>
    <row r="630" spans="1:47" x14ac:dyDescent="0.25">
      <c r="A630" t="str">
        <f t="shared" si="89"/>
        <v>U4-27</v>
      </c>
      <c r="B630" t="str">
        <f t="shared" si="90"/>
        <v>ACBUS5</v>
      </c>
      <c r="C630" t="str">
        <f t="shared" si="91"/>
        <v>U4-ACBUS5</v>
      </c>
      <c r="D630" t="str">
        <f t="shared" si="92"/>
        <v>U4-27</v>
      </c>
      <c r="E630" t="s">
        <v>786</v>
      </c>
      <c r="F630">
        <v>27</v>
      </c>
      <c r="G630" t="s">
        <v>1607</v>
      </c>
      <c r="AT630" t="str">
        <f t="shared" si="93"/>
        <v>ACBUS5</v>
      </c>
      <c r="AU630" t="str">
        <f t="shared" si="94"/>
        <v>--</v>
      </c>
    </row>
    <row r="631" spans="1:47" x14ac:dyDescent="0.25">
      <c r="A631" t="str">
        <f t="shared" si="89"/>
        <v>U4-28</v>
      </c>
      <c r="B631" t="str">
        <f t="shared" si="90"/>
        <v>NetU4_28</v>
      </c>
      <c r="C631" t="str">
        <f t="shared" si="91"/>
        <v>U4-NetU4_28</v>
      </c>
      <c r="D631" t="str">
        <f t="shared" si="92"/>
        <v>U4-28</v>
      </c>
      <c r="E631" t="s">
        <v>786</v>
      </c>
      <c r="F631">
        <v>28</v>
      </c>
      <c r="G631" t="s">
        <v>1963</v>
      </c>
      <c r="AT631" t="str">
        <f t="shared" si="93"/>
        <v>NetU4_28</v>
      </c>
      <c r="AU631" t="str">
        <f t="shared" si="94"/>
        <v>--</v>
      </c>
    </row>
    <row r="632" spans="1:47" x14ac:dyDescent="0.25">
      <c r="A632" t="str">
        <f t="shared" si="89"/>
        <v>U4-29</v>
      </c>
      <c r="B632" t="str">
        <f t="shared" si="90"/>
        <v>NetU4_29</v>
      </c>
      <c r="C632" t="str">
        <f t="shared" si="91"/>
        <v>U4-NetU4_29</v>
      </c>
      <c r="D632" t="str">
        <f t="shared" si="92"/>
        <v>U4-29</v>
      </c>
      <c r="E632" t="s">
        <v>786</v>
      </c>
      <c r="F632">
        <v>29</v>
      </c>
      <c r="G632" t="s">
        <v>1964</v>
      </c>
      <c r="AT632" t="str">
        <f t="shared" si="93"/>
        <v>NetU4_29</v>
      </c>
      <c r="AU632" t="str">
        <f t="shared" si="94"/>
        <v>--</v>
      </c>
    </row>
    <row r="633" spans="1:47" x14ac:dyDescent="0.25">
      <c r="A633" t="str">
        <f t="shared" si="89"/>
        <v>U4-30</v>
      </c>
      <c r="B633" t="str">
        <f t="shared" si="90"/>
        <v>NetU4_30</v>
      </c>
      <c r="C633" t="str">
        <f t="shared" si="91"/>
        <v>U4-NetU4_30</v>
      </c>
      <c r="D633" t="str">
        <f t="shared" si="92"/>
        <v>U4-30</v>
      </c>
      <c r="E633" t="s">
        <v>786</v>
      </c>
      <c r="F633">
        <v>30</v>
      </c>
      <c r="G633" t="s">
        <v>1965</v>
      </c>
      <c r="AT633" t="str">
        <f t="shared" si="93"/>
        <v>NetU4_30</v>
      </c>
      <c r="AU633" t="str">
        <f t="shared" si="94"/>
        <v>--</v>
      </c>
    </row>
    <row r="634" spans="1:47" x14ac:dyDescent="0.25">
      <c r="A634" t="str">
        <f t="shared" si="89"/>
        <v>U4-31</v>
      </c>
      <c r="B634" t="str">
        <f t="shared" si="90"/>
        <v>VCORE</v>
      </c>
      <c r="C634" t="str">
        <f t="shared" si="91"/>
        <v>U4-VCORE</v>
      </c>
      <c r="D634" t="str">
        <f t="shared" si="92"/>
        <v>U4-31</v>
      </c>
      <c r="E634" t="s">
        <v>786</v>
      </c>
      <c r="F634">
        <v>31</v>
      </c>
      <c r="G634" t="s">
        <v>1938</v>
      </c>
      <c r="AT634" t="str">
        <f t="shared" si="93"/>
        <v>VCORE</v>
      </c>
      <c r="AU634" t="str">
        <f t="shared" si="94"/>
        <v>--</v>
      </c>
    </row>
    <row r="635" spans="1:47" x14ac:dyDescent="0.25">
      <c r="A635" t="str">
        <f t="shared" si="89"/>
        <v>U4-32</v>
      </c>
      <c r="B635" t="str">
        <f t="shared" si="90"/>
        <v>FT_B_TX</v>
      </c>
      <c r="C635" t="str">
        <f t="shared" si="91"/>
        <v>U4-FT_B_TX</v>
      </c>
      <c r="D635" t="str">
        <f t="shared" si="92"/>
        <v>U4-32</v>
      </c>
      <c r="E635" t="s">
        <v>786</v>
      </c>
      <c r="F635">
        <v>32</v>
      </c>
      <c r="G635" t="s">
        <v>1835</v>
      </c>
      <c r="AT635" t="str">
        <f t="shared" si="93"/>
        <v>FT_B_TX</v>
      </c>
      <c r="AU635" t="str">
        <f t="shared" si="94"/>
        <v>--</v>
      </c>
    </row>
    <row r="636" spans="1:47" x14ac:dyDescent="0.25">
      <c r="A636" t="str">
        <f t="shared" si="89"/>
        <v>U4-33</v>
      </c>
      <c r="B636" t="str">
        <f t="shared" si="90"/>
        <v>FT_B_RX</v>
      </c>
      <c r="C636" t="str">
        <f t="shared" si="91"/>
        <v>U4-FT_B_RX</v>
      </c>
      <c r="D636" t="str">
        <f t="shared" si="92"/>
        <v>U4-33</v>
      </c>
      <c r="E636" t="s">
        <v>786</v>
      </c>
      <c r="F636">
        <v>33</v>
      </c>
      <c r="G636" t="s">
        <v>1834</v>
      </c>
      <c r="AT636" t="str">
        <f t="shared" si="93"/>
        <v>FT_B_RX</v>
      </c>
      <c r="AU636" t="str">
        <f t="shared" si="94"/>
        <v>--</v>
      </c>
    </row>
    <row r="637" spans="1:47" x14ac:dyDescent="0.25">
      <c r="A637" t="str">
        <f t="shared" si="89"/>
        <v>U4-34</v>
      </c>
      <c r="B637" t="str">
        <f t="shared" si="90"/>
        <v>BDBUS2</v>
      </c>
      <c r="C637" t="str">
        <f t="shared" si="91"/>
        <v>U4-BDBUS2</v>
      </c>
      <c r="D637" t="str">
        <f t="shared" si="92"/>
        <v>U4-34</v>
      </c>
      <c r="E637" t="s">
        <v>786</v>
      </c>
      <c r="F637">
        <v>34</v>
      </c>
      <c r="G637" t="s">
        <v>1794</v>
      </c>
      <c r="AT637" t="str">
        <f t="shared" si="93"/>
        <v>BDBUS2</v>
      </c>
      <c r="AU637" t="str">
        <f t="shared" si="94"/>
        <v>--</v>
      </c>
    </row>
    <row r="638" spans="1:47" x14ac:dyDescent="0.25">
      <c r="A638" t="str">
        <f t="shared" si="89"/>
        <v>U4-35</v>
      </c>
      <c r="B638" t="str">
        <f t="shared" si="90"/>
        <v>BDBUS3</v>
      </c>
      <c r="C638" t="str">
        <f t="shared" si="91"/>
        <v>U4-BDBUS3</v>
      </c>
      <c r="D638" t="str">
        <f t="shared" si="92"/>
        <v>U4-35</v>
      </c>
      <c r="E638" t="s">
        <v>786</v>
      </c>
      <c r="F638">
        <v>35</v>
      </c>
      <c r="G638" t="s">
        <v>1795</v>
      </c>
      <c r="AT638" t="str">
        <f t="shared" si="93"/>
        <v>BDBUS3</v>
      </c>
      <c r="AU638" t="str">
        <f t="shared" si="94"/>
        <v>--</v>
      </c>
    </row>
    <row r="639" spans="1:47" x14ac:dyDescent="0.25">
      <c r="A639" t="str">
        <f t="shared" si="89"/>
        <v>U4-36</v>
      </c>
      <c r="B639" t="str">
        <f t="shared" si="90"/>
        <v>3.3V</v>
      </c>
      <c r="C639" t="str">
        <f t="shared" si="91"/>
        <v>U4-3.3V</v>
      </c>
      <c r="D639" t="str">
        <f t="shared" si="92"/>
        <v>U4-36</v>
      </c>
      <c r="E639" t="s">
        <v>786</v>
      </c>
      <c r="F639">
        <v>36</v>
      </c>
      <c r="G639" t="s">
        <v>1598</v>
      </c>
      <c r="AT639">
        <f t="shared" si="93"/>
        <v>0</v>
      </c>
      <c r="AU639">
        <f t="shared" si="94"/>
        <v>0</v>
      </c>
    </row>
    <row r="640" spans="1:47" x14ac:dyDescent="0.25">
      <c r="A640" t="str">
        <f t="shared" si="89"/>
        <v>U4-37</v>
      </c>
      <c r="B640" t="str">
        <f t="shared" si="90"/>
        <v>BDBUS4</v>
      </c>
      <c r="C640" t="str">
        <f t="shared" si="91"/>
        <v>U4-BDBUS4</v>
      </c>
      <c r="D640" t="str">
        <f t="shared" si="92"/>
        <v>U4-37</v>
      </c>
      <c r="E640" t="s">
        <v>786</v>
      </c>
      <c r="F640">
        <v>37</v>
      </c>
      <c r="G640" t="s">
        <v>1796</v>
      </c>
      <c r="AT640" t="str">
        <f t="shared" si="93"/>
        <v>BDBUS4</v>
      </c>
      <c r="AU640" t="str">
        <f t="shared" si="94"/>
        <v>--</v>
      </c>
    </row>
    <row r="641" spans="1:47" x14ac:dyDescent="0.25">
      <c r="A641" t="str">
        <f t="shared" si="89"/>
        <v>U4-38</v>
      </c>
      <c r="B641" t="str">
        <f t="shared" si="90"/>
        <v>BDBUS5</v>
      </c>
      <c r="C641" t="str">
        <f t="shared" si="91"/>
        <v>U4-BDBUS5</v>
      </c>
      <c r="D641" t="str">
        <f t="shared" si="92"/>
        <v>U4-38</v>
      </c>
      <c r="E641" t="s">
        <v>786</v>
      </c>
      <c r="F641">
        <v>38</v>
      </c>
      <c r="G641" t="s">
        <v>1797</v>
      </c>
      <c r="AT641" t="str">
        <f t="shared" si="93"/>
        <v>BDBUS5</v>
      </c>
      <c r="AU641" t="str">
        <f t="shared" si="94"/>
        <v>--</v>
      </c>
    </row>
    <row r="642" spans="1:47" x14ac:dyDescent="0.25">
      <c r="A642" t="str">
        <f t="shared" si="89"/>
        <v>U4-39</v>
      </c>
      <c r="B642" t="str">
        <f t="shared" si="90"/>
        <v>BDBUS6</v>
      </c>
      <c r="C642" t="str">
        <f t="shared" si="91"/>
        <v>U4-BDBUS6</v>
      </c>
      <c r="D642" t="str">
        <f t="shared" si="92"/>
        <v>U4-39</v>
      </c>
      <c r="E642" t="s">
        <v>786</v>
      </c>
      <c r="F642">
        <v>39</v>
      </c>
      <c r="G642" t="s">
        <v>1798</v>
      </c>
      <c r="AT642" t="str">
        <f t="shared" si="93"/>
        <v>BDBUS6</v>
      </c>
      <c r="AU642" t="str">
        <f t="shared" si="94"/>
        <v>--</v>
      </c>
    </row>
    <row r="643" spans="1:47" x14ac:dyDescent="0.25">
      <c r="A643" t="str">
        <f t="shared" si="89"/>
        <v>U4-40</v>
      </c>
      <c r="B643" t="str">
        <f t="shared" si="90"/>
        <v>BDBUS7</v>
      </c>
      <c r="C643" t="str">
        <f t="shared" si="91"/>
        <v>U4-BDBUS7</v>
      </c>
      <c r="D643" t="str">
        <f t="shared" si="92"/>
        <v>U4-40</v>
      </c>
      <c r="E643" t="s">
        <v>786</v>
      </c>
      <c r="F643">
        <v>40</v>
      </c>
      <c r="G643" t="s">
        <v>1799</v>
      </c>
      <c r="AT643" t="str">
        <f t="shared" si="93"/>
        <v>BDBUS7</v>
      </c>
      <c r="AU643" t="str">
        <f t="shared" si="94"/>
        <v>--</v>
      </c>
    </row>
    <row r="644" spans="1:47" x14ac:dyDescent="0.25">
      <c r="A644" t="str">
        <f t="shared" si="89"/>
        <v>U4-41</v>
      </c>
      <c r="B644" t="str">
        <f t="shared" si="90"/>
        <v>GND</v>
      </c>
      <c r="C644" t="str">
        <f t="shared" si="91"/>
        <v>U4-GND</v>
      </c>
      <c r="D644" t="str">
        <f t="shared" si="92"/>
        <v>U4-41</v>
      </c>
      <c r="E644" t="s">
        <v>786</v>
      </c>
      <c r="F644">
        <v>41</v>
      </c>
      <c r="G644" t="s">
        <v>291</v>
      </c>
      <c r="AT644">
        <f t="shared" si="93"/>
        <v>0</v>
      </c>
      <c r="AU644">
        <f t="shared" si="94"/>
        <v>0</v>
      </c>
    </row>
    <row r="645" spans="1:47" x14ac:dyDescent="0.25">
      <c r="A645" t="str">
        <f t="shared" si="89"/>
        <v>U4-42</v>
      </c>
      <c r="B645" t="str">
        <f t="shared" si="90"/>
        <v>BCBUS0</v>
      </c>
      <c r="C645" t="str">
        <f t="shared" si="91"/>
        <v>U4-BCBUS0</v>
      </c>
      <c r="D645" t="str">
        <f t="shared" si="92"/>
        <v>U4-42</v>
      </c>
      <c r="E645" t="s">
        <v>786</v>
      </c>
      <c r="F645">
        <v>42</v>
      </c>
      <c r="G645" t="s">
        <v>1791</v>
      </c>
      <c r="AT645" t="str">
        <f t="shared" si="93"/>
        <v>BCBUS0</v>
      </c>
      <c r="AU645" t="str">
        <f t="shared" si="94"/>
        <v>--</v>
      </c>
    </row>
    <row r="646" spans="1:47" x14ac:dyDescent="0.25">
      <c r="A646" t="str">
        <f t="shared" ref="A646:A709" si="95">$E646&amp;"-"&amp;$F646</f>
        <v>U4-43</v>
      </c>
      <c r="B646" t="str">
        <f t="shared" ref="B646:B709" si="96">IF(OR(E646=$A$2,E646=$B$2,E646=$C$2,E646=$D$2),"--",G646)</f>
        <v>VCORE</v>
      </c>
      <c r="C646" t="str">
        <f t="shared" ref="C646:C709" si="97">$E646&amp;"-"&amp;$G646</f>
        <v>U4-VCORE</v>
      </c>
      <c r="D646" t="str">
        <f t="shared" ref="D646:D709" si="98">A646</f>
        <v>U4-43</v>
      </c>
      <c r="E646" t="s">
        <v>786</v>
      </c>
      <c r="F646">
        <v>43</v>
      </c>
      <c r="G646" t="s">
        <v>1938</v>
      </c>
      <c r="AT646" t="str">
        <f t="shared" ref="AT646:AT709" si="99">IF(IF(COUNTIF($AO$6:$AQ$150,B646)&gt;0,"---","--")="---",VLOOKUP(B646,$AO$6:$AQ$150,3,0),B646)</f>
        <v>VCORE</v>
      </c>
      <c r="AU646" t="str">
        <f t="shared" ref="AU646:AU709" si="100">IF(IF(COUNTIF($AO$6:$AQ$150,B646)&gt;0,"---","--")="---",VLOOKUP(B646,$AO$6:$AQ$150,2,0),"--")</f>
        <v>--</v>
      </c>
    </row>
    <row r="647" spans="1:47" x14ac:dyDescent="0.25">
      <c r="A647" t="str">
        <f t="shared" si="95"/>
        <v>U4-44</v>
      </c>
      <c r="B647" t="str">
        <f t="shared" si="96"/>
        <v>3.3V</v>
      </c>
      <c r="C647" t="str">
        <f t="shared" si="97"/>
        <v>U4-3.3V</v>
      </c>
      <c r="D647" t="str">
        <f t="shared" si="98"/>
        <v>U4-44</v>
      </c>
      <c r="E647" t="s">
        <v>786</v>
      </c>
      <c r="F647">
        <v>44</v>
      </c>
      <c r="G647" t="s">
        <v>1598</v>
      </c>
      <c r="AT647">
        <f t="shared" si="99"/>
        <v>0</v>
      </c>
      <c r="AU647">
        <f t="shared" si="100"/>
        <v>0</v>
      </c>
    </row>
    <row r="648" spans="1:47" x14ac:dyDescent="0.25">
      <c r="A648" t="str">
        <f t="shared" si="95"/>
        <v>U4-45</v>
      </c>
      <c r="B648" t="str">
        <f t="shared" si="96"/>
        <v>GND</v>
      </c>
      <c r="C648" t="str">
        <f t="shared" si="97"/>
        <v>U4-GND</v>
      </c>
      <c r="D648" t="str">
        <f t="shared" si="98"/>
        <v>U4-45</v>
      </c>
      <c r="E648" t="s">
        <v>786</v>
      </c>
      <c r="F648">
        <v>45</v>
      </c>
      <c r="G648" t="s">
        <v>291</v>
      </c>
      <c r="AT648">
        <f t="shared" si="99"/>
        <v>0</v>
      </c>
      <c r="AU648">
        <f t="shared" si="100"/>
        <v>0</v>
      </c>
    </row>
    <row r="649" spans="1:47" x14ac:dyDescent="0.25">
      <c r="A649" t="str">
        <f t="shared" si="95"/>
        <v>U4-46</v>
      </c>
      <c r="B649" t="str">
        <f t="shared" si="96"/>
        <v>BCBUS1</v>
      </c>
      <c r="C649" t="str">
        <f t="shared" si="97"/>
        <v>U4-BCBUS1</v>
      </c>
      <c r="D649" t="str">
        <f t="shared" si="98"/>
        <v>U4-46</v>
      </c>
      <c r="E649" t="s">
        <v>786</v>
      </c>
      <c r="F649">
        <v>46</v>
      </c>
      <c r="G649" t="s">
        <v>1793</v>
      </c>
      <c r="AT649" t="str">
        <f t="shared" si="99"/>
        <v>BCBUS1</v>
      </c>
      <c r="AU649" t="str">
        <f t="shared" si="100"/>
        <v>--</v>
      </c>
    </row>
    <row r="650" spans="1:47" x14ac:dyDescent="0.25">
      <c r="A650" t="str">
        <f t="shared" si="95"/>
        <v>U4-47</v>
      </c>
      <c r="B650" t="str">
        <f t="shared" si="96"/>
        <v>NetU4_47</v>
      </c>
      <c r="C650" t="str">
        <f t="shared" si="97"/>
        <v>U4-NetU4_47</v>
      </c>
      <c r="D650" t="str">
        <f t="shared" si="98"/>
        <v>U4-47</v>
      </c>
      <c r="E650" t="s">
        <v>786</v>
      </c>
      <c r="F650">
        <v>47</v>
      </c>
      <c r="G650" t="s">
        <v>1966</v>
      </c>
      <c r="AT650" t="str">
        <f t="shared" si="99"/>
        <v>NetU4_47</v>
      </c>
      <c r="AU650" t="str">
        <f t="shared" si="100"/>
        <v>--</v>
      </c>
    </row>
    <row r="651" spans="1:47" x14ac:dyDescent="0.25">
      <c r="A651" t="str">
        <f t="shared" si="95"/>
        <v>U4-48</v>
      </c>
      <c r="B651" t="str">
        <f t="shared" si="96"/>
        <v>NetU4_48</v>
      </c>
      <c r="C651" t="str">
        <f t="shared" si="97"/>
        <v>U4-NetU4_48</v>
      </c>
      <c r="D651" t="str">
        <f t="shared" si="98"/>
        <v>U4-48</v>
      </c>
      <c r="E651" t="s">
        <v>786</v>
      </c>
      <c r="F651">
        <v>48</v>
      </c>
      <c r="G651" t="s">
        <v>1967</v>
      </c>
      <c r="AT651" t="str">
        <f t="shared" si="99"/>
        <v>NetU4_48</v>
      </c>
      <c r="AU651" t="str">
        <f t="shared" si="100"/>
        <v>--</v>
      </c>
    </row>
    <row r="652" spans="1:47" x14ac:dyDescent="0.25">
      <c r="A652" t="str">
        <f t="shared" si="95"/>
        <v>U4-49</v>
      </c>
      <c r="B652" t="str">
        <f t="shared" si="96"/>
        <v>NetU4_49</v>
      </c>
      <c r="C652" t="str">
        <f t="shared" si="97"/>
        <v>U4-NetU4_49</v>
      </c>
      <c r="D652" t="str">
        <f t="shared" si="98"/>
        <v>U4-49</v>
      </c>
      <c r="E652" t="s">
        <v>786</v>
      </c>
      <c r="F652">
        <v>49</v>
      </c>
      <c r="G652" t="s">
        <v>1968</v>
      </c>
      <c r="AT652" t="str">
        <f t="shared" si="99"/>
        <v>NetU4_49</v>
      </c>
      <c r="AU652" t="str">
        <f t="shared" si="100"/>
        <v>--</v>
      </c>
    </row>
    <row r="653" spans="1:47" x14ac:dyDescent="0.25">
      <c r="A653" t="str">
        <f t="shared" si="95"/>
        <v>U4-50</v>
      </c>
      <c r="B653" t="str">
        <f t="shared" si="96"/>
        <v>3.3V</v>
      </c>
      <c r="C653" t="str">
        <f t="shared" si="97"/>
        <v>U4-3.3V</v>
      </c>
      <c r="D653" t="str">
        <f t="shared" si="98"/>
        <v>U4-50</v>
      </c>
      <c r="E653" t="s">
        <v>786</v>
      </c>
      <c r="F653">
        <v>50</v>
      </c>
      <c r="G653" t="s">
        <v>1598</v>
      </c>
      <c r="AT653">
        <f t="shared" si="99"/>
        <v>0</v>
      </c>
      <c r="AU653">
        <f t="shared" si="100"/>
        <v>0</v>
      </c>
    </row>
    <row r="654" spans="1:47" x14ac:dyDescent="0.25">
      <c r="A654" t="str">
        <f t="shared" si="95"/>
        <v>U4-51</v>
      </c>
      <c r="B654" t="str">
        <f t="shared" si="96"/>
        <v>NetU4_51</v>
      </c>
      <c r="C654" t="str">
        <f t="shared" si="97"/>
        <v>U4-NetU4_51</v>
      </c>
      <c r="D654" t="str">
        <f t="shared" si="98"/>
        <v>U4-51</v>
      </c>
      <c r="E654" t="s">
        <v>786</v>
      </c>
      <c r="F654">
        <v>51</v>
      </c>
      <c r="G654" t="s">
        <v>1969</v>
      </c>
      <c r="AT654" t="str">
        <f t="shared" si="99"/>
        <v>NetU4_51</v>
      </c>
      <c r="AU654" t="str">
        <f t="shared" si="100"/>
        <v>--</v>
      </c>
    </row>
    <row r="655" spans="1:47" x14ac:dyDescent="0.25">
      <c r="A655" t="str">
        <f t="shared" si="95"/>
        <v>U4-52</v>
      </c>
      <c r="B655" t="str">
        <f t="shared" si="96"/>
        <v>NetU4_52</v>
      </c>
      <c r="C655" t="str">
        <f t="shared" si="97"/>
        <v>U4-NetU4_52</v>
      </c>
      <c r="D655" t="str">
        <f t="shared" si="98"/>
        <v>U4-52</v>
      </c>
      <c r="E655" t="s">
        <v>786</v>
      </c>
      <c r="F655">
        <v>52</v>
      </c>
      <c r="G655" t="s">
        <v>1970</v>
      </c>
      <c r="AT655" t="str">
        <f t="shared" si="99"/>
        <v>NetU4_52</v>
      </c>
      <c r="AU655" t="str">
        <f t="shared" si="100"/>
        <v>--</v>
      </c>
    </row>
    <row r="656" spans="1:47" x14ac:dyDescent="0.25">
      <c r="A656" t="str">
        <f t="shared" si="95"/>
        <v>U4-53</v>
      </c>
      <c r="B656" t="str">
        <f t="shared" si="96"/>
        <v>NetU4_53</v>
      </c>
      <c r="C656" t="str">
        <f t="shared" si="97"/>
        <v>U4-NetU4_53</v>
      </c>
      <c r="D656" t="str">
        <f t="shared" si="98"/>
        <v>U4-53</v>
      </c>
      <c r="E656" t="s">
        <v>786</v>
      </c>
      <c r="F656">
        <v>53</v>
      </c>
      <c r="G656" t="s">
        <v>1971</v>
      </c>
      <c r="AT656" t="str">
        <f t="shared" si="99"/>
        <v>NetU4_53</v>
      </c>
      <c r="AU656" t="str">
        <f t="shared" si="100"/>
        <v>--</v>
      </c>
    </row>
    <row r="657" spans="1:47" x14ac:dyDescent="0.25">
      <c r="A657" t="str">
        <f t="shared" si="95"/>
        <v>U4-54</v>
      </c>
      <c r="B657" t="str">
        <f t="shared" si="96"/>
        <v>NetU4_54</v>
      </c>
      <c r="C657" t="str">
        <f t="shared" si="97"/>
        <v>U4-NetU4_54</v>
      </c>
      <c r="D657" t="str">
        <f t="shared" si="98"/>
        <v>U4-54</v>
      </c>
      <c r="E657" t="s">
        <v>786</v>
      </c>
      <c r="F657">
        <v>54</v>
      </c>
      <c r="G657" t="s">
        <v>1972</v>
      </c>
      <c r="AT657" t="str">
        <f t="shared" si="99"/>
        <v>NetU4_54</v>
      </c>
      <c r="AU657" t="str">
        <f t="shared" si="100"/>
        <v>--</v>
      </c>
    </row>
    <row r="658" spans="1:47" x14ac:dyDescent="0.25">
      <c r="A658" t="str">
        <f t="shared" si="95"/>
        <v>U4-55</v>
      </c>
      <c r="B658" t="str">
        <f t="shared" si="96"/>
        <v>EEDATA</v>
      </c>
      <c r="C658" t="str">
        <f t="shared" si="97"/>
        <v>U4-EEDATA</v>
      </c>
      <c r="D658" t="str">
        <f t="shared" si="98"/>
        <v>U4-55</v>
      </c>
      <c r="E658" t="s">
        <v>786</v>
      </c>
      <c r="F658">
        <v>55</v>
      </c>
      <c r="G658" t="s">
        <v>1814</v>
      </c>
      <c r="AT658" t="str">
        <f t="shared" si="99"/>
        <v>EEDATA</v>
      </c>
      <c r="AU658" t="str">
        <f t="shared" si="100"/>
        <v>--</v>
      </c>
    </row>
    <row r="659" spans="1:47" x14ac:dyDescent="0.25">
      <c r="A659" t="str">
        <f t="shared" si="95"/>
        <v>U4-56</v>
      </c>
      <c r="B659" t="str">
        <f t="shared" si="96"/>
        <v>EECLK</v>
      </c>
      <c r="C659" t="str">
        <f t="shared" si="97"/>
        <v>U4-EECLK</v>
      </c>
      <c r="D659" t="str">
        <f t="shared" si="98"/>
        <v>U4-56</v>
      </c>
      <c r="E659" t="s">
        <v>786</v>
      </c>
      <c r="F659">
        <v>56</v>
      </c>
      <c r="G659" t="s">
        <v>1812</v>
      </c>
      <c r="AT659" t="str">
        <f t="shared" si="99"/>
        <v>EECLK</v>
      </c>
      <c r="AU659" t="str">
        <f t="shared" si="100"/>
        <v>--</v>
      </c>
    </row>
    <row r="660" spans="1:47" x14ac:dyDescent="0.25">
      <c r="A660" t="str">
        <f t="shared" si="95"/>
        <v>U4-57</v>
      </c>
      <c r="B660" t="str">
        <f t="shared" si="96"/>
        <v>GND</v>
      </c>
      <c r="C660" t="str">
        <f t="shared" si="97"/>
        <v>U4-GND</v>
      </c>
      <c r="D660" t="str">
        <f t="shared" si="98"/>
        <v>U4-57</v>
      </c>
      <c r="E660" t="s">
        <v>786</v>
      </c>
      <c r="F660">
        <v>57</v>
      </c>
      <c r="G660" t="s">
        <v>291</v>
      </c>
      <c r="AT660">
        <f t="shared" si="99"/>
        <v>0</v>
      </c>
      <c r="AU660">
        <f t="shared" si="100"/>
        <v>0</v>
      </c>
    </row>
    <row r="661" spans="1:47" x14ac:dyDescent="0.25">
      <c r="A661" t="str">
        <f t="shared" si="95"/>
        <v>U5-1</v>
      </c>
      <c r="B661" t="str">
        <f t="shared" si="96"/>
        <v>TCK_B</v>
      </c>
      <c r="C661" t="str">
        <f t="shared" si="97"/>
        <v>U5-TCK_B</v>
      </c>
      <c r="D661" t="str">
        <f t="shared" si="98"/>
        <v>U5-1</v>
      </c>
      <c r="E661" t="s">
        <v>787</v>
      </c>
      <c r="F661">
        <v>1</v>
      </c>
      <c r="G661" t="s">
        <v>1921</v>
      </c>
      <c r="AT661" t="str">
        <f t="shared" si="99"/>
        <v>TCK_B</v>
      </c>
      <c r="AU661" t="str">
        <f t="shared" si="100"/>
        <v>--</v>
      </c>
    </row>
    <row r="662" spans="1:47" x14ac:dyDescent="0.25">
      <c r="A662" t="str">
        <f t="shared" si="95"/>
        <v>U5-2</v>
      </c>
      <c r="B662" t="str">
        <f t="shared" si="96"/>
        <v>TDO_B</v>
      </c>
      <c r="C662" t="str">
        <f t="shared" si="97"/>
        <v>U5-TDO_B</v>
      </c>
      <c r="D662" t="str">
        <f t="shared" si="98"/>
        <v>U5-2</v>
      </c>
      <c r="E662" t="s">
        <v>787</v>
      </c>
      <c r="F662">
        <v>2</v>
      </c>
      <c r="G662" t="s">
        <v>1923</v>
      </c>
      <c r="AT662" t="str">
        <f t="shared" si="99"/>
        <v>TDO_B</v>
      </c>
      <c r="AU662" t="str">
        <f t="shared" si="100"/>
        <v>--</v>
      </c>
    </row>
    <row r="663" spans="1:47" x14ac:dyDescent="0.25">
      <c r="A663" t="str">
        <f t="shared" si="95"/>
        <v>U5-3</v>
      </c>
      <c r="B663" t="str">
        <f t="shared" si="96"/>
        <v>TDI_B</v>
      </c>
      <c r="C663" t="str">
        <f t="shared" si="97"/>
        <v>U5-TDI_B</v>
      </c>
      <c r="D663" t="str">
        <f t="shared" si="98"/>
        <v>U5-3</v>
      </c>
      <c r="E663" t="s">
        <v>787</v>
      </c>
      <c r="F663">
        <v>3</v>
      </c>
      <c r="G663" t="s">
        <v>1922</v>
      </c>
      <c r="AT663" t="str">
        <f t="shared" si="99"/>
        <v>TDI_B</v>
      </c>
      <c r="AU663" t="str">
        <f t="shared" si="100"/>
        <v>--</v>
      </c>
    </row>
    <row r="664" spans="1:47" x14ac:dyDescent="0.25">
      <c r="A664" t="str">
        <f t="shared" si="95"/>
        <v>U5-4</v>
      </c>
      <c r="B664" t="str">
        <f t="shared" si="96"/>
        <v>TMS_B</v>
      </c>
      <c r="C664" t="str">
        <f t="shared" si="97"/>
        <v>U5-TMS_B</v>
      </c>
      <c r="D664" t="str">
        <f t="shared" si="98"/>
        <v>U5-4</v>
      </c>
      <c r="E664" t="s">
        <v>787</v>
      </c>
      <c r="F664">
        <v>4</v>
      </c>
      <c r="G664" t="s">
        <v>1924</v>
      </c>
      <c r="AT664" t="str">
        <f t="shared" si="99"/>
        <v>TMS_B</v>
      </c>
      <c r="AU664" t="str">
        <f t="shared" si="100"/>
        <v>--</v>
      </c>
    </row>
    <row r="665" spans="1:47" x14ac:dyDescent="0.25">
      <c r="A665" t="str">
        <f t="shared" si="95"/>
        <v>U5-5</v>
      </c>
      <c r="B665" t="str">
        <f t="shared" si="96"/>
        <v>NetU5_5</v>
      </c>
      <c r="C665" t="str">
        <f t="shared" si="97"/>
        <v>U5-NetU5_5</v>
      </c>
      <c r="D665" t="str">
        <f t="shared" si="98"/>
        <v>U5-5</v>
      </c>
      <c r="E665" t="s">
        <v>787</v>
      </c>
      <c r="F665">
        <v>5</v>
      </c>
      <c r="G665" t="s">
        <v>1973</v>
      </c>
      <c r="AT665" t="str">
        <f t="shared" si="99"/>
        <v>NetU5_5</v>
      </c>
      <c r="AU665" t="str">
        <f t="shared" si="100"/>
        <v>--</v>
      </c>
    </row>
    <row r="666" spans="1:47" x14ac:dyDescent="0.25">
      <c r="A666" t="str">
        <f t="shared" si="95"/>
        <v>U5-6</v>
      </c>
      <c r="B666" t="str">
        <f t="shared" si="96"/>
        <v>NetU5_6</v>
      </c>
      <c r="C666" t="str">
        <f t="shared" si="97"/>
        <v>U5-NetU5_6</v>
      </c>
      <c r="D666" t="str">
        <f t="shared" si="98"/>
        <v>U5-6</v>
      </c>
      <c r="E666" t="s">
        <v>787</v>
      </c>
      <c r="F666">
        <v>6</v>
      </c>
      <c r="G666" t="s">
        <v>1974</v>
      </c>
      <c r="AT666" t="str">
        <f t="shared" si="99"/>
        <v>NetU5_6</v>
      </c>
      <c r="AU666" t="str">
        <f t="shared" si="100"/>
        <v>--</v>
      </c>
    </row>
    <row r="667" spans="1:47" x14ac:dyDescent="0.25">
      <c r="A667" t="str">
        <f t="shared" si="95"/>
        <v>U5-7</v>
      </c>
      <c r="B667" t="str">
        <f t="shared" si="96"/>
        <v>VCCJTAG</v>
      </c>
      <c r="C667" t="str">
        <f t="shared" si="97"/>
        <v>U5-VCCJTAG</v>
      </c>
      <c r="D667" t="str">
        <f t="shared" si="98"/>
        <v>U5-7</v>
      </c>
      <c r="E667" t="s">
        <v>787</v>
      </c>
      <c r="F667">
        <v>7</v>
      </c>
      <c r="G667" t="s">
        <v>1936</v>
      </c>
      <c r="AT667">
        <f t="shared" si="99"/>
        <v>0</v>
      </c>
      <c r="AU667">
        <f t="shared" si="100"/>
        <v>0</v>
      </c>
    </row>
    <row r="668" spans="1:47" x14ac:dyDescent="0.25">
      <c r="A668" t="str">
        <f t="shared" si="95"/>
        <v>U5-8</v>
      </c>
      <c r="B668" t="str">
        <f t="shared" si="96"/>
        <v>GND</v>
      </c>
      <c r="C668" t="str">
        <f t="shared" si="97"/>
        <v>U5-GND</v>
      </c>
      <c r="D668" t="str">
        <f t="shared" si="98"/>
        <v>U5-8</v>
      </c>
      <c r="E668" t="s">
        <v>787</v>
      </c>
      <c r="F668">
        <v>8</v>
      </c>
      <c r="G668" t="s">
        <v>291</v>
      </c>
      <c r="AT668">
        <f t="shared" si="99"/>
        <v>0</v>
      </c>
      <c r="AU668">
        <f t="shared" si="100"/>
        <v>0</v>
      </c>
    </row>
    <row r="669" spans="1:47" x14ac:dyDescent="0.25">
      <c r="A669" t="str">
        <f t="shared" si="95"/>
        <v>U5-9</v>
      </c>
      <c r="B669" t="str">
        <f t="shared" si="96"/>
        <v>NetU5_9</v>
      </c>
      <c r="C669" t="str">
        <f t="shared" si="97"/>
        <v>U5-NetU5_9</v>
      </c>
      <c r="D669" t="str">
        <f t="shared" si="98"/>
        <v>U5-9</v>
      </c>
      <c r="E669" t="s">
        <v>787</v>
      </c>
      <c r="F669">
        <v>9</v>
      </c>
      <c r="G669" t="s">
        <v>1975</v>
      </c>
      <c r="AT669" t="str">
        <f t="shared" si="99"/>
        <v>NetU5_9</v>
      </c>
      <c r="AU669" t="str">
        <f t="shared" si="100"/>
        <v>--</v>
      </c>
    </row>
    <row r="670" spans="1:47" x14ac:dyDescent="0.25">
      <c r="A670" t="str">
        <f t="shared" si="95"/>
        <v>U5-10</v>
      </c>
      <c r="B670" t="str">
        <f t="shared" si="96"/>
        <v>NetU5_10</v>
      </c>
      <c r="C670" t="str">
        <f t="shared" si="97"/>
        <v>U5-NetU5_10</v>
      </c>
      <c r="D670" t="str">
        <f t="shared" si="98"/>
        <v>U5-10</v>
      </c>
      <c r="E670" t="s">
        <v>787</v>
      </c>
      <c r="F670">
        <v>10</v>
      </c>
      <c r="G670" t="s">
        <v>1976</v>
      </c>
      <c r="AT670" t="str">
        <f t="shared" si="99"/>
        <v>NetU5_10</v>
      </c>
      <c r="AU670" t="str">
        <f t="shared" si="100"/>
        <v>--</v>
      </c>
    </row>
    <row r="671" spans="1:47" x14ac:dyDescent="0.25">
      <c r="A671" t="str">
        <f t="shared" si="95"/>
        <v>U5-11</v>
      </c>
      <c r="B671" t="str">
        <f t="shared" si="96"/>
        <v>NetU5_11</v>
      </c>
      <c r="C671" t="str">
        <f t="shared" si="97"/>
        <v>U5-NetU5_11</v>
      </c>
      <c r="D671" t="str">
        <f t="shared" si="98"/>
        <v>U5-11</v>
      </c>
      <c r="E671" t="s">
        <v>787</v>
      </c>
      <c r="F671">
        <v>11</v>
      </c>
      <c r="G671" t="s">
        <v>1977</v>
      </c>
      <c r="AT671" t="str">
        <f t="shared" si="99"/>
        <v>NetU5_11</v>
      </c>
      <c r="AU671" t="str">
        <f t="shared" si="100"/>
        <v>--</v>
      </c>
    </row>
    <row r="672" spans="1:47" x14ac:dyDescent="0.25">
      <c r="A672" t="str">
        <f t="shared" si="95"/>
        <v>U5-12</v>
      </c>
      <c r="B672" t="str">
        <f t="shared" si="96"/>
        <v>NetU5_12</v>
      </c>
      <c r="C672" t="str">
        <f t="shared" si="97"/>
        <v>U5-NetU5_12</v>
      </c>
      <c r="D672" t="str">
        <f t="shared" si="98"/>
        <v>U5-12</v>
      </c>
      <c r="E672" t="s">
        <v>787</v>
      </c>
      <c r="F672">
        <v>12</v>
      </c>
      <c r="G672" t="s">
        <v>1978</v>
      </c>
      <c r="AT672" t="str">
        <f t="shared" si="99"/>
        <v>NetU5_12</v>
      </c>
      <c r="AU672" t="str">
        <f t="shared" si="100"/>
        <v>--</v>
      </c>
    </row>
    <row r="673" spans="1:47" x14ac:dyDescent="0.25">
      <c r="A673" t="str">
        <f t="shared" si="95"/>
        <v>U5-13</v>
      </c>
      <c r="B673" t="str">
        <f t="shared" si="96"/>
        <v>NetU5_13</v>
      </c>
      <c r="C673" t="str">
        <f t="shared" si="97"/>
        <v>U5-NetU5_13</v>
      </c>
      <c r="D673" t="str">
        <f t="shared" si="98"/>
        <v>U5-13</v>
      </c>
      <c r="E673" t="s">
        <v>787</v>
      </c>
      <c r="F673">
        <v>13</v>
      </c>
      <c r="G673" t="s">
        <v>1979</v>
      </c>
      <c r="AT673" t="str">
        <f t="shared" si="99"/>
        <v>NetU5_13</v>
      </c>
      <c r="AU673" t="str">
        <f t="shared" si="100"/>
        <v>--</v>
      </c>
    </row>
    <row r="674" spans="1:47" x14ac:dyDescent="0.25">
      <c r="A674" t="str">
        <f t="shared" si="95"/>
        <v>U5-14</v>
      </c>
      <c r="B674" t="str">
        <f t="shared" si="96"/>
        <v>NetU5_14</v>
      </c>
      <c r="C674" t="str">
        <f t="shared" si="97"/>
        <v>U5-NetU5_14</v>
      </c>
      <c r="D674" t="str">
        <f t="shared" si="98"/>
        <v>U5-14</v>
      </c>
      <c r="E674" t="s">
        <v>787</v>
      </c>
      <c r="F674">
        <v>14</v>
      </c>
      <c r="G674" t="s">
        <v>1980</v>
      </c>
      <c r="AT674" t="str">
        <f t="shared" si="99"/>
        <v>NetU5_14</v>
      </c>
      <c r="AU674" t="str">
        <f t="shared" si="100"/>
        <v>--</v>
      </c>
    </row>
    <row r="675" spans="1:47" x14ac:dyDescent="0.25">
      <c r="A675" t="str">
        <f t="shared" si="95"/>
        <v>U5-15</v>
      </c>
      <c r="B675" t="str">
        <f t="shared" si="96"/>
        <v>NetU5_15</v>
      </c>
      <c r="C675" t="str">
        <f t="shared" si="97"/>
        <v>U5-NetU5_15</v>
      </c>
      <c r="D675" t="str">
        <f t="shared" si="98"/>
        <v>U5-15</v>
      </c>
      <c r="E675" t="s">
        <v>787</v>
      </c>
      <c r="F675">
        <v>15</v>
      </c>
      <c r="G675" t="s">
        <v>1981</v>
      </c>
      <c r="AT675" t="str">
        <f t="shared" si="99"/>
        <v>NetU5_15</v>
      </c>
      <c r="AU675" t="str">
        <f t="shared" si="100"/>
        <v>--</v>
      </c>
    </row>
    <row r="676" spans="1:47" x14ac:dyDescent="0.25">
      <c r="A676" t="str">
        <f t="shared" si="95"/>
        <v>U5-16</v>
      </c>
      <c r="B676" t="str">
        <f t="shared" si="96"/>
        <v>VCCJTAG</v>
      </c>
      <c r="C676" t="str">
        <f t="shared" si="97"/>
        <v>U5-VCCJTAG</v>
      </c>
      <c r="D676" t="str">
        <f t="shared" si="98"/>
        <v>U5-16</v>
      </c>
      <c r="E676" t="s">
        <v>787</v>
      </c>
      <c r="F676">
        <v>16</v>
      </c>
      <c r="G676" t="s">
        <v>1936</v>
      </c>
      <c r="AT676">
        <f t="shared" si="99"/>
        <v>0</v>
      </c>
      <c r="AU676">
        <f t="shared" si="100"/>
        <v>0</v>
      </c>
    </row>
    <row r="677" spans="1:47" x14ac:dyDescent="0.25">
      <c r="A677" t="str">
        <f t="shared" si="95"/>
        <v>U5-17</v>
      </c>
      <c r="B677" t="str">
        <f t="shared" si="96"/>
        <v>NetU5_17</v>
      </c>
      <c r="C677" t="str">
        <f t="shared" si="97"/>
        <v>U5-NetU5_17</v>
      </c>
      <c r="D677" t="str">
        <f t="shared" si="98"/>
        <v>U5-17</v>
      </c>
      <c r="E677" t="s">
        <v>787</v>
      </c>
      <c r="F677">
        <v>17</v>
      </c>
      <c r="G677" t="s">
        <v>1982</v>
      </c>
      <c r="AT677" t="str">
        <f t="shared" si="99"/>
        <v>NetU5_17</v>
      </c>
      <c r="AU677" t="str">
        <f t="shared" si="100"/>
        <v>--</v>
      </c>
    </row>
    <row r="678" spans="1:47" x14ac:dyDescent="0.25">
      <c r="A678" t="str">
        <f t="shared" si="95"/>
        <v>U5-18</v>
      </c>
      <c r="B678" t="str">
        <f t="shared" si="96"/>
        <v>GND</v>
      </c>
      <c r="C678" t="str">
        <f t="shared" si="97"/>
        <v>U5-GND</v>
      </c>
      <c r="D678" t="str">
        <f t="shared" si="98"/>
        <v>U5-18</v>
      </c>
      <c r="E678" t="s">
        <v>787</v>
      </c>
      <c r="F678">
        <v>18</v>
      </c>
      <c r="G678" t="s">
        <v>291</v>
      </c>
      <c r="AT678">
        <f t="shared" si="99"/>
        <v>0</v>
      </c>
      <c r="AU678">
        <f t="shared" si="100"/>
        <v>0</v>
      </c>
    </row>
    <row r="679" spans="1:47" x14ac:dyDescent="0.25">
      <c r="A679" t="str">
        <f t="shared" si="95"/>
        <v>U5-19</v>
      </c>
      <c r="B679" t="str">
        <f t="shared" si="96"/>
        <v>NetU5_19</v>
      </c>
      <c r="C679" t="str">
        <f t="shared" si="97"/>
        <v>U5-NetU5_19</v>
      </c>
      <c r="D679" t="str">
        <f t="shared" si="98"/>
        <v>U5-19</v>
      </c>
      <c r="E679" t="s">
        <v>787</v>
      </c>
      <c r="F679">
        <v>19</v>
      </c>
      <c r="G679" t="s">
        <v>1983</v>
      </c>
      <c r="AT679" t="str">
        <f t="shared" si="99"/>
        <v>NetU5_19</v>
      </c>
      <c r="AU679" t="str">
        <f t="shared" si="100"/>
        <v>--</v>
      </c>
    </row>
    <row r="680" spans="1:47" x14ac:dyDescent="0.25">
      <c r="A680" t="str">
        <f t="shared" si="95"/>
        <v>U5-20</v>
      </c>
      <c r="B680" t="str">
        <f t="shared" si="96"/>
        <v>NetU5_20</v>
      </c>
      <c r="C680" t="str">
        <f t="shared" si="97"/>
        <v>U5-NetU5_20</v>
      </c>
      <c r="D680" t="str">
        <f t="shared" si="98"/>
        <v>U5-20</v>
      </c>
      <c r="E680" t="s">
        <v>787</v>
      </c>
      <c r="F680">
        <v>20</v>
      </c>
      <c r="G680" t="s">
        <v>1984</v>
      </c>
      <c r="AT680" t="str">
        <f t="shared" si="99"/>
        <v>NetU5_20</v>
      </c>
      <c r="AU680" t="str">
        <f t="shared" si="100"/>
        <v>--</v>
      </c>
    </row>
    <row r="681" spans="1:47" x14ac:dyDescent="0.25">
      <c r="A681" t="str">
        <f t="shared" si="95"/>
        <v>U5-21</v>
      </c>
      <c r="B681" t="str">
        <f t="shared" si="96"/>
        <v>NetU5_21</v>
      </c>
      <c r="C681" t="str">
        <f t="shared" si="97"/>
        <v>U5-NetU5_21</v>
      </c>
      <c r="D681" t="str">
        <f t="shared" si="98"/>
        <v>U5-21</v>
      </c>
      <c r="E681" t="s">
        <v>787</v>
      </c>
      <c r="F681">
        <v>21</v>
      </c>
      <c r="G681" t="s">
        <v>1985</v>
      </c>
      <c r="AT681" t="str">
        <f t="shared" si="99"/>
        <v>NetU5_21</v>
      </c>
      <c r="AU681" t="str">
        <f t="shared" si="100"/>
        <v>--</v>
      </c>
    </row>
    <row r="682" spans="1:47" x14ac:dyDescent="0.25">
      <c r="A682" t="str">
        <f t="shared" si="95"/>
        <v>U5-22</v>
      </c>
      <c r="B682" t="str">
        <f t="shared" si="96"/>
        <v>NetU5_22</v>
      </c>
      <c r="C682" t="str">
        <f t="shared" si="97"/>
        <v>U5-NetU5_22</v>
      </c>
      <c r="D682" t="str">
        <f t="shared" si="98"/>
        <v>U5-22</v>
      </c>
      <c r="E682" t="s">
        <v>787</v>
      </c>
      <c r="F682">
        <v>22</v>
      </c>
      <c r="G682" t="s">
        <v>1986</v>
      </c>
      <c r="AT682" t="str">
        <f t="shared" si="99"/>
        <v>NetU5_22</v>
      </c>
      <c r="AU682" t="str">
        <f t="shared" si="100"/>
        <v>--</v>
      </c>
    </row>
    <row r="683" spans="1:47" x14ac:dyDescent="0.25">
      <c r="A683" t="str">
        <f t="shared" si="95"/>
        <v>U5-23</v>
      </c>
      <c r="B683" t="str">
        <f t="shared" si="96"/>
        <v>NetU5_23</v>
      </c>
      <c r="C683" t="str">
        <f t="shared" si="97"/>
        <v>U5-NetU5_23</v>
      </c>
      <c r="D683" t="str">
        <f t="shared" si="98"/>
        <v>U5-23</v>
      </c>
      <c r="E683" t="s">
        <v>787</v>
      </c>
      <c r="F683">
        <v>23</v>
      </c>
      <c r="G683" t="s">
        <v>1987</v>
      </c>
      <c r="AT683" t="str">
        <f t="shared" si="99"/>
        <v>NetU5_23</v>
      </c>
      <c r="AU683" t="str">
        <f t="shared" si="100"/>
        <v>--</v>
      </c>
    </row>
    <row r="684" spans="1:47" x14ac:dyDescent="0.25">
      <c r="A684" t="str">
        <f t="shared" si="95"/>
        <v>U5-24</v>
      </c>
      <c r="B684" t="str">
        <f t="shared" si="96"/>
        <v>NetU5_24</v>
      </c>
      <c r="C684" t="str">
        <f t="shared" si="97"/>
        <v>U5-NetU5_24</v>
      </c>
      <c r="D684" t="str">
        <f t="shared" si="98"/>
        <v>U5-24</v>
      </c>
      <c r="E684" t="s">
        <v>787</v>
      </c>
      <c r="F684">
        <v>24</v>
      </c>
      <c r="G684" t="s">
        <v>1988</v>
      </c>
      <c r="AT684" t="str">
        <f t="shared" si="99"/>
        <v>NetU5_24</v>
      </c>
      <c r="AU684" t="str">
        <f t="shared" si="100"/>
        <v>--</v>
      </c>
    </row>
    <row r="685" spans="1:47" x14ac:dyDescent="0.25">
      <c r="A685" t="str">
        <f t="shared" si="95"/>
        <v>U5-25</v>
      </c>
      <c r="B685" t="str">
        <f t="shared" si="96"/>
        <v>NetU5_25</v>
      </c>
      <c r="C685" t="str">
        <f t="shared" si="97"/>
        <v>U5-NetU5_25</v>
      </c>
      <c r="D685" t="str">
        <f t="shared" si="98"/>
        <v>U5-25</v>
      </c>
      <c r="E685" t="s">
        <v>787</v>
      </c>
      <c r="F685">
        <v>25</v>
      </c>
      <c r="G685" t="s">
        <v>1989</v>
      </c>
      <c r="AT685" t="str">
        <f t="shared" si="99"/>
        <v>NetU5_25</v>
      </c>
      <c r="AU685" t="str">
        <f t="shared" si="100"/>
        <v>--</v>
      </c>
    </row>
    <row r="686" spans="1:47" x14ac:dyDescent="0.25">
      <c r="A686" t="str">
        <f t="shared" si="95"/>
        <v>U5-26</v>
      </c>
      <c r="B686" t="str">
        <f t="shared" si="96"/>
        <v>NetU5_26</v>
      </c>
      <c r="C686" t="str">
        <f t="shared" si="97"/>
        <v>U5-NetU5_26</v>
      </c>
      <c r="D686" t="str">
        <f t="shared" si="98"/>
        <v>U5-26</v>
      </c>
      <c r="E686" t="s">
        <v>787</v>
      </c>
      <c r="F686">
        <v>26</v>
      </c>
      <c r="G686" t="s">
        <v>1990</v>
      </c>
      <c r="AT686" t="str">
        <f t="shared" si="99"/>
        <v>NetU5_26</v>
      </c>
      <c r="AU686" t="str">
        <f t="shared" si="100"/>
        <v>--</v>
      </c>
    </row>
    <row r="687" spans="1:47" x14ac:dyDescent="0.25">
      <c r="A687" t="str">
        <f t="shared" si="95"/>
        <v>U5-27</v>
      </c>
      <c r="B687" t="str">
        <f t="shared" si="96"/>
        <v>FL_1</v>
      </c>
      <c r="C687" t="str">
        <f t="shared" si="97"/>
        <v>U5-FL_1</v>
      </c>
      <c r="D687" t="str">
        <f t="shared" si="98"/>
        <v>U5-27</v>
      </c>
      <c r="E687" t="s">
        <v>787</v>
      </c>
      <c r="F687">
        <v>27</v>
      </c>
      <c r="G687" t="s">
        <v>1833</v>
      </c>
      <c r="AT687" t="str">
        <f t="shared" si="99"/>
        <v>FL_1</v>
      </c>
      <c r="AU687" t="str">
        <f t="shared" si="100"/>
        <v>--</v>
      </c>
    </row>
    <row r="688" spans="1:47" x14ac:dyDescent="0.25">
      <c r="A688" t="str">
        <f t="shared" si="95"/>
        <v>U5-28</v>
      </c>
      <c r="B688" t="str">
        <f t="shared" si="96"/>
        <v>FL_0</v>
      </c>
      <c r="C688" t="str">
        <f t="shared" si="97"/>
        <v>U5-FL_0</v>
      </c>
      <c r="D688" t="str">
        <f t="shared" si="98"/>
        <v>U5-28</v>
      </c>
      <c r="E688" t="s">
        <v>787</v>
      </c>
      <c r="F688">
        <v>28</v>
      </c>
      <c r="G688" t="s">
        <v>1832</v>
      </c>
      <c r="AT688" t="str">
        <f t="shared" si="99"/>
        <v>FL_0</v>
      </c>
      <c r="AU688" t="str">
        <f t="shared" si="100"/>
        <v>--</v>
      </c>
    </row>
    <row r="689" spans="1:47" x14ac:dyDescent="0.25">
      <c r="A689" t="str">
        <f t="shared" si="95"/>
        <v>U5-29</v>
      </c>
      <c r="B689" t="str">
        <f t="shared" si="96"/>
        <v>GND</v>
      </c>
      <c r="C689" t="str">
        <f t="shared" si="97"/>
        <v>U5-GND</v>
      </c>
      <c r="D689" t="str">
        <f t="shared" si="98"/>
        <v>U5-29</v>
      </c>
      <c r="E689" t="s">
        <v>787</v>
      </c>
      <c r="F689">
        <v>29</v>
      </c>
      <c r="G689" t="s">
        <v>291</v>
      </c>
      <c r="AT689">
        <f t="shared" si="99"/>
        <v>0</v>
      </c>
      <c r="AU689">
        <f t="shared" si="100"/>
        <v>0</v>
      </c>
    </row>
    <row r="690" spans="1:47" x14ac:dyDescent="0.25">
      <c r="A690" t="str">
        <f t="shared" si="95"/>
        <v>U5-30</v>
      </c>
      <c r="B690" t="str">
        <f t="shared" si="96"/>
        <v>VCCJTAG</v>
      </c>
      <c r="C690" t="str">
        <f t="shared" si="97"/>
        <v>U5-VCCJTAG</v>
      </c>
      <c r="D690" t="str">
        <f t="shared" si="98"/>
        <v>U5-30</v>
      </c>
      <c r="E690" t="s">
        <v>787</v>
      </c>
      <c r="F690">
        <v>30</v>
      </c>
      <c r="G690" t="s">
        <v>1936</v>
      </c>
      <c r="AT690">
        <f t="shared" si="99"/>
        <v>0</v>
      </c>
      <c r="AU690">
        <f t="shared" si="100"/>
        <v>0</v>
      </c>
    </row>
    <row r="691" spans="1:47" x14ac:dyDescent="0.25">
      <c r="A691" t="str">
        <f t="shared" si="95"/>
        <v>U5-31</v>
      </c>
      <c r="B691" t="str">
        <f t="shared" si="96"/>
        <v>NetU5_31</v>
      </c>
      <c r="C691" t="str">
        <f t="shared" si="97"/>
        <v>U5-NetU5_31</v>
      </c>
      <c r="D691" t="str">
        <f t="shared" si="98"/>
        <v>U5-31</v>
      </c>
      <c r="E691" t="s">
        <v>787</v>
      </c>
      <c r="F691">
        <v>31</v>
      </c>
      <c r="G691" t="s">
        <v>1991</v>
      </c>
      <c r="AT691" t="str">
        <f t="shared" si="99"/>
        <v>NetU5_31</v>
      </c>
      <c r="AU691" t="str">
        <f t="shared" si="100"/>
        <v>--</v>
      </c>
    </row>
    <row r="692" spans="1:47" x14ac:dyDescent="0.25">
      <c r="A692" t="str">
        <f t="shared" si="95"/>
        <v>U5-32</v>
      </c>
      <c r="B692" t="str">
        <f t="shared" si="96"/>
        <v>NetU5_32</v>
      </c>
      <c r="C692" t="str">
        <f t="shared" si="97"/>
        <v>U5-NetU5_32</v>
      </c>
      <c r="D692" t="str">
        <f t="shared" si="98"/>
        <v>U5-32</v>
      </c>
      <c r="E692" t="s">
        <v>787</v>
      </c>
      <c r="F692">
        <v>32</v>
      </c>
      <c r="G692" t="s">
        <v>1992</v>
      </c>
      <c r="AT692" t="str">
        <f t="shared" si="99"/>
        <v>NetU5_32</v>
      </c>
      <c r="AU692" t="str">
        <f t="shared" si="100"/>
        <v>--</v>
      </c>
    </row>
    <row r="693" spans="1:47" x14ac:dyDescent="0.25">
      <c r="A693" t="str">
        <f t="shared" si="95"/>
        <v>U5-33</v>
      </c>
      <c r="B693" t="str">
        <f t="shared" si="96"/>
        <v>NetU5_33</v>
      </c>
      <c r="C693" t="str">
        <f t="shared" si="97"/>
        <v>U5-NetU5_33</v>
      </c>
      <c r="D693" t="str">
        <f t="shared" si="98"/>
        <v>U5-33</v>
      </c>
      <c r="E693" t="s">
        <v>787</v>
      </c>
      <c r="F693">
        <v>33</v>
      </c>
      <c r="G693" t="s">
        <v>1993</v>
      </c>
      <c r="AT693" t="str">
        <f t="shared" si="99"/>
        <v>NetU5_33</v>
      </c>
      <c r="AU693" t="str">
        <f t="shared" si="100"/>
        <v>--</v>
      </c>
    </row>
    <row r="694" spans="1:47" x14ac:dyDescent="0.25">
      <c r="A694" t="str">
        <f t="shared" si="95"/>
        <v>U5-34</v>
      </c>
      <c r="B694" t="str">
        <f t="shared" si="96"/>
        <v>NetU5_34</v>
      </c>
      <c r="C694" t="str">
        <f t="shared" si="97"/>
        <v>U5-NetU5_34</v>
      </c>
      <c r="D694" t="str">
        <f t="shared" si="98"/>
        <v>U5-34</v>
      </c>
      <c r="E694" t="s">
        <v>787</v>
      </c>
      <c r="F694">
        <v>34</v>
      </c>
      <c r="G694" t="s">
        <v>1994</v>
      </c>
      <c r="AT694" t="str">
        <f t="shared" si="99"/>
        <v>NetU5_34</v>
      </c>
      <c r="AU694" t="str">
        <f t="shared" si="100"/>
        <v>--</v>
      </c>
    </row>
    <row r="695" spans="1:47" x14ac:dyDescent="0.25">
      <c r="A695" t="str">
        <f t="shared" si="95"/>
        <v>U5-35</v>
      </c>
      <c r="B695" t="str">
        <f t="shared" si="96"/>
        <v>NetU5_35</v>
      </c>
      <c r="C695" t="str">
        <f t="shared" si="97"/>
        <v>U5-NetU5_35</v>
      </c>
      <c r="D695" t="str">
        <f t="shared" si="98"/>
        <v>U5-35</v>
      </c>
      <c r="E695" t="s">
        <v>787</v>
      </c>
      <c r="F695">
        <v>35</v>
      </c>
      <c r="G695" t="s">
        <v>1995</v>
      </c>
      <c r="AT695" t="str">
        <f t="shared" si="99"/>
        <v>NetU5_35</v>
      </c>
      <c r="AU695" t="str">
        <f t="shared" si="100"/>
        <v>--</v>
      </c>
    </row>
    <row r="696" spans="1:47" x14ac:dyDescent="0.25">
      <c r="A696" t="str">
        <f t="shared" si="95"/>
        <v>U5-36</v>
      </c>
      <c r="B696" t="str">
        <f t="shared" si="96"/>
        <v>3.3V</v>
      </c>
      <c r="C696" t="str">
        <f t="shared" si="97"/>
        <v>U5-3.3V</v>
      </c>
      <c r="D696" t="str">
        <f t="shared" si="98"/>
        <v>U5-36</v>
      </c>
      <c r="E696" t="s">
        <v>787</v>
      </c>
      <c r="F696">
        <v>36</v>
      </c>
      <c r="G696" t="s">
        <v>1598</v>
      </c>
      <c r="AT696">
        <f t="shared" si="99"/>
        <v>0</v>
      </c>
      <c r="AU696">
        <f t="shared" si="100"/>
        <v>0</v>
      </c>
    </row>
    <row r="697" spans="1:47" x14ac:dyDescent="0.25">
      <c r="A697" t="str">
        <f t="shared" si="95"/>
        <v>U5-37</v>
      </c>
      <c r="B697" t="str">
        <f t="shared" si="96"/>
        <v>VCCIOC</v>
      </c>
      <c r="C697" t="str">
        <f t="shared" si="97"/>
        <v>U5-VCCIOC</v>
      </c>
      <c r="D697" t="str">
        <f t="shared" si="98"/>
        <v>U5-37</v>
      </c>
      <c r="E697" t="s">
        <v>787</v>
      </c>
      <c r="F697">
        <v>37</v>
      </c>
      <c r="G697" t="s">
        <v>1792</v>
      </c>
      <c r="AT697">
        <f t="shared" si="99"/>
        <v>0</v>
      </c>
      <c r="AU697">
        <f t="shared" si="100"/>
        <v>0</v>
      </c>
    </row>
    <row r="698" spans="1:47" x14ac:dyDescent="0.25">
      <c r="A698" t="str">
        <f t="shared" si="95"/>
        <v>U5-38</v>
      </c>
      <c r="B698" t="str">
        <f t="shared" si="96"/>
        <v>X1</v>
      </c>
      <c r="C698" t="str">
        <f t="shared" si="97"/>
        <v>U5-X1</v>
      </c>
      <c r="D698" t="str">
        <f t="shared" si="98"/>
        <v>U5-38</v>
      </c>
      <c r="E698" t="s">
        <v>787</v>
      </c>
      <c r="F698">
        <v>38</v>
      </c>
      <c r="G698" t="s">
        <v>1820</v>
      </c>
      <c r="AT698" t="str">
        <f t="shared" si="99"/>
        <v>X1</v>
      </c>
      <c r="AU698" t="str">
        <f t="shared" si="100"/>
        <v>--</v>
      </c>
    </row>
    <row r="699" spans="1:47" x14ac:dyDescent="0.25">
      <c r="A699" t="str">
        <f t="shared" si="95"/>
        <v>U5-39</v>
      </c>
      <c r="B699" t="str">
        <f t="shared" si="96"/>
        <v>X0</v>
      </c>
      <c r="C699" t="str">
        <f t="shared" si="97"/>
        <v>U5-X0</v>
      </c>
      <c r="D699" t="str">
        <f t="shared" si="98"/>
        <v>U5-39</v>
      </c>
      <c r="E699" t="s">
        <v>787</v>
      </c>
      <c r="F699">
        <v>39</v>
      </c>
      <c r="G699" t="s">
        <v>1818</v>
      </c>
      <c r="AT699" t="str">
        <f t="shared" si="99"/>
        <v>X0</v>
      </c>
      <c r="AU699" t="str">
        <f t="shared" si="100"/>
        <v>--</v>
      </c>
    </row>
    <row r="700" spans="1:47" x14ac:dyDescent="0.25">
      <c r="A700" t="str">
        <f t="shared" si="95"/>
        <v>U5-40</v>
      </c>
      <c r="B700" t="str">
        <f t="shared" si="96"/>
        <v>X2</v>
      </c>
      <c r="C700" t="str">
        <f t="shared" si="97"/>
        <v>U5-X2</v>
      </c>
      <c r="D700" t="str">
        <f t="shared" si="98"/>
        <v>U5-40</v>
      </c>
      <c r="E700" t="s">
        <v>787</v>
      </c>
      <c r="F700">
        <v>40</v>
      </c>
      <c r="G700" t="s">
        <v>1822</v>
      </c>
      <c r="AT700" t="str">
        <f t="shared" si="99"/>
        <v>X2</v>
      </c>
      <c r="AU700" t="str">
        <f t="shared" si="100"/>
        <v>--</v>
      </c>
    </row>
    <row r="701" spans="1:47" x14ac:dyDescent="0.25">
      <c r="A701" t="str">
        <f t="shared" si="95"/>
        <v>U5-41</v>
      </c>
      <c r="B701" t="str">
        <f t="shared" si="96"/>
        <v>X3</v>
      </c>
      <c r="C701" t="str">
        <f t="shared" si="97"/>
        <v>U5-X3</v>
      </c>
      <c r="D701" t="str">
        <f t="shared" si="98"/>
        <v>U5-41</v>
      </c>
      <c r="E701" t="s">
        <v>787</v>
      </c>
      <c r="F701">
        <v>41</v>
      </c>
      <c r="G701" t="s">
        <v>1824</v>
      </c>
      <c r="AT701" t="str">
        <f t="shared" si="99"/>
        <v>X3</v>
      </c>
      <c r="AU701" t="str">
        <f t="shared" si="100"/>
        <v>--</v>
      </c>
    </row>
    <row r="702" spans="1:47" x14ac:dyDescent="0.25">
      <c r="A702" t="str">
        <f t="shared" si="95"/>
        <v>U5-42</v>
      </c>
      <c r="B702" t="str">
        <f t="shared" si="96"/>
        <v>X4</v>
      </c>
      <c r="C702" t="str">
        <f t="shared" si="97"/>
        <v>U5-X4</v>
      </c>
      <c r="D702" t="str">
        <f t="shared" si="98"/>
        <v>U5-42</v>
      </c>
      <c r="E702" t="s">
        <v>787</v>
      </c>
      <c r="F702">
        <v>42</v>
      </c>
      <c r="G702" t="s">
        <v>1785</v>
      </c>
      <c r="AT702" t="str">
        <f t="shared" si="99"/>
        <v>X4</v>
      </c>
      <c r="AU702" t="str">
        <f t="shared" si="100"/>
        <v>--</v>
      </c>
    </row>
    <row r="703" spans="1:47" x14ac:dyDescent="0.25">
      <c r="A703" t="str">
        <f t="shared" si="95"/>
        <v>U5-43</v>
      </c>
      <c r="B703" t="str">
        <f t="shared" si="96"/>
        <v>X5</v>
      </c>
      <c r="C703" t="str">
        <f t="shared" si="97"/>
        <v>U5-X5</v>
      </c>
      <c r="D703" t="str">
        <f t="shared" si="98"/>
        <v>U5-43</v>
      </c>
      <c r="E703" t="s">
        <v>787</v>
      </c>
      <c r="F703">
        <v>43</v>
      </c>
      <c r="G703" t="s">
        <v>1786</v>
      </c>
      <c r="AT703" t="str">
        <f t="shared" si="99"/>
        <v>X5</v>
      </c>
      <c r="AU703" t="str">
        <f t="shared" si="100"/>
        <v>--</v>
      </c>
    </row>
    <row r="704" spans="1:47" x14ac:dyDescent="0.25">
      <c r="A704" t="str">
        <f t="shared" si="95"/>
        <v>U5-44</v>
      </c>
      <c r="B704" t="str">
        <f t="shared" si="96"/>
        <v>X6</v>
      </c>
      <c r="C704" t="str">
        <f t="shared" si="97"/>
        <v>U5-X6</v>
      </c>
      <c r="D704" t="str">
        <f t="shared" si="98"/>
        <v>U5-44</v>
      </c>
      <c r="E704" t="s">
        <v>787</v>
      </c>
      <c r="F704">
        <v>44</v>
      </c>
      <c r="G704" t="s">
        <v>1826</v>
      </c>
      <c r="AT704" t="str">
        <f t="shared" si="99"/>
        <v>X6</v>
      </c>
      <c r="AU704" t="str">
        <f t="shared" si="100"/>
        <v>--</v>
      </c>
    </row>
    <row r="705" spans="1:47" x14ac:dyDescent="0.25">
      <c r="A705" t="str">
        <f t="shared" si="95"/>
        <v>U5-45</v>
      </c>
      <c r="B705" t="str">
        <f t="shared" si="96"/>
        <v>X7</v>
      </c>
      <c r="C705" t="str">
        <f t="shared" si="97"/>
        <v>U5-X7</v>
      </c>
      <c r="D705" t="str">
        <f t="shared" si="98"/>
        <v>U5-45</v>
      </c>
      <c r="E705" t="s">
        <v>787</v>
      </c>
      <c r="F705">
        <v>45</v>
      </c>
      <c r="G705" t="s">
        <v>1828</v>
      </c>
      <c r="AT705" t="str">
        <f t="shared" si="99"/>
        <v>X7</v>
      </c>
      <c r="AU705" t="str">
        <f t="shared" si="100"/>
        <v>--</v>
      </c>
    </row>
    <row r="706" spans="1:47" x14ac:dyDescent="0.25">
      <c r="A706" t="str">
        <f t="shared" si="95"/>
        <v>U5-46</v>
      </c>
      <c r="B706" t="str">
        <f t="shared" si="96"/>
        <v>GND</v>
      </c>
      <c r="C706" t="str">
        <f t="shared" si="97"/>
        <v>U5-GND</v>
      </c>
      <c r="D706" t="str">
        <f t="shared" si="98"/>
        <v>U5-46</v>
      </c>
      <c r="E706" t="s">
        <v>787</v>
      </c>
      <c r="F706">
        <v>46</v>
      </c>
      <c r="G706" t="s">
        <v>291</v>
      </c>
      <c r="AT706">
        <f t="shared" si="99"/>
        <v>0</v>
      </c>
      <c r="AU706">
        <f t="shared" si="100"/>
        <v>0</v>
      </c>
    </row>
    <row r="707" spans="1:47" x14ac:dyDescent="0.25">
      <c r="A707" t="str">
        <f t="shared" si="95"/>
        <v>U5-47</v>
      </c>
      <c r="B707" t="str">
        <f t="shared" si="96"/>
        <v>X8</v>
      </c>
      <c r="C707" t="str">
        <f t="shared" si="97"/>
        <v>U5-X8</v>
      </c>
      <c r="D707" t="str">
        <f t="shared" si="98"/>
        <v>U5-47</v>
      </c>
      <c r="E707" t="s">
        <v>787</v>
      </c>
      <c r="F707">
        <v>47</v>
      </c>
      <c r="G707" t="s">
        <v>1779</v>
      </c>
      <c r="AT707" t="str">
        <f t="shared" si="99"/>
        <v>X8</v>
      </c>
      <c r="AU707" t="str">
        <f t="shared" si="100"/>
        <v>--</v>
      </c>
    </row>
    <row r="708" spans="1:47" x14ac:dyDescent="0.25">
      <c r="A708" t="str">
        <f t="shared" si="95"/>
        <v>U5-48</v>
      </c>
      <c r="B708" t="str">
        <f t="shared" si="96"/>
        <v>X9</v>
      </c>
      <c r="C708" t="str">
        <f t="shared" si="97"/>
        <v>U5-X9</v>
      </c>
      <c r="D708" t="str">
        <f t="shared" si="98"/>
        <v>U5-48</v>
      </c>
      <c r="E708" t="s">
        <v>787</v>
      </c>
      <c r="F708">
        <v>48</v>
      </c>
      <c r="G708" t="s">
        <v>1787</v>
      </c>
      <c r="AT708" t="str">
        <f t="shared" si="99"/>
        <v>X9</v>
      </c>
      <c r="AU708" t="str">
        <f t="shared" si="100"/>
        <v>--</v>
      </c>
    </row>
    <row r="709" spans="1:47" x14ac:dyDescent="0.25">
      <c r="A709" t="str">
        <f t="shared" si="95"/>
        <v>U5-49</v>
      </c>
      <c r="B709" t="str">
        <f t="shared" si="96"/>
        <v>X10</v>
      </c>
      <c r="C709" t="str">
        <f t="shared" si="97"/>
        <v>U5-X10</v>
      </c>
      <c r="D709" t="str">
        <f t="shared" si="98"/>
        <v>U5-49</v>
      </c>
      <c r="E709" t="s">
        <v>787</v>
      </c>
      <c r="F709">
        <v>49</v>
      </c>
      <c r="G709" t="s">
        <v>1788</v>
      </c>
      <c r="AT709" t="str">
        <f t="shared" si="99"/>
        <v>X10</v>
      </c>
      <c r="AU709" t="str">
        <f t="shared" si="100"/>
        <v>--</v>
      </c>
    </row>
    <row r="710" spans="1:47" x14ac:dyDescent="0.25">
      <c r="A710" t="str">
        <f t="shared" ref="A710:A773" si="101">$E710&amp;"-"&amp;$F710</f>
        <v>U5-50</v>
      </c>
      <c r="B710" t="str">
        <f t="shared" ref="B710:B773" si="102">IF(OR(E710=$A$2,E710=$B$2,E710=$C$2,E710=$D$2),"--",G710)</f>
        <v>X11</v>
      </c>
      <c r="C710" t="str">
        <f t="shared" ref="C710:C773" si="103">$E710&amp;"-"&amp;$G710</f>
        <v>U5-X11</v>
      </c>
      <c r="D710" t="str">
        <f t="shared" ref="D710:D773" si="104">A710</f>
        <v>U5-50</v>
      </c>
      <c r="E710" t="s">
        <v>787</v>
      </c>
      <c r="F710">
        <v>50</v>
      </c>
      <c r="G710" t="s">
        <v>1780</v>
      </c>
      <c r="AT710" t="str">
        <f t="shared" ref="AT710:AT773" si="105">IF(IF(COUNTIF($AO$6:$AQ$150,B710)&gt;0,"---","--")="---",VLOOKUP(B710,$AO$6:$AQ$150,3,0),B710)</f>
        <v>X11</v>
      </c>
      <c r="AU710" t="str">
        <f t="shared" ref="AU710:AU773" si="106">IF(IF(COUNTIF($AO$6:$AQ$150,B710)&gt;0,"---","--")="---",VLOOKUP(B710,$AO$6:$AQ$150,2,0),"--")</f>
        <v>--</v>
      </c>
    </row>
    <row r="711" spans="1:47" x14ac:dyDescent="0.25">
      <c r="A711" t="str">
        <f t="shared" si="101"/>
        <v>U5-51</v>
      </c>
      <c r="B711" t="str">
        <f t="shared" si="102"/>
        <v>VCCIOC</v>
      </c>
      <c r="C711" t="str">
        <f t="shared" si="103"/>
        <v>U5-VCCIOC</v>
      </c>
      <c r="D711" t="str">
        <f t="shared" si="104"/>
        <v>U5-51</v>
      </c>
      <c r="E711" t="s">
        <v>787</v>
      </c>
      <c r="F711">
        <v>51</v>
      </c>
      <c r="G711" t="s">
        <v>1792</v>
      </c>
      <c r="AT711">
        <f t="shared" si="105"/>
        <v>0</v>
      </c>
      <c r="AU711">
        <f t="shared" si="106"/>
        <v>0</v>
      </c>
    </row>
    <row r="712" spans="1:47" x14ac:dyDescent="0.25">
      <c r="A712" t="str">
        <f t="shared" si="101"/>
        <v>U5-52</v>
      </c>
      <c r="B712" t="str">
        <f t="shared" si="102"/>
        <v>X12</v>
      </c>
      <c r="C712" t="str">
        <f t="shared" si="103"/>
        <v>U5-X12</v>
      </c>
      <c r="D712" t="str">
        <f t="shared" si="104"/>
        <v>U5-52</v>
      </c>
      <c r="E712" t="s">
        <v>787</v>
      </c>
      <c r="F712">
        <v>52</v>
      </c>
      <c r="G712" t="s">
        <v>1789</v>
      </c>
      <c r="AT712" t="str">
        <f t="shared" si="105"/>
        <v>X12</v>
      </c>
      <c r="AU712" t="str">
        <f t="shared" si="106"/>
        <v>--</v>
      </c>
    </row>
    <row r="713" spans="1:47" x14ac:dyDescent="0.25">
      <c r="A713" t="str">
        <f t="shared" si="101"/>
        <v>U5-53</v>
      </c>
      <c r="B713" t="str">
        <f t="shared" si="102"/>
        <v>GND</v>
      </c>
      <c r="C713" t="str">
        <f t="shared" si="103"/>
        <v>U5-GND</v>
      </c>
      <c r="D713" t="str">
        <f t="shared" si="104"/>
        <v>U5-53</v>
      </c>
      <c r="E713" t="s">
        <v>787</v>
      </c>
      <c r="F713">
        <v>53</v>
      </c>
      <c r="G713" t="s">
        <v>291</v>
      </c>
      <c r="AT713">
        <f t="shared" si="105"/>
        <v>0</v>
      </c>
      <c r="AU713">
        <f t="shared" si="106"/>
        <v>0</v>
      </c>
    </row>
    <row r="714" spans="1:47" x14ac:dyDescent="0.25">
      <c r="A714" t="str">
        <f t="shared" si="101"/>
        <v>U5-54</v>
      </c>
      <c r="B714" t="str">
        <f t="shared" si="102"/>
        <v>X13</v>
      </c>
      <c r="C714" t="str">
        <f t="shared" si="103"/>
        <v>U5-X13</v>
      </c>
      <c r="D714" t="str">
        <f t="shared" si="104"/>
        <v>U5-54</v>
      </c>
      <c r="E714" t="s">
        <v>787</v>
      </c>
      <c r="F714">
        <v>54</v>
      </c>
      <c r="G714" t="s">
        <v>1790</v>
      </c>
      <c r="AT714" t="str">
        <f t="shared" si="105"/>
        <v>X13</v>
      </c>
      <c r="AU714" t="str">
        <f t="shared" si="106"/>
        <v>--</v>
      </c>
    </row>
    <row r="715" spans="1:47" x14ac:dyDescent="0.25">
      <c r="A715" t="str">
        <f t="shared" si="101"/>
        <v>U5-55</v>
      </c>
      <c r="B715" t="str">
        <f t="shared" si="102"/>
        <v>X14</v>
      </c>
      <c r="C715" t="str">
        <f t="shared" si="103"/>
        <v>U5-X14</v>
      </c>
      <c r="D715" t="str">
        <f t="shared" si="104"/>
        <v>U5-55</v>
      </c>
      <c r="E715" t="s">
        <v>787</v>
      </c>
      <c r="F715">
        <v>55</v>
      </c>
      <c r="G715" t="s">
        <v>1781</v>
      </c>
      <c r="AT715" t="str">
        <f t="shared" si="105"/>
        <v>X14</v>
      </c>
      <c r="AU715" t="str">
        <f t="shared" si="106"/>
        <v>--</v>
      </c>
    </row>
    <row r="716" spans="1:47" x14ac:dyDescent="0.25">
      <c r="A716" t="str">
        <f t="shared" si="101"/>
        <v>U5-56</v>
      </c>
      <c r="B716" t="str">
        <f t="shared" si="102"/>
        <v>X15</v>
      </c>
      <c r="C716" t="str">
        <f t="shared" si="103"/>
        <v>U5-X15</v>
      </c>
      <c r="D716" t="str">
        <f t="shared" si="104"/>
        <v>U5-56</v>
      </c>
      <c r="E716" t="s">
        <v>787</v>
      </c>
      <c r="F716">
        <v>56</v>
      </c>
      <c r="G716" t="s">
        <v>1782</v>
      </c>
      <c r="AT716" t="str">
        <f t="shared" si="105"/>
        <v>X15</v>
      </c>
      <c r="AU716" t="str">
        <f t="shared" si="106"/>
        <v>--</v>
      </c>
    </row>
    <row r="717" spans="1:47" x14ac:dyDescent="0.25">
      <c r="A717" t="str">
        <f t="shared" si="101"/>
        <v>U5-57</v>
      </c>
      <c r="B717" t="str">
        <f t="shared" si="102"/>
        <v>NetU5_57</v>
      </c>
      <c r="C717" t="str">
        <f t="shared" si="103"/>
        <v>U5-NetU5_57</v>
      </c>
      <c r="D717" t="str">
        <f t="shared" si="104"/>
        <v>U5-57</v>
      </c>
      <c r="E717" t="s">
        <v>787</v>
      </c>
      <c r="F717">
        <v>57</v>
      </c>
      <c r="G717" t="s">
        <v>1996</v>
      </c>
      <c r="AT717" t="str">
        <f t="shared" si="105"/>
        <v>NetU5_57</v>
      </c>
      <c r="AU717" t="str">
        <f t="shared" si="106"/>
        <v>--</v>
      </c>
    </row>
    <row r="718" spans="1:47" x14ac:dyDescent="0.25">
      <c r="A718" t="str">
        <f t="shared" si="101"/>
        <v>U5-58</v>
      </c>
      <c r="B718" t="str">
        <f t="shared" si="102"/>
        <v>NetU5_58</v>
      </c>
      <c r="C718" t="str">
        <f t="shared" si="103"/>
        <v>U5-NetU5_58</v>
      </c>
      <c r="D718" t="str">
        <f t="shared" si="104"/>
        <v>U5-58</v>
      </c>
      <c r="E718" t="s">
        <v>787</v>
      </c>
      <c r="F718">
        <v>58</v>
      </c>
      <c r="G718" t="s">
        <v>1997</v>
      </c>
      <c r="AT718" t="str">
        <f t="shared" si="105"/>
        <v>NetU5_58</v>
      </c>
      <c r="AU718" t="str">
        <f t="shared" si="106"/>
        <v>--</v>
      </c>
    </row>
    <row r="719" spans="1:47" x14ac:dyDescent="0.25">
      <c r="A719" t="str">
        <f t="shared" si="101"/>
        <v>U5-59</v>
      </c>
      <c r="B719" t="str">
        <f t="shared" si="102"/>
        <v>X16</v>
      </c>
      <c r="C719" t="str">
        <f t="shared" si="103"/>
        <v>U5-X16</v>
      </c>
      <c r="D719" t="str">
        <f t="shared" si="104"/>
        <v>U5-59</v>
      </c>
      <c r="E719" t="s">
        <v>787</v>
      </c>
      <c r="F719">
        <v>59</v>
      </c>
      <c r="G719" t="s">
        <v>1783</v>
      </c>
      <c r="AT719" t="str">
        <f t="shared" si="105"/>
        <v>X16</v>
      </c>
      <c r="AU719" t="str">
        <f t="shared" si="106"/>
        <v>--</v>
      </c>
    </row>
    <row r="720" spans="1:47" x14ac:dyDescent="0.25">
      <c r="A720" t="str">
        <f t="shared" si="101"/>
        <v>U5-60</v>
      </c>
      <c r="B720" t="str">
        <f t="shared" si="102"/>
        <v>X17</v>
      </c>
      <c r="C720" t="str">
        <f t="shared" si="103"/>
        <v>U5-X17</v>
      </c>
      <c r="D720" t="str">
        <f t="shared" si="104"/>
        <v>U5-60</v>
      </c>
      <c r="E720" t="s">
        <v>787</v>
      </c>
      <c r="F720">
        <v>60</v>
      </c>
      <c r="G720" t="s">
        <v>1784</v>
      </c>
      <c r="AT720" t="str">
        <f t="shared" si="105"/>
        <v>X17</v>
      </c>
      <c r="AU720" t="str">
        <f t="shared" si="106"/>
        <v>--</v>
      </c>
    </row>
    <row r="721" spans="1:47" x14ac:dyDescent="0.25">
      <c r="A721" t="str">
        <f t="shared" si="101"/>
        <v>U5-61</v>
      </c>
      <c r="B721" t="str">
        <f t="shared" si="102"/>
        <v>NetU5_61</v>
      </c>
      <c r="C721" t="str">
        <f t="shared" si="103"/>
        <v>U5-NetU5_61</v>
      </c>
      <c r="D721" t="str">
        <f t="shared" si="104"/>
        <v>U5-61</v>
      </c>
      <c r="E721" t="s">
        <v>787</v>
      </c>
      <c r="F721">
        <v>61</v>
      </c>
      <c r="G721" t="s">
        <v>1998</v>
      </c>
      <c r="AT721" t="str">
        <f t="shared" si="105"/>
        <v>NetU5_61</v>
      </c>
      <c r="AU721" t="str">
        <f t="shared" si="106"/>
        <v>--</v>
      </c>
    </row>
    <row r="722" spans="1:47" x14ac:dyDescent="0.25">
      <c r="A722" t="str">
        <f t="shared" si="101"/>
        <v>U5-62</v>
      </c>
      <c r="B722" t="str">
        <f t="shared" si="102"/>
        <v>NetU5_62</v>
      </c>
      <c r="C722" t="str">
        <f t="shared" si="103"/>
        <v>U5-NetU5_62</v>
      </c>
      <c r="D722" t="str">
        <f t="shared" si="104"/>
        <v>U5-62</v>
      </c>
      <c r="E722" t="s">
        <v>787</v>
      </c>
      <c r="F722">
        <v>62</v>
      </c>
      <c r="G722" t="s">
        <v>1999</v>
      </c>
      <c r="AT722" t="str">
        <f t="shared" si="105"/>
        <v>NetU5_62</v>
      </c>
      <c r="AU722" t="str">
        <f t="shared" si="106"/>
        <v>--</v>
      </c>
    </row>
    <row r="723" spans="1:47" x14ac:dyDescent="0.25">
      <c r="A723" t="str">
        <f t="shared" si="101"/>
        <v>U5-63</v>
      </c>
      <c r="B723" t="str">
        <f t="shared" si="102"/>
        <v>NetU5_63</v>
      </c>
      <c r="C723" t="str">
        <f t="shared" si="103"/>
        <v>U5-NetU5_63</v>
      </c>
      <c r="D723" t="str">
        <f t="shared" si="104"/>
        <v>U5-63</v>
      </c>
      <c r="E723" t="s">
        <v>787</v>
      </c>
      <c r="F723">
        <v>63</v>
      </c>
      <c r="G723" t="s">
        <v>2000</v>
      </c>
      <c r="AT723" t="str">
        <f t="shared" si="105"/>
        <v>NetU5_63</v>
      </c>
      <c r="AU723" t="str">
        <f t="shared" si="106"/>
        <v>--</v>
      </c>
    </row>
    <row r="724" spans="1:47" x14ac:dyDescent="0.25">
      <c r="A724" t="str">
        <f t="shared" si="101"/>
        <v>U5-64</v>
      </c>
      <c r="B724" t="str">
        <f t="shared" si="102"/>
        <v>GND</v>
      </c>
      <c r="C724" t="str">
        <f t="shared" si="103"/>
        <v>U5-GND</v>
      </c>
      <c r="D724" t="str">
        <f t="shared" si="104"/>
        <v>U5-64</v>
      </c>
      <c r="E724" t="s">
        <v>787</v>
      </c>
      <c r="F724">
        <v>64</v>
      </c>
      <c r="G724" t="s">
        <v>291</v>
      </c>
      <c r="AT724">
        <f t="shared" si="105"/>
        <v>0</v>
      </c>
      <c r="AU724">
        <f t="shared" si="106"/>
        <v>0</v>
      </c>
    </row>
    <row r="725" spans="1:47" x14ac:dyDescent="0.25">
      <c r="A725" t="str">
        <f t="shared" si="101"/>
        <v>U5-65</v>
      </c>
      <c r="B725" t="str">
        <f t="shared" si="102"/>
        <v>NetU5_65</v>
      </c>
      <c r="C725" t="str">
        <f t="shared" si="103"/>
        <v>U5-NetU5_65</v>
      </c>
      <c r="D725" t="str">
        <f t="shared" si="104"/>
        <v>U5-65</v>
      </c>
      <c r="E725" t="s">
        <v>787</v>
      </c>
      <c r="F725">
        <v>65</v>
      </c>
      <c r="G725" t="s">
        <v>2001</v>
      </c>
      <c r="AT725" t="str">
        <f t="shared" si="105"/>
        <v>NetU5_65</v>
      </c>
      <c r="AU725" t="str">
        <f t="shared" si="106"/>
        <v>--</v>
      </c>
    </row>
    <row r="726" spans="1:47" x14ac:dyDescent="0.25">
      <c r="A726" t="str">
        <f t="shared" si="101"/>
        <v>U5-66</v>
      </c>
      <c r="B726" t="str">
        <f t="shared" si="102"/>
        <v>VCCIOC</v>
      </c>
      <c r="C726" t="str">
        <f t="shared" si="103"/>
        <v>U5-VCCIOC</v>
      </c>
      <c r="D726" t="str">
        <f t="shared" si="104"/>
        <v>U5-66</v>
      </c>
      <c r="E726" t="s">
        <v>787</v>
      </c>
      <c r="F726">
        <v>66</v>
      </c>
      <c r="G726" t="s">
        <v>1792</v>
      </c>
      <c r="AT726">
        <f t="shared" si="105"/>
        <v>0</v>
      </c>
      <c r="AU726">
        <f t="shared" si="106"/>
        <v>0</v>
      </c>
    </row>
    <row r="727" spans="1:47" x14ac:dyDescent="0.25">
      <c r="A727" t="str">
        <f t="shared" si="101"/>
        <v>U5-67</v>
      </c>
      <c r="B727" t="str">
        <f t="shared" si="102"/>
        <v>NetU5_67</v>
      </c>
      <c r="C727" t="str">
        <f t="shared" si="103"/>
        <v>U5-NetU5_67</v>
      </c>
      <c r="D727" t="str">
        <f t="shared" si="104"/>
        <v>U5-67</v>
      </c>
      <c r="E727" t="s">
        <v>787</v>
      </c>
      <c r="F727">
        <v>67</v>
      </c>
      <c r="G727" t="s">
        <v>2002</v>
      </c>
      <c r="AT727" t="str">
        <f t="shared" si="105"/>
        <v>NetU5_67</v>
      </c>
      <c r="AU727" t="str">
        <f t="shared" si="106"/>
        <v>--</v>
      </c>
    </row>
    <row r="728" spans="1:47" x14ac:dyDescent="0.25">
      <c r="A728" t="str">
        <f t="shared" si="101"/>
        <v>U5-68</v>
      </c>
      <c r="B728" t="str">
        <f t="shared" si="102"/>
        <v>NetU5_68</v>
      </c>
      <c r="C728" t="str">
        <f t="shared" si="103"/>
        <v>U5-NetU5_68</v>
      </c>
      <c r="D728" t="str">
        <f t="shared" si="104"/>
        <v>U5-68</v>
      </c>
      <c r="E728" t="s">
        <v>787</v>
      </c>
      <c r="F728">
        <v>68</v>
      </c>
      <c r="G728" t="s">
        <v>2003</v>
      </c>
      <c r="AT728" t="str">
        <f t="shared" si="105"/>
        <v>NetU5_68</v>
      </c>
      <c r="AU728" t="str">
        <f t="shared" si="106"/>
        <v>--</v>
      </c>
    </row>
    <row r="729" spans="1:47" x14ac:dyDescent="0.25">
      <c r="A729" t="str">
        <f t="shared" si="101"/>
        <v>U5-69</v>
      </c>
      <c r="B729" t="str">
        <f t="shared" si="102"/>
        <v>NetU5_69</v>
      </c>
      <c r="C729" t="str">
        <f t="shared" si="103"/>
        <v>U5-NetU5_69</v>
      </c>
      <c r="D729" t="str">
        <f t="shared" si="104"/>
        <v>U5-69</v>
      </c>
      <c r="E729" t="s">
        <v>787</v>
      </c>
      <c r="F729">
        <v>69</v>
      </c>
      <c r="G729" t="s">
        <v>2004</v>
      </c>
      <c r="AT729" t="str">
        <f t="shared" si="105"/>
        <v>NetU5_69</v>
      </c>
      <c r="AU729" t="str">
        <f t="shared" si="106"/>
        <v>--</v>
      </c>
    </row>
    <row r="730" spans="1:47" x14ac:dyDescent="0.25">
      <c r="A730" t="str">
        <f t="shared" si="101"/>
        <v>U5-70</v>
      </c>
      <c r="B730" t="str">
        <f t="shared" si="102"/>
        <v>NetU5_70</v>
      </c>
      <c r="C730" t="str">
        <f t="shared" si="103"/>
        <v>U5-NetU5_70</v>
      </c>
      <c r="D730" t="str">
        <f t="shared" si="104"/>
        <v>U5-70</v>
      </c>
      <c r="E730" t="s">
        <v>787</v>
      </c>
      <c r="F730">
        <v>70</v>
      </c>
      <c r="G730" t="s">
        <v>2005</v>
      </c>
      <c r="AT730" t="str">
        <f t="shared" si="105"/>
        <v>NetU5_70</v>
      </c>
      <c r="AU730" t="str">
        <f t="shared" si="106"/>
        <v>--</v>
      </c>
    </row>
    <row r="731" spans="1:47" x14ac:dyDescent="0.25">
      <c r="A731" t="str">
        <f t="shared" si="101"/>
        <v>U5-71</v>
      </c>
      <c r="B731" t="str">
        <f t="shared" si="102"/>
        <v>NetU5_71</v>
      </c>
      <c r="C731" t="str">
        <f t="shared" si="103"/>
        <v>U5-NetU5_71</v>
      </c>
      <c r="D731" t="str">
        <f t="shared" si="104"/>
        <v>U5-71</v>
      </c>
      <c r="E731" t="s">
        <v>787</v>
      </c>
      <c r="F731">
        <v>71</v>
      </c>
      <c r="G731" t="s">
        <v>2006</v>
      </c>
      <c r="AT731" t="str">
        <f t="shared" si="105"/>
        <v>NetU5_71</v>
      </c>
      <c r="AU731" t="str">
        <f t="shared" si="106"/>
        <v>--</v>
      </c>
    </row>
    <row r="732" spans="1:47" x14ac:dyDescent="0.25">
      <c r="A732" t="str">
        <f t="shared" si="101"/>
        <v>U5-72</v>
      </c>
      <c r="B732" t="str">
        <f t="shared" si="102"/>
        <v>3.3V</v>
      </c>
      <c r="C732" t="str">
        <f t="shared" si="103"/>
        <v>U5-3.3V</v>
      </c>
      <c r="D732" t="str">
        <f t="shared" si="104"/>
        <v>U5-72</v>
      </c>
      <c r="E732" t="s">
        <v>787</v>
      </c>
      <c r="F732">
        <v>72</v>
      </c>
      <c r="G732" t="s">
        <v>1598</v>
      </c>
      <c r="AT732">
        <f t="shared" si="105"/>
        <v>0</v>
      </c>
      <c r="AU732">
        <f t="shared" si="106"/>
        <v>0</v>
      </c>
    </row>
    <row r="733" spans="1:47" x14ac:dyDescent="0.25">
      <c r="A733" t="str">
        <f t="shared" si="101"/>
        <v>U5-73</v>
      </c>
      <c r="B733" t="str">
        <f t="shared" si="102"/>
        <v>USB_OC</v>
      </c>
      <c r="C733" t="str">
        <f t="shared" si="103"/>
        <v>U5-USB_OC</v>
      </c>
      <c r="D733" t="str">
        <f t="shared" si="104"/>
        <v>U5-73</v>
      </c>
      <c r="E733" t="s">
        <v>787</v>
      </c>
      <c r="F733">
        <v>73</v>
      </c>
      <c r="G733" t="s">
        <v>1934</v>
      </c>
      <c r="AT733" t="str">
        <f t="shared" si="105"/>
        <v>USB_OC</v>
      </c>
      <c r="AU733" t="str">
        <f t="shared" si="106"/>
        <v>--</v>
      </c>
    </row>
    <row r="734" spans="1:47" x14ac:dyDescent="0.25">
      <c r="A734" t="str">
        <f t="shared" si="101"/>
        <v>U5-74</v>
      </c>
      <c r="B734" t="str">
        <f t="shared" si="102"/>
        <v>NetU5_74</v>
      </c>
      <c r="C734" t="str">
        <f t="shared" si="103"/>
        <v>U5-NetU5_74</v>
      </c>
      <c r="D734" t="str">
        <f t="shared" si="104"/>
        <v>U5-74</v>
      </c>
      <c r="E734" t="s">
        <v>787</v>
      </c>
      <c r="F734">
        <v>74</v>
      </c>
      <c r="G734" t="s">
        <v>2007</v>
      </c>
      <c r="AT734" t="str">
        <f t="shared" si="105"/>
        <v>NetU5_74</v>
      </c>
      <c r="AU734" t="str">
        <f t="shared" si="106"/>
        <v>--</v>
      </c>
    </row>
    <row r="735" spans="1:47" x14ac:dyDescent="0.25">
      <c r="A735" t="str">
        <f t="shared" si="101"/>
        <v>U5-75</v>
      </c>
      <c r="B735" t="str">
        <f t="shared" si="102"/>
        <v>CM1</v>
      </c>
      <c r="C735" t="str">
        <f t="shared" si="103"/>
        <v>U5-CM1</v>
      </c>
      <c r="D735" t="str">
        <f t="shared" si="104"/>
        <v>U5-75</v>
      </c>
      <c r="E735" t="s">
        <v>787</v>
      </c>
      <c r="F735">
        <v>75</v>
      </c>
      <c r="G735" t="s">
        <v>1801</v>
      </c>
      <c r="AT735" t="str">
        <f t="shared" si="105"/>
        <v>CM1</v>
      </c>
      <c r="AU735" t="str">
        <f t="shared" si="106"/>
        <v>--</v>
      </c>
    </row>
    <row r="736" spans="1:47" x14ac:dyDescent="0.25">
      <c r="A736" t="str">
        <f t="shared" si="101"/>
        <v>U5-76</v>
      </c>
      <c r="B736" t="str">
        <f t="shared" si="102"/>
        <v>CM0</v>
      </c>
      <c r="C736" t="str">
        <f t="shared" si="103"/>
        <v>U5-CM0</v>
      </c>
      <c r="D736" t="str">
        <f t="shared" si="104"/>
        <v>U5-76</v>
      </c>
      <c r="E736" t="s">
        <v>787</v>
      </c>
      <c r="F736">
        <v>76</v>
      </c>
      <c r="G736" t="s">
        <v>1800</v>
      </c>
      <c r="AT736" t="str">
        <f t="shared" si="105"/>
        <v>CM0</v>
      </c>
      <c r="AU736" t="str">
        <f t="shared" si="106"/>
        <v>--</v>
      </c>
    </row>
    <row r="737" spans="1:47" x14ac:dyDescent="0.25">
      <c r="A737" t="str">
        <f t="shared" si="101"/>
        <v>U5-77</v>
      </c>
      <c r="B737" t="str">
        <f t="shared" si="102"/>
        <v>UART_TXD</v>
      </c>
      <c r="C737" t="str">
        <f t="shared" si="103"/>
        <v>U5-UART_TXD</v>
      </c>
      <c r="D737" t="str">
        <f t="shared" si="104"/>
        <v>U5-77</v>
      </c>
      <c r="E737" t="s">
        <v>787</v>
      </c>
      <c r="F737">
        <v>77</v>
      </c>
      <c r="G737" t="s">
        <v>1928</v>
      </c>
      <c r="AT737" t="str">
        <f t="shared" si="105"/>
        <v>UART_TXD</v>
      </c>
      <c r="AU737" t="str">
        <f t="shared" si="106"/>
        <v>--</v>
      </c>
    </row>
    <row r="738" spans="1:47" x14ac:dyDescent="0.25">
      <c r="A738" t="str">
        <f t="shared" si="101"/>
        <v>U5-78</v>
      </c>
      <c r="B738" t="str">
        <f t="shared" si="102"/>
        <v>NOSEQ</v>
      </c>
      <c r="C738" t="str">
        <f t="shared" si="103"/>
        <v>U5-NOSEQ</v>
      </c>
      <c r="D738" t="str">
        <f t="shared" si="104"/>
        <v>U5-78</v>
      </c>
      <c r="E738" t="s">
        <v>787</v>
      </c>
      <c r="F738">
        <v>78</v>
      </c>
      <c r="G738" t="s">
        <v>299</v>
      </c>
      <c r="AT738" t="str">
        <f t="shared" si="105"/>
        <v>NOSEQ</v>
      </c>
      <c r="AU738" t="str">
        <f t="shared" si="106"/>
        <v>--</v>
      </c>
    </row>
    <row r="739" spans="1:47" x14ac:dyDescent="0.25">
      <c r="A739" t="str">
        <f t="shared" si="101"/>
        <v>U5-79</v>
      </c>
      <c r="B739" t="str">
        <f t="shared" si="102"/>
        <v>3.3V</v>
      </c>
      <c r="C739" t="str">
        <f t="shared" si="103"/>
        <v>U5-3.3V</v>
      </c>
      <c r="D739" t="str">
        <f t="shared" si="104"/>
        <v>U5-79</v>
      </c>
      <c r="E739" t="s">
        <v>787</v>
      </c>
      <c r="F739">
        <v>79</v>
      </c>
      <c r="G739" t="s">
        <v>1598</v>
      </c>
      <c r="AT739">
        <f t="shared" si="105"/>
        <v>0</v>
      </c>
      <c r="AU739">
        <f t="shared" si="106"/>
        <v>0</v>
      </c>
    </row>
    <row r="740" spans="1:47" x14ac:dyDescent="0.25">
      <c r="A740" t="str">
        <f t="shared" si="101"/>
        <v>U5-80</v>
      </c>
      <c r="B740" t="str">
        <f t="shared" si="102"/>
        <v>GND</v>
      </c>
      <c r="C740" t="str">
        <f t="shared" si="103"/>
        <v>U5-GND</v>
      </c>
      <c r="D740" t="str">
        <f t="shared" si="104"/>
        <v>U5-80</v>
      </c>
      <c r="E740" t="s">
        <v>787</v>
      </c>
      <c r="F740">
        <v>80</v>
      </c>
      <c r="G740" t="s">
        <v>291</v>
      </c>
      <c r="AT740">
        <f t="shared" si="105"/>
        <v>0</v>
      </c>
      <c r="AU740">
        <f t="shared" si="106"/>
        <v>0</v>
      </c>
    </row>
    <row r="741" spans="1:47" x14ac:dyDescent="0.25">
      <c r="A741" t="str">
        <f t="shared" si="101"/>
        <v>U5-81</v>
      </c>
      <c r="B741" t="str">
        <f t="shared" si="102"/>
        <v>EN1</v>
      </c>
      <c r="C741" t="str">
        <f t="shared" si="103"/>
        <v>U5-EN1</v>
      </c>
      <c r="D741" t="str">
        <f t="shared" si="104"/>
        <v>U5-81</v>
      </c>
      <c r="E741" t="s">
        <v>787</v>
      </c>
      <c r="F741">
        <v>81</v>
      </c>
      <c r="G741" t="s">
        <v>1815</v>
      </c>
      <c r="AT741" t="str">
        <f t="shared" si="105"/>
        <v>EN1</v>
      </c>
      <c r="AU741" t="str">
        <f t="shared" si="106"/>
        <v>--</v>
      </c>
    </row>
    <row r="742" spans="1:47" x14ac:dyDescent="0.25">
      <c r="A742" t="str">
        <f t="shared" si="101"/>
        <v>U5-82</v>
      </c>
      <c r="B742" t="str">
        <f t="shared" si="102"/>
        <v>PGOOD</v>
      </c>
      <c r="C742" t="str">
        <f t="shared" si="103"/>
        <v>U5-PGOOD</v>
      </c>
      <c r="D742" t="str">
        <f t="shared" si="104"/>
        <v>U5-82</v>
      </c>
      <c r="E742" t="s">
        <v>787</v>
      </c>
      <c r="F742">
        <v>82</v>
      </c>
      <c r="G742" t="s">
        <v>1904</v>
      </c>
      <c r="AT742" t="str">
        <f t="shared" si="105"/>
        <v>PGOOD</v>
      </c>
      <c r="AU742" t="str">
        <f t="shared" si="106"/>
        <v>--</v>
      </c>
    </row>
    <row r="743" spans="1:47" x14ac:dyDescent="0.25">
      <c r="A743" t="str">
        <f t="shared" si="101"/>
        <v>U5-83</v>
      </c>
      <c r="B743" t="str">
        <f t="shared" si="102"/>
        <v>MODE</v>
      </c>
      <c r="C743" t="str">
        <f t="shared" si="103"/>
        <v>U5-MODE</v>
      </c>
      <c r="D743" t="str">
        <f t="shared" si="104"/>
        <v>U5-83</v>
      </c>
      <c r="E743" t="s">
        <v>787</v>
      </c>
      <c r="F743">
        <v>83</v>
      </c>
      <c r="G743" t="s">
        <v>1850</v>
      </c>
      <c r="AT743" t="str">
        <f t="shared" si="105"/>
        <v>MODE</v>
      </c>
      <c r="AU743" t="str">
        <f t="shared" si="106"/>
        <v>--</v>
      </c>
    </row>
    <row r="744" spans="1:47" x14ac:dyDescent="0.25">
      <c r="A744" t="str">
        <f t="shared" si="101"/>
        <v>U5-84</v>
      </c>
      <c r="B744" t="str">
        <f t="shared" si="102"/>
        <v>UART_RXD</v>
      </c>
      <c r="C744" t="str">
        <f t="shared" si="103"/>
        <v>U5-UART_RXD</v>
      </c>
      <c r="D744" t="str">
        <f t="shared" si="104"/>
        <v>U5-84</v>
      </c>
      <c r="E744" t="s">
        <v>787</v>
      </c>
      <c r="F744">
        <v>84</v>
      </c>
      <c r="G744" t="s">
        <v>1925</v>
      </c>
      <c r="AT744" t="str">
        <f t="shared" si="105"/>
        <v>UART_RXD</v>
      </c>
      <c r="AU744" t="str">
        <f t="shared" si="106"/>
        <v>--</v>
      </c>
    </row>
    <row r="745" spans="1:47" x14ac:dyDescent="0.25">
      <c r="A745" t="str">
        <f t="shared" si="101"/>
        <v>U5-85</v>
      </c>
      <c r="B745" t="str">
        <f t="shared" si="102"/>
        <v>PHY_LED2</v>
      </c>
      <c r="C745" t="str">
        <f t="shared" si="103"/>
        <v>U5-PHY_LED2</v>
      </c>
      <c r="D745" t="str">
        <f t="shared" si="104"/>
        <v>U5-85</v>
      </c>
      <c r="E745" t="s">
        <v>787</v>
      </c>
      <c r="F745">
        <v>85</v>
      </c>
      <c r="G745" t="s">
        <v>714</v>
      </c>
      <c r="AT745" t="str">
        <f t="shared" si="105"/>
        <v>PHY_LED2</v>
      </c>
      <c r="AU745" t="str">
        <f t="shared" si="106"/>
        <v>--</v>
      </c>
    </row>
    <row r="746" spans="1:47" x14ac:dyDescent="0.25">
      <c r="A746" t="str">
        <f t="shared" si="101"/>
        <v>U5-86</v>
      </c>
      <c r="B746" t="str">
        <f t="shared" si="102"/>
        <v>PHY_LED1</v>
      </c>
      <c r="C746" t="str">
        <f t="shared" si="103"/>
        <v>U5-PHY_LED1</v>
      </c>
      <c r="D746" t="str">
        <f t="shared" si="104"/>
        <v>U5-86</v>
      </c>
      <c r="E746" t="s">
        <v>787</v>
      </c>
      <c r="F746">
        <v>86</v>
      </c>
      <c r="G746" t="s">
        <v>710</v>
      </c>
      <c r="AT746" t="str">
        <f t="shared" si="105"/>
        <v>PHY_LED1</v>
      </c>
      <c r="AU746" t="str">
        <f t="shared" si="106"/>
        <v>--</v>
      </c>
    </row>
    <row r="747" spans="1:47" x14ac:dyDescent="0.25">
      <c r="A747" t="str">
        <f t="shared" si="101"/>
        <v>U5-87</v>
      </c>
      <c r="B747" t="str">
        <f t="shared" si="102"/>
        <v>NetU5_87</v>
      </c>
      <c r="C747" t="str">
        <f t="shared" si="103"/>
        <v>U5-NetU5_87</v>
      </c>
      <c r="D747" t="str">
        <f t="shared" si="104"/>
        <v>U5-87</v>
      </c>
      <c r="E747" t="s">
        <v>787</v>
      </c>
      <c r="F747">
        <v>87</v>
      </c>
      <c r="G747" t="s">
        <v>2008</v>
      </c>
      <c r="AT747" t="str">
        <f t="shared" si="105"/>
        <v>NetU5_87</v>
      </c>
      <c r="AU747" t="str">
        <f t="shared" si="106"/>
        <v>--</v>
      </c>
    </row>
    <row r="748" spans="1:47" x14ac:dyDescent="0.25">
      <c r="A748" t="str">
        <f t="shared" si="101"/>
        <v>U5-88</v>
      </c>
      <c r="B748" t="str">
        <f t="shared" si="102"/>
        <v>3.3V</v>
      </c>
      <c r="C748" t="str">
        <f t="shared" si="103"/>
        <v>U5-3.3V</v>
      </c>
      <c r="D748" t="str">
        <f t="shared" si="104"/>
        <v>U5-88</v>
      </c>
      <c r="E748" t="s">
        <v>787</v>
      </c>
      <c r="F748">
        <v>88</v>
      </c>
      <c r="G748" t="s">
        <v>1598</v>
      </c>
      <c r="AT748">
        <f t="shared" si="105"/>
        <v>0</v>
      </c>
      <c r="AU748">
        <f t="shared" si="106"/>
        <v>0</v>
      </c>
    </row>
    <row r="749" spans="1:47" x14ac:dyDescent="0.25">
      <c r="A749" t="str">
        <f t="shared" si="101"/>
        <v>U5-89</v>
      </c>
      <c r="B749" t="str">
        <f t="shared" si="102"/>
        <v>NetU5_89</v>
      </c>
      <c r="C749" t="str">
        <f t="shared" si="103"/>
        <v>U5-NetU5_89</v>
      </c>
      <c r="D749" t="str">
        <f t="shared" si="104"/>
        <v>U5-89</v>
      </c>
      <c r="E749" t="s">
        <v>787</v>
      </c>
      <c r="F749">
        <v>89</v>
      </c>
      <c r="G749" t="s">
        <v>2009</v>
      </c>
      <c r="AT749" t="str">
        <f t="shared" si="105"/>
        <v>NetU5_89</v>
      </c>
      <c r="AU749" t="str">
        <f t="shared" si="106"/>
        <v>--</v>
      </c>
    </row>
    <row r="750" spans="1:47" x14ac:dyDescent="0.25">
      <c r="A750" t="str">
        <f t="shared" si="101"/>
        <v>U5-90</v>
      </c>
      <c r="B750" t="str">
        <f t="shared" si="102"/>
        <v>GND</v>
      </c>
      <c r="C750" t="str">
        <f t="shared" si="103"/>
        <v>U5-GND</v>
      </c>
      <c r="D750" t="str">
        <f t="shared" si="104"/>
        <v>U5-90</v>
      </c>
      <c r="E750" t="s">
        <v>787</v>
      </c>
      <c r="F750">
        <v>90</v>
      </c>
      <c r="G750" t="s">
        <v>291</v>
      </c>
      <c r="AT750">
        <f t="shared" si="105"/>
        <v>0</v>
      </c>
      <c r="AU750">
        <f t="shared" si="106"/>
        <v>0</v>
      </c>
    </row>
    <row r="751" spans="1:47" x14ac:dyDescent="0.25">
      <c r="A751" t="str">
        <f t="shared" si="101"/>
        <v>U5-91</v>
      </c>
      <c r="B751" t="str">
        <f t="shared" si="102"/>
        <v>PHY_LED2R</v>
      </c>
      <c r="C751" t="str">
        <f t="shared" si="103"/>
        <v>U5-PHY_LED2R</v>
      </c>
      <c r="D751" t="str">
        <f t="shared" si="104"/>
        <v>U5-91</v>
      </c>
      <c r="E751" t="s">
        <v>787</v>
      </c>
      <c r="F751">
        <v>91</v>
      </c>
      <c r="G751" t="s">
        <v>1910</v>
      </c>
      <c r="AT751" t="str">
        <f t="shared" si="105"/>
        <v>PHY_LED2R</v>
      </c>
      <c r="AU751" t="str">
        <f t="shared" si="106"/>
        <v>--</v>
      </c>
    </row>
    <row r="752" spans="1:47" x14ac:dyDescent="0.25">
      <c r="A752" t="str">
        <f t="shared" si="101"/>
        <v>U5-92</v>
      </c>
      <c r="B752" t="str">
        <f t="shared" si="102"/>
        <v>PHY_LED1R</v>
      </c>
      <c r="C752" t="str">
        <f t="shared" si="103"/>
        <v>U5-PHY_LED1R</v>
      </c>
      <c r="D752" t="str">
        <f t="shared" si="104"/>
        <v>U5-92</v>
      </c>
      <c r="E752" t="s">
        <v>787</v>
      </c>
      <c r="F752">
        <v>92</v>
      </c>
      <c r="G752" t="s">
        <v>1907</v>
      </c>
      <c r="AT752" t="str">
        <f t="shared" si="105"/>
        <v>PHY_LED1R</v>
      </c>
      <c r="AU752" t="str">
        <f t="shared" si="106"/>
        <v>--</v>
      </c>
    </row>
    <row r="753" spans="1:47" x14ac:dyDescent="0.25">
      <c r="A753" t="str">
        <f t="shared" si="101"/>
        <v>U5-93</v>
      </c>
      <c r="B753" t="str">
        <f t="shared" si="102"/>
        <v>SD_CD</v>
      </c>
      <c r="C753" t="str">
        <f t="shared" si="103"/>
        <v>U5-SD_CD</v>
      </c>
      <c r="D753" t="str">
        <f t="shared" si="104"/>
        <v>U5-93</v>
      </c>
      <c r="E753" t="s">
        <v>787</v>
      </c>
      <c r="F753">
        <v>93</v>
      </c>
      <c r="G753" t="s">
        <v>1840</v>
      </c>
      <c r="AT753" t="str">
        <f t="shared" si="105"/>
        <v>SD_CD</v>
      </c>
      <c r="AU753" t="str">
        <f t="shared" si="106"/>
        <v>--</v>
      </c>
    </row>
    <row r="754" spans="1:47" x14ac:dyDescent="0.25">
      <c r="A754" t="str">
        <f t="shared" si="101"/>
        <v>U5-94</v>
      </c>
      <c r="B754" t="str">
        <f t="shared" si="102"/>
        <v>MIO0</v>
      </c>
      <c r="C754" t="str">
        <f t="shared" si="103"/>
        <v>U5-MIO0</v>
      </c>
      <c r="D754" t="str">
        <f t="shared" si="104"/>
        <v>U5-94</v>
      </c>
      <c r="E754" t="s">
        <v>787</v>
      </c>
      <c r="F754">
        <v>94</v>
      </c>
      <c r="G754" t="s">
        <v>1839</v>
      </c>
      <c r="AT754" t="str">
        <f t="shared" si="105"/>
        <v>MIO0</v>
      </c>
      <c r="AU754" t="str">
        <f t="shared" si="106"/>
        <v>--</v>
      </c>
    </row>
    <row r="755" spans="1:47" x14ac:dyDescent="0.25">
      <c r="A755" t="str">
        <f t="shared" si="101"/>
        <v>U5-95</v>
      </c>
      <c r="B755" t="str">
        <f t="shared" si="102"/>
        <v>MIO15</v>
      </c>
      <c r="C755" t="str">
        <f t="shared" si="103"/>
        <v>U5-MIO15</v>
      </c>
      <c r="D755" t="str">
        <f t="shared" si="104"/>
        <v>U5-95</v>
      </c>
      <c r="E755" t="s">
        <v>787</v>
      </c>
      <c r="F755">
        <v>95</v>
      </c>
      <c r="G755" t="s">
        <v>1847</v>
      </c>
      <c r="AT755" t="str">
        <f t="shared" si="105"/>
        <v>MIO15</v>
      </c>
      <c r="AU755" t="str">
        <f t="shared" si="106"/>
        <v>--</v>
      </c>
    </row>
    <row r="756" spans="1:47" x14ac:dyDescent="0.25">
      <c r="A756" t="str">
        <f t="shared" si="101"/>
        <v>U5-96</v>
      </c>
      <c r="B756" t="str">
        <f t="shared" si="102"/>
        <v>MIO9</v>
      </c>
      <c r="C756" t="str">
        <f t="shared" si="103"/>
        <v>U5-MIO9</v>
      </c>
      <c r="D756" t="str">
        <f t="shared" si="104"/>
        <v>U5-96</v>
      </c>
      <c r="E756" t="s">
        <v>787</v>
      </c>
      <c r="F756">
        <v>96</v>
      </c>
      <c r="G756" t="s">
        <v>1849</v>
      </c>
      <c r="AT756" t="str">
        <f t="shared" si="105"/>
        <v>MIO9</v>
      </c>
      <c r="AU756" t="str">
        <f t="shared" si="106"/>
        <v>--</v>
      </c>
    </row>
    <row r="757" spans="1:47" x14ac:dyDescent="0.25">
      <c r="A757" t="str">
        <f t="shared" si="101"/>
        <v>U5-97</v>
      </c>
      <c r="B757" t="str">
        <f t="shared" si="102"/>
        <v>MIO11</v>
      </c>
      <c r="C757" t="str">
        <f t="shared" si="103"/>
        <v>U5-MIO11</v>
      </c>
      <c r="D757" t="str">
        <f t="shared" si="104"/>
        <v>U5-97</v>
      </c>
      <c r="E757" t="s">
        <v>787</v>
      </c>
      <c r="F757">
        <v>97</v>
      </c>
      <c r="G757" t="s">
        <v>1842</v>
      </c>
      <c r="AT757" t="str">
        <f t="shared" si="105"/>
        <v>MIO11</v>
      </c>
      <c r="AU757" t="str">
        <f t="shared" si="106"/>
        <v>--</v>
      </c>
    </row>
    <row r="758" spans="1:47" x14ac:dyDescent="0.25">
      <c r="A758" t="str">
        <f t="shared" si="101"/>
        <v>U5-98</v>
      </c>
      <c r="B758" t="str">
        <f t="shared" si="102"/>
        <v>MIO10</v>
      </c>
      <c r="C758" t="str">
        <f t="shared" si="103"/>
        <v>U5-MIO10</v>
      </c>
      <c r="D758" t="str">
        <f t="shared" si="104"/>
        <v>U5-98</v>
      </c>
      <c r="E758" t="s">
        <v>787</v>
      </c>
      <c r="F758">
        <v>98</v>
      </c>
      <c r="G758" t="s">
        <v>1841</v>
      </c>
      <c r="AT758" t="str">
        <f t="shared" si="105"/>
        <v>MIO10</v>
      </c>
      <c r="AU758" t="str">
        <f t="shared" si="106"/>
        <v>--</v>
      </c>
    </row>
    <row r="759" spans="1:47" x14ac:dyDescent="0.25">
      <c r="A759" t="str">
        <f t="shared" si="101"/>
        <v>U5-99</v>
      </c>
      <c r="B759" t="str">
        <f t="shared" si="102"/>
        <v>MIO13</v>
      </c>
      <c r="C759" t="str">
        <f t="shared" si="103"/>
        <v>U5-MIO13</v>
      </c>
      <c r="D759" t="str">
        <f t="shared" si="104"/>
        <v>U5-99</v>
      </c>
      <c r="E759" t="s">
        <v>787</v>
      </c>
      <c r="F759">
        <v>99</v>
      </c>
      <c r="G759" t="s">
        <v>1845</v>
      </c>
      <c r="AT759" t="str">
        <f t="shared" si="105"/>
        <v>MIO13</v>
      </c>
      <c r="AU759" t="str">
        <f t="shared" si="106"/>
        <v>--</v>
      </c>
    </row>
    <row r="760" spans="1:47" x14ac:dyDescent="0.25">
      <c r="A760" t="str">
        <f t="shared" si="101"/>
        <v>U5-100</v>
      </c>
      <c r="B760" t="str">
        <f t="shared" si="102"/>
        <v>MIO12</v>
      </c>
      <c r="C760" t="str">
        <f t="shared" si="103"/>
        <v>U5-MIO12</v>
      </c>
      <c r="D760" t="str">
        <f t="shared" si="104"/>
        <v>U5-100</v>
      </c>
      <c r="E760" t="s">
        <v>787</v>
      </c>
      <c r="F760">
        <v>100</v>
      </c>
      <c r="G760" t="s">
        <v>1843</v>
      </c>
      <c r="AT760" t="str">
        <f t="shared" si="105"/>
        <v>MIO12</v>
      </c>
      <c r="AU760" t="str">
        <f t="shared" si="106"/>
        <v>--</v>
      </c>
    </row>
    <row r="761" spans="1:47" x14ac:dyDescent="0.25">
      <c r="A761" t="str">
        <f t="shared" si="101"/>
        <v>U5-101</v>
      </c>
      <c r="B761" t="str">
        <f t="shared" si="102"/>
        <v>GND</v>
      </c>
      <c r="C761" t="str">
        <f t="shared" si="103"/>
        <v>U5-GND</v>
      </c>
      <c r="D761" t="str">
        <f t="shared" si="104"/>
        <v>U5-101</v>
      </c>
      <c r="E761" t="s">
        <v>787</v>
      </c>
      <c r="F761">
        <v>101</v>
      </c>
      <c r="G761" t="s">
        <v>291</v>
      </c>
      <c r="AT761">
        <f t="shared" si="105"/>
        <v>0</v>
      </c>
      <c r="AU761">
        <f t="shared" si="106"/>
        <v>0</v>
      </c>
    </row>
    <row r="762" spans="1:47" x14ac:dyDescent="0.25">
      <c r="A762" t="str">
        <f t="shared" si="101"/>
        <v>U5-102</v>
      </c>
      <c r="B762" t="str">
        <f t="shared" si="102"/>
        <v>3.3V</v>
      </c>
      <c r="C762" t="str">
        <f t="shared" si="103"/>
        <v>U5-3.3V</v>
      </c>
      <c r="D762" t="str">
        <f t="shared" si="104"/>
        <v>U5-102</v>
      </c>
      <c r="E762" t="s">
        <v>787</v>
      </c>
      <c r="F762">
        <v>102</v>
      </c>
      <c r="G762" t="s">
        <v>1598</v>
      </c>
      <c r="AT762">
        <f t="shared" si="105"/>
        <v>0</v>
      </c>
      <c r="AU762">
        <f t="shared" si="106"/>
        <v>0</v>
      </c>
    </row>
    <row r="763" spans="1:47" x14ac:dyDescent="0.25">
      <c r="A763" t="str">
        <f t="shared" si="101"/>
        <v>U5-103</v>
      </c>
      <c r="B763" t="str">
        <f t="shared" si="102"/>
        <v>NetU5_103</v>
      </c>
      <c r="C763" t="str">
        <f t="shared" si="103"/>
        <v>U5-NetU5_103</v>
      </c>
      <c r="D763" t="str">
        <f t="shared" si="104"/>
        <v>U5-103</v>
      </c>
      <c r="E763" t="s">
        <v>787</v>
      </c>
      <c r="F763">
        <v>103</v>
      </c>
      <c r="G763" t="s">
        <v>2010</v>
      </c>
      <c r="AT763" t="str">
        <f t="shared" si="105"/>
        <v>NetU5_103</v>
      </c>
      <c r="AU763" t="str">
        <f t="shared" si="106"/>
        <v>--</v>
      </c>
    </row>
    <row r="764" spans="1:47" x14ac:dyDescent="0.25">
      <c r="A764" t="str">
        <f t="shared" si="101"/>
        <v>U5-104</v>
      </c>
      <c r="B764" t="str">
        <f t="shared" si="102"/>
        <v>PROGMODE</v>
      </c>
      <c r="C764" t="str">
        <f t="shared" si="103"/>
        <v>U5-PROGMODE</v>
      </c>
      <c r="D764" t="str">
        <f t="shared" si="104"/>
        <v>U5-104</v>
      </c>
      <c r="E764" t="s">
        <v>787</v>
      </c>
      <c r="F764">
        <v>104</v>
      </c>
      <c r="G764" t="s">
        <v>1911</v>
      </c>
      <c r="AT764" t="str">
        <f t="shared" si="105"/>
        <v>PROGMODE</v>
      </c>
      <c r="AU764" t="str">
        <f t="shared" si="106"/>
        <v>--</v>
      </c>
    </row>
    <row r="765" spans="1:47" x14ac:dyDescent="0.25">
      <c r="A765" t="str">
        <f t="shared" si="101"/>
        <v>U5-105</v>
      </c>
      <c r="B765" t="str">
        <f t="shared" si="102"/>
        <v>MIO14</v>
      </c>
      <c r="C765" t="str">
        <f t="shared" si="103"/>
        <v>U5-MIO14</v>
      </c>
      <c r="D765" t="str">
        <f t="shared" si="104"/>
        <v>U5-105</v>
      </c>
      <c r="E765" t="s">
        <v>787</v>
      </c>
      <c r="F765">
        <v>105</v>
      </c>
      <c r="G765" t="s">
        <v>1846</v>
      </c>
      <c r="AT765" t="str">
        <f t="shared" si="105"/>
        <v>MIO14</v>
      </c>
      <c r="AU765" t="str">
        <f t="shared" si="106"/>
        <v>--</v>
      </c>
    </row>
    <row r="766" spans="1:47" x14ac:dyDescent="0.25">
      <c r="A766" t="str">
        <f t="shared" si="101"/>
        <v>U5-106</v>
      </c>
      <c r="B766" t="str">
        <f t="shared" si="102"/>
        <v>E_SD_DAT0</v>
      </c>
      <c r="C766" t="str">
        <f t="shared" si="103"/>
        <v>U5-E_SD_DAT0</v>
      </c>
      <c r="D766" t="str">
        <f t="shared" si="104"/>
        <v>U5-106</v>
      </c>
      <c r="E766" t="s">
        <v>787</v>
      </c>
      <c r="F766">
        <v>106</v>
      </c>
      <c r="G766" t="s">
        <v>1819</v>
      </c>
      <c r="AT766" t="str">
        <f t="shared" si="105"/>
        <v>E_SD_DAT0</v>
      </c>
      <c r="AU766" t="str">
        <f t="shared" si="106"/>
        <v>--</v>
      </c>
    </row>
    <row r="767" spans="1:47" x14ac:dyDescent="0.25">
      <c r="A767" t="str">
        <f t="shared" si="101"/>
        <v>U5-107</v>
      </c>
      <c r="B767" t="str">
        <f t="shared" si="102"/>
        <v>E_SD_DAT1</v>
      </c>
      <c r="C767" t="str">
        <f t="shared" si="103"/>
        <v>U5-E_SD_DAT1</v>
      </c>
      <c r="D767" t="str">
        <f t="shared" si="104"/>
        <v>U5-107</v>
      </c>
      <c r="E767" t="s">
        <v>787</v>
      </c>
      <c r="F767">
        <v>107</v>
      </c>
      <c r="G767" t="s">
        <v>1821</v>
      </c>
      <c r="AT767" t="str">
        <f t="shared" si="105"/>
        <v>E_SD_DAT1</v>
      </c>
      <c r="AU767" t="str">
        <f t="shared" si="106"/>
        <v>--</v>
      </c>
    </row>
    <row r="768" spans="1:47" x14ac:dyDescent="0.25">
      <c r="A768" t="str">
        <f t="shared" si="101"/>
        <v>U5-108</v>
      </c>
      <c r="B768" t="str">
        <f t="shared" si="102"/>
        <v>3.3V</v>
      </c>
      <c r="C768" t="str">
        <f t="shared" si="103"/>
        <v>U5-3.3V</v>
      </c>
      <c r="D768" t="str">
        <f t="shared" si="104"/>
        <v>U5-108</v>
      </c>
      <c r="E768" t="s">
        <v>787</v>
      </c>
      <c r="F768">
        <v>108</v>
      </c>
      <c r="G768" t="s">
        <v>1598</v>
      </c>
      <c r="AT768">
        <f t="shared" si="105"/>
        <v>0</v>
      </c>
      <c r="AU768">
        <f t="shared" si="106"/>
        <v>0</v>
      </c>
    </row>
    <row r="769" spans="1:47" x14ac:dyDescent="0.25">
      <c r="A769" t="str">
        <f t="shared" si="101"/>
        <v>U5-109</v>
      </c>
      <c r="B769" t="str">
        <f t="shared" si="102"/>
        <v>E_SD_SCLK</v>
      </c>
      <c r="C769" t="str">
        <f t="shared" si="103"/>
        <v>U5-E_SD_SCLK</v>
      </c>
      <c r="D769" t="str">
        <f t="shared" si="104"/>
        <v>U5-109</v>
      </c>
      <c r="E769" t="s">
        <v>787</v>
      </c>
      <c r="F769">
        <v>109</v>
      </c>
      <c r="G769" t="s">
        <v>1827</v>
      </c>
      <c r="AT769" t="str">
        <f t="shared" si="105"/>
        <v>E_SD_SCLK</v>
      </c>
      <c r="AU769" t="str">
        <f t="shared" si="106"/>
        <v>--</v>
      </c>
    </row>
    <row r="770" spans="1:47" x14ac:dyDescent="0.25">
      <c r="A770" t="str">
        <f t="shared" si="101"/>
        <v>U5-110</v>
      </c>
      <c r="B770" t="str">
        <f t="shared" si="102"/>
        <v>E_SD_CMD</v>
      </c>
      <c r="C770" t="str">
        <f t="shared" si="103"/>
        <v>U5-E_SD_CMD</v>
      </c>
      <c r="D770" t="str">
        <f t="shared" si="104"/>
        <v>U5-110</v>
      </c>
      <c r="E770" t="s">
        <v>787</v>
      </c>
      <c r="F770">
        <v>110</v>
      </c>
      <c r="G770" t="s">
        <v>1817</v>
      </c>
      <c r="AT770" t="str">
        <f t="shared" si="105"/>
        <v>E_SD_CMD</v>
      </c>
      <c r="AU770" t="str">
        <f t="shared" si="106"/>
        <v>--</v>
      </c>
    </row>
    <row r="771" spans="1:47" x14ac:dyDescent="0.25">
      <c r="A771" t="str">
        <f t="shared" si="101"/>
        <v>U5-111</v>
      </c>
      <c r="B771" t="str">
        <f t="shared" si="102"/>
        <v>E_SD_DAT3</v>
      </c>
      <c r="C771" t="str">
        <f t="shared" si="103"/>
        <v>U5-E_SD_DAT3</v>
      </c>
      <c r="D771" t="str">
        <f t="shared" si="104"/>
        <v>U5-111</v>
      </c>
      <c r="E771" t="s">
        <v>787</v>
      </c>
      <c r="F771">
        <v>111</v>
      </c>
      <c r="G771" t="s">
        <v>1825</v>
      </c>
      <c r="AT771" t="str">
        <f t="shared" si="105"/>
        <v>E_SD_DAT3</v>
      </c>
      <c r="AU771" t="str">
        <f t="shared" si="106"/>
        <v>--</v>
      </c>
    </row>
    <row r="772" spans="1:47" x14ac:dyDescent="0.25">
      <c r="A772" t="str">
        <f t="shared" si="101"/>
        <v>U5-112</v>
      </c>
      <c r="B772" t="str">
        <f t="shared" si="102"/>
        <v>E_SD_DAT2</v>
      </c>
      <c r="C772" t="str">
        <f t="shared" si="103"/>
        <v>U5-E_SD_DAT2</v>
      </c>
      <c r="D772" t="str">
        <f t="shared" si="104"/>
        <v>U5-112</v>
      </c>
      <c r="E772" t="s">
        <v>787</v>
      </c>
      <c r="F772">
        <v>112</v>
      </c>
      <c r="G772" t="s">
        <v>1823</v>
      </c>
      <c r="AT772" t="str">
        <f t="shared" si="105"/>
        <v>E_SD_DAT2</v>
      </c>
      <c r="AU772" t="str">
        <f t="shared" si="106"/>
        <v>--</v>
      </c>
    </row>
    <row r="773" spans="1:47" x14ac:dyDescent="0.25">
      <c r="A773" t="str">
        <f t="shared" si="101"/>
        <v>U5-113</v>
      </c>
      <c r="B773" t="str">
        <f t="shared" si="102"/>
        <v>SD_SEL</v>
      </c>
      <c r="C773" t="str">
        <f t="shared" si="103"/>
        <v>U5-SD_SEL</v>
      </c>
      <c r="D773" t="str">
        <f t="shared" si="104"/>
        <v>U5-113</v>
      </c>
      <c r="E773" t="s">
        <v>787</v>
      </c>
      <c r="F773">
        <v>113</v>
      </c>
      <c r="G773" t="s">
        <v>1919</v>
      </c>
      <c r="AT773" t="str">
        <f t="shared" si="105"/>
        <v>SD_SEL</v>
      </c>
      <c r="AU773" t="str">
        <f t="shared" si="106"/>
        <v>--</v>
      </c>
    </row>
    <row r="774" spans="1:47" x14ac:dyDescent="0.25">
      <c r="A774" t="str">
        <f t="shared" ref="A774:A837" si="107">$E774&amp;"-"&amp;$F774</f>
        <v>U5-114</v>
      </c>
      <c r="B774" t="str">
        <f t="shared" ref="B774:B837" si="108">IF(OR(E774=$A$2,E774=$B$2,E774=$C$2,E774=$D$2),"--",G774)</f>
        <v>S1</v>
      </c>
      <c r="C774" t="str">
        <f t="shared" ref="C774:C837" si="109">$E774&amp;"-"&amp;$G774</f>
        <v>U5-S1</v>
      </c>
      <c r="D774" t="str">
        <f t="shared" ref="D774:D837" si="110">A774</f>
        <v>U5-114</v>
      </c>
      <c r="E774" t="s">
        <v>787</v>
      </c>
      <c r="F774">
        <v>114</v>
      </c>
      <c r="G774" t="s">
        <v>1851</v>
      </c>
      <c r="AT774" t="str">
        <f t="shared" ref="AT774:AT837" si="111">IF(IF(COUNTIF($AO$6:$AQ$150,B774)&gt;0,"---","--")="---",VLOOKUP(B774,$AO$6:$AQ$150,3,0),B774)</f>
        <v>S1</v>
      </c>
      <c r="AU774" t="str">
        <f t="shared" ref="AU774:AU837" si="112">IF(IF(COUNTIF($AO$6:$AQ$150,B774)&gt;0,"---","--")="---",VLOOKUP(B774,$AO$6:$AQ$150,2,0),"--")</f>
        <v>--</v>
      </c>
    </row>
    <row r="775" spans="1:47" x14ac:dyDescent="0.25">
      <c r="A775" t="str">
        <f t="shared" si="107"/>
        <v>U5-115</v>
      </c>
      <c r="B775" t="str">
        <f t="shared" si="108"/>
        <v>ULED2</v>
      </c>
      <c r="C775" t="str">
        <f t="shared" si="109"/>
        <v>U5-ULED2</v>
      </c>
      <c r="D775" t="str">
        <f t="shared" si="110"/>
        <v>U5-115</v>
      </c>
      <c r="E775" t="s">
        <v>787</v>
      </c>
      <c r="F775">
        <v>115</v>
      </c>
      <c r="G775" t="s">
        <v>1932</v>
      </c>
      <c r="AT775" t="str">
        <f t="shared" si="111"/>
        <v>ULED2</v>
      </c>
      <c r="AU775" t="str">
        <f t="shared" si="112"/>
        <v>--</v>
      </c>
    </row>
    <row r="776" spans="1:47" x14ac:dyDescent="0.25">
      <c r="A776" t="str">
        <f t="shared" si="107"/>
        <v>U5-116</v>
      </c>
      <c r="B776" t="str">
        <f t="shared" si="108"/>
        <v>GND</v>
      </c>
      <c r="C776" t="str">
        <f t="shared" si="109"/>
        <v>U5-GND</v>
      </c>
      <c r="D776" t="str">
        <f t="shared" si="110"/>
        <v>U5-116</v>
      </c>
      <c r="E776" t="s">
        <v>787</v>
      </c>
      <c r="F776">
        <v>116</v>
      </c>
      <c r="G776" t="s">
        <v>291</v>
      </c>
      <c r="AT776">
        <f t="shared" si="111"/>
        <v>0</v>
      </c>
      <c r="AU776">
        <f t="shared" si="112"/>
        <v>0</v>
      </c>
    </row>
    <row r="777" spans="1:47" x14ac:dyDescent="0.25">
      <c r="A777" t="str">
        <f t="shared" si="107"/>
        <v>U5-117</v>
      </c>
      <c r="B777" t="str">
        <f t="shared" si="108"/>
        <v>ULED1</v>
      </c>
      <c r="C777" t="str">
        <f t="shared" si="109"/>
        <v>U5-ULED1</v>
      </c>
      <c r="D777" t="str">
        <f t="shared" si="110"/>
        <v>U5-117</v>
      </c>
      <c r="E777" t="s">
        <v>787</v>
      </c>
      <c r="F777">
        <v>117</v>
      </c>
      <c r="G777" t="s">
        <v>1931</v>
      </c>
      <c r="AT777" t="str">
        <f t="shared" si="111"/>
        <v>ULED1</v>
      </c>
      <c r="AU777" t="str">
        <f t="shared" si="112"/>
        <v>--</v>
      </c>
    </row>
    <row r="778" spans="1:47" x14ac:dyDescent="0.25">
      <c r="A778" t="str">
        <f t="shared" si="107"/>
        <v>U5-118</v>
      </c>
      <c r="B778" t="str">
        <f t="shared" si="108"/>
        <v>3.3V</v>
      </c>
      <c r="C778" t="str">
        <f t="shared" si="109"/>
        <v>U5-3.3V</v>
      </c>
      <c r="D778" t="str">
        <f t="shared" si="110"/>
        <v>U5-118</v>
      </c>
      <c r="E778" t="s">
        <v>787</v>
      </c>
      <c r="F778">
        <v>118</v>
      </c>
      <c r="G778" t="s">
        <v>1598</v>
      </c>
      <c r="AT778">
        <f t="shared" si="111"/>
        <v>0</v>
      </c>
      <c r="AU778">
        <f t="shared" si="112"/>
        <v>0</v>
      </c>
    </row>
    <row r="779" spans="1:47" x14ac:dyDescent="0.25">
      <c r="A779" t="str">
        <f t="shared" si="107"/>
        <v>U5-119</v>
      </c>
      <c r="B779" t="str">
        <f t="shared" si="108"/>
        <v>RESIN</v>
      </c>
      <c r="C779" t="str">
        <f t="shared" si="109"/>
        <v>U5-RESIN</v>
      </c>
      <c r="D779" t="str">
        <f t="shared" si="110"/>
        <v>U5-119</v>
      </c>
      <c r="E779" t="s">
        <v>787</v>
      </c>
      <c r="F779">
        <v>119</v>
      </c>
      <c r="G779" t="s">
        <v>1912</v>
      </c>
      <c r="AT779" t="str">
        <f t="shared" si="111"/>
        <v>RESIN</v>
      </c>
      <c r="AU779" t="str">
        <f t="shared" si="112"/>
        <v>--</v>
      </c>
    </row>
    <row r="780" spans="1:47" x14ac:dyDescent="0.25">
      <c r="A780" t="str">
        <f t="shared" si="107"/>
        <v>U5-120</v>
      </c>
      <c r="B780" t="str">
        <f t="shared" si="108"/>
        <v>JTAGEN</v>
      </c>
      <c r="C780" t="str">
        <f t="shared" si="109"/>
        <v>U5-JTAGEN</v>
      </c>
      <c r="D780" t="str">
        <f t="shared" si="110"/>
        <v>U5-120</v>
      </c>
      <c r="E780" t="s">
        <v>787</v>
      </c>
      <c r="F780">
        <v>120</v>
      </c>
      <c r="G780" t="s">
        <v>1837</v>
      </c>
      <c r="AT780" t="str">
        <f t="shared" si="111"/>
        <v>JTAGEN</v>
      </c>
      <c r="AU780" t="str">
        <f t="shared" si="112"/>
        <v>--</v>
      </c>
    </row>
    <row r="781" spans="1:47" x14ac:dyDescent="0.25">
      <c r="A781" t="str">
        <f t="shared" si="107"/>
        <v>U5-121</v>
      </c>
      <c r="B781" t="str">
        <f t="shared" si="108"/>
        <v>BCBUS1</v>
      </c>
      <c r="C781" t="str">
        <f t="shared" si="109"/>
        <v>U5-BCBUS1</v>
      </c>
      <c r="D781" t="str">
        <f t="shared" si="110"/>
        <v>U5-121</v>
      </c>
      <c r="E781" t="s">
        <v>787</v>
      </c>
      <c r="F781">
        <v>121</v>
      </c>
      <c r="G781" t="s">
        <v>1793</v>
      </c>
      <c r="AT781" t="str">
        <f t="shared" si="111"/>
        <v>BCBUS1</v>
      </c>
      <c r="AU781" t="str">
        <f t="shared" si="112"/>
        <v>--</v>
      </c>
    </row>
    <row r="782" spans="1:47" x14ac:dyDescent="0.25">
      <c r="A782" t="str">
        <f t="shared" si="107"/>
        <v>U5-122</v>
      </c>
      <c r="B782" t="str">
        <f t="shared" si="108"/>
        <v>BCBUS0</v>
      </c>
      <c r="C782" t="str">
        <f t="shared" si="109"/>
        <v>U5-BCBUS0</v>
      </c>
      <c r="D782" t="str">
        <f t="shared" si="110"/>
        <v>U5-122</v>
      </c>
      <c r="E782" t="s">
        <v>787</v>
      </c>
      <c r="F782">
        <v>122</v>
      </c>
      <c r="G782" t="s">
        <v>1791</v>
      </c>
      <c r="AT782" t="str">
        <f t="shared" si="111"/>
        <v>BCBUS0</v>
      </c>
      <c r="AU782" t="str">
        <f t="shared" si="112"/>
        <v>--</v>
      </c>
    </row>
    <row r="783" spans="1:47" x14ac:dyDescent="0.25">
      <c r="A783" t="str">
        <f t="shared" si="107"/>
        <v>U5-123</v>
      </c>
      <c r="B783" t="str">
        <f t="shared" si="108"/>
        <v>3.3V</v>
      </c>
      <c r="C783" t="str">
        <f t="shared" si="109"/>
        <v>U5-3.3V</v>
      </c>
      <c r="D783" t="str">
        <f t="shared" si="110"/>
        <v>U5-123</v>
      </c>
      <c r="E783" t="s">
        <v>787</v>
      </c>
      <c r="F783">
        <v>123</v>
      </c>
      <c r="G783" t="s">
        <v>1598</v>
      </c>
      <c r="AT783">
        <f t="shared" si="111"/>
        <v>0</v>
      </c>
      <c r="AU783">
        <f t="shared" si="112"/>
        <v>0</v>
      </c>
    </row>
    <row r="784" spans="1:47" x14ac:dyDescent="0.25">
      <c r="A784" t="str">
        <f t="shared" si="107"/>
        <v>U5-124</v>
      </c>
      <c r="B784" t="str">
        <f t="shared" si="108"/>
        <v>GND</v>
      </c>
      <c r="C784" t="str">
        <f t="shared" si="109"/>
        <v>U5-GND</v>
      </c>
      <c r="D784" t="str">
        <f t="shared" si="110"/>
        <v>U5-124</v>
      </c>
      <c r="E784" t="s">
        <v>787</v>
      </c>
      <c r="F784">
        <v>124</v>
      </c>
      <c r="G784" t="s">
        <v>291</v>
      </c>
      <c r="AT784">
        <f t="shared" si="111"/>
        <v>0</v>
      </c>
      <c r="AU784">
        <f t="shared" si="112"/>
        <v>0</v>
      </c>
    </row>
    <row r="785" spans="1:47" x14ac:dyDescent="0.25">
      <c r="A785" t="str">
        <f t="shared" si="107"/>
        <v>U5-125</v>
      </c>
      <c r="B785" t="str">
        <f t="shared" si="108"/>
        <v>BDBUS7</v>
      </c>
      <c r="C785" t="str">
        <f t="shared" si="109"/>
        <v>U5-BDBUS7</v>
      </c>
      <c r="D785" t="str">
        <f t="shared" si="110"/>
        <v>U5-125</v>
      </c>
      <c r="E785" t="s">
        <v>787</v>
      </c>
      <c r="F785">
        <v>125</v>
      </c>
      <c r="G785" t="s">
        <v>1799</v>
      </c>
      <c r="AT785" t="str">
        <f t="shared" si="111"/>
        <v>BDBUS7</v>
      </c>
      <c r="AU785" t="str">
        <f t="shared" si="112"/>
        <v>--</v>
      </c>
    </row>
    <row r="786" spans="1:47" x14ac:dyDescent="0.25">
      <c r="A786" t="str">
        <f t="shared" si="107"/>
        <v>U5-126</v>
      </c>
      <c r="B786" t="str">
        <f t="shared" si="108"/>
        <v>BDBUS6</v>
      </c>
      <c r="C786" t="str">
        <f t="shared" si="109"/>
        <v>U5-BDBUS6</v>
      </c>
      <c r="D786" t="str">
        <f t="shared" si="110"/>
        <v>U5-126</v>
      </c>
      <c r="E786" t="s">
        <v>787</v>
      </c>
      <c r="F786">
        <v>126</v>
      </c>
      <c r="G786" t="s">
        <v>1798</v>
      </c>
      <c r="AT786" t="str">
        <f t="shared" si="111"/>
        <v>BDBUS6</v>
      </c>
      <c r="AU786" t="str">
        <f t="shared" si="112"/>
        <v>--</v>
      </c>
    </row>
    <row r="787" spans="1:47" x14ac:dyDescent="0.25">
      <c r="A787" t="str">
        <f t="shared" si="107"/>
        <v>U5-127</v>
      </c>
      <c r="B787" t="str">
        <f t="shared" si="108"/>
        <v>BDBUS5</v>
      </c>
      <c r="C787" t="str">
        <f t="shared" si="109"/>
        <v>U5-BDBUS5</v>
      </c>
      <c r="D787" t="str">
        <f t="shared" si="110"/>
        <v>U5-127</v>
      </c>
      <c r="E787" t="s">
        <v>787</v>
      </c>
      <c r="F787">
        <v>127</v>
      </c>
      <c r="G787" t="s">
        <v>1797</v>
      </c>
      <c r="AT787" t="str">
        <f t="shared" si="111"/>
        <v>BDBUS5</v>
      </c>
      <c r="AU787" t="str">
        <f t="shared" si="112"/>
        <v>--</v>
      </c>
    </row>
    <row r="788" spans="1:47" x14ac:dyDescent="0.25">
      <c r="A788" t="str">
        <f t="shared" si="107"/>
        <v>U5-128</v>
      </c>
      <c r="B788" t="str">
        <f t="shared" si="108"/>
        <v>BDBUS4</v>
      </c>
      <c r="C788" t="str">
        <f t="shared" si="109"/>
        <v>U5-BDBUS4</v>
      </c>
      <c r="D788" t="str">
        <f t="shared" si="110"/>
        <v>U5-128</v>
      </c>
      <c r="E788" t="s">
        <v>787</v>
      </c>
      <c r="F788">
        <v>128</v>
      </c>
      <c r="G788" t="s">
        <v>1796</v>
      </c>
      <c r="AT788" t="str">
        <f t="shared" si="111"/>
        <v>BDBUS4</v>
      </c>
      <c r="AU788" t="str">
        <f t="shared" si="112"/>
        <v>--</v>
      </c>
    </row>
    <row r="789" spans="1:47" x14ac:dyDescent="0.25">
      <c r="A789" t="str">
        <f t="shared" si="107"/>
        <v>U5-129</v>
      </c>
      <c r="B789" t="str">
        <f t="shared" si="108"/>
        <v>NetU5_129</v>
      </c>
      <c r="C789" t="str">
        <f t="shared" si="109"/>
        <v>U5-NetU5_129</v>
      </c>
      <c r="D789" t="str">
        <f t="shared" si="110"/>
        <v>U5-129</v>
      </c>
      <c r="E789" t="s">
        <v>787</v>
      </c>
      <c r="F789">
        <v>129</v>
      </c>
      <c r="G789" t="s">
        <v>2011</v>
      </c>
      <c r="AT789" t="str">
        <f t="shared" si="111"/>
        <v>NetU5_129</v>
      </c>
      <c r="AU789" t="str">
        <f t="shared" si="112"/>
        <v>--</v>
      </c>
    </row>
    <row r="790" spans="1:47" x14ac:dyDescent="0.25">
      <c r="A790" t="str">
        <f t="shared" si="107"/>
        <v>U5-130</v>
      </c>
      <c r="B790" t="str">
        <f t="shared" si="108"/>
        <v>M_TMS</v>
      </c>
      <c r="C790" t="str">
        <f t="shared" si="109"/>
        <v>U5-M_TMS</v>
      </c>
      <c r="D790" t="str">
        <f t="shared" si="110"/>
        <v>U5-130</v>
      </c>
      <c r="E790" t="s">
        <v>787</v>
      </c>
      <c r="F790">
        <v>130</v>
      </c>
      <c r="G790" t="s">
        <v>1858</v>
      </c>
      <c r="AT790" t="str">
        <f t="shared" si="111"/>
        <v>M_TMS</v>
      </c>
      <c r="AU790" t="str">
        <f t="shared" si="112"/>
        <v>--</v>
      </c>
    </row>
    <row r="791" spans="1:47" x14ac:dyDescent="0.25">
      <c r="A791" t="str">
        <f t="shared" si="107"/>
        <v>U5-131</v>
      </c>
      <c r="B791" t="str">
        <f t="shared" si="108"/>
        <v>M_TCK</v>
      </c>
      <c r="C791" t="str">
        <f t="shared" si="109"/>
        <v>U5-M_TCK</v>
      </c>
      <c r="D791" t="str">
        <f t="shared" si="110"/>
        <v>U5-131</v>
      </c>
      <c r="E791" t="s">
        <v>787</v>
      </c>
      <c r="F791">
        <v>131</v>
      </c>
      <c r="G791" t="s">
        <v>1852</v>
      </c>
      <c r="AT791" t="str">
        <f t="shared" si="111"/>
        <v>M_TCK</v>
      </c>
      <c r="AU791" t="str">
        <f t="shared" si="112"/>
        <v>--</v>
      </c>
    </row>
    <row r="792" spans="1:47" x14ac:dyDescent="0.25">
      <c r="A792" t="str">
        <f t="shared" si="107"/>
        <v>U5-132</v>
      </c>
      <c r="B792" t="str">
        <f t="shared" si="108"/>
        <v>BDBUS3</v>
      </c>
      <c r="C792" t="str">
        <f t="shared" si="109"/>
        <v>U5-BDBUS3</v>
      </c>
      <c r="D792" t="str">
        <f t="shared" si="110"/>
        <v>U5-132</v>
      </c>
      <c r="E792" t="s">
        <v>787</v>
      </c>
      <c r="F792">
        <v>132</v>
      </c>
      <c r="G792" t="s">
        <v>1795</v>
      </c>
      <c r="AT792" t="str">
        <f t="shared" si="111"/>
        <v>BDBUS3</v>
      </c>
      <c r="AU792" t="str">
        <f t="shared" si="112"/>
        <v>--</v>
      </c>
    </row>
    <row r="793" spans="1:47" x14ac:dyDescent="0.25">
      <c r="A793" t="str">
        <f t="shared" si="107"/>
        <v>U5-133</v>
      </c>
      <c r="B793" t="str">
        <f t="shared" si="108"/>
        <v>BDBUS2</v>
      </c>
      <c r="C793" t="str">
        <f t="shared" si="109"/>
        <v>U5-BDBUS2</v>
      </c>
      <c r="D793" t="str">
        <f t="shared" si="110"/>
        <v>U5-133</v>
      </c>
      <c r="E793" t="s">
        <v>787</v>
      </c>
      <c r="F793">
        <v>133</v>
      </c>
      <c r="G793" t="s">
        <v>1794</v>
      </c>
      <c r="AT793" t="str">
        <f t="shared" si="111"/>
        <v>BDBUS2</v>
      </c>
      <c r="AU793" t="str">
        <f t="shared" si="112"/>
        <v>--</v>
      </c>
    </row>
    <row r="794" spans="1:47" x14ac:dyDescent="0.25">
      <c r="A794" t="str">
        <f t="shared" si="107"/>
        <v>U5-134</v>
      </c>
      <c r="B794" t="str">
        <f t="shared" si="108"/>
        <v>GND</v>
      </c>
      <c r="C794" t="str">
        <f t="shared" si="109"/>
        <v>U5-GND</v>
      </c>
      <c r="D794" t="str">
        <f t="shared" si="110"/>
        <v>U5-134</v>
      </c>
      <c r="E794" t="s">
        <v>787</v>
      </c>
      <c r="F794">
        <v>134</v>
      </c>
      <c r="G794" t="s">
        <v>291</v>
      </c>
      <c r="AT794">
        <f t="shared" si="111"/>
        <v>0</v>
      </c>
      <c r="AU794">
        <f t="shared" si="112"/>
        <v>0</v>
      </c>
    </row>
    <row r="795" spans="1:47" x14ac:dyDescent="0.25">
      <c r="A795" t="str">
        <f t="shared" si="107"/>
        <v>U5-135</v>
      </c>
      <c r="B795" t="str">
        <f t="shared" si="108"/>
        <v>3.3V</v>
      </c>
      <c r="C795" t="str">
        <f t="shared" si="109"/>
        <v>U5-3.3V</v>
      </c>
      <c r="D795" t="str">
        <f t="shared" si="110"/>
        <v>U5-135</v>
      </c>
      <c r="E795" t="s">
        <v>787</v>
      </c>
      <c r="F795">
        <v>135</v>
      </c>
      <c r="G795" t="s">
        <v>1598</v>
      </c>
      <c r="AT795">
        <f t="shared" si="111"/>
        <v>0</v>
      </c>
      <c r="AU795">
        <f t="shared" si="112"/>
        <v>0</v>
      </c>
    </row>
    <row r="796" spans="1:47" x14ac:dyDescent="0.25">
      <c r="A796" t="str">
        <f t="shared" si="107"/>
        <v>U5-136</v>
      </c>
      <c r="B796" t="str">
        <f t="shared" si="108"/>
        <v>M_TDI</v>
      </c>
      <c r="C796" t="str">
        <f t="shared" si="109"/>
        <v>U5-M_TDI</v>
      </c>
      <c r="D796" t="str">
        <f t="shared" si="110"/>
        <v>U5-136</v>
      </c>
      <c r="E796" t="s">
        <v>787</v>
      </c>
      <c r="F796">
        <v>136</v>
      </c>
      <c r="G796" t="s">
        <v>1854</v>
      </c>
      <c r="AT796" t="str">
        <f t="shared" si="111"/>
        <v>M_TDI</v>
      </c>
      <c r="AU796" t="str">
        <f t="shared" si="112"/>
        <v>--</v>
      </c>
    </row>
    <row r="797" spans="1:47" x14ac:dyDescent="0.25">
      <c r="A797" t="str">
        <f t="shared" si="107"/>
        <v>U5-137</v>
      </c>
      <c r="B797" t="str">
        <f t="shared" si="108"/>
        <v>M_TDO</v>
      </c>
      <c r="C797" t="str">
        <f t="shared" si="109"/>
        <v>U5-M_TDO</v>
      </c>
      <c r="D797" t="str">
        <f t="shared" si="110"/>
        <v>U5-137</v>
      </c>
      <c r="E797" t="s">
        <v>787</v>
      </c>
      <c r="F797">
        <v>137</v>
      </c>
      <c r="G797" t="s">
        <v>1856</v>
      </c>
      <c r="AT797" t="str">
        <f t="shared" si="111"/>
        <v>M_TDO</v>
      </c>
      <c r="AU797" t="str">
        <f t="shared" si="112"/>
        <v>--</v>
      </c>
    </row>
    <row r="798" spans="1:47" x14ac:dyDescent="0.25">
      <c r="A798" t="str">
        <f t="shared" si="107"/>
        <v>U5-138</v>
      </c>
      <c r="B798" t="str">
        <f t="shared" si="108"/>
        <v>FT_B_RX</v>
      </c>
      <c r="C798" t="str">
        <f t="shared" si="109"/>
        <v>U5-FT_B_RX</v>
      </c>
      <c r="D798" t="str">
        <f t="shared" si="110"/>
        <v>U5-138</v>
      </c>
      <c r="E798" t="s">
        <v>787</v>
      </c>
      <c r="F798">
        <v>138</v>
      </c>
      <c r="G798" t="s">
        <v>1834</v>
      </c>
      <c r="AT798" t="str">
        <f t="shared" si="111"/>
        <v>FT_B_RX</v>
      </c>
      <c r="AU798" t="str">
        <f t="shared" si="112"/>
        <v>--</v>
      </c>
    </row>
    <row r="799" spans="1:47" x14ac:dyDescent="0.25">
      <c r="A799" t="str">
        <f t="shared" si="107"/>
        <v>U5-139</v>
      </c>
      <c r="B799" t="str">
        <f t="shared" si="108"/>
        <v>FT_B_TX</v>
      </c>
      <c r="C799" t="str">
        <f t="shared" si="109"/>
        <v>U5-FT_B_TX</v>
      </c>
      <c r="D799" t="str">
        <f t="shared" si="110"/>
        <v>U5-139</v>
      </c>
      <c r="E799" t="s">
        <v>787</v>
      </c>
      <c r="F799">
        <v>139</v>
      </c>
      <c r="G799" t="s">
        <v>1835</v>
      </c>
      <c r="AT799" t="str">
        <f t="shared" si="111"/>
        <v>FT_B_TX</v>
      </c>
      <c r="AU799" t="str">
        <f t="shared" si="112"/>
        <v>--</v>
      </c>
    </row>
    <row r="800" spans="1:47" x14ac:dyDescent="0.25">
      <c r="A800" t="str">
        <f t="shared" si="107"/>
        <v>U5-140</v>
      </c>
      <c r="B800" t="str">
        <f t="shared" si="108"/>
        <v>ACBUS5</v>
      </c>
      <c r="C800" t="str">
        <f t="shared" si="109"/>
        <v>U5-ACBUS5</v>
      </c>
      <c r="D800" t="str">
        <f t="shared" si="110"/>
        <v>U5-140</v>
      </c>
      <c r="E800" t="s">
        <v>787</v>
      </c>
      <c r="F800">
        <v>140</v>
      </c>
      <c r="G800" t="s">
        <v>1607</v>
      </c>
      <c r="AT800" t="str">
        <f t="shared" si="111"/>
        <v>ACBUS5</v>
      </c>
      <c r="AU800" t="str">
        <f t="shared" si="112"/>
        <v>--</v>
      </c>
    </row>
    <row r="801" spans="1:47" x14ac:dyDescent="0.25">
      <c r="A801" t="str">
        <f t="shared" si="107"/>
        <v>U5-141</v>
      </c>
      <c r="B801" t="str">
        <f t="shared" si="108"/>
        <v>ACBUS4</v>
      </c>
      <c r="C801" t="str">
        <f t="shared" si="109"/>
        <v>U5-ACBUS4</v>
      </c>
      <c r="D801" t="str">
        <f t="shared" si="110"/>
        <v>U5-141</v>
      </c>
      <c r="E801" t="s">
        <v>787</v>
      </c>
      <c r="F801">
        <v>141</v>
      </c>
      <c r="G801" t="s">
        <v>1605</v>
      </c>
      <c r="AT801" t="str">
        <f t="shared" si="111"/>
        <v>ACBUS4</v>
      </c>
      <c r="AU801" t="str">
        <f t="shared" si="112"/>
        <v>--</v>
      </c>
    </row>
    <row r="802" spans="1:47" x14ac:dyDescent="0.25">
      <c r="A802" t="str">
        <f t="shared" si="107"/>
        <v>U5-142</v>
      </c>
      <c r="B802" t="str">
        <f t="shared" si="108"/>
        <v>ADBUS7</v>
      </c>
      <c r="C802" t="str">
        <f t="shared" si="109"/>
        <v>U5-ADBUS7</v>
      </c>
      <c r="D802" t="str">
        <f t="shared" si="110"/>
        <v>U5-142</v>
      </c>
      <c r="E802" t="s">
        <v>787</v>
      </c>
      <c r="F802">
        <v>142</v>
      </c>
      <c r="G802" t="s">
        <v>1611</v>
      </c>
      <c r="AT802" t="str">
        <f t="shared" si="111"/>
        <v>ADBUS7</v>
      </c>
      <c r="AU802" t="str">
        <f t="shared" si="112"/>
        <v>--</v>
      </c>
    </row>
    <row r="803" spans="1:47" x14ac:dyDescent="0.25">
      <c r="A803" t="str">
        <f t="shared" si="107"/>
        <v>U5-143</v>
      </c>
      <c r="B803" t="str">
        <f t="shared" si="108"/>
        <v>ADBUS4</v>
      </c>
      <c r="C803" t="str">
        <f t="shared" si="109"/>
        <v>U5-ADBUS4</v>
      </c>
      <c r="D803" t="str">
        <f t="shared" si="110"/>
        <v>U5-143</v>
      </c>
      <c r="E803" t="s">
        <v>787</v>
      </c>
      <c r="F803">
        <v>143</v>
      </c>
      <c r="G803" t="s">
        <v>1609</v>
      </c>
      <c r="AT803" t="str">
        <f t="shared" si="111"/>
        <v>ADBUS4</v>
      </c>
      <c r="AU803" t="str">
        <f t="shared" si="112"/>
        <v>--</v>
      </c>
    </row>
    <row r="804" spans="1:47" x14ac:dyDescent="0.25">
      <c r="A804" t="str">
        <f t="shared" si="107"/>
        <v>U5-144</v>
      </c>
      <c r="B804" t="str">
        <f t="shared" si="108"/>
        <v>3.3V</v>
      </c>
      <c r="C804" t="str">
        <f t="shared" si="109"/>
        <v>U5-3.3V</v>
      </c>
      <c r="D804" t="str">
        <f t="shared" si="110"/>
        <v>U5-144</v>
      </c>
      <c r="E804" t="s">
        <v>787</v>
      </c>
      <c r="F804">
        <v>144</v>
      </c>
      <c r="G804" t="s">
        <v>1598</v>
      </c>
      <c r="AT804">
        <f t="shared" si="111"/>
        <v>0</v>
      </c>
      <c r="AU804">
        <f t="shared" si="112"/>
        <v>0</v>
      </c>
    </row>
    <row r="805" spans="1:47" x14ac:dyDescent="0.25">
      <c r="A805" t="str">
        <f t="shared" si="107"/>
        <v>U6-1</v>
      </c>
      <c r="B805" t="str">
        <f t="shared" si="108"/>
        <v>NetC10_1</v>
      </c>
      <c r="C805" t="str">
        <f t="shared" si="109"/>
        <v>U6-NetC10_1</v>
      </c>
      <c r="D805" t="str">
        <f t="shared" si="110"/>
        <v>U6-1</v>
      </c>
      <c r="E805" t="s">
        <v>1086</v>
      </c>
      <c r="F805">
        <v>1</v>
      </c>
      <c r="G805" t="s">
        <v>1859</v>
      </c>
      <c r="AT805" t="str">
        <f t="shared" si="111"/>
        <v>NetC10_1</v>
      </c>
      <c r="AU805" t="str">
        <f t="shared" si="112"/>
        <v>--</v>
      </c>
    </row>
    <row r="806" spans="1:47" x14ac:dyDescent="0.25">
      <c r="A806" t="str">
        <f t="shared" si="107"/>
        <v>U6-2</v>
      </c>
      <c r="B806" t="str">
        <f t="shared" si="108"/>
        <v>GND</v>
      </c>
      <c r="C806" t="str">
        <f t="shared" si="109"/>
        <v>U6-GND</v>
      </c>
      <c r="D806" t="str">
        <f t="shared" si="110"/>
        <v>U6-2</v>
      </c>
      <c r="E806" t="s">
        <v>1086</v>
      </c>
      <c r="F806">
        <v>2</v>
      </c>
      <c r="G806" t="s">
        <v>291</v>
      </c>
      <c r="AT806">
        <f t="shared" si="111"/>
        <v>0</v>
      </c>
      <c r="AU806">
        <f t="shared" si="112"/>
        <v>0</v>
      </c>
    </row>
    <row r="807" spans="1:47" x14ac:dyDescent="0.25">
      <c r="A807" t="str">
        <f t="shared" si="107"/>
        <v>U6-3</v>
      </c>
      <c r="B807" t="str">
        <f t="shared" si="108"/>
        <v>OSCI_R</v>
      </c>
      <c r="C807" t="str">
        <f t="shared" si="109"/>
        <v>U6-OSCI_R</v>
      </c>
      <c r="D807" t="str">
        <f t="shared" si="110"/>
        <v>U6-3</v>
      </c>
      <c r="E807" t="s">
        <v>1086</v>
      </c>
      <c r="F807">
        <v>3</v>
      </c>
      <c r="G807" t="s">
        <v>1902</v>
      </c>
      <c r="AT807" t="str">
        <f t="shared" si="111"/>
        <v>OSCI_R</v>
      </c>
      <c r="AU807" t="str">
        <f t="shared" si="112"/>
        <v>--</v>
      </c>
    </row>
    <row r="808" spans="1:47" x14ac:dyDescent="0.25">
      <c r="A808" t="str">
        <f t="shared" si="107"/>
        <v>U6-4</v>
      </c>
      <c r="B808" t="str">
        <f t="shared" si="108"/>
        <v>NetC10_1</v>
      </c>
      <c r="C808" t="str">
        <f t="shared" si="109"/>
        <v>U6-NetC10_1</v>
      </c>
      <c r="D808" t="str">
        <f t="shared" si="110"/>
        <v>U6-4</v>
      </c>
      <c r="E808" t="s">
        <v>1086</v>
      </c>
      <c r="F808">
        <v>4</v>
      </c>
      <c r="G808" t="s">
        <v>1859</v>
      </c>
      <c r="AT808" t="str">
        <f t="shared" si="111"/>
        <v>NetC10_1</v>
      </c>
      <c r="AU808" t="str">
        <f t="shared" si="112"/>
        <v>--</v>
      </c>
    </row>
    <row r="809" spans="1:47" x14ac:dyDescent="0.25">
      <c r="A809" t="str">
        <f t="shared" si="107"/>
        <v>U7-1</v>
      </c>
      <c r="B809" t="str">
        <f t="shared" si="108"/>
        <v>3.3V</v>
      </c>
      <c r="C809" t="str">
        <f t="shared" si="109"/>
        <v>U7-3.3V</v>
      </c>
      <c r="D809" t="str">
        <f t="shared" si="110"/>
        <v>U7-1</v>
      </c>
      <c r="E809" t="s">
        <v>788</v>
      </c>
      <c r="F809">
        <v>1</v>
      </c>
      <c r="G809" t="s">
        <v>1598</v>
      </c>
      <c r="AT809">
        <f t="shared" si="111"/>
        <v>0</v>
      </c>
      <c r="AU809">
        <f t="shared" si="112"/>
        <v>0</v>
      </c>
    </row>
    <row r="810" spans="1:47" x14ac:dyDescent="0.25">
      <c r="A810" t="str">
        <f t="shared" si="107"/>
        <v>U7-2</v>
      </c>
      <c r="B810" t="str">
        <f t="shared" si="108"/>
        <v>MIO10-SCL</v>
      </c>
      <c r="C810" t="str">
        <f t="shared" si="109"/>
        <v>U7-MIO10-SCL</v>
      </c>
      <c r="D810" t="str">
        <f t="shared" si="110"/>
        <v>U7-2</v>
      </c>
      <c r="E810" t="s">
        <v>788</v>
      </c>
      <c r="F810">
        <v>2</v>
      </c>
      <c r="G810" t="s">
        <v>1597</v>
      </c>
      <c r="AT810" t="str">
        <f t="shared" si="111"/>
        <v>MIO10-SCL</v>
      </c>
      <c r="AU810" t="str">
        <f t="shared" si="112"/>
        <v>--</v>
      </c>
    </row>
    <row r="811" spans="1:47" x14ac:dyDescent="0.25">
      <c r="A811" t="str">
        <f t="shared" si="107"/>
        <v>U7-3</v>
      </c>
      <c r="B811" t="str">
        <f t="shared" si="108"/>
        <v>MIO11-SDA</v>
      </c>
      <c r="C811" t="str">
        <f t="shared" si="109"/>
        <v>U7-MIO11-SDA</v>
      </c>
      <c r="D811" t="str">
        <f t="shared" si="110"/>
        <v>U7-3</v>
      </c>
      <c r="E811" t="s">
        <v>788</v>
      </c>
      <c r="F811">
        <v>3</v>
      </c>
      <c r="G811" t="s">
        <v>1599</v>
      </c>
      <c r="AT811" t="str">
        <f t="shared" si="111"/>
        <v>MIO11-SDA</v>
      </c>
      <c r="AU811" t="str">
        <f t="shared" si="112"/>
        <v>--</v>
      </c>
    </row>
    <row r="812" spans="1:47" x14ac:dyDescent="0.25">
      <c r="A812" t="str">
        <f t="shared" si="107"/>
        <v>U7-4</v>
      </c>
      <c r="B812" t="str">
        <f t="shared" si="108"/>
        <v>GND</v>
      </c>
      <c r="C812" t="str">
        <f t="shared" si="109"/>
        <v>U7-GND</v>
      </c>
      <c r="D812" t="str">
        <f t="shared" si="110"/>
        <v>U7-4</v>
      </c>
      <c r="E812" t="s">
        <v>788</v>
      </c>
      <c r="F812">
        <v>4</v>
      </c>
      <c r="G812" t="s">
        <v>291</v>
      </c>
      <c r="AT812">
        <f t="shared" si="111"/>
        <v>0</v>
      </c>
      <c r="AU812">
        <f t="shared" si="112"/>
        <v>0</v>
      </c>
    </row>
    <row r="813" spans="1:47" x14ac:dyDescent="0.25">
      <c r="A813" t="str">
        <f t="shared" si="107"/>
        <v>U7-5</v>
      </c>
      <c r="B813" t="str">
        <f t="shared" si="108"/>
        <v>M3.3VOUT</v>
      </c>
      <c r="C813" t="str">
        <f t="shared" si="109"/>
        <v>U7-M3.3VOUT</v>
      </c>
      <c r="D813" t="str">
        <f t="shared" si="110"/>
        <v>U7-5</v>
      </c>
      <c r="E813" t="s">
        <v>788</v>
      </c>
      <c r="F813">
        <v>5</v>
      </c>
      <c r="G813" t="s">
        <v>1778</v>
      </c>
      <c r="AT813">
        <f t="shared" si="111"/>
        <v>0</v>
      </c>
      <c r="AU813">
        <f t="shared" si="112"/>
        <v>0</v>
      </c>
    </row>
    <row r="814" spans="1:47" x14ac:dyDescent="0.25">
      <c r="A814" t="str">
        <f t="shared" si="107"/>
        <v>U7-6</v>
      </c>
      <c r="B814" t="str">
        <f t="shared" si="108"/>
        <v>MIO11</v>
      </c>
      <c r="C814" t="str">
        <f t="shared" si="109"/>
        <v>U7-MIO11</v>
      </c>
      <c r="D814" t="str">
        <f t="shared" si="110"/>
        <v>U7-6</v>
      </c>
      <c r="E814" t="s">
        <v>788</v>
      </c>
      <c r="F814">
        <v>6</v>
      </c>
      <c r="G814" t="s">
        <v>1842</v>
      </c>
      <c r="AT814" t="str">
        <f t="shared" si="111"/>
        <v>MIO11</v>
      </c>
      <c r="AU814" t="str">
        <f t="shared" si="112"/>
        <v>--</v>
      </c>
    </row>
    <row r="815" spans="1:47" x14ac:dyDescent="0.25">
      <c r="A815" t="str">
        <f t="shared" si="107"/>
        <v>U7-7</v>
      </c>
      <c r="B815" t="str">
        <f t="shared" si="108"/>
        <v>MIO10</v>
      </c>
      <c r="C815" t="str">
        <f t="shared" si="109"/>
        <v>U7-MIO10</v>
      </c>
      <c r="D815" t="str">
        <f t="shared" si="110"/>
        <v>U7-7</v>
      </c>
      <c r="E815" t="s">
        <v>788</v>
      </c>
      <c r="F815">
        <v>7</v>
      </c>
      <c r="G815" t="s">
        <v>1841</v>
      </c>
      <c r="AT815" t="str">
        <f t="shared" si="111"/>
        <v>MIO10</v>
      </c>
      <c r="AU815" t="str">
        <f t="shared" si="112"/>
        <v>--</v>
      </c>
    </row>
    <row r="816" spans="1:47" x14ac:dyDescent="0.25">
      <c r="A816" t="str">
        <f t="shared" si="107"/>
        <v>U7-8</v>
      </c>
      <c r="B816" t="str">
        <f t="shared" si="108"/>
        <v>M3.3VOUT</v>
      </c>
      <c r="C816" t="str">
        <f t="shared" si="109"/>
        <v>U7-M3.3VOUT</v>
      </c>
      <c r="D816" t="str">
        <f t="shared" si="110"/>
        <v>U7-8</v>
      </c>
      <c r="E816" t="s">
        <v>788</v>
      </c>
      <c r="F816">
        <v>8</v>
      </c>
      <c r="G816" t="s">
        <v>1778</v>
      </c>
      <c r="AT816">
        <f t="shared" si="111"/>
        <v>0</v>
      </c>
      <c r="AU816">
        <f t="shared" si="112"/>
        <v>0</v>
      </c>
    </row>
    <row r="817" spans="1:47" x14ac:dyDescent="0.25">
      <c r="A817" t="str">
        <f t="shared" si="107"/>
        <v>U8-1</v>
      </c>
      <c r="B817" t="str">
        <f t="shared" si="108"/>
        <v>3V3OUT</v>
      </c>
      <c r="C817" t="str">
        <f t="shared" si="109"/>
        <v>U8-3V3OUT</v>
      </c>
      <c r="D817" t="str">
        <f t="shared" si="110"/>
        <v>U8-1</v>
      </c>
      <c r="E817" t="s">
        <v>790</v>
      </c>
      <c r="F817">
        <v>1</v>
      </c>
      <c r="G817" t="s">
        <v>1601</v>
      </c>
      <c r="AT817" t="str">
        <f t="shared" si="111"/>
        <v>3V3OUT</v>
      </c>
      <c r="AU817" t="str">
        <f t="shared" si="112"/>
        <v>--</v>
      </c>
    </row>
    <row r="818" spans="1:47" x14ac:dyDescent="0.25">
      <c r="A818" t="str">
        <f t="shared" si="107"/>
        <v>U8-2</v>
      </c>
      <c r="B818" t="str">
        <f t="shared" si="108"/>
        <v>NetR47_1</v>
      </c>
      <c r="C818" t="str">
        <f t="shared" si="109"/>
        <v>U8-NetR47_1</v>
      </c>
      <c r="D818" t="str">
        <f t="shared" si="110"/>
        <v>U8-2</v>
      </c>
      <c r="E818" t="s">
        <v>790</v>
      </c>
      <c r="F818">
        <v>2</v>
      </c>
      <c r="G818" t="s">
        <v>1895</v>
      </c>
      <c r="AT818" t="str">
        <f t="shared" si="111"/>
        <v>NetR47_1</v>
      </c>
      <c r="AU818" t="str">
        <f t="shared" si="112"/>
        <v>--</v>
      </c>
    </row>
    <row r="819" spans="1:47" x14ac:dyDescent="0.25">
      <c r="A819" t="str">
        <f t="shared" si="107"/>
        <v>U8-3</v>
      </c>
      <c r="B819" t="str">
        <f t="shared" si="108"/>
        <v>NetR52_1</v>
      </c>
      <c r="C819" t="str">
        <f t="shared" si="109"/>
        <v>U8-NetR52_1</v>
      </c>
      <c r="D819" t="str">
        <f t="shared" si="110"/>
        <v>U8-3</v>
      </c>
      <c r="E819" t="s">
        <v>790</v>
      </c>
      <c r="F819">
        <v>3</v>
      </c>
      <c r="G819" t="s">
        <v>647</v>
      </c>
      <c r="AT819" t="str">
        <f t="shared" si="111"/>
        <v>NetR52_1</v>
      </c>
      <c r="AU819" t="str">
        <f t="shared" si="112"/>
        <v>--</v>
      </c>
    </row>
    <row r="820" spans="1:47" x14ac:dyDescent="0.25">
      <c r="A820" t="str">
        <f t="shared" si="107"/>
        <v>U8-4</v>
      </c>
      <c r="B820" t="str">
        <f t="shared" si="108"/>
        <v>UART_S_TXD</v>
      </c>
      <c r="C820" t="str">
        <f t="shared" si="109"/>
        <v>U8-UART_S_TXD</v>
      </c>
      <c r="D820" t="str">
        <f t="shared" si="110"/>
        <v>U8-4</v>
      </c>
      <c r="E820" t="s">
        <v>790</v>
      </c>
      <c r="F820">
        <v>4</v>
      </c>
      <c r="G820" t="s">
        <v>1927</v>
      </c>
      <c r="AT820" t="str">
        <f t="shared" si="111"/>
        <v>UART_S_TXD</v>
      </c>
      <c r="AU820" t="str">
        <f t="shared" si="112"/>
        <v>--</v>
      </c>
    </row>
    <row r="821" spans="1:47" x14ac:dyDescent="0.25">
      <c r="A821" t="str">
        <f t="shared" si="107"/>
        <v>U8-5</v>
      </c>
      <c r="B821" t="str">
        <f t="shared" si="108"/>
        <v>NetR45_1</v>
      </c>
      <c r="C821" t="str">
        <f t="shared" si="109"/>
        <v>U8-NetR45_1</v>
      </c>
      <c r="D821" t="str">
        <f t="shared" si="110"/>
        <v>U8-5</v>
      </c>
      <c r="E821" t="s">
        <v>790</v>
      </c>
      <c r="F821">
        <v>5</v>
      </c>
      <c r="G821" t="s">
        <v>643</v>
      </c>
      <c r="AT821" t="str">
        <f t="shared" si="111"/>
        <v>NetR45_1</v>
      </c>
      <c r="AU821" t="str">
        <f t="shared" si="112"/>
        <v>--</v>
      </c>
    </row>
    <row r="822" spans="1:47" x14ac:dyDescent="0.25">
      <c r="A822" t="str">
        <f t="shared" si="107"/>
        <v>U8-6</v>
      </c>
      <c r="B822" t="str">
        <f t="shared" si="108"/>
        <v>UART_S_RXD</v>
      </c>
      <c r="C822" t="str">
        <f t="shared" si="109"/>
        <v>U8-UART_S_RXD</v>
      </c>
      <c r="D822" t="str">
        <f t="shared" si="110"/>
        <v>U8-6</v>
      </c>
      <c r="E822" t="s">
        <v>790</v>
      </c>
      <c r="F822">
        <v>6</v>
      </c>
      <c r="G822" t="s">
        <v>1926</v>
      </c>
      <c r="AT822" t="str">
        <f t="shared" si="111"/>
        <v>UART_S_RXD</v>
      </c>
      <c r="AU822" t="str">
        <f t="shared" si="112"/>
        <v>--</v>
      </c>
    </row>
    <row r="823" spans="1:47" x14ac:dyDescent="0.25">
      <c r="A823" t="str">
        <f t="shared" si="107"/>
        <v>U8-7</v>
      </c>
      <c r="B823" t="str">
        <f t="shared" si="108"/>
        <v>NetU8_7</v>
      </c>
      <c r="C823" t="str">
        <f t="shared" si="109"/>
        <v>U8-NetU8_7</v>
      </c>
      <c r="D823" t="str">
        <f t="shared" si="110"/>
        <v>U8-7</v>
      </c>
      <c r="E823" t="s">
        <v>790</v>
      </c>
      <c r="F823">
        <v>7</v>
      </c>
      <c r="G823" t="s">
        <v>2012</v>
      </c>
      <c r="AT823" t="str">
        <f t="shared" si="111"/>
        <v>NetU8_7</v>
      </c>
      <c r="AU823" t="str">
        <f t="shared" si="112"/>
        <v>--</v>
      </c>
    </row>
    <row r="824" spans="1:47" x14ac:dyDescent="0.25">
      <c r="A824" t="str">
        <f t="shared" si="107"/>
        <v>U8-8</v>
      </c>
      <c r="B824" t="str">
        <f t="shared" si="108"/>
        <v>GND</v>
      </c>
      <c r="C824" t="str">
        <f t="shared" si="109"/>
        <v>U8-GND</v>
      </c>
      <c r="D824" t="str">
        <f t="shared" si="110"/>
        <v>U8-8</v>
      </c>
      <c r="E824" t="s">
        <v>790</v>
      </c>
      <c r="F824">
        <v>8</v>
      </c>
      <c r="G824" t="s">
        <v>291</v>
      </c>
      <c r="AT824">
        <f t="shared" si="111"/>
        <v>0</v>
      </c>
      <c r="AU824">
        <f t="shared" si="112"/>
        <v>0</v>
      </c>
    </row>
    <row r="825" spans="1:47" x14ac:dyDescent="0.25">
      <c r="A825" t="str">
        <f t="shared" si="107"/>
        <v>U8-9</v>
      </c>
      <c r="B825" t="str">
        <f t="shared" si="108"/>
        <v>GND</v>
      </c>
      <c r="C825" t="str">
        <f t="shared" si="109"/>
        <v>U8-GND</v>
      </c>
      <c r="D825" t="str">
        <f t="shared" si="110"/>
        <v>U8-9</v>
      </c>
      <c r="E825" t="s">
        <v>790</v>
      </c>
      <c r="F825">
        <v>9</v>
      </c>
      <c r="G825" t="s">
        <v>291</v>
      </c>
      <c r="AT825">
        <f t="shared" si="111"/>
        <v>0</v>
      </c>
      <c r="AU825">
        <f t="shared" si="112"/>
        <v>0</v>
      </c>
    </row>
    <row r="826" spans="1:47" x14ac:dyDescent="0.25">
      <c r="A826" t="str">
        <f t="shared" si="107"/>
        <v>U8-10</v>
      </c>
      <c r="B826" t="str">
        <f t="shared" si="108"/>
        <v>NetR54_1</v>
      </c>
      <c r="C826" t="str">
        <f t="shared" si="109"/>
        <v>U8-NetR54_1</v>
      </c>
      <c r="D826" t="str">
        <f t="shared" si="110"/>
        <v>U8-10</v>
      </c>
      <c r="E826" t="s">
        <v>790</v>
      </c>
      <c r="F826">
        <v>10</v>
      </c>
      <c r="G826" t="s">
        <v>1897</v>
      </c>
      <c r="AT826" t="str">
        <f t="shared" si="111"/>
        <v>NetR54_1</v>
      </c>
      <c r="AU826" t="str">
        <f t="shared" si="112"/>
        <v>--</v>
      </c>
    </row>
    <row r="827" spans="1:47" x14ac:dyDescent="0.25">
      <c r="A827" t="str">
        <f t="shared" si="107"/>
        <v>U8-11</v>
      </c>
      <c r="B827" t="str">
        <f t="shared" si="108"/>
        <v>UART_RXD</v>
      </c>
      <c r="C827" t="str">
        <f t="shared" si="109"/>
        <v>U8-UART_RXD</v>
      </c>
      <c r="D827" t="str">
        <f t="shared" si="110"/>
        <v>U8-11</v>
      </c>
      <c r="E827" t="s">
        <v>790</v>
      </c>
      <c r="F827">
        <v>11</v>
      </c>
      <c r="G827" t="s">
        <v>1925</v>
      </c>
      <c r="AT827" t="str">
        <f t="shared" si="111"/>
        <v>UART_RXD</v>
      </c>
      <c r="AU827" t="str">
        <f t="shared" si="112"/>
        <v>--</v>
      </c>
    </row>
    <row r="828" spans="1:47" x14ac:dyDescent="0.25">
      <c r="A828" t="str">
        <f t="shared" si="107"/>
        <v>U8-12</v>
      </c>
      <c r="B828" t="str">
        <f t="shared" si="108"/>
        <v>NetU8_12</v>
      </c>
      <c r="C828" t="str">
        <f t="shared" si="109"/>
        <v>U8-NetU8_12</v>
      </c>
      <c r="D828" t="str">
        <f t="shared" si="110"/>
        <v>U8-12</v>
      </c>
      <c r="E828" t="s">
        <v>790</v>
      </c>
      <c r="F828">
        <v>12</v>
      </c>
      <c r="G828" t="s">
        <v>2013</v>
      </c>
      <c r="AT828" t="str">
        <f t="shared" si="111"/>
        <v>NetU8_12</v>
      </c>
      <c r="AU828" t="str">
        <f t="shared" si="112"/>
        <v>--</v>
      </c>
    </row>
    <row r="829" spans="1:47" x14ac:dyDescent="0.25">
      <c r="A829" t="str">
        <f t="shared" si="107"/>
        <v>U8-13</v>
      </c>
      <c r="B829" t="str">
        <f t="shared" si="108"/>
        <v>UART_TXD</v>
      </c>
      <c r="C829" t="str">
        <f t="shared" si="109"/>
        <v>U8-UART_TXD</v>
      </c>
      <c r="D829" t="str">
        <f t="shared" si="110"/>
        <v>U8-13</v>
      </c>
      <c r="E829" t="s">
        <v>790</v>
      </c>
      <c r="F829">
        <v>13</v>
      </c>
      <c r="G829" t="s">
        <v>1928</v>
      </c>
      <c r="AT829" t="str">
        <f t="shared" si="111"/>
        <v>UART_TXD</v>
      </c>
      <c r="AU829" t="str">
        <f t="shared" si="112"/>
        <v>--</v>
      </c>
    </row>
    <row r="830" spans="1:47" x14ac:dyDescent="0.25">
      <c r="A830" t="str">
        <f t="shared" si="107"/>
        <v>U8-14</v>
      </c>
      <c r="B830" t="str">
        <f t="shared" si="108"/>
        <v>GND</v>
      </c>
      <c r="C830" t="str">
        <f t="shared" si="109"/>
        <v>U8-GND</v>
      </c>
      <c r="D830" t="str">
        <f t="shared" si="110"/>
        <v>U8-14</v>
      </c>
      <c r="E830" t="s">
        <v>790</v>
      </c>
      <c r="F830">
        <v>14</v>
      </c>
      <c r="G830" t="s">
        <v>291</v>
      </c>
      <c r="AT830">
        <f t="shared" si="111"/>
        <v>0</v>
      </c>
      <c r="AU830">
        <f t="shared" si="112"/>
        <v>0</v>
      </c>
    </row>
    <row r="831" spans="1:47" x14ac:dyDescent="0.25">
      <c r="A831" t="str">
        <f t="shared" si="107"/>
        <v>U8-15</v>
      </c>
      <c r="B831" t="str">
        <f t="shared" si="108"/>
        <v>GND</v>
      </c>
      <c r="C831" t="str">
        <f t="shared" si="109"/>
        <v>U8-GND</v>
      </c>
      <c r="D831" t="str">
        <f t="shared" si="110"/>
        <v>U8-15</v>
      </c>
      <c r="E831" t="s">
        <v>790</v>
      </c>
      <c r="F831">
        <v>15</v>
      </c>
      <c r="G831" t="s">
        <v>291</v>
      </c>
      <c r="AT831">
        <f t="shared" si="111"/>
        <v>0</v>
      </c>
      <c r="AU831">
        <f t="shared" si="112"/>
        <v>0</v>
      </c>
    </row>
    <row r="832" spans="1:47" x14ac:dyDescent="0.25">
      <c r="A832" t="str">
        <f t="shared" si="107"/>
        <v>U8-16</v>
      </c>
      <c r="B832" t="str">
        <f t="shared" si="108"/>
        <v>3.3V</v>
      </c>
      <c r="C832" t="str">
        <f t="shared" si="109"/>
        <v>U8-3.3V</v>
      </c>
      <c r="D832" t="str">
        <f t="shared" si="110"/>
        <v>U8-16</v>
      </c>
      <c r="E832" t="s">
        <v>790</v>
      </c>
      <c r="F832">
        <v>16</v>
      </c>
      <c r="G832" t="s">
        <v>1598</v>
      </c>
      <c r="AT832">
        <f t="shared" si="111"/>
        <v>0</v>
      </c>
      <c r="AU832">
        <f t="shared" si="112"/>
        <v>0</v>
      </c>
    </row>
    <row r="833" spans="1:47" x14ac:dyDescent="0.25">
      <c r="A833" t="str">
        <f t="shared" si="107"/>
        <v>U9-1</v>
      </c>
      <c r="B833" t="str">
        <f t="shared" si="108"/>
        <v>GND</v>
      </c>
      <c r="C833" t="str">
        <f t="shared" si="109"/>
        <v>U9-GND</v>
      </c>
      <c r="D833" t="str">
        <f t="shared" si="110"/>
        <v>U9-1</v>
      </c>
      <c r="E833" t="s">
        <v>791</v>
      </c>
      <c r="F833">
        <v>1</v>
      </c>
      <c r="G833" t="s">
        <v>291</v>
      </c>
      <c r="AT833">
        <f t="shared" si="111"/>
        <v>0</v>
      </c>
      <c r="AU833">
        <f t="shared" si="112"/>
        <v>0</v>
      </c>
    </row>
    <row r="834" spans="1:47" x14ac:dyDescent="0.25">
      <c r="A834" t="str">
        <f t="shared" si="107"/>
        <v>U9-2</v>
      </c>
      <c r="B834" t="str">
        <f t="shared" si="108"/>
        <v>DL_P</v>
      </c>
      <c r="C834" t="str">
        <f t="shared" si="109"/>
        <v>U9-DL_P</v>
      </c>
      <c r="D834" t="str">
        <f t="shared" si="110"/>
        <v>U9-2</v>
      </c>
      <c r="E834" t="s">
        <v>791</v>
      </c>
      <c r="F834">
        <v>2</v>
      </c>
      <c r="G834" t="s">
        <v>1809</v>
      </c>
      <c r="AT834" t="str">
        <f t="shared" si="111"/>
        <v>DL_P</v>
      </c>
      <c r="AU834" t="str">
        <f t="shared" si="112"/>
        <v>--</v>
      </c>
    </row>
    <row r="835" spans="1:47" x14ac:dyDescent="0.25">
      <c r="A835" t="str">
        <f t="shared" si="107"/>
        <v>U9-3</v>
      </c>
      <c r="B835" t="str">
        <f t="shared" si="108"/>
        <v>DL_N</v>
      </c>
      <c r="C835" t="str">
        <f t="shared" si="109"/>
        <v>U9-DL_N</v>
      </c>
      <c r="D835" t="str">
        <f t="shared" si="110"/>
        <v>U9-3</v>
      </c>
      <c r="E835" t="s">
        <v>791</v>
      </c>
      <c r="F835">
        <v>3</v>
      </c>
      <c r="G835" t="s">
        <v>1808</v>
      </c>
      <c r="AT835" t="str">
        <f t="shared" si="111"/>
        <v>DL_N</v>
      </c>
      <c r="AU835" t="str">
        <f t="shared" si="112"/>
        <v>--</v>
      </c>
    </row>
    <row r="836" spans="1:47" x14ac:dyDescent="0.25">
      <c r="A836" t="str">
        <f t="shared" si="107"/>
        <v>U9-4</v>
      </c>
      <c r="B836" t="str">
        <f t="shared" si="108"/>
        <v>Vbus</v>
      </c>
      <c r="C836" t="str">
        <f t="shared" si="109"/>
        <v>U9-Vbus</v>
      </c>
      <c r="D836" t="str">
        <f t="shared" si="110"/>
        <v>U9-4</v>
      </c>
      <c r="E836" t="s">
        <v>791</v>
      </c>
      <c r="F836">
        <v>4</v>
      </c>
      <c r="G836" t="s">
        <v>1844</v>
      </c>
      <c r="AT836" t="str">
        <f t="shared" si="111"/>
        <v>Vbus</v>
      </c>
      <c r="AU836" t="str">
        <f t="shared" si="112"/>
        <v>--</v>
      </c>
    </row>
    <row r="837" spans="1:47" x14ac:dyDescent="0.25">
      <c r="A837" t="str">
        <f t="shared" si="107"/>
        <v>U10-1</v>
      </c>
      <c r="B837" t="str">
        <f t="shared" si="108"/>
        <v>NetR14_2</v>
      </c>
      <c r="C837" t="str">
        <f t="shared" si="109"/>
        <v>U10-NetR14_2</v>
      </c>
      <c r="D837" t="str">
        <f t="shared" si="110"/>
        <v>U10-1</v>
      </c>
      <c r="E837" t="s">
        <v>792</v>
      </c>
      <c r="F837">
        <v>1</v>
      </c>
      <c r="G837" t="s">
        <v>1881</v>
      </c>
      <c r="AT837" t="str">
        <f t="shared" si="111"/>
        <v>NetR14_2</v>
      </c>
      <c r="AU837" t="str">
        <f t="shared" si="112"/>
        <v>--</v>
      </c>
    </row>
    <row r="838" spans="1:47" x14ac:dyDescent="0.25">
      <c r="A838" t="str">
        <f t="shared" ref="A838:A901" si="113">$E838&amp;"-"&amp;$F838</f>
        <v>U10-2</v>
      </c>
      <c r="B838" t="str">
        <f t="shared" ref="B838:B901" si="114">IF(OR(E838=$A$2,E838=$B$2,E838=$C$2,E838=$D$2),"--",G838)</f>
        <v>GND</v>
      </c>
      <c r="C838" t="str">
        <f t="shared" ref="C838:C901" si="115">$E838&amp;"-"&amp;$G838</f>
        <v>U10-GND</v>
      </c>
      <c r="D838" t="str">
        <f t="shared" ref="D838:D901" si="116">A838</f>
        <v>U10-2</v>
      </c>
      <c r="E838" t="s">
        <v>792</v>
      </c>
      <c r="F838">
        <v>2</v>
      </c>
      <c r="G838" t="s">
        <v>291</v>
      </c>
      <c r="AT838">
        <f t="shared" ref="AT838:AT901" si="117">IF(IF(COUNTIF($AO$6:$AQ$150,B838)&gt;0,"---","--")="---",VLOOKUP(B838,$AO$6:$AQ$150,3,0),B838)</f>
        <v>0</v>
      </c>
      <c r="AU838">
        <f t="shared" ref="AU838:AU901" si="118">IF(IF(COUNTIF($AO$6:$AQ$150,B838)&gt;0,"---","--")="---",VLOOKUP(B838,$AO$6:$AQ$150,2,0),"--")</f>
        <v>0</v>
      </c>
    </row>
    <row r="839" spans="1:47" x14ac:dyDescent="0.25">
      <c r="A839" t="str">
        <f t="shared" si="113"/>
        <v>U10-3</v>
      </c>
      <c r="B839" t="str">
        <f t="shared" si="114"/>
        <v>EEDATA</v>
      </c>
      <c r="C839" t="str">
        <f t="shared" si="115"/>
        <v>U10-EEDATA</v>
      </c>
      <c r="D839" t="str">
        <f t="shared" si="116"/>
        <v>U10-3</v>
      </c>
      <c r="E839" t="s">
        <v>792</v>
      </c>
      <c r="F839">
        <v>3</v>
      </c>
      <c r="G839" t="s">
        <v>1814</v>
      </c>
      <c r="AT839" t="str">
        <f t="shared" si="117"/>
        <v>EEDATA</v>
      </c>
      <c r="AU839" t="str">
        <f t="shared" si="118"/>
        <v>--</v>
      </c>
    </row>
    <row r="840" spans="1:47" x14ac:dyDescent="0.25">
      <c r="A840" t="str">
        <f t="shared" si="113"/>
        <v>U10-4</v>
      </c>
      <c r="B840" t="str">
        <f t="shared" si="114"/>
        <v>EECLK</v>
      </c>
      <c r="C840" t="str">
        <f t="shared" si="115"/>
        <v>U10-EECLK</v>
      </c>
      <c r="D840" t="str">
        <f t="shared" si="116"/>
        <v>U10-4</v>
      </c>
      <c r="E840" t="s">
        <v>792</v>
      </c>
      <c r="F840">
        <v>4</v>
      </c>
      <c r="G840" t="s">
        <v>1812</v>
      </c>
      <c r="AT840" t="str">
        <f t="shared" si="117"/>
        <v>EECLK</v>
      </c>
      <c r="AU840" t="str">
        <f t="shared" si="118"/>
        <v>--</v>
      </c>
    </row>
    <row r="841" spans="1:47" x14ac:dyDescent="0.25">
      <c r="A841" t="str">
        <f t="shared" si="113"/>
        <v>U10-5</v>
      </c>
      <c r="B841" t="str">
        <f t="shared" si="114"/>
        <v>EECS</v>
      </c>
      <c r="C841" t="str">
        <f t="shared" si="115"/>
        <v>U10-EECS</v>
      </c>
      <c r="D841" t="str">
        <f t="shared" si="116"/>
        <v>U10-5</v>
      </c>
      <c r="E841" t="s">
        <v>792</v>
      </c>
      <c r="F841">
        <v>5</v>
      </c>
      <c r="G841" t="s">
        <v>1813</v>
      </c>
      <c r="AT841" t="str">
        <f t="shared" si="117"/>
        <v>EECS</v>
      </c>
      <c r="AU841" t="str">
        <f t="shared" si="118"/>
        <v>--</v>
      </c>
    </row>
    <row r="842" spans="1:47" x14ac:dyDescent="0.25">
      <c r="A842" t="str">
        <f t="shared" si="113"/>
        <v>U10-6</v>
      </c>
      <c r="B842" t="str">
        <f t="shared" si="114"/>
        <v>3.3V</v>
      </c>
      <c r="C842" t="str">
        <f t="shared" si="115"/>
        <v>U10-3.3V</v>
      </c>
      <c r="D842" t="str">
        <f t="shared" si="116"/>
        <v>U10-6</v>
      </c>
      <c r="E842" t="s">
        <v>792</v>
      </c>
      <c r="F842">
        <v>6</v>
      </c>
      <c r="G842" t="s">
        <v>1598</v>
      </c>
      <c r="AT842">
        <f t="shared" si="117"/>
        <v>0</v>
      </c>
      <c r="AU842">
        <f t="shared" si="118"/>
        <v>0</v>
      </c>
    </row>
    <row r="843" spans="1:47" x14ac:dyDescent="0.25">
      <c r="A843" t="str">
        <f t="shared" si="113"/>
        <v>U11-1</v>
      </c>
      <c r="B843" t="str">
        <f t="shared" si="114"/>
        <v>5VIN</v>
      </c>
      <c r="C843" t="str">
        <f t="shared" si="115"/>
        <v>U11-5VIN</v>
      </c>
      <c r="D843" t="str">
        <f t="shared" si="116"/>
        <v>U11-1</v>
      </c>
      <c r="E843" t="s">
        <v>793</v>
      </c>
      <c r="F843">
        <v>1</v>
      </c>
      <c r="G843" t="s">
        <v>1603</v>
      </c>
      <c r="AT843">
        <f t="shared" si="117"/>
        <v>0</v>
      </c>
      <c r="AU843">
        <f t="shared" si="118"/>
        <v>0</v>
      </c>
    </row>
    <row r="844" spans="1:47" x14ac:dyDescent="0.25">
      <c r="A844" t="str">
        <f t="shared" si="113"/>
        <v>U11-2</v>
      </c>
      <c r="B844" t="str">
        <f t="shared" si="114"/>
        <v>NetR33_2</v>
      </c>
      <c r="C844" t="str">
        <f t="shared" si="115"/>
        <v>U11-NetR33_2</v>
      </c>
      <c r="D844" t="str">
        <f t="shared" si="116"/>
        <v>U11-2</v>
      </c>
      <c r="E844" t="s">
        <v>793</v>
      </c>
      <c r="F844">
        <v>2</v>
      </c>
      <c r="G844" t="s">
        <v>1889</v>
      </c>
      <c r="AT844" t="str">
        <f t="shared" si="117"/>
        <v>NetR33_2</v>
      </c>
      <c r="AU844" t="str">
        <f t="shared" si="118"/>
        <v>--</v>
      </c>
    </row>
    <row r="845" spans="1:47" x14ac:dyDescent="0.25">
      <c r="A845" t="str">
        <f t="shared" si="113"/>
        <v>U11-3</v>
      </c>
      <c r="B845" t="str">
        <f t="shared" si="114"/>
        <v>NetR34_2</v>
      </c>
      <c r="C845" t="str">
        <f t="shared" si="115"/>
        <v>U11-NetR34_2</v>
      </c>
      <c r="D845" t="str">
        <f t="shared" si="116"/>
        <v>U11-3</v>
      </c>
      <c r="E845" t="s">
        <v>793</v>
      </c>
      <c r="F845">
        <v>3</v>
      </c>
      <c r="G845" t="s">
        <v>1890</v>
      </c>
      <c r="AT845" t="str">
        <f t="shared" si="117"/>
        <v>NetR34_2</v>
      </c>
      <c r="AU845" t="str">
        <f t="shared" si="118"/>
        <v>--</v>
      </c>
    </row>
    <row r="846" spans="1:47" x14ac:dyDescent="0.25">
      <c r="A846" t="str">
        <f t="shared" si="113"/>
        <v>U11-4</v>
      </c>
      <c r="B846" t="str">
        <f t="shared" si="114"/>
        <v>GND</v>
      </c>
      <c r="C846" t="str">
        <f t="shared" si="115"/>
        <v>U11-GND</v>
      </c>
      <c r="D846" t="str">
        <f t="shared" si="116"/>
        <v>U11-4</v>
      </c>
      <c r="E846" t="s">
        <v>793</v>
      </c>
      <c r="F846">
        <v>4</v>
      </c>
      <c r="G846" t="s">
        <v>291</v>
      </c>
      <c r="AT846">
        <f t="shared" si="117"/>
        <v>0</v>
      </c>
      <c r="AU846">
        <f t="shared" si="118"/>
        <v>0</v>
      </c>
    </row>
    <row r="847" spans="1:47" x14ac:dyDescent="0.25">
      <c r="A847" t="str">
        <f t="shared" si="113"/>
        <v>U11-5</v>
      </c>
      <c r="B847" t="str">
        <f t="shared" si="114"/>
        <v>NetR32_2</v>
      </c>
      <c r="C847" t="str">
        <f t="shared" si="115"/>
        <v>U11-NetR32_2</v>
      </c>
      <c r="D847" t="str">
        <f t="shared" si="116"/>
        <v>U11-5</v>
      </c>
      <c r="E847" t="s">
        <v>793</v>
      </c>
      <c r="F847">
        <v>5</v>
      </c>
      <c r="G847" t="s">
        <v>1888</v>
      </c>
      <c r="AT847" t="str">
        <f t="shared" si="117"/>
        <v>NetR32_2</v>
      </c>
      <c r="AU847" t="str">
        <f t="shared" si="118"/>
        <v>--</v>
      </c>
    </row>
    <row r="848" spans="1:47" x14ac:dyDescent="0.25">
      <c r="A848" t="str">
        <f t="shared" si="113"/>
        <v>U11-6</v>
      </c>
      <c r="B848" t="str">
        <f t="shared" si="114"/>
        <v>NetU11_6</v>
      </c>
      <c r="C848" t="str">
        <f t="shared" si="115"/>
        <v>U11-NetU11_6</v>
      </c>
      <c r="D848" t="str">
        <f t="shared" si="116"/>
        <v>U11-6</v>
      </c>
      <c r="E848" t="s">
        <v>793</v>
      </c>
      <c r="F848">
        <v>6</v>
      </c>
      <c r="G848" t="s">
        <v>2014</v>
      </c>
      <c r="AT848" t="str">
        <f t="shared" si="117"/>
        <v>NetU11_6</v>
      </c>
      <c r="AU848" t="str">
        <f t="shared" si="118"/>
        <v>--</v>
      </c>
    </row>
    <row r="849" spans="1:47" x14ac:dyDescent="0.25">
      <c r="A849" t="str">
        <f t="shared" si="113"/>
        <v>U11-7</v>
      </c>
      <c r="B849" t="str">
        <f t="shared" si="114"/>
        <v>VIN</v>
      </c>
      <c r="C849" t="str">
        <f t="shared" si="115"/>
        <v>U11-VIN</v>
      </c>
      <c r="D849" t="str">
        <f t="shared" si="116"/>
        <v>U11-7</v>
      </c>
      <c r="E849" t="s">
        <v>793</v>
      </c>
      <c r="F849">
        <v>7</v>
      </c>
      <c r="G849" t="s">
        <v>288</v>
      </c>
      <c r="AT849" t="str">
        <f t="shared" si="117"/>
        <v>VIN</v>
      </c>
      <c r="AU849" t="str">
        <f t="shared" si="118"/>
        <v>--</v>
      </c>
    </row>
    <row r="850" spans="1:47" x14ac:dyDescent="0.25">
      <c r="A850" t="str">
        <f t="shared" si="113"/>
        <v>U11-8</v>
      </c>
      <c r="B850" t="str">
        <f t="shared" si="114"/>
        <v>NetR28_2</v>
      </c>
      <c r="C850" t="str">
        <f t="shared" si="115"/>
        <v>U11-NetR28_2</v>
      </c>
      <c r="D850" t="str">
        <f t="shared" si="116"/>
        <v>U11-8</v>
      </c>
      <c r="E850" t="s">
        <v>793</v>
      </c>
      <c r="F850">
        <v>8</v>
      </c>
      <c r="G850" t="s">
        <v>638</v>
      </c>
      <c r="AT850" t="str">
        <f t="shared" si="117"/>
        <v>NetR28_2</v>
      </c>
      <c r="AU850" t="str">
        <f t="shared" si="118"/>
        <v>--</v>
      </c>
    </row>
    <row r="851" spans="1:47" x14ac:dyDescent="0.25">
      <c r="A851" t="str">
        <f t="shared" si="113"/>
        <v>U12-1</v>
      </c>
      <c r="B851" t="str">
        <f t="shared" si="114"/>
        <v>3V3OUT</v>
      </c>
      <c r="C851" t="str">
        <f t="shared" si="115"/>
        <v>U12-3V3OUT</v>
      </c>
      <c r="D851" t="str">
        <f t="shared" si="116"/>
        <v>U12-1</v>
      </c>
      <c r="E851" t="s">
        <v>886</v>
      </c>
      <c r="F851">
        <v>1</v>
      </c>
      <c r="G851" t="s">
        <v>1601</v>
      </c>
      <c r="AT851" t="str">
        <f t="shared" si="117"/>
        <v>3V3OUT</v>
      </c>
      <c r="AU851" t="str">
        <f t="shared" si="118"/>
        <v>--</v>
      </c>
    </row>
    <row r="852" spans="1:47" x14ac:dyDescent="0.25">
      <c r="A852" t="str">
        <f t="shared" si="113"/>
        <v>U12-2</v>
      </c>
      <c r="B852" t="str">
        <f t="shared" si="114"/>
        <v>UART_S_RXD</v>
      </c>
      <c r="C852" t="str">
        <f t="shared" si="115"/>
        <v>U12-UART_S_RXD</v>
      </c>
      <c r="D852" t="str">
        <f t="shared" si="116"/>
        <v>U12-2</v>
      </c>
      <c r="E852" t="s">
        <v>886</v>
      </c>
      <c r="F852">
        <v>2</v>
      </c>
      <c r="G852" t="s">
        <v>1926</v>
      </c>
      <c r="AT852" t="str">
        <f t="shared" si="117"/>
        <v>UART_S_RXD</v>
      </c>
      <c r="AU852" t="str">
        <f t="shared" si="118"/>
        <v>--</v>
      </c>
    </row>
    <row r="853" spans="1:47" x14ac:dyDescent="0.25">
      <c r="A853" t="str">
        <f t="shared" si="113"/>
        <v>U12-3</v>
      </c>
      <c r="B853" t="str">
        <f t="shared" si="114"/>
        <v>GND</v>
      </c>
      <c r="C853" t="str">
        <f t="shared" si="115"/>
        <v>U12-GND</v>
      </c>
      <c r="D853" t="str">
        <f t="shared" si="116"/>
        <v>U12-3</v>
      </c>
      <c r="E853" t="s">
        <v>886</v>
      </c>
      <c r="F853">
        <v>3</v>
      </c>
      <c r="G853" t="s">
        <v>291</v>
      </c>
      <c r="AT853">
        <f t="shared" si="117"/>
        <v>0</v>
      </c>
      <c r="AU853">
        <f t="shared" si="118"/>
        <v>0</v>
      </c>
    </row>
    <row r="854" spans="1:47" x14ac:dyDescent="0.25">
      <c r="A854" t="str">
        <f t="shared" si="113"/>
        <v>U12-4</v>
      </c>
      <c r="B854" t="str">
        <f t="shared" si="114"/>
        <v>NetU12_4</v>
      </c>
      <c r="C854" t="str">
        <f t="shared" si="115"/>
        <v>U12-NetU12_4</v>
      </c>
      <c r="D854" t="str">
        <f t="shared" si="116"/>
        <v>U12-4</v>
      </c>
      <c r="E854" t="s">
        <v>886</v>
      </c>
      <c r="F854">
        <v>4</v>
      </c>
      <c r="G854" t="s">
        <v>2015</v>
      </c>
      <c r="AT854" t="str">
        <f t="shared" si="117"/>
        <v>NetU12_4</v>
      </c>
      <c r="AU854" t="str">
        <f t="shared" si="118"/>
        <v>--</v>
      </c>
    </row>
    <row r="855" spans="1:47" x14ac:dyDescent="0.25">
      <c r="A855" t="str">
        <f t="shared" si="113"/>
        <v>U12-5</v>
      </c>
      <c r="B855" t="str">
        <f t="shared" si="114"/>
        <v>NetU12_5</v>
      </c>
      <c r="C855" t="str">
        <f t="shared" si="115"/>
        <v>U12-NetU12_5</v>
      </c>
      <c r="D855" t="str">
        <f t="shared" si="116"/>
        <v>U12-5</v>
      </c>
      <c r="E855" t="s">
        <v>886</v>
      </c>
      <c r="F855">
        <v>5</v>
      </c>
      <c r="G855" t="s">
        <v>2016</v>
      </c>
      <c r="AT855" t="str">
        <f t="shared" si="117"/>
        <v>NetU12_5</v>
      </c>
      <c r="AU855" t="str">
        <f t="shared" si="118"/>
        <v>--</v>
      </c>
    </row>
    <row r="856" spans="1:47" x14ac:dyDescent="0.25">
      <c r="A856" t="str">
        <f t="shared" si="113"/>
        <v>U12-6</v>
      </c>
      <c r="B856" t="str">
        <f t="shared" si="114"/>
        <v>UART_USB_R_P</v>
      </c>
      <c r="C856" t="str">
        <f t="shared" si="115"/>
        <v>U12-UART_USB_R_P</v>
      </c>
      <c r="D856" t="str">
        <f t="shared" si="116"/>
        <v>U12-6</v>
      </c>
      <c r="E856" t="s">
        <v>886</v>
      </c>
      <c r="F856">
        <v>6</v>
      </c>
      <c r="G856" t="s">
        <v>1930</v>
      </c>
      <c r="AT856" t="str">
        <f t="shared" si="117"/>
        <v>UART_USB_R_P</v>
      </c>
      <c r="AU856" t="str">
        <f t="shared" si="118"/>
        <v>--</v>
      </c>
    </row>
    <row r="857" spans="1:47" x14ac:dyDescent="0.25">
      <c r="A857" t="str">
        <f t="shared" si="113"/>
        <v>U12-7</v>
      </c>
      <c r="B857" t="str">
        <f t="shared" si="114"/>
        <v>UART_USB_R_N</v>
      </c>
      <c r="C857" t="str">
        <f t="shared" si="115"/>
        <v>U12-UART_USB_R_N</v>
      </c>
      <c r="D857" t="str">
        <f t="shared" si="116"/>
        <v>U12-7</v>
      </c>
      <c r="E857" t="s">
        <v>886</v>
      </c>
      <c r="F857">
        <v>7</v>
      </c>
      <c r="G857" t="s">
        <v>1929</v>
      </c>
      <c r="AT857" t="str">
        <f t="shared" si="117"/>
        <v>UART_USB_R_N</v>
      </c>
      <c r="AU857" t="str">
        <f t="shared" si="118"/>
        <v>--</v>
      </c>
    </row>
    <row r="858" spans="1:47" x14ac:dyDescent="0.25">
      <c r="A858" t="str">
        <f t="shared" si="113"/>
        <v>U12-8</v>
      </c>
      <c r="B858" t="str">
        <f t="shared" si="114"/>
        <v>3V3OUT</v>
      </c>
      <c r="C858" t="str">
        <f t="shared" si="115"/>
        <v>U12-3V3OUT</v>
      </c>
      <c r="D858" t="str">
        <f t="shared" si="116"/>
        <v>U12-8</v>
      </c>
      <c r="E858" t="s">
        <v>886</v>
      </c>
      <c r="F858">
        <v>8</v>
      </c>
      <c r="G858" t="s">
        <v>1601</v>
      </c>
      <c r="AT858" t="str">
        <f t="shared" si="117"/>
        <v>3V3OUT</v>
      </c>
      <c r="AU858" t="str">
        <f t="shared" si="118"/>
        <v>--</v>
      </c>
    </row>
    <row r="859" spans="1:47" x14ac:dyDescent="0.25">
      <c r="A859" t="str">
        <f t="shared" si="113"/>
        <v>U12-9</v>
      </c>
      <c r="B859" t="str">
        <f t="shared" si="114"/>
        <v>NetR53_1</v>
      </c>
      <c r="C859" t="str">
        <f t="shared" si="115"/>
        <v>U12-NetR53_1</v>
      </c>
      <c r="D859" t="str">
        <f t="shared" si="116"/>
        <v>U12-9</v>
      </c>
      <c r="E859" t="s">
        <v>886</v>
      </c>
      <c r="F859">
        <v>9</v>
      </c>
      <c r="G859" t="s">
        <v>1896</v>
      </c>
      <c r="AT859" t="str">
        <f t="shared" si="117"/>
        <v>NetR53_1</v>
      </c>
      <c r="AU859" t="str">
        <f t="shared" si="118"/>
        <v>--</v>
      </c>
    </row>
    <row r="860" spans="1:47" x14ac:dyDescent="0.25">
      <c r="A860" t="str">
        <f t="shared" si="113"/>
        <v>U12-10</v>
      </c>
      <c r="B860" t="str">
        <f t="shared" si="114"/>
        <v>VCC_FT230</v>
      </c>
      <c r="C860" t="str">
        <f t="shared" si="115"/>
        <v>U12-VCC_FT230</v>
      </c>
      <c r="D860" t="str">
        <f t="shared" si="116"/>
        <v>U12-10</v>
      </c>
      <c r="E860" t="s">
        <v>886</v>
      </c>
      <c r="F860">
        <v>10</v>
      </c>
      <c r="G860" t="s">
        <v>1937</v>
      </c>
      <c r="AT860" t="str">
        <f t="shared" si="117"/>
        <v>VCC_FT230</v>
      </c>
      <c r="AU860" t="str">
        <f t="shared" si="118"/>
        <v>--</v>
      </c>
    </row>
    <row r="861" spans="1:47" x14ac:dyDescent="0.25">
      <c r="A861" t="str">
        <f t="shared" si="113"/>
        <v>U12-11</v>
      </c>
      <c r="B861" t="str">
        <f t="shared" si="114"/>
        <v>NetU12_11</v>
      </c>
      <c r="C861" t="str">
        <f t="shared" si="115"/>
        <v>U12-NetU12_11</v>
      </c>
      <c r="D861" t="str">
        <f t="shared" si="116"/>
        <v>U12-11</v>
      </c>
      <c r="E861" t="s">
        <v>886</v>
      </c>
      <c r="F861">
        <v>11</v>
      </c>
      <c r="G861" t="s">
        <v>2017</v>
      </c>
      <c r="AT861" t="str">
        <f t="shared" si="117"/>
        <v>NetU12_11</v>
      </c>
      <c r="AU861" t="str">
        <f t="shared" si="118"/>
        <v>--</v>
      </c>
    </row>
    <row r="862" spans="1:47" x14ac:dyDescent="0.25">
      <c r="A862" t="str">
        <f t="shared" si="113"/>
        <v>U12-12</v>
      </c>
      <c r="B862" t="str">
        <f t="shared" si="114"/>
        <v>NetR56_1</v>
      </c>
      <c r="C862" t="str">
        <f t="shared" si="115"/>
        <v>U12-NetR56_1</v>
      </c>
      <c r="D862" t="str">
        <f t="shared" si="116"/>
        <v>U12-12</v>
      </c>
      <c r="E862" t="s">
        <v>886</v>
      </c>
      <c r="F862">
        <v>12</v>
      </c>
      <c r="G862" t="s">
        <v>1898</v>
      </c>
      <c r="AT862" t="str">
        <f t="shared" si="117"/>
        <v>NetR56_1</v>
      </c>
      <c r="AU862" t="str">
        <f t="shared" si="118"/>
        <v>--</v>
      </c>
    </row>
    <row r="863" spans="1:47" x14ac:dyDescent="0.25">
      <c r="A863" t="str">
        <f t="shared" si="113"/>
        <v>U12-13</v>
      </c>
      <c r="B863" t="str">
        <f t="shared" si="114"/>
        <v>GND</v>
      </c>
      <c r="C863" t="str">
        <f t="shared" si="115"/>
        <v>U12-GND</v>
      </c>
      <c r="D863" t="str">
        <f t="shared" si="116"/>
        <v>U12-13</v>
      </c>
      <c r="E863" t="s">
        <v>886</v>
      </c>
      <c r="F863">
        <v>13</v>
      </c>
      <c r="G863" t="s">
        <v>291</v>
      </c>
      <c r="AT863">
        <f t="shared" si="117"/>
        <v>0</v>
      </c>
      <c r="AU863">
        <f t="shared" si="118"/>
        <v>0</v>
      </c>
    </row>
    <row r="864" spans="1:47" x14ac:dyDescent="0.25">
      <c r="A864" t="str">
        <f t="shared" si="113"/>
        <v>U12-14</v>
      </c>
      <c r="B864" t="str">
        <f t="shared" si="114"/>
        <v>NetR57_1</v>
      </c>
      <c r="C864" t="str">
        <f t="shared" si="115"/>
        <v>U12-NetR57_1</v>
      </c>
      <c r="D864" t="str">
        <f t="shared" si="116"/>
        <v>U12-14</v>
      </c>
      <c r="E864" t="s">
        <v>886</v>
      </c>
      <c r="F864">
        <v>14</v>
      </c>
      <c r="G864" t="s">
        <v>1899</v>
      </c>
      <c r="AT864" t="str">
        <f t="shared" si="117"/>
        <v>NetR57_1</v>
      </c>
      <c r="AU864" t="str">
        <f t="shared" si="118"/>
        <v>--</v>
      </c>
    </row>
    <row r="865" spans="1:47" x14ac:dyDescent="0.25">
      <c r="A865" t="str">
        <f t="shared" si="113"/>
        <v>U12-15</v>
      </c>
      <c r="B865" t="str">
        <f t="shared" si="114"/>
        <v>UART_S_TXD</v>
      </c>
      <c r="C865" t="str">
        <f t="shared" si="115"/>
        <v>U12-UART_S_TXD</v>
      </c>
      <c r="D865" t="str">
        <f t="shared" si="116"/>
        <v>U12-15</v>
      </c>
      <c r="E865" t="s">
        <v>886</v>
      </c>
      <c r="F865">
        <v>15</v>
      </c>
      <c r="G865" t="s">
        <v>1927</v>
      </c>
      <c r="AT865" t="str">
        <f t="shared" si="117"/>
        <v>UART_S_TXD</v>
      </c>
      <c r="AU865" t="str">
        <f t="shared" si="118"/>
        <v>--</v>
      </c>
    </row>
    <row r="866" spans="1:47" x14ac:dyDescent="0.25">
      <c r="A866" t="str">
        <f t="shared" si="113"/>
        <v>U12-16</v>
      </c>
      <c r="B866" t="str">
        <f t="shared" si="114"/>
        <v>NetU12_16</v>
      </c>
      <c r="C866" t="str">
        <f t="shared" si="115"/>
        <v>U12-NetU12_16</v>
      </c>
      <c r="D866" t="str">
        <f t="shared" si="116"/>
        <v>U12-16</v>
      </c>
      <c r="E866" t="s">
        <v>886</v>
      </c>
      <c r="F866">
        <v>16</v>
      </c>
      <c r="G866" t="s">
        <v>2018</v>
      </c>
      <c r="AT866" t="str">
        <f t="shared" si="117"/>
        <v>NetU12_16</v>
      </c>
      <c r="AU866" t="str">
        <f t="shared" si="118"/>
        <v>--</v>
      </c>
    </row>
    <row r="867" spans="1:47" x14ac:dyDescent="0.25">
      <c r="A867" t="str">
        <f t="shared" si="113"/>
        <v>U12-17</v>
      </c>
      <c r="B867" t="str">
        <f t="shared" si="114"/>
        <v>GND</v>
      </c>
      <c r="C867" t="str">
        <f t="shared" si="115"/>
        <v>U12-GND</v>
      </c>
      <c r="D867" t="str">
        <f t="shared" si="116"/>
        <v>U12-17</v>
      </c>
      <c r="E867" t="s">
        <v>886</v>
      </c>
      <c r="F867">
        <v>17</v>
      </c>
      <c r="G867" t="s">
        <v>291</v>
      </c>
      <c r="AT867">
        <f t="shared" si="117"/>
        <v>0</v>
      </c>
      <c r="AU867">
        <f t="shared" si="118"/>
        <v>0</v>
      </c>
    </row>
    <row r="868" spans="1:47" x14ac:dyDescent="0.25">
      <c r="A868" t="str">
        <f t="shared" si="113"/>
        <v>U13-1</v>
      </c>
      <c r="B868" t="str">
        <f t="shared" si="114"/>
        <v>GND</v>
      </c>
      <c r="C868" t="str">
        <f t="shared" si="115"/>
        <v>U13-GND</v>
      </c>
      <c r="D868" t="str">
        <f t="shared" si="116"/>
        <v>U13-1</v>
      </c>
      <c r="E868" t="s">
        <v>887</v>
      </c>
      <c r="F868">
        <v>1</v>
      </c>
      <c r="G868" t="s">
        <v>291</v>
      </c>
      <c r="AT868">
        <f t="shared" si="117"/>
        <v>0</v>
      </c>
      <c r="AU868">
        <f t="shared" si="118"/>
        <v>0</v>
      </c>
    </row>
    <row r="869" spans="1:47" x14ac:dyDescent="0.25">
      <c r="A869" t="str">
        <f t="shared" si="113"/>
        <v>U13-2</v>
      </c>
      <c r="B869" t="str">
        <f t="shared" si="114"/>
        <v>UART_USB_P</v>
      </c>
      <c r="C869" t="str">
        <f t="shared" si="115"/>
        <v>U13-UART_USB_P</v>
      </c>
      <c r="D869" t="str">
        <f t="shared" si="116"/>
        <v>U13-2</v>
      </c>
      <c r="E869" t="s">
        <v>887</v>
      </c>
      <c r="F869">
        <v>2</v>
      </c>
      <c r="G869" t="s">
        <v>1908</v>
      </c>
      <c r="AT869" t="str">
        <f t="shared" si="117"/>
        <v>UART_USB_P</v>
      </c>
      <c r="AU869" t="str">
        <f t="shared" si="118"/>
        <v>--</v>
      </c>
    </row>
    <row r="870" spans="1:47" x14ac:dyDescent="0.25">
      <c r="A870" t="str">
        <f t="shared" si="113"/>
        <v>U13-3</v>
      </c>
      <c r="B870" t="str">
        <f t="shared" si="114"/>
        <v>UART_USB_N</v>
      </c>
      <c r="C870" t="str">
        <f t="shared" si="115"/>
        <v>U13-UART_USB_N</v>
      </c>
      <c r="D870" t="str">
        <f t="shared" si="116"/>
        <v>U13-3</v>
      </c>
      <c r="E870" t="s">
        <v>887</v>
      </c>
      <c r="F870">
        <v>3</v>
      </c>
      <c r="G870" t="s">
        <v>1906</v>
      </c>
      <c r="AT870" t="str">
        <f t="shared" si="117"/>
        <v>UART_USB_N</v>
      </c>
      <c r="AU870" t="str">
        <f t="shared" si="118"/>
        <v>--</v>
      </c>
    </row>
    <row r="871" spans="1:47" x14ac:dyDescent="0.25">
      <c r="A871" t="str">
        <f t="shared" si="113"/>
        <v>U13-4</v>
      </c>
      <c r="B871" t="str">
        <f t="shared" si="114"/>
        <v>UART_VBUS</v>
      </c>
      <c r="C871" t="str">
        <f t="shared" si="115"/>
        <v>U13-UART_VBUS</v>
      </c>
      <c r="D871" t="str">
        <f t="shared" si="116"/>
        <v>U13-4</v>
      </c>
      <c r="E871" t="s">
        <v>887</v>
      </c>
      <c r="F871">
        <v>4</v>
      </c>
      <c r="G871" t="s">
        <v>1905</v>
      </c>
      <c r="AT871">
        <f t="shared" si="117"/>
        <v>0</v>
      </c>
      <c r="AU871">
        <f t="shared" si="118"/>
        <v>0</v>
      </c>
    </row>
    <row r="872" spans="1:47" x14ac:dyDescent="0.25">
      <c r="A872" t="str">
        <f t="shared" si="113"/>
        <v>C1-1</v>
      </c>
      <c r="B872" t="str">
        <f t="shared" si="114"/>
        <v>M3.3VOUT</v>
      </c>
      <c r="C872" t="str">
        <f t="shared" si="115"/>
        <v>C1-M3.3VOUT</v>
      </c>
      <c r="D872" t="str">
        <f t="shared" si="116"/>
        <v>C1-1</v>
      </c>
      <c r="E872" t="s">
        <v>1203</v>
      </c>
      <c r="F872">
        <v>1</v>
      </c>
      <c r="G872" t="s">
        <v>1778</v>
      </c>
      <c r="AT872">
        <f t="shared" si="117"/>
        <v>0</v>
      </c>
      <c r="AU872">
        <f t="shared" si="118"/>
        <v>0</v>
      </c>
    </row>
    <row r="873" spans="1:47" x14ac:dyDescent="0.25">
      <c r="A873" t="str">
        <f t="shared" si="113"/>
        <v>C1-2</v>
      </c>
      <c r="B873" t="str">
        <f t="shared" si="114"/>
        <v>GND</v>
      </c>
      <c r="C873" t="str">
        <f t="shared" si="115"/>
        <v>C1-GND</v>
      </c>
      <c r="D873" t="str">
        <f t="shared" si="116"/>
        <v>C1-2</v>
      </c>
      <c r="E873" t="s">
        <v>1203</v>
      </c>
      <c r="F873">
        <v>2</v>
      </c>
      <c r="G873" t="s">
        <v>291</v>
      </c>
      <c r="AT873">
        <f t="shared" si="117"/>
        <v>0</v>
      </c>
      <c r="AU873">
        <f t="shared" si="118"/>
        <v>0</v>
      </c>
    </row>
    <row r="874" spans="1:47" x14ac:dyDescent="0.25">
      <c r="A874" t="str">
        <f t="shared" si="113"/>
        <v>C2-1</v>
      </c>
      <c r="B874" t="str">
        <f t="shared" si="114"/>
        <v>GND</v>
      </c>
      <c r="C874" t="str">
        <f t="shared" si="115"/>
        <v>C2-GND</v>
      </c>
      <c r="D874" t="str">
        <f t="shared" si="116"/>
        <v>C2-1</v>
      </c>
      <c r="E874" t="s">
        <v>1204</v>
      </c>
      <c r="F874">
        <v>1</v>
      </c>
      <c r="G874" t="s">
        <v>291</v>
      </c>
      <c r="AT874">
        <f t="shared" si="117"/>
        <v>0</v>
      </c>
      <c r="AU874">
        <f t="shared" si="118"/>
        <v>0</v>
      </c>
    </row>
    <row r="875" spans="1:47" x14ac:dyDescent="0.25">
      <c r="A875" t="str">
        <f t="shared" si="113"/>
        <v>C2-2</v>
      </c>
      <c r="B875" t="str">
        <f t="shared" si="114"/>
        <v>ETH-VCC</v>
      </c>
      <c r="C875" t="str">
        <f t="shared" si="115"/>
        <v>C2-ETH-VCC</v>
      </c>
      <c r="D875" t="str">
        <f t="shared" si="116"/>
        <v>C2-2</v>
      </c>
      <c r="E875" t="s">
        <v>1204</v>
      </c>
      <c r="F875">
        <v>2</v>
      </c>
      <c r="G875" t="s">
        <v>1816</v>
      </c>
      <c r="AT875" t="str">
        <f t="shared" si="117"/>
        <v>ETH-VCC</v>
      </c>
      <c r="AU875" t="str">
        <f t="shared" si="118"/>
        <v>--</v>
      </c>
    </row>
    <row r="876" spans="1:47" x14ac:dyDescent="0.25">
      <c r="A876" t="str">
        <f t="shared" si="113"/>
        <v>C3-1</v>
      </c>
      <c r="B876" t="str">
        <f t="shared" si="114"/>
        <v>VIN</v>
      </c>
      <c r="C876" t="str">
        <f t="shared" si="115"/>
        <v>C3-VIN</v>
      </c>
      <c r="D876" t="str">
        <f t="shared" si="116"/>
        <v>C3-1</v>
      </c>
      <c r="E876" t="s">
        <v>1205</v>
      </c>
      <c r="F876">
        <v>1</v>
      </c>
      <c r="G876" t="s">
        <v>288</v>
      </c>
      <c r="AT876" t="str">
        <f t="shared" si="117"/>
        <v>VIN</v>
      </c>
      <c r="AU876" t="str">
        <f t="shared" si="118"/>
        <v>--</v>
      </c>
    </row>
    <row r="877" spans="1:47" x14ac:dyDescent="0.25">
      <c r="A877" t="str">
        <f t="shared" si="113"/>
        <v>C3-2</v>
      </c>
      <c r="B877" t="str">
        <f t="shared" si="114"/>
        <v>GND</v>
      </c>
      <c r="C877" t="str">
        <f t="shared" si="115"/>
        <v>C3-GND</v>
      </c>
      <c r="D877" t="str">
        <f t="shared" si="116"/>
        <v>C3-2</v>
      </c>
      <c r="E877" t="s">
        <v>1205</v>
      </c>
      <c r="F877">
        <v>2</v>
      </c>
      <c r="G877" t="s">
        <v>291</v>
      </c>
      <c r="AT877">
        <f t="shared" si="117"/>
        <v>0</v>
      </c>
      <c r="AU877">
        <f t="shared" si="118"/>
        <v>0</v>
      </c>
    </row>
    <row r="878" spans="1:47" x14ac:dyDescent="0.25">
      <c r="A878" t="str">
        <f t="shared" si="113"/>
        <v>C4-1</v>
      </c>
      <c r="B878" t="str">
        <f t="shared" si="114"/>
        <v>3.3V</v>
      </c>
      <c r="C878" t="str">
        <f t="shared" si="115"/>
        <v>C4-3.3V</v>
      </c>
      <c r="D878" t="str">
        <f t="shared" si="116"/>
        <v>C4-1</v>
      </c>
      <c r="E878" t="s">
        <v>1131</v>
      </c>
      <c r="F878">
        <v>1</v>
      </c>
      <c r="G878" t="s">
        <v>1598</v>
      </c>
      <c r="AT878">
        <f t="shared" si="117"/>
        <v>0</v>
      </c>
      <c r="AU878">
        <f t="shared" si="118"/>
        <v>0</v>
      </c>
    </row>
    <row r="879" spans="1:47" x14ac:dyDescent="0.25">
      <c r="A879" t="str">
        <f t="shared" si="113"/>
        <v>C4-2</v>
      </c>
      <c r="B879" t="str">
        <f t="shared" si="114"/>
        <v>GND</v>
      </c>
      <c r="C879" t="str">
        <f t="shared" si="115"/>
        <v>C4-GND</v>
      </c>
      <c r="D879" t="str">
        <f t="shared" si="116"/>
        <v>C4-2</v>
      </c>
      <c r="E879" t="s">
        <v>1131</v>
      </c>
      <c r="F879">
        <v>2</v>
      </c>
      <c r="G879" t="s">
        <v>291</v>
      </c>
      <c r="AT879">
        <f t="shared" si="117"/>
        <v>0</v>
      </c>
      <c r="AU879">
        <f t="shared" si="118"/>
        <v>0</v>
      </c>
    </row>
    <row r="880" spans="1:47" x14ac:dyDescent="0.25">
      <c r="A880" t="str">
        <f t="shared" si="113"/>
        <v>C5-1</v>
      </c>
      <c r="B880" t="str">
        <f t="shared" si="114"/>
        <v>USB-VBUS_R</v>
      </c>
      <c r="C880" t="str">
        <f t="shared" si="115"/>
        <v>C5-USB-VBUS_R</v>
      </c>
      <c r="D880" t="str">
        <f t="shared" si="116"/>
        <v>C5-1</v>
      </c>
      <c r="E880" t="s">
        <v>1132</v>
      </c>
      <c r="F880">
        <v>1</v>
      </c>
      <c r="G880" t="s">
        <v>1861</v>
      </c>
      <c r="AT880">
        <f t="shared" si="117"/>
        <v>0</v>
      </c>
      <c r="AU880">
        <f t="shared" si="118"/>
        <v>0</v>
      </c>
    </row>
    <row r="881" spans="1:47" x14ac:dyDescent="0.25">
      <c r="A881" t="str">
        <f t="shared" si="113"/>
        <v>C5-2</v>
      </c>
      <c r="B881" t="str">
        <f t="shared" si="114"/>
        <v>GND</v>
      </c>
      <c r="C881" t="str">
        <f t="shared" si="115"/>
        <v>C5-GND</v>
      </c>
      <c r="D881" t="str">
        <f t="shared" si="116"/>
        <v>C5-2</v>
      </c>
      <c r="E881" t="s">
        <v>1132</v>
      </c>
      <c r="F881">
        <v>2</v>
      </c>
      <c r="G881" t="s">
        <v>291</v>
      </c>
      <c r="AT881">
        <f t="shared" si="117"/>
        <v>0</v>
      </c>
      <c r="AU881">
        <f t="shared" si="118"/>
        <v>0</v>
      </c>
    </row>
    <row r="882" spans="1:47" x14ac:dyDescent="0.25">
      <c r="A882" t="str">
        <f t="shared" si="113"/>
        <v>C6-1</v>
      </c>
      <c r="B882" t="str">
        <f t="shared" si="114"/>
        <v>3.3V</v>
      </c>
      <c r="C882" t="str">
        <f t="shared" si="115"/>
        <v>C6-3.3V</v>
      </c>
      <c r="D882" t="str">
        <f t="shared" si="116"/>
        <v>C6-1</v>
      </c>
      <c r="E882" t="s">
        <v>1133</v>
      </c>
      <c r="F882">
        <v>1</v>
      </c>
      <c r="G882" t="s">
        <v>1598</v>
      </c>
      <c r="AT882">
        <f t="shared" si="117"/>
        <v>0</v>
      </c>
      <c r="AU882">
        <f t="shared" si="118"/>
        <v>0</v>
      </c>
    </row>
    <row r="883" spans="1:47" x14ac:dyDescent="0.25">
      <c r="A883" t="str">
        <f t="shared" si="113"/>
        <v>C6-2</v>
      </c>
      <c r="B883" t="str">
        <f t="shared" si="114"/>
        <v>GND</v>
      </c>
      <c r="C883" t="str">
        <f t="shared" si="115"/>
        <v>C6-GND</v>
      </c>
      <c r="D883" t="str">
        <f t="shared" si="116"/>
        <v>C6-2</v>
      </c>
      <c r="E883" t="s">
        <v>1133</v>
      </c>
      <c r="F883">
        <v>2</v>
      </c>
      <c r="G883" t="s">
        <v>291</v>
      </c>
      <c r="AT883">
        <f t="shared" si="117"/>
        <v>0</v>
      </c>
      <c r="AU883">
        <f t="shared" si="118"/>
        <v>0</v>
      </c>
    </row>
    <row r="884" spans="1:47" x14ac:dyDescent="0.25">
      <c r="A884" t="str">
        <f t="shared" si="113"/>
        <v>C7-1</v>
      </c>
      <c r="B884" t="str">
        <f t="shared" si="114"/>
        <v>GND</v>
      </c>
      <c r="C884" t="str">
        <f t="shared" si="115"/>
        <v>C7-GND</v>
      </c>
      <c r="D884" t="str">
        <f t="shared" si="116"/>
        <v>C7-1</v>
      </c>
      <c r="E884" t="s">
        <v>1134</v>
      </c>
      <c r="F884">
        <v>1</v>
      </c>
      <c r="G884" t="s">
        <v>291</v>
      </c>
      <c r="AT884">
        <f t="shared" si="117"/>
        <v>0</v>
      </c>
      <c r="AU884">
        <f t="shared" si="118"/>
        <v>0</v>
      </c>
    </row>
    <row r="885" spans="1:47" x14ac:dyDescent="0.25">
      <c r="A885" t="str">
        <f t="shared" si="113"/>
        <v>C7-2</v>
      </c>
      <c r="B885" t="str">
        <f t="shared" si="114"/>
        <v>VIN</v>
      </c>
      <c r="C885" t="str">
        <f t="shared" si="115"/>
        <v>C7-VIN</v>
      </c>
      <c r="D885" t="str">
        <f t="shared" si="116"/>
        <v>C7-2</v>
      </c>
      <c r="E885" t="s">
        <v>1134</v>
      </c>
      <c r="F885">
        <v>2</v>
      </c>
      <c r="G885" t="s">
        <v>288</v>
      </c>
      <c r="AT885" t="str">
        <f t="shared" si="117"/>
        <v>VIN</v>
      </c>
      <c r="AU885" t="str">
        <f t="shared" si="118"/>
        <v>--</v>
      </c>
    </row>
    <row r="886" spans="1:47" x14ac:dyDescent="0.25">
      <c r="A886" t="str">
        <f t="shared" si="113"/>
        <v>C8-1</v>
      </c>
      <c r="B886" t="str">
        <f t="shared" si="114"/>
        <v>NetC8_1</v>
      </c>
      <c r="C886" t="str">
        <f t="shared" si="115"/>
        <v>C8-NetC8_1</v>
      </c>
      <c r="D886" t="str">
        <f t="shared" si="116"/>
        <v>C8-1</v>
      </c>
      <c r="E886" t="s">
        <v>996</v>
      </c>
      <c r="F886">
        <v>1</v>
      </c>
      <c r="G886" t="s">
        <v>1868</v>
      </c>
      <c r="AT886" t="str">
        <f t="shared" si="117"/>
        <v>NetC8_1</v>
      </c>
      <c r="AU886" t="str">
        <f t="shared" si="118"/>
        <v>--</v>
      </c>
    </row>
    <row r="887" spans="1:47" x14ac:dyDescent="0.25">
      <c r="A887" t="str">
        <f t="shared" si="113"/>
        <v>C8-2</v>
      </c>
      <c r="B887" t="str">
        <f t="shared" si="114"/>
        <v>NetC8_2</v>
      </c>
      <c r="C887" t="str">
        <f t="shared" si="115"/>
        <v>C8-NetC8_2</v>
      </c>
      <c r="D887" t="str">
        <f t="shared" si="116"/>
        <v>C8-2</v>
      </c>
      <c r="E887" t="s">
        <v>996</v>
      </c>
      <c r="F887">
        <v>2</v>
      </c>
      <c r="G887" t="s">
        <v>1869</v>
      </c>
      <c r="AT887" t="str">
        <f t="shared" si="117"/>
        <v>NetC8_2</v>
      </c>
      <c r="AU887" t="str">
        <f t="shared" si="118"/>
        <v>--</v>
      </c>
    </row>
    <row r="888" spans="1:47" x14ac:dyDescent="0.25">
      <c r="A888" t="str">
        <f t="shared" si="113"/>
        <v>C9-1</v>
      </c>
      <c r="B888" t="str">
        <f t="shared" si="114"/>
        <v>AGND_DCDC</v>
      </c>
      <c r="C888" t="str">
        <f t="shared" si="115"/>
        <v>C9-AGND_DCDC</v>
      </c>
      <c r="D888" t="str">
        <f t="shared" si="116"/>
        <v>C9-1</v>
      </c>
      <c r="E888" t="s">
        <v>1135</v>
      </c>
      <c r="F888">
        <v>1</v>
      </c>
      <c r="G888" t="s">
        <v>1613</v>
      </c>
      <c r="AT888" t="str">
        <f t="shared" si="117"/>
        <v>AGND_DCDC</v>
      </c>
      <c r="AU888" t="str">
        <f t="shared" si="118"/>
        <v>--</v>
      </c>
    </row>
    <row r="889" spans="1:47" x14ac:dyDescent="0.25">
      <c r="A889" t="str">
        <f t="shared" si="113"/>
        <v>C9-2</v>
      </c>
      <c r="B889" t="str">
        <f t="shared" si="114"/>
        <v>NetC9_2</v>
      </c>
      <c r="C889" t="str">
        <f t="shared" si="115"/>
        <v>C9-NetC9_2</v>
      </c>
      <c r="D889" t="str">
        <f t="shared" si="116"/>
        <v>C9-2</v>
      </c>
      <c r="E889" t="s">
        <v>1135</v>
      </c>
      <c r="F889">
        <v>2</v>
      </c>
      <c r="G889" t="s">
        <v>1870</v>
      </c>
      <c r="AT889" t="str">
        <f t="shared" si="117"/>
        <v>NetC9_2</v>
      </c>
      <c r="AU889" t="str">
        <f t="shared" si="118"/>
        <v>--</v>
      </c>
    </row>
    <row r="890" spans="1:47" x14ac:dyDescent="0.25">
      <c r="A890" t="str">
        <f t="shared" si="113"/>
        <v>C10-1</v>
      </c>
      <c r="B890" t="str">
        <f t="shared" si="114"/>
        <v>NetC10_1</v>
      </c>
      <c r="C890" t="str">
        <f t="shared" si="115"/>
        <v>C10-NetC10_1</v>
      </c>
      <c r="D890" t="str">
        <f t="shared" si="116"/>
        <v>C10-1</v>
      </c>
      <c r="E890" t="s">
        <v>1136</v>
      </c>
      <c r="F890">
        <v>1</v>
      </c>
      <c r="G890" t="s">
        <v>1859</v>
      </c>
      <c r="AT890" t="str">
        <f t="shared" si="117"/>
        <v>NetC10_1</v>
      </c>
      <c r="AU890" t="str">
        <f t="shared" si="118"/>
        <v>--</v>
      </c>
    </row>
    <row r="891" spans="1:47" x14ac:dyDescent="0.25">
      <c r="A891" t="str">
        <f t="shared" si="113"/>
        <v>C10-2</v>
      </c>
      <c r="B891" t="str">
        <f t="shared" si="114"/>
        <v>GND</v>
      </c>
      <c r="C891" t="str">
        <f t="shared" si="115"/>
        <v>C10-GND</v>
      </c>
      <c r="D891" t="str">
        <f t="shared" si="116"/>
        <v>C10-2</v>
      </c>
      <c r="E891" t="s">
        <v>1136</v>
      </c>
      <c r="F891">
        <v>2</v>
      </c>
      <c r="G891" t="s">
        <v>291</v>
      </c>
      <c r="AT891">
        <f t="shared" si="117"/>
        <v>0</v>
      </c>
      <c r="AU891">
        <f t="shared" si="118"/>
        <v>0</v>
      </c>
    </row>
    <row r="892" spans="1:47" x14ac:dyDescent="0.25">
      <c r="A892" t="str">
        <f t="shared" si="113"/>
        <v>C11-1</v>
      </c>
      <c r="B892" t="str">
        <f t="shared" si="114"/>
        <v>VCCJTAG</v>
      </c>
      <c r="C892" t="str">
        <f t="shared" si="115"/>
        <v>C11-VCCJTAG</v>
      </c>
      <c r="D892" t="str">
        <f t="shared" si="116"/>
        <v>C11-1</v>
      </c>
      <c r="E892" t="s">
        <v>1137</v>
      </c>
      <c r="F892">
        <v>1</v>
      </c>
      <c r="G892" t="s">
        <v>1936</v>
      </c>
      <c r="AT892">
        <f t="shared" si="117"/>
        <v>0</v>
      </c>
      <c r="AU892">
        <f t="shared" si="118"/>
        <v>0</v>
      </c>
    </row>
    <row r="893" spans="1:47" x14ac:dyDescent="0.25">
      <c r="A893" t="str">
        <f t="shared" si="113"/>
        <v>C11-2</v>
      </c>
      <c r="B893" t="str">
        <f t="shared" si="114"/>
        <v>GND</v>
      </c>
      <c r="C893" t="str">
        <f t="shared" si="115"/>
        <v>C11-GND</v>
      </c>
      <c r="D893" t="str">
        <f t="shared" si="116"/>
        <v>C11-2</v>
      </c>
      <c r="E893" t="s">
        <v>1137</v>
      </c>
      <c r="F893">
        <v>2</v>
      </c>
      <c r="G893" t="s">
        <v>291</v>
      </c>
      <c r="AT893">
        <f t="shared" si="117"/>
        <v>0</v>
      </c>
      <c r="AU893">
        <f t="shared" si="118"/>
        <v>0</v>
      </c>
    </row>
    <row r="894" spans="1:47" x14ac:dyDescent="0.25">
      <c r="A894" t="str">
        <f t="shared" si="113"/>
        <v>C12-1</v>
      </c>
      <c r="B894" t="str">
        <f t="shared" si="114"/>
        <v>GND</v>
      </c>
      <c r="C894" t="str">
        <f t="shared" si="115"/>
        <v>C12-GND</v>
      </c>
      <c r="D894" t="str">
        <f t="shared" si="116"/>
        <v>C12-1</v>
      </c>
      <c r="E894" t="s">
        <v>1138</v>
      </c>
      <c r="F894">
        <v>1</v>
      </c>
      <c r="G894" t="s">
        <v>291</v>
      </c>
      <c r="AT894">
        <f t="shared" si="117"/>
        <v>0</v>
      </c>
      <c r="AU894">
        <f t="shared" si="118"/>
        <v>0</v>
      </c>
    </row>
    <row r="895" spans="1:47" x14ac:dyDescent="0.25">
      <c r="A895" t="str">
        <f t="shared" si="113"/>
        <v>C12-2</v>
      </c>
      <c r="B895" t="str">
        <f t="shared" si="114"/>
        <v>VCCIOC</v>
      </c>
      <c r="C895" t="str">
        <f t="shared" si="115"/>
        <v>C12-VCCIOC</v>
      </c>
      <c r="D895" t="str">
        <f t="shared" si="116"/>
        <v>C12-2</v>
      </c>
      <c r="E895" t="s">
        <v>1138</v>
      </c>
      <c r="F895">
        <v>2</v>
      </c>
      <c r="G895" t="s">
        <v>1792</v>
      </c>
      <c r="AT895">
        <f t="shared" si="117"/>
        <v>0</v>
      </c>
      <c r="AU895">
        <f t="shared" si="118"/>
        <v>0</v>
      </c>
    </row>
    <row r="896" spans="1:47" x14ac:dyDescent="0.25">
      <c r="A896" t="str">
        <f t="shared" si="113"/>
        <v>C13-1</v>
      </c>
      <c r="B896" t="str">
        <f t="shared" si="114"/>
        <v>VCCIOC</v>
      </c>
      <c r="C896" t="str">
        <f t="shared" si="115"/>
        <v>C13-VCCIOC</v>
      </c>
      <c r="D896" t="str">
        <f t="shared" si="116"/>
        <v>C13-1</v>
      </c>
      <c r="E896" t="s">
        <v>1139</v>
      </c>
      <c r="F896">
        <v>1</v>
      </c>
      <c r="G896" t="s">
        <v>1792</v>
      </c>
      <c r="AT896">
        <f t="shared" si="117"/>
        <v>0</v>
      </c>
      <c r="AU896">
        <f t="shared" si="118"/>
        <v>0</v>
      </c>
    </row>
    <row r="897" spans="1:47" x14ac:dyDescent="0.25">
      <c r="A897" t="str">
        <f t="shared" si="113"/>
        <v>C13-2</v>
      </c>
      <c r="B897" t="str">
        <f t="shared" si="114"/>
        <v>GND</v>
      </c>
      <c r="C897" t="str">
        <f t="shared" si="115"/>
        <v>C13-GND</v>
      </c>
      <c r="D897" t="str">
        <f t="shared" si="116"/>
        <v>C13-2</v>
      </c>
      <c r="E897" t="s">
        <v>1139</v>
      </c>
      <c r="F897">
        <v>2</v>
      </c>
      <c r="G897" t="s">
        <v>291</v>
      </c>
      <c r="AT897">
        <f t="shared" si="117"/>
        <v>0</v>
      </c>
      <c r="AU897">
        <f t="shared" si="118"/>
        <v>0</v>
      </c>
    </row>
    <row r="898" spans="1:47" x14ac:dyDescent="0.25">
      <c r="A898" t="str">
        <f t="shared" si="113"/>
        <v>C14-1</v>
      </c>
      <c r="B898" t="str">
        <f t="shared" si="114"/>
        <v>VCCIOC</v>
      </c>
      <c r="C898" t="str">
        <f t="shared" si="115"/>
        <v>C14-VCCIOC</v>
      </c>
      <c r="D898" t="str">
        <f t="shared" si="116"/>
        <v>C14-1</v>
      </c>
      <c r="E898" t="s">
        <v>1140</v>
      </c>
      <c r="F898">
        <v>1</v>
      </c>
      <c r="G898" t="s">
        <v>1792</v>
      </c>
      <c r="AT898">
        <f t="shared" si="117"/>
        <v>0</v>
      </c>
      <c r="AU898">
        <f t="shared" si="118"/>
        <v>0</v>
      </c>
    </row>
    <row r="899" spans="1:47" x14ac:dyDescent="0.25">
      <c r="A899" t="str">
        <f t="shared" si="113"/>
        <v>C14-2</v>
      </c>
      <c r="B899" t="str">
        <f t="shared" si="114"/>
        <v>GND</v>
      </c>
      <c r="C899" t="str">
        <f t="shared" si="115"/>
        <v>C14-GND</v>
      </c>
      <c r="D899" t="str">
        <f t="shared" si="116"/>
        <v>C14-2</v>
      </c>
      <c r="E899" t="s">
        <v>1140</v>
      </c>
      <c r="F899">
        <v>2</v>
      </c>
      <c r="G899" t="s">
        <v>291</v>
      </c>
      <c r="AT899">
        <f t="shared" si="117"/>
        <v>0</v>
      </c>
      <c r="AU899">
        <f t="shared" si="118"/>
        <v>0</v>
      </c>
    </row>
    <row r="900" spans="1:47" x14ac:dyDescent="0.25">
      <c r="A900" t="str">
        <f t="shared" si="113"/>
        <v>C15-1</v>
      </c>
      <c r="B900" t="str">
        <f t="shared" si="114"/>
        <v>3.3V</v>
      </c>
      <c r="C900" t="str">
        <f t="shared" si="115"/>
        <v>C15-3.3V</v>
      </c>
      <c r="D900" t="str">
        <f t="shared" si="116"/>
        <v>C15-1</v>
      </c>
      <c r="E900" t="s">
        <v>1141</v>
      </c>
      <c r="F900">
        <v>1</v>
      </c>
      <c r="G900" t="s">
        <v>1598</v>
      </c>
      <c r="AT900">
        <f t="shared" si="117"/>
        <v>0</v>
      </c>
      <c r="AU900">
        <f t="shared" si="118"/>
        <v>0</v>
      </c>
    </row>
    <row r="901" spans="1:47" x14ac:dyDescent="0.25">
      <c r="A901" t="str">
        <f t="shared" si="113"/>
        <v>C15-2</v>
      </c>
      <c r="B901" t="str">
        <f t="shared" si="114"/>
        <v>GND</v>
      </c>
      <c r="C901" t="str">
        <f t="shared" si="115"/>
        <v>C15-GND</v>
      </c>
      <c r="D901" t="str">
        <f t="shared" si="116"/>
        <v>C15-2</v>
      </c>
      <c r="E901" t="s">
        <v>1141</v>
      </c>
      <c r="F901">
        <v>2</v>
      </c>
      <c r="G901" t="s">
        <v>291</v>
      </c>
      <c r="AT901">
        <f t="shared" si="117"/>
        <v>0</v>
      </c>
      <c r="AU901">
        <f t="shared" si="118"/>
        <v>0</v>
      </c>
    </row>
    <row r="902" spans="1:47" x14ac:dyDescent="0.25">
      <c r="A902" t="str">
        <f t="shared" ref="A902:A965" si="119">$E902&amp;"-"&amp;$F902</f>
        <v>C16-1</v>
      </c>
      <c r="B902" t="str">
        <f t="shared" ref="B902:B965" si="120">IF(OR(E902=$A$2,E902=$B$2,E902=$C$2,E902=$D$2),"--",G902)</f>
        <v>3.3V</v>
      </c>
      <c r="C902" t="str">
        <f t="shared" ref="C902:C965" si="121">$E902&amp;"-"&amp;$G902</f>
        <v>C16-3.3V</v>
      </c>
      <c r="D902" t="str">
        <f t="shared" ref="D902:D965" si="122">A902</f>
        <v>C16-1</v>
      </c>
      <c r="E902" t="s">
        <v>1142</v>
      </c>
      <c r="F902">
        <v>1</v>
      </c>
      <c r="G902" t="s">
        <v>1598</v>
      </c>
      <c r="AT902">
        <f t="shared" ref="AT902:AT965" si="123">IF(IF(COUNTIF($AO$6:$AQ$150,B902)&gt;0,"---","--")="---",VLOOKUP(B902,$AO$6:$AQ$150,3,0),B902)</f>
        <v>0</v>
      </c>
      <c r="AU902">
        <f t="shared" ref="AU902:AU965" si="124">IF(IF(COUNTIF($AO$6:$AQ$150,B902)&gt;0,"---","--")="---",VLOOKUP(B902,$AO$6:$AQ$150,2,0),"--")</f>
        <v>0</v>
      </c>
    </row>
    <row r="903" spans="1:47" x14ac:dyDescent="0.25">
      <c r="A903" t="str">
        <f t="shared" si="119"/>
        <v>C16-2</v>
      </c>
      <c r="B903" t="str">
        <f t="shared" si="120"/>
        <v>GND</v>
      </c>
      <c r="C903" t="str">
        <f t="shared" si="121"/>
        <v>C16-GND</v>
      </c>
      <c r="D903" t="str">
        <f t="shared" si="122"/>
        <v>C16-2</v>
      </c>
      <c r="E903" t="s">
        <v>1142</v>
      </c>
      <c r="F903">
        <v>2</v>
      </c>
      <c r="G903" t="s">
        <v>291</v>
      </c>
      <c r="AT903">
        <f t="shared" si="123"/>
        <v>0</v>
      </c>
      <c r="AU903">
        <f t="shared" si="124"/>
        <v>0</v>
      </c>
    </row>
    <row r="904" spans="1:47" x14ac:dyDescent="0.25">
      <c r="A904" t="str">
        <f t="shared" si="119"/>
        <v>C17-1</v>
      </c>
      <c r="B904" t="str">
        <f t="shared" si="120"/>
        <v>3.3V</v>
      </c>
      <c r="C904" t="str">
        <f t="shared" si="121"/>
        <v>C17-3.3V</v>
      </c>
      <c r="D904" t="str">
        <f t="shared" si="122"/>
        <v>C17-1</v>
      </c>
      <c r="E904" t="s">
        <v>1143</v>
      </c>
      <c r="F904">
        <v>1</v>
      </c>
      <c r="G904" t="s">
        <v>1598</v>
      </c>
      <c r="AT904">
        <f t="shared" si="123"/>
        <v>0</v>
      </c>
      <c r="AU904">
        <f t="shared" si="124"/>
        <v>0</v>
      </c>
    </row>
    <row r="905" spans="1:47" x14ac:dyDescent="0.25">
      <c r="A905" t="str">
        <f t="shared" si="119"/>
        <v>C17-2</v>
      </c>
      <c r="B905" t="str">
        <f t="shared" si="120"/>
        <v>GND</v>
      </c>
      <c r="C905" t="str">
        <f t="shared" si="121"/>
        <v>C17-GND</v>
      </c>
      <c r="D905" t="str">
        <f t="shared" si="122"/>
        <v>C17-2</v>
      </c>
      <c r="E905" t="s">
        <v>1143</v>
      </c>
      <c r="F905">
        <v>2</v>
      </c>
      <c r="G905" t="s">
        <v>291</v>
      </c>
      <c r="AT905">
        <f t="shared" si="123"/>
        <v>0</v>
      </c>
      <c r="AU905">
        <f t="shared" si="124"/>
        <v>0</v>
      </c>
    </row>
    <row r="906" spans="1:47" x14ac:dyDescent="0.25">
      <c r="A906" t="str">
        <f t="shared" si="119"/>
        <v>C18-1</v>
      </c>
      <c r="B906" t="str">
        <f t="shared" si="120"/>
        <v>3.3V</v>
      </c>
      <c r="C906" t="str">
        <f t="shared" si="121"/>
        <v>C18-3.3V</v>
      </c>
      <c r="D906" t="str">
        <f t="shared" si="122"/>
        <v>C18-1</v>
      </c>
      <c r="E906" t="s">
        <v>997</v>
      </c>
      <c r="F906">
        <v>1</v>
      </c>
      <c r="G906" t="s">
        <v>1598</v>
      </c>
      <c r="AT906">
        <f t="shared" si="123"/>
        <v>0</v>
      </c>
      <c r="AU906">
        <f t="shared" si="124"/>
        <v>0</v>
      </c>
    </row>
    <row r="907" spans="1:47" x14ac:dyDescent="0.25">
      <c r="A907" t="str">
        <f t="shared" si="119"/>
        <v>C18-2</v>
      </c>
      <c r="B907" t="str">
        <f t="shared" si="120"/>
        <v>GND</v>
      </c>
      <c r="C907" t="str">
        <f t="shared" si="121"/>
        <v>C18-GND</v>
      </c>
      <c r="D907" t="str">
        <f t="shared" si="122"/>
        <v>C18-2</v>
      </c>
      <c r="E907" t="s">
        <v>997</v>
      </c>
      <c r="F907">
        <v>2</v>
      </c>
      <c r="G907" t="s">
        <v>291</v>
      </c>
      <c r="AT907">
        <f t="shared" si="123"/>
        <v>0</v>
      </c>
      <c r="AU907">
        <f t="shared" si="124"/>
        <v>0</v>
      </c>
    </row>
    <row r="908" spans="1:47" x14ac:dyDescent="0.25">
      <c r="A908" t="str">
        <f t="shared" si="119"/>
        <v>C19-1</v>
      </c>
      <c r="B908" t="str">
        <f t="shared" si="120"/>
        <v>3.3V</v>
      </c>
      <c r="C908" t="str">
        <f t="shared" si="121"/>
        <v>C19-3.3V</v>
      </c>
      <c r="D908" t="str">
        <f t="shared" si="122"/>
        <v>C19-1</v>
      </c>
      <c r="E908" t="s">
        <v>1144</v>
      </c>
      <c r="F908">
        <v>1</v>
      </c>
      <c r="G908" t="s">
        <v>1598</v>
      </c>
      <c r="AT908">
        <f t="shared" si="123"/>
        <v>0</v>
      </c>
      <c r="AU908">
        <f t="shared" si="124"/>
        <v>0</v>
      </c>
    </row>
    <row r="909" spans="1:47" x14ac:dyDescent="0.25">
      <c r="A909" t="str">
        <f t="shared" si="119"/>
        <v>C19-2</v>
      </c>
      <c r="B909" t="str">
        <f t="shared" si="120"/>
        <v>GND</v>
      </c>
      <c r="C909" t="str">
        <f t="shared" si="121"/>
        <v>C19-GND</v>
      </c>
      <c r="D909" t="str">
        <f t="shared" si="122"/>
        <v>C19-2</v>
      </c>
      <c r="E909" t="s">
        <v>1144</v>
      </c>
      <c r="F909">
        <v>2</v>
      </c>
      <c r="G909" t="s">
        <v>291</v>
      </c>
      <c r="AT909">
        <f t="shared" si="123"/>
        <v>0</v>
      </c>
      <c r="AU909">
        <f t="shared" si="124"/>
        <v>0</v>
      </c>
    </row>
    <row r="910" spans="1:47" x14ac:dyDescent="0.25">
      <c r="A910" t="str">
        <f t="shared" si="119"/>
        <v>C20-1</v>
      </c>
      <c r="B910" t="str">
        <f t="shared" si="120"/>
        <v>VCCJTAG</v>
      </c>
      <c r="C910" t="str">
        <f t="shared" si="121"/>
        <v>C20-VCCJTAG</v>
      </c>
      <c r="D910" t="str">
        <f t="shared" si="122"/>
        <v>C20-1</v>
      </c>
      <c r="E910" t="s">
        <v>1145</v>
      </c>
      <c r="F910">
        <v>1</v>
      </c>
      <c r="G910" t="s">
        <v>1936</v>
      </c>
      <c r="AT910">
        <f t="shared" si="123"/>
        <v>0</v>
      </c>
      <c r="AU910">
        <f t="shared" si="124"/>
        <v>0</v>
      </c>
    </row>
    <row r="911" spans="1:47" x14ac:dyDescent="0.25">
      <c r="A911" t="str">
        <f t="shared" si="119"/>
        <v>C20-2</v>
      </c>
      <c r="B911" t="str">
        <f t="shared" si="120"/>
        <v>GND</v>
      </c>
      <c r="C911" t="str">
        <f t="shared" si="121"/>
        <v>C20-GND</v>
      </c>
      <c r="D911" t="str">
        <f t="shared" si="122"/>
        <v>C20-2</v>
      </c>
      <c r="E911" t="s">
        <v>1145</v>
      </c>
      <c r="F911">
        <v>2</v>
      </c>
      <c r="G911" t="s">
        <v>291</v>
      </c>
      <c r="AT911">
        <f t="shared" si="123"/>
        <v>0</v>
      </c>
      <c r="AU911">
        <f t="shared" si="124"/>
        <v>0</v>
      </c>
    </row>
    <row r="912" spans="1:47" x14ac:dyDescent="0.25">
      <c r="A912" t="str">
        <f t="shared" si="119"/>
        <v>C21-1</v>
      </c>
      <c r="B912" t="str">
        <f t="shared" si="120"/>
        <v>3.3V</v>
      </c>
      <c r="C912" t="str">
        <f t="shared" si="121"/>
        <v>C21-3.3V</v>
      </c>
      <c r="D912" t="str">
        <f t="shared" si="122"/>
        <v>C21-1</v>
      </c>
      <c r="E912" t="s">
        <v>1146</v>
      </c>
      <c r="F912">
        <v>1</v>
      </c>
      <c r="G912" t="s">
        <v>1598</v>
      </c>
      <c r="AT912">
        <f t="shared" si="123"/>
        <v>0</v>
      </c>
      <c r="AU912">
        <f t="shared" si="124"/>
        <v>0</v>
      </c>
    </row>
    <row r="913" spans="1:47" x14ac:dyDescent="0.25">
      <c r="A913" t="str">
        <f t="shared" si="119"/>
        <v>C21-2</v>
      </c>
      <c r="B913" t="str">
        <f t="shared" si="120"/>
        <v>GND</v>
      </c>
      <c r="C913" t="str">
        <f t="shared" si="121"/>
        <v>C21-GND</v>
      </c>
      <c r="D913" t="str">
        <f t="shared" si="122"/>
        <v>C21-2</v>
      </c>
      <c r="E913" t="s">
        <v>1146</v>
      </c>
      <c r="F913">
        <v>2</v>
      </c>
      <c r="G913" t="s">
        <v>291</v>
      </c>
      <c r="AT913">
        <f t="shared" si="123"/>
        <v>0</v>
      </c>
      <c r="AU913">
        <f t="shared" si="124"/>
        <v>0</v>
      </c>
    </row>
    <row r="914" spans="1:47" x14ac:dyDescent="0.25">
      <c r="A914" t="str">
        <f t="shared" si="119"/>
        <v>C22-1</v>
      </c>
      <c r="B914" t="str">
        <f t="shared" si="120"/>
        <v>M3.3VOUT</v>
      </c>
      <c r="C914" t="str">
        <f t="shared" si="121"/>
        <v>C22-M3.3VOUT</v>
      </c>
      <c r="D914" t="str">
        <f t="shared" si="122"/>
        <v>C22-1</v>
      </c>
      <c r="E914" t="s">
        <v>1147</v>
      </c>
      <c r="F914">
        <v>1</v>
      </c>
      <c r="G914" t="s">
        <v>1778</v>
      </c>
      <c r="AT914">
        <f t="shared" si="123"/>
        <v>0</v>
      </c>
      <c r="AU914">
        <f t="shared" si="124"/>
        <v>0</v>
      </c>
    </row>
    <row r="915" spans="1:47" x14ac:dyDescent="0.25">
      <c r="A915" t="str">
        <f t="shared" si="119"/>
        <v>C22-2</v>
      </c>
      <c r="B915" t="str">
        <f t="shared" si="120"/>
        <v>GND</v>
      </c>
      <c r="C915" t="str">
        <f t="shared" si="121"/>
        <v>C22-GND</v>
      </c>
      <c r="D915" t="str">
        <f t="shared" si="122"/>
        <v>C22-2</v>
      </c>
      <c r="E915" t="s">
        <v>1147</v>
      </c>
      <c r="F915">
        <v>2</v>
      </c>
      <c r="G915" t="s">
        <v>291</v>
      </c>
      <c r="AT915">
        <f t="shared" si="123"/>
        <v>0</v>
      </c>
      <c r="AU915">
        <f t="shared" si="124"/>
        <v>0</v>
      </c>
    </row>
    <row r="916" spans="1:47" x14ac:dyDescent="0.25">
      <c r="A916" t="str">
        <f t="shared" si="119"/>
        <v>C23-1</v>
      </c>
      <c r="B916" t="str">
        <f t="shared" si="120"/>
        <v>FGND</v>
      </c>
      <c r="C916" t="str">
        <f t="shared" si="121"/>
        <v>C23-FGND</v>
      </c>
      <c r="D916" t="str">
        <f t="shared" si="122"/>
        <v>C23-1</v>
      </c>
      <c r="E916" t="s">
        <v>1288</v>
      </c>
      <c r="F916">
        <v>1</v>
      </c>
      <c r="G916" t="s">
        <v>1829</v>
      </c>
      <c r="AT916">
        <f t="shared" si="123"/>
        <v>0</v>
      </c>
      <c r="AU916">
        <f t="shared" si="124"/>
        <v>0</v>
      </c>
    </row>
    <row r="917" spans="1:47" x14ac:dyDescent="0.25">
      <c r="A917" t="str">
        <f t="shared" si="119"/>
        <v>C23-2</v>
      </c>
      <c r="B917" t="str">
        <f t="shared" si="120"/>
        <v>GND</v>
      </c>
      <c r="C917" t="str">
        <f t="shared" si="121"/>
        <v>C23-GND</v>
      </c>
      <c r="D917" t="str">
        <f t="shared" si="122"/>
        <v>C23-2</v>
      </c>
      <c r="E917" t="s">
        <v>1288</v>
      </c>
      <c r="F917">
        <v>2</v>
      </c>
      <c r="G917" t="s">
        <v>291</v>
      </c>
      <c r="AT917">
        <f t="shared" si="123"/>
        <v>0</v>
      </c>
      <c r="AU917">
        <f t="shared" si="124"/>
        <v>0</v>
      </c>
    </row>
    <row r="918" spans="1:47" x14ac:dyDescent="0.25">
      <c r="A918" t="str">
        <f t="shared" si="119"/>
        <v>C24-1</v>
      </c>
      <c r="B918" t="str">
        <f t="shared" si="120"/>
        <v>GND</v>
      </c>
      <c r="C918" t="str">
        <f t="shared" si="121"/>
        <v>C24-GND</v>
      </c>
      <c r="D918" t="str">
        <f t="shared" si="122"/>
        <v>C24-1</v>
      </c>
      <c r="E918" t="s">
        <v>1289</v>
      </c>
      <c r="F918">
        <v>1</v>
      </c>
      <c r="G918" t="s">
        <v>291</v>
      </c>
      <c r="AT918">
        <f t="shared" si="123"/>
        <v>0</v>
      </c>
      <c r="AU918">
        <f t="shared" si="124"/>
        <v>0</v>
      </c>
    </row>
    <row r="919" spans="1:47" x14ac:dyDescent="0.25">
      <c r="A919" t="str">
        <f t="shared" si="119"/>
        <v>C24-2</v>
      </c>
      <c r="B919" t="str">
        <f t="shared" si="120"/>
        <v>VCCIOC</v>
      </c>
      <c r="C919" t="str">
        <f t="shared" si="121"/>
        <v>C24-VCCIOC</v>
      </c>
      <c r="D919" t="str">
        <f t="shared" si="122"/>
        <v>C24-2</v>
      </c>
      <c r="E919" t="s">
        <v>1289</v>
      </c>
      <c r="F919">
        <v>2</v>
      </c>
      <c r="G919" t="s">
        <v>1792</v>
      </c>
      <c r="AT919">
        <f t="shared" si="123"/>
        <v>0</v>
      </c>
      <c r="AU919">
        <f t="shared" si="124"/>
        <v>0</v>
      </c>
    </row>
    <row r="920" spans="1:47" x14ac:dyDescent="0.25">
      <c r="A920" t="str">
        <f t="shared" si="119"/>
        <v>C25-1</v>
      </c>
      <c r="B920" t="str">
        <f t="shared" si="120"/>
        <v>M3.3VOUT</v>
      </c>
      <c r="C920" t="str">
        <f t="shared" si="121"/>
        <v>C25-M3.3VOUT</v>
      </c>
      <c r="D920" t="str">
        <f t="shared" si="122"/>
        <v>C25-1</v>
      </c>
      <c r="E920" t="s">
        <v>1290</v>
      </c>
      <c r="F920">
        <v>1</v>
      </c>
      <c r="G920" t="s">
        <v>1778</v>
      </c>
      <c r="AT920">
        <f t="shared" si="123"/>
        <v>0</v>
      </c>
      <c r="AU920">
        <f t="shared" si="124"/>
        <v>0</v>
      </c>
    </row>
    <row r="921" spans="1:47" x14ac:dyDescent="0.25">
      <c r="A921" t="str">
        <f t="shared" si="119"/>
        <v>C25-2</v>
      </c>
      <c r="B921" t="str">
        <f t="shared" si="120"/>
        <v>GND</v>
      </c>
      <c r="C921" t="str">
        <f t="shared" si="121"/>
        <v>C25-GND</v>
      </c>
      <c r="D921" t="str">
        <f t="shared" si="122"/>
        <v>C25-2</v>
      </c>
      <c r="E921" t="s">
        <v>1290</v>
      </c>
      <c r="F921">
        <v>2</v>
      </c>
      <c r="G921" t="s">
        <v>291</v>
      </c>
      <c r="AT921">
        <f t="shared" si="123"/>
        <v>0</v>
      </c>
      <c r="AU921">
        <f t="shared" si="124"/>
        <v>0</v>
      </c>
    </row>
    <row r="922" spans="1:47" x14ac:dyDescent="0.25">
      <c r="A922" t="str">
        <f t="shared" si="119"/>
        <v>C26-1</v>
      </c>
      <c r="B922" t="str">
        <f t="shared" si="120"/>
        <v>GND</v>
      </c>
      <c r="C922" t="str">
        <f t="shared" si="121"/>
        <v>C26-GND</v>
      </c>
      <c r="D922" t="str">
        <f t="shared" si="122"/>
        <v>C26-1</v>
      </c>
      <c r="E922" t="s">
        <v>1291</v>
      </c>
      <c r="F922">
        <v>1</v>
      </c>
      <c r="G922" t="s">
        <v>291</v>
      </c>
      <c r="AT922">
        <f t="shared" si="123"/>
        <v>0</v>
      </c>
      <c r="AU922">
        <f t="shared" si="124"/>
        <v>0</v>
      </c>
    </row>
    <row r="923" spans="1:47" x14ac:dyDescent="0.25">
      <c r="A923" t="str">
        <f t="shared" si="119"/>
        <v>C26-2</v>
      </c>
      <c r="B923" t="str">
        <f t="shared" si="120"/>
        <v>3.3V_SD</v>
      </c>
      <c r="C923" t="str">
        <f t="shared" si="121"/>
        <v>C26-3.3V_SD</v>
      </c>
      <c r="D923" t="str">
        <f t="shared" si="122"/>
        <v>C26-2</v>
      </c>
      <c r="E923" t="s">
        <v>1291</v>
      </c>
      <c r="F923">
        <v>2</v>
      </c>
      <c r="G923" t="s">
        <v>1600</v>
      </c>
      <c r="AT923">
        <f t="shared" si="123"/>
        <v>0</v>
      </c>
      <c r="AU923">
        <f t="shared" si="124"/>
        <v>0</v>
      </c>
    </row>
    <row r="924" spans="1:47" x14ac:dyDescent="0.25">
      <c r="A924" t="str">
        <f t="shared" si="119"/>
        <v>C27-1</v>
      </c>
      <c r="B924" t="str">
        <f t="shared" si="120"/>
        <v>USB-VBUS_R</v>
      </c>
      <c r="C924" t="str">
        <f t="shared" si="121"/>
        <v>C27-USB-VBUS_R</v>
      </c>
      <c r="D924" t="str">
        <f t="shared" si="122"/>
        <v>C27-1</v>
      </c>
      <c r="E924" t="s">
        <v>1292</v>
      </c>
      <c r="F924">
        <v>1</v>
      </c>
      <c r="G924" t="s">
        <v>1861</v>
      </c>
      <c r="AT924">
        <f t="shared" si="123"/>
        <v>0</v>
      </c>
      <c r="AU924">
        <f t="shared" si="124"/>
        <v>0</v>
      </c>
    </row>
    <row r="925" spans="1:47" x14ac:dyDescent="0.25">
      <c r="A925" t="str">
        <f t="shared" si="119"/>
        <v>C27-2</v>
      </c>
      <c r="B925" t="str">
        <f t="shared" si="120"/>
        <v>GND</v>
      </c>
      <c r="C925" t="str">
        <f t="shared" si="121"/>
        <v>C27-GND</v>
      </c>
      <c r="D925" t="str">
        <f t="shared" si="122"/>
        <v>C27-2</v>
      </c>
      <c r="E925" t="s">
        <v>1292</v>
      </c>
      <c r="F925">
        <v>2</v>
      </c>
      <c r="G925" t="s">
        <v>291</v>
      </c>
      <c r="AT925">
        <f t="shared" si="123"/>
        <v>0</v>
      </c>
      <c r="AU925">
        <f t="shared" si="124"/>
        <v>0</v>
      </c>
    </row>
    <row r="926" spans="1:47" x14ac:dyDescent="0.25">
      <c r="A926" t="str">
        <f t="shared" si="119"/>
        <v>C28-1</v>
      </c>
      <c r="B926" t="str">
        <f t="shared" si="120"/>
        <v>GND</v>
      </c>
      <c r="C926" t="str">
        <f t="shared" si="121"/>
        <v>C28-GND</v>
      </c>
      <c r="D926" t="str">
        <f t="shared" si="122"/>
        <v>C28-1</v>
      </c>
      <c r="E926" t="s">
        <v>1293</v>
      </c>
      <c r="F926">
        <v>1</v>
      </c>
      <c r="G926" t="s">
        <v>291</v>
      </c>
      <c r="AT926">
        <f t="shared" si="123"/>
        <v>0</v>
      </c>
      <c r="AU926">
        <f t="shared" si="124"/>
        <v>0</v>
      </c>
    </row>
    <row r="927" spans="1:47" x14ac:dyDescent="0.25">
      <c r="A927" t="str">
        <f t="shared" si="119"/>
        <v>C28-2</v>
      </c>
      <c r="B927" t="str">
        <f t="shared" si="120"/>
        <v>NetC28_2</v>
      </c>
      <c r="C927" t="str">
        <f t="shared" si="121"/>
        <v>C28-NetC28_2</v>
      </c>
      <c r="D927" t="str">
        <f t="shared" si="122"/>
        <v>C28-2</v>
      </c>
      <c r="E927" t="s">
        <v>1293</v>
      </c>
      <c r="F927">
        <v>2</v>
      </c>
      <c r="G927" t="s">
        <v>1860</v>
      </c>
      <c r="AT927" t="str">
        <f t="shared" si="123"/>
        <v>NetC28_2</v>
      </c>
      <c r="AU927" t="str">
        <f t="shared" si="124"/>
        <v>--</v>
      </c>
    </row>
    <row r="928" spans="1:47" x14ac:dyDescent="0.25">
      <c r="A928" t="str">
        <f t="shared" si="119"/>
        <v>C29-1</v>
      </c>
      <c r="B928" t="str">
        <f t="shared" si="120"/>
        <v>NetC29_1</v>
      </c>
      <c r="C928" t="str">
        <f t="shared" si="121"/>
        <v>C29-NetC29_1</v>
      </c>
      <c r="D928" t="str">
        <f t="shared" si="122"/>
        <v>C29-1</v>
      </c>
      <c r="E928" t="s">
        <v>1294</v>
      </c>
      <c r="F928">
        <v>1</v>
      </c>
      <c r="G928" t="s">
        <v>1862</v>
      </c>
      <c r="AT928" t="str">
        <f t="shared" si="123"/>
        <v>NetC29_1</v>
      </c>
      <c r="AU928" t="str">
        <f t="shared" si="124"/>
        <v>--</v>
      </c>
    </row>
    <row r="929" spans="1:47" x14ac:dyDescent="0.25">
      <c r="A929" t="str">
        <f t="shared" si="119"/>
        <v>C29-2</v>
      </c>
      <c r="B929" t="str">
        <f t="shared" si="120"/>
        <v>GND</v>
      </c>
      <c r="C929" t="str">
        <f t="shared" si="121"/>
        <v>C29-GND</v>
      </c>
      <c r="D929" t="str">
        <f t="shared" si="122"/>
        <v>C29-2</v>
      </c>
      <c r="E929" t="s">
        <v>1294</v>
      </c>
      <c r="F929">
        <v>2</v>
      </c>
      <c r="G929" t="s">
        <v>291</v>
      </c>
      <c r="AT929">
        <f t="shared" si="123"/>
        <v>0</v>
      </c>
      <c r="AU929">
        <f t="shared" si="124"/>
        <v>0</v>
      </c>
    </row>
    <row r="930" spans="1:47" x14ac:dyDescent="0.25">
      <c r="A930" t="str">
        <f t="shared" si="119"/>
        <v>C30-1</v>
      </c>
      <c r="B930" t="str">
        <f t="shared" si="120"/>
        <v>GND</v>
      </c>
      <c r="C930" t="str">
        <f t="shared" si="121"/>
        <v>C30-GND</v>
      </c>
      <c r="D930" t="str">
        <f t="shared" si="122"/>
        <v>C30-1</v>
      </c>
      <c r="E930" t="s">
        <v>1295</v>
      </c>
      <c r="F930">
        <v>1</v>
      </c>
      <c r="G930" t="s">
        <v>291</v>
      </c>
      <c r="AT930">
        <f t="shared" si="123"/>
        <v>0</v>
      </c>
      <c r="AU930">
        <f t="shared" si="124"/>
        <v>0</v>
      </c>
    </row>
    <row r="931" spans="1:47" x14ac:dyDescent="0.25">
      <c r="A931" t="str">
        <f t="shared" si="119"/>
        <v>C30-2</v>
      </c>
      <c r="B931" t="str">
        <f t="shared" si="120"/>
        <v>M3.3VOUT</v>
      </c>
      <c r="C931" t="str">
        <f t="shared" si="121"/>
        <v>C30-M3.3VOUT</v>
      </c>
      <c r="D931" t="str">
        <f t="shared" si="122"/>
        <v>C30-2</v>
      </c>
      <c r="E931" t="s">
        <v>1295</v>
      </c>
      <c r="F931">
        <v>2</v>
      </c>
      <c r="G931" t="s">
        <v>1778</v>
      </c>
      <c r="AT931">
        <f t="shared" si="123"/>
        <v>0</v>
      </c>
      <c r="AU931">
        <f t="shared" si="124"/>
        <v>0</v>
      </c>
    </row>
    <row r="932" spans="1:47" x14ac:dyDescent="0.25">
      <c r="A932" t="str">
        <f t="shared" si="119"/>
        <v>C31-1</v>
      </c>
      <c r="B932" t="str">
        <f t="shared" si="120"/>
        <v>GND</v>
      </c>
      <c r="C932" t="str">
        <f t="shared" si="121"/>
        <v>C31-GND</v>
      </c>
      <c r="D932" t="str">
        <f t="shared" si="122"/>
        <v>C31-1</v>
      </c>
      <c r="E932" t="s">
        <v>1296</v>
      </c>
      <c r="F932">
        <v>1</v>
      </c>
      <c r="G932" t="s">
        <v>291</v>
      </c>
      <c r="AT932">
        <f t="shared" si="123"/>
        <v>0</v>
      </c>
      <c r="AU932">
        <f t="shared" si="124"/>
        <v>0</v>
      </c>
    </row>
    <row r="933" spans="1:47" x14ac:dyDescent="0.25">
      <c r="A933" t="str">
        <f t="shared" si="119"/>
        <v>C31-2</v>
      </c>
      <c r="B933" t="str">
        <f t="shared" si="120"/>
        <v>VIN</v>
      </c>
      <c r="C933" t="str">
        <f t="shared" si="121"/>
        <v>C31-VIN</v>
      </c>
      <c r="D933" t="str">
        <f t="shared" si="122"/>
        <v>C31-2</v>
      </c>
      <c r="E933" t="s">
        <v>1296</v>
      </c>
      <c r="F933">
        <v>2</v>
      </c>
      <c r="G933" t="s">
        <v>288</v>
      </c>
      <c r="AT933" t="str">
        <f t="shared" si="123"/>
        <v>VIN</v>
      </c>
      <c r="AU933" t="str">
        <f t="shared" si="124"/>
        <v>--</v>
      </c>
    </row>
    <row r="934" spans="1:47" x14ac:dyDescent="0.25">
      <c r="A934" t="str">
        <f t="shared" si="119"/>
        <v>C32-1</v>
      </c>
      <c r="B934" t="str">
        <f t="shared" si="120"/>
        <v>M3.3VOUT</v>
      </c>
      <c r="C934" t="str">
        <f t="shared" si="121"/>
        <v>C32-M3.3VOUT</v>
      </c>
      <c r="D934" t="str">
        <f t="shared" si="122"/>
        <v>C32-1</v>
      </c>
      <c r="E934" t="s">
        <v>1297</v>
      </c>
      <c r="F934">
        <v>1</v>
      </c>
      <c r="G934" t="s">
        <v>1778</v>
      </c>
      <c r="AT934">
        <f t="shared" si="123"/>
        <v>0</v>
      </c>
      <c r="AU934">
        <f t="shared" si="124"/>
        <v>0</v>
      </c>
    </row>
    <row r="935" spans="1:47" x14ac:dyDescent="0.25">
      <c r="A935" t="str">
        <f t="shared" si="119"/>
        <v>C32-2</v>
      </c>
      <c r="B935" t="str">
        <f t="shared" si="120"/>
        <v>GND</v>
      </c>
      <c r="C935" t="str">
        <f t="shared" si="121"/>
        <v>C32-GND</v>
      </c>
      <c r="D935" t="str">
        <f t="shared" si="122"/>
        <v>C32-2</v>
      </c>
      <c r="E935" t="s">
        <v>1297</v>
      </c>
      <c r="F935">
        <v>2</v>
      </c>
      <c r="G935" t="s">
        <v>291</v>
      </c>
      <c r="AT935">
        <f t="shared" si="123"/>
        <v>0</v>
      </c>
      <c r="AU935">
        <f t="shared" si="124"/>
        <v>0</v>
      </c>
    </row>
    <row r="936" spans="1:47" x14ac:dyDescent="0.25">
      <c r="A936" t="str">
        <f t="shared" si="119"/>
        <v>C33-1</v>
      </c>
      <c r="B936" t="str">
        <f t="shared" si="120"/>
        <v>GND</v>
      </c>
      <c r="C936" t="str">
        <f t="shared" si="121"/>
        <v>C33-GND</v>
      </c>
      <c r="D936" t="str">
        <f t="shared" si="122"/>
        <v>C33-1</v>
      </c>
      <c r="E936" t="s">
        <v>1298</v>
      </c>
      <c r="F936">
        <v>1</v>
      </c>
      <c r="G936" t="s">
        <v>291</v>
      </c>
      <c r="AT936">
        <f t="shared" si="123"/>
        <v>0</v>
      </c>
      <c r="AU936">
        <f t="shared" si="124"/>
        <v>0</v>
      </c>
    </row>
    <row r="937" spans="1:47" x14ac:dyDescent="0.25">
      <c r="A937" t="str">
        <f t="shared" si="119"/>
        <v>C33-2</v>
      </c>
      <c r="B937" t="str">
        <f t="shared" si="120"/>
        <v>3.3V_SD</v>
      </c>
      <c r="C937" t="str">
        <f t="shared" si="121"/>
        <v>C33-3.3V_SD</v>
      </c>
      <c r="D937" t="str">
        <f t="shared" si="122"/>
        <v>C33-2</v>
      </c>
      <c r="E937" t="s">
        <v>1298</v>
      </c>
      <c r="F937">
        <v>2</v>
      </c>
      <c r="G937" t="s">
        <v>1600</v>
      </c>
      <c r="AT937">
        <f t="shared" si="123"/>
        <v>0</v>
      </c>
      <c r="AU937">
        <f t="shared" si="124"/>
        <v>0</v>
      </c>
    </row>
    <row r="938" spans="1:47" x14ac:dyDescent="0.25">
      <c r="A938" t="str">
        <f t="shared" si="119"/>
        <v>C34-1</v>
      </c>
      <c r="B938" t="str">
        <f t="shared" si="120"/>
        <v>GND</v>
      </c>
      <c r="C938" t="str">
        <f t="shared" si="121"/>
        <v>C34-GND</v>
      </c>
      <c r="D938" t="str">
        <f t="shared" si="122"/>
        <v>C34-1</v>
      </c>
      <c r="E938" t="s">
        <v>1299</v>
      </c>
      <c r="F938">
        <v>1</v>
      </c>
      <c r="G938" t="s">
        <v>291</v>
      </c>
      <c r="AT938">
        <f t="shared" si="123"/>
        <v>0</v>
      </c>
      <c r="AU938">
        <f t="shared" si="124"/>
        <v>0</v>
      </c>
    </row>
    <row r="939" spans="1:47" x14ac:dyDescent="0.25">
      <c r="A939" t="str">
        <f t="shared" si="119"/>
        <v>C34-2</v>
      </c>
      <c r="B939" t="str">
        <f t="shared" si="120"/>
        <v>VIN</v>
      </c>
      <c r="C939" t="str">
        <f t="shared" si="121"/>
        <v>C34-VIN</v>
      </c>
      <c r="D939" t="str">
        <f t="shared" si="122"/>
        <v>C34-2</v>
      </c>
      <c r="E939" t="s">
        <v>1299</v>
      </c>
      <c r="F939">
        <v>2</v>
      </c>
      <c r="G939" t="s">
        <v>288</v>
      </c>
      <c r="AT939" t="str">
        <f t="shared" si="123"/>
        <v>VIN</v>
      </c>
      <c r="AU939" t="str">
        <f t="shared" si="124"/>
        <v>--</v>
      </c>
    </row>
    <row r="940" spans="1:47" x14ac:dyDescent="0.25">
      <c r="A940" t="str">
        <f t="shared" si="119"/>
        <v>C35-1</v>
      </c>
      <c r="B940" t="str">
        <f t="shared" si="120"/>
        <v>VIN</v>
      </c>
      <c r="C940" t="str">
        <f t="shared" si="121"/>
        <v>C35-VIN</v>
      </c>
      <c r="D940" t="str">
        <f t="shared" si="122"/>
        <v>C35-1</v>
      </c>
      <c r="E940" t="s">
        <v>1300</v>
      </c>
      <c r="F940">
        <v>1</v>
      </c>
      <c r="G940" t="s">
        <v>288</v>
      </c>
      <c r="AT940" t="str">
        <f t="shared" si="123"/>
        <v>VIN</v>
      </c>
      <c r="AU940" t="str">
        <f t="shared" si="124"/>
        <v>--</v>
      </c>
    </row>
    <row r="941" spans="1:47" x14ac:dyDescent="0.25">
      <c r="A941" t="str">
        <f t="shared" si="119"/>
        <v>C35-2</v>
      </c>
      <c r="B941" t="str">
        <f t="shared" si="120"/>
        <v>GND</v>
      </c>
      <c r="C941" t="str">
        <f t="shared" si="121"/>
        <v>C35-GND</v>
      </c>
      <c r="D941" t="str">
        <f t="shared" si="122"/>
        <v>C35-2</v>
      </c>
      <c r="E941" t="s">
        <v>1300</v>
      </c>
      <c r="F941">
        <v>2</v>
      </c>
      <c r="G941" t="s">
        <v>291</v>
      </c>
      <c r="AT941">
        <f t="shared" si="123"/>
        <v>0</v>
      </c>
      <c r="AU941">
        <f t="shared" si="124"/>
        <v>0</v>
      </c>
    </row>
    <row r="942" spans="1:47" x14ac:dyDescent="0.25">
      <c r="A942" t="str">
        <f t="shared" si="119"/>
        <v>C36-1</v>
      </c>
      <c r="B942" t="str">
        <f t="shared" si="120"/>
        <v>NetC36_1</v>
      </c>
      <c r="C942" t="str">
        <f t="shared" si="121"/>
        <v>C36-NetC36_1</v>
      </c>
      <c r="D942" t="str">
        <f t="shared" si="122"/>
        <v>C36-1</v>
      </c>
      <c r="E942" t="s">
        <v>1301</v>
      </c>
      <c r="F942">
        <v>1</v>
      </c>
      <c r="G942" t="s">
        <v>1864</v>
      </c>
      <c r="AT942" t="str">
        <f t="shared" si="123"/>
        <v>NetC36_1</v>
      </c>
      <c r="AU942" t="str">
        <f t="shared" si="124"/>
        <v>--</v>
      </c>
    </row>
    <row r="943" spans="1:47" x14ac:dyDescent="0.25">
      <c r="A943" t="str">
        <f t="shared" si="119"/>
        <v>C36-2</v>
      </c>
      <c r="B943" t="str">
        <f t="shared" si="120"/>
        <v>AGND_DCDC</v>
      </c>
      <c r="C943" t="str">
        <f t="shared" si="121"/>
        <v>C36-AGND_DCDC</v>
      </c>
      <c r="D943" t="str">
        <f t="shared" si="122"/>
        <v>C36-2</v>
      </c>
      <c r="E943" t="s">
        <v>1301</v>
      </c>
      <c r="F943">
        <v>2</v>
      </c>
      <c r="G943" t="s">
        <v>1613</v>
      </c>
      <c r="AT943" t="str">
        <f t="shared" si="123"/>
        <v>AGND_DCDC</v>
      </c>
      <c r="AU943" t="str">
        <f t="shared" si="124"/>
        <v>--</v>
      </c>
    </row>
    <row r="944" spans="1:47" x14ac:dyDescent="0.25">
      <c r="A944" t="str">
        <f t="shared" si="119"/>
        <v>C37-1</v>
      </c>
      <c r="B944" t="str">
        <f t="shared" si="120"/>
        <v>GND</v>
      </c>
      <c r="C944" t="str">
        <f t="shared" si="121"/>
        <v>C37-GND</v>
      </c>
      <c r="D944" t="str">
        <f t="shared" si="122"/>
        <v>C37-1</v>
      </c>
      <c r="E944" t="s">
        <v>1302</v>
      </c>
      <c r="F944">
        <v>1</v>
      </c>
      <c r="G944" t="s">
        <v>291</v>
      </c>
      <c r="AT944">
        <f t="shared" si="123"/>
        <v>0</v>
      </c>
      <c r="AU944">
        <f t="shared" si="124"/>
        <v>0</v>
      </c>
    </row>
    <row r="945" spans="1:47" x14ac:dyDescent="0.25">
      <c r="A945" t="str">
        <f t="shared" si="119"/>
        <v>C37-2</v>
      </c>
      <c r="B945" t="str">
        <f t="shared" si="120"/>
        <v>NetC37_2</v>
      </c>
      <c r="C945" t="str">
        <f t="shared" si="121"/>
        <v>C37-NetC37_2</v>
      </c>
      <c r="D945" t="str">
        <f t="shared" si="122"/>
        <v>C37-2</v>
      </c>
      <c r="E945" t="s">
        <v>1302</v>
      </c>
      <c r="F945">
        <v>2</v>
      </c>
      <c r="G945" t="s">
        <v>1866</v>
      </c>
      <c r="AT945" t="str">
        <f t="shared" si="123"/>
        <v>NetC37_2</v>
      </c>
      <c r="AU945" t="str">
        <f t="shared" si="124"/>
        <v>--</v>
      </c>
    </row>
    <row r="946" spans="1:47" x14ac:dyDescent="0.25">
      <c r="A946" t="str">
        <f t="shared" si="119"/>
        <v>C38-1</v>
      </c>
      <c r="B946" t="str">
        <f t="shared" si="120"/>
        <v>GND</v>
      </c>
      <c r="C946" t="str">
        <f t="shared" si="121"/>
        <v>C38-GND</v>
      </c>
      <c r="D946" t="str">
        <f t="shared" si="122"/>
        <v>C38-1</v>
      </c>
      <c r="E946" t="s">
        <v>1303</v>
      </c>
      <c r="F946">
        <v>1</v>
      </c>
      <c r="G946" t="s">
        <v>291</v>
      </c>
      <c r="AT946">
        <f t="shared" si="123"/>
        <v>0</v>
      </c>
      <c r="AU946">
        <f t="shared" si="124"/>
        <v>0</v>
      </c>
    </row>
    <row r="947" spans="1:47" x14ac:dyDescent="0.25">
      <c r="A947" t="str">
        <f t="shared" si="119"/>
        <v>C38-2</v>
      </c>
      <c r="B947" t="str">
        <f t="shared" si="120"/>
        <v>NetC37_2</v>
      </c>
      <c r="C947" t="str">
        <f t="shared" si="121"/>
        <v>C38-NetC37_2</v>
      </c>
      <c r="D947" t="str">
        <f t="shared" si="122"/>
        <v>C38-2</v>
      </c>
      <c r="E947" t="s">
        <v>1303</v>
      </c>
      <c r="F947">
        <v>2</v>
      </c>
      <c r="G947" t="s">
        <v>1866</v>
      </c>
      <c r="AT947" t="str">
        <f t="shared" si="123"/>
        <v>NetC37_2</v>
      </c>
      <c r="AU947" t="str">
        <f t="shared" si="124"/>
        <v>--</v>
      </c>
    </row>
    <row r="948" spans="1:47" x14ac:dyDescent="0.25">
      <c r="A948" t="str">
        <f t="shared" si="119"/>
        <v>C39-1</v>
      </c>
      <c r="B948" t="str">
        <f t="shared" si="120"/>
        <v>GND</v>
      </c>
      <c r="C948" t="str">
        <f t="shared" si="121"/>
        <v>C39-GND</v>
      </c>
      <c r="D948" t="str">
        <f t="shared" si="122"/>
        <v>C39-1</v>
      </c>
      <c r="E948" t="s">
        <v>1304</v>
      </c>
      <c r="F948">
        <v>1</v>
      </c>
      <c r="G948" t="s">
        <v>291</v>
      </c>
      <c r="AT948">
        <f t="shared" si="123"/>
        <v>0</v>
      </c>
      <c r="AU948">
        <f t="shared" si="124"/>
        <v>0</v>
      </c>
    </row>
    <row r="949" spans="1:47" x14ac:dyDescent="0.25">
      <c r="A949" t="str">
        <f t="shared" si="119"/>
        <v>C39-2</v>
      </c>
      <c r="B949" t="str">
        <f t="shared" si="120"/>
        <v>NetC39_2</v>
      </c>
      <c r="C949" t="str">
        <f t="shared" si="121"/>
        <v>C39-NetC39_2</v>
      </c>
      <c r="D949" t="str">
        <f t="shared" si="122"/>
        <v>C39-2</v>
      </c>
      <c r="E949" t="s">
        <v>1304</v>
      </c>
      <c r="F949">
        <v>2</v>
      </c>
      <c r="G949" t="s">
        <v>1867</v>
      </c>
      <c r="AT949" t="str">
        <f t="shared" si="123"/>
        <v>NetC39_2</v>
      </c>
      <c r="AU949" t="str">
        <f t="shared" si="124"/>
        <v>--</v>
      </c>
    </row>
    <row r="950" spans="1:47" x14ac:dyDescent="0.25">
      <c r="A950" t="str">
        <f t="shared" si="119"/>
        <v>C40-1</v>
      </c>
      <c r="B950" t="str">
        <f t="shared" si="120"/>
        <v>GND</v>
      </c>
      <c r="C950" t="str">
        <f t="shared" si="121"/>
        <v>C40-GND</v>
      </c>
      <c r="D950" t="str">
        <f t="shared" si="122"/>
        <v>C40-1</v>
      </c>
      <c r="E950" t="s">
        <v>1305</v>
      </c>
      <c r="F950">
        <v>1</v>
      </c>
      <c r="G950" t="s">
        <v>291</v>
      </c>
      <c r="AT950">
        <f t="shared" si="123"/>
        <v>0</v>
      </c>
      <c r="AU950">
        <f t="shared" si="124"/>
        <v>0</v>
      </c>
    </row>
    <row r="951" spans="1:47" x14ac:dyDescent="0.25">
      <c r="A951" t="str">
        <f t="shared" si="119"/>
        <v>C40-2</v>
      </c>
      <c r="B951" t="str">
        <f t="shared" si="120"/>
        <v>NetC39_2</v>
      </c>
      <c r="C951" t="str">
        <f t="shared" si="121"/>
        <v>C40-NetC39_2</v>
      </c>
      <c r="D951" t="str">
        <f t="shared" si="122"/>
        <v>C40-2</v>
      </c>
      <c r="E951" t="s">
        <v>1305</v>
      </c>
      <c r="F951">
        <v>2</v>
      </c>
      <c r="G951" t="s">
        <v>1867</v>
      </c>
      <c r="AT951" t="str">
        <f t="shared" si="123"/>
        <v>NetC39_2</v>
      </c>
      <c r="AU951" t="str">
        <f t="shared" si="124"/>
        <v>--</v>
      </c>
    </row>
    <row r="952" spans="1:47" x14ac:dyDescent="0.25">
      <c r="A952" t="str">
        <f t="shared" si="119"/>
        <v>C41-1</v>
      </c>
      <c r="B952" t="str">
        <f t="shared" si="120"/>
        <v>GND</v>
      </c>
      <c r="C952" t="str">
        <f t="shared" si="121"/>
        <v>C41-GND</v>
      </c>
      <c r="D952" t="str">
        <f t="shared" si="122"/>
        <v>C41-1</v>
      </c>
      <c r="E952" t="s">
        <v>1306</v>
      </c>
      <c r="F952">
        <v>1</v>
      </c>
      <c r="G952" t="s">
        <v>291</v>
      </c>
      <c r="AT952">
        <f t="shared" si="123"/>
        <v>0</v>
      </c>
      <c r="AU952">
        <f t="shared" si="124"/>
        <v>0</v>
      </c>
    </row>
    <row r="953" spans="1:47" x14ac:dyDescent="0.25">
      <c r="A953" t="str">
        <f t="shared" si="119"/>
        <v>C41-2</v>
      </c>
      <c r="B953" t="str">
        <f t="shared" si="120"/>
        <v>VCORE</v>
      </c>
      <c r="C953" t="str">
        <f t="shared" si="121"/>
        <v>C41-VCORE</v>
      </c>
      <c r="D953" t="str">
        <f t="shared" si="122"/>
        <v>C41-2</v>
      </c>
      <c r="E953" t="s">
        <v>1306</v>
      </c>
      <c r="F953">
        <v>2</v>
      </c>
      <c r="G953" t="s">
        <v>1938</v>
      </c>
      <c r="AT953" t="str">
        <f t="shared" si="123"/>
        <v>VCORE</v>
      </c>
      <c r="AU953" t="str">
        <f t="shared" si="124"/>
        <v>--</v>
      </c>
    </row>
    <row r="954" spans="1:47" x14ac:dyDescent="0.25">
      <c r="A954" t="str">
        <f t="shared" si="119"/>
        <v>C42-1</v>
      </c>
      <c r="B954" t="str">
        <f t="shared" si="120"/>
        <v>GND</v>
      </c>
      <c r="C954" t="str">
        <f t="shared" si="121"/>
        <v>C42-GND</v>
      </c>
      <c r="D954" t="str">
        <f t="shared" si="122"/>
        <v>C42-1</v>
      </c>
      <c r="E954" t="s">
        <v>1307</v>
      </c>
      <c r="F954">
        <v>1</v>
      </c>
      <c r="G954" t="s">
        <v>291</v>
      </c>
      <c r="AT954">
        <f t="shared" si="123"/>
        <v>0</v>
      </c>
      <c r="AU954">
        <f t="shared" si="124"/>
        <v>0</v>
      </c>
    </row>
    <row r="955" spans="1:47" x14ac:dyDescent="0.25">
      <c r="A955" t="str">
        <f t="shared" si="119"/>
        <v>C42-2</v>
      </c>
      <c r="B955" t="str">
        <f t="shared" si="120"/>
        <v>VCORE</v>
      </c>
      <c r="C955" t="str">
        <f t="shared" si="121"/>
        <v>C42-VCORE</v>
      </c>
      <c r="D955" t="str">
        <f t="shared" si="122"/>
        <v>C42-2</v>
      </c>
      <c r="E955" t="s">
        <v>1307</v>
      </c>
      <c r="F955">
        <v>2</v>
      </c>
      <c r="G955" t="s">
        <v>1938</v>
      </c>
      <c r="AT955" t="str">
        <f t="shared" si="123"/>
        <v>VCORE</v>
      </c>
      <c r="AU955" t="str">
        <f t="shared" si="124"/>
        <v>--</v>
      </c>
    </row>
    <row r="956" spans="1:47" x14ac:dyDescent="0.25">
      <c r="A956" t="str">
        <f t="shared" si="119"/>
        <v>C43-1</v>
      </c>
      <c r="B956" t="str">
        <f t="shared" si="120"/>
        <v>GND</v>
      </c>
      <c r="C956" t="str">
        <f t="shared" si="121"/>
        <v>C43-GND</v>
      </c>
      <c r="D956" t="str">
        <f t="shared" si="122"/>
        <v>C43-1</v>
      </c>
      <c r="E956" t="s">
        <v>1308</v>
      </c>
      <c r="F956">
        <v>1</v>
      </c>
      <c r="G956" t="s">
        <v>291</v>
      </c>
      <c r="AT956">
        <f t="shared" si="123"/>
        <v>0</v>
      </c>
      <c r="AU956">
        <f t="shared" si="124"/>
        <v>0</v>
      </c>
    </row>
    <row r="957" spans="1:47" x14ac:dyDescent="0.25">
      <c r="A957" t="str">
        <f t="shared" si="119"/>
        <v>C43-2</v>
      </c>
      <c r="B957" t="str">
        <f t="shared" si="120"/>
        <v>VCORE</v>
      </c>
      <c r="C957" t="str">
        <f t="shared" si="121"/>
        <v>C43-VCORE</v>
      </c>
      <c r="D957" t="str">
        <f t="shared" si="122"/>
        <v>C43-2</v>
      </c>
      <c r="E957" t="s">
        <v>1308</v>
      </c>
      <c r="F957">
        <v>2</v>
      </c>
      <c r="G957" t="s">
        <v>1938</v>
      </c>
      <c r="AT957" t="str">
        <f t="shared" si="123"/>
        <v>VCORE</v>
      </c>
      <c r="AU957" t="str">
        <f t="shared" si="124"/>
        <v>--</v>
      </c>
    </row>
    <row r="958" spans="1:47" x14ac:dyDescent="0.25">
      <c r="A958" t="str">
        <f t="shared" si="119"/>
        <v>C44-1</v>
      </c>
      <c r="B958" t="str">
        <f t="shared" si="120"/>
        <v>GND</v>
      </c>
      <c r="C958" t="str">
        <f t="shared" si="121"/>
        <v>C44-GND</v>
      </c>
      <c r="D958" t="str">
        <f t="shared" si="122"/>
        <v>C44-1</v>
      </c>
      <c r="E958" t="s">
        <v>1309</v>
      </c>
      <c r="F958">
        <v>1</v>
      </c>
      <c r="G958" t="s">
        <v>291</v>
      </c>
      <c r="AT958">
        <f t="shared" si="123"/>
        <v>0</v>
      </c>
      <c r="AU958">
        <f t="shared" si="124"/>
        <v>0</v>
      </c>
    </row>
    <row r="959" spans="1:47" x14ac:dyDescent="0.25">
      <c r="A959" t="str">
        <f t="shared" si="119"/>
        <v>C44-2</v>
      </c>
      <c r="B959" t="str">
        <f t="shared" si="120"/>
        <v>3.3V</v>
      </c>
      <c r="C959" t="str">
        <f t="shared" si="121"/>
        <v>C44-3.3V</v>
      </c>
      <c r="D959" t="str">
        <f t="shared" si="122"/>
        <v>C44-2</v>
      </c>
      <c r="E959" t="s">
        <v>1309</v>
      </c>
      <c r="F959">
        <v>2</v>
      </c>
      <c r="G959" t="s">
        <v>1598</v>
      </c>
      <c r="AT959">
        <f t="shared" si="123"/>
        <v>0</v>
      </c>
      <c r="AU959">
        <f t="shared" si="124"/>
        <v>0</v>
      </c>
    </row>
    <row r="960" spans="1:47" x14ac:dyDescent="0.25">
      <c r="A960" t="str">
        <f t="shared" si="119"/>
        <v>C45-1</v>
      </c>
      <c r="B960" t="str">
        <f t="shared" si="120"/>
        <v>GND</v>
      </c>
      <c r="C960" t="str">
        <f t="shared" si="121"/>
        <v>C45-GND</v>
      </c>
      <c r="D960" t="str">
        <f t="shared" si="122"/>
        <v>C45-1</v>
      </c>
      <c r="E960" t="s">
        <v>1310</v>
      </c>
      <c r="F960">
        <v>1</v>
      </c>
      <c r="G960" t="s">
        <v>291</v>
      </c>
      <c r="AT960">
        <f t="shared" si="123"/>
        <v>0</v>
      </c>
      <c r="AU960">
        <f t="shared" si="124"/>
        <v>0</v>
      </c>
    </row>
    <row r="961" spans="1:47" x14ac:dyDescent="0.25">
      <c r="A961" t="str">
        <f t="shared" si="119"/>
        <v>C45-2</v>
      </c>
      <c r="B961" t="str">
        <f t="shared" si="120"/>
        <v>3.3V</v>
      </c>
      <c r="C961" t="str">
        <f t="shared" si="121"/>
        <v>C45-3.3V</v>
      </c>
      <c r="D961" t="str">
        <f t="shared" si="122"/>
        <v>C45-2</v>
      </c>
      <c r="E961" t="s">
        <v>1310</v>
      </c>
      <c r="F961">
        <v>2</v>
      </c>
      <c r="G961" t="s">
        <v>1598</v>
      </c>
      <c r="AT961">
        <f t="shared" si="123"/>
        <v>0</v>
      </c>
      <c r="AU961">
        <f t="shared" si="124"/>
        <v>0</v>
      </c>
    </row>
    <row r="962" spans="1:47" x14ac:dyDescent="0.25">
      <c r="A962" t="str">
        <f t="shared" si="119"/>
        <v>C46-1</v>
      </c>
      <c r="B962" t="str">
        <f t="shared" si="120"/>
        <v>GND</v>
      </c>
      <c r="C962" t="str">
        <f t="shared" si="121"/>
        <v>C46-GND</v>
      </c>
      <c r="D962" t="str">
        <f t="shared" si="122"/>
        <v>C46-1</v>
      </c>
      <c r="E962" t="s">
        <v>1311</v>
      </c>
      <c r="F962">
        <v>1</v>
      </c>
      <c r="G962" t="s">
        <v>291</v>
      </c>
      <c r="AT962">
        <f t="shared" si="123"/>
        <v>0</v>
      </c>
      <c r="AU962">
        <f t="shared" si="124"/>
        <v>0</v>
      </c>
    </row>
    <row r="963" spans="1:47" x14ac:dyDescent="0.25">
      <c r="A963" t="str">
        <f t="shared" si="119"/>
        <v>C46-2</v>
      </c>
      <c r="B963" t="str">
        <f t="shared" si="120"/>
        <v>3.3V</v>
      </c>
      <c r="C963" t="str">
        <f t="shared" si="121"/>
        <v>C46-3.3V</v>
      </c>
      <c r="D963" t="str">
        <f t="shared" si="122"/>
        <v>C46-2</v>
      </c>
      <c r="E963" t="s">
        <v>1311</v>
      </c>
      <c r="F963">
        <v>2</v>
      </c>
      <c r="G963" t="s">
        <v>1598</v>
      </c>
      <c r="AT963">
        <f t="shared" si="123"/>
        <v>0</v>
      </c>
      <c r="AU963">
        <f t="shared" si="124"/>
        <v>0</v>
      </c>
    </row>
    <row r="964" spans="1:47" x14ac:dyDescent="0.25">
      <c r="A964" t="str">
        <f t="shared" si="119"/>
        <v>C47-1</v>
      </c>
      <c r="B964" t="str">
        <f t="shared" si="120"/>
        <v>GND</v>
      </c>
      <c r="C964" t="str">
        <f t="shared" si="121"/>
        <v>C47-GND</v>
      </c>
      <c r="D964" t="str">
        <f t="shared" si="122"/>
        <v>C47-1</v>
      </c>
      <c r="E964" t="s">
        <v>1312</v>
      </c>
      <c r="F964">
        <v>1</v>
      </c>
      <c r="G964" t="s">
        <v>291</v>
      </c>
      <c r="AT964">
        <f t="shared" si="123"/>
        <v>0</v>
      </c>
      <c r="AU964">
        <f t="shared" si="124"/>
        <v>0</v>
      </c>
    </row>
    <row r="965" spans="1:47" x14ac:dyDescent="0.25">
      <c r="A965" t="str">
        <f t="shared" si="119"/>
        <v>C47-2</v>
      </c>
      <c r="B965" t="str">
        <f t="shared" si="120"/>
        <v>3.3V</v>
      </c>
      <c r="C965" t="str">
        <f t="shared" si="121"/>
        <v>C47-3.3V</v>
      </c>
      <c r="D965" t="str">
        <f t="shared" si="122"/>
        <v>C47-2</v>
      </c>
      <c r="E965" t="s">
        <v>1312</v>
      </c>
      <c r="F965">
        <v>2</v>
      </c>
      <c r="G965" t="s">
        <v>1598</v>
      </c>
      <c r="AT965">
        <f t="shared" si="123"/>
        <v>0</v>
      </c>
      <c r="AU965">
        <f t="shared" si="124"/>
        <v>0</v>
      </c>
    </row>
    <row r="966" spans="1:47" x14ac:dyDescent="0.25">
      <c r="A966" t="str">
        <f t="shared" ref="A966:A1029" si="125">$E966&amp;"-"&amp;$F966</f>
        <v>C48-1</v>
      </c>
      <c r="B966" t="str">
        <f t="shared" ref="B966:B1029" si="126">IF(OR(E966=$A$2,E966=$B$2,E966=$C$2,E966=$D$2),"--",G966)</f>
        <v>GND</v>
      </c>
      <c r="C966" t="str">
        <f t="shared" ref="C966:C1029" si="127">$E966&amp;"-"&amp;$G966</f>
        <v>C48-GND</v>
      </c>
      <c r="D966" t="str">
        <f t="shared" ref="D966:D1029" si="128">A966</f>
        <v>C48-1</v>
      </c>
      <c r="E966" t="s">
        <v>1313</v>
      </c>
      <c r="F966">
        <v>1</v>
      </c>
      <c r="G966" t="s">
        <v>291</v>
      </c>
      <c r="AT966">
        <f t="shared" ref="AT966:AT1029" si="129">IF(IF(COUNTIF($AO$6:$AQ$150,B966)&gt;0,"---","--")="---",VLOOKUP(B966,$AO$6:$AQ$150,3,0),B966)</f>
        <v>0</v>
      </c>
      <c r="AU966">
        <f t="shared" ref="AU966:AU1029" si="130">IF(IF(COUNTIF($AO$6:$AQ$150,B966)&gt;0,"---","--")="---",VLOOKUP(B966,$AO$6:$AQ$150,2,0),"--")</f>
        <v>0</v>
      </c>
    </row>
    <row r="967" spans="1:47" x14ac:dyDescent="0.25">
      <c r="A967" t="str">
        <f t="shared" si="125"/>
        <v>C48-2</v>
      </c>
      <c r="B967" t="str">
        <f t="shared" si="126"/>
        <v>3.3V_SD</v>
      </c>
      <c r="C967" t="str">
        <f t="shared" si="127"/>
        <v>C48-3.3V_SD</v>
      </c>
      <c r="D967" t="str">
        <f t="shared" si="128"/>
        <v>C48-2</v>
      </c>
      <c r="E967" t="s">
        <v>1313</v>
      </c>
      <c r="F967">
        <v>2</v>
      </c>
      <c r="G967" t="s">
        <v>1600</v>
      </c>
      <c r="AT967">
        <f t="shared" si="129"/>
        <v>0</v>
      </c>
      <c r="AU967">
        <f t="shared" si="130"/>
        <v>0</v>
      </c>
    </row>
    <row r="968" spans="1:47" x14ac:dyDescent="0.25">
      <c r="A968" t="str">
        <f t="shared" si="125"/>
        <v>C49-1</v>
      </c>
      <c r="B968" t="str">
        <f t="shared" si="126"/>
        <v>GND</v>
      </c>
      <c r="C968" t="str">
        <f t="shared" si="127"/>
        <v>C49-GND</v>
      </c>
      <c r="D968" t="str">
        <f t="shared" si="128"/>
        <v>C49-1</v>
      </c>
      <c r="E968" t="s">
        <v>1314</v>
      </c>
      <c r="F968">
        <v>1</v>
      </c>
      <c r="G968" t="s">
        <v>291</v>
      </c>
      <c r="AT968">
        <f t="shared" si="129"/>
        <v>0</v>
      </c>
      <c r="AU968">
        <f t="shared" si="130"/>
        <v>0</v>
      </c>
    </row>
    <row r="969" spans="1:47" x14ac:dyDescent="0.25">
      <c r="A969" t="str">
        <f t="shared" si="125"/>
        <v>C49-2</v>
      </c>
      <c r="B969" t="str">
        <f t="shared" si="126"/>
        <v>3.3V</v>
      </c>
      <c r="C969" t="str">
        <f t="shared" si="127"/>
        <v>C49-3.3V</v>
      </c>
      <c r="D969" t="str">
        <f t="shared" si="128"/>
        <v>C49-2</v>
      </c>
      <c r="E969" t="s">
        <v>1314</v>
      </c>
      <c r="F969">
        <v>2</v>
      </c>
      <c r="G969" t="s">
        <v>1598</v>
      </c>
      <c r="AT969">
        <f t="shared" si="129"/>
        <v>0</v>
      </c>
      <c r="AU969">
        <f t="shared" si="130"/>
        <v>0</v>
      </c>
    </row>
    <row r="970" spans="1:47" x14ac:dyDescent="0.25">
      <c r="A970" t="str">
        <f t="shared" si="125"/>
        <v>C50-1</v>
      </c>
      <c r="B970" t="str">
        <f t="shared" si="126"/>
        <v>GND</v>
      </c>
      <c r="C970" t="str">
        <f t="shared" si="127"/>
        <v>C50-GND</v>
      </c>
      <c r="D970" t="str">
        <f t="shared" si="128"/>
        <v>C50-1</v>
      </c>
      <c r="E970" t="s">
        <v>1315</v>
      </c>
      <c r="F970">
        <v>1</v>
      </c>
      <c r="G970" t="s">
        <v>291</v>
      </c>
      <c r="AT970">
        <f t="shared" si="129"/>
        <v>0</v>
      </c>
      <c r="AU970">
        <f t="shared" si="130"/>
        <v>0</v>
      </c>
    </row>
    <row r="971" spans="1:47" x14ac:dyDescent="0.25">
      <c r="A971" t="str">
        <f t="shared" si="125"/>
        <v>C50-2</v>
      </c>
      <c r="B971" t="str">
        <f t="shared" si="126"/>
        <v>VCORE</v>
      </c>
      <c r="C971" t="str">
        <f t="shared" si="127"/>
        <v>C50-VCORE</v>
      </c>
      <c r="D971" t="str">
        <f t="shared" si="128"/>
        <v>C50-2</v>
      </c>
      <c r="E971" t="s">
        <v>1315</v>
      </c>
      <c r="F971">
        <v>2</v>
      </c>
      <c r="G971" t="s">
        <v>1938</v>
      </c>
      <c r="AT971" t="str">
        <f t="shared" si="129"/>
        <v>VCORE</v>
      </c>
      <c r="AU971" t="str">
        <f t="shared" si="130"/>
        <v>--</v>
      </c>
    </row>
    <row r="972" spans="1:47" x14ac:dyDescent="0.25">
      <c r="A972" t="str">
        <f t="shared" si="125"/>
        <v>C51-1</v>
      </c>
      <c r="B972" t="str">
        <f t="shared" si="126"/>
        <v>GND</v>
      </c>
      <c r="C972" t="str">
        <f t="shared" si="127"/>
        <v>C51-GND</v>
      </c>
      <c r="D972" t="str">
        <f t="shared" si="128"/>
        <v>C51-1</v>
      </c>
      <c r="E972" t="s">
        <v>1316</v>
      </c>
      <c r="F972">
        <v>1</v>
      </c>
      <c r="G972" t="s">
        <v>291</v>
      </c>
      <c r="AT972">
        <f t="shared" si="129"/>
        <v>0</v>
      </c>
      <c r="AU972">
        <f t="shared" si="130"/>
        <v>0</v>
      </c>
    </row>
    <row r="973" spans="1:47" x14ac:dyDescent="0.25">
      <c r="A973" t="str">
        <f t="shared" si="125"/>
        <v>C51-2</v>
      </c>
      <c r="B973" t="str">
        <f t="shared" si="126"/>
        <v>Vbus</v>
      </c>
      <c r="C973" t="str">
        <f t="shared" si="127"/>
        <v>C51-Vbus</v>
      </c>
      <c r="D973" t="str">
        <f t="shared" si="128"/>
        <v>C51-2</v>
      </c>
      <c r="E973" t="s">
        <v>1316</v>
      </c>
      <c r="F973">
        <v>2</v>
      </c>
      <c r="G973" t="s">
        <v>1844</v>
      </c>
      <c r="AT973" t="str">
        <f t="shared" si="129"/>
        <v>Vbus</v>
      </c>
      <c r="AU973" t="str">
        <f t="shared" si="130"/>
        <v>--</v>
      </c>
    </row>
    <row r="974" spans="1:47" x14ac:dyDescent="0.25">
      <c r="A974" t="str">
        <f t="shared" si="125"/>
        <v>C52-1</v>
      </c>
      <c r="B974" t="str">
        <f t="shared" si="126"/>
        <v>3.3V</v>
      </c>
      <c r="C974" t="str">
        <f t="shared" si="127"/>
        <v>C52-3.3V</v>
      </c>
      <c r="D974" t="str">
        <f t="shared" si="128"/>
        <v>C52-1</v>
      </c>
      <c r="E974" t="s">
        <v>1317</v>
      </c>
      <c r="F974">
        <v>1</v>
      </c>
      <c r="G974" t="s">
        <v>1598</v>
      </c>
      <c r="AT974">
        <f t="shared" si="129"/>
        <v>0</v>
      </c>
      <c r="AU974">
        <f t="shared" si="130"/>
        <v>0</v>
      </c>
    </row>
    <row r="975" spans="1:47" x14ac:dyDescent="0.25">
      <c r="A975" t="str">
        <f t="shared" si="125"/>
        <v>C52-2</v>
      </c>
      <c r="B975" t="str">
        <f t="shared" si="126"/>
        <v>GND</v>
      </c>
      <c r="C975" t="str">
        <f t="shared" si="127"/>
        <v>C52-GND</v>
      </c>
      <c r="D975" t="str">
        <f t="shared" si="128"/>
        <v>C52-2</v>
      </c>
      <c r="E975" t="s">
        <v>1317</v>
      </c>
      <c r="F975">
        <v>2</v>
      </c>
      <c r="G975" t="s">
        <v>291</v>
      </c>
      <c r="AT975">
        <f t="shared" si="129"/>
        <v>0</v>
      </c>
      <c r="AU975">
        <f t="shared" si="130"/>
        <v>0</v>
      </c>
    </row>
    <row r="976" spans="1:47" x14ac:dyDescent="0.25">
      <c r="A976" t="str">
        <f t="shared" si="125"/>
        <v>C53-1</v>
      </c>
      <c r="B976" t="str">
        <f t="shared" si="126"/>
        <v>3.3V</v>
      </c>
      <c r="C976" t="str">
        <f t="shared" si="127"/>
        <v>C53-3.3V</v>
      </c>
      <c r="D976" t="str">
        <f t="shared" si="128"/>
        <v>C53-1</v>
      </c>
      <c r="E976" t="s">
        <v>1318</v>
      </c>
      <c r="F976">
        <v>1</v>
      </c>
      <c r="G976" t="s">
        <v>1598</v>
      </c>
      <c r="AT976">
        <f t="shared" si="129"/>
        <v>0</v>
      </c>
      <c r="AU976">
        <f t="shared" si="130"/>
        <v>0</v>
      </c>
    </row>
    <row r="977" spans="1:47" x14ac:dyDescent="0.25">
      <c r="A977" t="str">
        <f t="shared" si="125"/>
        <v>C53-2</v>
      </c>
      <c r="B977" t="str">
        <f t="shared" si="126"/>
        <v>GND</v>
      </c>
      <c r="C977" t="str">
        <f t="shared" si="127"/>
        <v>C53-GND</v>
      </c>
      <c r="D977" t="str">
        <f t="shared" si="128"/>
        <v>C53-2</v>
      </c>
      <c r="E977" t="s">
        <v>1318</v>
      </c>
      <c r="F977">
        <v>2</v>
      </c>
      <c r="G977" t="s">
        <v>291</v>
      </c>
      <c r="AT977">
        <f t="shared" si="129"/>
        <v>0</v>
      </c>
      <c r="AU977">
        <f t="shared" si="130"/>
        <v>0</v>
      </c>
    </row>
    <row r="978" spans="1:47" x14ac:dyDescent="0.25">
      <c r="A978" t="str">
        <f t="shared" si="125"/>
        <v>C54-1</v>
      </c>
      <c r="B978" t="str">
        <f t="shared" si="126"/>
        <v>3.3V</v>
      </c>
      <c r="C978" t="str">
        <f t="shared" si="127"/>
        <v>C54-3.3V</v>
      </c>
      <c r="D978" t="str">
        <f t="shared" si="128"/>
        <v>C54-1</v>
      </c>
      <c r="E978" t="s">
        <v>1319</v>
      </c>
      <c r="F978">
        <v>1</v>
      </c>
      <c r="G978" t="s">
        <v>1598</v>
      </c>
      <c r="AT978">
        <f t="shared" si="129"/>
        <v>0</v>
      </c>
      <c r="AU978">
        <f t="shared" si="130"/>
        <v>0</v>
      </c>
    </row>
    <row r="979" spans="1:47" x14ac:dyDescent="0.25">
      <c r="A979" t="str">
        <f t="shared" si="125"/>
        <v>C54-2</v>
      </c>
      <c r="B979" t="str">
        <f t="shared" si="126"/>
        <v>GND</v>
      </c>
      <c r="C979" t="str">
        <f t="shared" si="127"/>
        <v>C54-GND</v>
      </c>
      <c r="D979" t="str">
        <f t="shared" si="128"/>
        <v>C54-2</v>
      </c>
      <c r="E979" t="s">
        <v>1319</v>
      </c>
      <c r="F979">
        <v>2</v>
      </c>
      <c r="G979" t="s">
        <v>291</v>
      </c>
      <c r="AT979">
        <f t="shared" si="129"/>
        <v>0</v>
      </c>
      <c r="AU979">
        <f t="shared" si="130"/>
        <v>0</v>
      </c>
    </row>
    <row r="980" spans="1:47" x14ac:dyDescent="0.25">
      <c r="A980" t="str">
        <f t="shared" si="125"/>
        <v>C55-1</v>
      </c>
      <c r="B980" t="str">
        <f t="shared" si="126"/>
        <v>3.3V</v>
      </c>
      <c r="C980" t="str">
        <f t="shared" si="127"/>
        <v>C55-3.3V</v>
      </c>
      <c r="D980" t="str">
        <f t="shared" si="128"/>
        <v>C55-1</v>
      </c>
      <c r="E980" t="s">
        <v>1320</v>
      </c>
      <c r="F980">
        <v>1</v>
      </c>
      <c r="G980" t="s">
        <v>1598</v>
      </c>
      <c r="AT980">
        <f t="shared" si="129"/>
        <v>0</v>
      </c>
      <c r="AU980">
        <f t="shared" si="130"/>
        <v>0</v>
      </c>
    </row>
    <row r="981" spans="1:47" x14ac:dyDescent="0.25">
      <c r="A981" t="str">
        <f t="shared" si="125"/>
        <v>C55-2</v>
      </c>
      <c r="B981" t="str">
        <f t="shared" si="126"/>
        <v>GND</v>
      </c>
      <c r="C981" t="str">
        <f t="shared" si="127"/>
        <v>C55-GND</v>
      </c>
      <c r="D981" t="str">
        <f t="shared" si="128"/>
        <v>C55-2</v>
      </c>
      <c r="E981" t="s">
        <v>1320</v>
      </c>
      <c r="F981">
        <v>2</v>
      </c>
      <c r="G981" t="s">
        <v>291</v>
      </c>
      <c r="AT981">
        <f t="shared" si="129"/>
        <v>0</v>
      </c>
      <c r="AU981">
        <f t="shared" si="130"/>
        <v>0</v>
      </c>
    </row>
    <row r="982" spans="1:47" x14ac:dyDescent="0.25">
      <c r="A982" t="str">
        <f t="shared" si="125"/>
        <v>C56-1</v>
      </c>
      <c r="B982" t="str">
        <f t="shared" si="126"/>
        <v>3.3V</v>
      </c>
      <c r="C982" t="str">
        <f t="shared" si="127"/>
        <v>C56-3.3V</v>
      </c>
      <c r="D982" t="str">
        <f t="shared" si="128"/>
        <v>C56-1</v>
      </c>
      <c r="E982" t="s">
        <v>1321</v>
      </c>
      <c r="F982">
        <v>1</v>
      </c>
      <c r="G982" t="s">
        <v>1598</v>
      </c>
      <c r="AT982">
        <f t="shared" si="129"/>
        <v>0</v>
      </c>
      <c r="AU982">
        <f t="shared" si="130"/>
        <v>0</v>
      </c>
    </row>
    <row r="983" spans="1:47" x14ac:dyDescent="0.25">
      <c r="A983" t="str">
        <f t="shared" si="125"/>
        <v>C56-2</v>
      </c>
      <c r="B983" t="str">
        <f t="shared" si="126"/>
        <v>GND</v>
      </c>
      <c r="C983" t="str">
        <f t="shared" si="127"/>
        <v>C56-GND</v>
      </c>
      <c r="D983" t="str">
        <f t="shared" si="128"/>
        <v>C56-2</v>
      </c>
      <c r="E983" t="s">
        <v>1321</v>
      </c>
      <c r="F983">
        <v>2</v>
      </c>
      <c r="G983" t="s">
        <v>291</v>
      </c>
      <c r="AT983">
        <f t="shared" si="129"/>
        <v>0</v>
      </c>
      <c r="AU983">
        <f t="shared" si="130"/>
        <v>0</v>
      </c>
    </row>
    <row r="984" spans="1:47" x14ac:dyDescent="0.25">
      <c r="A984" t="str">
        <f t="shared" si="125"/>
        <v>C57-1</v>
      </c>
      <c r="B984" t="str">
        <f t="shared" si="126"/>
        <v>3.3V</v>
      </c>
      <c r="C984" t="str">
        <f t="shared" si="127"/>
        <v>C57-3.3V</v>
      </c>
      <c r="D984" t="str">
        <f t="shared" si="128"/>
        <v>C57-1</v>
      </c>
      <c r="E984" t="s">
        <v>1322</v>
      </c>
      <c r="F984">
        <v>1</v>
      </c>
      <c r="G984" t="s">
        <v>1598</v>
      </c>
      <c r="AT984">
        <f t="shared" si="129"/>
        <v>0</v>
      </c>
      <c r="AU984">
        <f t="shared" si="130"/>
        <v>0</v>
      </c>
    </row>
    <row r="985" spans="1:47" x14ac:dyDescent="0.25">
      <c r="A985" t="str">
        <f t="shared" si="125"/>
        <v>C57-2</v>
      </c>
      <c r="B985" t="str">
        <f t="shared" si="126"/>
        <v>GND</v>
      </c>
      <c r="C985" t="str">
        <f t="shared" si="127"/>
        <v>C57-GND</v>
      </c>
      <c r="D985" t="str">
        <f t="shared" si="128"/>
        <v>C57-2</v>
      </c>
      <c r="E985" t="s">
        <v>1322</v>
      </c>
      <c r="F985">
        <v>2</v>
      </c>
      <c r="G985" t="s">
        <v>291</v>
      </c>
      <c r="AT985">
        <f t="shared" si="129"/>
        <v>0</v>
      </c>
      <c r="AU985">
        <f t="shared" si="130"/>
        <v>0</v>
      </c>
    </row>
    <row r="986" spans="1:47" x14ac:dyDescent="0.25">
      <c r="A986" t="str">
        <f t="shared" si="125"/>
        <v>C58-1</v>
      </c>
      <c r="B986" t="str">
        <f t="shared" si="126"/>
        <v>3.3V</v>
      </c>
      <c r="C986" t="str">
        <f t="shared" si="127"/>
        <v>C58-3.3V</v>
      </c>
      <c r="D986" t="str">
        <f t="shared" si="128"/>
        <v>C58-1</v>
      </c>
      <c r="E986" t="s">
        <v>1323</v>
      </c>
      <c r="F986">
        <v>1</v>
      </c>
      <c r="G986" t="s">
        <v>1598</v>
      </c>
      <c r="AT986">
        <f t="shared" si="129"/>
        <v>0</v>
      </c>
      <c r="AU986">
        <f t="shared" si="130"/>
        <v>0</v>
      </c>
    </row>
    <row r="987" spans="1:47" x14ac:dyDescent="0.25">
      <c r="A987" t="str">
        <f t="shared" si="125"/>
        <v>C58-2</v>
      </c>
      <c r="B987" t="str">
        <f t="shared" si="126"/>
        <v>GND</v>
      </c>
      <c r="C987" t="str">
        <f t="shared" si="127"/>
        <v>C58-GND</v>
      </c>
      <c r="D987" t="str">
        <f t="shared" si="128"/>
        <v>C58-2</v>
      </c>
      <c r="E987" t="s">
        <v>1323</v>
      </c>
      <c r="F987">
        <v>2</v>
      </c>
      <c r="G987" t="s">
        <v>291</v>
      </c>
      <c r="AT987">
        <f t="shared" si="129"/>
        <v>0</v>
      </c>
      <c r="AU987">
        <f t="shared" si="130"/>
        <v>0</v>
      </c>
    </row>
    <row r="988" spans="1:47" x14ac:dyDescent="0.25">
      <c r="A988" t="str">
        <f t="shared" si="125"/>
        <v>C59-1</v>
      </c>
      <c r="B988" t="str">
        <f t="shared" si="126"/>
        <v>3.3V</v>
      </c>
      <c r="C988" t="str">
        <f t="shared" si="127"/>
        <v>C59-3.3V</v>
      </c>
      <c r="D988" t="str">
        <f t="shared" si="128"/>
        <v>C59-1</v>
      </c>
      <c r="E988" t="s">
        <v>1324</v>
      </c>
      <c r="F988">
        <v>1</v>
      </c>
      <c r="G988" t="s">
        <v>1598</v>
      </c>
      <c r="AT988">
        <f t="shared" si="129"/>
        <v>0</v>
      </c>
      <c r="AU988">
        <f t="shared" si="130"/>
        <v>0</v>
      </c>
    </row>
    <row r="989" spans="1:47" x14ac:dyDescent="0.25">
      <c r="A989" t="str">
        <f t="shared" si="125"/>
        <v>C59-2</v>
      </c>
      <c r="B989" t="str">
        <f t="shared" si="126"/>
        <v>GND</v>
      </c>
      <c r="C989" t="str">
        <f t="shared" si="127"/>
        <v>C59-GND</v>
      </c>
      <c r="D989" t="str">
        <f t="shared" si="128"/>
        <v>C59-2</v>
      </c>
      <c r="E989" t="s">
        <v>1324</v>
      </c>
      <c r="F989">
        <v>2</v>
      </c>
      <c r="G989" t="s">
        <v>291</v>
      </c>
      <c r="AT989">
        <f t="shared" si="129"/>
        <v>0</v>
      </c>
      <c r="AU989">
        <f t="shared" si="130"/>
        <v>0</v>
      </c>
    </row>
    <row r="990" spans="1:47" x14ac:dyDescent="0.25">
      <c r="A990" t="str">
        <f t="shared" si="125"/>
        <v>C60-1</v>
      </c>
      <c r="B990" t="str">
        <f t="shared" si="126"/>
        <v>3.3V</v>
      </c>
      <c r="C990" t="str">
        <f t="shared" si="127"/>
        <v>C60-3.3V</v>
      </c>
      <c r="D990" t="str">
        <f t="shared" si="128"/>
        <v>C60-1</v>
      </c>
      <c r="E990" t="s">
        <v>1325</v>
      </c>
      <c r="F990">
        <v>1</v>
      </c>
      <c r="G990" t="s">
        <v>1598</v>
      </c>
      <c r="AT990">
        <f t="shared" si="129"/>
        <v>0</v>
      </c>
      <c r="AU990">
        <f t="shared" si="130"/>
        <v>0</v>
      </c>
    </row>
    <row r="991" spans="1:47" x14ac:dyDescent="0.25">
      <c r="A991" t="str">
        <f t="shared" si="125"/>
        <v>C60-2</v>
      </c>
      <c r="B991" t="str">
        <f t="shared" si="126"/>
        <v>GND</v>
      </c>
      <c r="C991" t="str">
        <f t="shared" si="127"/>
        <v>C60-GND</v>
      </c>
      <c r="D991" t="str">
        <f t="shared" si="128"/>
        <v>C60-2</v>
      </c>
      <c r="E991" t="s">
        <v>1325</v>
      </c>
      <c r="F991">
        <v>2</v>
      </c>
      <c r="G991" t="s">
        <v>291</v>
      </c>
      <c r="AT991">
        <f t="shared" si="129"/>
        <v>0</v>
      </c>
      <c r="AU991">
        <f t="shared" si="130"/>
        <v>0</v>
      </c>
    </row>
    <row r="992" spans="1:47" x14ac:dyDescent="0.25">
      <c r="A992" t="str">
        <f t="shared" si="125"/>
        <v>C61-1</v>
      </c>
      <c r="B992" t="str">
        <f t="shared" si="126"/>
        <v>VCCJTAG</v>
      </c>
      <c r="C992" t="str">
        <f t="shared" si="127"/>
        <v>C61-VCCJTAG</v>
      </c>
      <c r="D992" t="str">
        <f t="shared" si="128"/>
        <v>C61-1</v>
      </c>
      <c r="E992" t="s">
        <v>1326</v>
      </c>
      <c r="F992">
        <v>1</v>
      </c>
      <c r="G992" t="s">
        <v>1936</v>
      </c>
      <c r="AT992">
        <f t="shared" si="129"/>
        <v>0</v>
      </c>
      <c r="AU992">
        <f t="shared" si="130"/>
        <v>0</v>
      </c>
    </row>
    <row r="993" spans="1:47" x14ac:dyDescent="0.25">
      <c r="A993" t="str">
        <f t="shared" si="125"/>
        <v>C61-2</v>
      </c>
      <c r="B993" t="str">
        <f t="shared" si="126"/>
        <v>GND</v>
      </c>
      <c r="C993" t="str">
        <f t="shared" si="127"/>
        <v>C61-GND</v>
      </c>
      <c r="D993" t="str">
        <f t="shared" si="128"/>
        <v>C61-2</v>
      </c>
      <c r="E993" t="s">
        <v>1326</v>
      </c>
      <c r="F993">
        <v>2</v>
      </c>
      <c r="G993" t="s">
        <v>291</v>
      </c>
      <c r="AT993">
        <f t="shared" si="129"/>
        <v>0</v>
      </c>
      <c r="AU993">
        <f t="shared" si="130"/>
        <v>0</v>
      </c>
    </row>
    <row r="994" spans="1:47" x14ac:dyDescent="0.25">
      <c r="A994" t="str">
        <f t="shared" si="125"/>
        <v>C62-1</v>
      </c>
      <c r="B994" t="str">
        <f t="shared" si="126"/>
        <v>3.3V_SD</v>
      </c>
      <c r="C994" t="str">
        <f t="shared" si="127"/>
        <v>C62-3.3V_SD</v>
      </c>
      <c r="D994" t="str">
        <f t="shared" si="128"/>
        <v>C62-1</v>
      </c>
      <c r="E994" t="s">
        <v>1327</v>
      </c>
      <c r="F994">
        <v>1</v>
      </c>
      <c r="G994" t="s">
        <v>1600</v>
      </c>
      <c r="AT994">
        <f t="shared" si="129"/>
        <v>0</v>
      </c>
      <c r="AU994">
        <f t="shared" si="130"/>
        <v>0</v>
      </c>
    </row>
    <row r="995" spans="1:47" x14ac:dyDescent="0.25">
      <c r="A995" t="str">
        <f t="shared" si="125"/>
        <v>C62-2</v>
      </c>
      <c r="B995" t="str">
        <f t="shared" si="126"/>
        <v>GND</v>
      </c>
      <c r="C995" t="str">
        <f t="shared" si="127"/>
        <v>C62-GND</v>
      </c>
      <c r="D995" t="str">
        <f t="shared" si="128"/>
        <v>C62-2</v>
      </c>
      <c r="E995" t="s">
        <v>1327</v>
      </c>
      <c r="F995">
        <v>2</v>
      </c>
      <c r="G995" t="s">
        <v>291</v>
      </c>
      <c r="AT995">
        <f t="shared" si="129"/>
        <v>0</v>
      </c>
      <c r="AU995">
        <f t="shared" si="130"/>
        <v>0</v>
      </c>
    </row>
    <row r="996" spans="1:47" x14ac:dyDescent="0.25">
      <c r="A996" t="str">
        <f t="shared" si="125"/>
        <v>C63-1</v>
      </c>
      <c r="B996" t="str">
        <f t="shared" si="126"/>
        <v>GND</v>
      </c>
      <c r="C996" t="str">
        <f t="shared" si="127"/>
        <v>C63-GND</v>
      </c>
      <c r="D996" t="str">
        <f t="shared" si="128"/>
        <v>C63-1</v>
      </c>
      <c r="E996" t="s">
        <v>1328</v>
      </c>
      <c r="F996">
        <v>1</v>
      </c>
      <c r="G996" t="s">
        <v>291</v>
      </c>
      <c r="AT996">
        <f t="shared" si="129"/>
        <v>0</v>
      </c>
      <c r="AU996">
        <f t="shared" si="130"/>
        <v>0</v>
      </c>
    </row>
    <row r="997" spans="1:47" x14ac:dyDescent="0.25">
      <c r="A997" t="str">
        <f t="shared" si="125"/>
        <v>C63-2</v>
      </c>
      <c r="B997" t="str">
        <f t="shared" si="126"/>
        <v>3.3V_SD</v>
      </c>
      <c r="C997" t="str">
        <f t="shared" si="127"/>
        <v>C63-3.3V_SD</v>
      </c>
      <c r="D997" t="str">
        <f t="shared" si="128"/>
        <v>C63-2</v>
      </c>
      <c r="E997" t="s">
        <v>1328</v>
      </c>
      <c r="F997">
        <v>2</v>
      </c>
      <c r="G997" t="s">
        <v>1600</v>
      </c>
      <c r="AT997">
        <f t="shared" si="129"/>
        <v>0</v>
      </c>
      <c r="AU997">
        <f t="shared" si="130"/>
        <v>0</v>
      </c>
    </row>
    <row r="998" spans="1:47" x14ac:dyDescent="0.25">
      <c r="A998" t="str">
        <f t="shared" si="125"/>
        <v>C64-1</v>
      </c>
      <c r="B998" t="str">
        <f t="shared" si="126"/>
        <v>GND</v>
      </c>
      <c r="C998" t="str">
        <f t="shared" si="127"/>
        <v>C64-GND</v>
      </c>
      <c r="D998" t="str">
        <f t="shared" si="128"/>
        <v>C64-1</v>
      </c>
      <c r="E998" t="s">
        <v>1329</v>
      </c>
      <c r="F998">
        <v>1</v>
      </c>
      <c r="G998" t="s">
        <v>291</v>
      </c>
      <c r="AT998">
        <f t="shared" si="129"/>
        <v>0</v>
      </c>
      <c r="AU998">
        <f t="shared" si="130"/>
        <v>0</v>
      </c>
    </row>
    <row r="999" spans="1:47" x14ac:dyDescent="0.25">
      <c r="A999" t="str">
        <f t="shared" si="125"/>
        <v>C64-2</v>
      </c>
      <c r="B999" t="str">
        <f t="shared" si="126"/>
        <v>3.3V_SD</v>
      </c>
      <c r="C999" t="str">
        <f t="shared" si="127"/>
        <v>C64-3.3V_SD</v>
      </c>
      <c r="D999" t="str">
        <f t="shared" si="128"/>
        <v>C64-2</v>
      </c>
      <c r="E999" t="s">
        <v>1329</v>
      </c>
      <c r="F999">
        <v>2</v>
      </c>
      <c r="G999" t="s">
        <v>1600</v>
      </c>
      <c r="AT999">
        <f t="shared" si="129"/>
        <v>0</v>
      </c>
      <c r="AU999">
        <f t="shared" si="130"/>
        <v>0</v>
      </c>
    </row>
    <row r="1000" spans="1:47" x14ac:dyDescent="0.25">
      <c r="A1000" t="str">
        <f t="shared" si="125"/>
        <v>C65-1</v>
      </c>
      <c r="B1000" t="str">
        <f t="shared" si="126"/>
        <v>USB-VBUS_R</v>
      </c>
      <c r="C1000" t="str">
        <f t="shared" si="127"/>
        <v>C65-USB-VBUS_R</v>
      </c>
      <c r="D1000" t="str">
        <f t="shared" si="128"/>
        <v>C65-1</v>
      </c>
      <c r="E1000" t="s">
        <v>1330</v>
      </c>
      <c r="F1000">
        <v>1</v>
      </c>
      <c r="G1000" t="s">
        <v>1861</v>
      </c>
      <c r="AT1000">
        <f t="shared" si="129"/>
        <v>0</v>
      </c>
      <c r="AU1000">
        <f t="shared" si="130"/>
        <v>0</v>
      </c>
    </row>
    <row r="1001" spans="1:47" x14ac:dyDescent="0.25">
      <c r="A1001" t="str">
        <f t="shared" si="125"/>
        <v>C65-2</v>
      </c>
      <c r="B1001" t="str">
        <f t="shared" si="126"/>
        <v>GND</v>
      </c>
      <c r="C1001" t="str">
        <f t="shared" si="127"/>
        <v>C65-GND</v>
      </c>
      <c r="D1001" t="str">
        <f t="shared" si="128"/>
        <v>C65-2</v>
      </c>
      <c r="E1001" t="s">
        <v>1330</v>
      </c>
      <c r="F1001">
        <v>2</v>
      </c>
      <c r="G1001" t="s">
        <v>291</v>
      </c>
      <c r="AT1001">
        <f t="shared" si="129"/>
        <v>0</v>
      </c>
      <c r="AU1001">
        <f t="shared" si="130"/>
        <v>0</v>
      </c>
    </row>
    <row r="1002" spans="1:47" x14ac:dyDescent="0.25">
      <c r="A1002" t="str">
        <f t="shared" si="125"/>
        <v>C66-1</v>
      </c>
      <c r="B1002" t="str">
        <f t="shared" si="126"/>
        <v>GND</v>
      </c>
      <c r="C1002" t="str">
        <f t="shared" si="127"/>
        <v>C66-GND</v>
      </c>
      <c r="D1002" t="str">
        <f t="shared" si="128"/>
        <v>C66-1</v>
      </c>
      <c r="E1002" t="s">
        <v>1331</v>
      </c>
      <c r="F1002">
        <v>1</v>
      </c>
      <c r="G1002" t="s">
        <v>291</v>
      </c>
      <c r="AT1002">
        <f t="shared" si="129"/>
        <v>0</v>
      </c>
      <c r="AU1002">
        <f t="shared" si="130"/>
        <v>0</v>
      </c>
    </row>
    <row r="1003" spans="1:47" x14ac:dyDescent="0.25">
      <c r="A1003" t="str">
        <f t="shared" si="125"/>
        <v>C66-2</v>
      </c>
      <c r="B1003" t="str">
        <f t="shared" si="126"/>
        <v>VCC_FT230</v>
      </c>
      <c r="C1003" t="str">
        <f t="shared" si="127"/>
        <v>C66-VCC_FT230</v>
      </c>
      <c r="D1003" t="str">
        <f t="shared" si="128"/>
        <v>C66-2</v>
      </c>
      <c r="E1003" t="s">
        <v>1331</v>
      </c>
      <c r="F1003">
        <v>2</v>
      </c>
      <c r="G1003" t="s">
        <v>1937</v>
      </c>
      <c r="AT1003" t="str">
        <f t="shared" si="129"/>
        <v>VCC_FT230</v>
      </c>
      <c r="AU1003" t="str">
        <f t="shared" si="130"/>
        <v>--</v>
      </c>
    </row>
    <row r="1004" spans="1:47" x14ac:dyDescent="0.25">
      <c r="A1004" t="str">
        <f t="shared" si="125"/>
        <v>C67-1</v>
      </c>
      <c r="B1004" t="str">
        <f t="shared" si="126"/>
        <v>GND</v>
      </c>
      <c r="C1004" t="str">
        <f t="shared" si="127"/>
        <v>C67-GND</v>
      </c>
      <c r="D1004" t="str">
        <f t="shared" si="128"/>
        <v>C67-1</v>
      </c>
      <c r="E1004" t="s">
        <v>1332</v>
      </c>
      <c r="F1004">
        <v>1</v>
      </c>
      <c r="G1004" t="s">
        <v>291</v>
      </c>
      <c r="AT1004">
        <f t="shared" si="129"/>
        <v>0</v>
      </c>
      <c r="AU1004">
        <f t="shared" si="130"/>
        <v>0</v>
      </c>
    </row>
    <row r="1005" spans="1:47" x14ac:dyDescent="0.25">
      <c r="A1005" t="str">
        <f t="shared" si="125"/>
        <v>C67-2</v>
      </c>
      <c r="B1005" t="str">
        <f t="shared" si="126"/>
        <v>3V3OUT</v>
      </c>
      <c r="C1005" t="str">
        <f t="shared" si="127"/>
        <v>C67-3V3OUT</v>
      </c>
      <c r="D1005" t="str">
        <f t="shared" si="128"/>
        <v>C67-2</v>
      </c>
      <c r="E1005" t="s">
        <v>1332</v>
      </c>
      <c r="F1005">
        <v>2</v>
      </c>
      <c r="G1005" t="s">
        <v>1601</v>
      </c>
      <c r="AT1005" t="str">
        <f t="shared" si="129"/>
        <v>3V3OUT</v>
      </c>
      <c r="AU1005" t="str">
        <f t="shared" si="130"/>
        <v>--</v>
      </c>
    </row>
    <row r="1006" spans="1:47" x14ac:dyDescent="0.25">
      <c r="A1006" t="str">
        <f t="shared" si="125"/>
        <v>C68-1</v>
      </c>
      <c r="B1006" t="str">
        <f t="shared" si="126"/>
        <v>GND</v>
      </c>
      <c r="C1006" t="str">
        <f t="shared" si="127"/>
        <v>C68-GND</v>
      </c>
      <c r="D1006" t="str">
        <f t="shared" si="128"/>
        <v>C68-1</v>
      </c>
      <c r="E1006" t="s">
        <v>1333</v>
      </c>
      <c r="F1006">
        <v>1</v>
      </c>
      <c r="G1006" t="s">
        <v>291</v>
      </c>
      <c r="AT1006">
        <f t="shared" si="129"/>
        <v>0</v>
      </c>
      <c r="AU1006">
        <f t="shared" si="130"/>
        <v>0</v>
      </c>
    </row>
    <row r="1007" spans="1:47" x14ac:dyDescent="0.25">
      <c r="A1007" t="str">
        <f t="shared" si="125"/>
        <v>C68-2</v>
      </c>
      <c r="B1007" t="str">
        <f t="shared" si="126"/>
        <v>UART_VBUS</v>
      </c>
      <c r="C1007" t="str">
        <f t="shared" si="127"/>
        <v>C68-UART_VBUS</v>
      </c>
      <c r="D1007" t="str">
        <f t="shared" si="128"/>
        <v>C68-2</v>
      </c>
      <c r="E1007" t="s">
        <v>1333</v>
      </c>
      <c r="F1007">
        <v>2</v>
      </c>
      <c r="G1007" t="s">
        <v>1905</v>
      </c>
      <c r="AT1007">
        <f t="shared" si="129"/>
        <v>0</v>
      </c>
      <c r="AU1007">
        <f t="shared" si="130"/>
        <v>0</v>
      </c>
    </row>
    <row r="1008" spans="1:47" x14ac:dyDescent="0.25">
      <c r="A1008" t="str">
        <f t="shared" si="125"/>
        <v>C69-1</v>
      </c>
      <c r="B1008" t="str">
        <f t="shared" si="126"/>
        <v>GND</v>
      </c>
      <c r="C1008" t="str">
        <f t="shared" si="127"/>
        <v>C69-GND</v>
      </c>
      <c r="D1008" t="str">
        <f t="shared" si="128"/>
        <v>C69-1</v>
      </c>
      <c r="E1008" t="s">
        <v>1334</v>
      </c>
      <c r="F1008">
        <v>1</v>
      </c>
      <c r="G1008" t="s">
        <v>291</v>
      </c>
      <c r="AT1008">
        <f t="shared" si="129"/>
        <v>0</v>
      </c>
      <c r="AU1008">
        <f t="shared" si="130"/>
        <v>0</v>
      </c>
    </row>
    <row r="1009" spans="1:47" x14ac:dyDescent="0.25">
      <c r="A1009" t="str">
        <f t="shared" si="125"/>
        <v>C69-2</v>
      </c>
      <c r="B1009" t="str">
        <f t="shared" si="126"/>
        <v>3V3OUT</v>
      </c>
      <c r="C1009" t="str">
        <f t="shared" si="127"/>
        <v>C69-3V3OUT</v>
      </c>
      <c r="D1009" t="str">
        <f t="shared" si="128"/>
        <v>C69-2</v>
      </c>
      <c r="E1009" t="s">
        <v>1334</v>
      </c>
      <c r="F1009">
        <v>2</v>
      </c>
      <c r="G1009" t="s">
        <v>1601</v>
      </c>
      <c r="AT1009" t="str">
        <f t="shared" si="129"/>
        <v>3V3OUT</v>
      </c>
      <c r="AU1009" t="str">
        <f t="shared" si="130"/>
        <v>--</v>
      </c>
    </row>
    <row r="1010" spans="1:47" x14ac:dyDescent="0.25">
      <c r="A1010" t="str">
        <f t="shared" si="125"/>
        <v>C70-1</v>
      </c>
      <c r="B1010" t="str">
        <f t="shared" si="126"/>
        <v>GND</v>
      </c>
      <c r="C1010" t="str">
        <f t="shared" si="127"/>
        <v>C70-GND</v>
      </c>
      <c r="D1010" t="str">
        <f t="shared" si="128"/>
        <v>C70-1</v>
      </c>
      <c r="E1010" t="s">
        <v>1335</v>
      </c>
      <c r="F1010">
        <v>1</v>
      </c>
      <c r="G1010" t="s">
        <v>291</v>
      </c>
      <c r="AT1010">
        <f t="shared" si="129"/>
        <v>0</v>
      </c>
      <c r="AU1010">
        <f t="shared" si="130"/>
        <v>0</v>
      </c>
    </row>
    <row r="1011" spans="1:47" x14ac:dyDescent="0.25">
      <c r="A1011" t="str">
        <f t="shared" si="125"/>
        <v>C70-2</v>
      </c>
      <c r="B1011" t="str">
        <f t="shared" si="126"/>
        <v>UART_USB_P</v>
      </c>
      <c r="C1011" t="str">
        <f t="shared" si="127"/>
        <v>C70-UART_USB_P</v>
      </c>
      <c r="D1011" t="str">
        <f t="shared" si="128"/>
        <v>C70-2</v>
      </c>
      <c r="E1011" t="s">
        <v>1335</v>
      </c>
      <c r="F1011">
        <v>2</v>
      </c>
      <c r="G1011" t="s">
        <v>1908</v>
      </c>
      <c r="AT1011" t="str">
        <f t="shared" si="129"/>
        <v>UART_USB_P</v>
      </c>
      <c r="AU1011" t="str">
        <f t="shared" si="130"/>
        <v>--</v>
      </c>
    </row>
    <row r="1012" spans="1:47" x14ac:dyDescent="0.25">
      <c r="A1012" t="str">
        <f t="shared" si="125"/>
        <v>C71-1</v>
      </c>
      <c r="B1012" t="str">
        <f t="shared" si="126"/>
        <v>GND</v>
      </c>
      <c r="C1012" t="str">
        <f t="shared" si="127"/>
        <v>C71-GND</v>
      </c>
      <c r="D1012" t="str">
        <f t="shared" si="128"/>
        <v>C71-1</v>
      </c>
      <c r="E1012" t="s">
        <v>1336</v>
      </c>
      <c r="F1012">
        <v>1</v>
      </c>
      <c r="G1012" t="s">
        <v>291</v>
      </c>
      <c r="AT1012">
        <f t="shared" si="129"/>
        <v>0</v>
      </c>
      <c r="AU1012">
        <f t="shared" si="130"/>
        <v>0</v>
      </c>
    </row>
    <row r="1013" spans="1:47" x14ac:dyDescent="0.25">
      <c r="A1013" t="str">
        <f t="shared" si="125"/>
        <v>C71-2</v>
      </c>
      <c r="B1013" t="str">
        <f t="shared" si="126"/>
        <v>UART_USB_N</v>
      </c>
      <c r="C1013" t="str">
        <f t="shared" si="127"/>
        <v>C71-UART_USB_N</v>
      </c>
      <c r="D1013" t="str">
        <f t="shared" si="128"/>
        <v>C71-2</v>
      </c>
      <c r="E1013" t="s">
        <v>1336</v>
      </c>
      <c r="F1013">
        <v>2</v>
      </c>
      <c r="G1013" t="s">
        <v>1906</v>
      </c>
      <c r="AT1013" t="str">
        <f t="shared" si="129"/>
        <v>UART_USB_N</v>
      </c>
      <c r="AU1013" t="str">
        <f t="shared" si="130"/>
        <v>--</v>
      </c>
    </row>
    <row r="1014" spans="1:47" x14ac:dyDescent="0.25">
      <c r="A1014" t="str">
        <f t="shared" si="125"/>
        <v>C72-1</v>
      </c>
      <c r="B1014" t="str">
        <f t="shared" si="126"/>
        <v>GND</v>
      </c>
      <c r="C1014" t="str">
        <f t="shared" si="127"/>
        <v>C72-GND</v>
      </c>
      <c r="D1014" t="str">
        <f t="shared" si="128"/>
        <v>C72-1</v>
      </c>
      <c r="E1014" t="s">
        <v>1337</v>
      </c>
      <c r="F1014">
        <v>1</v>
      </c>
      <c r="G1014" t="s">
        <v>291</v>
      </c>
      <c r="AT1014">
        <f t="shared" si="129"/>
        <v>0</v>
      </c>
      <c r="AU1014">
        <f t="shared" si="130"/>
        <v>0</v>
      </c>
    </row>
    <row r="1015" spans="1:47" x14ac:dyDescent="0.25">
      <c r="A1015" t="str">
        <f t="shared" si="125"/>
        <v>C72-2</v>
      </c>
      <c r="B1015" t="str">
        <f t="shared" si="126"/>
        <v>3V3OUT</v>
      </c>
      <c r="C1015" t="str">
        <f t="shared" si="127"/>
        <v>C72-3V3OUT</v>
      </c>
      <c r="D1015" t="str">
        <f t="shared" si="128"/>
        <v>C72-2</v>
      </c>
      <c r="E1015" t="s">
        <v>1337</v>
      </c>
      <c r="F1015">
        <v>2</v>
      </c>
      <c r="G1015" t="s">
        <v>1601</v>
      </c>
      <c r="AT1015" t="str">
        <f t="shared" si="129"/>
        <v>3V3OUT</v>
      </c>
      <c r="AU1015" t="str">
        <f t="shared" si="130"/>
        <v>--</v>
      </c>
    </row>
    <row r="1016" spans="1:47" x14ac:dyDescent="0.25">
      <c r="A1016" t="str">
        <f t="shared" si="125"/>
        <v>C73-1</v>
      </c>
      <c r="B1016" t="str">
        <f t="shared" si="126"/>
        <v>M3.3VOUT</v>
      </c>
      <c r="C1016" t="str">
        <f t="shared" si="127"/>
        <v>C73-M3.3VOUT</v>
      </c>
      <c r="D1016" t="str">
        <f t="shared" si="128"/>
        <v>C73-1</v>
      </c>
      <c r="E1016" t="s">
        <v>1338</v>
      </c>
      <c r="F1016">
        <v>1</v>
      </c>
      <c r="G1016" t="s">
        <v>1778</v>
      </c>
      <c r="AT1016">
        <f t="shared" si="129"/>
        <v>0</v>
      </c>
      <c r="AU1016">
        <f t="shared" si="130"/>
        <v>0</v>
      </c>
    </row>
    <row r="1017" spans="1:47" x14ac:dyDescent="0.25">
      <c r="A1017" t="str">
        <f t="shared" si="125"/>
        <v>C73-2</v>
      </c>
      <c r="B1017" t="str">
        <f t="shared" si="126"/>
        <v>GND</v>
      </c>
      <c r="C1017" t="str">
        <f t="shared" si="127"/>
        <v>C73-GND</v>
      </c>
      <c r="D1017" t="str">
        <f t="shared" si="128"/>
        <v>C73-2</v>
      </c>
      <c r="E1017" t="s">
        <v>1338</v>
      </c>
      <c r="F1017">
        <v>2</v>
      </c>
      <c r="G1017" t="s">
        <v>291</v>
      </c>
      <c r="AT1017">
        <f t="shared" si="129"/>
        <v>0</v>
      </c>
      <c r="AU1017">
        <f t="shared" si="130"/>
        <v>0</v>
      </c>
    </row>
    <row r="1018" spans="1:47" x14ac:dyDescent="0.25">
      <c r="A1018" t="str">
        <f t="shared" si="125"/>
        <v>C74-1</v>
      </c>
      <c r="B1018" t="str">
        <f t="shared" si="126"/>
        <v>GND</v>
      </c>
      <c r="C1018" t="str">
        <f t="shared" si="127"/>
        <v>C74-GND</v>
      </c>
      <c r="D1018" t="str">
        <f t="shared" si="128"/>
        <v>C74-1</v>
      </c>
      <c r="E1018" t="s">
        <v>1339</v>
      </c>
      <c r="F1018">
        <v>1</v>
      </c>
      <c r="G1018" t="s">
        <v>291</v>
      </c>
      <c r="AT1018">
        <f t="shared" si="129"/>
        <v>0</v>
      </c>
      <c r="AU1018">
        <f t="shared" si="130"/>
        <v>0</v>
      </c>
    </row>
    <row r="1019" spans="1:47" x14ac:dyDescent="0.25">
      <c r="A1019" t="str">
        <f t="shared" si="125"/>
        <v>C74-2</v>
      </c>
      <c r="B1019" t="str">
        <f t="shared" si="126"/>
        <v>3.3V</v>
      </c>
      <c r="C1019" t="str">
        <f t="shared" si="127"/>
        <v>C74-3.3V</v>
      </c>
      <c r="D1019" t="str">
        <f t="shared" si="128"/>
        <v>C74-2</v>
      </c>
      <c r="E1019" t="s">
        <v>1339</v>
      </c>
      <c r="F1019">
        <v>2</v>
      </c>
      <c r="G1019" t="s">
        <v>1598</v>
      </c>
      <c r="AT1019">
        <f t="shared" si="129"/>
        <v>0</v>
      </c>
      <c r="AU1019">
        <f t="shared" si="130"/>
        <v>0</v>
      </c>
    </row>
    <row r="1020" spans="1:47" x14ac:dyDescent="0.25">
      <c r="A1020" t="str">
        <f t="shared" si="125"/>
        <v>C90-1</v>
      </c>
      <c r="B1020" t="str">
        <f t="shared" si="126"/>
        <v>3.3V_SD</v>
      </c>
      <c r="C1020" t="str">
        <f t="shared" si="127"/>
        <v>C90-3.3V_SD</v>
      </c>
      <c r="D1020" t="str">
        <f t="shared" si="128"/>
        <v>C90-1</v>
      </c>
      <c r="E1020" t="s">
        <v>1352</v>
      </c>
      <c r="F1020">
        <v>1</v>
      </c>
      <c r="G1020" t="s">
        <v>1600</v>
      </c>
      <c r="AT1020">
        <f t="shared" si="129"/>
        <v>0</v>
      </c>
      <c r="AU1020">
        <f t="shared" si="130"/>
        <v>0</v>
      </c>
    </row>
    <row r="1021" spans="1:47" x14ac:dyDescent="0.25">
      <c r="A1021" t="str">
        <f t="shared" si="125"/>
        <v>C90-2</v>
      </c>
      <c r="B1021" t="str">
        <f t="shared" si="126"/>
        <v>GND</v>
      </c>
      <c r="C1021" t="str">
        <f t="shared" si="127"/>
        <v>C90-GND</v>
      </c>
      <c r="D1021" t="str">
        <f t="shared" si="128"/>
        <v>C90-2</v>
      </c>
      <c r="E1021" t="s">
        <v>1352</v>
      </c>
      <c r="F1021">
        <v>2</v>
      </c>
      <c r="G1021" t="s">
        <v>291</v>
      </c>
      <c r="AT1021">
        <f t="shared" si="129"/>
        <v>0</v>
      </c>
      <c r="AU1021">
        <f t="shared" si="130"/>
        <v>0</v>
      </c>
    </row>
    <row r="1022" spans="1:47" x14ac:dyDescent="0.25">
      <c r="A1022" t="str">
        <f t="shared" si="125"/>
        <v>C114-1</v>
      </c>
      <c r="B1022" t="str">
        <f t="shared" si="126"/>
        <v>GND</v>
      </c>
      <c r="C1022" t="str">
        <f t="shared" si="127"/>
        <v>C114-GND</v>
      </c>
      <c r="D1022" t="str">
        <f t="shared" si="128"/>
        <v>C114-1</v>
      </c>
      <c r="E1022" t="s">
        <v>1372</v>
      </c>
      <c r="F1022">
        <v>1</v>
      </c>
      <c r="G1022" t="s">
        <v>291</v>
      </c>
      <c r="AT1022">
        <f t="shared" si="129"/>
        <v>0</v>
      </c>
      <c r="AU1022">
        <f t="shared" si="130"/>
        <v>0</v>
      </c>
    </row>
    <row r="1023" spans="1:47" x14ac:dyDescent="0.25">
      <c r="A1023" t="str">
        <f t="shared" si="125"/>
        <v>C114-2</v>
      </c>
      <c r="B1023" t="str">
        <f t="shared" si="126"/>
        <v>3.3V</v>
      </c>
      <c r="C1023" t="str">
        <f t="shared" si="127"/>
        <v>C114-3.3V</v>
      </c>
      <c r="D1023" t="str">
        <f t="shared" si="128"/>
        <v>C114-2</v>
      </c>
      <c r="E1023" t="s">
        <v>1372</v>
      </c>
      <c r="F1023">
        <v>2</v>
      </c>
      <c r="G1023" t="s">
        <v>1598</v>
      </c>
      <c r="AT1023">
        <f t="shared" si="129"/>
        <v>0</v>
      </c>
      <c r="AU1023">
        <f t="shared" si="130"/>
        <v>0</v>
      </c>
    </row>
    <row r="1024" spans="1:47" x14ac:dyDescent="0.25">
      <c r="A1024" t="str">
        <f t="shared" si="125"/>
        <v>C115-1</v>
      </c>
      <c r="B1024" t="str">
        <f t="shared" si="126"/>
        <v>GND</v>
      </c>
      <c r="C1024" t="str">
        <f t="shared" si="127"/>
        <v>C115-GND</v>
      </c>
      <c r="D1024" t="str">
        <f t="shared" si="128"/>
        <v>C115-1</v>
      </c>
      <c r="E1024" t="s">
        <v>1373</v>
      </c>
      <c r="F1024">
        <v>1</v>
      </c>
      <c r="G1024" t="s">
        <v>291</v>
      </c>
      <c r="AT1024">
        <f t="shared" si="129"/>
        <v>0</v>
      </c>
      <c r="AU1024">
        <f t="shared" si="130"/>
        <v>0</v>
      </c>
    </row>
    <row r="1025" spans="1:47" x14ac:dyDescent="0.25">
      <c r="A1025" t="str">
        <f t="shared" si="125"/>
        <v>C115-2</v>
      </c>
      <c r="B1025" t="str">
        <f t="shared" si="126"/>
        <v>3.3V</v>
      </c>
      <c r="C1025" t="str">
        <f t="shared" si="127"/>
        <v>C115-3.3V</v>
      </c>
      <c r="D1025" t="str">
        <f t="shared" si="128"/>
        <v>C115-2</v>
      </c>
      <c r="E1025" t="s">
        <v>1373</v>
      </c>
      <c r="F1025">
        <v>2</v>
      </c>
      <c r="G1025" t="s">
        <v>1598</v>
      </c>
      <c r="AT1025">
        <f t="shared" si="129"/>
        <v>0</v>
      </c>
      <c r="AU1025">
        <f t="shared" si="130"/>
        <v>0</v>
      </c>
    </row>
    <row r="1026" spans="1:47" x14ac:dyDescent="0.25">
      <c r="A1026" t="str">
        <f t="shared" si="125"/>
        <v>D1-A</v>
      </c>
      <c r="B1026" t="str">
        <f t="shared" si="126"/>
        <v>NetD1_A</v>
      </c>
      <c r="C1026" t="str">
        <f t="shared" si="127"/>
        <v>D1-NetD1_A</v>
      </c>
      <c r="D1026" t="str">
        <f t="shared" si="128"/>
        <v>D1-A</v>
      </c>
      <c r="E1026" t="s">
        <v>1206</v>
      </c>
      <c r="F1026" t="s">
        <v>2019</v>
      </c>
      <c r="G1026" t="s">
        <v>1871</v>
      </c>
      <c r="AT1026" t="str">
        <f t="shared" si="129"/>
        <v>NetD1_A</v>
      </c>
      <c r="AU1026" t="str">
        <f t="shared" si="130"/>
        <v>--</v>
      </c>
    </row>
    <row r="1027" spans="1:47" x14ac:dyDescent="0.25">
      <c r="A1027" t="str">
        <f t="shared" si="125"/>
        <v>D1-K</v>
      </c>
      <c r="B1027" t="str">
        <f t="shared" si="126"/>
        <v>GND</v>
      </c>
      <c r="C1027" t="str">
        <f t="shared" si="127"/>
        <v>D1-GND</v>
      </c>
      <c r="D1027" t="str">
        <f t="shared" si="128"/>
        <v>D1-K</v>
      </c>
      <c r="E1027" t="s">
        <v>1206</v>
      </c>
      <c r="F1027" t="s">
        <v>2020</v>
      </c>
      <c r="G1027" t="s">
        <v>291</v>
      </c>
      <c r="AT1027">
        <f t="shared" si="129"/>
        <v>0</v>
      </c>
      <c r="AU1027">
        <f t="shared" si="130"/>
        <v>0</v>
      </c>
    </row>
    <row r="1028" spans="1:47" x14ac:dyDescent="0.25">
      <c r="A1028" t="str">
        <f t="shared" si="125"/>
        <v>D2-A</v>
      </c>
      <c r="B1028" t="str">
        <f t="shared" si="126"/>
        <v>NetD2_A</v>
      </c>
      <c r="C1028" t="str">
        <f t="shared" si="127"/>
        <v>D2-NetD2_A</v>
      </c>
      <c r="D1028" t="str">
        <f t="shared" si="128"/>
        <v>D2-A</v>
      </c>
      <c r="E1028" t="s">
        <v>1207</v>
      </c>
      <c r="F1028" t="s">
        <v>2019</v>
      </c>
      <c r="G1028" t="s">
        <v>1872</v>
      </c>
      <c r="AT1028" t="str">
        <f t="shared" si="129"/>
        <v>NetD2_A</v>
      </c>
      <c r="AU1028" t="str">
        <f t="shared" si="130"/>
        <v>--</v>
      </c>
    </row>
    <row r="1029" spans="1:47" x14ac:dyDescent="0.25">
      <c r="A1029" t="str">
        <f t="shared" si="125"/>
        <v>D2-K</v>
      </c>
      <c r="B1029" t="str">
        <f t="shared" si="126"/>
        <v>GND</v>
      </c>
      <c r="C1029" t="str">
        <f t="shared" si="127"/>
        <v>D2-GND</v>
      </c>
      <c r="D1029" t="str">
        <f t="shared" si="128"/>
        <v>D2-K</v>
      </c>
      <c r="E1029" t="s">
        <v>1207</v>
      </c>
      <c r="F1029" t="s">
        <v>2020</v>
      </c>
      <c r="G1029" t="s">
        <v>291</v>
      </c>
      <c r="AT1029">
        <f t="shared" si="129"/>
        <v>0</v>
      </c>
      <c r="AU1029">
        <f t="shared" si="130"/>
        <v>0</v>
      </c>
    </row>
    <row r="1030" spans="1:47" x14ac:dyDescent="0.25">
      <c r="A1030" t="str">
        <f t="shared" ref="A1030:A1093" si="131">$E1030&amp;"-"&amp;$F1030</f>
        <v>D3-A</v>
      </c>
      <c r="B1030" t="str">
        <f t="shared" ref="B1030:B1093" si="132">IF(OR(E1030=$A$2,E1030=$B$2,E1030=$C$2,E1030=$D$2),"--",G1030)</f>
        <v>NetD3_A</v>
      </c>
      <c r="C1030" t="str">
        <f t="shared" ref="C1030:C1093" si="133">$E1030&amp;"-"&amp;$G1030</f>
        <v>D3-NetD3_A</v>
      </c>
      <c r="D1030" t="str">
        <f t="shared" ref="D1030:D1093" si="134">A1030</f>
        <v>D3-A</v>
      </c>
      <c r="E1030" t="s">
        <v>1208</v>
      </c>
      <c r="F1030" t="s">
        <v>2019</v>
      </c>
      <c r="G1030" t="s">
        <v>1873</v>
      </c>
      <c r="AT1030" t="str">
        <f t="shared" ref="AT1030:AT1093" si="135">IF(IF(COUNTIF($AO$6:$AQ$150,B1030)&gt;0,"---","--")="---",VLOOKUP(B1030,$AO$6:$AQ$150,3,0),B1030)</f>
        <v>NetD3_A</v>
      </c>
      <c r="AU1030" t="str">
        <f t="shared" ref="AU1030:AU1093" si="136">IF(IF(COUNTIF($AO$6:$AQ$150,B1030)&gt;0,"---","--")="---",VLOOKUP(B1030,$AO$6:$AQ$150,2,0),"--")</f>
        <v>--</v>
      </c>
    </row>
    <row r="1031" spans="1:47" x14ac:dyDescent="0.25">
      <c r="A1031" t="str">
        <f t="shared" si="131"/>
        <v>D3-K</v>
      </c>
      <c r="B1031" t="str">
        <f t="shared" si="132"/>
        <v>GND</v>
      </c>
      <c r="C1031" t="str">
        <f t="shared" si="133"/>
        <v>D3-GND</v>
      </c>
      <c r="D1031" t="str">
        <f t="shared" si="134"/>
        <v>D3-K</v>
      </c>
      <c r="E1031" t="s">
        <v>1208</v>
      </c>
      <c r="F1031" t="s">
        <v>2020</v>
      </c>
      <c r="G1031" t="s">
        <v>291</v>
      </c>
      <c r="AT1031">
        <f t="shared" si="135"/>
        <v>0</v>
      </c>
      <c r="AU1031">
        <f t="shared" si="136"/>
        <v>0</v>
      </c>
    </row>
    <row r="1032" spans="1:47" x14ac:dyDescent="0.25">
      <c r="A1032" t="str">
        <f t="shared" si="131"/>
        <v>D4-A</v>
      </c>
      <c r="B1032" t="str">
        <f t="shared" si="132"/>
        <v>NetD4_A</v>
      </c>
      <c r="C1032" t="str">
        <f t="shared" si="133"/>
        <v>D4-NetD4_A</v>
      </c>
      <c r="D1032" t="str">
        <f t="shared" si="134"/>
        <v>D4-A</v>
      </c>
      <c r="E1032" t="s">
        <v>1209</v>
      </c>
      <c r="F1032" t="s">
        <v>2019</v>
      </c>
      <c r="G1032" t="s">
        <v>1874</v>
      </c>
      <c r="AT1032" t="str">
        <f t="shared" si="135"/>
        <v>NetD4_A</v>
      </c>
      <c r="AU1032" t="str">
        <f t="shared" si="136"/>
        <v>--</v>
      </c>
    </row>
    <row r="1033" spans="1:47" x14ac:dyDescent="0.25">
      <c r="A1033" t="str">
        <f t="shared" si="131"/>
        <v>D4-K</v>
      </c>
      <c r="B1033" t="str">
        <f t="shared" si="132"/>
        <v>GND</v>
      </c>
      <c r="C1033" t="str">
        <f t="shared" si="133"/>
        <v>D4-GND</v>
      </c>
      <c r="D1033" t="str">
        <f t="shared" si="134"/>
        <v>D4-K</v>
      </c>
      <c r="E1033" t="s">
        <v>1209</v>
      </c>
      <c r="F1033" t="s">
        <v>2020</v>
      </c>
      <c r="G1033" t="s">
        <v>291</v>
      </c>
      <c r="AT1033">
        <f t="shared" si="135"/>
        <v>0</v>
      </c>
      <c r="AU1033">
        <f t="shared" si="136"/>
        <v>0</v>
      </c>
    </row>
    <row r="1034" spans="1:47" x14ac:dyDescent="0.25">
      <c r="A1034" t="str">
        <f t="shared" si="131"/>
        <v>H5-1</v>
      </c>
      <c r="B1034" t="str">
        <f t="shared" si="132"/>
        <v>GND</v>
      </c>
      <c r="C1034" t="str">
        <f t="shared" si="133"/>
        <v>H5-GND</v>
      </c>
      <c r="D1034" t="str">
        <f t="shared" si="134"/>
        <v>H5-1</v>
      </c>
      <c r="E1034" t="s">
        <v>839</v>
      </c>
      <c r="F1034">
        <v>1</v>
      </c>
      <c r="G1034" t="s">
        <v>291</v>
      </c>
      <c r="AT1034">
        <f t="shared" si="135"/>
        <v>0</v>
      </c>
      <c r="AU1034">
        <f t="shared" si="136"/>
        <v>0</v>
      </c>
    </row>
    <row r="1035" spans="1:47" x14ac:dyDescent="0.25">
      <c r="A1035" t="str">
        <f t="shared" si="131"/>
        <v>H6-1</v>
      </c>
      <c r="B1035" t="str">
        <f t="shared" si="132"/>
        <v>GND</v>
      </c>
      <c r="C1035" t="str">
        <f t="shared" si="133"/>
        <v>H6-GND</v>
      </c>
      <c r="D1035" t="str">
        <f t="shared" si="134"/>
        <v>H6-1</v>
      </c>
      <c r="E1035" t="s">
        <v>840</v>
      </c>
      <c r="F1035">
        <v>1</v>
      </c>
      <c r="G1035" t="s">
        <v>291</v>
      </c>
      <c r="AT1035">
        <f t="shared" si="135"/>
        <v>0</v>
      </c>
      <c r="AU1035">
        <f t="shared" si="136"/>
        <v>0</v>
      </c>
    </row>
    <row r="1036" spans="1:47" x14ac:dyDescent="0.25">
      <c r="A1036" t="str">
        <f t="shared" si="131"/>
        <v>H7-1</v>
      </c>
      <c r="B1036" t="str">
        <f t="shared" si="132"/>
        <v>GND</v>
      </c>
      <c r="C1036" t="str">
        <f t="shared" si="133"/>
        <v>H7-GND</v>
      </c>
      <c r="D1036" t="str">
        <f t="shared" si="134"/>
        <v>H7-1</v>
      </c>
      <c r="E1036" t="s">
        <v>1233</v>
      </c>
      <c r="F1036">
        <v>1</v>
      </c>
      <c r="G1036" t="s">
        <v>291</v>
      </c>
      <c r="AT1036">
        <f t="shared" si="135"/>
        <v>0</v>
      </c>
      <c r="AU1036">
        <f t="shared" si="136"/>
        <v>0</v>
      </c>
    </row>
    <row r="1037" spans="1:47" x14ac:dyDescent="0.25">
      <c r="A1037" t="str">
        <f t="shared" si="131"/>
        <v>H8-1</v>
      </c>
      <c r="B1037" t="str">
        <f t="shared" si="132"/>
        <v>GND</v>
      </c>
      <c r="C1037" t="str">
        <f t="shared" si="133"/>
        <v>H8-GND</v>
      </c>
      <c r="D1037" t="str">
        <f t="shared" si="134"/>
        <v>H8-1</v>
      </c>
      <c r="E1037" t="s">
        <v>1014</v>
      </c>
      <c r="F1037">
        <v>1</v>
      </c>
      <c r="G1037" t="s">
        <v>291</v>
      </c>
      <c r="AT1037">
        <f t="shared" si="135"/>
        <v>0</v>
      </c>
      <c r="AU1037">
        <f t="shared" si="136"/>
        <v>0</v>
      </c>
    </row>
    <row r="1038" spans="1:47" x14ac:dyDescent="0.25">
      <c r="A1038" t="str">
        <f t="shared" si="131"/>
        <v>L1-1</v>
      </c>
      <c r="B1038" t="str">
        <f t="shared" si="132"/>
        <v>3.3V</v>
      </c>
      <c r="C1038" t="str">
        <f t="shared" si="133"/>
        <v>L1-3.3V</v>
      </c>
      <c r="D1038" t="str">
        <f t="shared" si="134"/>
        <v>L1-1</v>
      </c>
      <c r="E1038" t="s">
        <v>709</v>
      </c>
      <c r="F1038">
        <v>1</v>
      </c>
      <c r="G1038" t="s">
        <v>1598</v>
      </c>
      <c r="AT1038">
        <f t="shared" si="135"/>
        <v>0</v>
      </c>
      <c r="AU1038">
        <f t="shared" si="136"/>
        <v>0</v>
      </c>
    </row>
    <row r="1039" spans="1:47" x14ac:dyDescent="0.25">
      <c r="A1039" t="str">
        <f t="shared" si="131"/>
        <v>L1-2</v>
      </c>
      <c r="B1039" t="str">
        <f t="shared" si="132"/>
        <v>NetC10_1</v>
      </c>
      <c r="C1039" t="str">
        <f t="shared" si="133"/>
        <v>L1-NetC10_1</v>
      </c>
      <c r="D1039" t="str">
        <f t="shared" si="134"/>
        <v>L1-2</v>
      </c>
      <c r="E1039" t="s">
        <v>709</v>
      </c>
      <c r="F1039">
        <v>2</v>
      </c>
      <c r="G1039" t="s">
        <v>1859</v>
      </c>
      <c r="AT1039" t="str">
        <f t="shared" si="135"/>
        <v>NetC10_1</v>
      </c>
      <c r="AU1039" t="str">
        <f t="shared" si="136"/>
        <v>--</v>
      </c>
    </row>
    <row r="1040" spans="1:47" x14ac:dyDescent="0.25">
      <c r="A1040" t="str">
        <f t="shared" si="131"/>
        <v>L2-1</v>
      </c>
      <c r="B1040" t="str">
        <f t="shared" si="132"/>
        <v>NetC37_2</v>
      </c>
      <c r="C1040" t="str">
        <f t="shared" si="133"/>
        <v>L2-NetC37_2</v>
      </c>
      <c r="D1040" t="str">
        <f t="shared" si="134"/>
        <v>L2-1</v>
      </c>
      <c r="E1040" t="s">
        <v>711</v>
      </c>
      <c r="F1040">
        <v>1</v>
      </c>
      <c r="G1040" t="s">
        <v>1866</v>
      </c>
      <c r="AT1040" t="str">
        <f t="shared" si="135"/>
        <v>NetC37_2</v>
      </c>
      <c r="AU1040" t="str">
        <f t="shared" si="136"/>
        <v>--</v>
      </c>
    </row>
    <row r="1041" spans="1:47" x14ac:dyDescent="0.25">
      <c r="A1041" t="str">
        <f t="shared" si="131"/>
        <v>L2-2</v>
      </c>
      <c r="B1041" t="str">
        <f t="shared" si="132"/>
        <v>3.3V</v>
      </c>
      <c r="C1041" t="str">
        <f t="shared" si="133"/>
        <v>L2-3.3V</v>
      </c>
      <c r="D1041" t="str">
        <f t="shared" si="134"/>
        <v>L2-2</v>
      </c>
      <c r="E1041" t="s">
        <v>711</v>
      </c>
      <c r="F1041">
        <v>2</v>
      </c>
      <c r="G1041" t="s">
        <v>1598</v>
      </c>
      <c r="AT1041">
        <f t="shared" si="135"/>
        <v>0</v>
      </c>
      <c r="AU1041">
        <f t="shared" si="136"/>
        <v>0</v>
      </c>
    </row>
    <row r="1042" spans="1:47" x14ac:dyDescent="0.25">
      <c r="A1042" t="str">
        <f t="shared" si="131"/>
        <v>L3-1</v>
      </c>
      <c r="B1042" t="str">
        <f t="shared" si="132"/>
        <v>NetC39_2</v>
      </c>
      <c r="C1042" t="str">
        <f t="shared" si="133"/>
        <v>L3-NetC39_2</v>
      </c>
      <c r="D1042" t="str">
        <f t="shared" si="134"/>
        <v>L3-1</v>
      </c>
      <c r="E1042" t="s">
        <v>713</v>
      </c>
      <c r="F1042">
        <v>1</v>
      </c>
      <c r="G1042" t="s">
        <v>1867</v>
      </c>
      <c r="AT1042" t="str">
        <f t="shared" si="135"/>
        <v>NetC39_2</v>
      </c>
      <c r="AU1042" t="str">
        <f t="shared" si="136"/>
        <v>--</v>
      </c>
    </row>
    <row r="1043" spans="1:47" x14ac:dyDescent="0.25">
      <c r="A1043" t="str">
        <f t="shared" si="131"/>
        <v>L3-2</v>
      </c>
      <c r="B1043" t="str">
        <f t="shared" si="132"/>
        <v>3.3V</v>
      </c>
      <c r="C1043" t="str">
        <f t="shared" si="133"/>
        <v>L3-3.3V</v>
      </c>
      <c r="D1043" t="str">
        <f t="shared" si="134"/>
        <v>L3-2</v>
      </c>
      <c r="E1043" t="s">
        <v>713</v>
      </c>
      <c r="F1043">
        <v>2</v>
      </c>
      <c r="G1043" t="s">
        <v>1598</v>
      </c>
      <c r="AT1043">
        <f t="shared" si="135"/>
        <v>0</v>
      </c>
      <c r="AU1043">
        <f t="shared" si="136"/>
        <v>0</v>
      </c>
    </row>
    <row r="1044" spans="1:47" x14ac:dyDescent="0.25">
      <c r="A1044" t="str">
        <f t="shared" si="131"/>
        <v>L4-1</v>
      </c>
      <c r="B1044" t="str">
        <f t="shared" si="132"/>
        <v>O2-D_P</v>
      </c>
      <c r="C1044" t="str">
        <f t="shared" si="133"/>
        <v>L4-O2-D_P</v>
      </c>
      <c r="D1044" t="str">
        <f t="shared" si="134"/>
        <v>L4-1</v>
      </c>
      <c r="E1044" t="s">
        <v>1033</v>
      </c>
      <c r="F1044">
        <v>1</v>
      </c>
      <c r="G1044" t="s">
        <v>1884</v>
      </c>
      <c r="AT1044" t="str">
        <f t="shared" si="135"/>
        <v>O2-D_P</v>
      </c>
      <c r="AU1044" t="str">
        <f t="shared" si="136"/>
        <v>--</v>
      </c>
    </row>
    <row r="1045" spans="1:47" x14ac:dyDescent="0.25">
      <c r="A1045" t="str">
        <f t="shared" si="131"/>
        <v>L4-2</v>
      </c>
      <c r="B1045" t="str">
        <f t="shared" si="132"/>
        <v>OTG-D_P</v>
      </c>
      <c r="C1045" t="str">
        <f t="shared" si="133"/>
        <v>L4-OTG-D_P</v>
      </c>
      <c r="D1045" t="str">
        <f t="shared" si="134"/>
        <v>L4-2</v>
      </c>
      <c r="E1045" t="s">
        <v>1033</v>
      </c>
      <c r="F1045">
        <v>2</v>
      </c>
      <c r="G1045" t="s">
        <v>615</v>
      </c>
      <c r="AT1045" t="str">
        <f t="shared" si="135"/>
        <v>OTG-D_P</v>
      </c>
      <c r="AU1045" t="str">
        <f t="shared" si="136"/>
        <v>--</v>
      </c>
    </row>
    <row r="1046" spans="1:47" x14ac:dyDescent="0.25">
      <c r="A1046" t="str">
        <f t="shared" si="131"/>
        <v>L4-3</v>
      </c>
      <c r="B1046" t="str">
        <f t="shared" si="132"/>
        <v>OTG-D_N</v>
      </c>
      <c r="C1046" t="str">
        <f t="shared" si="133"/>
        <v>L4-OTG-D_N</v>
      </c>
      <c r="D1046" t="str">
        <f t="shared" si="134"/>
        <v>L4-3</v>
      </c>
      <c r="E1046" t="s">
        <v>1033</v>
      </c>
      <c r="F1046">
        <v>3</v>
      </c>
      <c r="G1046" t="s">
        <v>618</v>
      </c>
      <c r="AT1046" t="str">
        <f t="shared" si="135"/>
        <v>OTG-D_N</v>
      </c>
      <c r="AU1046" t="str">
        <f t="shared" si="136"/>
        <v>--</v>
      </c>
    </row>
    <row r="1047" spans="1:47" x14ac:dyDescent="0.25">
      <c r="A1047" t="str">
        <f t="shared" si="131"/>
        <v>L4-4</v>
      </c>
      <c r="B1047" t="str">
        <f t="shared" si="132"/>
        <v>O2-D_N</v>
      </c>
      <c r="C1047" t="str">
        <f t="shared" si="133"/>
        <v>L4-O2-D_N</v>
      </c>
      <c r="D1047" t="str">
        <f t="shared" si="134"/>
        <v>L4-4</v>
      </c>
      <c r="E1047" t="s">
        <v>1033</v>
      </c>
      <c r="F1047">
        <v>4</v>
      </c>
      <c r="G1047" t="s">
        <v>1882</v>
      </c>
      <c r="AT1047" t="str">
        <f t="shared" si="135"/>
        <v>O2-D_N</v>
      </c>
      <c r="AU1047" t="str">
        <f t="shared" si="136"/>
        <v>--</v>
      </c>
    </row>
    <row r="1048" spans="1:47" x14ac:dyDescent="0.25">
      <c r="A1048" t="str">
        <f t="shared" si="131"/>
        <v>L5-1</v>
      </c>
      <c r="B1048" t="str">
        <f t="shared" si="132"/>
        <v>DL_P</v>
      </c>
      <c r="C1048" t="str">
        <f t="shared" si="133"/>
        <v>L5-DL_P</v>
      </c>
      <c r="D1048" t="str">
        <f t="shared" si="134"/>
        <v>L5-1</v>
      </c>
      <c r="E1048" t="s">
        <v>953</v>
      </c>
      <c r="F1048">
        <v>1</v>
      </c>
      <c r="G1048" t="s">
        <v>1809</v>
      </c>
      <c r="AT1048" t="str">
        <f t="shared" si="135"/>
        <v>DL_P</v>
      </c>
      <c r="AU1048" t="str">
        <f t="shared" si="136"/>
        <v>--</v>
      </c>
    </row>
    <row r="1049" spans="1:47" x14ac:dyDescent="0.25">
      <c r="A1049" t="str">
        <f t="shared" si="131"/>
        <v>L5-2</v>
      </c>
      <c r="B1049" t="str">
        <f t="shared" si="132"/>
        <v>D_P</v>
      </c>
      <c r="C1049" t="str">
        <f t="shared" si="133"/>
        <v>L5-D_P</v>
      </c>
      <c r="D1049" t="str">
        <f t="shared" si="134"/>
        <v>L5-2</v>
      </c>
      <c r="E1049" t="s">
        <v>953</v>
      </c>
      <c r="F1049">
        <v>2</v>
      </c>
      <c r="G1049" t="s">
        <v>1811</v>
      </c>
      <c r="AT1049" t="str">
        <f t="shared" si="135"/>
        <v>D_P</v>
      </c>
      <c r="AU1049" t="str">
        <f t="shared" si="136"/>
        <v>--</v>
      </c>
    </row>
    <row r="1050" spans="1:47" x14ac:dyDescent="0.25">
      <c r="A1050" t="str">
        <f t="shared" si="131"/>
        <v>L5-3</v>
      </c>
      <c r="B1050" t="str">
        <f t="shared" si="132"/>
        <v>D_N</v>
      </c>
      <c r="C1050" t="str">
        <f t="shared" si="133"/>
        <v>L5-D_N</v>
      </c>
      <c r="D1050" t="str">
        <f t="shared" si="134"/>
        <v>L5-3</v>
      </c>
      <c r="E1050" t="s">
        <v>953</v>
      </c>
      <c r="F1050">
        <v>3</v>
      </c>
      <c r="G1050" t="s">
        <v>1810</v>
      </c>
      <c r="AT1050" t="str">
        <f t="shared" si="135"/>
        <v>D_N</v>
      </c>
      <c r="AU1050" t="str">
        <f t="shared" si="136"/>
        <v>--</v>
      </c>
    </row>
    <row r="1051" spans="1:47" x14ac:dyDescent="0.25">
      <c r="A1051" t="str">
        <f t="shared" si="131"/>
        <v>L5-4</v>
      </c>
      <c r="B1051" t="str">
        <f t="shared" si="132"/>
        <v>DL_N</v>
      </c>
      <c r="C1051" t="str">
        <f t="shared" si="133"/>
        <v>L5-DL_N</v>
      </c>
      <c r="D1051" t="str">
        <f t="shared" si="134"/>
        <v>L5-4</v>
      </c>
      <c r="E1051" t="s">
        <v>953</v>
      </c>
      <c r="F1051">
        <v>4</v>
      </c>
      <c r="G1051" t="s">
        <v>1808</v>
      </c>
      <c r="AT1051" t="str">
        <f t="shared" si="135"/>
        <v>DL_N</v>
      </c>
      <c r="AU1051" t="str">
        <f t="shared" si="136"/>
        <v>--</v>
      </c>
    </row>
    <row r="1052" spans="1:47" x14ac:dyDescent="0.25">
      <c r="A1052" t="str">
        <f t="shared" si="131"/>
        <v>L6-1</v>
      </c>
      <c r="B1052" t="str">
        <f t="shared" si="132"/>
        <v>VCC_FT230</v>
      </c>
      <c r="C1052" t="str">
        <f t="shared" si="133"/>
        <v>L6-VCC_FT230</v>
      </c>
      <c r="D1052" t="str">
        <f t="shared" si="134"/>
        <v>L6-1</v>
      </c>
      <c r="E1052" t="s">
        <v>954</v>
      </c>
      <c r="F1052">
        <v>1</v>
      </c>
      <c r="G1052" t="s">
        <v>1937</v>
      </c>
      <c r="AT1052" t="str">
        <f t="shared" si="135"/>
        <v>VCC_FT230</v>
      </c>
      <c r="AU1052" t="str">
        <f t="shared" si="136"/>
        <v>--</v>
      </c>
    </row>
    <row r="1053" spans="1:47" x14ac:dyDescent="0.25">
      <c r="A1053" t="str">
        <f t="shared" si="131"/>
        <v>L6-2</v>
      </c>
      <c r="B1053" t="str">
        <f t="shared" si="132"/>
        <v>3.3V</v>
      </c>
      <c r="C1053" t="str">
        <f t="shared" si="133"/>
        <v>L6-3.3V</v>
      </c>
      <c r="D1053" t="str">
        <f t="shared" si="134"/>
        <v>L6-2</v>
      </c>
      <c r="E1053" t="s">
        <v>954</v>
      </c>
      <c r="F1053">
        <v>2</v>
      </c>
      <c r="G1053" t="s">
        <v>1598</v>
      </c>
      <c r="AT1053">
        <f t="shared" si="135"/>
        <v>0</v>
      </c>
      <c r="AU1053">
        <f t="shared" si="136"/>
        <v>0</v>
      </c>
    </row>
    <row r="1054" spans="1:47" x14ac:dyDescent="0.25">
      <c r="A1054" t="str">
        <f t="shared" si="131"/>
        <v>L7-1</v>
      </c>
      <c r="B1054" t="str">
        <f t="shared" si="132"/>
        <v>VCC_FT230</v>
      </c>
      <c r="C1054" t="str">
        <f t="shared" si="133"/>
        <v>L7-VCC_FT230</v>
      </c>
      <c r="D1054" t="str">
        <f t="shared" si="134"/>
        <v>L7-1</v>
      </c>
      <c r="E1054" t="s">
        <v>955</v>
      </c>
      <c r="F1054">
        <v>1</v>
      </c>
      <c r="G1054" t="s">
        <v>1937</v>
      </c>
      <c r="AT1054" t="str">
        <f t="shared" si="135"/>
        <v>VCC_FT230</v>
      </c>
      <c r="AU1054" t="str">
        <f t="shared" si="136"/>
        <v>--</v>
      </c>
    </row>
    <row r="1055" spans="1:47" x14ac:dyDescent="0.25">
      <c r="A1055" t="str">
        <f t="shared" si="131"/>
        <v>L7-2</v>
      </c>
      <c r="B1055" t="str">
        <f t="shared" si="132"/>
        <v>UART_VBUS</v>
      </c>
      <c r="C1055" t="str">
        <f t="shared" si="133"/>
        <v>L7-UART_VBUS</v>
      </c>
      <c r="D1055" t="str">
        <f t="shared" si="134"/>
        <v>L7-2</v>
      </c>
      <c r="E1055" t="s">
        <v>955</v>
      </c>
      <c r="F1055">
        <v>2</v>
      </c>
      <c r="G1055" t="s">
        <v>1905</v>
      </c>
      <c r="AT1055">
        <f t="shared" si="135"/>
        <v>0</v>
      </c>
      <c r="AU1055">
        <f t="shared" si="136"/>
        <v>0</v>
      </c>
    </row>
    <row r="1056" spans="1:47" x14ac:dyDescent="0.25">
      <c r="A1056" t="str">
        <f t="shared" si="131"/>
        <v>L87-1</v>
      </c>
      <c r="B1056" t="str">
        <f t="shared" si="132"/>
        <v>O-D_N</v>
      </c>
      <c r="C1056" t="str">
        <f t="shared" si="133"/>
        <v>L87-O-D_N</v>
      </c>
      <c r="D1056" t="str">
        <f t="shared" si="134"/>
        <v>L87-1</v>
      </c>
      <c r="E1056" t="s">
        <v>2021</v>
      </c>
      <c r="F1056">
        <v>1</v>
      </c>
      <c r="G1056" t="s">
        <v>1863</v>
      </c>
      <c r="AT1056" t="str">
        <f t="shared" si="135"/>
        <v>O-D_N</v>
      </c>
      <c r="AU1056" t="str">
        <f t="shared" si="136"/>
        <v>--</v>
      </c>
    </row>
    <row r="1057" spans="1:47" x14ac:dyDescent="0.25">
      <c r="A1057" t="str">
        <f t="shared" si="131"/>
        <v>L87-2</v>
      </c>
      <c r="B1057" t="str">
        <f t="shared" si="132"/>
        <v>OTG-D_N</v>
      </c>
      <c r="C1057" t="str">
        <f t="shared" si="133"/>
        <v>L87-OTG-D_N</v>
      </c>
      <c r="D1057" t="str">
        <f t="shared" si="134"/>
        <v>L87-2</v>
      </c>
      <c r="E1057" t="s">
        <v>2021</v>
      </c>
      <c r="F1057">
        <v>2</v>
      </c>
      <c r="G1057" t="s">
        <v>618</v>
      </c>
      <c r="AT1057" t="str">
        <f t="shared" si="135"/>
        <v>OTG-D_N</v>
      </c>
      <c r="AU1057" t="str">
        <f t="shared" si="136"/>
        <v>--</v>
      </c>
    </row>
    <row r="1058" spans="1:47" x14ac:dyDescent="0.25">
      <c r="A1058" t="str">
        <f t="shared" si="131"/>
        <v>L87-3</v>
      </c>
      <c r="B1058" t="str">
        <f t="shared" si="132"/>
        <v>OTG-D_P</v>
      </c>
      <c r="C1058" t="str">
        <f t="shared" si="133"/>
        <v>L87-OTG-D_P</v>
      </c>
      <c r="D1058" t="str">
        <f t="shared" si="134"/>
        <v>L87-3</v>
      </c>
      <c r="E1058" t="s">
        <v>2021</v>
      </c>
      <c r="F1058">
        <v>3</v>
      </c>
      <c r="G1058" t="s">
        <v>615</v>
      </c>
      <c r="AT1058" t="str">
        <f t="shared" si="135"/>
        <v>OTG-D_P</v>
      </c>
      <c r="AU1058" t="str">
        <f t="shared" si="136"/>
        <v>--</v>
      </c>
    </row>
    <row r="1059" spans="1:47" x14ac:dyDescent="0.25">
      <c r="A1059" t="str">
        <f t="shared" si="131"/>
        <v>L87-4</v>
      </c>
      <c r="B1059" t="str">
        <f t="shared" si="132"/>
        <v>O-D_P</v>
      </c>
      <c r="C1059" t="str">
        <f t="shared" si="133"/>
        <v>L87-O-D_P</v>
      </c>
      <c r="D1059" t="str">
        <f t="shared" si="134"/>
        <v>L87-4</v>
      </c>
      <c r="E1059" t="s">
        <v>2021</v>
      </c>
      <c r="F1059">
        <v>4</v>
      </c>
      <c r="G1059" t="s">
        <v>1865</v>
      </c>
      <c r="AT1059" t="str">
        <f t="shared" si="135"/>
        <v>O-D_P</v>
      </c>
      <c r="AU1059" t="str">
        <f t="shared" si="136"/>
        <v>--</v>
      </c>
    </row>
    <row r="1060" spans="1:47" x14ac:dyDescent="0.25">
      <c r="A1060" t="str">
        <f t="shared" si="131"/>
        <v>Q1-1</v>
      </c>
      <c r="B1060" t="str">
        <f t="shared" si="132"/>
        <v>M3.3VOUT</v>
      </c>
      <c r="C1060" t="str">
        <f t="shared" si="133"/>
        <v>Q1-M3.3VOUT</v>
      </c>
      <c r="D1060" t="str">
        <f t="shared" si="134"/>
        <v>Q1-1</v>
      </c>
      <c r="E1060" t="s">
        <v>2022</v>
      </c>
      <c r="F1060">
        <v>1</v>
      </c>
      <c r="G1060" t="s">
        <v>1778</v>
      </c>
      <c r="AT1060">
        <f t="shared" si="135"/>
        <v>0</v>
      </c>
      <c r="AU1060">
        <f t="shared" si="136"/>
        <v>0</v>
      </c>
    </row>
    <row r="1061" spans="1:47" x14ac:dyDescent="0.25">
      <c r="A1061" t="str">
        <f t="shared" si="131"/>
        <v>Q1-2</v>
      </c>
      <c r="B1061" t="str">
        <f t="shared" si="132"/>
        <v>GND</v>
      </c>
      <c r="C1061" t="str">
        <f t="shared" si="133"/>
        <v>Q1-GND</v>
      </c>
      <c r="D1061" t="str">
        <f t="shared" si="134"/>
        <v>Q1-2</v>
      </c>
      <c r="E1061" t="s">
        <v>2022</v>
      </c>
      <c r="F1061">
        <v>2</v>
      </c>
      <c r="G1061" t="s">
        <v>291</v>
      </c>
      <c r="AT1061">
        <f t="shared" si="135"/>
        <v>0</v>
      </c>
      <c r="AU1061">
        <f t="shared" si="136"/>
        <v>0</v>
      </c>
    </row>
    <row r="1062" spans="1:47" x14ac:dyDescent="0.25">
      <c r="A1062" t="str">
        <f t="shared" si="131"/>
        <v>Q1-3</v>
      </c>
      <c r="B1062" t="str">
        <f t="shared" si="132"/>
        <v>M3.3VOUT</v>
      </c>
      <c r="C1062" t="str">
        <f t="shared" si="133"/>
        <v>Q1-M3.3VOUT</v>
      </c>
      <c r="D1062" t="str">
        <f t="shared" si="134"/>
        <v>Q1-3</v>
      </c>
      <c r="E1062" t="s">
        <v>2022</v>
      </c>
      <c r="F1062">
        <v>3</v>
      </c>
      <c r="G1062" t="s">
        <v>1778</v>
      </c>
      <c r="AT1062">
        <f t="shared" si="135"/>
        <v>0</v>
      </c>
      <c r="AU1062">
        <f t="shared" si="136"/>
        <v>0</v>
      </c>
    </row>
    <row r="1063" spans="1:47" x14ac:dyDescent="0.25">
      <c r="A1063" t="str">
        <f t="shared" si="131"/>
        <v>Q1-4</v>
      </c>
      <c r="B1063" t="str">
        <f t="shared" si="132"/>
        <v>NetQ1_4</v>
      </c>
      <c r="C1063" t="str">
        <f t="shared" si="133"/>
        <v>Q1-NetQ1_4</v>
      </c>
      <c r="D1063" t="str">
        <f t="shared" si="134"/>
        <v>Q1-4</v>
      </c>
      <c r="E1063" t="s">
        <v>2022</v>
      </c>
      <c r="F1063">
        <v>4</v>
      </c>
      <c r="G1063" t="s">
        <v>1878</v>
      </c>
      <c r="AT1063" t="str">
        <f t="shared" si="135"/>
        <v>NetQ1_4</v>
      </c>
      <c r="AU1063" t="str">
        <f t="shared" si="136"/>
        <v>--</v>
      </c>
    </row>
    <row r="1064" spans="1:47" x14ac:dyDescent="0.25">
      <c r="A1064" t="str">
        <f t="shared" si="131"/>
        <v>Q1-5</v>
      </c>
      <c r="B1064" t="str">
        <f t="shared" si="132"/>
        <v>NetC28_2</v>
      </c>
      <c r="C1064" t="str">
        <f t="shared" si="133"/>
        <v>Q1-NetC28_2</v>
      </c>
      <c r="D1064" t="str">
        <f t="shared" si="134"/>
        <v>Q1-5</v>
      </c>
      <c r="E1064" t="s">
        <v>2022</v>
      </c>
      <c r="F1064">
        <v>5</v>
      </c>
      <c r="G1064" t="s">
        <v>1860</v>
      </c>
      <c r="AT1064" t="str">
        <f t="shared" si="135"/>
        <v>NetC28_2</v>
      </c>
      <c r="AU1064" t="str">
        <f t="shared" si="136"/>
        <v>--</v>
      </c>
    </row>
    <row r="1065" spans="1:47" x14ac:dyDescent="0.25">
      <c r="A1065" t="str">
        <f t="shared" si="131"/>
        <v>Q1-6</v>
      </c>
      <c r="B1065" t="str">
        <f t="shared" si="132"/>
        <v>M3.3VOUT</v>
      </c>
      <c r="C1065" t="str">
        <f t="shared" si="133"/>
        <v>Q1-M3.3VOUT</v>
      </c>
      <c r="D1065" t="str">
        <f t="shared" si="134"/>
        <v>Q1-6</v>
      </c>
      <c r="E1065" t="s">
        <v>2022</v>
      </c>
      <c r="F1065">
        <v>6</v>
      </c>
      <c r="G1065" t="s">
        <v>1778</v>
      </c>
      <c r="AT1065">
        <f t="shared" si="135"/>
        <v>0</v>
      </c>
      <c r="AU1065">
        <f t="shared" si="136"/>
        <v>0</v>
      </c>
    </row>
    <row r="1066" spans="1:47" x14ac:dyDescent="0.25">
      <c r="A1066" t="str">
        <f t="shared" si="131"/>
        <v>Q1-7</v>
      </c>
      <c r="B1066" t="str">
        <f t="shared" si="132"/>
        <v>3.3V_SD</v>
      </c>
      <c r="C1066" t="str">
        <f t="shared" si="133"/>
        <v>Q1-3.3V_SD</v>
      </c>
      <c r="D1066" t="str">
        <f t="shared" si="134"/>
        <v>Q1-7</v>
      </c>
      <c r="E1066" t="s">
        <v>2022</v>
      </c>
      <c r="F1066">
        <v>7</v>
      </c>
      <c r="G1066" t="s">
        <v>1600</v>
      </c>
      <c r="AT1066">
        <f t="shared" si="135"/>
        <v>0</v>
      </c>
      <c r="AU1066">
        <f t="shared" si="136"/>
        <v>0</v>
      </c>
    </row>
    <row r="1067" spans="1:47" x14ac:dyDescent="0.25">
      <c r="A1067" t="str">
        <f t="shared" si="131"/>
        <v>Q1-8</v>
      </c>
      <c r="B1067" t="str">
        <f t="shared" si="132"/>
        <v>3.3V_SD</v>
      </c>
      <c r="C1067" t="str">
        <f t="shared" si="133"/>
        <v>Q1-3.3V_SD</v>
      </c>
      <c r="D1067" t="str">
        <f t="shared" si="134"/>
        <v>Q1-8</v>
      </c>
      <c r="E1067" t="s">
        <v>2022</v>
      </c>
      <c r="F1067">
        <v>8</v>
      </c>
      <c r="G1067" t="s">
        <v>1600</v>
      </c>
      <c r="AT1067">
        <f t="shared" si="135"/>
        <v>0</v>
      </c>
      <c r="AU1067">
        <f t="shared" si="136"/>
        <v>0</v>
      </c>
    </row>
    <row r="1068" spans="1:47" x14ac:dyDescent="0.25">
      <c r="A1068" t="str">
        <f t="shared" si="131"/>
        <v>Q1-9</v>
      </c>
      <c r="B1068" t="str">
        <f t="shared" si="132"/>
        <v>3.3V_SD</v>
      </c>
      <c r="C1068" t="str">
        <f t="shared" si="133"/>
        <v>Q1-3.3V_SD</v>
      </c>
      <c r="D1068" t="str">
        <f t="shared" si="134"/>
        <v>Q1-9</v>
      </c>
      <c r="E1068" t="s">
        <v>2022</v>
      </c>
      <c r="F1068">
        <v>9</v>
      </c>
      <c r="G1068" t="s">
        <v>1600</v>
      </c>
      <c r="AT1068">
        <f t="shared" si="135"/>
        <v>0</v>
      </c>
      <c r="AU1068">
        <f t="shared" si="136"/>
        <v>0</v>
      </c>
    </row>
    <row r="1069" spans="1:47" x14ac:dyDescent="0.25">
      <c r="A1069" t="str">
        <f t="shared" si="131"/>
        <v>Q1-10</v>
      </c>
      <c r="B1069" t="str">
        <f t="shared" si="132"/>
        <v>3.3V_SD</v>
      </c>
      <c r="C1069" t="str">
        <f t="shared" si="133"/>
        <v>Q1-3.3V_SD</v>
      </c>
      <c r="D1069" t="str">
        <f t="shared" si="134"/>
        <v>Q1-10</v>
      </c>
      <c r="E1069" t="s">
        <v>2022</v>
      </c>
      <c r="F1069">
        <v>10</v>
      </c>
      <c r="G1069" t="s">
        <v>1600</v>
      </c>
      <c r="AT1069">
        <f t="shared" si="135"/>
        <v>0</v>
      </c>
      <c r="AU1069">
        <f t="shared" si="136"/>
        <v>0</v>
      </c>
    </row>
    <row r="1070" spans="1:47" x14ac:dyDescent="0.25">
      <c r="A1070" t="str">
        <f t="shared" si="131"/>
        <v>Q1-11</v>
      </c>
      <c r="B1070" t="str">
        <f t="shared" si="132"/>
        <v>M3.3VOUT</v>
      </c>
      <c r="C1070" t="str">
        <f t="shared" si="133"/>
        <v>Q1-M3.3VOUT</v>
      </c>
      <c r="D1070" t="str">
        <f t="shared" si="134"/>
        <v>Q1-11</v>
      </c>
      <c r="E1070" t="s">
        <v>2022</v>
      </c>
      <c r="F1070">
        <v>11</v>
      </c>
      <c r="G1070" t="s">
        <v>1778</v>
      </c>
      <c r="AT1070">
        <f t="shared" si="135"/>
        <v>0</v>
      </c>
      <c r="AU1070">
        <f t="shared" si="136"/>
        <v>0</v>
      </c>
    </row>
    <row r="1071" spans="1:47" x14ac:dyDescent="0.25">
      <c r="A1071" t="str">
        <f t="shared" si="131"/>
        <v>Q1-12</v>
      </c>
      <c r="B1071" t="str">
        <f t="shared" si="132"/>
        <v>NetQ1_12</v>
      </c>
      <c r="C1071" t="str">
        <f t="shared" si="133"/>
        <v>Q1-NetQ1_12</v>
      </c>
      <c r="D1071" t="str">
        <f t="shared" si="134"/>
        <v>Q1-12</v>
      </c>
      <c r="E1071" t="s">
        <v>2022</v>
      </c>
      <c r="F1071">
        <v>12</v>
      </c>
      <c r="G1071" t="s">
        <v>2023</v>
      </c>
      <c r="AT1071" t="str">
        <f t="shared" si="135"/>
        <v>NetQ1_12</v>
      </c>
      <c r="AU1071" t="str">
        <f t="shared" si="136"/>
        <v>--</v>
      </c>
    </row>
    <row r="1072" spans="1:47" x14ac:dyDescent="0.25">
      <c r="A1072" t="str">
        <f t="shared" si="131"/>
        <v>R1-1</v>
      </c>
      <c r="B1072" t="str">
        <f t="shared" si="132"/>
        <v>NetD1_A</v>
      </c>
      <c r="C1072" t="str">
        <f t="shared" si="133"/>
        <v>R1-NetD1_A</v>
      </c>
      <c r="D1072" t="str">
        <f t="shared" si="134"/>
        <v>R1-1</v>
      </c>
      <c r="E1072" t="s">
        <v>744</v>
      </c>
      <c r="F1072">
        <v>1</v>
      </c>
      <c r="G1072" t="s">
        <v>1871</v>
      </c>
      <c r="AT1072" t="str">
        <f t="shared" si="135"/>
        <v>NetD1_A</v>
      </c>
      <c r="AU1072" t="str">
        <f t="shared" si="136"/>
        <v>--</v>
      </c>
    </row>
    <row r="1073" spans="1:47" x14ac:dyDescent="0.25">
      <c r="A1073" t="str">
        <f t="shared" si="131"/>
        <v>R1-2</v>
      </c>
      <c r="B1073" t="str">
        <f t="shared" si="132"/>
        <v>ULED1</v>
      </c>
      <c r="C1073" t="str">
        <f t="shared" si="133"/>
        <v>R1-ULED1</v>
      </c>
      <c r="D1073" t="str">
        <f t="shared" si="134"/>
        <v>R1-2</v>
      </c>
      <c r="E1073" t="s">
        <v>744</v>
      </c>
      <c r="F1073">
        <v>2</v>
      </c>
      <c r="G1073" t="s">
        <v>1931</v>
      </c>
      <c r="AT1073" t="str">
        <f t="shared" si="135"/>
        <v>ULED1</v>
      </c>
      <c r="AU1073" t="str">
        <f t="shared" si="136"/>
        <v>--</v>
      </c>
    </row>
    <row r="1074" spans="1:47" x14ac:dyDescent="0.25">
      <c r="A1074" t="str">
        <f t="shared" si="131"/>
        <v>R2-1</v>
      </c>
      <c r="B1074" t="str">
        <f t="shared" si="132"/>
        <v>FGND</v>
      </c>
      <c r="C1074" t="str">
        <f t="shared" si="133"/>
        <v>R2-FGND</v>
      </c>
      <c r="D1074" t="str">
        <f t="shared" si="134"/>
        <v>R2-1</v>
      </c>
      <c r="E1074" t="s">
        <v>1076</v>
      </c>
      <c r="F1074">
        <v>1</v>
      </c>
      <c r="G1074" t="s">
        <v>1829</v>
      </c>
      <c r="AT1074">
        <f t="shared" si="135"/>
        <v>0</v>
      </c>
      <c r="AU1074">
        <f t="shared" si="136"/>
        <v>0</v>
      </c>
    </row>
    <row r="1075" spans="1:47" x14ac:dyDescent="0.25">
      <c r="A1075" t="str">
        <f t="shared" si="131"/>
        <v>R2-2</v>
      </c>
      <c r="B1075" t="str">
        <f t="shared" si="132"/>
        <v>GND</v>
      </c>
      <c r="C1075" t="str">
        <f t="shared" si="133"/>
        <v>R2-GND</v>
      </c>
      <c r="D1075" t="str">
        <f t="shared" si="134"/>
        <v>R2-2</v>
      </c>
      <c r="E1075" t="s">
        <v>1076</v>
      </c>
      <c r="F1075">
        <v>2</v>
      </c>
      <c r="G1075" t="s">
        <v>291</v>
      </c>
      <c r="AT1075">
        <f t="shared" si="135"/>
        <v>0</v>
      </c>
      <c r="AU1075">
        <f t="shared" si="136"/>
        <v>0</v>
      </c>
    </row>
    <row r="1076" spans="1:47" x14ac:dyDescent="0.25">
      <c r="A1076" t="str">
        <f t="shared" si="131"/>
        <v>R3-1</v>
      </c>
      <c r="B1076" t="str">
        <f t="shared" si="132"/>
        <v>NetJ14_12</v>
      </c>
      <c r="C1076" t="str">
        <f t="shared" si="133"/>
        <v>R3-NetJ14_12</v>
      </c>
      <c r="D1076" t="str">
        <f t="shared" si="134"/>
        <v>R3-1</v>
      </c>
      <c r="E1076" t="s">
        <v>746</v>
      </c>
      <c r="F1076">
        <v>1</v>
      </c>
      <c r="G1076" t="s">
        <v>1876</v>
      </c>
      <c r="AT1076" t="str">
        <f t="shared" si="135"/>
        <v>NetJ14_12</v>
      </c>
      <c r="AU1076" t="str">
        <f t="shared" si="136"/>
        <v>--</v>
      </c>
    </row>
    <row r="1077" spans="1:47" x14ac:dyDescent="0.25">
      <c r="A1077" t="str">
        <f t="shared" si="131"/>
        <v>R3-2</v>
      </c>
      <c r="B1077" t="str">
        <f t="shared" si="132"/>
        <v>PHY_LED1R</v>
      </c>
      <c r="C1077" t="str">
        <f t="shared" si="133"/>
        <v>R3-PHY_LED1R</v>
      </c>
      <c r="D1077" t="str">
        <f t="shared" si="134"/>
        <v>R3-2</v>
      </c>
      <c r="E1077" t="s">
        <v>746</v>
      </c>
      <c r="F1077">
        <v>2</v>
      </c>
      <c r="G1077" t="s">
        <v>1907</v>
      </c>
      <c r="AT1077" t="str">
        <f t="shared" si="135"/>
        <v>PHY_LED1R</v>
      </c>
      <c r="AU1077" t="str">
        <f t="shared" si="136"/>
        <v>--</v>
      </c>
    </row>
    <row r="1078" spans="1:47" x14ac:dyDescent="0.25">
      <c r="A1078" t="str">
        <f t="shared" si="131"/>
        <v>R4-1</v>
      </c>
      <c r="B1078" t="str">
        <f t="shared" si="132"/>
        <v>NetJ14_13</v>
      </c>
      <c r="C1078" t="str">
        <f t="shared" si="133"/>
        <v>R4-NetJ14_13</v>
      </c>
      <c r="D1078" t="str">
        <f t="shared" si="134"/>
        <v>R4-1</v>
      </c>
      <c r="E1078" t="s">
        <v>748</v>
      </c>
      <c r="F1078">
        <v>1</v>
      </c>
      <c r="G1078" t="s">
        <v>1877</v>
      </c>
      <c r="AT1078" t="str">
        <f t="shared" si="135"/>
        <v>NetJ14_13</v>
      </c>
      <c r="AU1078" t="str">
        <f t="shared" si="136"/>
        <v>--</v>
      </c>
    </row>
    <row r="1079" spans="1:47" x14ac:dyDescent="0.25">
      <c r="A1079" t="str">
        <f t="shared" si="131"/>
        <v>R4-2</v>
      </c>
      <c r="B1079" t="str">
        <f t="shared" si="132"/>
        <v>PHY_LED2R</v>
      </c>
      <c r="C1079" t="str">
        <f t="shared" si="133"/>
        <v>R4-PHY_LED2R</v>
      </c>
      <c r="D1079" t="str">
        <f t="shared" si="134"/>
        <v>R4-2</v>
      </c>
      <c r="E1079" t="s">
        <v>748</v>
      </c>
      <c r="F1079">
        <v>2</v>
      </c>
      <c r="G1079" t="s">
        <v>1910</v>
      </c>
      <c r="AT1079" t="str">
        <f t="shared" si="135"/>
        <v>PHY_LED2R</v>
      </c>
      <c r="AU1079" t="str">
        <f t="shared" si="136"/>
        <v>--</v>
      </c>
    </row>
    <row r="1080" spans="1:47" x14ac:dyDescent="0.25">
      <c r="A1080" t="str">
        <f t="shared" si="131"/>
        <v>R5-1</v>
      </c>
      <c r="B1080" t="str">
        <f t="shared" si="132"/>
        <v>USB-VBUS</v>
      </c>
      <c r="C1080" t="str">
        <f t="shared" si="133"/>
        <v>R5-USB-VBUS</v>
      </c>
      <c r="D1080" t="str">
        <f t="shared" si="134"/>
        <v>R5-1</v>
      </c>
      <c r="E1080" t="s">
        <v>750</v>
      </c>
      <c r="F1080">
        <v>1</v>
      </c>
      <c r="G1080" t="s">
        <v>1933</v>
      </c>
      <c r="AT1080" t="str">
        <f t="shared" si="135"/>
        <v>USB-VBUS</v>
      </c>
      <c r="AU1080" t="str">
        <f t="shared" si="136"/>
        <v>--</v>
      </c>
    </row>
    <row r="1081" spans="1:47" x14ac:dyDescent="0.25">
      <c r="A1081" t="str">
        <f t="shared" si="131"/>
        <v>R5-2</v>
      </c>
      <c r="B1081" t="str">
        <f t="shared" si="132"/>
        <v>USB-VBUS_R</v>
      </c>
      <c r="C1081" t="str">
        <f t="shared" si="133"/>
        <v>R5-USB-VBUS_R</v>
      </c>
      <c r="D1081" t="str">
        <f t="shared" si="134"/>
        <v>R5-2</v>
      </c>
      <c r="E1081" t="s">
        <v>750</v>
      </c>
      <c r="F1081">
        <v>2</v>
      </c>
      <c r="G1081" t="s">
        <v>1861</v>
      </c>
      <c r="AT1081">
        <f t="shared" si="135"/>
        <v>0</v>
      </c>
      <c r="AU1081">
        <f t="shared" si="136"/>
        <v>0</v>
      </c>
    </row>
    <row r="1082" spans="1:47" x14ac:dyDescent="0.25">
      <c r="A1082" t="str">
        <f t="shared" si="131"/>
        <v>R6-1</v>
      </c>
      <c r="B1082" t="str">
        <f t="shared" si="132"/>
        <v>NetD2_A</v>
      </c>
      <c r="C1082" t="str">
        <f t="shared" si="133"/>
        <v>R6-NetD2_A</v>
      </c>
      <c r="D1082" t="str">
        <f t="shared" si="134"/>
        <v>R6-1</v>
      </c>
      <c r="E1082" t="s">
        <v>751</v>
      </c>
      <c r="F1082">
        <v>1</v>
      </c>
      <c r="G1082" t="s">
        <v>1872</v>
      </c>
      <c r="AT1082" t="str">
        <f t="shared" si="135"/>
        <v>NetD2_A</v>
      </c>
      <c r="AU1082" t="str">
        <f t="shared" si="136"/>
        <v>--</v>
      </c>
    </row>
    <row r="1083" spans="1:47" x14ac:dyDescent="0.25">
      <c r="A1083" t="str">
        <f t="shared" si="131"/>
        <v>R6-2</v>
      </c>
      <c r="B1083" t="str">
        <f t="shared" si="132"/>
        <v>ULED2</v>
      </c>
      <c r="C1083" t="str">
        <f t="shared" si="133"/>
        <v>R6-ULED2</v>
      </c>
      <c r="D1083" t="str">
        <f t="shared" si="134"/>
        <v>R6-2</v>
      </c>
      <c r="E1083" t="s">
        <v>751</v>
      </c>
      <c r="F1083">
        <v>2</v>
      </c>
      <c r="G1083" t="s">
        <v>1932</v>
      </c>
      <c r="AT1083" t="str">
        <f t="shared" si="135"/>
        <v>ULED2</v>
      </c>
      <c r="AU1083" t="str">
        <f t="shared" si="136"/>
        <v>--</v>
      </c>
    </row>
    <row r="1084" spans="1:47" x14ac:dyDescent="0.25">
      <c r="A1084" t="str">
        <f t="shared" si="131"/>
        <v>R7-1</v>
      </c>
      <c r="B1084" t="str">
        <f t="shared" si="132"/>
        <v>OSCI_R</v>
      </c>
      <c r="C1084" t="str">
        <f t="shared" si="133"/>
        <v>R7-OSCI_R</v>
      </c>
      <c r="D1084" t="str">
        <f t="shared" si="134"/>
        <v>R7-1</v>
      </c>
      <c r="E1084" t="s">
        <v>753</v>
      </c>
      <c r="F1084">
        <v>1</v>
      </c>
      <c r="G1084" t="s">
        <v>1902</v>
      </c>
      <c r="AT1084" t="str">
        <f t="shared" si="135"/>
        <v>OSCI_R</v>
      </c>
      <c r="AU1084" t="str">
        <f t="shared" si="136"/>
        <v>--</v>
      </c>
    </row>
    <row r="1085" spans="1:47" x14ac:dyDescent="0.25">
      <c r="A1085" t="str">
        <f t="shared" si="131"/>
        <v>R7-2</v>
      </c>
      <c r="B1085" t="str">
        <f t="shared" si="132"/>
        <v>OSCI</v>
      </c>
      <c r="C1085" t="str">
        <f t="shared" si="133"/>
        <v>R7-OSCI</v>
      </c>
      <c r="D1085" t="str">
        <f t="shared" si="134"/>
        <v>R7-2</v>
      </c>
      <c r="E1085" t="s">
        <v>753</v>
      </c>
      <c r="F1085">
        <v>2</v>
      </c>
      <c r="G1085" t="s">
        <v>1901</v>
      </c>
      <c r="AT1085" t="str">
        <f t="shared" si="135"/>
        <v>OSCI</v>
      </c>
      <c r="AU1085" t="str">
        <f t="shared" si="136"/>
        <v>--</v>
      </c>
    </row>
    <row r="1086" spans="1:47" x14ac:dyDescent="0.25">
      <c r="A1086" t="str">
        <f t="shared" si="131"/>
        <v>R8-1</v>
      </c>
      <c r="B1086" t="str">
        <f t="shared" si="132"/>
        <v>NetD3_A</v>
      </c>
      <c r="C1086" t="str">
        <f t="shared" si="133"/>
        <v>R8-NetD3_A</v>
      </c>
      <c r="D1086" t="str">
        <f t="shared" si="134"/>
        <v>R8-1</v>
      </c>
      <c r="E1086" t="s">
        <v>755</v>
      </c>
      <c r="F1086">
        <v>1</v>
      </c>
      <c r="G1086" t="s">
        <v>1873</v>
      </c>
      <c r="AT1086" t="str">
        <f t="shared" si="135"/>
        <v>NetD3_A</v>
      </c>
      <c r="AU1086" t="str">
        <f t="shared" si="136"/>
        <v>--</v>
      </c>
    </row>
    <row r="1087" spans="1:47" x14ac:dyDescent="0.25">
      <c r="A1087" t="str">
        <f t="shared" si="131"/>
        <v>R8-2</v>
      </c>
      <c r="B1087" t="str">
        <f t="shared" si="132"/>
        <v>FLED1</v>
      </c>
      <c r="C1087" t="str">
        <f t="shared" si="133"/>
        <v>R8-FLED1</v>
      </c>
      <c r="D1087" t="str">
        <f t="shared" si="134"/>
        <v>R8-2</v>
      </c>
      <c r="E1087" t="s">
        <v>755</v>
      </c>
      <c r="F1087">
        <v>2</v>
      </c>
      <c r="G1087" t="s">
        <v>1830</v>
      </c>
      <c r="AT1087" t="str">
        <f t="shared" si="135"/>
        <v>FLED1</v>
      </c>
      <c r="AU1087" t="str">
        <f t="shared" si="136"/>
        <v>--</v>
      </c>
    </row>
    <row r="1088" spans="1:47" x14ac:dyDescent="0.25">
      <c r="A1088" t="str">
        <f t="shared" si="131"/>
        <v>R9-1</v>
      </c>
      <c r="B1088" t="str">
        <f t="shared" si="132"/>
        <v>NetC8_1</v>
      </c>
      <c r="C1088" t="str">
        <f t="shared" si="133"/>
        <v>R9-NetC8_1</v>
      </c>
      <c r="D1088" t="str">
        <f t="shared" si="134"/>
        <v>R9-1</v>
      </c>
      <c r="E1088" t="s">
        <v>1077</v>
      </c>
      <c r="F1088">
        <v>1</v>
      </c>
      <c r="G1088" t="s">
        <v>1868</v>
      </c>
      <c r="AT1088" t="str">
        <f t="shared" si="135"/>
        <v>NetC8_1</v>
      </c>
      <c r="AU1088" t="str">
        <f t="shared" si="136"/>
        <v>--</v>
      </c>
    </row>
    <row r="1089" spans="1:47" x14ac:dyDescent="0.25">
      <c r="A1089" t="str">
        <f t="shared" si="131"/>
        <v>R9-2</v>
      </c>
      <c r="B1089" t="str">
        <f t="shared" si="132"/>
        <v>NetC8_2</v>
      </c>
      <c r="C1089" t="str">
        <f t="shared" si="133"/>
        <v>R9-NetC8_2</v>
      </c>
      <c r="D1089" t="str">
        <f t="shared" si="134"/>
        <v>R9-2</v>
      </c>
      <c r="E1089" t="s">
        <v>1077</v>
      </c>
      <c r="F1089">
        <v>2</v>
      </c>
      <c r="G1089" t="s">
        <v>1869</v>
      </c>
      <c r="AT1089" t="str">
        <f t="shared" si="135"/>
        <v>NetC8_2</v>
      </c>
      <c r="AU1089" t="str">
        <f t="shared" si="136"/>
        <v>--</v>
      </c>
    </row>
    <row r="1090" spans="1:47" x14ac:dyDescent="0.25">
      <c r="A1090" t="str">
        <f t="shared" si="131"/>
        <v>R10-1</v>
      </c>
      <c r="B1090" t="str">
        <f t="shared" si="132"/>
        <v>3.3V</v>
      </c>
      <c r="C1090" t="str">
        <f t="shared" si="133"/>
        <v>R10-3.3V</v>
      </c>
      <c r="D1090" t="str">
        <f t="shared" si="134"/>
        <v>R10-1</v>
      </c>
      <c r="E1090" t="s">
        <v>757</v>
      </c>
      <c r="F1090">
        <v>1</v>
      </c>
      <c r="G1090" t="s">
        <v>1598</v>
      </c>
      <c r="AT1090">
        <f t="shared" si="135"/>
        <v>0</v>
      </c>
      <c r="AU1090">
        <f t="shared" si="136"/>
        <v>0</v>
      </c>
    </row>
    <row r="1091" spans="1:47" x14ac:dyDescent="0.25">
      <c r="A1091" t="str">
        <f t="shared" si="131"/>
        <v>R10-2</v>
      </c>
      <c r="B1091" t="str">
        <f t="shared" si="132"/>
        <v>JTAGEN</v>
      </c>
      <c r="C1091" t="str">
        <f t="shared" si="133"/>
        <v>R10-JTAGEN</v>
      </c>
      <c r="D1091" t="str">
        <f t="shared" si="134"/>
        <v>R10-2</v>
      </c>
      <c r="E1091" t="s">
        <v>757</v>
      </c>
      <c r="F1091">
        <v>2</v>
      </c>
      <c r="G1091" t="s">
        <v>1837</v>
      </c>
      <c r="AT1091" t="str">
        <f t="shared" si="135"/>
        <v>JTAGEN</v>
      </c>
      <c r="AU1091" t="str">
        <f t="shared" si="136"/>
        <v>--</v>
      </c>
    </row>
    <row r="1092" spans="1:47" x14ac:dyDescent="0.25">
      <c r="A1092" t="str">
        <f t="shared" si="131"/>
        <v>R11-1</v>
      </c>
      <c r="B1092" t="str">
        <f t="shared" si="132"/>
        <v>GND</v>
      </c>
      <c r="C1092" t="str">
        <f t="shared" si="133"/>
        <v>R11-GND</v>
      </c>
      <c r="D1092" t="str">
        <f t="shared" si="134"/>
        <v>R11-1</v>
      </c>
      <c r="E1092" t="s">
        <v>759</v>
      </c>
      <c r="F1092">
        <v>1</v>
      </c>
      <c r="G1092" t="s">
        <v>291</v>
      </c>
      <c r="AT1092">
        <f t="shared" si="135"/>
        <v>0</v>
      </c>
      <c r="AU1092">
        <f t="shared" si="136"/>
        <v>0</v>
      </c>
    </row>
    <row r="1093" spans="1:47" x14ac:dyDescent="0.25">
      <c r="A1093" t="str">
        <f t="shared" si="131"/>
        <v>R11-2</v>
      </c>
      <c r="B1093" t="str">
        <f t="shared" si="132"/>
        <v>NetR11_2</v>
      </c>
      <c r="C1093" t="str">
        <f t="shared" si="133"/>
        <v>R11-NetR11_2</v>
      </c>
      <c r="D1093" t="str">
        <f t="shared" si="134"/>
        <v>R11-2</v>
      </c>
      <c r="E1093" t="s">
        <v>759</v>
      </c>
      <c r="F1093">
        <v>2</v>
      </c>
      <c r="G1093" t="s">
        <v>1879</v>
      </c>
      <c r="AT1093" t="str">
        <f t="shared" si="135"/>
        <v>NetR11_2</v>
      </c>
      <c r="AU1093" t="str">
        <f t="shared" si="136"/>
        <v>--</v>
      </c>
    </row>
    <row r="1094" spans="1:47" x14ac:dyDescent="0.25">
      <c r="A1094" t="str">
        <f t="shared" ref="A1094:A1157" si="137">$E1094&amp;"-"&amp;$F1094</f>
        <v>R12-1</v>
      </c>
      <c r="B1094" t="str">
        <f t="shared" ref="B1094:B1157" si="138">IF(OR(E1094=$A$2,E1094=$B$2,E1094=$C$2,E1094=$D$2),"--",G1094)</f>
        <v>3.3V</v>
      </c>
      <c r="C1094" t="str">
        <f t="shared" ref="C1094:C1157" si="139">$E1094&amp;"-"&amp;$G1094</f>
        <v>R12-3.3V</v>
      </c>
      <c r="D1094" t="str">
        <f t="shared" ref="D1094:D1157" si="140">A1094</f>
        <v>R12-1</v>
      </c>
      <c r="E1094" t="s">
        <v>876</v>
      </c>
      <c r="F1094">
        <v>1</v>
      </c>
      <c r="G1094" t="s">
        <v>1598</v>
      </c>
      <c r="AT1094">
        <f t="shared" ref="AT1094:AT1157" si="141">IF(IF(COUNTIF($AO$6:$AQ$150,B1094)&gt;0,"---","--")="---",VLOOKUP(B1094,$AO$6:$AQ$150,3,0),B1094)</f>
        <v>0</v>
      </c>
      <c r="AU1094">
        <f t="shared" ref="AU1094:AU1157" si="142">IF(IF(COUNTIF($AO$6:$AQ$150,B1094)&gt;0,"---","--")="---",VLOOKUP(B1094,$AO$6:$AQ$150,2,0),"--")</f>
        <v>0</v>
      </c>
    </row>
    <row r="1095" spans="1:47" x14ac:dyDescent="0.25">
      <c r="A1095" t="str">
        <f t="shared" si="137"/>
        <v>R12-2</v>
      </c>
      <c r="B1095" t="str">
        <f t="shared" si="138"/>
        <v>NetR12_2</v>
      </c>
      <c r="C1095" t="str">
        <f t="shared" si="139"/>
        <v>R12-NetR12_2</v>
      </c>
      <c r="D1095" t="str">
        <f t="shared" si="140"/>
        <v>R12-2</v>
      </c>
      <c r="E1095" t="s">
        <v>876</v>
      </c>
      <c r="F1095">
        <v>2</v>
      </c>
      <c r="G1095" t="s">
        <v>1880</v>
      </c>
      <c r="AT1095" t="str">
        <f t="shared" si="141"/>
        <v>NetR12_2</v>
      </c>
      <c r="AU1095" t="str">
        <f t="shared" si="142"/>
        <v>--</v>
      </c>
    </row>
    <row r="1096" spans="1:47" x14ac:dyDescent="0.25">
      <c r="A1096" t="str">
        <f t="shared" si="137"/>
        <v>R13-1</v>
      </c>
      <c r="B1096" t="str">
        <f t="shared" si="138"/>
        <v>NetD4_A</v>
      </c>
      <c r="C1096" t="str">
        <f t="shared" si="139"/>
        <v>R13-NetD4_A</v>
      </c>
      <c r="D1096" t="str">
        <f t="shared" si="140"/>
        <v>R13-1</v>
      </c>
      <c r="E1096" t="s">
        <v>1078</v>
      </c>
      <c r="F1096">
        <v>1</v>
      </c>
      <c r="G1096" t="s">
        <v>1874</v>
      </c>
      <c r="AT1096" t="str">
        <f t="shared" si="141"/>
        <v>NetD4_A</v>
      </c>
      <c r="AU1096" t="str">
        <f t="shared" si="142"/>
        <v>--</v>
      </c>
    </row>
    <row r="1097" spans="1:47" x14ac:dyDescent="0.25">
      <c r="A1097" t="str">
        <f t="shared" si="137"/>
        <v>R13-2</v>
      </c>
      <c r="B1097" t="str">
        <f t="shared" si="138"/>
        <v>FLED2</v>
      </c>
      <c r="C1097" t="str">
        <f t="shared" si="139"/>
        <v>R13-FLED2</v>
      </c>
      <c r="D1097" t="str">
        <f t="shared" si="140"/>
        <v>R13-2</v>
      </c>
      <c r="E1097" t="s">
        <v>1078</v>
      </c>
      <c r="F1097">
        <v>2</v>
      </c>
      <c r="G1097" t="s">
        <v>1831</v>
      </c>
      <c r="AT1097" t="str">
        <f t="shared" si="141"/>
        <v>FLED2</v>
      </c>
      <c r="AU1097" t="str">
        <f t="shared" si="142"/>
        <v>--</v>
      </c>
    </row>
    <row r="1098" spans="1:47" x14ac:dyDescent="0.25">
      <c r="A1098" t="str">
        <f t="shared" si="137"/>
        <v>R14-1</v>
      </c>
      <c r="B1098" t="str">
        <f t="shared" si="138"/>
        <v>3.3V</v>
      </c>
      <c r="C1098" t="str">
        <f t="shared" si="139"/>
        <v>R14-3.3V</v>
      </c>
      <c r="D1098" t="str">
        <f t="shared" si="140"/>
        <v>R14-1</v>
      </c>
      <c r="E1098" t="s">
        <v>877</v>
      </c>
      <c r="F1098">
        <v>1</v>
      </c>
      <c r="G1098" t="s">
        <v>1598</v>
      </c>
      <c r="AT1098">
        <f t="shared" si="141"/>
        <v>0</v>
      </c>
      <c r="AU1098">
        <f t="shared" si="142"/>
        <v>0</v>
      </c>
    </row>
    <row r="1099" spans="1:47" x14ac:dyDescent="0.25">
      <c r="A1099" t="str">
        <f t="shared" si="137"/>
        <v>R14-2</v>
      </c>
      <c r="B1099" t="str">
        <f t="shared" si="138"/>
        <v>NetR14_2</v>
      </c>
      <c r="C1099" t="str">
        <f t="shared" si="139"/>
        <v>R14-NetR14_2</v>
      </c>
      <c r="D1099" t="str">
        <f t="shared" si="140"/>
        <v>R14-2</v>
      </c>
      <c r="E1099" t="s">
        <v>877</v>
      </c>
      <c r="F1099">
        <v>2</v>
      </c>
      <c r="G1099" t="s">
        <v>1881</v>
      </c>
      <c r="AT1099" t="str">
        <f t="shared" si="141"/>
        <v>NetR14_2</v>
      </c>
      <c r="AU1099" t="str">
        <f t="shared" si="142"/>
        <v>--</v>
      </c>
    </row>
    <row r="1100" spans="1:47" x14ac:dyDescent="0.25">
      <c r="A1100" t="str">
        <f t="shared" si="137"/>
        <v>R15-1</v>
      </c>
      <c r="B1100" t="str">
        <f t="shared" si="138"/>
        <v>EEDATA</v>
      </c>
      <c r="C1100" t="str">
        <f t="shared" si="139"/>
        <v>R15-EEDATA</v>
      </c>
      <c r="D1100" t="str">
        <f t="shared" si="140"/>
        <v>R15-1</v>
      </c>
      <c r="E1100" t="s">
        <v>878</v>
      </c>
      <c r="F1100">
        <v>1</v>
      </c>
      <c r="G1100" t="s">
        <v>1814</v>
      </c>
      <c r="AT1100" t="str">
        <f t="shared" si="141"/>
        <v>EEDATA</v>
      </c>
      <c r="AU1100" t="str">
        <f t="shared" si="142"/>
        <v>--</v>
      </c>
    </row>
    <row r="1101" spans="1:47" x14ac:dyDescent="0.25">
      <c r="A1101" t="str">
        <f t="shared" si="137"/>
        <v>R15-2</v>
      </c>
      <c r="B1101" t="str">
        <f t="shared" si="138"/>
        <v>NetR15_2</v>
      </c>
      <c r="C1101" t="str">
        <f t="shared" si="139"/>
        <v>R15-NetR15_2</v>
      </c>
      <c r="D1101" t="str">
        <f t="shared" si="140"/>
        <v>R15-2</v>
      </c>
      <c r="E1101" t="s">
        <v>878</v>
      </c>
      <c r="F1101">
        <v>2</v>
      </c>
      <c r="G1101" t="s">
        <v>1883</v>
      </c>
      <c r="AT1101" t="str">
        <f t="shared" si="141"/>
        <v>NetR15_2</v>
      </c>
      <c r="AU1101" t="str">
        <f t="shared" si="142"/>
        <v>--</v>
      </c>
    </row>
    <row r="1102" spans="1:47" x14ac:dyDescent="0.25">
      <c r="A1102" t="str">
        <f t="shared" si="137"/>
        <v>R16-1</v>
      </c>
      <c r="B1102" t="str">
        <f t="shared" si="138"/>
        <v>NetC8_2</v>
      </c>
      <c r="C1102" t="str">
        <f t="shared" si="139"/>
        <v>R16-NetC8_2</v>
      </c>
      <c r="D1102" t="str">
        <f t="shared" si="140"/>
        <v>R16-1</v>
      </c>
      <c r="E1102" t="s">
        <v>879</v>
      </c>
      <c r="F1102">
        <v>1</v>
      </c>
      <c r="G1102" t="s">
        <v>1869</v>
      </c>
      <c r="AT1102" t="str">
        <f t="shared" si="141"/>
        <v>NetC8_2</v>
      </c>
      <c r="AU1102" t="str">
        <f t="shared" si="142"/>
        <v>--</v>
      </c>
    </row>
    <row r="1103" spans="1:47" x14ac:dyDescent="0.25">
      <c r="A1103" t="str">
        <f t="shared" si="137"/>
        <v>R16-2</v>
      </c>
      <c r="B1103" t="str">
        <f t="shared" si="138"/>
        <v>AGND_DCDC</v>
      </c>
      <c r="C1103" t="str">
        <f t="shared" si="139"/>
        <v>R16-AGND_DCDC</v>
      </c>
      <c r="D1103" t="str">
        <f t="shared" si="140"/>
        <v>R16-2</v>
      </c>
      <c r="E1103" t="s">
        <v>879</v>
      </c>
      <c r="F1103">
        <v>2</v>
      </c>
      <c r="G1103" t="s">
        <v>1613</v>
      </c>
      <c r="AT1103" t="str">
        <f t="shared" si="141"/>
        <v>AGND_DCDC</v>
      </c>
      <c r="AU1103" t="str">
        <f t="shared" si="142"/>
        <v>--</v>
      </c>
    </row>
    <row r="1104" spans="1:47" x14ac:dyDescent="0.25">
      <c r="A1104" t="str">
        <f t="shared" si="137"/>
        <v>R17-1</v>
      </c>
      <c r="B1104" t="str">
        <f t="shared" si="138"/>
        <v>M3.3VOUT</v>
      </c>
      <c r="C1104" t="str">
        <f t="shared" si="139"/>
        <v>R17-M3.3VOUT</v>
      </c>
      <c r="D1104" t="str">
        <f t="shared" si="140"/>
        <v>R17-1</v>
      </c>
      <c r="E1104" t="s">
        <v>1079</v>
      </c>
      <c r="F1104">
        <v>1</v>
      </c>
      <c r="G1104" t="s">
        <v>1778</v>
      </c>
      <c r="AT1104">
        <f t="shared" si="141"/>
        <v>0</v>
      </c>
      <c r="AU1104">
        <f t="shared" si="142"/>
        <v>0</v>
      </c>
    </row>
    <row r="1105" spans="1:47" x14ac:dyDescent="0.25">
      <c r="A1105" t="str">
        <f t="shared" si="137"/>
        <v>R17-2</v>
      </c>
      <c r="B1105" t="str">
        <f t="shared" si="138"/>
        <v>MIO10</v>
      </c>
      <c r="C1105" t="str">
        <f t="shared" si="139"/>
        <v>R17-MIO10</v>
      </c>
      <c r="D1105" t="str">
        <f t="shared" si="140"/>
        <v>R17-2</v>
      </c>
      <c r="E1105" t="s">
        <v>1079</v>
      </c>
      <c r="F1105">
        <v>2</v>
      </c>
      <c r="G1105" t="s">
        <v>1841</v>
      </c>
      <c r="AT1105" t="str">
        <f t="shared" si="141"/>
        <v>MIO10</v>
      </c>
      <c r="AU1105" t="str">
        <f t="shared" si="142"/>
        <v>--</v>
      </c>
    </row>
    <row r="1106" spans="1:47" x14ac:dyDescent="0.25">
      <c r="A1106" t="str">
        <f t="shared" si="137"/>
        <v>R18-1</v>
      </c>
      <c r="B1106" t="str">
        <f t="shared" si="138"/>
        <v>M3.3VOUT</v>
      </c>
      <c r="C1106" t="str">
        <f t="shared" si="139"/>
        <v>R18-M3.3VOUT</v>
      </c>
      <c r="D1106" t="str">
        <f t="shared" si="140"/>
        <v>R18-1</v>
      </c>
      <c r="E1106" t="s">
        <v>1080</v>
      </c>
      <c r="F1106">
        <v>1</v>
      </c>
      <c r="G1106" t="s">
        <v>1778</v>
      </c>
      <c r="AT1106">
        <f t="shared" si="141"/>
        <v>0</v>
      </c>
      <c r="AU1106">
        <f t="shared" si="142"/>
        <v>0</v>
      </c>
    </row>
    <row r="1107" spans="1:47" x14ac:dyDescent="0.25">
      <c r="A1107" t="str">
        <f t="shared" si="137"/>
        <v>R18-2</v>
      </c>
      <c r="B1107" t="str">
        <f t="shared" si="138"/>
        <v>MIO11</v>
      </c>
      <c r="C1107" t="str">
        <f t="shared" si="139"/>
        <v>R18-MIO11</v>
      </c>
      <c r="D1107" t="str">
        <f t="shared" si="140"/>
        <v>R18-2</v>
      </c>
      <c r="E1107" t="s">
        <v>1080</v>
      </c>
      <c r="F1107">
        <v>2</v>
      </c>
      <c r="G1107" t="s">
        <v>1842</v>
      </c>
      <c r="AT1107" t="str">
        <f t="shared" si="141"/>
        <v>MIO11</v>
      </c>
      <c r="AU1107" t="str">
        <f t="shared" si="142"/>
        <v>--</v>
      </c>
    </row>
    <row r="1108" spans="1:47" x14ac:dyDescent="0.25">
      <c r="A1108" t="str">
        <f t="shared" si="137"/>
        <v>R19-1</v>
      </c>
      <c r="B1108" t="str">
        <f t="shared" si="138"/>
        <v>3.3V</v>
      </c>
      <c r="C1108" t="str">
        <f t="shared" si="139"/>
        <v>R19-3.3V</v>
      </c>
      <c r="D1108" t="str">
        <f t="shared" si="140"/>
        <v>R19-1</v>
      </c>
      <c r="E1108" t="s">
        <v>981</v>
      </c>
      <c r="F1108">
        <v>1</v>
      </c>
      <c r="G1108" t="s">
        <v>1598</v>
      </c>
      <c r="AT1108">
        <f t="shared" si="141"/>
        <v>0</v>
      </c>
      <c r="AU1108">
        <f t="shared" si="142"/>
        <v>0</v>
      </c>
    </row>
    <row r="1109" spans="1:47" x14ac:dyDescent="0.25">
      <c r="A1109" t="str">
        <f t="shared" si="137"/>
        <v>R19-2</v>
      </c>
      <c r="B1109" t="str">
        <f t="shared" si="138"/>
        <v>MIO10-SCL</v>
      </c>
      <c r="C1109" t="str">
        <f t="shared" si="139"/>
        <v>R19-MIO10-SCL</v>
      </c>
      <c r="D1109" t="str">
        <f t="shared" si="140"/>
        <v>R19-2</v>
      </c>
      <c r="E1109" t="s">
        <v>981</v>
      </c>
      <c r="F1109">
        <v>2</v>
      </c>
      <c r="G1109" t="s">
        <v>1597</v>
      </c>
      <c r="AT1109" t="str">
        <f t="shared" si="141"/>
        <v>MIO10-SCL</v>
      </c>
      <c r="AU1109" t="str">
        <f t="shared" si="142"/>
        <v>--</v>
      </c>
    </row>
    <row r="1110" spans="1:47" x14ac:dyDescent="0.25">
      <c r="A1110" t="str">
        <f t="shared" si="137"/>
        <v>R20-1</v>
      </c>
      <c r="B1110" t="str">
        <f t="shared" si="138"/>
        <v>3.3V</v>
      </c>
      <c r="C1110" t="str">
        <f t="shared" si="139"/>
        <v>R20-3.3V</v>
      </c>
      <c r="D1110" t="str">
        <f t="shared" si="140"/>
        <v>R20-1</v>
      </c>
      <c r="E1110" t="s">
        <v>982</v>
      </c>
      <c r="F1110">
        <v>1</v>
      </c>
      <c r="G1110" t="s">
        <v>1598</v>
      </c>
      <c r="AT1110">
        <f t="shared" si="141"/>
        <v>0</v>
      </c>
      <c r="AU1110">
        <f t="shared" si="142"/>
        <v>0</v>
      </c>
    </row>
    <row r="1111" spans="1:47" x14ac:dyDescent="0.25">
      <c r="A1111" t="str">
        <f t="shared" si="137"/>
        <v>R20-2</v>
      </c>
      <c r="B1111" t="str">
        <f t="shared" si="138"/>
        <v>MIO11-SDA</v>
      </c>
      <c r="C1111" t="str">
        <f t="shared" si="139"/>
        <v>R20-MIO11-SDA</v>
      </c>
      <c r="D1111" t="str">
        <f t="shared" si="140"/>
        <v>R20-2</v>
      </c>
      <c r="E1111" t="s">
        <v>982</v>
      </c>
      <c r="F1111">
        <v>2</v>
      </c>
      <c r="G1111" t="s">
        <v>1599</v>
      </c>
      <c r="AT1111" t="str">
        <f t="shared" si="141"/>
        <v>MIO11-SDA</v>
      </c>
      <c r="AU1111" t="str">
        <f t="shared" si="142"/>
        <v>--</v>
      </c>
    </row>
    <row r="1112" spans="1:47" x14ac:dyDescent="0.25">
      <c r="A1112" t="str">
        <f t="shared" si="137"/>
        <v>R21-1</v>
      </c>
      <c r="B1112" t="str">
        <f t="shared" si="138"/>
        <v>OTG-ID</v>
      </c>
      <c r="C1112" t="str">
        <f t="shared" si="139"/>
        <v>R21-OTG-ID</v>
      </c>
      <c r="D1112" t="str">
        <f t="shared" si="140"/>
        <v>R21-1</v>
      </c>
      <c r="E1112" t="s">
        <v>983</v>
      </c>
      <c r="F1112">
        <v>1</v>
      </c>
      <c r="G1112" t="s">
        <v>1903</v>
      </c>
      <c r="AT1112" t="str">
        <f t="shared" si="141"/>
        <v>OTG-ID</v>
      </c>
      <c r="AU1112" t="str">
        <f t="shared" si="142"/>
        <v>--</v>
      </c>
    </row>
    <row r="1113" spans="1:47" x14ac:dyDescent="0.25">
      <c r="A1113" t="str">
        <f t="shared" si="137"/>
        <v>R21-2</v>
      </c>
      <c r="B1113" t="str">
        <f t="shared" si="138"/>
        <v>NetJ12_4</v>
      </c>
      <c r="C1113" t="str">
        <f t="shared" si="139"/>
        <v>R21-NetJ12_4</v>
      </c>
      <c r="D1113" t="str">
        <f t="shared" si="140"/>
        <v>R21-2</v>
      </c>
      <c r="E1113" t="s">
        <v>983</v>
      </c>
      <c r="F1113">
        <v>2</v>
      </c>
      <c r="G1113" t="s">
        <v>1875</v>
      </c>
      <c r="AT1113" t="str">
        <f t="shared" si="141"/>
        <v>NetJ12_4</v>
      </c>
      <c r="AU1113" t="str">
        <f t="shared" si="142"/>
        <v>--</v>
      </c>
    </row>
    <row r="1114" spans="1:47" x14ac:dyDescent="0.25">
      <c r="A1114" t="str">
        <f t="shared" si="137"/>
        <v>R22-1</v>
      </c>
      <c r="B1114" t="str">
        <f t="shared" si="138"/>
        <v>NetR15_2</v>
      </c>
      <c r="C1114" t="str">
        <f t="shared" si="139"/>
        <v>R22-NetR15_2</v>
      </c>
      <c r="D1114" t="str">
        <f t="shared" si="140"/>
        <v>R22-1</v>
      </c>
      <c r="E1114" t="s">
        <v>1081</v>
      </c>
      <c r="F1114">
        <v>1</v>
      </c>
      <c r="G1114" t="s">
        <v>1883</v>
      </c>
      <c r="AT1114" t="str">
        <f t="shared" si="141"/>
        <v>NetR15_2</v>
      </c>
      <c r="AU1114" t="str">
        <f t="shared" si="142"/>
        <v>--</v>
      </c>
    </row>
    <row r="1115" spans="1:47" x14ac:dyDescent="0.25">
      <c r="A1115" t="str">
        <f t="shared" si="137"/>
        <v>R22-2</v>
      </c>
      <c r="B1115" t="str">
        <f t="shared" si="138"/>
        <v>NetR14_2</v>
      </c>
      <c r="C1115" t="str">
        <f t="shared" si="139"/>
        <v>R22-NetR14_2</v>
      </c>
      <c r="D1115" t="str">
        <f t="shared" si="140"/>
        <v>R22-2</v>
      </c>
      <c r="E1115" t="s">
        <v>1081</v>
      </c>
      <c r="F1115">
        <v>2</v>
      </c>
      <c r="G1115" t="s">
        <v>1881</v>
      </c>
      <c r="AT1115" t="str">
        <f t="shared" si="141"/>
        <v>NetR14_2</v>
      </c>
      <c r="AU1115" t="str">
        <f t="shared" si="142"/>
        <v>--</v>
      </c>
    </row>
    <row r="1116" spans="1:47" x14ac:dyDescent="0.25">
      <c r="A1116" t="str">
        <f t="shared" si="137"/>
        <v>R23-1</v>
      </c>
      <c r="B1116" t="str">
        <f t="shared" si="138"/>
        <v>M3.3VOUT</v>
      </c>
      <c r="C1116" t="str">
        <f t="shared" si="139"/>
        <v>R23-M3.3VOUT</v>
      </c>
      <c r="D1116" t="str">
        <f t="shared" si="140"/>
        <v>R23-1</v>
      </c>
      <c r="E1116" t="s">
        <v>1531</v>
      </c>
      <c r="F1116">
        <v>1</v>
      </c>
      <c r="G1116" t="s">
        <v>1778</v>
      </c>
      <c r="AT1116">
        <f t="shared" si="141"/>
        <v>0</v>
      </c>
      <c r="AU1116">
        <f t="shared" si="142"/>
        <v>0</v>
      </c>
    </row>
    <row r="1117" spans="1:47" x14ac:dyDescent="0.25">
      <c r="A1117" t="str">
        <f t="shared" si="137"/>
        <v>R23-2</v>
      </c>
      <c r="B1117" t="str">
        <f t="shared" si="138"/>
        <v>VCCIOA</v>
      </c>
      <c r="C1117" t="str">
        <f t="shared" si="139"/>
        <v>R23-VCCIOA</v>
      </c>
      <c r="D1117" t="str">
        <f t="shared" si="140"/>
        <v>R23-2</v>
      </c>
      <c r="E1117" t="s">
        <v>1531</v>
      </c>
      <c r="F1117">
        <v>2</v>
      </c>
      <c r="G1117" t="s">
        <v>1669</v>
      </c>
      <c r="AT1117">
        <f t="shared" si="141"/>
        <v>0</v>
      </c>
      <c r="AU1117">
        <f t="shared" si="142"/>
        <v>0</v>
      </c>
    </row>
    <row r="1118" spans="1:47" x14ac:dyDescent="0.25">
      <c r="A1118" t="str">
        <f t="shared" si="137"/>
        <v>R24-1</v>
      </c>
      <c r="B1118" t="str">
        <f t="shared" si="138"/>
        <v>FLED1</v>
      </c>
      <c r="C1118" t="str">
        <f t="shared" si="139"/>
        <v>R24-FLED1</v>
      </c>
      <c r="D1118" t="str">
        <f t="shared" si="140"/>
        <v>R24-1</v>
      </c>
      <c r="E1118" t="s">
        <v>1532</v>
      </c>
      <c r="F1118">
        <v>1</v>
      </c>
      <c r="G1118" t="s">
        <v>1830</v>
      </c>
      <c r="AT1118" t="str">
        <f t="shared" si="141"/>
        <v>FLED1</v>
      </c>
      <c r="AU1118" t="str">
        <f t="shared" si="142"/>
        <v>--</v>
      </c>
    </row>
    <row r="1119" spans="1:47" x14ac:dyDescent="0.25">
      <c r="A1119" t="str">
        <f t="shared" si="137"/>
        <v>R24-2</v>
      </c>
      <c r="B1119" t="str">
        <f t="shared" si="138"/>
        <v>FL_0</v>
      </c>
      <c r="C1119" t="str">
        <f t="shared" si="139"/>
        <v>R24-FL_0</v>
      </c>
      <c r="D1119" t="str">
        <f t="shared" si="140"/>
        <v>R24-2</v>
      </c>
      <c r="E1119" t="s">
        <v>1532</v>
      </c>
      <c r="F1119">
        <v>2</v>
      </c>
      <c r="G1119" t="s">
        <v>1832</v>
      </c>
      <c r="AT1119" t="str">
        <f t="shared" si="141"/>
        <v>FL_0</v>
      </c>
      <c r="AU1119" t="str">
        <f t="shared" si="142"/>
        <v>--</v>
      </c>
    </row>
    <row r="1120" spans="1:47" x14ac:dyDescent="0.25">
      <c r="A1120" t="str">
        <f t="shared" si="137"/>
        <v>R25-1</v>
      </c>
      <c r="B1120" t="str">
        <f t="shared" si="138"/>
        <v>M3.3VOUT</v>
      </c>
      <c r="C1120" t="str">
        <f t="shared" si="139"/>
        <v>R25-M3.3VOUT</v>
      </c>
      <c r="D1120" t="str">
        <f t="shared" si="140"/>
        <v>R25-1</v>
      </c>
      <c r="E1120" t="s">
        <v>1533</v>
      </c>
      <c r="F1120">
        <v>1</v>
      </c>
      <c r="G1120" t="s">
        <v>1778</v>
      </c>
      <c r="AT1120">
        <f t="shared" si="141"/>
        <v>0</v>
      </c>
      <c r="AU1120">
        <f t="shared" si="142"/>
        <v>0</v>
      </c>
    </row>
    <row r="1121" spans="1:47" x14ac:dyDescent="0.25">
      <c r="A1121" t="str">
        <f t="shared" si="137"/>
        <v>R25-2</v>
      </c>
      <c r="B1121" t="str">
        <f t="shared" si="138"/>
        <v>VCCIOC</v>
      </c>
      <c r="C1121" t="str">
        <f t="shared" si="139"/>
        <v>R25-VCCIOC</v>
      </c>
      <c r="D1121" t="str">
        <f t="shared" si="140"/>
        <v>R25-2</v>
      </c>
      <c r="E1121" t="s">
        <v>1533</v>
      </c>
      <c r="F1121">
        <v>2</v>
      </c>
      <c r="G1121" t="s">
        <v>1792</v>
      </c>
      <c r="AT1121">
        <f t="shared" si="141"/>
        <v>0</v>
      </c>
      <c r="AU1121">
        <f t="shared" si="142"/>
        <v>0</v>
      </c>
    </row>
    <row r="1122" spans="1:47" x14ac:dyDescent="0.25">
      <c r="A1122" t="str">
        <f t="shared" si="137"/>
        <v>R26-1</v>
      </c>
      <c r="B1122" t="str">
        <f t="shared" si="138"/>
        <v>M3.3VOUT</v>
      </c>
      <c r="C1122" t="str">
        <f t="shared" si="139"/>
        <v>R26-M3.3VOUT</v>
      </c>
      <c r="D1122" t="str">
        <f t="shared" si="140"/>
        <v>R26-1</v>
      </c>
      <c r="E1122" t="s">
        <v>1534</v>
      </c>
      <c r="F1122">
        <v>1</v>
      </c>
      <c r="G1122" t="s">
        <v>1778</v>
      </c>
      <c r="AT1122">
        <f t="shared" si="141"/>
        <v>0</v>
      </c>
      <c r="AU1122">
        <f t="shared" si="142"/>
        <v>0</v>
      </c>
    </row>
    <row r="1123" spans="1:47" x14ac:dyDescent="0.25">
      <c r="A1123" t="str">
        <f t="shared" si="137"/>
        <v>R26-2</v>
      </c>
      <c r="B1123" t="str">
        <f t="shared" si="138"/>
        <v>VCCIOD</v>
      </c>
      <c r="C1123" t="str">
        <f t="shared" si="139"/>
        <v>R26-VCCIOD</v>
      </c>
      <c r="D1123" t="str">
        <f t="shared" si="140"/>
        <v>R26-2</v>
      </c>
      <c r="E1123" t="s">
        <v>1534</v>
      </c>
      <c r="F1123">
        <v>2</v>
      </c>
      <c r="G1123" t="s">
        <v>451</v>
      </c>
      <c r="AT1123">
        <f t="shared" si="141"/>
        <v>0</v>
      </c>
      <c r="AU1123">
        <f t="shared" si="142"/>
        <v>0</v>
      </c>
    </row>
    <row r="1124" spans="1:47" x14ac:dyDescent="0.25">
      <c r="A1124" t="str">
        <f t="shared" si="137"/>
        <v>R27-1</v>
      </c>
      <c r="B1124" t="str">
        <f t="shared" si="138"/>
        <v>FLED2</v>
      </c>
      <c r="C1124" t="str">
        <f t="shared" si="139"/>
        <v>R27-FLED2</v>
      </c>
      <c r="D1124" t="str">
        <f t="shared" si="140"/>
        <v>R27-1</v>
      </c>
      <c r="E1124" t="s">
        <v>1535</v>
      </c>
      <c r="F1124">
        <v>1</v>
      </c>
      <c r="G1124" t="s">
        <v>1831</v>
      </c>
      <c r="AT1124" t="str">
        <f t="shared" si="141"/>
        <v>FLED2</v>
      </c>
      <c r="AU1124" t="str">
        <f t="shared" si="142"/>
        <v>--</v>
      </c>
    </row>
    <row r="1125" spans="1:47" x14ac:dyDescent="0.25">
      <c r="A1125" t="str">
        <f t="shared" si="137"/>
        <v>R27-2</v>
      </c>
      <c r="B1125" t="str">
        <f t="shared" si="138"/>
        <v>FL_1</v>
      </c>
      <c r="C1125" t="str">
        <f t="shared" si="139"/>
        <v>R27-FL_1</v>
      </c>
      <c r="D1125" t="str">
        <f t="shared" si="140"/>
        <v>R27-2</v>
      </c>
      <c r="E1125" t="s">
        <v>1535</v>
      </c>
      <c r="F1125">
        <v>2</v>
      </c>
      <c r="G1125" t="s">
        <v>1833</v>
      </c>
      <c r="AT1125" t="str">
        <f t="shared" si="141"/>
        <v>FL_1</v>
      </c>
      <c r="AU1125" t="str">
        <f t="shared" si="142"/>
        <v>--</v>
      </c>
    </row>
    <row r="1126" spans="1:47" x14ac:dyDescent="0.25">
      <c r="A1126" t="str">
        <f t="shared" si="137"/>
        <v>R28-1</v>
      </c>
      <c r="B1126" t="str">
        <f t="shared" si="138"/>
        <v>NetR28_1</v>
      </c>
      <c r="C1126" t="str">
        <f t="shared" si="139"/>
        <v>R28-NetR28_1</v>
      </c>
      <c r="D1126" t="str">
        <f t="shared" si="140"/>
        <v>R28-1</v>
      </c>
      <c r="E1126" t="s">
        <v>1536</v>
      </c>
      <c r="F1126">
        <v>1</v>
      </c>
      <c r="G1126" t="s">
        <v>1885</v>
      </c>
      <c r="AT1126" t="str">
        <f t="shared" si="141"/>
        <v>NetR28_1</v>
      </c>
      <c r="AU1126" t="str">
        <f t="shared" si="142"/>
        <v>--</v>
      </c>
    </row>
    <row r="1127" spans="1:47" x14ac:dyDescent="0.25">
      <c r="A1127" t="str">
        <f t="shared" si="137"/>
        <v>R28-2</v>
      </c>
      <c r="B1127" t="str">
        <f t="shared" si="138"/>
        <v>NetR28_2</v>
      </c>
      <c r="C1127" t="str">
        <f t="shared" si="139"/>
        <v>R28-NetR28_2</v>
      </c>
      <c r="D1127" t="str">
        <f t="shared" si="140"/>
        <v>R28-2</v>
      </c>
      <c r="E1127" t="s">
        <v>1536</v>
      </c>
      <c r="F1127">
        <v>2</v>
      </c>
      <c r="G1127" t="s">
        <v>638</v>
      </c>
      <c r="AT1127" t="str">
        <f t="shared" si="141"/>
        <v>NetR28_2</v>
      </c>
      <c r="AU1127" t="str">
        <f t="shared" si="142"/>
        <v>--</v>
      </c>
    </row>
    <row r="1128" spans="1:47" x14ac:dyDescent="0.25">
      <c r="A1128" t="str">
        <f t="shared" si="137"/>
        <v>R29-1</v>
      </c>
      <c r="B1128" t="str">
        <f t="shared" si="138"/>
        <v>NetR29_1</v>
      </c>
      <c r="C1128" t="str">
        <f t="shared" si="139"/>
        <v>R29-NetR29_1</v>
      </c>
      <c r="D1128" t="str">
        <f t="shared" si="140"/>
        <v>R29-1</v>
      </c>
      <c r="E1128" t="s">
        <v>1537</v>
      </c>
      <c r="F1128">
        <v>1</v>
      </c>
      <c r="G1128" t="s">
        <v>1886</v>
      </c>
      <c r="AT1128" t="str">
        <f t="shared" si="141"/>
        <v>NetR29_1</v>
      </c>
      <c r="AU1128" t="str">
        <f t="shared" si="142"/>
        <v>--</v>
      </c>
    </row>
    <row r="1129" spans="1:47" x14ac:dyDescent="0.25">
      <c r="A1129" t="str">
        <f t="shared" si="137"/>
        <v>R29-2</v>
      </c>
      <c r="B1129" t="str">
        <f t="shared" si="138"/>
        <v>NetR28_2</v>
      </c>
      <c r="C1129" t="str">
        <f t="shared" si="139"/>
        <v>R29-NetR28_2</v>
      </c>
      <c r="D1129" t="str">
        <f t="shared" si="140"/>
        <v>R29-2</v>
      </c>
      <c r="E1129" t="s">
        <v>1537</v>
      </c>
      <c r="F1129">
        <v>2</v>
      </c>
      <c r="G1129" t="s">
        <v>638</v>
      </c>
      <c r="AT1129" t="str">
        <f t="shared" si="141"/>
        <v>NetR28_2</v>
      </c>
      <c r="AU1129" t="str">
        <f t="shared" si="142"/>
        <v>--</v>
      </c>
    </row>
    <row r="1130" spans="1:47" x14ac:dyDescent="0.25">
      <c r="A1130" t="str">
        <f t="shared" si="137"/>
        <v>R30-1</v>
      </c>
      <c r="B1130" t="str">
        <f t="shared" si="138"/>
        <v>NetR28_2</v>
      </c>
      <c r="C1130" t="str">
        <f t="shared" si="139"/>
        <v>R30-NetR28_2</v>
      </c>
      <c r="D1130" t="str">
        <f t="shared" si="140"/>
        <v>R30-1</v>
      </c>
      <c r="E1130" t="s">
        <v>1538</v>
      </c>
      <c r="F1130">
        <v>1</v>
      </c>
      <c r="G1130" t="s">
        <v>638</v>
      </c>
      <c r="AT1130" t="str">
        <f t="shared" si="141"/>
        <v>NetR28_2</v>
      </c>
      <c r="AU1130" t="str">
        <f t="shared" si="142"/>
        <v>--</v>
      </c>
    </row>
    <row r="1131" spans="1:47" x14ac:dyDescent="0.25">
      <c r="A1131" t="str">
        <f t="shared" si="137"/>
        <v>R30-2</v>
      </c>
      <c r="B1131" t="str">
        <f t="shared" si="138"/>
        <v>NetC29_1</v>
      </c>
      <c r="C1131" t="str">
        <f t="shared" si="139"/>
        <v>R30-NetC29_1</v>
      </c>
      <c r="D1131" t="str">
        <f t="shared" si="140"/>
        <v>R30-2</v>
      </c>
      <c r="E1131" t="s">
        <v>1538</v>
      </c>
      <c r="F1131">
        <v>2</v>
      </c>
      <c r="G1131" t="s">
        <v>1862</v>
      </c>
      <c r="AT1131" t="str">
        <f t="shared" si="141"/>
        <v>NetC29_1</v>
      </c>
      <c r="AU1131" t="str">
        <f t="shared" si="142"/>
        <v>--</v>
      </c>
    </row>
    <row r="1132" spans="1:47" x14ac:dyDescent="0.25">
      <c r="A1132" t="str">
        <f t="shared" si="137"/>
        <v>R31-1</v>
      </c>
      <c r="B1132" t="str">
        <f t="shared" si="138"/>
        <v>5VIN</v>
      </c>
      <c r="C1132" t="str">
        <f t="shared" si="139"/>
        <v>R31-5VIN</v>
      </c>
      <c r="D1132" t="str">
        <f t="shared" si="140"/>
        <v>R31-1</v>
      </c>
      <c r="E1132" t="s">
        <v>1539</v>
      </c>
      <c r="F1132">
        <v>1</v>
      </c>
      <c r="G1132" t="s">
        <v>1603</v>
      </c>
      <c r="AT1132">
        <f t="shared" si="141"/>
        <v>0</v>
      </c>
      <c r="AU1132">
        <f t="shared" si="142"/>
        <v>0</v>
      </c>
    </row>
    <row r="1133" spans="1:47" x14ac:dyDescent="0.25">
      <c r="A1133" t="str">
        <f t="shared" si="137"/>
        <v>R31-2</v>
      </c>
      <c r="B1133" t="str">
        <f t="shared" si="138"/>
        <v>NetR31_2</v>
      </c>
      <c r="C1133" t="str">
        <f t="shared" si="139"/>
        <v>R31-NetR31_2</v>
      </c>
      <c r="D1133" t="str">
        <f t="shared" si="140"/>
        <v>R31-2</v>
      </c>
      <c r="E1133" t="s">
        <v>1539</v>
      </c>
      <c r="F1133">
        <v>2</v>
      </c>
      <c r="G1133" t="s">
        <v>1887</v>
      </c>
      <c r="AT1133" t="str">
        <f t="shared" si="141"/>
        <v>NetR31_2</v>
      </c>
      <c r="AU1133" t="str">
        <f t="shared" si="142"/>
        <v>--</v>
      </c>
    </row>
    <row r="1134" spans="1:47" x14ac:dyDescent="0.25">
      <c r="A1134" t="str">
        <f t="shared" si="137"/>
        <v>R32-1</v>
      </c>
      <c r="B1134" t="str">
        <f t="shared" si="138"/>
        <v>5VIN</v>
      </c>
      <c r="C1134" t="str">
        <f t="shared" si="139"/>
        <v>R32-5VIN</v>
      </c>
      <c r="D1134" t="str">
        <f t="shared" si="140"/>
        <v>R32-1</v>
      </c>
      <c r="E1134" t="s">
        <v>1540</v>
      </c>
      <c r="F1134">
        <v>1</v>
      </c>
      <c r="G1134" t="s">
        <v>1603</v>
      </c>
      <c r="AT1134">
        <f t="shared" si="141"/>
        <v>0</v>
      </c>
      <c r="AU1134">
        <f t="shared" si="142"/>
        <v>0</v>
      </c>
    </row>
    <row r="1135" spans="1:47" x14ac:dyDescent="0.25">
      <c r="A1135" t="str">
        <f t="shared" si="137"/>
        <v>R32-2</v>
      </c>
      <c r="B1135" t="str">
        <f t="shared" si="138"/>
        <v>NetR32_2</v>
      </c>
      <c r="C1135" t="str">
        <f t="shared" si="139"/>
        <v>R32-NetR32_2</v>
      </c>
      <c r="D1135" t="str">
        <f t="shared" si="140"/>
        <v>R32-2</v>
      </c>
      <c r="E1135" t="s">
        <v>1540</v>
      </c>
      <c r="F1135">
        <v>2</v>
      </c>
      <c r="G1135" t="s">
        <v>1888</v>
      </c>
      <c r="AT1135" t="str">
        <f t="shared" si="141"/>
        <v>NetR32_2</v>
      </c>
      <c r="AU1135" t="str">
        <f t="shared" si="142"/>
        <v>--</v>
      </c>
    </row>
    <row r="1136" spans="1:47" x14ac:dyDescent="0.25">
      <c r="A1136" t="str">
        <f t="shared" si="137"/>
        <v>R33-1</v>
      </c>
      <c r="B1136" t="str">
        <f t="shared" si="138"/>
        <v>NetR31_2</v>
      </c>
      <c r="C1136" t="str">
        <f t="shared" si="139"/>
        <v>R33-NetR31_2</v>
      </c>
      <c r="D1136" t="str">
        <f t="shared" si="140"/>
        <v>R33-1</v>
      </c>
      <c r="E1136" t="s">
        <v>1541</v>
      </c>
      <c r="F1136">
        <v>1</v>
      </c>
      <c r="G1136" t="s">
        <v>1887</v>
      </c>
      <c r="AT1136" t="str">
        <f t="shared" si="141"/>
        <v>NetR31_2</v>
      </c>
      <c r="AU1136" t="str">
        <f t="shared" si="142"/>
        <v>--</v>
      </c>
    </row>
    <row r="1137" spans="1:47" x14ac:dyDescent="0.25">
      <c r="A1137" t="str">
        <f t="shared" si="137"/>
        <v>R33-2</v>
      </c>
      <c r="B1137" t="str">
        <f t="shared" si="138"/>
        <v>NetR33_2</v>
      </c>
      <c r="C1137" t="str">
        <f t="shared" si="139"/>
        <v>R33-NetR33_2</v>
      </c>
      <c r="D1137" t="str">
        <f t="shared" si="140"/>
        <v>R33-2</v>
      </c>
      <c r="E1137" t="s">
        <v>1541</v>
      </c>
      <c r="F1137">
        <v>2</v>
      </c>
      <c r="G1137" t="s">
        <v>1889</v>
      </c>
      <c r="AT1137" t="str">
        <f t="shared" si="141"/>
        <v>NetR33_2</v>
      </c>
      <c r="AU1137" t="str">
        <f t="shared" si="142"/>
        <v>--</v>
      </c>
    </row>
    <row r="1138" spans="1:47" x14ac:dyDescent="0.25">
      <c r="A1138" t="str">
        <f t="shared" si="137"/>
        <v>R34-1</v>
      </c>
      <c r="B1138" t="str">
        <f t="shared" si="138"/>
        <v>NetR33_2</v>
      </c>
      <c r="C1138" t="str">
        <f t="shared" si="139"/>
        <v>R34-NetR33_2</v>
      </c>
      <c r="D1138" t="str">
        <f t="shared" si="140"/>
        <v>R34-1</v>
      </c>
      <c r="E1138" t="s">
        <v>1542</v>
      </c>
      <c r="F1138">
        <v>1</v>
      </c>
      <c r="G1138" t="s">
        <v>1889</v>
      </c>
      <c r="AT1138" t="str">
        <f t="shared" si="141"/>
        <v>NetR33_2</v>
      </c>
      <c r="AU1138" t="str">
        <f t="shared" si="142"/>
        <v>--</v>
      </c>
    </row>
    <row r="1139" spans="1:47" x14ac:dyDescent="0.25">
      <c r="A1139" t="str">
        <f t="shared" si="137"/>
        <v>R34-2</v>
      </c>
      <c r="B1139" t="str">
        <f t="shared" si="138"/>
        <v>NetR34_2</v>
      </c>
      <c r="C1139" t="str">
        <f t="shared" si="139"/>
        <v>R34-NetR34_2</v>
      </c>
      <c r="D1139" t="str">
        <f t="shared" si="140"/>
        <v>R34-2</v>
      </c>
      <c r="E1139" t="s">
        <v>1542</v>
      </c>
      <c r="F1139">
        <v>2</v>
      </c>
      <c r="G1139" t="s">
        <v>1890</v>
      </c>
      <c r="AT1139" t="str">
        <f t="shared" si="141"/>
        <v>NetR34_2</v>
      </c>
      <c r="AU1139" t="str">
        <f t="shared" si="142"/>
        <v>--</v>
      </c>
    </row>
    <row r="1140" spans="1:47" x14ac:dyDescent="0.25">
      <c r="A1140" t="str">
        <f t="shared" si="137"/>
        <v>R35-1</v>
      </c>
      <c r="B1140" t="str">
        <f t="shared" si="138"/>
        <v>NetR34_2</v>
      </c>
      <c r="C1140" t="str">
        <f t="shared" si="139"/>
        <v>R35-NetR34_2</v>
      </c>
      <c r="D1140" t="str">
        <f t="shared" si="140"/>
        <v>R35-1</v>
      </c>
      <c r="E1140" t="s">
        <v>1543</v>
      </c>
      <c r="F1140">
        <v>1</v>
      </c>
      <c r="G1140" t="s">
        <v>1890</v>
      </c>
      <c r="AT1140" t="str">
        <f t="shared" si="141"/>
        <v>NetR34_2</v>
      </c>
      <c r="AU1140" t="str">
        <f t="shared" si="142"/>
        <v>--</v>
      </c>
    </row>
    <row r="1141" spans="1:47" x14ac:dyDescent="0.25">
      <c r="A1141" t="str">
        <f t="shared" si="137"/>
        <v>R35-2</v>
      </c>
      <c r="B1141" t="str">
        <f t="shared" si="138"/>
        <v>GND</v>
      </c>
      <c r="C1141" t="str">
        <f t="shared" si="139"/>
        <v>R35-GND</v>
      </c>
      <c r="D1141" t="str">
        <f t="shared" si="140"/>
        <v>R35-2</v>
      </c>
      <c r="E1141" t="s">
        <v>1543</v>
      </c>
      <c r="F1141">
        <v>2</v>
      </c>
      <c r="G1141" t="s">
        <v>291</v>
      </c>
      <c r="AT1141">
        <f t="shared" si="141"/>
        <v>0</v>
      </c>
      <c r="AU1141">
        <f t="shared" si="142"/>
        <v>0</v>
      </c>
    </row>
    <row r="1142" spans="1:47" x14ac:dyDescent="0.25">
      <c r="A1142" t="str">
        <f t="shared" si="137"/>
        <v>R36-1</v>
      </c>
      <c r="B1142" t="str">
        <f t="shared" si="138"/>
        <v>GND</v>
      </c>
      <c r="C1142" t="str">
        <f t="shared" si="139"/>
        <v>R36-GND</v>
      </c>
      <c r="D1142" t="str">
        <f t="shared" si="140"/>
        <v>R36-1</v>
      </c>
      <c r="E1142" t="s">
        <v>1544</v>
      </c>
      <c r="F1142">
        <v>1</v>
      </c>
      <c r="G1142" t="s">
        <v>291</v>
      </c>
      <c r="AT1142">
        <f t="shared" si="141"/>
        <v>0</v>
      </c>
      <c r="AU1142">
        <f t="shared" si="142"/>
        <v>0</v>
      </c>
    </row>
    <row r="1143" spans="1:47" x14ac:dyDescent="0.25">
      <c r="A1143" t="str">
        <f t="shared" si="137"/>
        <v>R36-2</v>
      </c>
      <c r="B1143" t="str">
        <f t="shared" si="138"/>
        <v>NetJ12_4</v>
      </c>
      <c r="C1143" t="str">
        <f t="shared" si="139"/>
        <v>R36-NetJ12_4</v>
      </c>
      <c r="D1143" t="str">
        <f t="shared" si="140"/>
        <v>R36-2</v>
      </c>
      <c r="E1143" t="s">
        <v>1544</v>
      </c>
      <c r="F1143">
        <v>2</v>
      </c>
      <c r="G1143" t="s">
        <v>1875</v>
      </c>
      <c r="AT1143" t="str">
        <f t="shared" si="141"/>
        <v>NetJ12_4</v>
      </c>
      <c r="AU1143" t="str">
        <f t="shared" si="142"/>
        <v>--</v>
      </c>
    </row>
    <row r="1144" spans="1:47" x14ac:dyDescent="0.25">
      <c r="A1144" t="str">
        <f t="shared" si="137"/>
        <v>R37-1</v>
      </c>
      <c r="B1144" t="str">
        <f t="shared" si="138"/>
        <v>M3.3VOUT</v>
      </c>
      <c r="C1144" t="str">
        <f t="shared" si="139"/>
        <v>R37-M3.3VOUT</v>
      </c>
      <c r="D1144" t="str">
        <f t="shared" si="140"/>
        <v>R37-1</v>
      </c>
      <c r="E1144" t="s">
        <v>1545</v>
      </c>
      <c r="F1144">
        <v>1</v>
      </c>
      <c r="G1144" t="s">
        <v>1778</v>
      </c>
      <c r="AT1144">
        <f t="shared" si="141"/>
        <v>0</v>
      </c>
      <c r="AU1144">
        <f t="shared" si="142"/>
        <v>0</v>
      </c>
    </row>
    <row r="1145" spans="1:47" x14ac:dyDescent="0.25">
      <c r="A1145" t="str">
        <f t="shared" si="137"/>
        <v>R37-2</v>
      </c>
      <c r="B1145" t="str">
        <f t="shared" si="138"/>
        <v>GND</v>
      </c>
      <c r="C1145" t="str">
        <f t="shared" si="139"/>
        <v>R37-GND</v>
      </c>
      <c r="D1145" t="str">
        <f t="shared" si="140"/>
        <v>R37-2</v>
      </c>
      <c r="E1145" t="s">
        <v>1545</v>
      </c>
      <c r="F1145">
        <v>2</v>
      </c>
      <c r="G1145" t="s">
        <v>291</v>
      </c>
      <c r="AT1145">
        <f t="shared" si="141"/>
        <v>0</v>
      </c>
      <c r="AU1145">
        <f t="shared" si="142"/>
        <v>0</v>
      </c>
    </row>
    <row r="1146" spans="1:47" x14ac:dyDescent="0.25">
      <c r="A1146" t="str">
        <f t="shared" si="137"/>
        <v>R38-1</v>
      </c>
      <c r="B1146" t="str">
        <f t="shared" si="138"/>
        <v>NetQ1_4</v>
      </c>
      <c r="C1146" t="str">
        <f t="shared" si="139"/>
        <v>R38-NetQ1_4</v>
      </c>
      <c r="D1146" t="str">
        <f t="shared" si="140"/>
        <v>R38-1</v>
      </c>
      <c r="E1146" t="s">
        <v>1546</v>
      </c>
      <c r="F1146">
        <v>1</v>
      </c>
      <c r="G1146" t="s">
        <v>1878</v>
      </c>
      <c r="AT1146" t="str">
        <f t="shared" si="141"/>
        <v>NetQ1_4</v>
      </c>
      <c r="AU1146" t="str">
        <f t="shared" si="142"/>
        <v>--</v>
      </c>
    </row>
    <row r="1147" spans="1:47" x14ac:dyDescent="0.25">
      <c r="A1147" t="str">
        <f t="shared" si="137"/>
        <v>R38-2</v>
      </c>
      <c r="B1147" t="str">
        <f t="shared" si="138"/>
        <v>NetR38_2</v>
      </c>
      <c r="C1147" t="str">
        <f t="shared" si="139"/>
        <v>R38-NetR38_2</v>
      </c>
      <c r="D1147" t="str">
        <f t="shared" si="140"/>
        <v>R38-2</v>
      </c>
      <c r="E1147" t="s">
        <v>1546</v>
      </c>
      <c r="F1147">
        <v>2</v>
      </c>
      <c r="G1147" t="s">
        <v>1892</v>
      </c>
      <c r="AT1147" t="str">
        <f t="shared" si="141"/>
        <v>NetR38_2</v>
      </c>
      <c r="AU1147" t="str">
        <f t="shared" si="142"/>
        <v>--</v>
      </c>
    </row>
    <row r="1148" spans="1:47" x14ac:dyDescent="0.25">
      <c r="A1148" t="str">
        <f t="shared" si="137"/>
        <v>R39-1</v>
      </c>
      <c r="B1148" t="str">
        <f t="shared" si="138"/>
        <v>M3.3VOUT</v>
      </c>
      <c r="C1148" t="str">
        <f t="shared" si="139"/>
        <v>R39-M3.3VOUT</v>
      </c>
      <c r="D1148" t="str">
        <f t="shared" si="140"/>
        <v>R39-1</v>
      </c>
      <c r="E1148" t="s">
        <v>1547</v>
      </c>
      <c r="F1148">
        <v>1</v>
      </c>
      <c r="G1148" t="s">
        <v>1778</v>
      </c>
      <c r="AT1148">
        <f t="shared" si="141"/>
        <v>0</v>
      </c>
      <c r="AU1148">
        <f t="shared" si="142"/>
        <v>0</v>
      </c>
    </row>
    <row r="1149" spans="1:47" x14ac:dyDescent="0.25">
      <c r="A1149" t="str">
        <f t="shared" si="137"/>
        <v>R39-2</v>
      </c>
      <c r="B1149" t="str">
        <f t="shared" si="138"/>
        <v>3.3V_SD</v>
      </c>
      <c r="C1149" t="str">
        <f t="shared" si="139"/>
        <v>R39-3.3V_SD</v>
      </c>
      <c r="D1149" t="str">
        <f t="shared" si="140"/>
        <v>R39-2</v>
      </c>
      <c r="E1149" t="s">
        <v>1547</v>
      </c>
      <c r="F1149">
        <v>2</v>
      </c>
      <c r="G1149" t="s">
        <v>1600</v>
      </c>
      <c r="AT1149">
        <f t="shared" si="141"/>
        <v>0</v>
      </c>
      <c r="AU1149">
        <f t="shared" si="142"/>
        <v>0</v>
      </c>
    </row>
    <row r="1150" spans="1:47" x14ac:dyDescent="0.25">
      <c r="A1150" t="str">
        <f t="shared" si="137"/>
        <v>R40-1</v>
      </c>
      <c r="B1150" t="str">
        <f t="shared" si="138"/>
        <v>VIN</v>
      </c>
      <c r="C1150" t="str">
        <f t="shared" si="139"/>
        <v>R40-VIN</v>
      </c>
      <c r="D1150" t="str">
        <f t="shared" si="140"/>
        <v>R40-1</v>
      </c>
      <c r="E1150" t="s">
        <v>1548</v>
      </c>
      <c r="F1150">
        <v>1</v>
      </c>
      <c r="G1150" t="s">
        <v>288</v>
      </c>
      <c r="AT1150" t="str">
        <f t="shared" si="141"/>
        <v>VIN</v>
      </c>
      <c r="AU1150" t="str">
        <f t="shared" si="142"/>
        <v>--</v>
      </c>
    </row>
    <row r="1151" spans="1:47" x14ac:dyDescent="0.25">
      <c r="A1151" t="str">
        <f t="shared" si="137"/>
        <v>R40-2</v>
      </c>
      <c r="B1151" t="str">
        <f t="shared" si="138"/>
        <v>NetR40_2</v>
      </c>
      <c r="C1151" t="str">
        <f t="shared" si="139"/>
        <v>R40-NetR40_2</v>
      </c>
      <c r="D1151" t="str">
        <f t="shared" si="140"/>
        <v>R40-2</v>
      </c>
      <c r="E1151" t="s">
        <v>1548</v>
      </c>
      <c r="F1151">
        <v>2</v>
      </c>
      <c r="G1151" t="s">
        <v>641</v>
      </c>
      <c r="AT1151" t="str">
        <f t="shared" si="141"/>
        <v>NetR40_2</v>
      </c>
      <c r="AU1151" t="str">
        <f t="shared" si="142"/>
        <v>--</v>
      </c>
    </row>
    <row r="1152" spans="1:47" x14ac:dyDescent="0.25">
      <c r="A1152" t="str">
        <f t="shared" si="137"/>
        <v>R41-1</v>
      </c>
      <c r="B1152" t="str">
        <f t="shared" si="138"/>
        <v>NetR41_1</v>
      </c>
      <c r="C1152" t="str">
        <f t="shared" si="139"/>
        <v>R41-NetR41_1</v>
      </c>
      <c r="D1152" t="str">
        <f t="shared" si="140"/>
        <v>R41-1</v>
      </c>
      <c r="E1152" t="s">
        <v>1549</v>
      </c>
      <c r="F1152">
        <v>1</v>
      </c>
      <c r="G1152" t="s">
        <v>1894</v>
      </c>
      <c r="AT1152" t="str">
        <f t="shared" si="141"/>
        <v>NetR41_1</v>
      </c>
      <c r="AU1152" t="str">
        <f t="shared" si="142"/>
        <v>--</v>
      </c>
    </row>
    <row r="1153" spans="1:47" x14ac:dyDescent="0.25">
      <c r="A1153" t="str">
        <f t="shared" si="137"/>
        <v>R41-2</v>
      </c>
      <c r="B1153" t="str">
        <f t="shared" si="138"/>
        <v>NetC8_2</v>
      </c>
      <c r="C1153" t="str">
        <f t="shared" si="139"/>
        <v>R41-NetC8_2</v>
      </c>
      <c r="D1153" t="str">
        <f t="shared" si="140"/>
        <v>R41-2</v>
      </c>
      <c r="E1153" t="s">
        <v>1549</v>
      </c>
      <c r="F1153">
        <v>2</v>
      </c>
      <c r="G1153" t="s">
        <v>1869</v>
      </c>
      <c r="AT1153" t="str">
        <f t="shared" si="141"/>
        <v>NetC8_2</v>
      </c>
      <c r="AU1153" t="str">
        <f t="shared" si="142"/>
        <v>--</v>
      </c>
    </row>
    <row r="1154" spans="1:47" x14ac:dyDescent="0.25">
      <c r="A1154" t="str">
        <f t="shared" si="137"/>
        <v>R42-1</v>
      </c>
      <c r="B1154" t="str">
        <f t="shared" si="138"/>
        <v>NetR38_2</v>
      </c>
      <c r="C1154" t="str">
        <f t="shared" si="139"/>
        <v>R42-NetR38_2</v>
      </c>
      <c r="D1154" t="str">
        <f t="shared" si="140"/>
        <v>R42-1</v>
      </c>
      <c r="E1154" t="s">
        <v>1550</v>
      </c>
      <c r="F1154">
        <v>1</v>
      </c>
      <c r="G1154" t="s">
        <v>1892</v>
      </c>
      <c r="AT1154" t="str">
        <f t="shared" si="141"/>
        <v>NetR38_2</v>
      </c>
      <c r="AU1154" t="str">
        <f t="shared" si="142"/>
        <v>--</v>
      </c>
    </row>
    <row r="1155" spans="1:47" x14ac:dyDescent="0.25">
      <c r="A1155" t="str">
        <f t="shared" si="137"/>
        <v>R42-2</v>
      </c>
      <c r="B1155" t="str">
        <f t="shared" si="138"/>
        <v>GND</v>
      </c>
      <c r="C1155" t="str">
        <f t="shared" si="139"/>
        <v>R42-GND</v>
      </c>
      <c r="D1155" t="str">
        <f t="shared" si="140"/>
        <v>R42-2</v>
      </c>
      <c r="E1155" t="s">
        <v>1550</v>
      </c>
      <c r="F1155">
        <v>2</v>
      </c>
      <c r="G1155" t="s">
        <v>291</v>
      </c>
      <c r="AT1155">
        <f t="shared" si="141"/>
        <v>0</v>
      </c>
      <c r="AU1155">
        <f t="shared" si="142"/>
        <v>0</v>
      </c>
    </row>
    <row r="1156" spans="1:47" x14ac:dyDescent="0.25">
      <c r="A1156" t="str">
        <f t="shared" si="137"/>
        <v>R43-1</v>
      </c>
      <c r="B1156" t="str">
        <f t="shared" si="138"/>
        <v>USB_OC</v>
      </c>
      <c r="C1156" t="str">
        <f t="shared" si="139"/>
        <v>R43-USB_OC</v>
      </c>
      <c r="D1156" t="str">
        <f t="shared" si="140"/>
        <v>R43-1</v>
      </c>
      <c r="E1156" t="s">
        <v>1551</v>
      </c>
      <c r="F1156">
        <v>1</v>
      </c>
      <c r="G1156" t="s">
        <v>1934</v>
      </c>
      <c r="AT1156" t="str">
        <f t="shared" si="141"/>
        <v>USB_OC</v>
      </c>
      <c r="AU1156" t="str">
        <f t="shared" si="142"/>
        <v>--</v>
      </c>
    </row>
    <row r="1157" spans="1:47" x14ac:dyDescent="0.25">
      <c r="A1157" t="str">
        <f t="shared" si="137"/>
        <v>R43-2</v>
      </c>
      <c r="B1157" t="str">
        <f t="shared" si="138"/>
        <v>3.3V</v>
      </c>
      <c r="C1157" t="str">
        <f t="shared" si="139"/>
        <v>R43-3.3V</v>
      </c>
      <c r="D1157" t="str">
        <f t="shared" si="140"/>
        <v>R43-2</v>
      </c>
      <c r="E1157" t="s">
        <v>1551</v>
      </c>
      <c r="F1157">
        <v>2</v>
      </c>
      <c r="G1157" t="s">
        <v>1598</v>
      </c>
      <c r="AT1157">
        <f t="shared" si="141"/>
        <v>0</v>
      </c>
      <c r="AU1157">
        <f t="shared" si="142"/>
        <v>0</v>
      </c>
    </row>
    <row r="1158" spans="1:47" x14ac:dyDescent="0.25">
      <c r="A1158" t="str">
        <f t="shared" ref="A1158:A1221" si="143">$E1158&amp;"-"&amp;$F1158</f>
        <v>R44-1</v>
      </c>
      <c r="B1158" t="str">
        <f t="shared" ref="B1158:B1221" si="144">IF(OR(E1158=$A$2,E1158=$B$2,E1158=$C$2,E1158=$D$2),"--",G1158)</f>
        <v>SRST</v>
      </c>
      <c r="C1158" t="str">
        <f t="shared" ref="C1158:C1221" si="145">$E1158&amp;"-"&amp;$G1158</f>
        <v>R44-SRST</v>
      </c>
      <c r="D1158" t="str">
        <f t="shared" ref="D1158:D1221" si="146">A1158</f>
        <v>R44-1</v>
      </c>
      <c r="E1158" t="s">
        <v>1552</v>
      </c>
      <c r="F1158">
        <v>1</v>
      </c>
      <c r="G1158" t="s">
        <v>1920</v>
      </c>
      <c r="AT1158" t="str">
        <f t="shared" ref="AT1158:AT1221" si="147">IF(IF(COUNTIF($AO$6:$AQ$150,B1158)&gt;0,"---","--")="---",VLOOKUP(B1158,$AO$6:$AQ$150,3,0),B1158)</f>
        <v>SRST</v>
      </c>
      <c r="AU1158" t="str">
        <f t="shared" ref="AU1158:AU1221" si="148">IF(IF(COUNTIF($AO$6:$AQ$150,B1158)&gt;0,"---","--")="---",VLOOKUP(B1158,$AO$6:$AQ$150,2,0),"--")</f>
        <v>--</v>
      </c>
    </row>
    <row r="1159" spans="1:47" x14ac:dyDescent="0.25">
      <c r="A1159" t="str">
        <f t="shared" si="143"/>
        <v>R44-2</v>
      </c>
      <c r="B1159" t="str">
        <f t="shared" si="144"/>
        <v>VCCIOD</v>
      </c>
      <c r="C1159" t="str">
        <f t="shared" si="145"/>
        <v>R44-VCCIOD</v>
      </c>
      <c r="D1159" t="str">
        <f t="shared" si="146"/>
        <v>R44-2</v>
      </c>
      <c r="E1159" t="s">
        <v>1552</v>
      </c>
      <c r="F1159">
        <v>2</v>
      </c>
      <c r="G1159" t="s">
        <v>451</v>
      </c>
      <c r="AT1159">
        <f t="shared" si="147"/>
        <v>0</v>
      </c>
      <c r="AU1159">
        <f t="shared" si="148"/>
        <v>0</v>
      </c>
    </row>
    <row r="1160" spans="1:47" x14ac:dyDescent="0.25">
      <c r="A1160" t="str">
        <f t="shared" si="143"/>
        <v>R45-1</v>
      </c>
      <c r="B1160" t="str">
        <f t="shared" si="144"/>
        <v>NetR45_1</v>
      </c>
      <c r="C1160" t="str">
        <f t="shared" si="145"/>
        <v>R45-NetR45_1</v>
      </c>
      <c r="D1160" t="str">
        <f t="shared" si="146"/>
        <v>R45-1</v>
      </c>
      <c r="E1160" t="s">
        <v>1553</v>
      </c>
      <c r="F1160">
        <v>1</v>
      </c>
      <c r="G1160" t="s">
        <v>643</v>
      </c>
      <c r="AT1160" t="str">
        <f t="shared" si="147"/>
        <v>NetR45_1</v>
      </c>
      <c r="AU1160" t="str">
        <f t="shared" si="148"/>
        <v>--</v>
      </c>
    </row>
    <row r="1161" spans="1:47" x14ac:dyDescent="0.25">
      <c r="A1161" t="str">
        <f t="shared" si="143"/>
        <v>R45-2</v>
      </c>
      <c r="B1161" t="str">
        <f t="shared" si="144"/>
        <v>GND</v>
      </c>
      <c r="C1161" t="str">
        <f t="shared" si="145"/>
        <v>R45-GND</v>
      </c>
      <c r="D1161" t="str">
        <f t="shared" si="146"/>
        <v>R45-2</v>
      </c>
      <c r="E1161" t="s">
        <v>1553</v>
      </c>
      <c r="F1161">
        <v>2</v>
      </c>
      <c r="G1161" t="s">
        <v>291</v>
      </c>
      <c r="AT1161">
        <f t="shared" si="147"/>
        <v>0</v>
      </c>
      <c r="AU1161">
        <f t="shared" si="148"/>
        <v>0</v>
      </c>
    </row>
    <row r="1162" spans="1:47" x14ac:dyDescent="0.25">
      <c r="A1162" t="str">
        <f t="shared" si="143"/>
        <v>R46-1</v>
      </c>
      <c r="B1162" t="str">
        <f t="shared" si="144"/>
        <v>3V3OUT</v>
      </c>
      <c r="C1162" t="str">
        <f t="shared" si="145"/>
        <v>R46-3V3OUT</v>
      </c>
      <c r="D1162" t="str">
        <f t="shared" si="146"/>
        <v>R46-1</v>
      </c>
      <c r="E1162" t="s">
        <v>1554</v>
      </c>
      <c r="F1162">
        <v>1</v>
      </c>
      <c r="G1162" t="s">
        <v>1601</v>
      </c>
      <c r="AT1162" t="str">
        <f t="shared" si="147"/>
        <v>3V3OUT</v>
      </c>
      <c r="AU1162" t="str">
        <f t="shared" si="148"/>
        <v>--</v>
      </c>
    </row>
    <row r="1163" spans="1:47" x14ac:dyDescent="0.25">
      <c r="A1163" t="str">
        <f t="shared" si="143"/>
        <v>R46-2</v>
      </c>
      <c r="B1163" t="str">
        <f t="shared" si="144"/>
        <v>VCC_FT230</v>
      </c>
      <c r="C1163" t="str">
        <f t="shared" si="145"/>
        <v>R46-VCC_FT230</v>
      </c>
      <c r="D1163" t="str">
        <f t="shared" si="146"/>
        <v>R46-2</v>
      </c>
      <c r="E1163" t="s">
        <v>1554</v>
      </c>
      <c r="F1163">
        <v>2</v>
      </c>
      <c r="G1163" t="s">
        <v>1937</v>
      </c>
      <c r="AT1163" t="str">
        <f t="shared" si="147"/>
        <v>VCC_FT230</v>
      </c>
      <c r="AU1163" t="str">
        <f t="shared" si="148"/>
        <v>--</v>
      </c>
    </row>
    <row r="1164" spans="1:47" x14ac:dyDescent="0.25">
      <c r="A1164" t="str">
        <f t="shared" si="143"/>
        <v>R47-1</v>
      </c>
      <c r="B1164" t="str">
        <f t="shared" si="144"/>
        <v>NetR47_1</v>
      </c>
      <c r="C1164" t="str">
        <f t="shared" si="145"/>
        <v>R47-NetR47_1</v>
      </c>
      <c r="D1164" t="str">
        <f t="shared" si="146"/>
        <v>R47-1</v>
      </c>
      <c r="E1164" t="s">
        <v>1555</v>
      </c>
      <c r="F1164">
        <v>1</v>
      </c>
      <c r="G1164" t="s">
        <v>1895</v>
      </c>
      <c r="AT1164" t="str">
        <f t="shared" si="147"/>
        <v>NetR47_1</v>
      </c>
      <c r="AU1164" t="str">
        <f t="shared" si="148"/>
        <v>--</v>
      </c>
    </row>
    <row r="1165" spans="1:47" x14ac:dyDescent="0.25">
      <c r="A1165" t="str">
        <f t="shared" si="143"/>
        <v>R47-2</v>
      </c>
      <c r="B1165" t="str">
        <f t="shared" si="144"/>
        <v>3V3OUT</v>
      </c>
      <c r="C1165" t="str">
        <f t="shared" si="145"/>
        <v>R47-3V3OUT</v>
      </c>
      <c r="D1165" t="str">
        <f t="shared" si="146"/>
        <v>R47-2</v>
      </c>
      <c r="E1165" t="s">
        <v>1555</v>
      </c>
      <c r="F1165">
        <v>2</v>
      </c>
      <c r="G1165" t="s">
        <v>1601</v>
      </c>
      <c r="AT1165" t="str">
        <f t="shared" si="147"/>
        <v>3V3OUT</v>
      </c>
      <c r="AU1165" t="str">
        <f t="shared" si="148"/>
        <v>--</v>
      </c>
    </row>
    <row r="1166" spans="1:47" x14ac:dyDescent="0.25">
      <c r="A1166" t="str">
        <f t="shared" si="143"/>
        <v>R48-1</v>
      </c>
      <c r="B1166" t="str">
        <f t="shared" si="144"/>
        <v>UART_S_RXD</v>
      </c>
      <c r="C1166" t="str">
        <f t="shared" si="145"/>
        <v>R48-UART_S_RXD</v>
      </c>
      <c r="D1166" t="str">
        <f t="shared" si="146"/>
        <v>R48-1</v>
      </c>
      <c r="E1166" t="s">
        <v>1556</v>
      </c>
      <c r="F1166">
        <v>1</v>
      </c>
      <c r="G1166" t="s">
        <v>1926</v>
      </c>
      <c r="AT1166" t="str">
        <f t="shared" si="147"/>
        <v>UART_S_RXD</v>
      </c>
      <c r="AU1166" t="str">
        <f t="shared" si="148"/>
        <v>--</v>
      </c>
    </row>
    <row r="1167" spans="1:47" x14ac:dyDescent="0.25">
      <c r="A1167" t="str">
        <f t="shared" si="143"/>
        <v>R48-2</v>
      </c>
      <c r="B1167" t="str">
        <f t="shared" si="144"/>
        <v>3V3OUT</v>
      </c>
      <c r="C1167" t="str">
        <f t="shared" si="145"/>
        <v>R48-3V3OUT</v>
      </c>
      <c r="D1167" t="str">
        <f t="shared" si="146"/>
        <v>R48-2</v>
      </c>
      <c r="E1167" t="s">
        <v>1556</v>
      </c>
      <c r="F1167">
        <v>2</v>
      </c>
      <c r="G1167" t="s">
        <v>1601</v>
      </c>
      <c r="AT1167" t="str">
        <f t="shared" si="147"/>
        <v>3V3OUT</v>
      </c>
      <c r="AU1167" t="str">
        <f t="shared" si="148"/>
        <v>--</v>
      </c>
    </row>
    <row r="1168" spans="1:47" x14ac:dyDescent="0.25">
      <c r="A1168" t="str">
        <f t="shared" si="143"/>
        <v>R49-1</v>
      </c>
      <c r="B1168" t="str">
        <f t="shared" si="144"/>
        <v>GND</v>
      </c>
      <c r="C1168" t="str">
        <f t="shared" si="145"/>
        <v>R49-GND</v>
      </c>
      <c r="D1168" t="str">
        <f t="shared" si="146"/>
        <v>R49-1</v>
      </c>
      <c r="E1168" t="s">
        <v>1557</v>
      </c>
      <c r="F1168">
        <v>1</v>
      </c>
      <c r="G1168" t="s">
        <v>291</v>
      </c>
      <c r="AT1168">
        <f t="shared" si="147"/>
        <v>0</v>
      </c>
      <c r="AU1168">
        <f t="shared" si="148"/>
        <v>0</v>
      </c>
    </row>
    <row r="1169" spans="1:47" x14ac:dyDescent="0.25">
      <c r="A1169" t="str">
        <f t="shared" si="143"/>
        <v>R49-2</v>
      </c>
      <c r="B1169" t="str">
        <f t="shared" si="144"/>
        <v>VCC_FT230</v>
      </c>
      <c r="C1169" t="str">
        <f t="shared" si="145"/>
        <v>R49-VCC_FT230</v>
      </c>
      <c r="D1169" t="str">
        <f t="shared" si="146"/>
        <v>R49-2</v>
      </c>
      <c r="E1169" t="s">
        <v>1557</v>
      </c>
      <c r="F1169">
        <v>2</v>
      </c>
      <c r="G1169" t="s">
        <v>1937</v>
      </c>
      <c r="AT1169" t="str">
        <f t="shared" si="147"/>
        <v>VCC_FT230</v>
      </c>
      <c r="AU1169" t="str">
        <f t="shared" si="148"/>
        <v>--</v>
      </c>
    </row>
    <row r="1170" spans="1:47" x14ac:dyDescent="0.25">
      <c r="A1170" t="str">
        <f t="shared" si="143"/>
        <v>R50-1</v>
      </c>
      <c r="B1170" t="str">
        <f t="shared" si="144"/>
        <v>UART_USB_N</v>
      </c>
      <c r="C1170" t="str">
        <f t="shared" si="145"/>
        <v>R50-UART_USB_N</v>
      </c>
      <c r="D1170" t="str">
        <f t="shared" si="146"/>
        <v>R50-1</v>
      </c>
      <c r="E1170" t="s">
        <v>1558</v>
      </c>
      <c r="F1170">
        <v>1</v>
      </c>
      <c r="G1170" t="s">
        <v>1906</v>
      </c>
      <c r="AT1170" t="str">
        <f t="shared" si="147"/>
        <v>UART_USB_N</v>
      </c>
      <c r="AU1170" t="str">
        <f t="shared" si="148"/>
        <v>--</v>
      </c>
    </row>
    <row r="1171" spans="1:47" x14ac:dyDescent="0.25">
      <c r="A1171" t="str">
        <f t="shared" si="143"/>
        <v>R50-2</v>
      </c>
      <c r="B1171" t="str">
        <f t="shared" si="144"/>
        <v>UART_USB_R_N</v>
      </c>
      <c r="C1171" t="str">
        <f t="shared" si="145"/>
        <v>R50-UART_USB_R_N</v>
      </c>
      <c r="D1171" t="str">
        <f t="shared" si="146"/>
        <v>R50-2</v>
      </c>
      <c r="E1171" t="s">
        <v>1558</v>
      </c>
      <c r="F1171">
        <v>2</v>
      </c>
      <c r="G1171" t="s">
        <v>1929</v>
      </c>
      <c r="AT1171" t="str">
        <f t="shared" si="147"/>
        <v>UART_USB_R_N</v>
      </c>
      <c r="AU1171" t="str">
        <f t="shared" si="148"/>
        <v>--</v>
      </c>
    </row>
    <row r="1172" spans="1:47" x14ac:dyDescent="0.25">
      <c r="A1172" t="str">
        <f t="shared" si="143"/>
        <v>R51-1</v>
      </c>
      <c r="B1172" t="str">
        <f t="shared" si="144"/>
        <v>UART_USB_P</v>
      </c>
      <c r="C1172" t="str">
        <f t="shared" si="145"/>
        <v>R51-UART_USB_P</v>
      </c>
      <c r="D1172" t="str">
        <f t="shared" si="146"/>
        <v>R51-1</v>
      </c>
      <c r="E1172" t="s">
        <v>1559</v>
      </c>
      <c r="F1172">
        <v>1</v>
      </c>
      <c r="G1172" t="s">
        <v>1908</v>
      </c>
      <c r="AT1172" t="str">
        <f t="shared" si="147"/>
        <v>UART_USB_P</v>
      </c>
      <c r="AU1172" t="str">
        <f t="shared" si="148"/>
        <v>--</v>
      </c>
    </row>
    <row r="1173" spans="1:47" x14ac:dyDescent="0.25">
      <c r="A1173" t="str">
        <f t="shared" si="143"/>
        <v>R51-2</v>
      </c>
      <c r="B1173" t="str">
        <f t="shared" si="144"/>
        <v>UART_USB_R_P</v>
      </c>
      <c r="C1173" t="str">
        <f t="shared" si="145"/>
        <v>R51-UART_USB_R_P</v>
      </c>
      <c r="D1173" t="str">
        <f t="shared" si="146"/>
        <v>R51-2</v>
      </c>
      <c r="E1173" t="s">
        <v>1559</v>
      </c>
      <c r="F1173">
        <v>2</v>
      </c>
      <c r="G1173" t="s">
        <v>1930</v>
      </c>
      <c r="AT1173" t="str">
        <f t="shared" si="147"/>
        <v>UART_USB_R_P</v>
      </c>
      <c r="AU1173" t="str">
        <f t="shared" si="148"/>
        <v>--</v>
      </c>
    </row>
    <row r="1174" spans="1:47" x14ac:dyDescent="0.25">
      <c r="A1174" t="str">
        <f t="shared" si="143"/>
        <v>R52-1</v>
      </c>
      <c r="B1174" t="str">
        <f t="shared" si="144"/>
        <v>NetR52_1</v>
      </c>
      <c r="C1174" t="str">
        <f t="shared" si="145"/>
        <v>R52-NetR52_1</v>
      </c>
      <c r="D1174" t="str">
        <f t="shared" si="146"/>
        <v>R52-1</v>
      </c>
      <c r="E1174" t="s">
        <v>1560</v>
      </c>
      <c r="F1174">
        <v>1</v>
      </c>
      <c r="G1174" t="s">
        <v>647</v>
      </c>
      <c r="AT1174" t="str">
        <f t="shared" si="147"/>
        <v>NetR52_1</v>
      </c>
      <c r="AU1174" t="str">
        <f t="shared" si="148"/>
        <v>--</v>
      </c>
    </row>
    <row r="1175" spans="1:47" x14ac:dyDescent="0.25">
      <c r="A1175" t="str">
        <f t="shared" si="143"/>
        <v>R52-2</v>
      </c>
      <c r="B1175" t="str">
        <f t="shared" si="144"/>
        <v>GND</v>
      </c>
      <c r="C1175" t="str">
        <f t="shared" si="145"/>
        <v>R52-GND</v>
      </c>
      <c r="D1175" t="str">
        <f t="shared" si="146"/>
        <v>R52-2</v>
      </c>
      <c r="E1175" t="s">
        <v>1560</v>
      </c>
      <c r="F1175">
        <v>2</v>
      </c>
      <c r="G1175" t="s">
        <v>291</v>
      </c>
      <c r="AT1175">
        <f t="shared" si="147"/>
        <v>0</v>
      </c>
      <c r="AU1175">
        <f t="shared" si="148"/>
        <v>0</v>
      </c>
    </row>
    <row r="1176" spans="1:47" x14ac:dyDescent="0.25">
      <c r="A1176" t="str">
        <f t="shared" si="143"/>
        <v>R53-1</v>
      </c>
      <c r="B1176" t="str">
        <f t="shared" si="144"/>
        <v>NetR53_1</v>
      </c>
      <c r="C1176" t="str">
        <f t="shared" si="145"/>
        <v>R53-NetR53_1</v>
      </c>
      <c r="D1176" t="str">
        <f t="shared" si="146"/>
        <v>R53-1</v>
      </c>
      <c r="E1176" t="s">
        <v>1561</v>
      </c>
      <c r="F1176">
        <v>1</v>
      </c>
      <c r="G1176" t="s">
        <v>1896</v>
      </c>
      <c r="AT1176" t="str">
        <f t="shared" si="147"/>
        <v>NetR53_1</v>
      </c>
      <c r="AU1176" t="str">
        <f t="shared" si="148"/>
        <v>--</v>
      </c>
    </row>
    <row r="1177" spans="1:47" x14ac:dyDescent="0.25">
      <c r="A1177" t="str">
        <f t="shared" si="143"/>
        <v>R53-2</v>
      </c>
      <c r="B1177" t="str">
        <f t="shared" si="144"/>
        <v>VCC_FT230</v>
      </c>
      <c r="C1177" t="str">
        <f t="shared" si="145"/>
        <v>R53-VCC_FT230</v>
      </c>
      <c r="D1177" t="str">
        <f t="shared" si="146"/>
        <v>R53-2</v>
      </c>
      <c r="E1177" t="s">
        <v>1561</v>
      </c>
      <c r="F1177">
        <v>2</v>
      </c>
      <c r="G1177" t="s">
        <v>1937</v>
      </c>
      <c r="AT1177" t="str">
        <f t="shared" si="147"/>
        <v>VCC_FT230</v>
      </c>
      <c r="AU1177" t="str">
        <f t="shared" si="148"/>
        <v>--</v>
      </c>
    </row>
    <row r="1178" spans="1:47" x14ac:dyDescent="0.25">
      <c r="A1178" t="str">
        <f t="shared" si="143"/>
        <v>R54-1</v>
      </c>
      <c r="B1178" t="str">
        <f t="shared" si="144"/>
        <v>NetR54_1</v>
      </c>
      <c r="C1178" t="str">
        <f t="shared" si="145"/>
        <v>R54-NetR54_1</v>
      </c>
      <c r="D1178" t="str">
        <f t="shared" si="146"/>
        <v>R54-1</v>
      </c>
      <c r="E1178" t="s">
        <v>1562</v>
      </c>
      <c r="F1178">
        <v>1</v>
      </c>
      <c r="G1178" t="s">
        <v>1897</v>
      </c>
      <c r="AT1178" t="str">
        <f t="shared" si="147"/>
        <v>NetR54_1</v>
      </c>
      <c r="AU1178" t="str">
        <f t="shared" si="148"/>
        <v>--</v>
      </c>
    </row>
    <row r="1179" spans="1:47" x14ac:dyDescent="0.25">
      <c r="A1179" t="str">
        <f t="shared" si="143"/>
        <v>R54-2</v>
      </c>
      <c r="B1179" t="str">
        <f t="shared" si="144"/>
        <v>GND</v>
      </c>
      <c r="C1179" t="str">
        <f t="shared" si="145"/>
        <v>R54-GND</v>
      </c>
      <c r="D1179" t="str">
        <f t="shared" si="146"/>
        <v>R54-2</v>
      </c>
      <c r="E1179" t="s">
        <v>1562</v>
      </c>
      <c r="F1179">
        <v>2</v>
      </c>
      <c r="G1179" t="s">
        <v>291</v>
      </c>
      <c r="AT1179">
        <f t="shared" si="147"/>
        <v>0</v>
      </c>
      <c r="AU1179">
        <f t="shared" si="148"/>
        <v>0</v>
      </c>
    </row>
    <row r="1180" spans="1:47" x14ac:dyDescent="0.25">
      <c r="A1180" t="str">
        <f t="shared" si="143"/>
        <v>R55-1</v>
      </c>
      <c r="B1180" t="str">
        <f t="shared" si="144"/>
        <v>NetR53_1</v>
      </c>
      <c r="C1180" t="str">
        <f t="shared" si="145"/>
        <v>R55-NetR53_1</v>
      </c>
      <c r="D1180" t="str">
        <f t="shared" si="146"/>
        <v>R55-1</v>
      </c>
      <c r="E1180" t="s">
        <v>1563</v>
      </c>
      <c r="F1180">
        <v>1</v>
      </c>
      <c r="G1180" t="s">
        <v>1896</v>
      </c>
      <c r="AT1180" t="str">
        <f t="shared" si="147"/>
        <v>NetR53_1</v>
      </c>
      <c r="AU1180" t="str">
        <f t="shared" si="148"/>
        <v>--</v>
      </c>
    </row>
    <row r="1181" spans="1:47" x14ac:dyDescent="0.25">
      <c r="A1181" t="str">
        <f t="shared" si="143"/>
        <v>R55-2</v>
      </c>
      <c r="B1181" t="str">
        <f t="shared" si="144"/>
        <v>3V3OUT</v>
      </c>
      <c r="C1181" t="str">
        <f t="shared" si="145"/>
        <v>R55-3V3OUT</v>
      </c>
      <c r="D1181" t="str">
        <f t="shared" si="146"/>
        <v>R55-2</v>
      </c>
      <c r="E1181" t="s">
        <v>1563</v>
      </c>
      <c r="F1181">
        <v>2</v>
      </c>
      <c r="G1181" t="s">
        <v>1601</v>
      </c>
      <c r="AT1181" t="str">
        <f t="shared" si="147"/>
        <v>3V3OUT</v>
      </c>
      <c r="AU1181" t="str">
        <f t="shared" si="148"/>
        <v>--</v>
      </c>
    </row>
    <row r="1182" spans="1:47" x14ac:dyDescent="0.25">
      <c r="A1182" t="str">
        <f t="shared" si="143"/>
        <v>R56-1</v>
      </c>
      <c r="B1182" t="str">
        <f t="shared" si="144"/>
        <v>NetR56_1</v>
      </c>
      <c r="C1182" t="str">
        <f t="shared" si="145"/>
        <v>R56-NetR56_1</v>
      </c>
      <c r="D1182" t="str">
        <f t="shared" si="146"/>
        <v>R56-1</v>
      </c>
      <c r="E1182" t="s">
        <v>1564</v>
      </c>
      <c r="F1182">
        <v>1</v>
      </c>
      <c r="G1182" t="s">
        <v>1898</v>
      </c>
      <c r="AT1182" t="str">
        <f t="shared" si="147"/>
        <v>NetR56_1</v>
      </c>
      <c r="AU1182" t="str">
        <f t="shared" si="148"/>
        <v>--</v>
      </c>
    </row>
    <row r="1183" spans="1:47" x14ac:dyDescent="0.25">
      <c r="A1183" t="str">
        <f t="shared" si="143"/>
        <v>R56-2</v>
      </c>
      <c r="B1183" t="str">
        <f t="shared" si="144"/>
        <v>3V3OUT</v>
      </c>
      <c r="C1183" t="str">
        <f t="shared" si="145"/>
        <v>R56-3V3OUT</v>
      </c>
      <c r="D1183" t="str">
        <f t="shared" si="146"/>
        <v>R56-2</v>
      </c>
      <c r="E1183" t="s">
        <v>1564</v>
      </c>
      <c r="F1183">
        <v>2</v>
      </c>
      <c r="G1183" t="s">
        <v>1601</v>
      </c>
      <c r="AT1183" t="str">
        <f t="shared" si="147"/>
        <v>3V3OUT</v>
      </c>
      <c r="AU1183" t="str">
        <f t="shared" si="148"/>
        <v>--</v>
      </c>
    </row>
    <row r="1184" spans="1:47" x14ac:dyDescent="0.25">
      <c r="A1184" t="str">
        <f t="shared" si="143"/>
        <v>R57-1</v>
      </c>
      <c r="B1184" t="str">
        <f t="shared" si="144"/>
        <v>NetR57_1</v>
      </c>
      <c r="C1184" t="str">
        <f t="shared" si="145"/>
        <v>R57-NetR57_1</v>
      </c>
      <c r="D1184" t="str">
        <f t="shared" si="146"/>
        <v>R57-1</v>
      </c>
      <c r="E1184" t="s">
        <v>1565</v>
      </c>
      <c r="F1184">
        <v>1</v>
      </c>
      <c r="G1184" t="s">
        <v>1899</v>
      </c>
      <c r="AT1184" t="str">
        <f t="shared" si="147"/>
        <v>NetR57_1</v>
      </c>
      <c r="AU1184" t="str">
        <f t="shared" si="148"/>
        <v>--</v>
      </c>
    </row>
    <row r="1185" spans="1:47" x14ac:dyDescent="0.25">
      <c r="A1185" t="str">
        <f t="shared" si="143"/>
        <v>R57-2</v>
      </c>
      <c r="B1185" t="str">
        <f t="shared" si="144"/>
        <v>3V3OUT</v>
      </c>
      <c r="C1185" t="str">
        <f t="shared" si="145"/>
        <v>R57-3V3OUT</v>
      </c>
      <c r="D1185" t="str">
        <f t="shared" si="146"/>
        <v>R57-2</v>
      </c>
      <c r="E1185" t="s">
        <v>1565</v>
      </c>
      <c r="F1185">
        <v>2</v>
      </c>
      <c r="G1185" t="s">
        <v>1601</v>
      </c>
      <c r="AT1185" t="str">
        <f t="shared" si="147"/>
        <v>3V3OUT</v>
      </c>
      <c r="AU1185" t="str">
        <f t="shared" si="148"/>
        <v>--</v>
      </c>
    </row>
    <row r="1186" spans="1:47" x14ac:dyDescent="0.25">
      <c r="A1186" t="str">
        <f t="shared" si="143"/>
        <v>S1-1</v>
      </c>
      <c r="B1186" t="str">
        <f t="shared" si="144"/>
        <v>GND</v>
      </c>
      <c r="C1186" t="str">
        <f t="shared" si="145"/>
        <v>S1-GND</v>
      </c>
      <c r="D1186" t="str">
        <f t="shared" si="146"/>
        <v>S1-1</v>
      </c>
      <c r="E1186" t="s">
        <v>1851</v>
      </c>
      <c r="F1186">
        <v>1</v>
      </c>
      <c r="G1186" t="s">
        <v>291</v>
      </c>
      <c r="AT1186">
        <f t="shared" si="147"/>
        <v>0</v>
      </c>
      <c r="AU1186">
        <f t="shared" si="148"/>
        <v>0</v>
      </c>
    </row>
    <row r="1187" spans="1:47" x14ac:dyDescent="0.25">
      <c r="A1187" t="str">
        <f t="shared" si="143"/>
        <v>S1-2</v>
      </c>
      <c r="B1187" t="str">
        <f t="shared" si="144"/>
        <v>S1</v>
      </c>
      <c r="C1187" t="str">
        <f t="shared" si="145"/>
        <v>S1-S1</v>
      </c>
      <c r="D1187" t="str">
        <f t="shared" si="146"/>
        <v>S1-2</v>
      </c>
      <c r="E1187" t="s">
        <v>1851</v>
      </c>
      <c r="F1187">
        <v>2</v>
      </c>
      <c r="G1187" t="s">
        <v>1851</v>
      </c>
      <c r="AT1187" t="str">
        <f t="shared" si="147"/>
        <v>S1</v>
      </c>
      <c r="AU1187" t="str">
        <f t="shared" si="148"/>
        <v>--</v>
      </c>
    </row>
    <row r="1188" spans="1:47" x14ac:dyDescent="0.25">
      <c r="A1188" t="str">
        <f t="shared" si="143"/>
        <v>S1-3</v>
      </c>
      <c r="B1188" t="str">
        <f t="shared" si="144"/>
        <v>GND</v>
      </c>
      <c r="C1188" t="str">
        <f t="shared" si="145"/>
        <v>S1-GND</v>
      </c>
      <c r="D1188" t="str">
        <f t="shared" si="146"/>
        <v>S1-3</v>
      </c>
      <c r="E1188" t="s">
        <v>1851</v>
      </c>
      <c r="F1188">
        <v>3</v>
      </c>
      <c r="G1188" t="s">
        <v>291</v>
      </c>
      <c r="AT1188">
        <f t="shared" si="147"/>
        <v>0</v>
      </c>
      <c r="AU1188">
        <f t="shared" si="148"/>
        <v>0</v>
      </c>
    </row>
    <row r="1189" spans="1:47" x14ac:dyDescent="0.25">
      <c r="A1189" t="str">
        <f t="shared" si="143"/>
        <v>S1-4</v>
      </c>
      <c r="B1189" t="str">
        <f t="shared" si="144"/>
        <v>S1</v>
      </c>
      <c r="C1189" t="str">
        <f t="shared" si="145"/>
        <v>S1-S1</v>
      </c>
      <c r="D1189" t="str">
        <f t="shared" si="146"/>
        <v>S1-4</v>
      </c>
      <c r="E1189" t="s">
        <v>1851</v>
      </c>
      <c r="F1189">
        <v>4</v>
      </c>
      <c r="G1189" t="s">
        <v>1851</v>
      </c>
      <c r="AT1189" t="str">
        <f t="shared" si="147"/>
        <v>S1</v>
      </c>
      <c r="AU1189" t="str">
        <f t="shared" si="148"/>
        <v>--</v>
      </c>
    </row>
    <row r="1190" spans="1:47" x14ac:dyDescent="0.25">
      <c r="A1190" t="str">
        <f t="shared" si="143"/>
        <v>S2-1</v>
      </c>
      <c r="B1190" t="str">
        <f t="shared" si="144"/>
        <v>GND</v>
      </c>
      <c r="C1190" t="str">
        <f t="shared" si="145"/>
        <v>S2-GND</v>
      </c>
      <c r="D1190" t="str">
        <f t="shared" si="146"/>
        <v>S2-1</v>
      </c>
      <c r="E1190" t="s">
        <v>1853</v>
      </c>
      <c r="F1190">
        <v>1</v>
      </c>
      <c r="G1190" t="s">
        <v>291</v>
      </c>
      <c r="AT1190">
        <f t="shared" si="147"/>
        <v>0</v>
      </c>
      <c r="AU1190">
        <f t="shared" si="148"/>
        <v>0</v>
      </c>
    </row>
    <row r="1191" spans="1:47" x14ac:dyDescent="0.25">
      <c r="A1191" t="str">
        <f t="shared" si="143"/>
        <v>S2-2</v>
      </c>
      <c r="B1191" t="str">
        <f t="shared" si="144"/>
        <v>GND</v>
      </c>
      <c r="C1191" t="str">
        <f t="shared" si="145"/>
        <v>S2-GND</v>
      </c>
      <c r="D1191" t="str">
        <f t="shared" si="146"/>
        <v>S2-2</v>
      </c>
      <c r="E1191" t="s">
        <v>1853</v>
      </c>
      <c r="F1191">
        <v>2</v>
      </c>
      <c r="G1191" t="s">
        <v>291</v>
      </c>
      <c r="AT1191">
        <f t="shared" si="147"/>
        <v>0</v>
      </c>
      <c r="AU1191">
        <f t="shared" si="148"/>
        <v>0</v>
      </c>
    </row>
    <row r="1192" spans="1:47" x14ac:dyDescent="0.25">
      <c r="A1192" t="str">
        <f t="shared" si="143"/>
        <v>S2-3</v>
      </c>
      <c r="B1192" t="str">
        <f t="shared" si="144"/>
        <v>GND</v>
      </c>
      <c r="C1192" t="str">
        <f t="shared" si="145"/>
        <v>S2-GND</v>
      </c>
      <c r="D1192" t="str">
        <f t="shared" si="146"/>
        <v>S2-3</v>
      </c>
      <c r="E1192" t="s">
        <v>1853</v>
      </c>
      <c r="F1192">
        <v>3</v>
      </c>
      <c r="G1192" t="s">
        <v>291</v>
      </c>
      <c r="AT1192">
        <f t="shared" si="147"/>
        <v>0</v>
      </c>
      <c r="AU1192">
        <f t="shared" si="148"/>
        <v>0</v>
      </c>
    </row>
    <row r="1193" spans="1:47" x14ac:dyDescent="0.25">
      <c r="A1193" t="str">
        <f t="shared" si="143"/>
        <v>S2-4</v>
      </c>
      <c r="B1193" t="str">
        <f t="shared" si="144"/>
        <v>GND</v>
      </c>
      <c r="C1193" t="str">
        <f t="shared" si="145"/>
        <v>S2-GND</v>
      </c>
      <c r="D1193" t="str">
        <f t="shared" si="146"/>
        <v>S2-4</v>
      </c>
      <c r="E1193" t="s">
        <v>1853</v>
      </c>
      <c r="F1193">
        <v>4</v>
      </c>
      <c r="G1193" t="s">
        <v>291</v>
      </c>
      <c r="AT1193">
        <f t="shared" si="147"/>
        <v>0</v>
      </c>
      <c r="AU1193">
        <f t="shared" si="148"/>
        <v>0</v>
      </c>
    </row>
    <row r="1194" spans="1:47" x14ac:dyDescent="0.25">
      <c r="A1194" t="str">
        <f t="shared" si="143"/>
        <v>S2-5</v>
      </c>
      <c r="B1194" t="str">
        <f t="shared" si="144"/>
        <v>MIO0</v>
      </c>
      <c r="C1194" t="str">
        <f t="shared" si="145"/>
        <v>S2-MIO0</v>
      </c>
      <c r="D1194" t="str">
        <f t="shared" si="146"/>
        <v>S2-5</v>
      </c>
      <c r="E1194" t="s">
        <v>1853</v>
      </c>
      <c r="F1194">
        <v>5</v>
      </c>
      <c r="G1194" t="s">
        <v>1839</v>
      </c>
      <c r="AT1194" t="str">
        <f t="shared" si="147"/>
        <v>MIO0</v>
      </c>
      <c r="AU1194" t="str">
        <f t="shared" si="148"/>
        <v>--</v>
      </c>
    </row>
    <row r="1195" spans="1:47" x14ac:dyDescent="0.25">
      <c r="A1195" t="str">
        <f t="shared" si="143"/>
        <v>S2-6</v>
      </c>
      <c r="B1195" t="str">
        <f t="shared" si="144"/>
        <v>JTAGEN</v>
      </c>
      <c r="C1195" t="str">
        <f t="shared" si="145"/>
        <v>S2-JTAGEN</v>
      </c>
      <c r="D1195" t="str">
        <f t="shared" si="146"/>
        <v>S2-6</v>
      </c>
      <c r="E1195" t="s">
        <v>1853</v>
      </c>
      <c r="F1195">
        <v>6</v>
      </c>
      <c r="G1195" t="s">
        <v>1837</v>
      </c>
      <c r="AT1195" t="str">
        <f t="shared" si="147"/>
        <v>JTAGEN</v>
      </c>
      <c r="AU1195" t="str">
        <f t="shared" si="148"/>
        <v>--</v>
      </c>
    </row>
    <row r="1196" spans="1:47" x14ac:dyDescent="0.25">
      <c r="A1196" t="str">
        <f t="shared" si="143"/>
        <v>S2-7</v>
      </c>
      <c r="B1196" t="str">
        <f t="shared" si="144"/>
        <v>CM0</v>
      </c>
      <c r="C1196" t="str">
        <f t="shared" si="145"/>
        <v>S2-CM0</v>
      </c>
      <c r="D1196" t="str">
        <f t="shared" si="146"/>
        <v>S2-7</v>
      </c>
      <c r="E1196" t="s">
        <v>1853</v>
      </c>
      <c r="F1196">
        <v>7</v>
      </c>
      <c r="G1196" t="s">
        <v>1800</v>
      </c>
      <c r="AT1196" t="str">
        <f t="shared" si="147"/>
        <v>CM0</v>
      </c>
      <c r="AU1196" t="str">
        <f t="shared" si="148"/>
        <v>--</v>
      </c>
    </row>
    <row r="1197" spans="1:47" x14ac:dyDescent="0.25">
      <c r="A1197" t="str">
        <f t="shared" si="143"/>
        <v>S2-8</v>
      </c>
      <c r="B1197" t="str">
        <f t="shared" si="144"/>
        <v>CM1</v>
      </c>
      <c r="C1197" t="str">
        <f t="shared" si="145"/>
        <v>S2-CM1</v>
      </c>
      <c r="D1197" t="str">
        <f t="shared" si="146"/>
        <v>S2-8</v>
      </c>
      <c r="E1197" t="s">
        <v>1853</v>
      </c>
      <c r="F1197">
        <v>8</v>
      </c>
      <c r="G1197" t="s">
        <v>1801</v>
      </c>
      <c r="AT1197" t="str">
        <f t="shared" si="147"/>
        <v>CM1</v>
      </c>
      <c r="AU1197" t="str">
        <f t="shared" si="148"/>
        <v>--</v>
      </c>
    </row>
    <row r="1198" spans="1:47" x14ac:dyDescent="0.25">
      <c r="A1198" t="str">
        <f t="shared" si="143"/>
        <v>S6-1</v>
      </c>
      <c r="B1198" t="str">
        <f t="shared" si="144"/>
        <v>GND</v>
      </c>
      <c r="C1198" t="str">
        <f t="shared" si="145"/>
        <v>S6-GND</v>
      </c>
      <c r="D1198" t="str">
        <f t="shared" si="146"/>
        <v>S6-1</v>
      </c>
      <c r="E1198" t="s">
        <v>1893</v>
      </c>
      <c r="F1198">
        <v>1</v>
      </c>
      <c r="G1198" t="s">
        <v>291</v>
      </c>
      <c r="AT1198">
        <f t="shared" si="147"/>
        <v>0</v>
      </c>
      <c r="AU1198">
        <f t="shared" si="148"/>
        <v>0</v>
      </c>
    </row>
    <row r="1199" spans="1:47" x14ac:dyDescent="0.25">
      <c r="A1199" t="str">
        <f t="shared" si="143"/>
        <v>S6-2</v>
      </c>
      <c r="B1199" t="str">
        <f t="shared" si="144"/>
        <v>SRST</v>
      </c>
      <c r="C1199" t="str">
        <f t="shared" si="145"/>
        <v>S6-SRST</v>
      </c>
      <c r="D1199" t="str">
        <f t="shared" si="146"/>
        <v>S6-2</v>
      </c>
      <c r="E1199" t="s">
        <v>1893</v>
      </c>
      <c r="F1199">
        <v>2</v>
      </c>
      <c r="G1199" t="s">
        <v>1920</v>
      </c>
      <c r="AT1199" t="str">
        <f t="shared" si="147"/>
        <v>SRST</v>
      </c>
      <c r="AU1199" t="str">
        <f t="shared" si="148"/>
        <v>--</v>
      </c>
    </row>
    <row r="1200" spans="1:47" x14ac:dyDescent="0.25">
      <c r="A1200" t="str">
        <f t="shared" si="143"/>
        <v>S6-3</v>
      </c>
      <c r="B1200" t="str">
        <f t="shared" si="144"/>
        <v>GND</v>
      </c>
      <c r="C1200" t="str">
        <f t="shared" si="145"/>
        <v>S6-GND</v>
      </c>
      <c r="D1200" t="str">
        <f t="shared" si="146"/>
        <v>S6-3</v>
      </c>
      <c r="E1200" t="s">
        <v>1893</v>
      </c>
      <c r="F1200">
        <v>3</v>
      </c>
      <c r="G1200" t="s">
        <v>291</v>
      </c>
      <c r="AT1200">
        <f t="shared" si="147"/>
        <v>0</v>
      </c>
      <c r="AU1200">
        <f t="shared" si="148"/>
        <v>0</v>
      </c>
    </row>
    <row r="1201" spans="1:47" x14ac:dyDescent="0.25">
      <c r="A1201" t="str">
        <f t="shared" si="143"/>
        <v>S6-4</v>
      </c>
      <c r="B1201" t="str">
        <f t="shared" si="144"/>
        <v>SRST</v>
      </c>
      <c r="C1201" t="str">
        <f t="shared" si="145"/>
        <v>S6-SRST</v>
      </c>
      <c r="D1201" t="str">
        <f t="shared" si="146"/>
        <v>S6-4</v>
      </c>
      <c r="E1201" t="s">
        <v>1893</v>
      </c>
      <c r="F1201">
        <v>4</v>
      </c>
      <c r="G1201" t="s">
        <v>1920</v>
      </c>
      <c r="AT1201" t="str">
        <f t="shared" si="147"/>
        <v>SRST</v>
      </c>
      <c r="AU1201" t="str">
        <f t="shared" si="148"/>
        <v>--</v>
      </c>
    </row>
    <row r="1202" spans="1:47" x14ac:dyDescent="0.25">
      <c r="A1202" t="str">
        <f t="shared" si="143"/>
        <v>T1-1</v>
      </c>
      <c r="B1202" t="str">
        <f t="shared" si="144"/>
        <v>NetT1_1</v>
      </c>
      <c r="C1202" t="str">
        <f t="shared" si="145"/>
        <v>T1-NetT1_1</v>
      </c>
      <c r="D1202" t="str">
        <f t="shared" si="146"/>
        <v>T1-1</v>
      </c>
      <c r="E1202" t="s">
        <v>760</v>
      </c>
      <c r="F1202">
        <v>1</v>
      </c>
      <c r="G1202" t="s">
        <v>1900</v>
      </c>
      <c r="AT1202" t="str">
        <f t="shared" si="147"/>
        <v>NetT1_1</v>
      </c>
      <c r="AU1202" t="str">
        <f t="shared" si="148"/>
        <v>--</v>
      </c>
    </row>
    <row r="1203" spans="1:47" x14ac:dyDescent="0.25">
      <c r="A1203" t="str">
        <f t="shared" si="143"/>
        <v>T1-2</v>
      </c>
      <c r="B1203" t="str">
        <f t="shared" si="144"/>
        <v>NetT1_1</v>
      </c>
      <c r="C1203" t="str">
        <f t="shared" si="145"/>
        <v>T1-NetT1_1</v>
      </c>
      <c r="D1203" t="str">
        <f t="shared" si="146"/>
        <v>T1-2</v>
      </c>
      <c r="E1203" t="s">
        <v>760</v>
      </c>
      <c r="F1203">
        <v>2</v>
      </c>
      <c r="G1203" t="s">
        <v>1900</v>
      </c>
      <c r="AT1203" t="str">
        <f t="shared" si="147"/>
        <v>NetT1_1</v>
      </c>
      <c r="AU1203" t="str">
        <f t="shared" si="148"/>
        <v>--</v>
      </c>
    </row>
    <row r="1204" spans="1:47" x14ac:dyDescent="0.25">
      <c r="A1204" t="str">
        <f t="shared" si="143"/>
        <v>T1-3</v>
      </c>
      <c r="B1204" t="str">
        <f t="shared" si="144"/>
        <v>NetT1_1</v>
      </c>
      <c r="C1204" t="str">
        <f t="shared" si="145"/>
        <v>T1-NetT1_1</v>
      </c>
      <c r="D1204" t="str">
        <f t="shared" si="146"/>
        <v>T1-3</v>
      </c>
      <c r="E1204" t="s">
        <v>760</v>
      </c>
      <c r="F1204">
        <v>3</v>
      </c>
      <c r="G1204" t="s">
        <v>1900</v>
      </c>
      <c r="AT1204" t="str">
        <f t="shared" si="147"/>
        <v>NetT1_1</v>
      </c>
      <c r="AU1204" t="str">
        <f t="shared" si="148"/>
        <v>--</v>
      </c>
    </row>
    <row r="1205" spans="1:47" x14ac:dyDescent="0.25">
      <c r="A1205" t="str">
        <f t="shared" si="143"/>
        <v>T1-4</v>
      </c>
      <c r="B1205" t="str">
        <f t="shared" si="144"/>
        <v>NetR28_1</v>
      </c>
      <c r="C1205" t="str">
        <f t="shared" si="145"/>
        <v>T1-NetR28_1</v>
      </c>
      <c r="D1205" t="str">
        <f t="shared" si="146"/>
        <v>T1-4</v>
      </c>
      <c r="E1205" t="s">
        <v>760</v>
      </c>
      <c r="F1205">
        <v>4</v>
      </c>
      <c r="G1205" t="s">
        <v>1885</v>
      </c>
      <c r="AT1205" t="str">
        <f t="shared" si="147"/>
        <v>NetR28_1</v>
      </c>
      <c r="AU1205" t="str">
        <f t="shared" si="148"/>
        <v>--</v>
      </c>
    </row>
    <row r="1206" spans="1:47" x14ac:dyDescent="0.25">
      <c r="A1206" t="str">
        <f t="shared" si="143"/>
        <v>T1-5</v>
      </c>
      <c r="B1206" t="str">
        <f t="shared" si="144"/>
        <v>5VIN</v>
      </c>
      <c r="C1206" t="str">
        <f t="shared" si="145"/>
        <v>T1-5VIN</v>
      </c>
      <c r="D1206" t="str">
        <f t="shared" si="146"/>
        <v>T1-5</v>
      </c>
      <c r="E1206" t="s">
        <v>760</v>
      </c>
      <c r="F1206">
        <v>5</v>
      </c>
      <c r="G1206" t="s">
        <v>1603</v>
      </c>
      <c r="AT1206">
        <f t="shared" si="147"/>
        <v>0</v>
      </c>
      <c r="AU1206">
        <f t="shared" si="148"/>
        <v>0</v>
      </c>
    </row>
    <row r="1207" spans="1:47" x14ac:dyDescent="0.25">
      <c r="A1207" t="str">
        <f t="shared" si="143"/>
        <v>T1-6</v>
      </c>
      <c r="B1207" t="str">
        <f t="shared" si="144"/>
        <v>5VIN</v>
      </c>
      <c r="C1207" t="str">
        <f t="shared" si="145"/>
        <v>T1-5VIN</v>
      </c>
      <c r="D1207" t="str">
        <f t="shared" si="146"/>
        <v>T1-6</v>
      </c>
      <c r="E1207" t="s">
        <v>760</v>
      </c>
      <c r="F1207">
        <v>6</v>
      </c>
      <c r="G1207" t="s">
        <v>1603</v>
      </c>
      <c r="AT1207">
        <f t="shared" si="147"/>
        <v>0</v>
      </c>
      <c r="AU1207">
        <f t="shared" si="148"/>
        <v>0</v>
      </c>
    </row>
    <row r="1208" spans="1:47" x14ac:dyDescent="0.25">
      <c r="A1208" t="str">
        <f t="shared" si="143"/>
        <v>T1-7</v>
      </c>
      <c r="B1208" t="str">
        <f t="shared" si="144"/>
        <v>5VIN</v>
      </c>
      <c r="C1208" t="str">
        <f t="shared" si="145"/>
        <v>T1-5VIN</v>
      </c>
      <c r="D1208" t="str">
        <f t="shared" si="146"/>
        <v>T1-7</v>
      </c>
      <c r="E1208" t="s">
        <v>760</v>
      </c>
      <c r="F1208">
        <v>7</v>
      </c>
      <c r="G1208" t="s">
        <v>1603</v>
      </c>
      <c r="AT1208">
        <f t="shared" si="147"/>
        <v>0</v>
      </c>
      <c r="AU1208">
        <f t="shared" si="148"/>
        <v>0</v>
      </c>
    </row>
    <row r="1209" spans="1:47" x14ac:dyDescent="0.25">
      <c r="A1209" t="str">
        <f t="shared" si="143"/>
        <v>T1-8</v>
      </c>
      <c r="B1209" t="str">
        <f t="shared" si="144"/>
        <v>5VIN</v>
      </c>
      <c r="C1209" t="str">
        <f t="shared" si="145"/>
        <v>T1-5VIN</v>
      </c>
      <c r="D1209" t="str">
        <f t="shared" si="146"/>
        <v>T1-8</v>
      </c>
      <c r="E1209" t="s">
        <v>760</v>
      </c>
      <c r="F1209">
        <v>8</v>
      </c>
      <c r="G1209" t="s">
        <v>1603</v>
      </c>
      <c r="AT1209">
        <f t="shared" si="147"/>
        <v>0</v>
      </c>
      <c r="AU1209">
        <f t="shared" si="148"/>
        <v>0</v>
      </c>
    </row>
    <row r="1210" spans="1:47" x14ac:dyDescent="0.25">
      <c r="A1210" t="str">
        <f t="shared" si="143"/>
        <v>T2-1</v>
      </c>
      <c r="B1210" t="str">
        <f t="shared" si="144"/>
        <v>NetT1_1</v>
      </c>
      <c r="C1210" t="str">
        <f t="shared" si="145"/>
        <v>T2-NetT1_1</v>
      </c>
      <c r="D1210" t="str">
        <f t="shared" si="146"/>
        <v>T2-1</v>
      </c>
      <c r="E1210" t="s">
        <v>762</v>
      </c>
      <c r="F1210">
        <v>1</v>
      </c>
      <c r="G1210" t="s">
        <v>1900</v>
      </c>
      <c r="AT1210" t="str">
        <f t="shared" si="147"/>
        <v>NetT1_1</v>
      </c>
      <c r="AU1210" t="str">
        <f t="shared" si="148"/>
        <v>--</v>
      </c>
    </row>
    <row r="1211" spans="1:47" x14ac:dyDescent="0.25">
      <c r="A1211" t="str">
        <f t="shared" si="143"/>
        <v>T2-2</v>
      </c>
      <c r="B1211" t="str">
        <f t="shared" si="144"/>
        <v>NetT1_1</v>
      </c>
      <c r="C1211" t="str">
        <f t="shared" si="145"/>
        <v>T2-NetT1_1</v>
      </c>
      <c r="D1211" t="str">
        <f t="shared" si="146"/>
        <v>T2-2</v>
      </c>
      <c r="E1211" t="s">
        <v>762</v>
      </c>
      <c r="F1211">
        <v>2</v>
      </c>
      <c r="G1211" t="s">
        <v>1900</v>
      </c>
      <c r="AT1211" t="str">
        <f t="shared" si="147"/>
        <v>NetT1_1</v>
      </c>
      <c r="AU1211" t="str">
        <f t="shared" si="148"/>
        <v>--</v>
      </c>
    </row>
    <row r="1212" spans="1:47" x14ac:dyDescent="0.25">
      <c r="A1212" t="str">
        <f t="shared" si="143"/>
        <v>T2-3</v>
      </c>
      <c r="B1212" t="str">
        <f t="shared" si="144"/>
        <v>NetT1_1</v>
      </c>
      <c r="C1212" t="str">
        <f t="shared" si="145"/>
        <v>T2-NetT1_1</v>
      </c>
      <c r="D1212" t="str">
        <f t="shared" si="146"/>
        <v>T2-3</v>
      </c>
      <c r="E1212" t="s">
        <v>762</v>
      </c>
      <c r="F1212">
        <v>3</v>
      </c>
      <c r="G1212" t="s">
        <v>1900</v>
      </c>
      <c r="AT1212" t="str">
        <f t="shared" si="147"/>
        <v>NetT1_1</v>
      </c>
      <c r="AU1212" t="str">
        <f t="shared" si="148"/>
        <v>--</v>
      </c>
    </row>
    <row r="1213" spans="1:47" x14ac:dyDescent="0.25">
      <c r="A1213" t="str">
        <f t="shared" si="143"/>
        <v>T2-4</v>
      </c>
      <c r="B1213" t="str">
        <f t="shared" si="144"/>
        <v>NetR29_1</v>
      </c>
      <c r="C1213" t="str">
        <f t="shared" si="145"/>
        <v>T2-NetR29_1</v>
      </c>
      <c r="D1213" t="str">
        <f t="shared" si="146"/>
        <v>T2-4</v>
      </c>
      <c r="E1213" t="s">
        <v>762</v>
      </c>
      <c r="F1213">
        <v>4</v>
      </c>
      <c r="G1213" t="s">
        <v>1886</v>
      </c>
      <c r="AT1213" t="str">
        <f t="shared" si="147"/>
        <v>NetR29_1</v>
      </c>
      <c r="AU1213" t="str">
        <f t="shared" si="148"/>
        <v>--</v>
      </c>
    </row>
    <row r="1214" spans="1:47" x14ac:dyDescent="0.25">
      <c r="A1214" t="str">
        <f t="shared" si="143"/>
        <v>T2-5</v>
      </c>
      <c r="B1214" t="str">
        <f t="shared" si="144"/>
        <v>VIN</v>
      </c>
      <c r="C1214" t="str">
        <f t="shared" si="145"/>
        <v>T2-VIN</v>
      </c>
      <c r="D1214" t="str">
        <f t="shared" si="146"/>
        <v>T2-5</v>
      </c>
      <c r="E1214" t="s">
        <v>762</v>
      </c>
      <c r="F1214">
        <v>5</v>
      </c>
      <c r="G1214" t="s">
        <v>288</v>
      </c>
      <c r="AT1214" t="str">
        <f t="shared" si="147"/>
        <v>VIN</v>
      </c>
      <c r="AU1214" t="str">
        <f t="shared" si="148"/>
        <v>--</v>
      </c>
    </row>
    <row r="1215" spans="1:47" x14ac:dyDescent="0.25">
      <c r="A1215" t="str">
        <f t="shared" si="143"/>
        <v>T2-6</v>
      </c>
      <c r="B1215" t="str">
        <f t="shared" si="144"/>
        <v>VIN</v>
      </c>
      <c r="C1215" t="str">
        <f t="shared" si="145"/>
        <v>T2-VIN</v>
      </c>
      <c r="D1215" t="str">
        <f t="shared" si="146"/>
        <v>T2-6</v>
      </c>
      <c r="E1215" t="s">
        <v>762</v>
      </c>
      <c r="F1215">
        <v>6</v>
      </c>
      <c r="G1215" t="s">
        <v>288</v>
      </c>
      <c r="AT1215" t="str">
        <f t="shared" si="147"/>
        <v>VIN</v>
      </c>
      <c r="AU1215" t="str">
        <f t="shared" si="148"/>
        <v>--</v>
      </c>
    </row>
    <row r="1216" spans="1:47" x14ac:dyDescent="0.25">
      <c r="A1216" t="str">
        <f t="shared" si="143"/>
        <v>T2-7</v>
      </c>
      <c r="B1216" t="str">
        <f t="shared" si="144"/>
        <v>VIN</v>
      </c>
      <c r="C1216" t="str">
        <f t="shared" si="145"/>
        <v>T2-VIN</v>
      </c>
      <c r="D1216" t="str">
        <f t="shared" si="146"/>
        <v>T2-7</v>
      </c>
      <c r="E1216" t="s">
        <v>762</v>
      </c>
      <c r="F1216">
        <v>7</v>
      </c>
      <c r="G1216" t="s">
        <v>288</v>
      </c>
      <c r="AT1216" t="str">
        <f t="shared" si="147"/>
        <v>VIN</v>
      </c>
      <c r="AU1216" t="str">
        <f t="shared" si="148"/>
        <v>--</v>
      </c>
    </row>
    <row r="1217" spans="1:47" x14ac:dyDescent="0.25">
      <c r="A1217" t="str">
        <f t="shared" si="143"/>
        <v>T2-8</v>
      </c>
      <c r="B1217" t="str">
        <f t="shared" si="144"/>
        <v>VIN</v>
      </c>
      <c r="C1217" t="str">
        <f t="shared" si="145"/>
        <v>T2-VIN</v>
      </c>
      <c r="D1217" t="str">
        <f t="shared" si="146"/>
        <v>T2-8</v>
      </c>
      <c r="E1217" t="s">
        <v>762</v>
      </c>
      <c r="F1217">
        <v>8</v>
      </c>
      <c r="G1217" t="s">
        <v>288</v>
      </c>
      <c r="AT1217" t="str">
        <f t="shared" si="147"/>
        <v>VIN</v>
      </c>
      <c r="AU1217" t="str">
        <f t="shared" si="148"/>
        <v>--</v>
      </c>
    </row>
    <row r="1218" spans="1:47" x14ac:dyDescent="0.25">
      <c r="A1218" t="str">
        <f t="shared" si="143"/>
        <v>TP1-1</v>
      </c>
      <c r="B1218" t="str">
        <f t="shared" si="144"/>
        <v>5VIN</v>
      </c>
      <c r="C1218" t="str">
        <f t="shared" si="145"/>
        <v>TP1-5VIN</v>
      </c>
      <c r="D1218" t="str">
        <f t="shared" si="146"/>
        <v>TP1-1</v>
      </c>
      <c r="E1218" t="s">
        <v>1571</v>
      </c>
      <c r="F1218">
        <v>1</v>
      </c>
      <c r="G1218" t="s">
        <v>1603</v>
      </c>
      <c r="AT1218">
        <f t="shared" si="147"/>
        <v>0</v>
      </c>
      <c r="AU1218">
        <f t="shared" si="148"/>
        <v>0</v>
      </c>
    </row>
    <row r="1219" spans="1:47" x14ac:dyDescent="0.25">
      <c r="A1219" t="str">
        <f t="shared" si="143"/>
        <v>TP2-1</v>
      </c>
      <c r="B1219" t="str">
        <f t="shared" si="144"/>
        <v>5VIN</v>
      </c>
      <c r="C1219" t="str">
        <f t="shared" si="145"/>
        <v>TP2-5VIN</v>
      </c>
      <c r="D1219" t="str">
        <f t="shared" si="146"/>
        <v>TP2-1</v>
      </c>
      <c r="E1219" t="s">
        <v>1572</v>
      </c>
      <c r="F1219">
        <v>1</v>
      </c>
      <c r="G1219" t="s">
        <v>1603</v>
      </c>
      <c r="AT1219">
        <f t="shared" si="147"/>
        <v>0</v>
      </c>
      <c r="AU1219">
        <f t="shared" si="148"/>
        <v>0</v>
      </c>
    </row>
    <row r="1220" spans="1:47" x14ac:dyDescent="0.25">
      <c r="A1220" t="str">
        <f t="shared" si="143"/>
        <v>TP3-1</v>
      </c>
      <c r="B1220" t="str">
        <f t="shared" si="144"/>
        <v>VIN</v>
      </c>
      <c r="C1220" t="str">
        <f t="shared" si="145"/>
        <v>TP3-VIN</v>
      </c>
      <c r="D1220" t="str">
        <f t="shared" si="146"/>
        <v>TP3-1</v>
      </c>
      <c r="E1220" t="s">
        <v>1573</v>
      </c>
      <c r="F1220">
        <v>1</v>
      </c>
      <c r="G1220" t="s">
        <v>288</v>
      </c>
      <c r="AT1220" t="str">
        <f t="shared" si="147"/>
        <v>VIN</v>
      </c>
      <c r="AU1220" t="str">
        <f t="shared" si="148"/>
        <v>--</v>
      </c>
    </row>
    <row r="1221" spans="1:47" x14ac:dyDescent="0.25">
      <c r="A1221" t="str">
        <f t="shared" si="143"/>
        <v>TP4-1</v>
      </c>
      <c r="B1221" t="str">
        <f t="shared" si="144"/>
        <v>VIN</v>
      </c>
      <c r="C1221" t="str">
        <f t="shared" si="145"/>
        <v>TP4-VIN</v>
      </c>
      <c r="D1221" t="str">
        <f t="shared" si="146"/>
        <v>TP4-1</v>
      </c>
      <c r="E1221" t="s">
        <v>1574</v>
      </c>
      <c r="F1221">
        <v>1</v>
      </c>
      <c r="G1221" t="s">
        <v>288</v>
      </c>
      <c r="AT1221" t="str">
        <f t="shared" si="147"/>
        <v>VIN</v>
      </c>
      <c r="AU1221" t="str">
        <f t="shared" si="148"/>
        <v>--</v>
      </c>
    </row>
    <row r="1222" spans="1:47" x14ac:dyDescent="0.25">
      <c r="A1222" t="str">
        <f t="shared" ref="A1222:A1255" si="149">$E1222&amp;"-"&amp;$F1222</f>
        <v>TP5-1</v>
      </c>
      <c r="B1222" t="str">
        <f t="shared" ref="B1222:B1255" si="150">IF(OR(E1222=$A$2,E1222=$B$2,E1222=$C$2,E1222=$D$2),"--",G1222)</f>
        <v>3.3V</v>
      </c>
      <c r="C1222" t="str">
        <f t="shared" ref="C1222:C1255" si="151">$E1222&amp;"-"&amp;$G1222</f>
        <v>TP5-3.3V</v>
      </c>
      <c r="D1222" t="str">
        <f t="shared" ref="D1222:D1255" si="152">A1222</f>
        <v>TP5-1</v>
      </c>
      <c r="E1222" t="s">
        <v>1575</v>
      </c>
      <c r="F1222">
        <v>1</v>
      </c>
      <c r="G1222" t="s">
        <v>1598</v>
      </c>
      <c r="AT1222">
        <f t="shared" ref="AT1222:AT1255" si="153">IF(IF(COUNTIF($AO$6:$AQ$150,B1222)&gt;0,"---","--")="---",VLOOKUP(B1222,$AO$6:$AQ$150,3,0),B1222)</f>
        <v>0</v>
      </c>
      <c r="AU1222">
        <f t="shared" ref="AU1222:AU1255" si="154">IF(IF(COUNTIF($AO$6:$AQ$150,B1222)&gt;0,"---","--")="---",VLOOKUP(B1222,$AO$6:$AQ$150,2,0),"--")</f>
        <v>0</v>
      </c>
    </row>
    <row r="1223" spans="1:47" x14ac:dyDescent="0.25">
      <c r="A1223" t="str">
        <f t="shared" si="149"/>
        <v>TP6-1</v>
      </c>
      <c r="B1223" t="str">
        <f t="shared" si="150"/>
        <v>3.3V</v>
      </c>
      <c r="C1223" t="str">
        <f t="shared" si="151"/>
        <v>TP6-3.3V</v>
      </c>
      <c r="D1223" t="str">
        <f t="shared" si="152"/>
        <v>TP6-1</v>
      </c>
      <c r="E1223" t="s">
        <v>1576</v>
      </c>
      <c r="F1223">
        <v>1</v>
      </c>
      <c r="G1223" t="s">
        <v>1598</v>
      </c>
      <c r="AT1223">
        <f t="shared" si="153"/>
        <v>0</v>
      </c>
      <c r="AU1223">
        <f t="shared" si="154"/>
        <v>0</v>
      </c>
    </row>
    <row r="1224" spans="1:47" x14ac:dyDescent="0.25">
      <c r="A1224" t="str">
        <f t="shared" si="149"/>
        <v>TP7-1</v>
      </c>
      <c r="B1224" t="str">
        <f t="shared" si="150"/>
        <v>VCCIOA</v>
      </c>
      <c r="C1224" t="str">
        <f t="shared" si="151"/>
        <v>TP7-VCCIOA</v>
      </c>
      <c r="D1224" t="str">
        <f t="shared" si="152"/>
        <v>TP7-1</v>
      </c>
      <c r="E1224" t="s">
        <v>1577</v>
      </c>
      <c r="F1224">
        <v>1</v>
      </c>
      <c r="G1224" t="s">
        <v>1669</v>
      </c>
      <c r="AT1224">
        <f t="shared" si="153"/>
        <v>0</v>
      </c>
      <c r="AU1224">
        <f t="shared" si="154"/>
        <v>0</v>
      </c>
    </row>
    <row r="1225" spans="1:47" x14ac:dyDescent="0.25">
      <c r="A1225" t="str">
        <f t="shared" si="149"/>
        <v>TP8-1</v>
      </c>
      <c r="B1225" t="str">
        <f t="shared" si="150"/>
        <v>VCCIOA</v>
      </c>
      <c r="C1225" t="str">
        <f t="shared" si="151"/>
        <v>TP8-VCCIOA</v>
      </c>
      <c r="D1225" t="str">
        <f t="shared" si="152"/>
        <v>TP8-1</v>
      </c>
      <c r="E1225" t="s">
        <v>1578</v>
      </c>
      <c r="F1225">
        <v>1</v>
      </c>
      <c r="G1225" t="s">
        <v>1669</v>
      </c>
      <c r="AT1225">
        <f t="shared" si="153"/>
        <v>0</v>
      </c>
      <c r="AU1225">
        <f t="shared" si="154"/>
        <v>0</v>
      </c>
    </row>
    <row r="1226" spans="1:47" x14ac:dyDescent="0.25">
      <c r="A1226" t="str">
        <f t="shared" si="149"/>
        <v>TP9-1</v>
      </c>
      <c r="B1226" t="str">
        <f t="shared" si="150"/>
        <v>VCCIOB</v>
      </c>
      <c r="C1226" t="str">
        <f t="shared" si="151"/>
        <v>TP9-VCCIOB</v>
      </c>
      <c r="D1226" t="str">
        <f t="shared" si="152"/>
        <v>TP9-1</v>
      </c>
      <c r="E1226" t="s">
        <v>1579</v>
      </c>
      <c r="F1226">
        <v>1</v>
      </c>
      <c r="G1226" t="s">
        <v>449</v>
      </c>
      <c r="AT1226">
        <f t="shared" si="153"/>
        <v>0</v>
      </c>
      <c r="AU1226">
        <f t="shared" si="154"/>
        <v>0</v>
      </c>
    </row>
    <row r="1227" spans="1:47" x14ac:dyDescent="0.25">
      <c r="A1227" t="str">
        <f t="shared" si="149"/>
        <v>TP10-1</v>
      </c>
      <c r="B1227" t="str">
        <f t="shared" si="150"/>
        <v>VCCIOB</v>
      </c>
      <c r="C1227" t="str">
        <f t="shared" si="151"/>
        <v>TP10-VCCIOB</v>
      </c>
      <c r="D1227" t="str">
        <f t="shared" si="152"/>
        <v>TP10-1</v>
      </c>
      <c r="E1227" t="s">
        <v>1580</v>
      </c>
      <c r="F1227">
        <v>1</v>
      </c>
      <c r="G1227" t="s">
        <v>449</v>
      </c>
      <c r="AT1227">
        <f t="shared" si="153"/>
        <v>0</v>
      </c>
      <c r="AU1227">
        <f t="shared" si="154"/>
        <v>0</v>
      </c>
    </row>
    <row r="1228" spans="1:47" x14ac:dyDescent="0.25">
      <c r="A1228" t="str">
        <f t="shared" si="149"/>
        <v>TP11-1</v>
      </c>
      <c r="B1228" t="str">
        <f t="shared" si="150"/>
        <v>VCCIOC</v>
      </c>
      <c r="C1228" t="str">
        <f t="shared" si="151"/>
        <v>TP11-VCCIOC</v>
      </c>
      <c r="D1228" t="str">
        <f t="shared" si="152"/>
        <v>TP11-1</v>
      </c>
      <c r="E1228" t="s">
        <v>1581</v>
      </c>
      <c r="F1228">
        <v>1</v>
      </c>
      <c r="G1228" t="s">
        <v>1792</v>
      </c>
      <c r="AT1228">
        <f t="shared" si="153"/>
        <v>0</v>
      </c>
      <c r="AU1228">
        <f t="shared" si="154"/>
        <v>0</v>
      </c>
    </row>
    <row r="1229" spans="1:47" x14ac:dyDescent="0.25">
      <c r="A1229" t="str">
        <f t="shared" si="149"/>
        <v>TP12-1</v>
      </c>
      <c r="B1229" t="str">
        <f t="shared" si="150"/>
        <v>VCCIOC</v>
      </c>
      <c r="C1229" t="str">
        <f t="shared" si="151"/>
        <v>TP12-VCCIOC</v>
      </c>
      <c r="D1229" t="str">
        <f t="shared" si="152"/>
        <v>TP12-1</v>
      </c>
      <c r="E1229" t="s">
        <v>1582</v>
      </c>
      <c r="F1229">
        <v>1</v>
      </c>
      <c r="G1229" t="s">
        <v>1792</v>
      </c>
      <c r="AT1229">
        <f t="shared" si="153"/>
        <v>0</v>
      </c>
      <c r="AU1229">
        <f t="shared" si="154"/>
        <v>0</v>
      </c>
    </row>
    <row r="1230" spans="1:47" x14ac:dyDescent="0.25">
      <c r="A1230" t="str">
        <f t="shared" si="149"/>
        <v>TP13-1</v>
      </c>
      <c r="B1230" t="str">
        <f t="shared" si="150"/>
        <v>VCCIOD</v>
      </c>
      <c r="C1230" t="str">
        <f t="shared" si="151"/>
        <v>TP13-VCCIOD</v>
      </c>
      <c r="D1230" t="str">
        <f t="shared" si="152"/>
        <v>TP13-1</v>
      </c>
      <c r="E1230" t="s">
        <v>1583</v>
      </c>
      <c r="F1230">
        <v>1</v>
      </c>
      <c r="G1230" t="s">
        <v>451</v>
      </c>
      <c r="AT1230">
        <f t="shared" si="153"/>
        <v>0</v>
      </c>
      <c r="AU1230">
        <f t="shared" si="154"/>
        <v>0</v>
      </c>
    </row>
    <row r="1231" spans="1:47" x14ac:dyDescent="0.25">
      <c r="A1231" t="str">
        <f t="shared" si="149"/>
        <v>TP14-1</v>
      </c>
      <c r="B1231" t="str">
        <f t="shared" si="150"/>
        <v>VCCIOD</v>
      </c>
      <c r="C1231" t="str">
        <f t="shared" si="151"/>
        <v>TP14-VCCIOD</v>
      </c>
      <c r="D1231" t="str">
        <f t="shared" si="152"/>
        <v>TP14-1</v>
      </c>
      <c r="E1231" t="s">
        <v>1584</v>
      </c>
      <c r="F1231">
        <v>1</v>
      </c>
      <c r="G1231" t="s">
        <v>451</v>
      </c>
      <c r="AT1231">
        <f t="shared" si="153"/>
        <v>0</v>
      </c>
      <c r="AU1231">
        <f t="shared" si="154"/>
        <v>0</v>
      </c>
    </row>
    <row r="1232" spans="1:47" x14ac:dyDescent="0.25">
      <c r="A1232" t="str">
        <f t="shared" si="149"/>
        <v>TP15-1</v>
      </c>
      <c r="B1232" t="str">
        <f t="shared" si="150"/>
        <v>M1.8VOUT</v>
      </c>
      <c r="C1232" t="str">
        <f t="shared" si="151"/>
        <v>TP15-M1.8VOUT</v>
      </c>
      <c r="D1232" t="str">
        <f t="shared" si="152"/>
        <v>TP15-1</v>
      </c>
      <c r="E1232" t="s">
        <v>1585</v>
      </c>
      <c r="F1232">
        <v>1</v>
      </c>
      <c r="G1232" t="s">
        <v>1838</v>
      </c>
      <c r="AT1232">
        <f t="shared" si="153"/>
        <v>0</v>
      </c>
      <c r="AU1232">
        <f t="shared" si="154"/>
        <v>0</v>
      </c>
    </row>
    <row r="1233" spans="1:47" x14ac:dyDescent="0.25">
      <c r="A1233" t="str">
        <f t="shared" si="149"/>
        <v>TP16-1</v>
      </c>
      <c r="B1233" t="str">
        <f t="shared" si="150"/>
        <v>M1.8VOUT</v>
      </c>
      <c r="C1233" t="str">
        <f t="shared" si="151"/>
        <v>TP16-M1.8VOUT</v>
      </c>
      <c r="D1233" t="str">
        <f t="shared" si="152"/>
        <v>TP16-1</v>
      </c>
      <c r="E1233" t="s">
        <v>2024</v>
      </c>
      <c r="F1233">
        <v>1</v>
      </c>
      <c r="G1233" t="s">
        <v>1838</v>
      </c>
      <c r="AT1233">
        <f t="shared" si="153"/>
        <v>0</v>
      </c>
      <c r="AU1233">
        <f t="shared" si="154"/>
        <v>0</v>
      </c>
    </row>
    <row r="1234" spans="1:47" x14ac:dyDescent="0.25">
      <c r="A1234" t="str">
        <f t="shared" si="149"/>
        <v>TP17-1</v>
      </c>
      <c r="B1234" t="str">
        <f t="shared" si="150"/>
        <v>M3.3VOUT</v>
      </c>
      <c r="C1234" t="str">
        <f t="shared" si="151"/>
        <v>TP17-M3.3VOUT</v>
      </c>
      <c r="D1234" t="str">
        <f t="shared" si="152"/>
        <v>TP17-1</v>
      </c>
      <c r="E1234" t="s">
        <v>2025</v>
      </c>
      <c r="F1234">
        <v>1</v>
      </c>
      <c r="G1234" t="s">
        <v>1778</v>
      </c>
      <c r="AT1234">
        <f t="shared" si="153"/>
        <v>0</v>
      </c>
      <c r="AU1234">
        <f t="shared" si="154"/>
        <v>0</v>
      </c>
    </row>
    <row r="1235" spans="1:47" x14ac:dyDescent="0.25">
      <c r="A1235" t="str">
        <f t="shared" si="149"/>
        <v>TP18-1</v>
      </c>
      <c r="B1235" t="str">
        <f t="shared" si="150"/>
        <v>M3.3VOUT</v>
      </c>
      <c r="C1235" t="str">
        <f t="shared" si="151"/>
        <v>TP18-M3.3VOUT</v>
      </c>
      <c r="D1235" t="str">
        <f t="shared" si="152"/>
        <v>TP18-1</v>
      </c>
      <c r="E1235" t="s">
        <v>2026</v>
      </c>
      <c r="F1235">
        <v>1</v>
      </c>
      <c r="G1235" t="s">
        <v>1778</v>
      </c>
      <c r="AT1235">
        <f t="shared" si="153"/>
        <v>0</v>
      </c>
      <c r="AU1235">
        <f t="shared" si="154"/>
        <v>0</v>
      </c>
    </row>
    <row r="1236" spans="1:47" x14ac:dyDescent="0.25">
      <c r="A1236" t="str">
        <f t="shared" si="149"/>
        <v>TP19-1</v>
      </c>
      <c r="B1236" t="str">
        <f t="shared" si="150"/>
        <v>UART_VBUS</v>
      </c>
      <c r="C1236" t="str">
        <f t="shared" si="151"/>
        <v>TP19-UART_VBUS</v>
      </c>
      <c r="D1236" t="str">
        <f t="shared" si="152"/>
        <v>TP19-1</v>
      </c>
      <c r="E1236" t="s">
        <v>2027</v>
      </c>
      <c r="F1236">
        <v>1</v>
      </c>
      <c r="G1236" t="s">
        <v>1905</v>
      </c>
      <c r="AT1236">
        <f t="shared" si="153"/>
        <v>0</v>
      </c>
      <c r="AU1236">
        <f t="shared" si="154"/>
        <v>0</v>
      </c>
    </row>
    <row r="1237" spans="1:47" x14ac:dyDescent="0.25">
      <c r="A1237" t="str">
        <f t="shared" si="149"/>
        <v>TP20-1</v>
      </c>
      <c r="B1237" t="str">
        <f t="shared" si="150"/>
        <v>UART_VBUS</v>
      </c>
      <c r="C1237" t="str">
        <f t="shared" si="151"/>
        <v>TP20-UART_VBUS</v>
      </c>
      <c r="D1237" t="str">
        <f t="shared" si="152"/>
        <v>TP20-1</v>
      </c>
      <c r="E1237" t="s">
        <v>2028</v>
      </c>
      <c r="F1237">
        <v>1</v>
      </c>
      <c r="G1237" t="s">
        <v>1905</v>
      </c>
      <c r="AT1237">
        <f t="shared" si="153"/>
        <v>0</v>
      </c>
      <c r="AU1237">
        <f t="shared" si="154"/>
        <v>0</v>
      </c>
    </row>
    <row r="1238" spans="1:47" x14ac:dyDescent="0.25">
      <c r="A1238" t="str">
        <f t="shared" si="149"/>
        <v>TP21-1</v>
      </c>
      <c r="B1238" t="str">
        <f t="shared" si="150"/>
        <v>VCCJTAG</v>
      </c>
      <c r="C1238" t="str">
        <f t="shared" si="151"/>
        <v>TP21-VCCJTAG</v>
      </c>
      <c r="D1238" t="str">
        <f t="shared" si="152"/>
        <v>TP21-1</v>
      </c>
      <c r="E1238" t="s">
        <v>2029</v>
      </c>
      <c r="F1238">
        <v>1</v>
      </c>
      <c r="G1238" t="s">
        <v>1936</v>
      </c>
      <c r="AT1238">
        <f t="shared" si="153"/>
        <v>0</v>
      </c>
      <c r="AU1238">
        <f t="shared" si="154"/>
        <v>0</v>
      </c>
    </row>
    <row r="1239" spans="1:47" x14ac:dyDescent="0.25">
      <c r="A1239" t="str">
        <f t="shared" si="149"/>
        <v>TP22-1</v>
      </c>
      <c r="B1239" t="str">
        <f t="shared" si="150"/>
        <v>VCCJTAG</v>
      </c>
      <c r="C1239" t="str">
        <f t="shared" si="151"/>
        <v>TP22-VCCJTAG</v>
      </c>
      <c r="D1239" t="str">
        <f t="shared" si="152"/>
        <v>TP22-1</v>
      </c>
      <c r="E1239" t="s">
        <v>2030</v>
      </c>
      <c r="F1239">
        <v>1</v>
      </c>
      <c r="G1239" t="s">
        <v>1936</v>
      </c>
      <c r="AT1239">
        <f t="shared" si="153"/>
        <v>0</v>
      </c>
      <c r="AU1239">
        <f t="shared" si="154"/>
        <v>0</v>
      </c>
    </row>
    <row r="1240" spans="1:47" x14ac:dyDescent="0.25">
      <c r="A1240" t="str">
        <f t="shared" si="149"/>
        <v>TP23-1</v>
      </c>
      <c r="B1240" t="str">
        <f t="shared" si="150"/>
        <v>3.3V_SD</v>
      </c>
      <c r="C1240" t="str">
        <f t="shared" si="151"/>
        <v>TP23-3.3V_SD</v>
      </c>
      <c r="D1240" t="str">
        <f t="shared" si="152"/>
        <v>TP23-1</v>
      </c>
      <c r="E1240" t="s">
        <v>2031</v>
      </c>
      <c r="F1240">
        <v>1</v>
      </c>
      <c r="G1240" t="s">
        <v>1600</v>
      </c>
      <c r="AT1240">
        <f t="shared" si="153"/>
        <v>0</v>
      </c>
      <c r="AU1240">
        <f t="shared" si="154"/>
        <v>0</v>
      </c>
    </row>
    <row r="1241" spans="1:47" x14ac:dyDescent="0.25">
      <c r="A1241" t="str">
        <f t="shared" si="149"/>
        <v>TP24-1</v>
      </c>
      <c r="B1241" t="str">
        <f t="shared" si="150"/>
        <v>3.3V_SD</v>
      </c>
      <c r="C1241" t="str">
        <f t="shared" si="151"/>
        <v>TP24-3.3V_SD</v>
      </c>
      <c r="D1241" t="str">
        <f t="shared" si="152"/>
        <v>TP24-1</v>
      </c>
      <c r="E1241" t="s">
        <v>2032</v>
      </c>
      <c r="F1241">
        <v>1</v>
      </c>
      <c r="G1241" t="s">
        <v>1600</v>
      </c>
      <c r="AT1241">
        <f t="shared" si="153"/>
        <v>0</v>
      </c>
      <c r="AU1241">
        <f t="shared" si="154"/>
        <v>0</v>
      </c>
    </row>
    <row r="1242" spans="1:47" x14ac:dyDescent="0.25">
      <c r="A1242" t="str">
        <f t="shared" si="149"/>
        <v>TP25-1</v>
      </c>
      <c r="B1242" t="str">
        <f t="shared" si="150"/>
        <v>USB-VBUS_R</v>
      </c>
      <c r="C1242" t="str">
        <f t="shared" si="151"/>
        <v>TP25-USB-VBUS_R</v>
      </c>
      <c r="D1242" t="str">
        <f t="shared" si="152"/>
        <v>TP25-1</v>
      </c>
      <c r="E1242" t="s">
        <v>2033</v>
      </c>
      <c r="F1242">
        <v>1</v>
      </c>
      <c r="G1242" t="s">
        <v>1861</v>
      </c>
      <c r="AT1242">
        <f t="shared" si="153"/>
        <v>0</v>
      </c>
      <c r="AU1242">
        <f t="shared" si="154"/>
        <v>0</v>
      </c>
    </row>
    <row r="1243" spans="1:47" x14ac:dyDescent="0.25">
      <c r="A1243" t="str">
        <f t="shared" si="149"/>
        <v>TP26-1</v>
      </c>
      <c r="B1243" t="str">
        <f t="shared" si="150"/>
        <v>USB-VBUS_R</v>
      </c>
      <c r="C1243" t="str">
        <f t="shared" si="151"/>
        <v>TP26-USB-VBUS_R</v>
      </c>
      <c r="D1243" t="str">
        <f t="shared" si="152"/>
        <v>TP26-1</v>
      </c>
      <c r="E1243" t="s">
        <v>2034</v>
      </c>
      <c r="F1243">
        <v>1</v>
      </c>
      <c r="G1243" t="s">
        <v>1861</v>
      </c>
      <c r="AT1243">
        <f t="shared" si="153"/>
        <v>0</v>
      </c>
      <c r="AU1243">
        <f t="shared" si="154"/>
        <v>0</v>
      </c>
    </row>
    <row r="1244" spans="1:47" x14ac:dyDescent="0.25">
      <c r="A1244" t="str">
        <f t="shared" si="149"/>
        <v>TP27-1</v>
      </c>
      <c r="B1244" t="str">
        <f t="shared" si="150"/>
        <v>ETH-VCC</v>
      </c>
      <c r="C1244" t="str">
        <f t="shared" si="151"/>
        <v>TP27-ETH-VCC</v>
      </c>
      <c r="D1244" t="str">
        <f t="shared" si="152"/>
        <v>TP27-1</v>
      </c>
      <c r="E1244" t="s">
        <v>2035</v>
      </c>
      <c r="F1244">
        <v>1</v>
      </c>
      <c r="G1244" t="s">
        <v>1816</v>
      </c>
      <c r="AT1244" t="str">
        <f t="shared" si="153"/>
        <v>ETH-VCC</v>
      </c>
      <c r="AU1244" t="str">
        <f t="shared" si="154"/>
        <v>--</v>
      </c>
    </row>
    <row r="1245" spans="1:47" x14ac:dyDescent="0.25">
      <c r="A1245" t="str">
        <f t="shared" si="149"/>
        <v>TP28-1</v>
      </c>
      <c r="B1245" t="str">
        <f t="shared" si="150"/>
        <v>ETH-VCC</v>
      </c>
      <c r="C1245" t="str">
        <f t="shared" si="151"/>
        <v>TP28-ETH-VCC</v>
      </c>
      <c r="D1245" t="str">
        <f t="shared" si="152"/>
        <v>TP28-1</v>
      </c>
      <c r="E1245" t="s">
        <v>2036</v>
      </c>
      <c r="F1245">
        <v>1</v>
      </c>
      <c r="G1245" t="s">
        <v>1816</v>
      </c>
      <c r="AT1245" t="str">
        <f t="shared" si="153"/>
        <v>ETH-VCC</v>
      </c>
      <c r="AU1245" t="str">
        <f t="shared" si="154"/>
        <v>--</v>
      </c>
    </row>
    <row r="1246" spans="1:47" x14ac:dyDescent="0.25">
      <c r="A1246" t="str">
        <f t="shared" si="149"/>
        <v>TP29-1</v>
      </c>
      <c r="B1246" t="str">
        <f t="shared" si="150"/>
        <v>Vbus</v>
      </c>
      <c r="C1246" t="str">
        <f t="shared" si="151"/>
        <v>TP29-Vbus</v>
      </c>
      <c r="D1246" t="str">
        <f t="shared" si="152"/>
        <v>TP29-1</v>
      </c>
      <c r="E1246" t="s">
        <v>2037</v>
      </c>
      <c r="F1246">
        <v>1</v>
      </c>
      <c r="G1246" t="s">
        <v>1844</v>
      </c>
      <c r="AT1246" t="str">
        <f t="shared" si="153"/>
        <v>Vbus</v>
      </c>
      <c r="AU1246" t="str">
        <f t="shared" si="154"/>
        <v>--</v>
      </c>
    </row>
    <row r="1247" spans="1:47" x14ac:dyDescent="0.25">
      <c r="A1247" t="str">
        <f t="shared" si="149"/>
        <v>TP30-1</v>
      </c>
      <c r="B1247" t="str">
        <f t="shared" si="150"/>
        <v>Vbus</v>
      </c>
      <c r="C1247" t="str">
        <f t="shared" si="151"/>
        <v>TP30-Vbus</v>
      </c>
      <c r="D1247" t="str">
        <f t="shared" si="152"/>
        <v>TP30-1</v>
      </c>
      <c r="E1247" t="s">
        <v>2038</v>
      </c>
      <c r="F1247">
        <v>1</v>
      </c>
      <c r="G1247" t="s">
        <v>1844</v>
      </c>
      <c r="AT1247" t="str">
        <f t="shared" si="153"/>
        <v>Vbus</v>
      </c>
      <c r="AU1247" t="str">
        <f t="shared" si="154"/>
        <v>--</v>
      </c>
    </row>
    <row r="1248" spans="1:47" x14ac:dyDescent="0.25">
      <c r="A1248" t="str">
        <f t="shared" si="149"/>
        <v>TP31-1</v>
      </c>
      <c r="B1248" t="str">
        <f t="shared" si="150"/>
        <v>CM1</v>
      </c>
      <c r="C1248" t="str">
        <f t="shared" si="151"/>
        <v>TP31-CM1</v>
      </c>
      <c r="D1248" t="str">
        <f t="shared" si="152"/>
        <v>TP31-1</v>
      </c>
      <c r="E1248" t="s">
        <v>2039</v>
      </c>
      <c r="F1248">
        <v>1</v>
      </c>
      <c r="G1248" t="s">
        <v>1801</v>
      </c>
      <c r="AT1248" t="str">
        <f t="shared" si="153"/>
        <v>CM1</v>
      </c>
      <c r="AU1248" t="str">
        <f t="shared" si="154"/>
        <v>--</v>
      </c>
    </row>
    <row r="1249" spans="1:47" x14ac:dyDescent="0.25">
      <c r="A1249" t="str">
        <f t="shared" si="149"/>
        <v>TP32-1</v>
      </c>
      <c r="B1249" t="str">
        <f t="shared" si="150"/>
        <v>CM0</v>
      </c>
      <c r="C1249" t="str">
        <f t="shared" si="151"/>
        <v>TP32-CM0</v>
      </c>
      <c r="D1249" t="str">
        <f t="shared" si="152"/>
        <v>TP32-1</v>
      </c>
      <c r="E1249" t="s">
        <v>2040</v>
      </c>
      <c r="F1249">
        <v>1</v>
      </c>
      <c r="G1249" t="s">
        <v>1800</v>
      </c>
      <c r="AT1249" t="str">
        <f t="shared" si="153"/>
        <v>CM0</v>
      </c>
      <c r="AU1249" t="str">
        <f t="shared" si="154"/>
        <v>--</v>
      </c>
    </row>
    <row r="1250" spans="1:47" x14ac:dyDescent="0.25">
      <c r="A1250" t="str">
        <f t="shared" si="149"/>
        <v>TP33-1</v>
      </c>
      <c r="B1250" t="str">
        <f t="shared" si="150"/>
        <v>MIO0</v>
      </c>
      <c r="C1250" t="str">
        <f t="shared" si="151"/>
        <v>TP33-MIO0</v>
      </c>
      <c r="D1250" t="str">
        <f t="shared" si="152"/>
        <v>TP33-1</v>
      </c>
      <c r="E1250" t="s">
        <v>2041</v>
      </c>
      <c r="F1250">
        <v>1</v>
      </c>
      <c r="G1250" t="s">
        <v>1839</v>
      </c>
      <c r="AT1250" t="str">
        <f t="shared" si="153"/>
        <v>MIO0</v>
      </c>
      <c r="AU1250" t="str">
        <f t="shared" si="154"/>
        <v>--</v>
      </c>
    </row>
    <row r="1251" spans="1:47" x14ac:dyDescent="0.25">
      <c r="A1251" t="str">
        <f t="shared" si="149"/>
        <v>TP34-1</v>
      </c>
      <c r="B1251" t="str">
        <f t="shared" si="150"/>
        <v>JTAGEN</v>
      </c>
      <c r="C1251" t="str">
        <f t="shared" si="151"/>
        <v>TP34-JTAGEN</v>
      </c>
      <c r="D1251" t="str">
        <f t="shared" si="152"/>
        <v>TP34-1</v>
      </c>
      <c r="E1251" t="s">
        <v>2042</v>
      </c>
      <c r="F1251">
        <v>1</v>
      </c>
      <c r="G1251" t="s">
        <v>1837</v>
      </c>
      <c r="AT1251" t="str">
        <f t="shared" si="153"/>
        <v>JTAGEN</v>
      </c>
      <c r="AU1251" t="str">
        <f t="shared" si="154"/>
        <v>--</v>
      </c>
    </row>
    <row r="1252" spans="1:47" x14ac:dyDescent="0.25">
      <c r="A1252" t="str">
        <f t="shared" si="149"/>
        <v>V1-1</v>
      </c>
      <c r="B1252" t="str">
        <f t="shared" si="150"/>
        <v>NetC8_1</v>
      </c>
      <c r="C1252" t="str">
        <f t="shared" si="151"/>
        <v>V1-NetC8_1</v>
      </c>
      <c r="D1252" t="str">
        <f t="shared" si="152"/>
        <v>V1-1</v>
      </c>
      <c r="E1252" t="s">
        <v>794</v>
      </c>
      <c r="F1252">
        <v>1</v>
      </c>
      <c r="G1252" t="s">
        <v>1868</v>
      </c>
      <c r="AT1252" t="str">
        <f t="shared" si="153"/>
        <v>NetC8_1</v>
      </c>
      <c r="AU1252" t="str">
        <f t="shared" si="154"/>
        <v>--</v>
      </c>
    </row>
    <row r="1253" spans="1:47" x14ac:dyDescent="0.25">
      <c r="A1253" t="str">
        <f t="shared" si="149"/>
        <v>V1-2</v>
      </c>
      <c r="B1253" t="str">
        <f t="shared" si="150"/>
        <v>3.3V</v>
      </c>
      <c r="C1253" t="str">
        <f t="shared" si="151"/>
        <v>V1-3.3V</v>
      </c>
      <c r="D1253" t="str">
        <f t="shared" si="152"/>
        <v>V1-2</v>
      </c>
      <c r="E1253" t="s">
        <v>794</v>
      </c>
      <c r="F1253">
        <v>2</v>
      </c>
      <c r="G1253" t="s">
        <v>1598</v>
      </c>
      <c r="AT1253">
        <f t="shared" si="153"/>
        <v>0</v>
      </c>
      <c r="AU1253">
        <f t="shared" si="154"/>
        <v>0</v>
      </c>
    </row>
    <row r="1254" spans="1:47" x14ac:dyDescent="0.25">
      <c r="A1254" t="str">
        <f t="shared" si="149"/>
        <v>V2-1</v>
      </c>
      <c r="B1254" t="str">
        <f t="shared" si="150"/>
        <v>GND</v>
      </c>
      <c r="C1254" t="str">
        <f t="shared" si="151"/>
        <v>V2-GND</v>
      </c>
      <c r="D1254" t="str">
        <f t="shared" si="152"/>
        <v>V2-1</v>
      </c>
      <c r="E1254" t="s">
        <v>796</v>
      </c>
      <c r="F1254">
        <v>1</v>
      </c>
      <c r="G1254" t="s">
        <v>291</v>
      </c>
      <c r="AT1254">
        <f t="shared" si="153"/>
        <v>0</v>
      </c>
      <c r="AU1254">
        <f t="shared" si="154"/>
        <v>0</v>
      </c>
    </row>
    <row r="1255" spans="1:47" x14ac:dyDescent="0.25">
      <c r="A1255" t="str">
        <f t="shared" si="149"/>
        <v>V2-2</v>
      </c>
      <c r="B1255" t="str">
        <f t="shared" si="150"/>
        <v>AGND_DCDC</v>
      </c>
      <c r="C1255" t="str">
        <f t="shared" si="151"/>
        <v>V2-AGND_DCDC</v>
      </c>
      <c r="D1255" t="str">
        <f t="shared" si="152"/>
        <v>V2-2</v>
      </c>
      <c r="E1255" t="s">
        <v>796</v>
      </c>
      <c r="F1255">
        <v>2</v>
      </c>
      <c r="G1255" t="s">
        <v>1613</v>
      </c>
      <c r="AT1255" t="str">
        <f t="shared" si="153"/>
        <v>AGND_DCDC</v>
      </c>
      <c r="AU1255" t="str">
        <f t="shared" si="154"/>
        <v>--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BED7-91F3-4C0D-8EB3-9B67345C65A3}">
  <dimension ref="A1:AU1942"/>
  <sheetViews>
    <sheetView workbookViewId="0">
      <selection activeCell="AQ8" sqref="AQ8:AQ9"/>
    </sheetView>
  </sheetViews>
  <sheetFormatPr baseColWidth="10" defaultRowHeight="15" x14ac:dyDescent="0.25"/>
  <sheetData>
    <row r="1" spans="1:47" x14ac:dyDescent="0.25">
      <c r="F1" t="s">
        <v>1589</v>
      </c>
    </row>
    <row r="2" spans="1:47" x14ac:dyDescent="0.25">
      <c r="F2" t="str">
        <f>VLOOKUP("TEM0007",FPGA_pin!$A1:$B100,2,0)</f>
        <v>U2</v>
      </c>
    </row>
    <row r="4" spans="1:47" x14ac:dyDescent="0.25">
      <c r="A4" t="s">
        <v>276</v>
      </c>
      <c r="B4" t="s">
        <v>286</v>
      </c>
      <c r="C4" t="s">
        <v>277</v>
      </c>
      <c r="D4" t="s">
        <v>278</v>
      </c>
      <c r="E4" t="s">
        <v>279</v>
      </c>
      <c r="F4" t="s">
        <v>287</v>
      </c>
      <c r="G4" t="s">
        <v>280</v>
      </c>
      <c r="H4" t="s">
        <v>281</v>
      </c>
      <c r="I4" t="s">
        <v>282</v>
      </c>
      <c r="L4" t="s">
        <v>283</v>
      </c>
      <c r="M4" t="s">
        <v>284</v>
      </c>
      <c r="N4" t="s">
        <v>285</v>
      </c>
    </row>
    <row r="5" spans="1:47" x14ac:dyDescent="0.25">
      <c r="A5" t="str">
        <f>$E5&amp;"-"&amp;$F5</f>
        <v>JM1-1</v>
      </c>
      <c r="B5" t="str">
        <f>IF(OR(E5=$A$2,E5=$B$2,E5=$C$2,E5=$D$2),"--",G5)</f>
        <v>VIN</v>
      </c>
      <c r="C5" t="str">
        <f>$E5&amp;"-"&amp;$G5</f>
        <v>JM1-VIN</v>
      </c>
      <c r="D5" t="str">
        <f>A5</f>
        <v>JM1-1</v>
      </c>
      <c r="E5" t="s">
        <v>169</v>
      </c>
      <c r="F5">
        <v>1</v>
      </c>
      <c r="G5" t="s">
        <v>288</v>
      </c>
      <c r="L5" t="s">
        <v>289</v>
      </c>
      <c r="M5" t="s">
        <v>290</v>
      </c>
      <c r="N5">
        <v>88.349599999999995</v>
      </c>
      <c r="AA5" t="s">
        <v>9</v>
      </c>
      <c r="AB5" t="s">
        <v>1586</v>
      </c>
      <c r="AC5" t="s">
        <v>123</v>
      </c>
      <c r="AD5" t="s">
        <v>1587</v>
      </c>
      <c r="AE5" t="s">
        <v>1588</v>
      </c>
      <c r="AF5" t="s">
        <v>18</v>
      </c>
      <c r="AG5" t="s">
        <v>1590</v>
      </c>
      <c r="AH5" t="s">
        <v>1591</v>
      </c>
      <c r="AI5" t="s">
        <v>88</v>
      </c>
      <c r="AJ5" t="s">
        <v>1592</v>
      </c>
      <c r="AK5" t="s">
        <v>104</v>
      </c>
      <c r="AM5" t="s">
        <v>1593</v>
      </c>
      <c r="AO5" t="s">
        <v>1594</v>
      </c>
      <c r="AT5" t="str">
        <f>IF(IF(COUNTIF($AO$6:$AQ$150,B5)&gt;0,"---","--")="---",VLOOKUP(B5,$AO$6:$AQ$150,3,0),B5)</f>
        <v>VIN</v>
      </c>
      <c r="AU5" t="str">
        <f>IF(IF(COUNTIF($AO$6:$AQ$150,B5)&gt;0,"---","--")="---",VLOOKUP(B5,$AO$6:$AQ$150,2,0),"--")</f>
        <v>--</v>
      </c>
    </row>
    <row r="6" spans="1:47" x14ac:dyDescent="0.25">
      <c r="A6" t="str">
        <f t="shared" ref="A6:A69" si="0">$E6&amp;"-"&amp;$F6</f>
        <v>JM1-2</v>
      </c>
      <c r="B6" t="str">
        <f t="shared" ref="B6:B69" si="1">IF(OR(E6=$A$2,E6=$B$2,E6=$C$2,E6=$D$2),"--",G6)</f>
        <v>GND</v>
      </c>
      <c r="C6" t="str">
        <f t="shared" ref="C6:C69" si="2">$E6&amp;"-"&amp;$G6</f>
        <v>JM1-GND</v>
      </c>
      <c r="D6" t="str">
        <f t="shared" ref="D6:D69" si="3">A6</f>
        <v>JM1-2</v>
      </c>
      <c r="E6" t="s">
        <v>169</v>
      </c>
      <c r="F6">
        <v>2</v>
      </c>
      <c r="G6" t="s">
        <v>291</v>
      </c>
      <c r="L6" t="s">
        <v>292</v>
      </c>
      <c r="M6" t="s">
        <v>290</v>
      </c>
      <c r="N6">
        <v>33.984200000000001</v>
      </c>
      <c r="AB6" t="str">
        <f>B2B!D3</f>
        <v>JM1</v>
      </c>
      <c r="AC6" t="str">
        <f>B2B!E3</f>
        <v>1</v>
      </c>
      <c r="AD6" t="str">
        <f>AB6&amp;"-"&amp;AC6</f>
        <v>JM1-1</v>
      </c>
      <c r="AE6" t="str">
        <f>VLOOKUP(AD6,A:G,7,0)</f>
        <v>VIN</v>
      </c>
      <c r="AF6" t="str">
        <f>IF(
IF(
IFERROR(VLOOKUP(AE6,$AM$6:$AM$50,1,),1)=1,1,0),
IFERROR(VLOOKUP($F$2&amp;"-"&amp;AE6,C:G,4,0),
"--"),"---")</f>
        <v>---</v>
      </c>
      <c r="AG6" t="str">
        <f>IF(AF6&lt;&gt;"---",VLOOKUP(AE6,L:N,3,0),"---")</f>
        <v>---</v>
      </c>
      <c r="AH6" t="str">
        <f>IF(IFERROR(IF(IF(AF6="--",INDEX(D:D,MATCH(AE6,INDEX(B:B,MATCH(AE6,B:B,)+1):B10520,)+MATCH(AE6,B:B,)))=D6,VLOOKUP(AE6,B:D,3,0),IF(AF6="--",INDEX(D:D,MATCH(AE6,INDEX(B:B,MATCH(AE6,B:B,)+1):B10520,)+MATCH(AE6,B:B,)),"---")),"---")=AD6,"---",IFERROR(IF(IF(AF6="--",INDEX(D:D,MATCH(AE6,INDEX(B:B,MATCH(AE6,B:B,)+1):B10520,)+MATCH(AE6,B:B,)))=AD6,VLOOKUP(AE6,B:D,3,0),IF(AF6="--",INDEX(D:D,MATCH(AE6,INDEX(B:B,MATCH(AE6,B:B,)+1):B10520,)+MATCH(AE6,B:B,)),"---")),"---"))</f>
        <v>---</v>
      </c>
      <c r="AI6" t="str">
        <f>IFERROR(IF(IF(COUNTIF($AO$6:$AQ$150,AE6)&gt;0,"---","--")="---",VLOOKUP(AE6,$AO$6:$AQ$150,2,0),"--"),"---")</f>
        <v>--</v>
      </c>
      <c r="AJ6" t="str">
        <f>IF(IF(COUNTIF($AO$6:$AQ$150,AE6)&gt;0,"---","--")="---",VLOOKUP(AE6,$AO$6:$AQ$150,3,0),AE6)</f>
        <v>VIN</v>
      </c>
      <c r="AK6">
        <f>COUNTIF(B:B,AE6)</f>
        <v>20</v>
      </c>
      <c r="AL6" t="str">
        <f>IF(
IF(
IFERROR(VLOOKUP(AJ6,$AM$6:$AM$50,1,),1)=1,1,0),
IFERROR(VLOOKUP($F$2&amp;"-"&amp;AJ6,C:G,4,0),
"--"),"---")</f>
        <v>---</v>
      </c>
      <c r="AM6" t="s">
        <v>291</v>
      </c>
      <c r="AO6" t="s">
        <v>754</v>
      </c>
      <c r="AP6" t="s">
        <v>1344</v>
      </c>
      <c r="AQ6" t="s">
        <v>1595</v>
      </c>
      <c r="AR6" t="e">
        <v>#N/A</v>
      </c>
      <c r="AT6" t="str">
        <f t="shared" ref="AT6:AT69" si="4">IF(IF(COUNTIF($AO$6:$AQ$150,B6)&gt;0,"---","--")="---",VLOOKUP(B6,$AO$6:$AQ$150,3,0),B6)</f>
        <v>GND</v>
      </c>
      <c r="AU6" t="str">
        <f t="shared" ref="AU6:AU69" si="5">IF(IF(COUNTIF($AO$6:$AQ$150,B6)&gt;0,"---","--")="---",VLOOKUP(B6,$AO$6:$AQ$150,2,0),"--")</f>
        <v>--</v>
      </c>
    </row>
    <row r="7" spans="1:47" x14ac:dyDescent="0.25">
      <c r="A7" t="str">
        <f t="shared" si="0"/>
        <v>JM1-3</v>
      </c>
      <c r="B7" t="str">
        <f t="shared" si="1"/>
        <v>VIN</v>
      </c>
      <c r="C7" t="str">
        <f t="shared" si="2"/>
        <v>JM1-VIN</v>
      </c>
      <c r="D7" t="str">
        <f t="shared" si="3"/>
        <v>JM1-3</v>
      </c>
      <c r="E7" t="s">
        <v>169</v>
      </c>
      <c r="F7">
        <v>3</v>
      </c>
      <c r="G7" t="s">
        <v>288</v>
      </c>
      <c r="L7" t="s">
        <v>293</v>
      </c>
      <c r="M7" t="s">
        <v>290</v>
      </c>
      <c r="N7">
        <v>182.0598</v>
      </c>
      <c r="AB7" t="str">
        <f>B2B!D4</f>
        <v>JM1</v>
      </c>
      <c r="AC7" t="str">
        <f>B2B!E4</f>
        <v>2</v>
      </c>
      <c r="AD7" t="str">
        <f t="shared" ref="AD7:AD70" si="6">AB7&amp;"-"&amp;AC7</f>
        <v>JM1-2</v>
      </c>
      <c r="AE7" t="str">
        <f t="shared" ref="AE7:AE70" si="7">VLOOKUP(AD7,A:G,7,0)</f>
        <v>GND</v>
      </c>
      <c r="AF7" t="str">
        <f t="shared" ref="AF7:AF70" si="8">IF(
IF(
IFERROR(VLOOKUP(AE7,$AM$6:$AM$50,1,),1)=1,1,0),
IFERROR(VLOOKUP($F$2&amp;"-"&amp;AE7,C:G,4,0),
"--"),"---")</f>
        <v>---</v>
      </c>
      <c r="AG7" t="str">
        <f t="shared" ref="AG7:AG70" si="9">IF(AF7&lt;&gt;"---",VLOOKUP(AE7,L:N,3,0),"---")</f>
        <v>---</v>
      </c>
      <c r="AH7" t="str">
        <f>IF(IFERROR(IF(IF(AF7="--",INDEX(D:D,MATCH(AE7,INDEX(B:B,MATCH(AE7,B:B,)+1):B10521,)+MATCH(AE7,B:B,)))=D7,VLOOKUP(AE7,B:D,3,0),IF(AF7="--",INDEX(D:D,MATCH(AE7,INDEX(B:B,MATCH(AE7,B:B,)+1):B10521,)+MATCH(AE7,B:B,)),"---")),"---")=AD7,"---",IFERROR(IF(IF(AF7="--",INDEX(D:D,MATCH(AE7,INDEX(B:B,MATCH(AE7,B:B,)+1):B10521,)+MATCH(AE7,B:B,)))=AD7,VLOOKUP(AE7,B:D,3,0),IF(AF7="--",INDEX(D:D,MATCH(AE7,INDEX(B:B,MATCH(AE7,B:B,)+1):B10521,)+MATCH(AE7,B:B,)),"---")),"---"))</f>
        <v>---</v>
      </c>
      <c r="AI7" t="str">
        <f t="shared" ref="AI7:AI70" si="10">IFERROR(IF(IF(COUNTIF($AO$6:$AQ$150,AE7)&gt;0,"---","--")="---",VLOOKUP(AE7,$AO$6:$AQ$150,2,0),"--"),"---")</f>
        <v>--</v>
      </c>
      <c r="AJ7" t="str">
        <f t="shared" ref="AJ7:AJ70" si="11">IF(IF(COUNTIF($AO$6:$AQ$150,AE7)&gt;0,"---","--")="---",VLOOKUP(AE7,$AO$6:$AQ$150,3,0),AE7)</f>
        <v>GND</v>
      </c>
      <c r="AK7">
        <f t="shared" ref="AK7:AK70" si="12">COUNTIF(B:B,AE7)</f>
        <v>530</v>
      </c>
      <c r="AL7" t="str">
        <f t="shared" ref="AL7:AL70" si="13">IF(
IF(
IFERROR(VLOOKUP(AJ7,$AM$6:$AM$50,1,),1)=1,1,0),
IFERROR(VLOOKUP($F$2&amp;"-"&amp;AJ7,C:G,4,0),
"--"),"---")</f>
        <v>---</v>
      </c>
      <c r="AM7" t="s">
        <v>449</v>
      </c>
      <c r="AO7" t="s">
        <v>752</v>
      </c>
      <c r="AP7" t="s">
        <v>1344</v>
      </c>
      <c r="AQ7" t="s">
        <v>1596</v>
      </c>
      <c r="AR7" t="e">
        <v>#N/A</v>
      </c>
      <c r="AT7" t="str">
        <f t="shared" si="4"/>
        <v>VIN</v>
      </c>
      <c r="AU7" t="str">
        <f t="shared" si="5"/>
        <v>--</v>
      </c>
    </row>
    <row r="8" spans="1:47" x14ac:dyDescent="0.25">
      <c r="A8" t="str">
        <f t="shared" si="0"/>
        <v>JM1-4</v>
      </c>
      <c r="B8" t="str">
        <f t="shared" si="1"/>
        <v>PHY_MDI0_P</v>
      </c>
      <c r="C8" t="str">
        <f t="shared" si="2"/>
        <v>JM1-PHY_MDI0_P</v>
      </c>
      <c r="D8" t="str">
        <f t="shared" si="3"/>
        <v>JM1-4</v>
      </c>
      <c r="E8" t="s">
        <v>169</v>
      </c>
      <c r="F8">
        <v>4</v>
      </c>
      <c r="G8" t="s">
        <v>294</v>
      </c>
      <c r="L8" t="s">
        <v>295</v>
      </c>
      <c r="M8" t="s">
        <v>290</v>
      </c>
      <c r="N8">
        <v>108.24550000000001</v>
      </c>
      <c r="AB8" t="str">
        <f>B2B!D5</f>
        <v>JM1</v>
      </c>
      <c r="AC8" t="str">
        <f>B2B!E5</f>
        <v>3</v>
      </c>
      <c r="AD8" t="str">
        <f t="shared" si="6"/>
        <v>JM1-3</v>
      </c>
      <c r="AE8" t="str">
        <f t="shared" si="7"/>
        <v>VIN</v>
      </c>
      <c r="AF8" t="str">
        <f t="shared" si="8"/>
        <v>---</v>
      </c>
      <c r="AG8" t="str">
        <f t="shared" si="9"/>
        <v>---</v>
      </c>
      <c r="AH8" t="str">
        <f>IF(IFERROR(IF(IF(AF8="--",INDEX(D:D,MATCH(AE8,INDEX(B:B,MATCH(AE8,B:B,)+1):B10522,)+MATCH(AE8,B:B,)))=D8,VLOOKUP(AE8,B:D,3,0),IF(AF8="--",INDEX(D:D,MATCH(AE8,INDEX(B:B,MATCH(AE8,B:B,)+1):B10522,)+MATCH(AE8,B:B,)),"---")),"---")=AD8,"---",IFERROR(IF(IF(AF8="--",INDEX(D:D,MATCH(AE8,INDEX(B:B,MATCH(AE8,B:B,)+1):B10522,)+MATCH(AE8,B:B,)))=AD8,VLOOKUP(AE8,B:D,3,0),IF(AF8="--",INDEX(D:D,MATCH(AE8,INDEX(B:B,MATCH(AE8,B:B,)+1):B10522,)+MATCH(AE8,B:B,)),"---")),"---"))</f>
        <v>---</v>
      </c>
      <c r="AI8" t="str">
        <f t="shared" si="10"/>
        <v>--</v>
      </c>
      <c r="AJ8" t="str">
        <f t="shared" si="11"/>
        <v>VIN</v>
      </c>
      <c r="AK8">
        <f t="shared" si="12"/>
        <v>20</v>
      </c>
      <c r="AL8" t="str">
        <f t="shared" si="13"/>
        <v>---</v>
      </c>
      <c r="AM8" t="s">
        <v>451</v>
      </c>
      <c r="AO8" t="s">
        <v>1595</v>
      </c>
      <c r="AP8" t="s">
        <v>1344</v>
      </c>
      <c r="AQ8" t="s">
        <v>754</v>
      </c>
      <c r="AT8" t="str">
        <f t="shared" si="4"/>
        <v>PHY_MDI0_P</v>
      </c>
      <c r="AU8" t="str">
        <f t="shared" si="5"/>
        <v>--</v>
      </c>
    </row>
    <row r="9" spans="1:47" x14ac:dyDescent="0.25">
      <c r="A9" t="str">
        <f t="shared" si="0"/>
        <v>JM1-5</v>
      </c>
      <c r="B9" t="str">
        <f t="shared" si="1"/>
        <v>VIN</v>
      </c>
      <c r="C9" t="str">
        <f t="shared" si="2"/>
        <v>JM1-VIN</v>
      </c>
      <c r="D9" t="str">
        <f t="shared" si="3"/>
        <v>JM1-5</v>
      </c>
      <c r="E9" t="s">
        <v>169</v>
      </c>
      <c r="F9">
        <v>5</v>
      </c>
      <c r="G9" t="s">
        <v>288</v>
      </c>
      <c r="L9" t="s">
        <v>296</v>
      </c>
      <c r="M9" t="s">
        <v>290</v>
      </c>
      <c r="N9">
        <v>33.198799999999999</v>
      </c>
      <c r="AB9" t="str">
        <f>B2B!D6</f>
        <v>JM1</v>
      </c>
      <c r="AC9" t="str">
        <f>B2B!E6</f>
        <v>4</v>
      </c>
      <c r="AD9" t="str">
        <f t="shared" si="6"/>
        <v>JM1-4</v>
      </c>
      <c r="AE9" t="str">
        <f t="shared" si="7"/>
        <v>PHY_MDI0_P</v>
      </c>
      <c r="AF9" t="str">
        <f t="shared" si="8"/>
        <v>--</v>
      </c>
      <c r="AG9">
        <f t="shared" si="9"/>
        <v>6.9913999999999996</v>
      </c>
      <c r="AH9" t="str">
        <f>IF(IFERROR(IF(IF(AF9="--",INDEX(D:D,MATCH(AE9,INDEX(B:B,MATCH(AE9,B:B,)+1):B10523,)+MATCH(AE9,B:B,)))=D9,VLOOKUP(AE9,B:D,3,0),IF(AF9="--",INDEX(D:D,MATCH(AE9,INDEX(B:B,MATCH(AE9,B:B,)+1):B10523,)+MATCH(AE9,B:B,)),"---")),"---")=AD9,"---",IFERROR(IF(IF(AF9="--",INDEX(D:D,MATCH(AE9,INDEX(B:B,MATCH(AE9,B:B,)+1):B10523,)+MATCH(AE9,B:B,)))=AD9,VLOOKUP(AE9,B:D,3,0),IF(AF9="--",INDEX(D:D,MATCH(AE9,INDEX(B:B,MATCH(AE9,B:B,)+1):B10523,)+MATCH(AE9,B:B,)),"---")),"---"))</f>
        <v>U7-28</v>
      </c>
      <c r="AI9" t="str">
        <f t="shared" si="10"/>
        <v>--</v>
      </c>
      <c r="AJ9" t="str">
        <f t="shared" si="11"/>
        <v>PHY_MDI0_P</v>
      </c>
      <c r="AK9">
        <f t="shared" si="12"/>
        <v>2</v>
      </c>
      <c r="AL9" t="str">
        <f t="shared" si="13"/>
        <v>--</v>
      </c>
      <c r="AM9" t="s">
        <v>288</v>
      </c>
      <c r="AO9" t="s">
        <v>1596</v>
      </c>
      <c r="AP9" t="s">
        <v>1344</v>
      </c>
      <c r="AQ9" t="s">
        <v>752</v>
      </c>
      <c r="AT9" t="str">
        <f t="shared" si="4"/>
        <v>VIN</v>
      </c>
      <c r="AU9" t="str">
        <f t="shared" si="5"/>
        <v>--</v>
      </c>
    </row>
    <row r="10" spans="1:47" x14ac:dyDescent="0.25">
      <c r="A10" t="str">
        <f t="shared" si="0"/>
        <v>JM1-6</v>
      </c>
      <c r="B10" t="str">
        <f t="shared" si="1"/>
        <v>PHY_MDI0_N</v>
      </c>
      <c r="C10" t="str">
        <f t="shared" si="2"/>
        <v>JM1-PHY_MDI0_N</v>
      </c>
      <c r="D10" t="str">
        <f t="shared" si="3"/>
        <v>JM1-6</v>
      </c>
      <c r="E10" t="s">
        <v>169</v>
      </c>
      <c r="F10">
        <v>6</v>
      </c>
      <c r="G10" t="s">
        <v>297</v>
      </c>
      <c r="L10" t="s">
        <v>298</v>
      </c>
      <c r="M10" t="s">
        <v>290</v>
      </c>
      <c r="N10">
        <v>30.243200000000002</v>
      </c>
      <c r="AB10" t="str">
        <f>B2B!D7</f>
        <v>JM1</v>
      </c>
      <c r="AC10" t="str">
        <f>B2B!E7</f>
        <v>5</v>
      </c>
      <c r="AD10" t="str">
        <f t="shared" si="6"/>
        <v>JM1-5</v>
      </c>
      <c r="AE10" t="str">
        <f t="shared" si="7"/>
        <v>VIN</v>
      </c>
      <c r="AF10" t="str">
        <f t="shared" si="8"/>
        <v>---</v>
      </c>
      <c r="AG10" t="str">
        <f t="shared" si="9"/>
        <v>---</v>
      </c>
      <c r="AH10" t="str">
        <f>IF(IFERROR(IF(IF(AF10="--",INDEX(D:D,MATCH(AE10,INDEX(B:B,MATCH(AE10,B:B,)+1):B10524,)+MATCH(AE10,B:B,)))=D10,VLOOKUP(AE10,B:D,3,0),IF(AF10="--",INDEX(D:D,MATCH(AE10,INDEX(B:B,MATCH(AE10,B:B,)+1):B10524,)+MATCH(AE10,B:B,)),"---")),"---")=AD10,"---",IFERROR(IF(IF(AF10="--",INDEX(D:D,MATCH(AE10,INDEX(B:B,MATCH(AE10,B:B,)+1):B10524,)+MATCH(AE10,B:B,)))=AD10,VLOOKUP(AE10,B:D,3,0),IF(AF10="--",INDEX(D:D,MATCH(AE10,INDEX(B:B,MATCH(AE10,B:B,)+1):B10524,)+MATCH(AE10,B:B,)),"---")),"---"))</f>
        <v>---</v>
      </c>
      <c r="AI10" t="str">
        <f t="shared" si="10"/>
        <v>--</v>
      </c>
      <c r="AJ10" t="str">
        <f t="shared" si="11"/>
        <v>VIN</v>
      </c>
      <c r="AK10">
        <f t="shared" si="12"/>
        <v>20</v>
      </c>
      <c r="AL10" t="str">
        <f t="shared" si="13"/>
        <v>---</v>
      </c>
      <c r="AM10" t="s">
        <v>305</v>
      </c>
      <c r="AT10" t="str">
        <f t="shared" si="4"/>
        <v>PHY_MDI0_N</v>
      </c>
      <c r="AU10" t="str">
        <f t="shared" si="5"/>
        <v>--</v>
      </c>
    </row>
    <row r="11" spans="1:47" x14ac:dyDescent="0.25">
      <c r="A11" t="str">
        <f t="shared" si="0"/>
        <v>JM1-7</v>
      </c>
      <c r="B11" t="str">
        <f t="shared" si="1"/>
        <v>NOSEQ</v>
      </c>
      <c r="C11" t="str">
        <f t="shared" si="2"/>
        <v>JM1-NOSEQ</v>
      </c>
      <c r="D11" t="str">
        <f t="shared" si="3"/>
        <v>JM1-7</v>
      </c>
      <c r="E11" t="s">
        <v>169</v>
      </c>
      <c r="F11">
        <v>7</v>
      </c>
      <c r="G11" t="s">
        <v>299</v>
      </c>
      <c r="L11" t="s">
        <v>300</v>
      </c>
      <c r="M11" t="s">
        <v>290</v>
      </c>
      <c r="N11">
        <v>14.362</v>
      </c>
      <c r="AB11" t="str">
        <f>B2B!D8</f>
        <v>JM1</v>
      </c>
      <c r="AC11" t="str">
        <f>B2B!E8</f>
        <v>6</v>
      </c>
      <c r="AD11" t="str">
        <f t="shared" si="6"/>
        <v>JM1-6</v>
      </c>
      <c r="AE11" t="str">
        <f t="shared" si="7"/>
        <v>PHY_MDI0_N</v>
      </c>
      <c r="AF11" t="str">
        <f t="shared" si="8"/>
        <v>--</v>
      </c>
      <c r="AG11">
        <f t="shared" si="9"/>
        <v>7.2214</v>
      </c>
      <c r="AH11" t="str">
        <f>IF(IFERROR(IF(IF(AF11="--",INDEX(D:D,MATCH(AE11,INDEX(B:B,MATCH(AE11,B:B,)+1):B10525,)+MATCH(AE11,B:B,)))=D11,VLOOKUP(AE11,B:D,3,0),IF(AF11="--",INDEX(D:D,MATCH(AE11,INDEX(B:B,MATCH(AE11,B:B,)+1):B10525,)+MATCH(AE11,B:B,)),"---")),"---")=AD11,"---",IFERROR(IF(IF(AF11="--",INDEX(D:D,MATCH(AE11,INDEX(B:B,MATCH(AE11,B:B,)+1):B10525,)+MATCH(AE11,B:B,)))=AD11,VLOOKUP(AE11,B:D,3,0),IF(AF11="--",INDEX(D:D,MATCH(AE11,INDEX(B:B,MATCH(AE11,B:B,)+1):B10525,)+MATCH(AE11,B:B,)),"---")),"---"))</f>
        <v>U7-27</v>
      </c>
      <c r="AI11" t="str">
        <f t="shared" si="10"/>
        <v>--</v>
      </c>
      <c r="AJ11" t="str">
        <f t="shared" si="11"/>
        <v>PHY_MDI0_N</v>
      </c>
      <c r="AK11">
        <f t="shared" si="12"/>
        <v>2</v>
      </c>
      <c r="AL11" t="str">
        <f t="shared" si="13"/>
        <v>--</v>
      </c>
      <c r="AT11" t="str">
        <f t="shared" si="4"/>
        <v>NOSEQ</v>
      </c>
      <c r="AU11" t="str">
        <f t="shared" si="5"/>
        <v>--</v>
      </c>
    </row>
    <row r="12" spans="1:47" x14ac:dyDescent="0.25">
      <c r="A12" t="str">
        <f t="shared" si="0"/>
        <v>JM1-8</v>
      </c>
      <c r="B12" t="str">
        <f t="shared" si="1"/>
        <v>GND</v>
      </c>
      <c r="C12" t="str">
        <f t="shared" si="2"/>
        <v>JM1-GND</v>
      </c>
      <c r="D12" t="str">
        <f t="shared" si="3"/>
        <v>JM1-8</v>
      </c>
      <c r="E12" t="s">
        <v>169</v>
      </c>
      <c r="F12">
        <v>8</v>
      </c>
      <c r="G12" t="s">
        <v>291</v>
      </c>
      <c r="L12" t="s">
        <v>301</v>
      </c>
      <c r="M12" t="s">
        <v>290</v>
      </c>
      <c r="N12">
        <v>33.935499999999998</v>
      </c>
      <c r="AB12" t="str">
        <f>B2B!D9</f>
        <v>JM1</v>
      </c>
      <c r="AC12" t="str">
        <f>B2B!E9</f>
        <v>7</v>
      </c>
      <c r="AD12" t="str">
        <f t="shared" si="6"/>
        <v>JM1-7</v>
      </c>
      <c r="AE12" t="str">
        <f t="shared" si="7"/>
        <v>NOSEQ</v>
      </c>
      <c r="AF12" t="str">
        <f t="shared" si="8"/>
        <v>--</v>
      </c>
      <c r="AG12">
        <f t="shared" si="9"/>
        <v>21.7912</v>
      </c>
      <c r="AH12" t="str">
        <f>IF(IFERROR(IF(IF(AF12="--",INDEX(D:D,MATCH(AE12,INDEX(B:B,MATCH(AE12,B:B,)+1):B10526,)+MATCH(AE12,B:B,)))=D12,VLOOKUP(AE12,B:D,3,0),IF(AF12="--",INDEX(D:D,MATCH(AE12,INDEX(B:B,MATCH(AE12,B:B,)+1):B10526,)+MATCH(AE12,B:B,)),"---")),"---")=AD12,"---",IFERROR(IF(IF(AF12="--",INDEX(D:D,MATCH(AE12,INDEX(B:B,MATCH(AE12,B:B,)+1):B10526,)+MATCH(AE12,B:B,)))=AD12,VLOOKUP(AE12,B:D,3,0),IF(AF12="--",INDEX(D:D,MATCH(AE12,INDEX(B:B,MATCH(AE12,B:B,)+1):B10526,)+MATCH(AE12,B:B,)),"---")),"---"))</f>
        <v>U1-17</v>
      </c>
      <c r="AI12" t="str">
        <f t="shared" si="10"/>
        <v>--</v>
      </c>
      <c r="AJ12" t="str">
        <f t="shared" si="11"/>
        <v>NOSEQ</v>
      </c>
      <c r="AK12">
        <f t="shared" si="12"/>
        <v>2</v>
      </c>
      <c r="AL12" t="str">
        <f t="shared" si="13"/>
        <v>--</v>
      </c>
      <c r="AT12" t="str">
        <f t="shared" si="4"/>
        <v>GND</v>
      </c>
      <c r="AU12" t="str">
        <f t="shared" si="5"/>
        <v>--</v>
      </c>
    </row>
    <row r="13" spans="1:47" x14ac:dyDescent="0.25">
      <c r="A13" t="str">
        <f t="shared" si="0"/>
        <v>JM1-9</v>
      </c>
      <c r="B13" t="str">
        <f t="shared" si="1"/>
        <v>NetJM1_9</v>
      </c>
      <c r="C13" t="str">
        <f t="shared" si="2"/>
        <v>JM1-NetJM1_9</v>
      </c>
      <c r="D13" t="str">
        <f t="shared" si="3"/>
        <v>JM1-9</v>
      </c>
      <c r="E13" t="s">
        <v>169</v>
      </c>
      <c r="F13">
        <v>9</v>
      </c>
      <c r="G13" t="s">
        <v>302</v>
      </c>
      <c r="L13" t="s">
        <v>303</v>
      </c>
      <c r="M13" t="s">
        <v>290</v>
      </c>
      <c r="N13">
        <v>129.45480000000001</v>
      </c>
      <c r="AB13" t="str">
        <f>B2B!D10</f>
        <v>JM1</v>
      </c>
      <c r="AC13" t="str">
        <f>B2B!E10</f>
        <v>8</v>
      </c>
      <c r="AD13" t="str">
        <f t="shared" si="6"/>
        <v>JM1-8</v>
      </c>
      <c r="AE13" t="str">
        <f t="shared" si="7"/>
        <v>GND</v>
      </c>
      <c r="AF13" t="str">
        <f t="shared" si="8"/>
        <v>---</v>
      </c>
      <c r="AG13" t="str">
        <f t="shared" si="9"/>
        <v>---</v>
      </c>
      <c r="AH13" t="str">
        <f>IF(IFERROR(IF(IF(AF13="--",INDEX(D:D,MATCH(AE13,INDEX(B:B,MATCH(AE13,B:B,)+1):B10527,)+MATCH(AE13,B:B,)))=D13,VLOOKUP(AE13,B:D,3,0),IF(AF13="--",INDEX(D:D,MATCH(AE13,INDEX(B:B,MATCH(AE13,B:B,)+1):B10527,)+MATCH(AE13,B:B,)),"---")),"---")=AD13,"---",IFERROR(IF(IF(AF13="--",INDEX(D:D,MATCH(AE13,INDEX(B:B,MATCH(AE13,B:B,)+1):B10527,)+MATCH(AE13,B:B,)))=AD13,VLOOKUP(AE13,B:D,3,0),IF(AF13="--",INDEX(D:D,MATCH(AE13,INDEX(B:B,MATCH(AE13,B:B,)+1):B10527,)+MATCH(AE13,B:B,)),"---")),"---"))</f>
        <v>---</v>
      </c>
      <c r="AI13" t="str">
        <f t="shared" si="10"/>
        <v>--</v>
      </c>
      <c r="AJ13" t="str">
        <f t="shared" si="11"/>
        <v>GND</v>
      </c>
      <c r="AK13">
        <f t="shared" si="12"/>
        <v>530</v>
      </c>
      <c r="AL13" t="str">
        <f t="shared" si="13"/>
        <v>---</v>
      </c>
      <c r="AT13" t="str">
        <f t="shared" si="4"/>
        <v>NetJM1_9</v>
      </c>
      <c r="AU13" t="str">
        <f t="shared" si="5"/>
        <v>--</v>
      </c>
    </row>
    <row r="14" spans="1:47" x14ac:dyDescent="0.25">
      <c r="A14" t="str">
        <f t="shared" si="0"/>
        <v>JM1-10</v>
      </c>
      <c r="B14" t="str">
        <f t="shared" si="1"/>
        <v>PHY_MDI1_P</v>
      </c>
      <c r="C14" t="str">
        <f t="shared" si="2"/>
        <v>JM1-PHY_MDI1_P</v>
      </c>
      <c r="D14" t="str">
        <f t="shared" si="3"/>
        <v>JM1-10</v>
      </c>
      <c r="E14" t="s">
        <v>169</v>
      </c>
      <c r="F14">
        <v>10</v>
      </c>
      <c r="G14" t="s">
        <v>304</v>
      </c>
      <c r="L14" t="s">
        <v>305</v>
      </c>
      <c r="M14" t="s">
        <v>290</v>
      </c>
      <c r="N14">
        <v>53.979300000000002</v>
      </c>
      <c r="AB14" t="str">
        <f>B2B!D11</f>
        <v>JM1</v>
      </c>
      <c r="AC14" t="str">
        <f>B2B!E11</f>
        <v>9</v>
      </c>
      <c r="AD14" t="str">
        <f t="shared" si="6"/>
        <v>JM1-9</v>
      </c>
      <c r="AE14" t="str">
        <f t="shared" si="7"/>
        <v>NetJM1_9</v>
      </c>
      <c r="AF14" t="str">
        <f t="shared" si="8"/>
        <v>--</v>
      </c>
      <c r="AG14" t="e">
        <f t="shared" si="9"/>
        <v>#N/A</v>
      </c>
      <c r="AH14" t="str">
        <f>IF(IFERROR(IF(IF(AF14="--",INDEX(D:D,MATCH(AE14,INDEX(B:B,MATCH(AE14,B:B,)+1):B10528,)+MATCH(AE14,B:B,)))=D14,VLOOKUP(AE14,B:D,3,0),IF(AF14="--",INDEX(D:D,MATCH(AE14,INDEX(B:B,MATCH(AE14,B:B,)+1):B10528,)+MATCH(AE14,B:B,)),"---")),"---")=AD14,"---",IFERROR(IF(IF(AF14="--",INDEX(D:D,MATCH(AE14,INDEX(B:B,MATCH(AE14,B:B,)+1):B10528,)+MATCH(AE14,B:B,)))=AD14,VLOOKUP(AE14,B:D,3,0),IF(AF14="--",INDEX(D:D,MATCH(AE14,INDEX(B:B,MATCH(AE14,B:B,)+1):B10528,)+MATCH(AE14,B:B,)),"---")),"---"))</f>
        <v>---</v>
      </c>
      <c r="AI14" t="str">
        <f t="shared" si="10"/>
        <v>--</v>
      </c>
      <c r="AJ14" t="str">
        <f t="shared" si="11"/>
        <v>NetJM1_9</v>
      </c>
      <c r="AK14">
        <f t="shared" si="12"/>
        <v>1</v>
      </c>
      <c r="AL14" t="str">
        <f t="shared" si="13"/>
        <v>--</v>
      </c>
      <c r="AT14" t="str">
        <f t="shared" si="4"/>
        <v>PHY_MDI1_P</v>
      </c>
      <c r="AU14" t="str">
        <f t="shared" si="5"/>
        <v>--</v>
      </c>
    </row>
    <row r="15" spans="1:47" x14ac:dyDescent="0.25">
      <c r="A15" t="str">
        <f t="shared" si="0"/>
        <v>JM1-11</v>
      </c>
      <c r="B15" t="str">
        <f t="shared" si="1"/>
        <v>NetJM1_11</v>
      </c>
      <c r="C15" t="str">
        <f t="shared" si="2"/>
        <v>JM1-NetJM1_11</v>
      </c>
      <c r="D15" t="str">
        <f t="shared" si="3"/>
        <v>JM1-11</v>
      </c>
      <c r="E15" t="s">
        <v>169</v>
      </c>
      <c r="F15">
        <v>11</v>
      </c>
      <c r="G15" t="s">
        <v>306</v>
      </c>
      <c r="L15" t="s">
        <v>307</v>
      </c>
      <c r="M15" t="s">
        <v>290</v>
      </c>
      <c r="N15">
        <v>16.189800000000002</v>
      </c>
      <c r="AB15" t="str">
        <f>B2B!D12</f>
        <v>JM1</v>
      </c>
      <c r="AC15" t="str">
        <f>B2B!E12</f>
        <v>10</v>
      </c>
      <c r="AD15" t="str">
        <f t="shared" si="6"/>
        <v>JM1-10</v>
      </c>
      <c r="AE15" t="str">
        <f t="shared" si="7"/>
        <v>PHY_MDI1_P</v>
      </c>
      <c r="AF15" t="str">
        <f t="shared" si="8"/>
        <v>--</v>
      </c>
      <c r="AG15">
        <f t="shared" si="9"/>
        <v>6.9913999999999996</v>
      </c>
      <c r="AH15" t="str">
        <f>IF(IFERROR(IF(IF(AF15="--",INDEX(D:D,MATCH(AE15,INDEX(B:B,MATCH(AE15,B:B,)+1):B10529,)+MATCH(AE15,B:B,)))=D15,VLOOKUP(AE15,B:D,3,0),IF(AF15="--",INDEX(D:D,MATCH(AE15,INDEX(B:B,MATCH(AE15,B:B,)+1):B10529,)+MATCH(AE15,B:B,)),"---")),"---")=AD15,"---",IFERROR(IF(IF(AF15="--",INDEX(D:D,MATCH(AE15,INDEX(B:B,MATCH(AE15,B:B,)+1):B10529,)+MATCH(AE15,B:B,)))=AD15,VLOOKUP(AE15,B:D,3,0),IF(AF15="--",INDEX(D:D,MATCH(AE15,INDEX(B:B,MATCH(AE15,B:B,)+1):B10529,)+MATCH(AE15,B:B,)),"---")),"---"))</f>
        <v>U7-24</v>
      </c>
      <c r="AI15" t="str">
        <f t="shared" si="10"/>
        <v>--</v>
      </c>
      <c r="AJ15" t="str">
        <f t="shared" si="11"/>
        <v>PHY_MDI1_P</v>
      </c>
      <c r="AK15">
        <f t="shared" si="12"/>
        <v>2</v>
      </c>
      <c r="AL15" t="str">
        <f t="shared" si="13"/>
        <v>--</v>
      </c>
      <c r="AT15" t="str">
        <f t="shared" si="4"/>
        <v>NetJM1_11</v>
      </c>
      <c r="AU15" t="str">
        <f t="shared" si="5"/>
        <v>--</v>
      </c>
    </row>
    <row r="16" spans="1:47" x14ac:dyDescent="0.25">
      <c r="A16" t="str">
        <f t="shared" si="0"/>
        <v>JM1-12</v>
      </c>
      <c r="B16" t="str">
        <f t="shared" si="1"/>
        <v>PHY_MDI1_N</v>
      </c>
      <c r="C16" t="str">
        <f t="shared" si="2"/>
        <v>JM1-PHY_MDI1_N</v>
      </c>
      <c r="D16" t="str">
        <f t="shared" si="3"/>
        <v>JM1-12</v>
      </c>
      <c r="E16" t="s">
        <v>169</v>
      </c>
      <c r="F16">
        <v>12</v>
      </c>
      <c r="G16" t="s">
        <v>308</v>
      </c>
      <c r="L16" t="s">
        <v>309</v>
      </c>
      <c r="M16" t="s">
        <v>290</v>
      </c>
      <c r="N16">
        <v>8.8725000000000005</v>
      </c>
      <c r="AB16" t="str">
        <f>B2B!D13</f>
        <v>JM1</v>
      </c>
      <c r="AC16" t="str">
        <f>B2B!E13</f>
        <v>11</v>
      </c>
      <c r="AD16" t="str">
        <f t="shared" si="6"/>
        <v>JM1-11</v>
      </c>
      <c r="AE16" t="str">
        <f t="shared" si="7"/>
        <v>NetJM1_11</v>
      </c>
      <c r="AF16" t="str">
        <f t="shared" si="8"/>
        <v>--</v>
      </c>
      <c r="AG16" t="e">
        <f t="shared" si="9"/>
        <v>#N/A</v>
      </c>
      <c r="AH16" t="str">
        <f>IF(IFERROR(IF(IF(AF16="--",INDEX(D:D,MATCH(AE16,INDEX(B:B,MATCH(AE16,B:B,)+1):B10530,)+MATCH(AE16,B:B,)))=D16,VLOOKUP(AE16,B:D,3,0),IF(AF16="--",INDEX(D:D,MATCH(AE16,INDEX(B:B,MATCH(AE16,B:B,)+1):B10530,)+MATCH(AE16,B:B,)),"---")),"---")=AD16,"---",IFERROR(IF(IF(AF16="--",INDEX(D:D,MATCH(AE16,INDEX(B:B,MATCH(AE16,B:B,)+1):B10530,)+MATCH(AE16,B:B,)))=AD16,VLOOKUP(AE16,B:D,3,0),IF(AF16="--",INDEX(D:D,MATCH(AE16,INDEX(B:B,MATCH(AE16,B:B,)+1):B10530,)+MATCH(AE16,B:B,)),"---")),"---"))</f>
        <v>---</v>
      </c>
      <c r="AI16" t="str">
        <f t="shared" si="10"/>
        <v>--</v>
      </c>
      <c r="AJ16" t="str">
        <f t="shared" si="11"/>
        <v>NetJM1_11</v>
      </c>
      <c r="AK16">
        <f t="shared" si="12"/>
        <v>1</v>
      </c>
      <c r="AL16" t="str">
        <f t="shared" si="13"/>
        <v>--</v>
      </c>
      <c r="AT16" t="str">
        <f t="shared" si="4"/>
        <v>PHY_MDI1_N</v>
      </c>
      <c r="AU16" t="str">
        <f t="shared" si="5"/>
        <v>--</v>
      </c>
    </row>
    <row r="17" spans="1:47" x14ac:dyDescent="0.25">
      <c r="A17" t="str">
        <f t="shared" si="0"/>
        <v>JM1-13</v>
      </c>
      <c r="B17" t="str">
        <f t="shared" si="1"/>
        <v>3.3VIN</v>
      </c>
      <c r="C17" t="str">
        <f t="shared" si="2"/>
        <v>JM1-3.3VIN</v>
      </c>
      <c r="D17" t="str">
        <f t="shared" si="3"/>
        <v>JM1-13</v>
      </c>
      <c r="E17" t="s">
        <v>169</v>
      </c>
      <c r="F17">
        <v>13</v>
      </c>
      <c r="G17" t="s">
        <v>305</v>
      </c>
      <c r="L17" t="s">
        <v>310</v>
      </c>
      <c r="M17" t="s">
        <v>290</v>
      </c>
      <c r="N17">
        <v>13.705</v>
      </c>
      <c r="AB17" t="str">
        <f>B2B!D14</f>
        <v>JM1</v>
      </c>
      <c r="AC17" t="str">
        <f>B2B!E14</f>
        <v>12</v>
      </c>
      <c r="AD17" t="str">
        <f t="shared" si="6"/>
        <v>JM1-12</v>
      </c>
      <c r="AE17" t="str">
        <f t="shared" si="7"/>
        <v>PHY_MDI1_N</v>
      </c>
      <c r="AF17" t="str">
        <f t="shared" si="8"/>
        <v>--</v>
      </c>
      <c r="AG17">
        <f t="shared" si="9"/>
        <v>7.2214</v>
      </c>
      <c r="AH17" t="str">
        <f>IF(IFERROR(IF(IF(AF17="--",INDEX(D:D,MATCH(AE17,INDEX(B:B,MATCH(AE17,B:B,)+1):B10531,)+MATCH(AE17,B:B,)))=D17,VLOOKUP(AE17,B:D,3,0),IF(AF17="--",INDEX(D:D,MATCH(AE17,INDEX(B:B,MATCH(AE17,B:B,)+1):B10531,)+MATCH(AE17,B:B,)),"---")),"---")=AD17,"---",IFERROR(IF(IF(AF17="--",INDEX(D:D,MATCH(AE17,INDEX(B:B,MATCH(AE17,B:B,)+1):B10531,)+MATCH(AE17,B:B,)))=AD17,VLOOKUP(AE17,B:D,3,0),IF(AF17="--",INDEX(D:D,MATCH(AE17,INDEX(B:B,MATCH(AE17,B:B,)+1):B10531,)+MATCH(AE17,B:B,)),"---")),"---"))</f>
        <v>U7-23</v>
      </c>
      <c r="AI17" t="str">
        <f t="shared" si="10"/>
        <v>--</v>
      </c>
      <c r="AJ17" t="str">
        <f t="shared" si="11"/>
        <v>PHY_MDI1_N</v>
      </c>
      <c r="AK17">
        <f t="shared" si="12"/>
        <v>2</v>
      </c>
      <c r="AL17" t="str">
        <f t="shared" si="13"/>
        <v>--</v>
      </c>
      <c r="AT17" t="str">
        <f t="shared" si="4"/>
        <v>3.3VIN</v>
      </c>
      <c r="AU17" t="str">
        <f t="shared" si="5"/>
        <v>--</v>
      </c>
    </row>
    <row r="18" spans="1:47" x14ac:dyDescent="0.25">
      <c r="A18" t="str">
        <f t="shared" si="0"/>
        <v>JM1-14</v>
      </c>
      <c r="B18" t="str">
        <f t="shared" si="1"/>
        <v>NetJM1_14</v>
      </c>
      <c r="C18" t="str">
        <f t="shared" si="2"/>
        <v>JM1-NetJM1_14</v>
      </c>
      <c r="D18" t="str">
        <f t="shared" si="3"/>
        <v>JM1-14</v>
      </c>
      <c r="E18" t="s">
        <v>169</v>
      </c>
      <c r="F18">
        <v>14</v>
      </c>
      <c r="G18" t="s">
        <v>311</v>
      </c>
      <c r="L18" t="s">
        <v>312</v>
      </c>
      <c r="M18" t="s">
        <v>290</v>
      </c>
      <c r="N18">
        <v>13.682700000000001</v>
      </c>
      <c r="AB18" t="str">
        <f>B2B!D15</f>
        <v>JM1</v>
      </c>
      <c r="AC18" t="str">
        <f>B2B!E15</f>
        <v>13</v>
      </c>
      <c r="AD18" t="str">
        <f t="shared" si="6"/>
        <v>JM1-13</v>
      </c>
      <c r="AE18" t="str">
        <f t="shared" si="7"/>
        <v>3.3VIN</v>
      </c>
      <c r="AF18" t="str">
        <f t="shared" si="8"/>
        <v>---</v>
      </c>
      <c r="AG18" t="str">
        <f t="shared" si="9"/>
        <v>---</v>
      </c>
      <c r="AH18" t="str">
        <f>IF(IFERROR(IF(IF(AF18="--",INDEX(D:D,MATCH(AE18,INDEX(B:B,MATCH(AE18,B:B,)+1):B10532,)+MATCH(AE18,B:B,)))=D18,VLOOKUP(AE18,B:D,3,0),IF(AF18="--",INDEX(D:D,MATCH(AE18,INDEX(B:B,MATCH(AE18,B:B,)+1):B10532,)+MATCH(AE18,B:B,)),"---")),"---")=AD18,"---",IFERROR(IF(IF(AF18="--",INDEX(D:D,MATCH(AE18,INDEX(B:B,MATCH(AE18,B:B,)+1):B10532,)+MATCH(AE18,B:B,)))=AD18,VLOOKUP(AE18,B:D,3,0),IF(AF18="--",INDEX(D:D,MATCH(AE18,INDEX(B:B,MATCH(AE18,B:B,)+1):B10532,)+MATCH(AE18,B:B,)),"---")),"---"))</f>
        <v>---</v>
      </c>
      <c r="AI18" t="str">
        <f t="shared" si="10"/>
        <v>--</v>
      </c>
      <c r="AJ18" t="str">
        <f t="shared" si="11"/>
        <v>3.3VIN</v>
      </c>
      <c r="AK18">
        <f t="shared" si="12"/>
        <v>29</v>
      </c>
      <c r="AL18" t="str">
        <f t="shared" si="13"/>
        <v>---</v>
      </c>
      <c r="AT18" t="str">
        <f t="shared" si="4"/>
        <v>NetJM1_14</v>
      </c>
      <c r="AU18" t="str">
        <f t="shared" si="5"/>
        <v>--</v>
      </c>
    </row>
    <row r="19" spans="1:47" x14ac:dyDescent="0.25">
      <c r="A19" t="str">
        <f t="shared" si="0"/>
        <v>JM1-15</v>
      </c>
      <c r="B19" t="str">
        <f t="shared" si="1"/>
        <v>3.3VIN</v>
      </c>
      <c r="C19" t="str">
        <f t="shared" si="2"/>
        <v>JM1-3.3VIN</v>
      </c>
      <c r="D19" t="str">
        <f t="shared" si="3"/>
        <v>JM1-15</v>
      </c>
      <c r="E19" t="s">
        <v>169</v>
      </c>
      <c r="F19">
        <v>15</v>
      </c>
      <c r="G19" t="s">
        <v>305</v>
      </c>
      <c r="L19" t="s">
        <v>313</v>
      </c>
      <c r="M19" t="s">
        <v>290</v>
      </c>
      <c r="N19">
        <v>17.677299999999999</v>
      </c>
      <c r="AB19" t="str">
        <f>B2B!D16</f>
        <v>JM1</v>
      </c>
      <c r="AC19" t="str">
        <f>B2B!E16</f>
        <v>14</v>
      </c>
      <c r="AD19" t="str">
        <f t="shared" si="6"/>
        <v>JM1-14</v>
      </c>
      <c r="AE19" t="str">
        <f t="shared" si="7"/>
        <v>NetJM1_14</v>
      </c>
      <c r="AF19" t="str">
        <f t="shared" si="8"/>
        <v>--</v>
      </c>
      <c r="AG19" t="e">
        <f t="shared" si="9"/>
        <v>#N/A</v>
      </c>
      <c r="AH19" t="str">
        <f>IF(IFERROR(IF(IF(AF19="--",INDEX(D:D,MATCH(AE19,INDEX(B:B,MATCH(AE19,B:B,)+1):B10533,)+MATCH(AE19,B:B,)))=D19,VLOOKUP(AE19,B:D,3,0),IF(AF19="--",INDEX(D:D,MATCH(AE19,INDEX(B:B,MATCH(AE19,B:B,)+1):B10533,)+MATCH(AE19,B:B,)),"---")),"---")=AD19,"---",IFERROR(IF(IF(AF19="--",INDEX(D:D,MATCH(AE19,INDEX(B:B,MATCH(AE19,B:B,)+1):B10533,)+MATCH(AE19,B:B,)))=AD19,VLOOKUP(AE19,B:D,3,0),IF(AF19="--",INDEX(D:D,MATCH(AE19,INDEX(B:B,MATCH(AE19,B:B,)+1):B10533,)+MATCH(AE19,B:B,)),"---")),"---"))</f>
        <v>---</v>
      </c>
      <c r="AI19" t="str">
        <f t="shared" si="10"/>
        <v>--</v>
      </c>
      <c r="AJ19" t="str">
        <f t="shared" si="11"/>
        <v>NetJM1_14</v>
      </c>
      <c r="AK19">
        <f t="shared" si="12"/>
        <v>1</v>
      </c>
      <c r="AL19" t="str">
        <f t="shared" si="13"/>
        <v>--</v>
      </c>
      <c r="AT19" t="str">
        <f t="shared" si="4"/>
        <v>3.3VIN</v>
      </c>
      <c r="AU19" t="str">
        <f t="shared" si="5"/>
        <v>--</v>
      </c>
    </row>
    <row r="20" spans="1:47" x14ac:dyDescent="0.25">
      <c r="A20" t="str">
        <f t="shared" si="0"/>
        <v>JM1-16</v>
      </c>
      <c r="B20" t="str">
        <f t="shared" si="1"/>
        <v>PHY_MDI2_P</v>
      </c>
      <c r="C20" t="str">
        <f t="shared" si="2"/>
        <v>JM1-PHY_MDI2_P</v>
      </c>
      <c r="D20" t="str">
        <f t="shared" si="3"/>
        <v>JM1-16</v>
      </c>
      <c r="E20" t="s">
        <v>169</v>
      </c>
      <c r="F20">
        <v>16</v>
      </c>
      <c r="G20" t="s">
        <v>314</v>
      </c>
      <c r="L20" t="s">
        <v>315</v>
      </c>
      <c r="M20" t="s">
        <v>290</v>
      </c>
      <c r="N20">
        <v>17.7879</v>
      </c>
      <c r="AB20" t="str">
        <f>B2B!D17</f>
        <v>JM1</v>
      </c>
      <c r="AC20" t="str">
        <f>B2B!E17</f>
        <v>15</v>
      </c>
      <c r="AD20" t="str">
        <f t="shared" si="6"/>
        <v>JM1-15</v>
      </c>
      <c r="AE20" t="str">
        <f t="shared" si="7"/>
        <v>3.3VIN</v>
      </c>
      <c r="AF20" t="str">
        <f t="shared" si="8"/>
        <v>---</v>
      </c>
      <c r="AG20" t="str">
        <f t="shared" si="9"/>
        <v>---</v>
      </c>
      <c r="AH20" t="str">
        <f>IF(IFERROR(IF(IF(AF20="--",INDEX(D:D,MATCH(AE20,INDEX(B:B,MATCH(AE20,B:B,)+1):B10534,)+MATCH(AE20,B:B,)))=D20,VLOOKUP(AE20,B:D,3,0),IF(AF20="--",INDEX(D:D,MATCH(AE20,INDEX(B:B,MATCH(AE20,B:B,)+1):B10534,)+MATCH(AE20,B:B,)),"---")),"---")=AD20,"---",IFERROR(IF(IF(AF20="--",INDEX(D:D,MATCH(AE20,INDEX(B:B,MATCH(AE20,B:B,)+1):B10534,)+MATCH(AE20,B:B,)))=AD20,VLOOKUP(AE20,B:D,3,0),IF(AF20="--",INDEX(D:D,MATCH(AE20,INDEX(B:B,MATCH(AE20,B:B,)+1):B10534,)+MATCH(AE20,B:B,)),"---")),"---"))</f>
        <v>---</v>
      </c>
      <c r="AI20" t="str">
        <f t="shared" si="10"/>
        <v>--</v>
      </c>
      <c r="AJ20" t="str">
        <f t="shared" si="11"/>
        <v>3.3VIN</v>
      </c>
      <c r="AK20">
        <f t="shared" si="12"/>
        <v>29</v>
      </c>
      <c r="AL20" t="str">
        <f t="shared" si="13"/>
        <v>---</v>
      </c>
      <c r="AT20" t="str">
        <f t="shared" si="4"/>
        <v>PHY_MDI2_P</v>
      </c>
      <c r="AU20" t="str">
        <f t="shared" si="5"/>
        <v>--</v>
      </c>
    </row>
    <row r="21" spans="1:47" x14ac:dyDescent="0.25">
      <c r="A21" t="str">
        <f t="shared" si="0"/>
        <v>JM1-17</v>
      </c>
      <c r="B21" t="str">
        <f t="shared" si="1"/>
        <v>SDIO_DAT3</v>
      </c>
      <c r="C21" t="str">
        <f t="shared" si="2"/>
        <v>JM1-SDIO_DAT3</v>
      </c>
      <c r="D21" t="str">
        <f t="shared" si="3"/>
        <v>JM1-17</v>
      </c>
      <c r="E21" t="s">
        <v>169</v>
      </c>
      <c r="F21">
        <v>17</v>
      </c>
      <c r="G21" t="s">
        <v>316</v>
      </c>
      <c r="L21" t="s">
        <v>317</v>
      </c>
      <c r="M21" t="s">
        <v>290</v>
      </c>
      <c r="N21">
        <v>14.851900000000001</v>
      </c>
      <c r="AB21" t="str">
        <f>B2B!D18</f>
        <v>JM1</v>
      </c>
      <c r="AC21" t="str">
        <f>B2B!E18</f>
        <v>16</v>
      </c>
      <c r="AD21" t="str">
        <f t="shared" si="6"/>
        <v>JM1-16</v>
      </c>
      <c r="AE21" t="str">
        <f t="shared" si="7"/>
        <v>PHY_MDI2_P</v>
      </c>
      <c r="AF21" t="str">
        <f t="shared" si="8"/>
        <v>--</v>
      </c>
      <c r="AG21">
        <f t="shared" si="9"/>
        <v>6.9913999999999996</v>
      </c>
      <c r="AH21" t="str">
        <f>IF(IFERROR(IF(IF(AF21="--",INDEX(D:D,MATCH(AE21,INDEX(B:B,MATCH(AE21,B:B,)+1):B10535,)+MATCH(AE21,B:B,)))=D21,VLOOKUP(AE21,B:D,3,0),IF(AF21="--",INDEX(D:D,MATCH(AE21,INDEX(B:B,MATCH(AE21,B:B,)+1):B10535,)+MATCH(AE21,B:B,)),"---")),"---")=AD21,"---",IFERROR(IF(IF(AF21="--",INDEX(D:D,MATCH(AE21,INDEX(B:B,MATCH(AE21,B:B,)+1):B10535,)+MATCH(AE21,B:B,)))=AD21,VLOOKUP(AE21,B:D,3,0),IF(AF21="--",INDEX(D:D,MATCH(AE21,INDEX(B:B,MATCH(AE21,B:B,)+1):B10535,)+MATCH(AE21,B:B,)),"---")),"---"))</f>
        <v>U7-22</v>
      </c>
      <c r="AI21" t="str">
        <f t="shared" si="10"/>
        <v>--</v>
      </c>
      <c r="AJ21" t="str">
        <f t="shared" si="11"/>
        <v>PHY_MDI2_P</v>
      </c>
      <c r="AK21">
        <f t="shared" si="12"/>
        <v>2</v>
      </c>
      <c r="AL21" t="str">
        <f t="shared" si="13"/>
        <v>--</v>
      </c>
      <c r="AT21" t="str">
        <f t="shared" si="4"/>
        <v>SDIO_DAT3</v>
      </c>
      <c r="AU21" t="str">
        <f t="shared" si="5"/>
        <v>--</v>
      </c>
    </row>
    <row r="22" spans="1:47" x14ac:dyDescent="0.25">
      <c r="A22" t="str">
        <f t="shared" si="0"/>
        <v>JM1-18</v>
      </c>
      <c r="B22" t="str">
        <f t="shared" si="1"/>
        <v>PHY_MDI2_N</v>
      </c>
      <c r="C22" t="str">
        <f t="shared" si="2"/>
        <v>JM1-PHY_MDI2_N</v>
      </c>
      <c r="D22" t="str">
        <f t="shared" si="3"/>
        <v>JM1-18</v>
      </c>
      <c r="E22" t="s">
        <v>169</v>
      </c>
      <c r="F22">
        <v>18</v>
      </c>
      <c r="G22" t="s">
        <v>318</v>
      </c>
      <c r="L22" t="s">
        <v>319</v>
      </c>
      <c r="M22" t="s">
        <v>290</v>
      </c>
      <c r="N22">
        <v>14.6286</v>
      </c>
      <c r="AB22" t="str">
        <f>B2B!D19</f>
        <v>JM1</v>
      </c>
      <c r="AC22" t="str">
        <f>B2B!E19</f>
        <v>17</v>
      </c>
      <c r="AD22" t="str">
        <f t="shared" si="6"/>
        <v>JM1-17</v>
      </c>
      <c r="AE22" t="str">
        <f t="shared" si="7"/>
        <v>SDIO_DAT3</v>
      </c>
      <c r="AF22" t="str">
        <f t="shared" si="8"/>
        <v>J7</v>
      </c>
      <c r="AG22">
        <f t="shared" si="9"/>
        <v>33.879899999999999</v>
      </c>
      <c r="AH22" t="str">
        <f>IF(IFERROR(IF(IF(AF22="--",INDEX(D:D,MATCH(AE22,INDEX(B:B,MATCH(AE22,B:B,)+1):B10536,)+MATCH(AE22,B:B,)))=D22,VLOOKUP(AE22,B:D,3,0),IF(AF22="--",INDEX(D:D,MATCH(AE22,INDEX(B:B,MATCH(AE22,B:B,)+1):B10536,)+MATCH(AE22,B:B,)),"---")),"---")=AD22,"---",IFERROR(IF(IF(AF22="--",INDEX(D:D,MATCH(AE22,INDEX(B:B,MATCH(AE22,B:B,)+1):B10536,)+MATCH(AE22,B:B,)))=AD22,VLOOKUP(AE22,B:D,3,0),IF(AF22="--",INDEX(D:D,MATCH(AE22,INDEX(B:B,MATCH(AE22,B:B,)+1):B10536,)+MATCH(AE22,B:B,)),"---")),"---"))</f>
        <v>---</v>
      </c>
      <c r="AI22" t="str">
        <f t="shared" si="10"/>
        <v>--</v>
      </c>
      <c r="AJ22" t="str">
        <f t="shared" si="11"/>
        <v>SDIO_DAT3</v>
      </c>
      <c r="AK22">
        <f t="shared" si="12"/>
        <v>2</v>
      </c>
      <c r="AL22" t="str">
        <f t="shared" si="13"/>
        <v>J7</v>
      </c>
      <c r="AT22" t="str">
        <f t="shared" si="4"/>
        <v>PHY_MDI2_N</v>
      </c>
      <c r="AU22" t="str">
        <f t="shared" si="5"/>
        <v>--</v>
      </c>
    </row>
    <row r="23" spans="1:47" x14ac:dyDescent="0.25">
      <c r="A23" t="str">
        <f t="shared" si="0"/>
        <v>JM1-19</v>
      </c>
      <c r="B23" t="str">
        <f t="shared" si="1"/>
        <v>SDIO_DAT2</v>
      </c>
      <c r="C23" t="str">
        <f t="shared" si="2"/>
        <v>JM1-SDIO_DAT2</v>
      </c>
      <c r="D23" t="str">
        <f t="shared" si="3"/>
        <v>JM1-19</v>
      </c>
      <c r="E23" t="s">
        <v>169</v>
      </c>
      <c r="F23">
        <v>19</v>
      </c>
      <c r="G23" t="s">
        <v>320</v>
      </c>
      <c r="L23" t="s">
        <v>321</v>
      </c>
      <c r="M23" t="s">
        <v>290</v>
      </c>
      <c r="N23">
        <v>14.262600000000001</v>
      </c>
      <c r="AB23" t="str">
        <f>B2B!D20</f>
        <v>JM1</v>
      </c>
      <c r="AC23" t="str">
        <f>B2B!E20</f>
        <v>18</v>
      </c>
      <c r="AD23" t="str">
        <f t="shared" si="6"/>
        <v>JM1-18</v>
      </c>
      <c r="AE23" t="str">
        <f t="shared" si="7"/>
        <v>PHY_MDI2_N</v>
      </c>
      <c r="AF23" t="str">
        <f t="shared" si="8"/>
        <v>--</v>
      </c>
      <c r="AG23">
        <f t="shared" si="9"/>
        <v>7.2214</v>
      </c>
      <c r="AH23" t="str">
        <f>IF(IFERROR(IF(IF(AF23="--",INDEX(D:D,MATCH(AE23,INDEX(B:B,MATCH(AE23,B:B,)+1):B10537,)+MATCH(AE23,B:B,)))=D23,VLOOKUP(AE23,B:D,3,0),IF(AF23="--",INDEX(D:D,MATCH(AE23,INDEX(B:B,MATCH(AE23,B:B,)+1):B10537,)+MATCH(AE23,B:B,)),"---")),"---")=AD23,"---",IFERROR(IF(IF(AF23="--",INDEX(D:D,MATCH(AE23,INDEX(B:B,MATCH(AE23,B:B,)+1):B10537,)+MATCH(AE23,B:B,)))=AD23,VLOOKUP(AE23,B:D,3,0),IF(AF23="--",INDEX(D:D,MATCH(AE23,INDEX(B:B,MATCH(AE23,B:B,)+1):B10537,)+MATCH(AE23,B:B,)),"---")),"---"))</f>
        <v>U7-21</v>
      </c>
      <c r="AI23" t="str">
        <f t="shared" si="10"/>
        <v>--</v>
      </c>
      <c r="AJ23" t="str">
        <f t="shared" si="11"/>
        <v>PHY_MDI2_N</v>
      </c>
      <c r="AK23">
        <f t="shared" si="12"/>
        <v>2</v>
      </c>
      <c r="AL23" t="str">
        <f t="shared" si="13"/>
        <v>--</v>
      </c>
      <c r="AT23" t="str">
        <f t="shared" si="4"/>
        <v>SDIO_DAT2</v>
      </c>
      <c r="AU23" t="str">
        <f t="shared" si="5"/>
        <v>--</v>
      </c>
    </row>
    <row r="24" spans="1:47" x14ac:dyDescent="0.25">
      <c r="A24" t="str">
        <f t="shared" si="0"/>
        <v>JM1-20</v>
      </c>
      <c r="B24" t="str">
        <f t="shared" si="1"/>
        <v>GND</v>
      </c>
      <c r="C24" t="str">
        <f t="shared" si="2"/>
        <v>JM1-GND</v>
      </c>
      <c r="D24" t="str">
        <f t="shared" si="3"/>
        <v>JM1-20</v>
      </c>
      <c r="E24" t="s">
        <v>169</v>
      </c>
      <c r="F24">
        <v>20</v>
      </c>
      <c r="G24" t="s">
        <v>291</v>
      </c>
      <c r="L24" t="s">
        <v>322</v>
      </c>
      <c r="M24" t="s">
        <v>290</v>
      </c>
      <c r="N24">
        <v>14.262600000000001</v>
      </c>
      <c r="AB24" t="str">
        <f>B2B!D21</f>
        <v>JM1</v>
      </c>
      <c r="AC24" t="str">
        <f>B2B!E21</f>
        <v>19</v>
      </c>
      <c r="AD24" t="str">
        <f t="shared" si="6"/>
        <v>JM1-19</v>
      </c>
      <c r="AE24" t="str">
        <f t="shared" si="7"/>
        <v>SDIO_DAT2</v>
      </c>
      <c r="AF24" t="str">
        <f t="shared" si="8"/>
        <v>K4</v>
      </c>
      <c r="AG24">
        <f t="shared" si="9"/>
        <v>37.297199999999997</v>
      </c>
      <c r="AH24" t="str">
        <f>IF(IFERROR(IF(IF(AF24="--",INDEX(D:D,MATCH(AE24,INDEX(B:B,MATCH(AE24,B:B,)+1):B10538,)+MATCH(AE24,B:B,)))=D24,VLOOKUP(AE24,B:D,3,0),IF(AF24="--",INDEX(D:D,MATCH(AE24,INDEX(B:B,MATCH(AE24,B:B,)+1):B10538,)+MATCH(AE24,B:B,)),"---")),"---")=AD24,"---",IFERROR(IF(IF(AF24="--",INDEX(D:D,MATCH(AE24,INDEX(B:B,MATCH(AE24,B:B,)+1):B10538,)+MATCH(AE24,B:B,)))=AD24,VLOOKUP(AE24,B:D,3,0),IF(AF24="--",INDEX(D:D,MATCH(AE24,INDEX(B:B,MATCH(AE24,B:B,)+1):B10538,)+MATCH(AE24,B:B,)),"---")),"---"))</f>
        <v>---</v>
      </c>
      <c r="AI24" t="str">
        <f t="shared" si="10"/>
        <v>--</v>
      </c>
      <c r="AJ24" t="str">
        <f t="shared" si="11"/>
        <v>SDIO_DAT2</v>
      </c>
      <c r="AK24">
        <f t="shared" si="12"/>
        <v>2</v>
      </c>
      <c r="AL24" t="str">
        <f t="shared" si="13"/>
        <v>K4</v>
      </c>
      <c r="AT24" t="str">
        <f t="shared" si="4"/>
        <v>GND</v>
      </c>
      <c r="AU24" t="str">
        <f t="shared" si="5"/>
        <v>--</v>
      </c>
    </row>
    <row r="25" spans="1:47" x14ac:dyDescent="0.25">
      <c r="A25" t="str">
        <f t="shared" si="0"/>
        <v>JM1-21</v>
      </c>
      <c r="B25" t="str">
        <f t="shared" si="1"/>
        <v>SDIO_DAT1</v>
      </c>
      <c r="C25" t="str">
        <f t="shared" si="2"/>
        <v>JM1-SDIO_DAT1</v>
      </c>
      <c r="D25" t="str">
        <f t="shared" si="3"/>
        <v>JM1-21</v>
      </c>
      <c r="E25" t="s">
        <v>169</v>
      </c>
      <c r="F25">
        <v>21</v>
      </c>
      <c r="G25" t="s">
        <v>323</v>
      </c>
      <c r="L25" t="s">
        <v>324</v>
      </c>
      <c r="M25" t="s">
        <v>290</v>
      </c>
      <c r="N25">
        <v>18.099299999999999</v>
      </c>
      <c r="AB25" t="str">
        <f>B2B!D22</f>
        <v>JM1</v>
      </c>
      <c r="AC25" t="str">
        <f>B2B!E22</f>
        <v>20</v>
      </c>
      <c r="AD25" t="str">
        <f t="shared" si="6"/>
        <v>JM1-20</v>
      </c>
      <c r="AE25" t="str">
        <f t="shared" si="7"/>
        <v>GND</v>
      </c>
      <c r="AF25" t="str">
        <f t="shared" si="8"/>
        <v>---</v>
      </c>
      <c r="AG25" t="str">
        <f t="shared" si="9"/>
        <v>---</v>
      </c>
      <c r="AH25" t="str">
        <f>IF(IFERROR(IF(IF(AF25="--",INDEX(D:D,MATCH(AE25,INDEX(B:B,MATCH(AE25,B:B,)+1):B10539,)+MATCH(AE25,B:B,)))=D25,VLOOKUP(AE25,B:D,3,0),IF(AF25="--",INDEX(D:D,MATCH(AE25,INDEX(B:B,MATCH(AE25,B:B,)+1):B10539,)+MATCH(AE25,B:B,)),"---")),"---")=AD25,"---",IFERROR(IF(IF(AF25="--",INDEX(D:D,MATCH(AE25,INDEX(B:B,MATCH(AE25,B:B,)+1):B10539,)+MATCH(AE25,B:B,)))=AD25,VLOOKUP(AE25,B:D,3,0),IF(AF25="--",INDEX(D:D,MATCH(AE25,INDEX(B:B,MATCH(AE25,B:B,)+1):B10539,)+MATCH(AE25,B:B,)),"---")),"---"))</f>
        <v>---</v>
      </c>
      <c r="AI25" t="str">
        <f t="shared" si="10"/>
        <v>--</v>
      </c>
      <c r="AJ25" t="str">
        <f t="shared" si="11"/>
        <v>GND</v>
      </c>
      <c r="AK25">
        <f t="shared" si="12"/>
        <v>530</v>
      </c>
      <c r="AL25" t="str">
        <f t="shared" si="13"/>
        <v>---</v>
      </c>
      <c r="AT25" t="str">
        <f t="shared" si="4"/>
        <v>SDIO_DAT1</v>
      </c>
      <c r="AU25" t="str">
        <f t="shared" si="5"/>
        <v>--</v>
      </c>
    </row>
    <row r="26" spans="1:47" x14ac:dyDescent="0.25">
      <c r="A26" t="str">
        <f t="shared" si="0"/>
        <v>JM1-22</v>
      </c>
      <c r="B26" t="str">
        <f t="shared" si="1"/>
        <v>PHY_MDI3_P</v>
      </c>
      <c r="C26" t="str">
        <f t="shared" si="2"/>
        <v>JM1-PHY_MDI3_P</v>
      </c>
      <c r="D26" t="str">
        <f t="shared" si="3"/>
        <v>JM1-22</v>
      </c>
      <c r="E26" t="s">
        <v>169</v>
      </c>
      <c r="F26">
        <v>22</v>
      </c>
      <c r="G26" t="s">
        <v>325</v>
      </c>
      <c r="L26" t="s">
        <v>326</v>
      </c>
      <c r="M26" t="s">
        <v>290</v>
      </c>
      <c r="N26">
        <v>17.997699999999998</v>
      </c>
      <c r="AB26" t="str">
        <f>B2B!D23</f>
        <v>JM1</v>
      </c>
      <c r="AC26" t="str">
        <f>B2B!E23</f>
        <v>21</v>
      </c>
      <c r="AD26" t="str">
        <f t="shared" si="6"/>
        <v>JM1-21</v>
      </c>
      <c r="AE26" t="str">
        <f t="shared" si="7"/>
        <v>SDIO_DAT1</v>
      </c>
      <c r="AF26" t="str">
        <f t="shared" si="8"/>
        <v>J4</v>
      </c>
      <c r="AG26">
        <f t="shared" si="9"/>
        <v>36.2697</v>
      </c>
      <c r="AH26" t="str">
        <f>IF(IFERROR(IF(IF(AF26="--",INDEX(D:D,MATCH(AE26,INDEX(B:B,MATCH(AE26,B:B,)+1):B10540,)+MATCH(AE26,B:B,)))=D26,VLOOKUP(AE26,B:D,3,0),IF(AF26="--",INDEX(D:D,MATCH(AE26,INDEX(B:B,MATCH(AE26,B:B,)+1):B10540,)+MATCH(AE26,B:B,)),"---")),"---")=AD26,"---",IFERROR(IF(IF(AF26="--",INDEX(D:D,MATCH(AE26,INDEX(B:B,MATCH(AE26,B:B,)+1):B10540,)+MATCH(AE26,B:B,)))=AD26,VLOOKUP(AE26,B:D,3,0),IF(AF26="--",INDEX(D:D,MATCH(AE26,INDEX(B:B,MATCH(AE26,B:B,)+1):B10540,)+MATCH(AE26,B:B,)),"---")),"---"))</f>
        <v>---</v>
      </c>
      <c r="AI26" t="str">
        <f t="shared" si="10"/>
        <v>--</v>
      </c>
      <c r="AJ26" t="str">
        <f t="shared" si="11"/>
        <v>SDIO_DAT1</v>
      </c>
      <c r="AK26">
        <f t="shared" si="12"/>
        <v>2</v>
      </c>
      <c r="AL26" t="str">
        <f t="shared" si="13"/>
        <v>J4</v>
      </c>
      <c r="AT26" t="str">
        <f t="shared" si="4"/>
        <v>PHY_MDI3_P</v>
      </c>
      <c r="AU26" t="str">
        <f t="shared" si="5"/>
        <v>--</v>
      </c>
    </row>
    <row r="27" spans="1:47" x14ac:dyDescent="0.25">
      <c r="A27" t="str">
        <f t="shared" si="0"/>
        <v>JM1-23</v>
      </c>
      <c r="B27" t="str">
        <f t="shared" si="1"/>
        <v>SDIO_DAT0</v>
      </c>
      <c r="C27" t="str">
        <f t="shared" si="2"/>
        <v>JM1-SDIO_DAT0</v>
      </c>
      <c r="D27" t="str">
        <f t="shared" si="3"/>
        <v>JM1-23</v>
      </c>
      <c r="E27" t="s">
        <v>169</v>
      </c>
      <c r="F27">
        <v>23</v>
      </c>
      <c r="G27" t="s">
        <v>327</v>
      </c>
      <c r="L27" t="s">
        <v>328</v>
      </c>
      <c r="M27" t="s">
        <v>290</v>
      </c>
      <c r="N27">
        <v>12.473599999999999</v>
      </c>
      <c r="AB27" t="str">
        <f>B2B!D24</f>
        <v>JM1</v>
      </c>
      <c r="AC27" t="str">
        <f>B2B!E24</f>
        <v>22</v>
      </c>
      <c r="AD27" t="str">
        <f t="shared" si="6"/>
        <v>JM1-22</v>
      </c>
      <c r="AE27" t="str">
        <f t="shared" si="7"/>
        <v>PHY_MDI3_P</v>
      </c>
      <c r="AF27" t="str">
        <f t="shared" si="8"/>
        <v>--</v>
      </c>
      <c r="AG27">
        <f t="shared" si="9"/>
        <v>6.9913999999999996</v>
      </c>
      <c r="AH27" t="str">
        <f>IF(IFERROR(IF(IF(AF27="--",INDEX(D:D,MATCH(AE27,INDEX(B:B,MATCH(AE27,B:B,)+1):B10541,)+MATCH(AE27,B:B,)))=D27,VLOOKUP(AE27,B:D,3,0),IF(AF27="--",INDEX(D:D,MATCH(AE27,INDEX(B:B,MATCH(AE27,B:B,)+1):B10541,)+MATCH(AE27,B:B,)),"---")),"---")=AD27,"---",IFERROR(IF(IF(AF27="--",INDEX(D:D,MATCH(AE27,INDEX(B:B,MATCH(AE27,B:B,)+1):B10541,)+MATCH(AE27,B:B,)))=AD27,VLOOKUP(AE27,B:D,3,0),IF(AF27="--",INDEX(D:D,MATCH(AE27,INDEX(B:B,MATCH(AE27,B:B,)+1):B10541,)+MATCH(AE27,B:B,)),"---")),"---"))</f>
        <v>U7-18</v>
      </c>
      <c r="AI27" t="str">
        <f t="shared" si="10"/>
        <v>--</v>
      </c>
      <c r="AJ27" t="str">
        <f t="shared" si="11"/>
        <v>PHY_MDI3_P</v>
      </c>
      <c r="AK27">
        <f t="shared" si="12"/>
        <v>2</v>
      </c>
      <c r="AL27" t="str">
        <f t="shared" si="13"/>
        <v>--</v>
      </c>
      <c r="AT27" t="str">
        <f t="shared" si="4"/>
        <v>SDIO_DAT0</v>
      </c>
      <c r="AU27" t="str">
        <f t="shared" si="5"/>
        <v>--</v>
      </c>
    </row>
    <row r="28" spans="1:47" x14ac:dyDescent="0.25">
      <c r="A28" t="str">
        <f t="shared" si="0"/>
        <v>JM1-24</v>
      </c>
      <c r="B28" t="str">
        <f t="shared" si="1"/>
        <v>PHY_MDI3_N</v>
      </c>
      <c r="C28" t="str">
        <f t="shared" si="2"/>
        <v>JM1-PHY_MDI3_N</v>
      </c>
      <c r="D28" t="str">
        <f t="shared" si="3"/>
        <v>JM1-24</v>
      </c>
      <c r="E28" t="s">
        <v>169</v>
      </c>
      <c r="F28">
        <v>24</v>
      </c>
      <c r="G28" t="s">
        <v>329</v>
      </c>
      <c r="L28" t="s">
        <v>330</v>
      </c>
      <c r="M28" t="s">
        <v>290</v>
      </c>
      <c r="N28">
        <v>12.372</v>
      </c>
      <c r="AB28" t="str">
        <f>B2B!D25</f>
        <v>JM1</v>
      </c>
      <c r="AC28" t="str">
        <f>B2B!E25</f>
        <v>23</v>
      </c>
      <c r="AD28" t="str">
        <f t="shared" si="6"/>
        <v>JM1-23</v>
      </c>
      <c r="AE28" t="str">
        <f t="shared" si="7"/>
        <v>SDIO_DAT0</v>
      </c>
      <c r="AF28" t="str">
        <f t="shared" si="8"/>
        <v>H1</v>
      </c>
      <c r="AG28">
        <f t="shared" si="9"/>
        <v>37.360599999999998</v>
      </c>
      <c r="AH28" t="str">
        <f>IF(IFERROR(IF(IF(AF28="--",INDEX(D:D,MATCH(AE28,INDEX(B:B,MATCH(AE28,B:B,)+1):B10542,)+MATCH(AE28,B:B,)))=D28,VLOOKUP(AE28,B:D,3,0),IF(AF28="--",INDEX(D:D,MATCH(AE28,INDEX(B:B,MATCH(AE28,B:B,)+1):B10542,)+MATCH(AE28,B:B,)),"---")),"---")=AD28,"---",IFERROR(IF(IF(AF28="--",INDEX(D:D,MATCH(AE28,INDEX(B:B,MATCH(AE28,B:B,)+1):B10542,)+MATCH(AE28,B:B,)))=AD28,VLOOKUP(AE28,B:D,3,0),IF(AF28="--",INDEX(D:D,MATCH(AE28,INDEX(B:B,MATCH(AE28,B:B,)+1):B10542,)+MATCH(AE28,B:B,)),"---")),"---"))</f>
        <v>---</v>
      </c>
      <c r="AI28" t="str">
        <f t="shared" si="10"/>
        <v>--</v>
      </c>
      <c r="AJ28" t="str">
        <f t="shared" si="11"/>
        <v>SDIO_DAT0</v>
      </c>
      <c r="AK28">
        <f t="shared" si="12"/>
        <v>2</v>
      </c>
      <c r="AL28" t="str">
        <f t="shared" si="13"/>
        <v>H1</v>
      </c>
      <c r="AT28" t="str">
        <f t="shared" si="4"/>
        <v>PHY_MDI3_N</v>
      </c>
      <c r="AU28" t="str">
        <f t="shared" si="5"/>
        <v>--</v>
      </c>
    </row>
    <row r="29" spans="1:47" x14ac:dyDescent="0.25">
      <c r="A29" t="str">
        <f t="shared" si="0"/>
        <v>JM1-25</v>
      </c>
      <c r="B29" t="str">
        <f t="shared" si="1"/>
        <v>SDIO_CMD</v>
      </c>
      <c r="C29" t="str">
        <f t="shared" si="2"/>
        <v>JM1-SDIO_CMD</v>
      </c>
      <c r="D29" t="str">
        <f t="shared" si="3"/>
        <v>JM1-25</v>
      </c>
      <c r="E29" t="s">
        <v>169</v>
      </c>
      <c r="F29">
        <v>25</v>
      </c>
      <c r="G29" t="s">
        <v>331</v>
      </c>
      <c r="L29" t="s">
        <v>332</v>
      </c>
      <c r="M29" t="s">
        <v>290</v>
      </c>
      <c r="N29">
        <v>16.709800000000001</v>
      </c>
      <c r="AB29" t="str">
        <f>B2B!D26</f>
        <v>JM1</v>
      </c>
      <c r="AC29" t="str">
        <f>B2B!E26</f>
        <v>24</v>
      </c>
      <c r="AD29" t="str">
        <f t="shared" si="6"/>
        <v>JM1-24</v>
      </c>
      <c r="AE29" t="str">
        <f t="shared" si="7"/>
        <v>PHY_MDI3_N</v>
      </c>
      <c r="AF29" t="str">
        <f t="shared" si="8"/>
        <v>--</v>
      </c>
      <c r="AG29">
        <f t="shared" si="9"/>
        <v>7.2214</v>
      </c>
      <c r="AH29" t="str">
        <f>IF(IFERROR(IF(IF(AF29="--",INDEX(D:D,MATCH(AE29,INDEX(B:B,MATCH(AE29,B:B,)+1):B10543,)+MATCH(AE29,B:B,)))=D29,VLOOKUP(AE29,B:D,3,0),IF(AF29="--",INDEX(D:D,MATCH(AE29,INDEX(B:B,MATCH(AE29,B:B,)+1):B10543,)+MATCH(AE29,B:B,)),"---")),"---")=AD29,"---",IFERROR(IF(IF(AF29="--",INDEX(D:D,MATCH(AE29,INDEX(B:B,MATCH(AE29,B:B,)+1):B10543,)+MATCH(AE29,B:B,)))=AD29,VLOOKUP(AE29,B:D,3,0),IF(AF29="--",INDEX(D:D,MATCH(AE29,INDEX(B:B,MATCH(AE29,B:B,)+1):B10543,)+MATCH(AE29,B:B,)),"---")),"---"))</f>
        <v>U7-17</v>
      </c>
      <c r="AI29" t="str">
        <f t="shared" si="10"/>
        <v>--</v>
      </c>
      <c r="AJ29" t="str">
        <f t="shared" si="11"/>
        <v>PHY_MDI3_N</v>
      </c>
      <c r="AK29">
        <f t="shared" si="12"/>
        <v>2</v>
      </c>
      <c r="AL29" t="str">
        <f t="shared" si="13"/>
        <v>--</v>
      </c>
      <c r="AT29" t="str">
        <f t="shared" si="4"/>
        <v>SDIO_CMD</v>
      </c>
      <c r="AU29" t="str">
        <f t="shared" si="5"/>
        <v>--</v>
      </c>
    </row>
    <row r="30" spans="1:47" x14ac:dyDescent="0.25">
      <c r="A30" t="str">
        <f t="shared" si="0"/>
        <v>JM1-26</v>
      </c>
      <c r="B30" t="str">
        <f t="shared" si="1"/>
        <v>GND</v>
      </c>
      <c r="C30" t="str">
        <f t="shared" si="2"/>
        <v>JM1-GND</v>
      </c>
      <c r="D30" t="str">
        <f t="shared" si="3"/>
        <v>JM1-26</v>
      </c>
      <c r="E30" t="s">
        <v>169</v>
      </c>
      <c r="F30">
        <v>26</v>
      </c>
      <c r="G30" t="s">
        <v>291</v>
      </c>
      <c r="L30" t="s">
        <v>333</v>
      </c>
      <c r="M30" t="s">
        <v>290</v>
      </c>
      <c r="N30">
        <v>16.9756</v>
      </c>
      <c r="AB30" t="str">
        <f>B2B!D27</f>
        <v>JM1</v>
      </c>
      <c r="AC30" t="str">
        <f>B2B!E27</f>
        <v>25</v>
      </c>
      <c r="AD30" t="str">
        <f t="shared" si="6"/>
        <v>JM1-25</v>
      </c>
      <c r="AE30" t="str">
        <f t="shared" si="7"/>
        <v>SDIO_CMD</v>
      </c>
      <c r="AF30" t="str">
        <f t="shared" si="8"/>
        <v>K5</v>
      </c>
      <c r="AG30">
        <f t="shared" si="9"/>
        <v>35.8857</v>
      </c>
      <c r="AH30" t="str">
        <f>IF(IFERROR(IF(IF(AF30="--",INDEX(D:D,MATCH(AE30,INDEX(B:B,MATCH(AE30,B:B,)+1):B10544,)+MATCH(AE30,B:B,)))=D30,VLOOKUP(AE30,B:D,3,0),IF(AF30="--",INDEX(D:D,MATCH(AE30,INDEX(B:B,MATCH(AE30,B:B,)+1):B10544,)+MATCH(AE30,B:B,)),"---")),"---")=AD30,"---",IFERROR(IF(IF(AF30="--",INDEX(D:D,MATCH(AE30,INDEX(B:B,MATCH(AE30,B:B,)+1):B10544,)+MATCH(AE30,B:B,)))=AD30,VLOOKUP(AE30,B:D,3,0),IF(AF30="--",INDEX(D:D,MATCH(AE30,INDEX(B:B,MATCH(AE30,B:B,)+1):B10544,)+MATCH(AE30,B:B,)),"---")),"---"))</f>
        <v>---</v>
      </c>
      <c r="AI30" t="str">
        <f t="shared" si="10"/>
        <v>--</v>
      </c>
      <c r="AJ30" t="str">
        <f t="shared" si="11"/>
        <v>SDIO_CMD</v>
      </c>
      <c r="AK30">
        <f t="shared" si="12"/>
        <v>2</v>
      </c>
      <c r="AL30" t="str">
        <f t="shared" si="13"/>
        <v>K5</v>
      </c>
      <c r="AT30" t="str">
        <f t="shared" si="4"/>
        <v>GND</v>
      </c>
      <c r="AU30" t="str">
        <f t="shared" si="5"/>
        <v>--</v>
      </c>
    </row>
    <row r="31" spans="1:47" x14ac:dyDescent="0.25">
      <c r="A31" t="str">
        <f t="shared" si="0"/>
        <v>JM1-27</v>
      </c>
      <c r="B31" t="str">
        <f t="shared" si="1"/>
        <v>SDIO_CLK</v>
      </c>
      <c r="C31" t="str">
        <f t="shared" si="2"/>
        <v>JM1-SDIO_CLK</v>
      </c>
      <c r="D31" t="str">
        <f t="shared" si="3"/>
        <v>JM1-27</v>
      </c>
      <c r="E31" t="s">
        <v>169</v>
      </c>
      <c r="F31">
        <v>27</v>
      </c>
      <c r="G31" t="s">
        <v>334</v>
      </c>
      <c r="L31" t="s">
        <v>335</v>
      </c>
      <c r="M31" t="s">
        <v>290</v>
      </c>
      <c r="N31">
        <v>18.722000000000001</v>
      </c>
      <c r="AB31" t="str">
        <f>B2B!D28</f>
        <v>JM1</v>
      </c>
      <c r="AC31" t="str">
        <f>B2B!E28</f>
        <v>26</v>
      </c>
      <c r="AD31" t="str">
        <f t="shared" si="6"/>
        <v>JM1-26</v>
      </c>
      <c r="AE31" t="str">
        <f t="shared" si="7"/>
        <v>GND</v>
      </c>
      <c r="AF31" t="str">
        <f t="shared" si="8"/>
        <v>---</v>
      </c>
      <c r="AG31" t="str">
        <f t="shared" si="9"/>
        <v>---</v>
      </c>
      <c r="AH31" t="str">
        <f>IF(IFERROR(IF(IF(AF31="--",INDEX(D:D,MATCH(AE31,INDEX(B:B,MATCH(AE31,B:B,)+1):B10545,)+MATCH(AE31,B:B,)))=D31,VLOOKUP(AE31,B:D,3,0),IF(AF31="--",INDEX(D:D,MATCH(AE31,INDEX(B:B,MATCH(AE31,B:B,)+1):B10545,)+MATCH(AE31,B:B,)),"---")),"---")=AD31,"---",IFERROR(IF(IF(AF31="--",INDEX(D:D,MATCH(AE31,INDEX(B:B,MATCH(AE31,B:B,)+1):B10545,)+MATCH(AE31,B:B,)))=AD31,VLOOKUP(AE31,B:D,3,0),IF(AF31="--",INDEX(D:D,MATCH(AE31,INDEX(B:B,MATCH(AE31,B:B,)+1):B10545,)+MATCH(AE31,B:B,)),"---")),"---"))</f>
        <v>---</v>
      </c>
      <c r="AI31" t="str">
        <f t="shared" si="10"/>
        <v>--</v>
      </c>
      <c r="AJ31" t="str">
        <f t="shared" si="11"/>
        <v>GND</v>
      </c>
      <c r="AK31">
        <f t="shared" si="12"/>
        <v>530</v>
      </c>
      <c r="AL31" t="str">
        <f t="shared" si="13"/>
        <v>---</v>
      </c>
      <c r="AT31" t="str">
        <f t="shared" si="4"/>
        <v>SDIO_CLK</v>
      </c>
      <c r="AU31" t="str">
        <f t="shared" si="5"/>
        <v>--</v>
      </c>
    </row>
    <row r="32" spans="1:47" x14ac:dyDescent="0.25">
      <c r="A32" t="str">
        <f t="shared" si="0"/>
        <v>JM1-28</v>
      </c>
      <c r="B32" t="str">
        <f t="shared" si="1"/>
        <v>SC_EN1</v>
      </c>
      <c r="C32" t="str">
        <f t="shared" si="2"/>
        <v>JM1-SC_EN1</v>
      </c>
      <c r="D32" t="str">
        <f t="shared" si="3"/>
        <v>JM1-28</v>
      </c>
      <c r="E32" t="s">
        <v>169</v>
      </c>
      <c r="F32">
        <v>28</v>
      </c>
      <c r="G32" t="s">
        <v>336</v>
      </c>
      <c r="L32" t="s">
        <v>337</v>
      </c>
      <c r="M32" t="s">
        <v>290</v>
      </c>
      <c r="N32">
        <v>18.553000000000001</v>
      </c>
      <c r="AB32" t="str">
        <f>B2B!D29</f>
        <v>JM1</v>
      </c>
      <c r="AC32" t="str">
        <f>B2B!E29</f>
        <v>27</v>
      </c>
      <c r="AD32" t="str">
        <f t="shared" si="6"/>
        <v>JM1-27</v>
      </c>
      <c r="AE32" t="str">
        <f t="shared" si="7"/>
        <v>SDIO_CLK</v>
      </c>
      <c r="AF32" t="str">
        <f t="shared" si="8"/>
        <v>J1</v>
      </c>
      <c r="AG32">
        <f t="shared" si="9"/>
        <v>37.818300000000001</v>
      </c>
      <c r="AH32" t="str">
        <f>IF(IFERROR(IF(IF(AF32="--",INDEX(D:D,MATCH(AE32,INDEX(B:B,MATCH(AE32,B:B,)+1):B10546,)+MATCH(AE32,B:B,)))=D32,VLOOKUP(AE32,B:D,3,0),IF(AF32="--",INDEX(D:D,MATCH(AE32,INDEX(B:B,MATCH(AE32,B:B,)+1):B10546,)+MATCH(AE32,B:B,)),"---")),"---")=AD32,"---",IFERROR(IF(IF(AF32="--",INDEX(D:D,MATCH(AE32,INDEX(B:B,MATCH(AE32,B:B,)+1):B10546,)+MATCH(AE32,B:B,)))=AD32,VLOOKUP(AE32,B:D,3,0),IF(AF32="--",INDEX(D:D,MATCH(AE32,INDEX(B:B,MATCH(AE32,B:B,)+1):B10546,)+MATCH(AE32,B:B,)),"---")),"---"))</f>
        <v>---</v>
      </c>
      <c r="AI32" t="str">
        <f t="shared" si="10"/>
        <v>--</v>
      </c>
      <c r="AJ32" t="str">
        <f t="shared" si="11"/>
        <v>SDIO_CLK</v>
      </c>
      <c r="AK32">
        <f t="shared" si="12"/>
        <v>2</v>
      </c>
      <c r="AL32" t="str">
        <f t="shared" si="13"/>
        <v>J1</v>
      </c>
      <c r="AT32" t="str">
        <f t="shared" si="4"/>
        <v>SC_EN1</v>
      </c>
      <c r="AU32" t="str">
        <f t="shared" si="5"/>
        <v>--</v>
      </c>
    </row>
    <row r="33" spans="1:47" x14ac:dyDescent="0.25">
      <c r="A33" t="str">
        <f t="shared" si="0"/>
        <v>JM1-29</v>
      </c>
      <c r="B33" t="str">
        <f t="shared" si="1"/>
        <v>GND</v>
      </c>
      <c r="C33" t="str">
        <f t="shared" si="2"/>
        <v>JM1-GND</v>
      </c>
      <c r="D33" t="str">
        <f t="shared" si="3"/>
        <v>JM1-29</v>
      </c>
      <c r="E33" t="s">
        <v>169</v>
      </c>
      <c r="F33">
        <v>29</v>
      </c>
      <c r="G33" t="s">
        <v>291</v>
      </c>
      <c r="L33" t="s">
        <v>338</v>
      </c>
      <c r="M33" t="s">
        <v>290</v>
      </c>
      <c r="N33">
        <v>0</v>
      </c>
      <c r="AB33" t="str">
        <f>B2B!D30</f>
        <v>JM1</v>
      </c>
      <c r="AC33" t="str">
        <f>B2B!E30</f>
        <v>28</v>
      </c>
      <c r="AD33" t="str">
        <f t="shared" si="6"/>
        <v>JM1-28</v>
      </c>
      <c r="AE33" t="str">
        <f t="shared" si="7"/>
        <v>SC_EN1</v>
      </c>
      <c r="AF33" t="str">
        <f t="shared" si="8"/>
        <v>--</v>
      </c>
      <c r="AG33">
        <f t="shared" si="9"/>
        <v>16.8995</v>
      </c>
      <c r="AH33" t="str">
        <f>IF(IFERROR(IF(IF(AF33="--",INDEX(D:D,MATCH(AE33,INDEX(B:B,MATCH(AE33,B:B,)+1):B10547,)+MATCH(AE33,B:B,)))=D33,VLOOKUP(AE33,B:D,3,0),IF(AF33="--",INDEX(D:D,MATCH(AE33,INDEX(B:B,MATCH(AE33,B:B,)+1):B10547,)+MATCH(AE33,B:B,)),"---")),"---")=AD33,"---",IFERROR(IF(IF(AF33="--",INDEX(D:D,MATCH(AE33,INDEX(B:B,MATCH(AE33,B:B,)+1):B10547,)+MATCH(AE33,B:B,)))=AD33,VLOOKUP(AE33,B:D,3,0),IF(AF33="--",INDEX(D:D,MATCH(AE33,INDEX(B:B,MATCH(AE33,B:B,)+1):B10547,)+MATCH(AE33,B:B,)),"---")),"---"))</f>
        <v>U1-11</v>
      </c>
      <c r="AI33" t="str">
        <f t="shared" si="10"/>
        <v>--</v>
      </c>
      <c r="AJ33" t="str">
        <f t="shared" si="11"/>
        <v>SC_EN1</v>
      </c>
      <c r="AK33">
        <f t="shared" si="12"/>
        <v>2</v>
      </c>
      <c r="AL33" t="str">
        <f t="shared" si="13"/>
        <v>--</v>
      </c>
      <c r="AT33" t="str">
        <f t="shared" si="4"/>
        <v>GND</v>
      </c>
      <c r="AU33" t="str">
        <f t="shared" si="5"/>
        <v>--</v>
      </c>
    </row>
    <row r="34" spans="1:47" x14ac:dyDescent="0.25">
      <c r="A34" t="str">
        <f t="shared" si="0"/>
        <v>JM1-30</v>
      </c>
      <c r="B34" t="str">
        <f t="shared" si="1"/>
        <v>SC_PGOOD</v>
      </c>
      <c r="C34" t="str">
        <f t="shared" si="2"/>
        <v>JM1-SC_PGOOD</v>
      </c>
      <c r="D34" t="str">
        <f t="shared" si="3"/>
        <v>JM1-30</v>
      </c>
      <c r="E34" t="s">
        <v>169</v>
      </c>
      <c r="F34">
        <v>30</v>
      </c>
      <c r="G34" t="s">
        <v>339</v>
      </c>
      <c r="L34" t="s">
        <v>340</v>
      </c>
      <c r="M34" t="s">
        <v>290</v>
      </c>
      <c r="N34">
        <v>0</v>
      </c>
      <c r="AB34" t="str">
        <f>B2B!D31</f>
        <v>JM1</v>
      </c>
      <c r="AC34" t="str">
        <f>B2B!E31</f>
        <v>29</v>
      </c>
      <c r="AD34" t="str">
        <f t="shared" si="6"/>
        <v>JM1-29</v>
      </c>
      <c r="AE34" t="str">
        <f t="shared" si="7"/>
        <v>GND</v>
      </c>
      <c r="AF34" t="str">
        <f t="shared" si="8"/>
        <v>---</v>
      </c>
      <c r="AG34" t="str">
        <f t="shared" si="9"/>
        <v>---</v>
      </c>
      <c r="AH34" t="str">
        <f>IF(IFERROR(IF(IF(AF34="--",INDEX(D:D,MATCH(AE34,INDEX(B:B,MATCH(AE34,B:B,)+1):B10548,)+MATCH(AE34,B:B,)))=D34,VLOOKUP(AE34,B:D,3,0),IF(AF34="--",INDEX(D:D,MATCH(AE34,INDEX(B:B,MATCH(AE34,B:B,)+1):B10548,)+MATCH(AE34,B:B,)),"---")),"---")=AD34,"---",IFERROR(IF(IF(AF34="--",INDEX(D:D,MATCH(AE34,INDEX(B:B,MATCH(AE34,B:B,)+1):B10548,)+MATCH(AE34,B:B,)))=AD34,VLOOKUP(AE34,B:D,3,0),IF(AF34="--",INDEX(D:D,MATCH(AE34,INDEX(B:B,MATCH(AE34,B:B,)+1):B10548,)+MATCH(AE34,B:B,)),"---")),"---"))</f>
        <v>---</v>
      </c>
      <c r="AI34" t="str">
        <f t="shared" si="10"/>
        <v>--</v>
      </c>
      <c r="AJ34" t="str">
        <f t="shared" si="11"/>
        <v>GND</v>
      </c>
      <c r="AK34">
        <f t="shared" si="12"/>
        <v>530</v>
      </c>
      <c r="AL34" t="str">
        <f t="shared" si="13"/>
        <v>---</v>
      </c>
      <c r="AT34" t="str">
        <f t="shared" si="4"/>
        <v>SC_PGOOD</v>
      </c>
      <c r="AU34" t="str">
        <f t="shared" si="5"/>
        <v>--</v>
      </c>
    </row>
    <row r="35" spans="1:47" x14ac:dyDescent="0.25">
      <c r="A35" t="str">
        <f t="shared" si="0"/>
        <v>JM1-31</v>
      </c>
      <c r="B35" t="str">
        <f t="shared" si="1"/>
        <v>B1_GPIO12_N</v>
      </c>
      <c r="C35" t="str">
        <f t="shared" si="2"/>
        <v>JM1-B1_GPIO12_N</v>
      </c>
      <c r="D35" t="str">
        <f t="shared" si="3"/>
        <v>JM1-31</v>
      </c>
      <c r="E35" t="s">
        <v>169</v>
      </c>
      <c r="F35">
        <v>31</v>
      </c>
      <c r="G35" t="s">
        <v>341</v>
      </c>
      <c r="L35" t="s">
        <v>342</v>
      </c>
      <c r="M35" t="s">
        <v>290</v>
      </c>
      <c r="N35">
        <v>0</v>
      </c>
      <c r="AB35" t="str">
        <f>B2B!D32</f>
        <v>JM1</v>
      </c>
      <c r="AC35" t="str">
        <f>B2B!E32</f>
        <v>30</v>
      </c>
      <c r="AD35" t="str">
        <f t="shared" si="6"/>
        <v>JM1-30</v>
      </c>
      <c r="AE35" t="str">
        <f t="shared" si="7"/>
        <v>SC_PGOOD</v>
      </c>
      <c r="AF35" t="str">
        <f t="shared" si="8"/>
        <v>--</v>
      </c>
      <c r="AG35">
        <f t="shared" si="9"/>
        <v>15.823399999999999</v>
      </c>
      <c r="AH35" t="str">
        <f>IF(IFERROR(IF(IF(AF35="--",INDEX(D:D,MATCH(AE35,INDEX(B:B,MATCH(AE35,B:B,)+1):B10549,)+MATCH(AE35,B:B,)))=D35,VLOOKUP(AE35,B:D,3,0),IF(AF35="--",INDEX(D:D,MATCH(AE35,INDEX(B:B,MATCH(AE35,B:B,)+1):B10549,)+MATCH(AE35,B:B,)),"---")),"---")=AD35,"---",IFERROR(IF(IF(AF35="--",INDEX(D:D,MATCH(AE35,INDEX(B:B,MATCH(AE35,B:B,)+1):B10549,)+MATCH(AE35,B:B,)))=AD35,VLOOKUP(AE35,B:D,3,0),IF(AF35="--",INDEX(D:D,MATCH(AE35,INDEX(B:B,MATCH(AE35,B:B,)+1):B10549,)+MATCH(AE35,B:B,)),"---")),"---"))</f>
        <v>U1-12</v>
      </c>
      <c r="AI35" t="str">
        <f t="shared" si="10"/>
        <v>--</v>
      </c>
      <c r="AJ35" t="str">
        <f t="shared" si="11"/>
        <v>SC_PGOOD</v>
      </c>
      <c r="AK35">
        <f t="shared" si="12"/>
        <v>2</v>
      </c>
      <c r="AL35" t="str">
        <f t="shared" si="13"/>
        <v>--</v>
      </c>
      <c r="AT35" t="str">
        <f t="shared" si="4"/>
        <v>B1_GPIO12_N</v>
      </c>
      <c r="AU35" t="str">
        <f t="shared" si="5"/>
        <v>--</v>
      </c>
    </row>
    <row r="36" spans="1:47" x14ac:dyDescent="0.25">
      <c r="A36" t="str">
        <f t="shared" si="0"/>
        <v>JM1-32</v>
      </c>
      <c r="B36" t="str">
        <f t="shared" si="1"/>
        <v>SC_BOOTMODE</v>
      </c>
      <c r="C36" t="str">
        <f t="shared" si="2"/>
        <v>JM1-SC_BOOTMODE</v>
      </c>
      <c r="D36" t="str">
        <f t="shared" si="3"/>
        <v>JM1-32</v>
      </c>
      <c r="E36" t="s">
        <v>169</v>
      </c>
      <c r="F36">
        <v>32</v>
      </c>
      <c r="G36" t="s">
        <v>343</v>
      </c>
      <c r="L36" t="s">
        <v>344</v>
      </c>
      <c r="M36" t="s">
        <v>290</v>
      </c>
      <c r="N36">
        <v>0</v>
      </c>
      <c r="AB36" t="str">
        <f>B2B!D33</f>
        <v>JM1</v>
      </c>
      <c r="AC36" t="str">
        <f>B2B!E33</f>
        <v>31</v>
      </c>
      <c r="AD36" t="str">
        <f t="shared" si="6"/>
        <v>JM1-31</v>
      </c>
      <c r="AE36" t="str">
        <f t="shared" si="7"/>
        <v>B1_GPIO12_N</v>
      </c>
      <c r="AF36" t="str">
        <f t="shared" si="8"/>
        <v>D17</v>
      </c>
      <c r="AG36">
        <f t="shared" si="9"/>
        <v>24.473299999999998</v>
      </c>
      <c r="AH36" t="str">
        <f>IF(IFERROR(IF(IF(AF36="--",INDEX(D:D,MATCH(AE36,INDEX(B:B,MATCH(AE36,B:B,)+1):B10550,)+MATCH(AE36,B:B,)))=D36,VLOOKUP(AE36,B:D,3,0),IF(AF36="--",INDEX(D:D,MATCH(AE36,INDEX(B:B,MATCH(AE36,B:B,)+1):B10550,)+MATCH(AE36,B:B,)),"---")),"---")=AD36,"---",IFERROR(IF(IF(AF36="--",INDEX(D:D,MATCH(AE36,INDEX(B:B,MATCH(AE36,B:B,)+1):B10550,)+MATCH(AE36,B:B,)))=AD36,VLOOKUP(AE36,B:D,3,0),IF(AF36="--",INDEX(D:D,MATCH(AE36,INDEX(B:B,MATCH(AE36,B:B,)+1):B10550,)+MATCH(AE36,B:B,)),"---")),"---"))</f>
        <v>---</v>
      </c>
      <c r="AI36" t="str">
        <f t="shared" si="10"/>
        <v>--</v>
      </c>
      <c r="AJ36" t="str">
        <f t="shared" si="11"/>
        <v>B1_GPIO12_N</v>
      </c>
      <c r="AK36">
        <f t="shared" si="12"/>
        <v>2</v>
      </c>
      <c r="AL36" t="str">
        <f t="shared" si="13"/>
        <v>D17</v>
      </c>
      <c r="AT36" t="str">
        <f t="shared" si="4"/>
        <v>SC_BOOTMODE</v>
      </c>
      <c r="AU36" t="str">
        <f t="shared" si="5"/>
        <v>--</v>
      </c>
    </row>
    <row r="37" spans="1:47" x14ac:dyDescent="0.25">
      <c r="A37" t="str">
        <f t="shared" si="0"/>
        <v>JM1-33</v>
      </c>
      <c r="B37" t="str">
        <f t="shared" si="1"/>
        <v>B1_GPIO12_P</v>
      </c>
      <c r="C37" t="str">
        <f t="shared" si="2"/>
        <v>JM1-B1_GPIO12_P</v>
      </c>
      <c r="D37" t="str">
        <f t="shared" si="3"/>
        <v>JM1-33</v>
      </c>
      <c r="E37" t="s">
        <v>169</v>
      </c>
      <c r="F37">
        <v>33</v>
      </c>
      <c r="G37" t="s">
        <v>345</v>
      </c>
      <c r="L37" t="s">
        <v>346</v>
      </c>
      <c r="M37" t="s">
        <v>290</v>
      </c>
      <c r="N37">
        <v>0</v>
      </c>
      <c r="AB37" t="str">
        <f>B2B!D34</f>
        <v>JM1</v>
      </c>
      <c r="AC37" t="str">
        <f>B2B!E34</f>
        <v>32</v>
      </c>
      <c r="AD37" t="str">
        <f t="shared" si="6"/>
        <v>JM1-32</v>
      </c>
      <c r="AE37" t="str">
        <f t="shared" si="7"/>
        <v>SC_BOOTMODE</v>
      </c>
      <c r="AF37" t="str">
        <f t="shared" si="8"/>
        <v>--</v>
      </c>
      <c r="AG37">
        <f t="shared" si="9"/>
        <v>23.479900000000001</v>
      </c>
      <c r="AH37" t="str">
        <f>IF(IFERROR(IF(IF(AF37="--",INDEX(D:D,MATCH(AE37,INDEX(B:B,MATCH(AE37,B:B,)+1):B10551,)+MATCH(AE37,B:B,)))=D37,VLOOKUP(AE37,B:D,3,0),IF(AF37="--",INDEX(D:D,MATCH(AE37,INDEX(B:B,MATCH(AE37,B:B,)+1):B10551,)+MATCH(AE37,B:B,)),"---")),"---")=AD37,"---",IFERROR(IF(IF(AF37="--",INDEX(D:D,MATCH(AE37,INDEX(B:B,MATCH(AE37,B:B,)+1):B10551,)+MATCH(AE37,B:B,)))=AD37,VLOOKUP(AE37,B:D,3,0),IF(AF37="--",INDEX(D:D,MATCH(AE37,INDEX(B:B,MATCH(AE37,B:B,)+1):B10551,)+MATCH(AE37,B:B,)),"---")),"---"))</f>
        <v>R56-2</v>
      </c>
      <c r="AI37" t="str">
        <f t="shared" si="10"/>
        <v>--</v>
      </c>
      <c r="AJ37" t="str">
        <f t="shared" si="11"/>
        <v>SC_BOOTMODE</v>
      </c>
      <c r="AK37">
        <f t="shared" si="12"/>
        <v>2</v>
      </c>
      <c r="AL37" t="str">
        <f t="shared" si="13"/>
        <v>--</v>
      </c>
      <c r="AT37" t="str">
        <f t="shared" si="4"/>
        <v>B1_GPIO12_P</v>
      </c>
      <c r="AU37" t="str">
        <f t="shared" si="5"/>
        <v>--</v>
      </c>
    </row>
    <row r="38" spans="1:47" x14ac:dyDescent="0.25">
      <c r="A38" t="str">
        <f t="shared" si="0"/>
        <v>JM1-34</v>
      </c>
      <c r="B38" t="str">
        <f t="shared" si="1"/>
        <v>GND</v>
      </c>
      <c r="C38" t="str">
        <f t="shared" si="2"/>
        <v>JM1-GND</v>
      </c>
      <c r="D38" t="str">
        <f t="shared" si="3"/>
        <v>JM1-34</v>
      </c>
      <c r="E38" t="s">
        <v>169</v>
      </c>
      <c r="F38">
        <v>34</v>
      </c>
      <c r="G38" t="s">
        <v>291</v>
      </c>
      <c r="L38" t="s">
        <v>347</v>
      </c>
      <c r="M38" t="s">
        <v>290</v>
      </c>
      <c r="N38">
        <v>0</v>
      </c>
      <c r="AB38" t="str">
        <f>B2B!D35</f>
        <v>JM1</v>
      </c>
      <c r="AC38" t="str">
        <f>B2B!E35</f>
        <v>33</v>
      </c>
      <c r="AD38" t="str">
        <f t="shared" si="6"/>
        <v>JM1-33</v>
      </c>
      <c r="AE38" t="str">
        <f t="shared" si="7"/>
        <v>B1_GPIO12_P</v>
      </c>
      <c r="AF38" t="str">
        <f t="shared" si="8"/>
        <v>C16</v>
      </c>
      <c r="AG38">
        <f t="shared" si="9"/>
        <v>24.169499999999999</v>
      </c>
      <c r="AH38" t="str">
        <f>IF(IFERROR(IF(IF(AF38="--",INDEX(D:D,MATCH(AE38,INDEX(B:B,MATCH(AE38,B:B,)+1):B10552,)+MATCH(AE38,B:B,)))=D38,VLOOKUP(AE38,B:D,3,0),IF(AF38="--",INDEX(D:D,MATCH(AE38,INDEX(B:B,MATCH(AE38,B:B,)+1):B10552,)+MATCH(AE38,B:B,)),"---")),"---")=AD38,"---",IFERROR(IF(IF(AF38="--",INDEX(D:D,MATCH(AE38,INDEX(B:B,MATCH(AE38,B:B,)+1):B10552,)+MATCH(AE38,B:B,)))=AD38,VLOOKUP(AE38,B:D,3,0),IF(AF38="--",INDEX(D:D,MATCH(AE38,INDEX(B:B,MATCH(AE38,B:B,)+1):B10552,)+MATCH(AE38,B:B,)),"---")),"---"))</f>
        <v>---</v>
      </c>
      <c r="AI38" t="str">
        <f t="shared" si="10"/>
        <v>--</v>
      </c>
      <c r="AJ38" t="str">
        <f t="shared" si="11"/>
        <v>B1_GPIO12_P</v>
      </c>
      <c r="AK38">
        <f t="shared" si="12"/>
        <v>2</v>
      </c>
      <c r="AL38" t="str">
        <f t="shared" si="13"/>
        <v>C16</v>
      </c>
      <c r="AT38" t="str">
        <f t="shared" si="4"/>
        <v>GND</v>
      </c>
      <c r="AU38" t="str">
        <f t="shared" si="5"/>
        <v>--</v>
      </c>
    </row>
    <row r="39" spans="1:47" x14ac:dyDescent="0.25">
      <c r="A39" t="str">
        <f t="shared" si="0"/>
        <v>JM1-35</v>
      </c>
      <c r="B39" t="str">
        <f t="shared" si="1"/>
        <v>B1_GPIO13_N</v>
      </c>
      <c r="C39" t="str">
        <f t="shared" si="2"/>
        <v>JM1-B1_GPIO13_N</v>
      </c>
      <c r="D39" t="str">
        <f t="shared" si="3"/>
        <v>JM1-35</v>
      </c>
      <c r="E39" t="s">
        <v>169</v>
      </c>
      <c r="F39">
        <v>35</v>
      </c>
      <c r="G39" t="s">
        <v>348</v>
      </c>
      <c r="L39" t="s">
        <v>349</v>
      </c>
      <c r="M39" t="s">
        <v>290</v>
      </c>
      <c r="N39">
        <v>0</v>
      </c>
      <c r="AB39" t="str">
        <f>B2B!D36</f>
        <v>JM1</v>
      </c>
      <c r="AC39" t="str">
        <f>B2B!E36</f>
        <v>34</v>
      </c>
      <c r="AD39" t="str">
        <f t="shared" si="6"/>
        <v>JM1-34</v>
      </c>
      <c r="AE39" t="str">
        <f t="shared" si="7"/>
        <v>GND</v>
      </c>
      <c r="AF39" t="str">
        <f t="shared" si="8"/>
        <v>---</v>
      </c>
      <c r="AG39" t="str">
        <f t="shared" si="9"/>
        <v>---</v>
      </c>
      <c r="AH39" t="str">
        <f>IF(IFERROR(IF(IF(AF39="--",INDEX(D:D,MATCH(AE39,INDEX(B:B,MATCH(AE39,B:B,)+1):B10553,)+MATCH(AE39,B:B,)))=D39,VLOOKUP(AE39,B:D,3,0),IF(AF39="--",INDEX(D:D,MATCH(AE39,INDEX(B:B,MATCH(AE39,B:B,)+1):B10553,)+MATCH(AE39,B:B,)),"---")),"---")=AD39,"---",IFERROR(IF(IF(AF39="--",INDEX(D:D,MATCH(AE39,INDEX(B:B,MATCH(AE39,B:B,)+1):B10553,)+MATCH(AE39,B:B,)))=AD39,VLOOKUP(AE39,B:D,3,0),IF(AF39="--",INDEX(D:D,MATCH(AE39,INDEX(B:B,MATCH(AE39,B:B,)+1):B10553,)+MATCH(AE39,B:B,)),"---")),"---"))</f>
        <v>---</v>
      </c>
      <c r="AI39" t="str">
        <f t="shared" si="10"/>
        <v>--</v>
      </c>
      <c r="AJ39" t="str">
        <f t="shared" si="11"/>
        <v>GND</v>
      </c>
      <c r="AK39">
        <f t="shared" si="12"/>
        <v>530</v>
      </c>
      <c r="AL39" t="str">
        <f t="shared" si="13"/>
        <v>---</v>
      </c>
      <c r="AT39" t="str">
        <f t="shared" si="4"/>
        <v>B1_GPIO13_N</v>
      </c>
      <c r="AU39" t="str">
        <f t="shared" si="5"/>
        <v>--</v>
      </c>
    </row>
    <row r="40" spans="1:47" x14ac:dyDescent="0.25">
      <c r="A40" t="str">
        <f t="shared" si="0"/>
        <v>JM1-36</v>
      </c>
      <c r="B40" t="str">
        <f t="shared" si="1"/>
        <v>B1_GPIO3_N</v>
      </c>
      <c r="C40" t="str">
        <f t="shared" si="2"/>
        <v>JM1-B1_GPIO3_N</v>
      </c>
      <c r="D40" t="str">
        <f t="shared" si="3"/>
        <v>JM1-36</v>
      </c>
      <c r="E40" t="s">
        <v>169</v>
      </c>
      <c r="F40">
        <v>36</v>
      </c>
      <c r="G40" t="s">
        <v>350</v>
      </c>
      <c r="L40" t="s">
        <v>351</v>
      </c>
      <c r="M40" t="s">
        <v>290</v>
      </c>
      <c r="N40">
        <v>0</v>
      </c>
      <c r="AB40" t="str">
        <f>B2B!D37</f>
        <v>JM1</v>
      </c>
      <c r="AC40" t="str">
        <f>B2B!E37</f>
        <v>35</v>
      </c>
      <c r="AD40" t="str">
        <f t="shared" si="6"/>
        <v>JM1-35</v>
      </c>
      <c r="AE40" t="str">
        <f t="shared" si="7"/>
        <v>B1_GPIO13_N</v>
      </c>
      <c r="AF40" t="str">
        <f t="shared" si="8"/>
        <v>A17</v>
      </c>
      <c r="AG40">
        <f t="shared" si="9"/>
        <v>19.506699999999999</v>
      </c>
      <c r="AH40" t="str">
        <f>IF(IFERROR(IF(IF(AF40="--",INDEX(D:D,MATCH(AE40,INDEX(B:B,MATCH(AE40,B:B,)+1):B10554,)+MATCH(AE40,B:B,)))=D40,VLOOKUP(AE40,B:D,3,0),IF(AF40="--",INDEX(D:D,MATCH(AE40,INDEX(B:B,MATCH(AE40,B:B,)+1):B10554,)+MATCH(AE40,B:B,)),"---")),"---")=AD40,"---",IFERROR(IF(IF(AF40="--",INDEX(D:D,MATCH(AE40,INDEX(B:B,MATCH(AE40,B:B,)+1):B10554,)+MATCH(AE40,B:B,)))=AD40,VLOOKUP(AE40,B:D,3,0),IF(AF40="--",INDEX(D:D,MATCH(AE40,INDEX(B:B,MATCH(AE40,B:B,)+1):B10554,)+MATCH(AE40,B:B,)),"---")),"---"))</f>
        <v>---</v>
      </c>
      <c r="AI40" t="str">
        <f t="shared" si="10"/>
        <v>--</v>
      </c>
      <c r="AJ40" t="str">
        <f t="shared" si="11"/>
        <v>B1_GPIO13_N</v>
      </c>
      <c r="AK40">
        <f t="shared" si="12"/>
        <v>2</v>
      </c>
      <c r="AL40" t="str">
        <f t="shared" si="13"/>
        <v>A17</v>
      </c>
      <c r="AT40" t="str">
        <f t="shared" si="4"/>
        <v>B1_GPIO3_N</v>
      </c>
      <c r="AU40" t="str">
        <f t="shared" si="5"/>
        <v>--</v>
      </c>
    </row>
    <row r="41" spans="1:47" x14ac:dyDescent="0.25">
      <c r="A41" t="str">
        <f t="shared" si="0"/>
        <v>JM1-37</v>
      </c>
      <c r="B41" t="str">
        <f t="shared" si="1"/>
        <v>B1_GPIO13_P</v>
      </c>
      <c r="C41" t="str">
        <f t="shared" si="2"/>
        <v>JM1-B1_GPIO13_P</v>
      </c>
      <c r="D41" t="str">
        <f t="shared" si="3"/>
        <v>JM1-37</v>
      </c>
      <c r="E41" t="s">
        <v>169</v>
      </c>
      <c r="F41">
        <v>37</v>
      </c>
      <c r="G41" t="s">
        <v>352</v>
      </c>
      <c r="L41" t="s">
        <v>353</v>
      </c>
      <c r="M41" t="s">
        <v>290</v>
      </c>
      <c r="N41">
        <v>5.5612000000000004</v>
      </c>
      <c r="AB41" t="str">
        <f>B2B!D38</f>
        <v>JM1</v>
      </c>
      <c r="AC41" t="str">
        <f>B2B!E38</f>
        <v>36</v>
      </c>
      <c r="AD41" t="str">
        <f t="shared" si="6"/>
        <v>JM1-36</v>
      </c>
      <c r="AE41" t="str">
        <f t="shared" si="7"/>
        <v>B1_GPIO3_N</v>
      </c>
      <c r="AF41" t="str">
        <f t="shared" si="8"/>
        <v>B14</v>
      </c>
      <c r="AG41">
        <f t="shared" si="9"/>
        <v>13.252700000000001</v>
      </c>
      <c r="AH41" t="str">
        <f>IF(IFERROR(IF(IF(AF41="--",INDEX(D:D,MATCH(AE41,INDEX(B:B,MATCH(AE41,B:B,)+1):B10555,)+MATCH(AE41,B:B,)))=D41,VLOOKUP(AE41,B:D,3,0),IF(AF41="--",INDEX(D:D,MATCH(AE41,INDEX(B:B,MATCH(AE41,B:B,)+1):B10555,)+MATCH(AE41,B:B,)),"---")),"---")=AD41,"---",IFERROR(IF(IF(AF41="--",INDEX(D:D,MATCH(AE41,INDEX(B:B,MATCH(AE41,B:B,)+1):B10555,)+MATCH(AE41,B:B,)))=AD41,VLOOKUP(AE41,B:D,3,0),IF(AF41="--",INDEX(D:D,MATCH(AE41,INDEX(B:B,MATCH(AE41,B:B,)+1):B10555,)+MATCH(AE41,B:B,)),"---")),"---"))</f>
        <v>---</v>
      </c>
      <c r="AI41" t="str">
        <f t="shared" si="10"/>
        <v>--</v>
      </c>
      <c r="AJ41" t="str">
        <f t="shared" si="11"/>
        <v>B1_GPIO3_N</v>
      </c>
      <c r="AK41">
        <f t="shared" si="12"/>
        <v>2</v>
      </c>
      <c r="AL41" t="str">
        <f t="shared" si="13"/>
        <v>B14</v>
      </c>
      <c r="AT41" t="str">
        <f t="shared" si="4"/>
        <v>B1_GPIO13_P</v>
      </c>
      <c r="AU41" t="str">
        <f t="shared" si="5"/>
        <v>--</v>
      </c>
    </row>
    <row r="42" spans="1:47" x14ac:dyDescent="0.25">
      <c r="A42" t="str">
        <f t="shared" si="0"/>
        <v>JM1-38</v>
      </c>
      <c r="B42" t="str">
        <f t="shared" si="1"/>
        <v>B1_GPIO3_P</v>
      </c>
      <c r="C42" t="str">
        <f t="shared" si="2"/>
        <v>JM1-B1_GPIO3_P</v>
      </c>
      <c r="D42" t="str">
        <f t="shared" si="3"/>
        <v>JM1-38</v>
      </c>
      <c r="E42" t="s">
        <v>169</v>
      </c>
      <c r="F42">
        <v>38</v>
      </c>
      <c r="G42" t="s">
        <v>354</v>
      </c>
      <c r="L42" t="s">
        <v>355</v>
      </c>
      <c r="M42" t="s">
        <v>290</v>
      </c>
      <c r="N42">
        <v>5.6090999999999998</v>
      </c>
      <c r="AB42" t="str">
        <f>B2B!D39</f>
        <v>JM1</v>
      </c>
      <c r="AC42" t="str">
        <f>B2B!E39</f>
        <v>37</v>
      </c>
      <c r="AD42" t="str">
        <f t="shared" si="6"/>
        <v>JM1-37</v>
      </c>
      <c r="AE42" t="str">
        <f t="shared" si="7"/>
        <v>B1_GPIO13_P</v>
      </c>
      <c r="AF42" t="str">
        <f t="shared" si="8"/>
        <v>A16</v>
      </c>
      <c r="AG42">
        <f t="shared" si="9"/>
        <v>19.1311</v>
      </c>
      <c r="AH42" t="str">
        <f>IF(IFERROR(IF(IF(AF42="--",INDEX(D:D,MATCH(AE42,INDEX(B:B,MATCH(AE42,B:B,)+1):B10556,)+MATCH(AE42,B:B,)))=D42,VLOOKUP(AE42,B:D,3,0),IF(AF42="--",INDEX(D:D,MATCH(AE42,INDEX(B:B,MATCH(AE42,B:B,)+1):B10556,)+MATCH(AE42,B:B,)),"---")),"---")=AD42,"---",IFERROR(IF(IF(AF42="--",INDEX(D:D,MATCH(AE42,INDEX(B:B,MATCH(AE42,B:B,)+1):B10556,)+MATCH(AE42,B:B,)))=AD42,VLOOKUP(AE42,B:D,3,0),IF(AF42="--",INDEX(D:D,MATCH(AE42,INDEX(B:B,MATCH(AE42,B:B,)+1):B10556,)+MATCH(AE42,B:B,)),"---")),"---"))</f>
        <v>---</v>
      </c>
      <c r="AI42" t="str">
        <f t="shared" si="10"/>
        <v>--</v>
      </c>
      <c r="AJ42" t="str">
        <f t="shared" si="11"/>
        <v>B1_GPIO13_P</v>
      </c>
      <c r="AK42">
        <f t="shared" si="12"/>
        <v>2</v>
      </c>
      <c r="AL42" t="str">
        <f t="shared" si="13"/>
        <v>A16</v>
      </c>
      <c r="AT42" t="str">
        <f t="shared" si="4"/>
        <v>B1_GPIO3_P</v>
      </c>
      <c r="AU42" t="str">
        <f t="shared" si="5"/>
        <v>--</v>
      </c>
    </row>
    <row r="43" spans="1:47" x14ac:dyDescent="0.25">
      <c r="A43" t="str">
        <f t="shared" si="0"/>
        <v>JM1-39</v>
      </c>
      <c r="B43" t="str">
        <f t="shared" si="1"/>
        <v>+1.8V</v>
      </c>
      <c r="C43" t="str">
        <f t="shared" si="2"/>
        <v>JM1-+1.8V</v>
      </c>
      <c r="D43" t="str">
        <f t="shared" si="3"/>
        <v>JM1-39</v>
      </c>
      <c r="E43" t="s">
        <v>169</v>
      </c>
      <c r="F43">
        <v>39</v>
      </c>
      <c r="G43" t="s">
        <v>295</v>
      </c>
      <c r="L43" t="s">
        <v>356</v>
      </c>
      <c r="M43" t="s">
        <v>290</v>
      </c>
      <c r="N43">
        <v>0</v>
      </c>
      <c r="AB43" t="str">
        <f>B2B!D40</f>
        <v>JM1</v>
      </c>
      <c r="AC43" t="str">
        <f>B2B!E40</f>
        <v>38</v>
      </c>
      <c r="AD43" t="str">
        <f t="shared" si="6"/>
        <v>JM1-38</v>
      </c>
      <c r="AE43" t="str">
        <f t="shared" si="7"/>
        <v>B1_GPIO3_P</v>
      </c>
      <c r="AF43" t="str">
        <f t="shared" si="8"/>
        <v>B13</v>
      </c>
      <c r="AG43">
        <f t="shared" si="9"/>
        <v>13.041499999999999</v>
      </c>
      <c r="AH43" t="str">
        <f>IF(IFERROR(IF(IF(AF43="--",INDEX(D:D,MATCH(AE43,INDEX(B:B,MATCH(AE43,B:B,)+1):B10557,)+MATCH(AE43,B:B,)))=D43,VLOOKUP(AE43,B:D,3,0),IF(AF43="--",INDEX(D:D,MATCH(AE43,INDEX(B:B,MATCH(AE43,B:B,)+1):B10557,)+MATCH(AE43,B:B,)),"---")),"---")=AD43,"---",IFERROR(IF(IF(AF43="--",INDEX(D:D,MATCH(AE43,INDEX(B:B,MATCH(AE43,B:B,)+1):B10557,)+MATCH(AE43,B:B,)))=AD43,VLOOKUP(AE43,B:D,3,0),IF(AF43="--",INDEX(D:D,MATCH(AE43,INDEX(B:B,MATCH(AE43,B:B,)+1):B10557,)+MATCH(AE43,B:B,)),"---")),"---"))</f>
        <v>---</v>
      </c>
      <c r="AI43" t="str">
        <f t="shared" si="10"/>
        <v>--</v>
      </c>
      <c r="AJ43" t="str">
        <f t="shared" si="11"/>
        <v>B1_GPIO3_P</v>
      </c>
      <c r="AK43">
        <f t="shared" si="12"/>
        <v>2</v>
      </c>
      <c r="AL43" t="str">
        <f t="shared" si="13"/>
        <v>B13</v>
      </c>
      <c r="AT43" t="str">
        <f t="shared" si="4"/>
        <v>+1.8V</v>
      </c>
      <c r="AU43" t="str">
        <f t="shared" si="5"/>
        <v>--</v>
      </c>
    </row>
    <row r="44" spans="1:47" x14ac:dyDescent="0.25">
      <c r="A44" t="str">
        <f t="shared" si="0"/>
        <v>JM1-40</v>
      </c>
      <c r="B44" t="str">
        <f t="shared" si="1"/>
        <v>B1_GPIO15_P</v>
      </c>
      <c r="C44" t="str">
        <f t="shared" si="2"/>
        <v>JM1-B1_GPIO15_P</v>
      </c>
      <c r="D44" t="str">
        <f t="shared" si="3"/>
        <v>JM1-40</v>
      </c>
      <c r="E44" t="s">
        <v>169</v>
      </c>
      <c r="F44">
        <v>40</v>
      </c>
      <c r="G44" t="s">
        <v>357</v>
      </c>
      <c r="L44" t="s">
        <v>358</v>
      </c>
      <c r="M44" t="s">
        <v>290</v>
      </c>
      <c r="N44">
        <v>0</v>
      </c>
      <c r="AB44" t="str">
        <f>B2B!D41</f>
        <v>JM1</v>
      </c>
      <c r="AC44" t="str">
        <f>B2B!E41</f>
        <v>39</v>
      </c>
      <c r="AD44" t="str">
        <f t="shared" si="6"/>
        <v>JM1-39</v>
      </c>
      <c r="AE44" t="str">
        <f t="shared" si="7"/>
        <v>+1.8V</v>
      </c>
      <c r="AF44" t="str">
        <f t="shared" si="8"/>
        <v>P10</v>
      </c>
      <c r="AG44">
        <f t="shared" si="9"/>
        <v>108.24550000000001</v>
      </c>
      <c r="AH44" t="str">
        <f>IF(IFERROR(IF(IF(AF44="--",INDEX(D:D,MATCH(AE44,INDEX(B:B,MATCH(AE44,B:B,)+1):B10558,)+MATCH(AE44,B:B,)))=D44,VLOOKUP(AE44,B:D,3,0),IF(AF44="--",INDEX(D:D,MATCH(AE44,INDEX(B:B,MATCH(AE44,B:B,)+1):B10558,)+MATCH(AE44,B:B,)),"---")),"---")=AD44,"---",IFERROR(IF(IF(AF44="--",INDEX(D:D,MATCH(AE44,INDEX(B:B,MATCH(AE44,B:B,)+1):B10558,)+MATCH(AE44,B:B,)))=AD44,VLOOKUP(AE44,B:D,3,0),IF(AF44="--",INDEX(D:D,MATCH(AE44,INDEX(B:B,MATCH(AE44,B:B,)+1):B10558,)+MATCH(AE44,B:B,)),"---")),"---"))</f>
        <v>---</v>
      </c>
      <c r="AI44" t="str">
        <f t="shared" si="10"/>
        <v>--</v>
      </c>
      <c r="AJ44" t="str">
        <f t="shared" si="11"/>
        <v>+1.8V</v>
      </c>
      <c r="AK44">
        <f t="shared" si="12"/>
        <v>66</v>
      </c>
      <c r="AL44" t="str">
        <f t="shared" si="13"/>
        <v>P10</v>
      </c>
      <c r="AT44" t="str">
        <f t="shared" si="4"/>
        <v>B1_GPIO15_P</v>
      </c>
      <c r="AU44" t="str">
        <f t="shared" si="5"/>
        <v>--</v>
      </c>
    </row>
    <row r="45" spans="1:47" x14ac:dyDescent="0.25">
      <c r="A45" t="str">
        <f t="shared" si="0"/>
        <v>JM1-41</v>
      </c>
      <c r="B45" t="str">
        <f t="shared" si="1"/>
        <v>B1_GPIO17_N</v>
      </c>
      <c r="C45" t="str">
        <f t="shared" si="2"/>
        <v>JM1-B1_GPIO17_N</v>
      </c>
      <c r="D45" t="str">
        <f t="shared" si="3"/>
        <v>JM1-41</v>
      </c>
      <c r="E45" t="s">
        <v>169</v>
      </c>
      <c r="F45">
        <v>41</v>
      </c>
      <c r="G45" t="s">
        <v>359</v>
      </c>
      <c r="L45" t="s">
        <v>360</v>
      </c>
      <c r="M45" t="s">
        <v>290</v>
      </c>
      <c r="N45">
        <v>10.9154</v>
      </c>
      <c r="AB45" t="str">
        <f>B2B!D42</f>
        <v>JM1</v>
      </c>
      <c r="AC45" t="str">
        <f>B2B!E42</f>
        <v>40</v>
      </c>
      <c r="AD45" t="str">
        <f t="shared" si="6"/>
        <v>JM1-40</v>
      </c>
      <c r="AE45" t="str">
        <f t="shared" si="7"/>
        <v>B1_GPIO15_P</v>
      </c>
      <c r="AF45" t="str">
        <f t="shared" si="8"/>
        <v>B17</v>
      </c>
      <c r="AG45">
        <f t="shared" si="9"/>
        <v>20.249400000000001</v>
      </c>
      <c r="AH45" t="str">
        <f>IF(IFERROR(IF(IF(AF45="--",INDEX(D:D,MATCH(AE45,INDEX(B:B,MATCH(AE45,B:B,)+1):B10559,)+MATCH(AE45,B:B,)))=D45,VLOOKUP(AE45,B:D,3,0),IF(AF45="--",INDEX(D:D,MATCH(AE45,INDEX(B:B,MATCH(AE45,B:B,)+1):B10559,)+MATCH(AE45,B:B,)),"---")),"---")=AD45,"---",IFERROR(IF(IF(AF45="--",INDEX(D:D,MATCH(AE45,INDEX(B:B,MATCH(AE45,B:B,)+1):B10559,)+MATCH(AE45,B:B,)))=AD45,VLOOKUP(AE45,B:D,3,0),IF(AF45="--",INDEX(D:D,MATCH(AE45,INDEX(B:B,MATCH(AE45,B:B,)+1):B10559,)+MATCH(AE45,B:B,)),"---")),"---"))</f>
        <v>---</v>
      </c>
      <c r="AI45" t="str">
        <f t="shared" si="10"/>
        <v>--</v>
      </c>
      <c r="AJ45" t="str">
        <f t="shared" si="11"/>
        <v>B1_GPIO15_P</v>
      </c>
      <c r="AK45">
        <f t="shared" si="12"/>
        <v>2</v>
      </c>
      <c r="AL45" t="str">
        <f t="shared" si="13"/>
        <v>B17</v>
      </c>
      <c r="AT45" t="str">
        <f t="shared" si="4"/>
        <v>B1_GPIO17_N</v>
      </c>
      <c r="AU45" t="str">
        <f t="shared" si="5"/>
        <v>--</v>
      </c>
    </row>
    <row r="46" spans="1:47" x14ac:dyDescent="0.25">
      <c r="A46" t="str">
        <f t="shared" si="0"/>
        <v>JM1-42</v>
      </c>
      <c r="B46" t="str">
        <f t="shared" si="1"/>
        <v>B1_GPIO15_N</v>
      </c>
      <c r="C46" t="str">
        <f t="shared" si="2"/>
        <v>JM1-B1_GPIO15_N</v>
      </c>
      <c r="D46" t="str">
        <f t="shared" si="3"/>
        <v>JM1-42</v>
      </c>
      <c r="E46" t="s">
        <v>169</v>
      </c>
      <c r="F46">
        <v>42</v>
      </c>
      <c r="G46" t="s">
        <v>361</v>
      </c>
      <c r="L46" t="s">
        <v>362</v>
      </c>
      <c r="M46" t="s">
        <v>290</v>
      </c>
      <c r="N46">
        <v>11.196199999999999</v>
      </c>
      <c r="AB46" t="str">
        <f>B2B!D43</f>
        <v>JM1</v>
      </c>
      <c r="AC46" t="str">
        <f>B2B!E43</f>
        <v>41</v>
      </c>
      <c r="AD46" t="str">
        <f t="shared" si="6"/>
        <v>JM1-41</v>
      </c>
      <c r="AE46" t="str">
        <f t="shared" si="7"/>
        <v>B1_GPIO17_N</v>
      </c>
      <c r="AF46" t="str">
        <f t="shared" si="8"/>
        <v>B18</v>
      </c>
      <c r="AG46">
        <f t="shared" si="9"/>
        <v>23.3415</v>
      </c>
      <c r="AH46" t="str">
        <f>IF(IFERROR(IF(IF(AF46="--",INDEX(D:D,MATCH(AE46,INDEX(B:B,MATCH(AE46,B:B,)+1):B10560,)+MATCH(AE46,B:B,)))=D46,VLOOKUP(AE46,B:D,3,0),IF(AF46="--",INDEX(D:D,MATCH(AE46,INDEX(B:B,MATCH(AE46,B:B,)+1):B10560,)+MATCH(AE46,B:B,)),"---")),"---")=AD46,"---",IFERROR(IF(IF(AF46="--",INDEX(D:D,MATCH(AE46,INDEX(B:B,MATCH(AE46,B:B,)+1):B10560,)+MATCH(AE46,B:B,)))=AD46,VLOOKUP(AE46,B:D,3,0),IF(AF46="--",INDEX(D:D,MATCH(AE46,INDEX(B:B,MATCH(AE46,B:B,)+1):B10560,)+MATCH(AE46,B:B,)),"---")),"---"))</f>
        <v>---</v>
      </c>
      <c r="AI46" t="str">
        <f t="shared" si="10"/>
        <v>--</v>
      </c>
      <c r="AJ46" t="str">
        <f t="shared" si="11"/>
        <v>B1_GPIO17_N</v>
      </c>
      <c r="AK46">
        <f t="shared" si="12"/>
        <v>2</v>
      </c>
      <c r="AL46" t="str">
        <f t="shared" si="13"/>
        <v>B18</v>
      </c>
      <c r="AT46" t="str">
        <f t="shared" si="4"/>
        <v>B1_GPIO15_N</v>
      </c>
      <c r="AU46" t="str">
        <f t="shared" si="5"/>
        <v>--</v>
      </c>
    </row>
    <row r="47" spans="1:47" x14ac:dyDescent="0.25">
      <c r="A47" t="str">
        <f t="shared" si="0"/>
        <v>JM1-43</v>
      </c>
      <c r="B47" t="str">
        <f t="shared" si="1"/>
        <v>B1_GPIO17_P</v>
      </c>
      <c r="C47" t="str">
        <f t="shared" si="2"/>
        <v>JM1-B1_GPIO17_P</v>
      </c>
      <c r="D47" t="str">
        <f t="shared" si="3"/>
        <v>JM1-43</v>
      </c>
      <c r="E47" t="s">
        <v>169</v>
      </c>
      <c r="F47">
        <v>43</v>
      </c>
      <c r="G47" t="s">
        <v>363</v>
      </c>
      <c r="L47" t="s">
        <v>364</v>
      </c>
      <c r="M47" t="s">
        <v>290</v>
      </c>
      <c r="N47">
        <v>5.6440000000000001</v>
      </c>
      <c r="AB47" t="str">
        <f>B2B!D44</f>
        <v>JM1</v>
      </c>
      <c r="AC47" t="str">
        <f>B2B!E44</f>
        <v>42</v>
      </c>
      <c r="AD47" t="str">
        <f t="shared" si="6"/>
        <v>JM1-42</v>
      </c>
      <c r="AE47" t="str">
        <f t="shared" si="7"/>
        <v>B1_GPIO15_N</v>
      </c>
      <c r="AF47" t="str">
        <f t="shared" si="8"/>
        <v>C17</v>
      </c>
      <c r="AG47">
        <f t="shared" si="9"/>
        <v>20.018899999999999</v>
      </c>
      <c r="AH47" t="str">
        <f>IF(IFERROR(IF(IF(AF47="--",INDEX(D:D,MATCH(AE47,INDEX(B:B,MATCH(AE47,B:B,)+1):B10561,)+MATCH(AE47,B:B,)))=D47,VLOOKUP(AE47,B:D,3,0),IF(AF47="--",INDEX(D:D,MATCH(AE47,INDEX(B:B,MATCH(AE47,B:B,)+1):B10561,)+MATCH(AE47,B:B,)),"---")),"---")=AD47,"---",IFERROR(IF(IF(AF47="--",INDEX(D:D,MATCH(AE47,INDEX(B:B,MATCH(AE47,B:B,)+1):B10561,)+MATCH(AE47,B:B,)))=AD47,VLOOKUP(AE47,B:D,3,0),IF(AF47="--",INDEX(D:D,MATCH(AE47,INDEX(B:B,MATCH(AE47,B:B,)+1):B10561,)+MATCH(AE47,B:B,)),"---")),"---"))</f>
        <v>---</v>
      </c>
      <c r="AI47" t="str">
        <f t="shared" si="10"/>
        <v>--</v>
      </c>
      <c r="AJ47" t="str">
        <f t="shared" si="11"/>
        <v>B1_GPIO15_N</v>
      </c>
      <c r="AK47">
        <f t="shared" si="12"/>
        <v>2</v>
      </c>
      <c r="AL47" t="str">
        <f t="shared" si="13"/>
        <v>C17</v>
      </c>
      <c r="AT47" t="str">
        <f t="shared" si="4"/>
        <v>B1_GPIO17_P</v>
      </c>
      <c r="AU47" t="str">
        <f t="shared" si="5"/>
        <v>--</v>
      </c>
    </row>
    <row r="48" spans="1:47" x14ac:dyDescent="0.25">
      <c r="A48" t="str">
        <f t="shared" si="0"/>
        <v>JM1-44</v>
      </c>
      <c r="B48" t="str">
        <f t="shared" si="1"/>
        <v>GND</v>
      </c>
      <c r="C48" t="str">
        <f t="shared" si="2"/>
        <v>JM1-GND</v>
      </c>
      <c r="D48" t="str">
        <f t="shared" si="3"/>
        <v>JM1-44</v>
      </c>
      <c r="E48" t="s">
        <v>169</v>
      </c>
      <c r="F48">
        <v>44</v>
      </c>
      <c r="G48" t="s">
        <v>291</v>
      </c>
      <c r="L48" t="s">
        <v>365</v>
      </c>
      <c r="M48" t="s">
        <v>290</v>
      </c>
      <c r="N48">
        <v>5.6791</v>
      </c>
      <c r="AB48" t="str">
        <f>B2B!D45</f>
        <v>JM1</v>
      </c>
      <c r="AC48" t="str">
        <f>B2B!E45</f>
        <v>43</v>
      </c>
      <c r="AD48" t="str">
        <f t="shared" si="6"/>
        <v>JM1-43</v>
      </c>
      <c r="AE48" t="str">
        <f t="shared" si="7"/>
        <v>B1_GPIO17_P</v>
      </c>
      <c r="AF48" t="str">
        <f t="shared" si="8"/>
        <v>A18</v>
      </c>
      <c r="AG48">
        <f t="shared" si="9"/>
        <v>23.5715</v>
      </c>
      <c r="AH48" t="str">
        <f>IF(IFERROR(IF(IF(AF48="--",INDEX(D:D,MATCH(AE48,INDEX(B:B,MATCH(AE48,B:B,)+1):B10562,)+MATCH(AE48,B:B,)))=D48,VLOOKUP(AE48,B:D,3,0),IF(AF48="--",INDEX(D:D,MATCH(AE48,INDEX(B:B,MATCH(AE48,B:B,)+1):B10562,)+MATCH(AE48,B:B,)),"---")),"---")=AD48,"---",IFERROR(IF(IF(AF48="--",INDEX(D:D,MATCH(AE48,INDEX(B:B,MATCH(AE48,B:B,)+1):B10562,)+MATCH(AE48,B:B,)))=AD48,VLOOKUP(AE48,B:D,3,0),IF(AF48="--",INDEX(D:D,MATCH(AE48,INDEX(B:B,MATCH(AE48,B:B,)+1):B10562,)+MATCH(AE48,B:B,)),"---")),"---"))</f>
        <v>---</v>
      </c>
      <c r="AI48" t="str">
        <f t="shared" si="10"/>
        <v>--</v>
      </c>
      <c r="AJ48" t="str">
        <f t="shared" si="11"/>
        <v>B1_GPIO17_P</v>
      </c>
      <c r="AK48">
        <f t="shared" si="12"/>
        <v>2</v>
      </c>
      <c r="AL48" t="str">
        <f t="shared" si="13"/>
        <v>A18</v>
      </c>
      <c r="AT48" t="str">
        <f t="shared" si="4"/>
        <v>GND</v>
      </c>
      <c r="AU48" t="str">
        <f t="shared" si="5"/>
        <v>--</v>
      </c>
    </row>
    <row r="49" spans="1:47" x14ac:dyDescent="0.25">
      <c r="A49" t="str">
        <f t="shared" si="0"/>
        <v>JM1-45</v>
      </c>
      <c r="B49" t="str">
        <f t="shared" si="1"/>
        <v>B1_GPIO4_N</v>
      </c>
      <c r="C49" t="str">
        <f t="shared" si="2"/>
        <v>JM1-B1_GPIO4_N</v>
      </c>
      <c r="D49" t="str">
        <f t="shared" si="3"/>
        <v>JM1-45</v>
      </c>
      <c r="E49" t="s">
        <v>169</v>
      </c>
      <c r="F49">
        <v>45</v>
      </c>
      <c r="G49" t="s">
        <v>366</v>
      </c>
      <c r="L49" t="s">
        <v>367</v>
      </c>
      <c r="M49" t="s">
        <v>290</v>
      </c>
      <c r="N49">
        <v>12.0258</v>
      </c>
      <c r="AB49" t="str">
        <f>B2B!D46</f>
        <v>JM1</v>
      </c>
      <c r="AC49" t="str">
        <f>B2B!E46</f>
        <v>44</v>
      </c>
      <c r="AD49" t="str">
        <f t="shared" si="6"/>
        <v>JM1-44</v>
      </c>
      <c r="AE49" t="str">
        <f t="shared" si="7"/>
        <v>GND</v>
      </c>
      <c r="AF49" t="str">
        <f t="shared" si="8"/>
        <v>---</v>
      </c>
      <c r="AG49" t="str">
        <f t="shared" si="9"/>
        <v>---</v>
      </c>
      <c r="AH49" t="str">
        <f>IF(IFERROR(IF(IF(AF49="--",INDEX(D:D,MATCH(AE49,INDEX(B:B,MATCH(AE49,B:B,)+1):B10563,)+MATCH(AE49,B:B,)))=D49,VLOOKUP(AE49,B:D,3,0),IF(AF49="--",INDEX(D:D,MATCH(AE49,INDEX(B:B,MATCH(AE49,B:B,)+1):B10563,)+MATCH(AE49,B:B,)),"---")),"---")=AD49,"---",IFERROR(IF(IF(AF49="--",INDEX(D:D,MATCH(AE49,INDEX(B:B,MATCH(AE49,B:B,)+1):B10563,)+MATCH(AE49,B:B,)))=AD49,VLOOKUP(AE49,B:D,3,0),IF(AF49="--",INDEX(D:D,MATCH(AE49,INDEX(B:B,MATCH(AE49,B:B,)+1):B10563,)+MATCH(AE49,B:B,)),"---")),"---"))</f>
        <v>---</v>
      </c>
      <c r="AI49" t="str">
        <f t="shared" si="10"/>
        <v>--</v>
      </c>
      <c r="AJ49" t="str">
        <f t="shared" si="11"/>
        <v>GND</v>
      </c>
      <c r="AK49">
        <f t="shared" si="12"/>
        <v>530</v>
      </c>
      <c r="AL49" t="str">
        <f t="shared" si="13"/>
        <v>---</v>
      </c>
      <c r="AT49" t="str">
        <f t="shared" si="4"/>
        <v>B1_GPIO4_N</v>
      </c>
      <c r="AU49" t="str">
        <f t="shared" si="5"/>
        <v>--</v>
      </c>
    </row>
    <row r="50" spans="1:47" x14ac:dyDescent="0.25">
      <c r="A50" t="str">
        <f t="shared" si="0"/>
        <v>JM1-46</v>
      </c>
      <c r="B50" t="str">
        <f t="shared" si="1"/>
        <v>B1_GPIO2_N</v>
      </c>
      <c r="C50" t="str">
        <f t="shared" si="2"/>
        <v>JM1-B1_GPIO2_N</v>
      </c>
      <c r="D50" t="str">
        <f t="shared" si="3"/>
        <v>JM1-46</v>
      </c>
      <c r="E50" t="s">
        <v>169</v>
      </c>
      <c r="F50">
        <v>46</v>
      </c>
      <c r="G50" t="s">
        <v>368</v>
      </c>
      <c r="L50" t="s">
        <v>369</v>
      </c>
      <c r="M50" t="s">
        <v>290</v>
      </c>
      <c r="N50">
        <v>11.741</v>
      </c>
      <c r="AB50" t="str">
        <f>B2B!D47</f>
        <v>JM1</v>
      </c>
      <c r="AC50" t="str">
        <f>B2B!E47</f>
        <v>45</v>
      </c>
      <c r="AD50" t="str">
        <f t="shared" si="6"/>
        <v>JM1-45</v>
      </c>
      <c r="AE50" t="str">
        <f t="shared" si="7"/>
        <v>B1_GPIO4_N</v>
      </c>
      <c r="AF50" t="str">
        <f t="shared" si="8"/>
        <v>C15</v>
      </c>
      <c r="AG50">
        <f t="shared" si="9"/>
        <v>20.5642</v>
      </c>
      <c r="AH50" t="str">
        <f>IF(IFERROR(IF(IF(AF50="--",INDEX(D:D,MATCH(AE50,INDEX(B:B,MATCH(AE50,B:B,)+1):B10564,)+MATCH(AE50,B:B,)))=D50,VLOOKUP(AE50,B:D,3,0),IF(AF50="--",INDEX(D:D,MATCH(AE50,INDEX(B:B,MATCH(AE50,B:B,)+1):B10564,)+MATCH(AE50,B:B,)),"---")),"---")=AD50,"---",IFERROR(IF(IF(AF50="--",INDEX(D:D,MATCH(AE50,INDEX(B:B,MATCH(AE50,B:B,)+1):B10564,)+MATCH(AE50,B:B,)))=AD50,VLOOKUP(AE50,B:D,3,0),IF(AF50="--",INDEX(D:D,MATCH(AE50,INDEX(B:B,MATCH(AE50,B:B,)+1):B10564,)+MATCH(AE50,B:B,)),"---")),"---"))</f>
        <v>---</v>
      </c>
      <c r="AI50" t="str">
        <f t="shared" si="10"/>
        <v>--</v>
      </c>
      <c r="AJ50" t="str">
        <f t="shared" si="11"/>
        <v>B1_GPIO4_N</v>
      </c>
      <c r="AK50">
        <f t="shared" si="12"/>
        <v>2</v>
      </c>
      <c r="AL50" t="str">
        <f t="shared" si="13"/>
        <v>C15</v>
      </c>
      <c r="AT50" t="str">
        <f t="shared" si="4"/>
        <v>B1_GPIO2_N</v>
      </c>
      <c r="AU50" t="str">
        <f t="shared" si="5"/>
        <v>--</v>
      </c>
    </row>
    <row r="51" spans="1:47" x14ac:dyDescent="0.25">
      <c r="A51" t="str">
        <f t="shared" si="0"/>
        <v>JM1-47</v>
      </c>
      <c r="B51" t="str">
        <f t="shared" si="1"/>
        <v>B1_GPIO4_P</v>
      </c>
      <c r="C51" t="str">
        <f t="shared" si="2"/>
        <v>JM1-B1_GPIO4_P</v>
      </c>
      <c r="D51" t="str">
        <f t="shared" si="3"/>
        <v>JM1-47</v>
      </c>
      <c r="E51" t="s">
        <v>169</v>
      </c>
      <c r="F51">
        <v>47</v>
      </c>
      <c r="G51" t="s">
        <v>370</v>
      </c>
      <c r="L51" t="s">
        <v>371</v>
      </c>
      <c r="M51" t="s">
        <v>290</v>
      </c>
      <c r="N51">
        <v>4.7012999999999998</v>
      </c>
      <c r="AB51" t="str">
        <f>B2B!D48</f>
        <v>JM1</v>
      </c>
      <c r="AC51" t="str">
        <f>B2B!E48</f>
        <v>46</v>
      </c>
      <c r="AD51" t="str">
        <f t="shared" si="6"/>
        <v>JM1-46</v>
      </c>
      <c r="AE51" t="str">
        <f t="shared" si="7"/>
        <v>B1_GPIO2_N</v>
      </c>
      <c r="AF51" t="str">
        <f t="shared" si="8"/>
        <v>D14</v>
      </c>
      <c r="AG51">
        <f t="shared" si="9"/>
        <v>16.217500000000001</v>
      </c>
      <c r="AH51" t="str">
        <f>IF(IFERROR(IF(IF(AF51="--",INDEX(D:D,MATCH(AE51,INDEX(B:B,MATCH(AE51,B:B,)+1):B10565,)+MATCH(AE51,B:B,)))=D51,VLOOKUP(AE51,B:D,3,0),IF(AF51="--",INDEX(D:D,MATCH(AE51,INDEX(B:B,MATCH(AE51,B:B,)+1):B10565,)+MATCH(AE51,B:B,)),"---")),"---")=AD51,"---",IFERROR(IF(IF(AF51="--",INDEX(D:D,MATCH(AE51,INDEX(B:B,MATCH(AE51,B:B,)+1):B10565,)+MATCH(AE51,B:B,)))=AD51,VLOOKUP(AE51,B:D,3,0),IF(AF51="--",INDEX(D:D,MATCH(AE51,INDEX(B:B,MATCH(AE51,B:B,)+1):B10565,)+MATCH(AE51,B:B,)),"---")),"---"))</f>
        <v>---</v>
      </c>
      <c r="AI51" t="str">
        <f t="shared" si="10"/>
        <v>--</v>
      </c>
      <c r="AJ51" t="str">
        <f t="shared" si="11"/>
        <v>B1_GPIO2_N</v>
      </c>
      <c r="AK51">
        <f t="shared" si="12"/>
        <v>2</v>
      </c>
      <c r="AL51" t="str">
        <f t="shared" si="13"/>
        <v>D14</v>
      </c>
      <c r="AT51" t="str">
        <f t="shared" si="4"/>
        <v>B1_GPIO4_P</v>
      </c>
      <c r="AU51" t="str">
        <f t="shared" si="5"/>
        <v>--</v>
      </c>
    </row>
    <row r="52" spans="1:47" x14ac:dyDescent="0.25">
      <c r="A52" t="str">
        <f t="shared" si="0"/>
        <v>JM1-48</v>
      </c>
      <c r="B52" t="str">
        <f t="shared" si="1"/>
        <v>B1_GPIO2_P</v>
      </c>
      <c r="C52" t="str">
        <f t="shared" si="2"/>
        <v>JM1-B1_GPIO2_P</v>
      </c>
      <c r="D52" t="str">
        <f t="shared" si="3"/>
        <v>JM1-48</v>
      </c>
      <c r="E52" t="s">
        <v>169</v>
      </c>
      <c r="F52">
        <v>48</v>
      </c>
      <c r="G52" t="s">
        <v>372</v>
      </c>
      <c r="L52" t="s">
        <v>373</v>
      </c>
      <c r="M52" t="s">
        <v>290</v>
      </c>
      <c r="N52">
        <v>4.6756000000000002</v>
      </c>
      <c r="AB52" t="str">
        <f>B2B!D49</f>
        <v>JM1</v>
      </c>
      <c r="AC52" t="str">
        <f>B2B!E49</f>
        <v>47</v>
      </c>
      <c r="AD52" t="str">
        <f t="shared" si="6"/>
        <v>JM1-47</v>
      </c>
      <c r="AE52" t="str">
        <f t="shared" si="7"/>
        <v>B1_GPIO4_P</v>
      </c>
      <c r="AF52" t="str">
        <f t="shared" si="8"/>
        <v>C14</v>
      </c>
      <c r="AG52">
        <f t="shared" si="9"/>
        <v>20.811599999999999</v>
      </c>
      <c r="AH52" t="str">
        <f>IF(IFERROR(IF(IF(AF52="--",INDEX(D:D,MATCH(AE52,INDEX(B:B,MATCH(AE52,B:B,)+1):B10566,)+MATCH(AE52,B:B,)))=D52,VLOOKUP(AE52,B:D,3,0),IF(AF52="--",INDEX(D:D,MATCH(AE52,INDEX(B:B,MATCH(AE52,B:B,)+1):B10566,)+MATCH(AE52,B:B,)),"---")),"---")=AD52,"---",IFERROR(IF(IF(AF52="--",INDEX(D:D,MATCH(AE52,INDEX(B:B,MATCH(AE52,B:B,)+1):B10566,)+MATCH(AE52,B:B,)))=AD52,VLOOKUP(AE52,B:D,3,0),IF(AF52="--",INDEX(D:D,MATCH(AE52,INDEX(B:B,MATCH(AE52,B:B,)+1):B10566,)+MATCH(AE52,B:B,)),"---")),"---"))</f>
        <v>---</v>
      </c>
      <c r="AI52" t="str">
        <f t="shared" si="10"/>
        <v>--</v>
      </c>
      <c r="AJ52" t="str">
        <f t="shared" si="11"/>
        <v>B1_GPIO4_P</v>
      </c>
      <c r="AK52">
        <f t="shared" si="12"/>
        <v>2</v>
      </c>
      <c r="AL52" t="str">
        <f t="shared" si="13"/>
        <v>C14</v>
      </c>
      <c r="AT52" t="str">
        <f t="shared" si="4"/>
        <v>B1_GPIO2_P</v>
      </c>
      <c r="AU52" t="str">
        <f t="shared" si="5"/>
        <v>--</v>
      </c>
    </row>
    <row r="53" spans="1:47" x14ac:dyDescent="0.25">
      <c r="A53" t="str">
        <f t="shared" si="0"/>
        <v>JM1-49</v>
      </c>
      <c r="B53" t="str">
        <f t="shared" si="1"/>
        <v>B1_GPIO5_N</v>
      </c>
      <c r="C53" t="str">
        <f t="shared" si="2"/>
        <v>JM1-B1_GPIO5_N</v>
      </c>
      <c r="D53" t="str">
        <f t="shared" si="3"/>
        <v>JM1-49</v>
      </c>
      <c r="E53" t="s">
        <v>169</v>
      </c>
      <c r="F53">
        <v>49</v>
      </c>
      <c r="G53" t="s">
        <v>374</v>
      </c>
      <c r="L53" t="s">
        <v>375</v>
      </c>
      <c r="M53" t="s">
        <v>290</v>
      </c>
      <c r="N53">
        <v>10.616300000000001</v>
      </c>
      <c r="AB53" t="str">
        <f>B2B!D50</f>
        <v>JM1</v>
      </c>
      <c r="AC53" t="str">
        <f>B2B!E50</f>
        <v>48</v>
      </c>
      <c r="AD53" t="str">
        <f t="shared" si="6"/>
        <v>JM1-48</v>
      </c>
      <c r="AE53" t="str">
        <f t="shared" si="7"/>
        <v>B1_GPIO2_P</v>
      </c>
      <c r="AF53" t="str">
        <f t="shared" si="8"/>
        <v>D13</v>
      </c>
      <c r="AG53">
        <f t="shared" si="9"/>
        <v>16.063500000000001</v>
      </c>
      <c r="AH53" t="str">
        <f>IF(IFERROR(IF(IF(AF53="--",INDEX(D:D,MATCH(AE53,INDEX(B:B,MATCH(AE53,B:B,)+1):B10567,)+MATCH(AE53,B:B,)))=D53,VLOOKUP(AE53,B:D,3,0),IF(AF53="--",INDEX(D:D,MATCH(AE53,INDEX(B:B,MATCH(AE53,B:B,)+1):B10567,)+MATCH(AE53,B:B,)),"---")),"---")=AD53,"---",IFERROR(IF(IF(AF53="--",INDEX(D:D,MATCH(AE53,INDEX(B:B,MATCH(AE53,B:B,)+1):B10567,)+MATCH(AE53,B:B,)))=AD53,VLOOKUP(AE53,B:D,3,0),IF(AF53="--",INDEX(D:D,MATCH(AE53,INDEX(B:B,MATCH(AE53,B:B,)+1):B10567,)+MATCH(AE53,B:B,)),"---")),"---"))</f>
        <v>---</v>
      </c>
      <c r="AI53" t="str">
        <f t="shared" si="10"/>
        <v>--</v>
      </c>
      <c r="AJ53" t="str">
        <f t="shared" si="11"/>
        <v>B1_GPIO2_P</v>
      </c>
      <c r="AK53">
        <f t="shared" si="12"/>
        <v>2</v>
      </c>
      <c r="AL53" t="str">
        <f t="shared" si="13"/>
        <v>D13</v>
      </c>
      <c r="AT53" t="str">
        <f t="shared" si="4"/>
        <v>B1_GPIO5_N</v>
      </c>
      <c r="AU53" t="str">
        <f t="shared" si="5"/>
        <v>--</v>
      </c>
    </row>
    <row r="54" spans="1:47" x14ac:dyDescent="0.25">
      <c r="A54" t="str">
        <f t="shared" si="0"/>
        <v>JM1-50</v>
      </c>
      <c r="B54" t="str">
        <f t="shared" si="1"/>
        <v>B1_GPIO177_N</v>
      </c>
      <c r="C54" t="str">
        <f t="shared" si="2"/>
        <v>JM1-B1_GPIO177_N</v>
      </c>
      <c r="D54" t="str">
        <f t="shared" si="3"/>
        <v>JM1-50</v>
      </c>
      <c r="E54" t="s">
        <v>169</v>
      </c>
      <c r="F54">
        <v>50</v>
      </c>
      <c r="G54" t="s">
        <v>376</v>
      </c>
      <c r="L54" t="s">
        <v>377</v>
      </c>
      <c r="M54" t="s">
        <v>290</v>
      </c>
      <c r="N54">
        <v>10.9674</v>
      </c>
      <c r="AB54" t="str">
        <f>B2B!D51</f>
        <v>JM1</v>
      </c>
      <c r="AC54" t="str">
        <f>B2B!E51</f>
        <v>49</v>
      </c>
      <c r="AD54" t="str">
        <f t="shared" si="6"/>
        <v>JM1-49</v>
      </c>
      <c r="AE54" t="str">
        <f t="shared" si="7"/>
        <v>B1_GPIO5_N</v>
      </c>
      <c r="AF54" t="str">
        <f t="shared" si="8"/>
        <v>B15</v>
      </c>
      <c r="AG54">
        <f t="shared" si="9"/>
        <v>20.296700000000001</v>
      </c>
      <c r="AH54" t="str">
        <f>IF(IFERROR(IF(IF(AF54="--",INDEX(D:D,MATCH(AE54,INDEX(B:B,MATCH(AE54,B:B,)+1):B10568,)+MATCH(AE54,B:B,)))=D54,VLOOKUP(AE54,B:D,3,0),IF(AF54="--",INDEX(D:D,MATCH(AE54,INDEX(B:B,MATCH(AE54,B:B,)+1):B10568,)+MATCH(AE54,B:B,)),"---")),"---")=AD54,"---",IFERROR(IF(IF(AF54="--",INDEX(D:D,MATCH(AE54,INDEX(B:B,MATCH(AE54,B:B,)+1):B10568,)+MATCH(AE54,B:B,)))=AD54,VLOOKUP(AE54,B:D,3,0),IF(AF54="--",INDEX(D:D,MATCH(AE54,INDEX(B:B,MATCH(AE54,B:B,)+1):B10568,)+MATCH(AE54,B:B,)),"---")),"---"))</f>
        <v>---</v>
      </c>
      <c r="AI54" t="str">
        <f t="shared" si="10"/>
        <v>--</v>
      </c>
      <c r="AJ54" t="str">
        <f t="shared" si="11"/>
        <v>B1_GPIO5_N</v>
      </c>
      <c r="AK54">
        <f t="shared" si="12"/>
        <v>2</v>
      </c>
      <c r="AL54" t="str">
        <f t="shared" si="13"/>
        <v>B15</v>
      </c>
      <c r="AT54" t="str">
        <f t="shared" si="4"/>
        <v>B1_GPIO177_N</v>
      </c>
      <c r="AU54" t="str">
        <f t="shared" si="5"/>
        <v>--</v>
      </c>
    </row>
    <row r="55" spans="1:47" x14ac:dyDescent="0.25">
      <c r="A55" t="str">
        <f t="shared" si="0"/>
        <v>JM1-51</v>
      </c>
      <c r="B55" t="str">
        <f t="shared" si="1"/>
        <v>B1_GPIO5_P</v>
      </c>
      <c r="C55" t="str">
        <f t="shared" si="2"/>
        <v>JM1-B1_GPIO5_P</v>
      </c>
      <c r="D55" t="str">
        <f t="shared" si="3"/>
        <v>JM1-51</v>
      </c>
      <c r="E55" t="s">
        <v>169</v>
      </c>
      <c r="F55">
        <v>51</v>
      </c>
      <c r="G55" t="s">
        <v>378</v>
      </c>
      <c r="L55" t="s">
        <v>379</v>
      </c>
      <c r="M55" t="s">
        <v>290</v>
      </c>
      <c r="N55">
        <v>5.4382000000000001</v>
      </c>
      <c r="AB55" t="str">
        <f>B2B!D52</f>
        <v>JM1</v>
      </c>
      <c r="AC55" t="str">
        <f>B2B!E52</f>
        <v>50</v>
      </c>
      <c r="AD55" t="str">
        <f t="shared" si="6"/>
        <v>JM1-50</v>
      </c>
      <c r="AE55" t="str">
        <f t="shared" si="7"/>
        <v>B1_GPIO177_N</v>
      </c>
      <c r="AF55" t="str">
        <f t="shared" si="8"/>
        <v>A11</v>
      </c>
      <c r="AG55">
        <f t="shared" si="9"/>
        <v>13.827999999999999</v>
      </c>
      <c r="AH55" t="str">
        <f>IF(IFERROR(IF(IF(AF55="--",INDEX(D:D,MATCH(AE55,INDEX(B:B,MATCH(AE55,B:B,)+1):B10569,)+MATCH(AE55,B:B,)))=D55,VLOOKUP(AE55,B:D,3,0),IF(AF55="--",INDEX(D:D,MATCH(AE55,INDEX(B:B,MATCH(AE55,B:B,)+1):B10569,)+MATCH(AE55,B:B,)),"---")),"---")=AD55,"---",IFERROR(IF(IF(AF55="--",INDEX(D:D,MATCH(AE55,INDEX(B:B,MATCH(AE55,B:B,)+1):B10569,)+MATCH(AE55,B:B,)))=AD55,VLOOKUP(AE55,B:D,3,0),IF(AF55="--",INDEX(D:D,MATCH(AE55,INDEX(B:B,MATCH(AE55,B:B,)+1):B10569,)+MATCH(AE55,B:B,)),"---")),"---"))</f>
        <v>---</v>
      </c>
      <c r="AI55" t="str">
        <f t="shared" si="10"/>
        <v>--</v>
      </c>
      <c r="AJ55" t="str">
        <f t="shared" si="11"/>
        <v>B1_GPIO177_N</v>
      </c>
      <c r="AK55">
        <f t="shared" si="12"/>
        <v>2</v>
      </c>
      <c r="AL55" t="str">
        <f t="shared" si="13"/>
        <v>A11</v>
      </c>
      <c r="AT55" t="str">
        <f t="shared" si="4"/>
        <v>B1_GPIO5_P</v>
      </c>
      <c r="AU55" t="str">
        <f t="shared" si="5"/>
        <v>--</v>
      </c>
    </row>
    <row r="56" spans="1:47" x14ac:dyDescent="0.25">
      <c r="A56" t="str">
        <f t="shared" si="0"/>
        <v>JM1-52</v>
      </c>
      <c r="B56" t="str">
        <f t="shared" si="1"/>
        <v>B1_GPIO177_P</v>
      </c>
      <c r="C56" t="str">
        <f t="shared" si="2"/>
        <v>JM1-B1_GPIO177_P</v>
      </c>
      <c r="D56" t="str">
        <f t="shared" si="3"/>
        <v>JM1-52</v>
      </c>
      <c r="E56" t="s">
        <v>169</v>
      </c>
      <c r="F56">
        <v>52</v>
      </c>
      <c r="G56" t="s">
        <v>380</v>
      </c>
      <c r="L56" t="s">
        <v>381</v>
      </c>
      <c r="M56" t="s">
        <v>290</v>
      </c>
      <c r="N56">
        <v>5.4382999999999999</v>
      </c>
      <c r="AB56" t="str">
        <f>B2B!D53</f>
        <v>JM1</v>
      </c>
      <c r="AC56" t="str">
        <f>B2B!E53</f>
        <v>51</v>
      </c>
      <c r="AD56" t="str">
        <f t="shared" si="6"/>
        <v>JM1-51</v>
      </c>
      <c r="AE56" t="str">
        <f t="shared" si="7"/>
        <v>B1_GPIO5_P</v>
      </c>
      <c r="AF56" t="str">
        <f t="shared" si="8"/>
        <v>A15</v>
      </c>
      <c r="AG56">
        <f t="shared" si="9"/>
        <v>20.546199999999999</v>
      </c>
      <c r="AH56" t="str">
        <f>IF(IFERROR(IF(IF(AF56="--",INDEX(D:D,MATCH(AE56,INDEX(B:B,MATCH(AE56,B:B,)+1):B10570,)+MATCH(AE56,B:B,)))=D56,VLOOKUP(AE56,B:D,3,0),IF(AF56="--",INDEX(D:D,MATCH(AE56,INDEX(B:B,MATCH(AE56,B:B,)+1):B10570,)+MATCH(AE56,B:B,)),"---")),"---")=AD56,"---",IFERROR(IF(IF(AF56="--",INDEX(D:D,MATCH(AE56,INDEX(B:B,MATCH(AE56,B:B,)+1):B10570,)+MATCH(AE56,B:B,)))=AD56,VLOOKUP(AE56,B:D,3,0),IF(AF56="--",INDEX(D:D,MATCH(AE56,INDEX(B:B,MATCH(AE56,B:B,)+1):B10570,)+MATCH(AE56,B:B,)),"---")),"---"))</f>
        <v>---</v>
      </c>
      <c r="AI56" t="str">
        <f t="shared" si="10"/>
        <v>--</v>
      </c>
      <c r="AJ56" t="str">
        <f t="shared" si="11"/>
        <v>B1_GPIO5_P</v>
      </c>
      <c r="AK56">
        <f t="shared" si="12"/>
        <v>2</v>
      </c>
      <c r="AL56" t="str">
        <f t="shared" si="13"/>
        <v>A15</v>
      </c>
      <c r="AT56" t="str">
        <f t="shared" si="4"/>
        <v>B1_GPIO177_P</v>
      </c>
      <c r="AU56" t="str">
        <f t="shared" si="5"/>
        <v>--</v>
      </c>
    </row>
    <row r="57" spans="1:47" x14ac:dyDescent="0.25">
      <c r="A57" t="str">
        <f t="shared" si="0"/>
        <v>JM1-53</v>
      </c>
      <c r="B57" t="str">
        <f t="shared" si="1"/>
        <v>GND</v>
      </c>
      <c r="C57" t="str">
        <f t="shared" si="2"/>
        <v>JM1-GND</v>
      </c>
      <c r="D57" t="str">
        <f t="shared" si="3"/>
        <v>JM1-53</v>
      </c>
      <c r="E57" t="s">
        <v>169</v>
      </c>
      <c r="F57">
        <v>53</v>
      </c>
      <c r="G57" t="s">
        <v>291</v>
      </c>
      <c r="L57" t="s">
        <v>382</v>
      </c>
      <c r="M57" t="s">
        <v>290</v>
      </c>
      <c r="N57">
        <v>0</v>
      </c>
      <c r="AB57" t="str">
        <f>B2B!D54</f>
        <v>JM1</v>
      </c>
      <c r="AC57" t="str">
        <f>B2B!E54</f>
        <v>52</v>
      </c>
      <c r="AD57" t="str">
        <f t="shared" si="6"/>
        <v>JM1-52</v>
      </c>
      <c r="AE57" t="str">
        <f t="shared" si="7"/>
        <v>B1_GPIO177_P</v>
      </c>
      <c r="AF57" t="str">
        <f t="shared" si="8"/>
        <v>A10</v>
      </c>
      <c r="AG57">
        <f t="shared" si="9"/>
        <v>13.956899999999999</v>
      </c>
      <c r="AH57" t="str">
        <f>IF(IFERROR(IF(IF(AF57="--",INDEX(D:D,MATCH(AE57,INDEX(B:B,MATCH(AE57,B:B,)+1):B10571,)+MATCH(AE57,B:B,)))=D57,VLOOKUP(AE57,B:D,3,0),IF(AF57="--",INDEX(D:D,MATCH(AE57,INDEX(B:B,MATCH(AE57,B:B,)+1):B10571,)+MATCH(AE57,B:B,)),"---")),"---")=AD57,"---",IFERROR(IF(IF(AF57="--",INDEX(D:D,MATCH(AE57,INDEX(B:B,MATCH(AE57,B:B,)+1):B10571,)+MATCH(AE57,B:B,)))=AD57,VLOOKUP(AE57,B:D,3,0),IF(AF57="--",INDEX(D:D,MATCH(AE57,INDEX(B:B,MATCH(AE57,B:B,)+1):B10571,)+MATCH(AE57,B:B,)),"---")),"---"))</f>
        <v>---</v>
      </c>
      <c r="AI57" t="str">
        <f t="shared" si="10"/>
        <v>--</v>
      </c>
      <c r="AJ57" t="str">
        <f t="shared" si="11"/>
        <v>B1_GPIO177_P</v>
      </c>
      <c r="AK57">
        <f t="shared" si="12"/>
        <v>2</v>
      </c>
      <c r="AL57" t="str">
        <f t="shared" si="13"/>
        <v>A10</v>
      </c>
      <c r="AT57" t="str">
        <f t="shared" si="4"/>
        <v>GND</v>
      </c>
      <c r="AU57" t="str">
        <f t="shared" si="5"/>
        <v>--</v>
      </c>
    </row>
    <row r="58" spans="1:47" x14ac:dyDescent="0.25">
      <c r="A58" t="str">
        <f t="shared" si="0"/>
        <v>JM1-54</v>
      </c>
      <c r="B58" t="str">
        <f t="shared" si="1"/>
        <v>GND</v>
      </c>
      <c r="C58" t="str">
        <f t="shared" si="2"/>
        <v>JM1-GND</v>
      </c>
      <c r="D58" t="str">
        <f t="shared" si="3"/>
        <v>JM1-54</v>
      </c>
      <c r="E58" t="s">
        <v>169</v>
      </c>
      <c r="F58">
        <v>54</v>
      </c>
      <c r="G58" t="s">
        <v>291</v>
      </c>
      <c r="L58" t="s">
        <v>383</v>
      </c>
      <c r="M58" t="s">
        <v>290</v>
      </c>
      <c r="N58">
        <v>6.7065999999999999</v>
      </c>
      <c r="AB58" t="str">
        <f>B2B!D55</f>
        <v>JM1</v>
      </c>
      <c r="AC58" t="str">
        <f>B2B!E55</f>
        <v>53</v>
      </c>
      <c r="AD58" t="str">
        <f t="shared" si="6"/>
        <v>JM1-53</v>
      </c>
      <c r="AE58" t="str">
        <f t="shared" si="7"/>
        <v>GND</v>
      </c>
      <c r="AF58" t="str">
        <f t="shared" si="8"/>
        <v>---</v>
      </c>
      <c r="AG58" t="str">
        <f t="shared" si="9"/>
        <v>---</v>
      </c>
      <c r="AH58" t="str">
        <f>IF(IFERROR(IF(IF(AF58="--",INDEX(D:D,MATCH(AE58,INDEX(B:B,MATCH(AE58,B:B,)+1):B10572,)+MATCH(AE58,B:B,)))=D58,VLOOKUP(AE58,B:D,3,0),IF(AF58="--",INDEX(D:D,MATCH(AE58,INDEX(B:B,MATCH(AE58,B:B,)+1):B10572,)+MATCH(AE58,B:B,)),"---")),"---")=AD58,"---",IFERROR(IF(IF(AF58="--",INDEX(D:D,MATCH(AE58,INDEX(B:B,MATCH(AE58,B:B,)+1):B10572,)+MATCH(AE58,B:B,)))=AD58,VLOOKUP(AE58,B:D,3,0),IF(AF58="--",INDEX(D:D,MATCH(AE58,INDEX(B:B,MATCH(AE58,B:B,)+1):B10572,)+MATCH(AE58,B:B,)),"---")),"---"))</f>
        <v>---</v>
      </c>
      <c r="AI58" t="str">
        <f t="shared" si="10"/>
        <v>--</v>
      </c>
      <c r="AJ58" t="str">
        <f t="shared" si="11"/>
        <v>GND</v>
      </c>
      <c r="AK58">
        <f t="shared" si="12"/>
        <v>530</v>
      </c>
      <c r="AL58" t="str">
        <f t="shared" si="13"/>
        <v>---</v>
      </c>
      <c r="AT58" t="str">
        <f t="shared" si="4"/>
        <v>GND</v>
      </c>
      <c r="AU58" t="str">
        <f t="shared" si="5"/>
        <v>--</v>
      </c>
    </row>
    <row r="59" spans="1:47" x14ac:dyDescent="0.25">
      <c r="A59" t="str">
        <f t="shared" si="0"/>
        <v>JM1-55</v>
      </c>
      <c r="B59" t="str">
        <f t="shared" si="1"/>
        <v>B1_GPIO1_P</v>
      </c>
      <c r="C59" t="str">
        <f t="shared" si="2"/>
        <v>JM1-B1_GPIO1_P</v>
      </c>
      <c r="D59" t="str">
        <f t="shared" si="3"/>
        <v>JM1-55</v>
      </c>
      <c r="E59" t="s">
        <v>169</v>
      </c>
      <c r="F59">
        <v>55</v>
      </c>
      <c r="G59" t="s">
        <v>384</v>
      </c>
      <c r="L59" t="s">
        <v>385</v>
      </c>
      <c r="M59" t="s">
        <v>290</v>
      </c>
      <c r="N59">
        <v>6.7975000000000003</v>
      </c>
      <c r="AB59" t="str">
        <f>B2B!D56</f>
        <v>JM1</v>
      </c>
      <c r="AC59" t="str">
        <f>B2B!E56</f>
        <v>54</v>
      </c>
      <c r="AD59" t="str">
        <f t="shared" si="6"/>
        <v>JM1-54</v>
      </c>
      <c r="AE59" t="str">
        <f t="shared" si="7"/>
        <v>GND</v>
      </c>
      <c r="AF59" t="str">
        <f t="shared" si="8"/>
        <v>---</v>
      </c>
      <c r="AG59" t="str">
        <f t="shared" si="9"/>
        <v>---</v>
      </c>
      <c r="AH59" t="str">
        <f>IF(IFERROR(IF(IF(AF59="--",INDEX(D:D,MATCH(AE59,INDEX(B:B,MATCH(AE59,B:B,)+1):B10573,)+MATCH(AE59,B:B,)))=D59,VLOOKUP(AE59,B:D,3,0),IF(AF59="--",INDEX(D:D,MATCH(AE59,INDEX(B:B,MATCH(AE59,B:B,)+1):B10573,)+MATCH(AE59,B:B,)),"---")),"---")=AD59,"---",IFERROR(IF(IF(AF59="--",INDEX(D:D,MATCH(AE59,INDEX(B:B,MATCH(AE59,B:B,)+1):B10573,)+MATCH(AE59,B:B,)))=AD59,VLOOKUP(AE59,B:D,3,0),IF(AF59="--",INDEX(D:D,MATCH(AE59,INDEX(B:B,MATCH(AE59,B:B,)+1):B10573,)+MATCH(AE59,B:B,)),"---")),"---"))</f>
        <v>---</v>
      </c>
      <c r="AI59" t="str">
        <f t="shared" si="10"/>
        <v>--</v>
      </c>
      <c r="AJ59" t="str">
        <f t="shared" si="11"/>
        <v>GND</v>
      </c>
      <c r="AK59">
        <f t="shared" si="12"/>
        <v>530</v>
      </c>
      <c r="AL59" t="str">
        <f t="shared" si="13"/>
        <v>---</v>
      </c>
      <c r="AT59" t="str">
        <f t="shared" si="4"/>
        <v>B1_GPIO1_P</v>
      </c>
      <c r="AU59" t="str">
        <f t="shared" si="5"/>
        <v>--</v>
      </c>
    </row>
    <row r="60" spans="1:47" x14ac:dyDescent="0.25">
      <c r="A60" t="str">
        <f t="shared" si="0"/>
        <v>JM1-56</v>
      </c>
      <c r="B60" t="str">
        <f t="shared" si="1"/>
        <v>B1_GPIO176_P</v>
      </c>
      <c r="C60" t="str">
        <f t="shared" si="2"/>
        <v>JM1-B1_GPIO176_P</v>
      </c>
      <c r="D60" t="str">
        <f t="shared" si="3"/>
        <v>JM1-56</v>
      </c>
      <c r="E60" t="s">
        <v>169</v>
      </c>
      <c r="F60">
        <v>56</v>
      </c>
      <c r="G60" t="s">
        <v>386</v>
      </c>
      <c r="L60" t="s">
        <v>387</v>
      </c>
      <c r="M60" t="s">
        <v>290</v>
      </c>
      <c r="N60">
        <v>8.3399000000000001</v>
      </c>
      <c r="AB60" t="str">
        <f>B2B!D57</f>
        <v>JM1</v>
      </c>
      <c r="AC60" t="str">
        <f>B2B!E57</f>
        <v>55</v>
      </c>
      <c r="AD60" t="str">
        <f t="shared" si="6"/>
        <v>JM1-55</v>
      </c>
      <c r="AE60" t="str">
        <f t="shared" si="7"/>
        <v>B1_GPIO1_P</v>
      </c>
      <c r="AF60" t="str">
        <f t="shared" si="8"/>
        <v>A13</v>
      </c>
      <c r="AG60">
        <f t="shared" si="9"/>
        <v>18.986599999999999</v>
      </c>
      <c r="AH60" t="str">
        <f>IF(IFERROR(IF(IF(AF60="--",INDEX(D:D,MATCH(AE60,INDEX(B:B,MATCH(AE60,B:B,)+1):B10574,)+MATCH(AE60,B:B,)))=D60,VLOOKUP(AE60,B:D,3,0),IF(AF60="--",INDEX(D:D,MATCH(AE60,INDEX(B:B,MATCH(AE60,B:B,)+1):B10574,)+MATCH(AE60,B:B,)),"---")),"---")=AD60,"---",IFERROR(IF(IF(AF60="--",INDEX(D:D,MATCH(AE60,INDEX(B:B,MATCH(AE60,B:B,)+1):B10574,)+MATCH(AE60,B:B,)))=AD60,VLOOKUP(AE60,B:D,3,0),IF(AF60="--",INDEX(D:D,MATCH(AE60,INDEX(B:B,MATCH(AE60,B:B,)+1):B10574,)+MATCH(AE60,B:B,)),"---")),"---"))</f>
        <v>---</v>
      </c>
      <c r="AI60" t="str">
        <f t="shared" si="10"/>
        <v>--</v>
      </c>
      <c r="AJ60" t="str">
        <f t="shared" si="11"/>
        <v>B1_GPIO1_P</v>
      </c>
      <c r="AK60">
        <f t="shared" si="12"/>
        <v>2</v>
      </c>
      <c r="AL60" t="str">
        <f t="shared" si="13"/>
        <v>A13</v>
      </c>
      <c r="AT60" t="str">
        <f t="shared" si="4"/>
        <v>B1_GPIO176_P</v>
      </c>
      <c r="AU60" t="str">
        <f t="shared" si="5"/>
        <v>--</v>
      </c>
    </row>
    <row r="61" spans="1:47" x14ac:dyDescent="0.25">
      <c r="A61" t="str">
        <f t="shared" si="0"/>
        <v>JM1-57</v>
      </c>
      <c r="B61" t="str">
        <f t="shared" si="1"/>
        <v>B1_GPIO1_N</v>
      </c>
      <c r="C61" t="str">
        <f t="shared" si="2"/>
        <v>JM1-B1_GPIO1_N</v>
      </c>
      <c r="D61" t="str">
        <f t="shared" si="3"/>
        <v>JM1-57</v>
      </c>
      <c r="E61" t="s">
        <v>169</v>
      </c>
      <c r="F61">
        <v>57</v>
      </c>
      <c r="G61" t="s">
        <v>388</v>
      </c>
      <c r="L61" t="s">
        <v>389</v>
      </c>
      <c r="M61" t="s">
        <v>290</v>
      </c>
      <c r="N61">
        <v>8.5639000000000003</v>
      </c>
      <c r="AB61" t="str">
        <f>B2B!D58</f>
        <v>JM1</v>
      </c>
      <c r="AC61" t="str">
        <f>B2B!E58</f>
        <v>56</v>
      </c>
      <c r="AD61" t="str">
        <f t="shared" si="6"/>
        <v>JM1-56</v>
      </c>
      <c r="AE61" t="str">
        <f t="shared" si="7"/>
        <v>B1_GPIO176_P</v>
      </c>
      <c r="AF61" t="str">
        <f t="shared" si="8"/>
        <v>C10</v>
      </c>
      <c r="AG61">
        <f t="shared" si="9"/>
        <v>14.917</v>
      </c>
      <c r="AH61" t="str">
        <f>IF(IFERROR(IF(IF(AF61="--",INDEX(D:D,MATCH(AE61,INDEX(B:B,MATCH(AE61,B:B,)+1):B10575,)+MATCH(AE61,B:B,)))=D61,VLOOKUP(AE61,B:D,3,0),IF(AF61="--",INDEX(D:D,MATCH(AE61,INDEX(B:B,MATCH(AE61,B:B,)+1):B10575,)+MATCH(AE61,B:B,)),"---")),"---")=AD61,"---",IFERROR(IF(IF(AF61="--",INDEX(D:D,MATCH(AE61,INDEX(B:B,MATCH(AE61,B:B,)+1):B10575,)+MATCH(AE61,B:B,)))=AD61,VLOOKUP(AE61,B:D,3,0),IF(AF61="--",INDEX(D:D,MATCH(AE61,INDEX(B:B,MATCH(AE61,B:B,)+1):B10575,)+MATCH(AE61,B:B,)),"---")),"---"))</f>
        <v>---</v>
      </c>
      <c r="AI61" t="str">
        <f t="shared" si="10"/>
        <v>--</v>
      </c>
      <c r="AJ61" t="str">
        <f t="shared" si="11"/>
        <v>B1_GPIO176_P</v>
      </c>
      <c r="AK61">
        <f t="shared" si="12"/>
        <v>2</v>
      </c>
      <c r="AL61" t="str">
        <f t="shared" si="13"/>
        <v>C10</v>
      </c>
      <c r="AT61" t="str">
        <f t="shared" si="4"/>
        <v>B1_GPIO1_N</v>
      </c>
      <c r="AU61" t="str">
        <f t="shared" si="5"/>
        <v>--</v>
      </c>
    </row>
    <row r="62" spans="1:47" x14ac:dyDescent="0.25">
      <c r="A62" t="str">
        <f t="shared" si="0"/>
        <v>JM1-58</v>
      </c>
      <c r="B62" t="str">
        <f t="shared" si="1"/>
        <v>B1_GPIO176_N</v>
      </c>
      <c r="C62" t="str">
        <f t="shared" si="2"/>
        <v>JM1-B1_GPIO176_N</v>
      </c>
      <c r="D62" t="str">
        <f t="shared" si="3"/>
        <v>JM1-58</v>
      </c>
      <c r="E62" t="s">
        <v>169</v>
      </c>
      <c r="F62">
        <v>58</v>
      </c>
      <c r="G62" t="s">
        <v>390</v>
      </c>
      <c r="L62" t="s">
        <v>391</v>
      </c>
      <c r="M62" t="s">
        <v>290</v>
      </c>
      <c r="N62">
        <v>0</v>
      </c>
      <c r="AB62" t="str">
        <f>B2B!D59</f>
        <v>JM1</v>
      </c>
      <c r="AC62" t="str">
        <f>B2B!E59</f>
        <v>57</v>
      </c>
      <c r="AD62" t="str">
        <f t="shared" si="6"/>
        <v>JM1-57</v>
      </c>
      <c r="AE62" t="str">
        <f t="shared" si="7"/>
        <v>B1_GPIO1_N</v>
      </c>
      <c r="AF62" t="str">
        <f t="shared" si="8"/>
        <v>A12</v>
      </c>
      <c r="AG62">
        <f t="shared" si="9"/>
        <v>18.763200000000001</v>
      </c>
      <c r="AH62" t="str">
        <f>IF(IFERROR(IF(IF(AF62="--",INDEX(D:D,MATCH(AE62,INDEX(B:B,MATCH(AE62,B:B,)+1):B10576,)+MATCH(AE62,B:B,)))=D62,VLOOKUP(AE62,B:D,3,0),IF(AF62="--",INDEX(D:D,MATCH(AE62,INDEX(B:B,MATCH(AE62,B:B,)+1):B10576,)+MATCH(AE62,B:B,)),"---")),"---")=AD62,"---",IFERROR(IF(IF(AF62="--",INDEX(D:D,MATCH(AE62,INDEX(B:B,MATCH(AE62,B:B,)+1):B10576,)+MATCH(AE62,B:B,)))=AD62,VLOOKUP(AE62,B:D,3,0),IF(AF62="--",INDEX(D:D,MATCH(AE62,INDEX(B:B,MATCH(AE62,B:B,)+1):B10576,)+MATCH(AE62,B:B,)),"---")),"---"))</f>
        <v>---</v>
      </c>
      <c r="AI62" t="str">
        <f t="shared" si="10"/>
        <v>--</v>
      </c>
      <c r="AJ62" t="str">
        <f t="shared" si="11"/>
        <v>B1_GPIO1_N</v>
      </c>
      <c r="AK62">
        <f t="shared" si="12"/>
        <v>2</v>
      </c>
      <c r="AL62" t="str">
        <f t="shared" si="13"/>
        <v>A12</v>
      </c>
      <c r="AT62" t="str">
        <f t="shared" si="4"/>
        <v>B1_GPIO176_N</v>
      </c>
      <c r="AU62" t="str">
        <f t="shared" si="5"/>
        <v>--</v>
      </c>
    </row>
    <row r="63" spans="1:47" x14ac:dyDescent="0.25">
      <c r="A63" t="str">
        <f t="shared" si="0"/>
        <v>JM1-59</v>
      </c>
      <c r="B63" t="str">
        <f t="shared" si="1"/>
        <v>B1_GPIO0_P</v>
      </c>
      <c r="C63" t="str">
        <f t="shared" si="2"/>
        <v>JM1-B1_GPIO0_P</v>
      </c>
      <c r="D63" t="str">
        <f t="shared" si="3"/>
        <v>JM1-59</v>
      </c>
      <c r="E63" t="s">
        <v>169</v>
      </c>
      <c r="F63">
        <v>59</v>
      </c>
      <c r="G63" t="s">
        <v>392</v>
      </c>
      <c r="L63" t="s">
        <v>393</v>
      </c>
      <c r="M63" t="s">
        <v>290</v>
      </c>
      <c r="N63">
        <v>0</v>
      </c>
      <c r="AB63" t="str">
        <f>B2B!D60</f>
        <v>JM1</v>
      </c>
      <c r="AC63" t="str">
        <f>B2B!E60</f>
        <v>58</v>
      </c>
      <c r="AD63" t="str">
        <f t="shared" si="6"/>
        <v>JM1-58</v>
      </c>
      <c r="AE63" t="str">
        <f t="shared" si="7"/>
        <v>B1_GPIO176_N</v>
      </c>
      <c r="AF63" t="str">
        <f t="shared" si="8"/>
        <v>C9</v>
      </c>
      <c r="AG63">
        <f t="shared" si="9"/>
        <v>14.6868</v>
      </c>
      <c r="AH63" t="str">
        <f>IF(IFERROR(IF(IF(AF63="--",INDEX(D:D,MATCH(AE63,INDEX(B:B,MATCH(AE63,B:B,)+1):B10577,)+MATCH(AE63,B:B,)))=D63,VLOOKUP(AE63,B:D,3,0),IF(AF63="--",INDEX(D:D,MATCH(AE63,INDEX(B:B,MATCH(AE63,B:B,)+1):B10577,)+MATCH(AE63,B:B,)),"---")),"---")=AD63,"---",IFERROR(IF(IF(AF63="--",INDEX(D:D,MATCH(AE63,INDEX(B:B,MATCH(AE63,B:B,)+1):B10577,)+MATCH(AE63,B:B,)))=AD63,VLOOKUP(AE63,B:D,3,0),IF(AF63="--",INDEX(D:D,MATCH(AE63,INDEX(B:B,MATCH(AE63,B:B,)+1):B10577,)+MATCH(AE63,B:B,)),"---")),"---"))</f>
        <v>---</v>
      </c>
      <c r="AI63" t="str">
        <f t="shared" si="10"/>
        <v>--</v>
      </c>
      <c r="AJ63" t="str">
        <f t="shared" si="11"/>
        <v>B1_GPIO176_N</v>
      </c>
      <c r="AK63">
        <f t="shared" si="12"/>
        <v>2</v>
      </c>
      <c r="AL63" t="str">
        <f t="shared" si="13"/>
        <v>C9</v>
      </c>
      <c r="AT63" t="str">
        <f t="shared" si="4"/>
        <v>B1_GPIO0_P</v>
      </c>
      <c r="AU63" t="str">
        <f t="shared" si="5"/>
        <v>--</v>
      </c>
    </row>
    <row r="64" spans="1:47" x14ac:dyDescent="0.25">
      <c r="A64" t="str">
        <f t="shared" si="0"/>
        <v>JM1-60</v>
      </c>
      <c r="B64" t="str">
        <f t="shared" si="1"/>
        <v>B1_GPIO175_P</v>
      </c>
      <c r="C64" t="str">
        <f t="shared" si="2"/>
        <v>JM1-B1_GPIO175_P</v>
      </c>
      <c r="D64" t="str">
        <f t="shared" si="3"/>
        <v>JM1-60</v>
      </c>
      <c r="E64" t="s">
        <v>169</v>
      </c>
      <c r="F64">
        <v>60</v>
      </c>
      <c r="G64" t="s">
        <v>394</v>
      </c>
      <c r="L64" t="s">
        <v>395</v>
      </c>
      <c r="M64" t="s">
        <v>290</v>
      </c>
      <c r="N64">
        <v>0</v>
      </c>
      <c r="AB64" t="str">
        <f>B2B!D61</f>
        <v>JM1</v>
      </c>
      <c r="AC64" t="str">
        <f>B2B!E61</f>
        <v>59</v>
      </c>
      <c r="AD64" t="str">
        <f t="shared" si="6"/>
        <v>JM1-59</v>
      </c>
      <c r="AE64" t="str">
        <f t="shared" si="7"/>
        <v>B1_GPIO0_P</v>
      </c>
      <c r="AF64" t="str">
        <f t="shared" si="8"/>
        <v>B12</v>
      </c>
      <c r="AG64">
        <f t="shared" si="9"/>
        <v>20.463100000000001</v>
      </c>
      <c r="AH64" t="str">
        <f>IF(IFERROR(IF(IF(AF64="--",INDEX(D:D,MATCH(AE64,INDEX(B:B,MATCH(AE64,B:B,)+1):B10578,)+MATCH(AE64,B:B,)))=D64,VLOOKUP(AE64,B:D,3,0),IF(AF64="--",INDEX(D:D,MATCH(AE64,INDEX(B:B,MATCH(AE64,B:B,)+1):B10578,)+MATCH(AE64,B:B,)),"---")),"---")=AD64,"---",IFERROR(IF(IF(AF64="--",INDEX(D:D,MATCH(AE64,INDEX(B:B,MATCH(AE64,B:B,)+1):B10578,)+MATCH(AE64,B:B,)))=AD64,VLOOKUP(AE64,B:D,3,0),IF(AF64="--",INDEX(D:D,MATCH(AE64,INDEX(B:B,MATCH(AE64,B:B,)+1):B10578,)+MATCH(AE64,B:B,)),"---")),"---"))</f>
        <v>---</v>
      </c>
      <c r="AI64" t="str">
        <f t="shared" si="10"/>
        <v>--</v>
      </c>
      <c r="AJ64" t="str">
        <f t="shared" si="11"/>
        <v>B1_GPIO0_P</v>
      </c>
      <c r="AK64">
        <f t="shared" si="12"/>
        <v>2</v>
      </c>
      <c r="AL64" t="str">
        <f t="shared" si="13"/>
        <v>B12</v>
      </c>
      <c r="AT64" t="str">
        <f t="shared" si="4"/>
        <v>B1_GPIO175_P</v>
      </c>
      <c r="AU64" t="str">
        <f t="shared" si="5"/>
        <v>--</v>
      </c>
    </row>
    <row r="65" spans="1:47" x14ac:dyDescent="0.25">
      <c r="A65" t="str">
        <f t="shared" si="0"/>
        <v>JM1-61</v>
      </c>
      <c r="B65" t="str">
        <f t="shared" si="1"/>
        <v>B1_GPIO0_N</v>
      </c>
      <c r="C65" t="str">
        <f t="shared" si="2"/>
        <v>JM1-B1_GPIO0_N</v>
      </c>
      <c r="D65" t="str">
        <f t="shared" si="3"/>
        <v>JM1-61</v>
      </c>
      <c r="E65" t="s">
        <v>169</v>
      </c>
      <c r="F65">
        <v>61</v>
      </c>
      <c r="G65" t="s">
        <v>396</v>
      </c>
      <c r="L65" t="s">
        <v>397</v>
      </c>
      <c r="M65" t="s">
        <v>290</v>
      </c>
      <c r="N65">
        <v>0</v>
      </c>
      <c r="AB65" t="str">
        <f>B2B!D62</f>
        <v>JM1</v>
      </c>
      <c r="AC65" t="str">
        <f>B2B!E62</f>
        <v>60</v>
      </c>
      <c r="AD65" t="str">
        <f t="shared" si="6"/>
        <v>JM1-60</v>
      </c>
      <c r="AE65" t="str">
        <f t="shared" si="7"/>
        <v>B1_GPIO175_P</v>
      </c>
      <c r="AF65" t="str">
        <f t="shared" si="8"/>
        <v>A8</v>
      </c>
      <c r="AG65">
        <f t="shared" si="9"/>
        <v>14.9817</v>
      </c>
      <c r="AH65" t="str">
        <f>IF(IFERROR(IF(IF(AF65="--",INDEX(D:D,MATCH(AE65,INDEX(B:B,MATCH(AE65,B:B,)+1):B10579,)+MATCH(AE65,B:B,)))=D65,VLOOKUP(AE65,B:D,3,0),IF(AF65="--",INDEX(D:D,MATCH(AE65,INDEX(B:B,MATCH(AE65,B:B,)+1):B10579,)+MATCH(AE65,B:B,)),"---")),"---")=AD65,"---",IFERROR(IF(IF(AF65="--",INDEX(D:D,MATCH(AE65,INDEX(B:B,MATCH(AE65,B:B,)+1):B10579,)+MATCH(AE65,B:B,)))=AD65,VLOOKUP(AE65,B:D,3,0),IF(AF65="--",INDEX(D:D,MATCH(AE65,INDEX(B:B,MATCH(AE65,B:B,)+1):B10579,)+MATCH(AE65,B:B,)),"---")),"---"))</f>
        <v>---</v>
      </c>
      <c r="AI65" t="str">
        <f t="shared" si="10"/>
        <v>--</v>
      </c>
      <c r="AJ65" t="str">
        <f t="shared" si="11"/>
        <v>B1_GPIO175_P</v>
      </c>
      <c r="AK65">
        <f t="shared" si="12"/>
        <v>2</v>
      </c>
      <c r="AL65" t="str">
        <f t="shared" si="13"/>
        <v>A8</v>
      </c>
      <c r="AT65" t="str">
        <f t="shared" si="4"/>
        <v>B1_GPIO0_N</v>
      </c>
      <c r="AU65" t="str">
        <f t="shared" si="5"/>
        <v>--</v>
      </c>
    </row>
    <row r="66" spans="1:47" x14ac:dyDescent="0.25">
      <c r="A66" t="str">
        <f t="shared" si="0"/>
        <v>JM1-62</v>
      </c>
      <c r="B66" t="str">
        <f t="shared" si="1"/>
        <v>B1_GPIO175_N</v>
      </c>
      <c r="C66" t="str">
        <f t="shared" si="2"/>
        <v>JM1-B1_GPIO175_N</v>
      </c>
      <c r="D66" t="str">
        <f t="shared" si="3"/>
        <v>JM1-62</v>
      </c>
      <c r="E66" t="s">
        <v>169</v>
      </c>
      <c r="F66">
        <v>62</v>
      </c>
      <c r="G66" t="s">
        <v>398</v>
      </c>
      <c r="L66" t="s">
        <v>399</v>
      </c>
      <c r="M66" t="s">
        <v>290</v>
      </c>
      <c r="N66">
        <v>0</v>
      </c>
      <c r="AB66" t="str">
        <f>B2B!D63</f>
        <v>JM1</v>
      </c>
      <c r="AC66" t="str">
        <f>B2B!E63</f>
        <v>61</v>
      </c>
      <c r="AD66" t="str">
        <f t="shared" si="6"/>
        <v>JM1-61</v>
      </c>
      <c r="AE66" t="str">
        <f t="shared" si="7"/>
        <v>B1_GPIO0_N</v>
      </c>
      <c r="AF66" t="str">
        <f t="shared" si="8"/>
        <v>C12</v>
      </c>
      <c r="AG66">
        <f t="shared" si="9"/>
        <v>20.239000000000001</v>
      </c>
      <c r="AH66" t="str">
        <f>IF(IFERROR(IF(IF(AF66="--",INDEX(D:D,MATCH(AE66,INDEX(B:B,MATCH(AE66,B:B,)+1):B10580,)+MATCH(AE66,B:B,)))=D66,VLOOKUP(AE66,B:D,3,0),IF(AF66="--",INDEX(D:D,MATCH(AE66,INDEX(B:B,MATCH(AE66,B:B,)+1):B10580,)+MATCH(AE66,B:B,)),"---")),"---")=AD66,"---",IFERROR(IF(IF(AF66="--",INDEX(D:D,MATCH(AE66,INDEX(B:B,MATCH(AE66,B:B,)+1):B10580,)+MATCH(AE66,B:B,)))=AD66,VLOOKUP(AE66,B:D,3,0),IF(AF66="--",INDEX(D:D,MATCH(AE66,INDEX(B:B,MATCH(AE66,B:B,)+1):B10580,)+MATCH(AE66,B:B,)),"---")),"---"))</f>
        <v>---</v>
      </c>
      <c r="AI66" t="str">
        <f t="shared" si="10"/>
        <v>--</v>
      </c>
      <c r="AJ66" t="str">
        <f t="shared" si="11"/>
        <v>B1_GPIO0_N</v>
      </c>
      <c r="AK66">
        <f t="shared" si="12"/>
        <v>2</v>
      </c>
      <c r="AL66" t="str">
        <f t="shared" si="13"/>
        <v>C12</v>
      </c>
      <c r="AT66" t="str">
        <f t="shared" si="4"/>
        <v>B1_GPIO175_N</v>
      </c>
      <c r="AU66" t="str">
        <f t="shared" si="5"/>
        <v>--</v>
      </c>
    </row>
    <row r="67" spans="1:47" x14ac:dyDescent="0.25">
      <c r="A67" t="str">
        <f t="shared" si="0"/>
        <v>JM1-63</v>
      </c>
      <c r="B67" t="str">
        <f t="shared" si="1"/>
        <v>GND</v>
      </c>
      <c r="C67" t="str">
        <f t="shared" si="2"/>
        <v>JM1-GND</v>
      </c>
      <c r="D67" t="str">
        <f t="shared" si="3"/>
        <v>JM1-63</v>
      </c>
      <c r="E67" t="s">
        <v>169</v>
      </c>
      <c r="F67">
        <v>63</v>
      </c>
      <c r="G67" t="s">
        <v>291</v>
      </c>
      <c r="L67" t="s">
        <v>400</v>
      </c>
      <c r="M67" t="s">
        <v>290</v>
      </c>
      <c r="N67">
        <v>0</v>
      </c>
      <c r="AB67" t="str">
        <f>B2B!D64</f>
        <v>JM1</v>
      </c>
      <c r="AC67" t="str">
        <f>B2B!E64</f>
        <v>62</v>
      </c>
      <c r="AD67" t="str">
        <f t="shared" si="6"/>
        <v>JM1-62</v>
      </c>
      <c r="AE67" t="str">
        <f t="shared" si="7"/>
        <v>B1_GPIO175_N</v>
      </c>
      <c r="AF67" t="str">
        <f t="shared" si="8"/>
        <v>B8</v>
      </c>
      <c r="AG67">
        <f t="shared" si="9"/>
        <v>15.262499999999999</v>
      </c>
      <c r="AH67" t="str">
        <f>IF(IFERROR(IF(IF(AF67="--",INDEX(D:D,MATCH(AE67,INDEX(B:B,MATCH(AE67,B:B,)+1):B10581,)+MATCH(AE67,B:B,)))=D67,VLOOKUP(AE67,B:D,3,0),IF(AF67="--",INDEX(D:D,MATCH(AE67,INDEX(B:B,MATCH(AE67,B:B,)+1):B10581,)+MATCH(AE67,B:B,)),"---")),"---")=AD67,"---",IFERROR(IF(IF(AF67="--",INDEX(D:D,MATCH(AE67,INDEX(B:B,MATCH(AE67,B:B,)+1):B10581,)+MATCH(AE67,B:B,)))=AD67,VLOOKUP(AE67,B:D,3,0),IF(AF67="--",INDEX(D:D,MATCH(AE67,INDEX(B:B,MATCH(AE67,B:B,)+1):B10581,)+MATCH(AE67,B:B,)),"---")),"---"))</f>
        <v>---</v>
      </c>
      <c r="AI67" t="str">
        <f t="shared" si="10"/>
        <v>--</v>
      </c>
      <c r="AJ67" t="str">
        <f t="shared" si="11"/>
        <v>B1_GPIO175_N</v>
      </c>
      <c r="AK67">
        <f t="shared" si="12"/>
        <v>2</v>
      </c>
      <c r="AL67" t="str">
        <f t="shared" si="13"/>
        <v>B8</v>
      </c>
      <c r="AT67" t="str">
        <f t="shared" si="4"/>
        <v>GND</v>
      </c>
      <c r="AU67" t="str">
        <f t="shared" si="5"/>
        <v>--</v>
      </c>
    </row>
    <row r="68" spans="1:47" x14ac:dyDescent="0.25">
      <c r="A68" t="str">
        <f t="shared" si="0"/>
        <v>JM1-64</v>
      </c>
      <c r="B68" t="str">
        <f t="shared" si="1"/>
        <v>GND</v>
      </c>
      <c r="C68" t="str">
        <f t="shared" si="2"/>
        <v>JM1-GND</v>
      </c>
      <c r="D68" t="str">
        <f t="shared" si="3"/>
        <v>JM1-64</v>
      </c>
      <c r="E68" t="s">
        <v>169</v>
      </c>
      <c r="F68">
        <v>64</v>
      </c>
      <c r="G68" t="s">
        <v>291</v>
      </c>
      <c r="L68" t="s">
        <v>401</v>
      </c>
      <c r="M68" t="s">
        <v>290</v>
      </c>
      <c r="N68">
        <v>0</v>
      </c>
      <c r="AB68" t="str">
        <f>B2B!D65</f>
        <v>JM1</v>
      </c>
      <c r="AC68" t="str">
        <f>B2B!E65</f>
        <v>63</v>
      </c>
      <c r="AD68" t="str">
        <f t="shared" si="6"/>
        <v>JM1-63</v>
      </c>
      <c r="AE68" t="str">
        <f t="shared" si="7"/>
        <v>GND</v>
      </c>
      <c r="AF68" t="str">
        <f t="shared" si="8"/>
        <v>---</v>
      </c>
      <c r="AG68" t="str">
        <f t="shared" si="9"/>
        <v>---</v>
      </c>
      <c r="AH68" t="str">
        <f>IF(IFERROR(IF(IF(AF68="--",INDEX(D:D,MATCH(AE68,INDEX(B:B,MATCH(AE68,B:B,)+1):B10582,)+MATCH(AE68,B:B,)))=D68,VLOOKUP(AE68,B:D,3,0),IF(AF68="--",INDEX(D:D,MATCH(AE68,INDEX(B:B,MATCH(AE68,B:B,)+1):B10582,)+MATCH(AE68,B:B,)),"---")),"---")=AD68,"---",IFERROR(IF(IF(AF68="--",INDEX(D:D,MATCH(AE68,INDEX(B:B,MATCH(AE68,B:B,)+1):B10582,)+MATCH(AE68,B:B,)))=AD68,VLOOKUP(AE68,B:D,3,0),IF(AF68="--",INDEX(D:D,MATCH(AE68,INDEX(B:B,MATCH(AE68,B:B,)+1):B10582,)+MATCH(AE68,B:B,)),"---")),"---"))</f>
        <v>---</v>
      </c>
      <c r="AI68" t="str">
        <f t="shared" si="10"/>
        <v>--</v>
      </c>
      <c r="AJ68" t="str">
        <f t="shared" si="11"/>
        <v>GND</v>
      </c>
      <c r="AK68">
        <f t="shared" si="12"/>
        <v>530</v>
      </c>
      <c r="AL68" t="str">
        <f t="shared" si="13"/>
        <v>---</v>
      </c>
      <c r="AT68" t="str">
        <f t="shared" si="4"/>
        <v>GND</v>
      </c>
      <c r="AU68" t="str">
        <f t="shared" si="5"/>
        <v>--</v>
      </c>
    </row>
    <row r="69" spans="1:47" x14ac:dyDescent="0.25">
      <c r="A69" t="str">
        <f t="shared" si="0"/>
        <v>JM1-65</v>
      </c>
      <c r="B69" t="str">
        <f t="shared" si="1"/>
        <v>B1_GPIO173_P</v>
      </c>
      <c r="C69" t="str">
        <f t="shared" si="2"/>
        <v>JM1-B1_GPIO173_P</v>
      </c>
      <c r="D69" t="str">
        <f t="shared" si="3"/>
        <v>JM1-65</v>
      </c>
      <c r="E69" t="s">
        <v>169</v>
      </c>
      <c r="F69">
        <v>65</v>
      </c>
      <c r="G69" t="s">
        <v>402</v>
      </c>
      <c r="L69" t="s">
        <v>403</v>
      </c>
      <c r="M69" t="s">
        <v>290</v>
      </c>
      <c r="N69">
        <v>0</v>
      </c>
      <c r="AB69" t="str">
        <f>B2B!D66</f>
        <v>JM1</v>
      </c>
      <c r="AC69" t="str">
        <f>B2B!E66</f>
        <v>64</v>
      </c>
      <c r="AD69" t="str">
        <f t="shared" si="6"/>
        <v>JM1-64</v>
      </c>
      <c r="AE69" t="str">
        <f t="shared" si="7"/>
        <v>GND</v>
      </c>
      <c r="AF69" t="str">
        <f t="shared" si="8"/>
        <v>---</v>
      </c>
      <c r="AG69" t="str">
        <f t="shared" si="9"/>
        <v>---</v>
      </c>
      <c r="AH69" t="str">
        <f>IF(IFERROR(IF(IF(AF69="--",INDEX(D:D,MATCH(AE69,INDEX(B:B,MATCH(AE69,B:B,)+1):B10583,)+MATCH(AE69,B:B,)))=D69,VLOOKUP(AE69,B:D,3,0),IF(AF69="--",INDEX(D:D,MATCH(AE69,INDEX(B:B,MATCH(AE69,B:B,)+1):B10583,)+MATCH(AE69,B:B,)),"---")),"---")=AD69,"---",IFERROR(IF(IF(AF69="--",INDEX(D:D,MATCH(AE69,INDEX(B:B,MATCH(AE69,B:B,)+1):B10583,)+MATCH(AE69,B:B,)))=AD69,VLOOKUP(AE69,B:D,3,0),IF(AF69="--",INDEX(D:D,MATCH(AE69,INDEX(B:B,MATCH(AE69,B:B,)+1):B10583,)+MATCH(AE69,B:B,)),"---")),"---"))</f>
        <v>---</v>
      </c>
      <c r="AI69" t="str">
        <f t="shared" si="10"/>
        <v>--</v>
      </c>
      <c r="AJ69" t="str">
        <f t="shared" si="11"/>
        <v>GND</v>
      </c>
      <c r="AK69">
        <f t="shared" si="12"/>
        <v>530</v>
      </c>
      <c r="AL69" t="str">
        <f t="shared" si="13"/>
        <v>---</v>
      </c>
      <c r="AT69" t="str">
        <f t="shared" si="4"/>
        <v>B1_GPIO173_P</v>
      </c>
      <c r="AU69" t="str">
        <f t="shared" si="5"/>
        <v>--</v>
      </c>
    </row>
    <row r="70" spans="1:47" x14ac:dyDescent="0.25">
      <c r="A70" t="str">
        <f t="shared" ref="A70:A133" si="14">$E70&amp;"-"&amp;$F70</f>
        <v>JM1-66</v>
      </c>
      <c r="B70" t="str">
        <f t="shared" ref="B70:B133" si="15">IF(OR(E70=$A$2,E70=$B$2,E70=$C$2,E70=$D$2),"--",G70)</f>
        <v>B1_GPIO179_P</v>
      </c>
      <c r="C70" t="str">
        <f t="shared" ref="C70:C133" si="16">$E70&amp;"-"&amp;$G70</f>
        <v>JM1-B1_GPIO179_P</v>
      </c>
      <c r="D70" t="str">
        <f t="shared" ref="D70:D133" si="17">A70</f>
        <v>JM1-66</v>
      </c>
      <c r="E70" t="s">
        <v>169</v>
      </c>
      <c r="F70">
        <v>66</v>
      </c>
      <c r="G70" t="s">
        <v>404</v>
      </c>
      <c r="L70" t="s">
        <v>405</v>
      </c>
      <c r="M70" t="s">
        <v>290</v>
      </c>
      <c r="N70">
        <v>0</v>
      </c>
      <c r="AB70" t="str">
        <f>B2B!D67</f>
        <v>JM1</v>
      </c>
      <c r="AC70" t="str">
        <f>B2B!E67</f>
        <v>65</v>
      </c>
      <c r="AD70" t="str">
        <f t="shared" si="6"/>
        <v>JM1-65</v>
      </c>
      <c r="AE70" t="str">
        <f t="shared" si="7"/>
        <v>B1_GPIO173_P</v>
      </c>
      <c r="AF70" t="str">
        <f t="shared" si="8"/>
        <v>A7</v>
      </c>
      <c r="AG70">
        <f t="shared" si="9"/>
        <v>20.844799999999999</v>
      </c>
      <c r="AH70" t="str">
        <f>IF(IFERROR(IF(IF(AF70="--",INDEX(D:D,MATCH(AE70,INDEX(B:B,MATCH(AE70,B:B,)+1):B10584,)+MATCH(AE70,B:B,)))=D70,VLOOKUP(AE70,B:D,3,0),IF(AF70="--",INDEX(D:D,MATCH(AE70,INDEX(B:B,MATCH(AE70,B:B,)+1):B10584,)+MATCH(AE70,B:B,)),"---")),"---")=AD70,"---",IFERROR(IF(IF(AF70="--",INDEX(D:D,MATCH(AE70,INDEX(B:B,MATCH(AE70,B:B,)+1):B10584,)+MATCH(AE70,B:B,)))=AD70,VLOOKUP(AE70,B:D,3,0),IF(AF70="--",INDEX(D:D,MATCH(AE70,INDEX(B:B,MATCH(AE70,B:B,)+1):B10584,)+MATCH(AE70,B:B,)),"---")),"---"))</f>
        <v>---</v>
      </c>
      <c r="AI70" t="str">
        <f t="shared" si="10"/>
        <v>--</v>
      </c>
      <c r="AJ70" t="str">
        <f t="shared" si="11"/>
        <v>B1_GPIO173_P</v>
      </c>
      <c r="AK70">
        <f t="shared" si="12"/>
        <v>2</v>
      </c>
      <c r="AL70" t="str">
        <f t="shared" si="13"/>
        <v>A7</v>
      </c>
      <c r="AT70" t="str">
        <f t="shared" ref="AT70:AT133" si="18">IF(IF(COUNTIF($AO$6:$AQ$150,B70)&gt;0,"---","--")="---",VLOOKUP(B70,$AO$6:$AQ$150,3,0),B70)</f>
        <v>B1_GPIO179_P</v>
      </c>
      <c r="AU70" t="str">
        <f t="shared" ref="AU70:AU133" si="19">IF(IF(COUNTIF($AO$6:$AQ$150,B70)&gt;0,"---","--")="---",VLOOKUP(B70,$AO$6:$AQ$150,2,0),"--")</f>
        <v>--</v>
      </c>
    </row>
    <row r="71" spans="1:47" x14ac:dyDescent="0.25">
      <c r="A71" t="str">
        <f t="shared" si="14"/>
        <v>JM1-67</v>
      </c>
      <c r="B71" t="str">
        <f t="shared" si="15"/>
        <v>B1_GPIO173_N</v>
      </c>
      <c r="C71" t="str">
        <f t="shared" si="16"/>
        <v>JM1-B1_GPIO173_N</v>
      </c>
      <c r="D71" t="str">
        <f t="shared" si="17"/>
        <v>JM1-67</v>
      </c>
      <c r="E71" t="s">
        <v>169</v>
      </c>
      <c r="F71">
        <v>67</v>
      </c>
      <c r="G71" t="s">
        <v>406</v>
      </c>
      <c r="L71" t="s">
        <v>407</v>
      </c>
      <c r="M71" t="s">
        <v>290</v>
      </c>
      <c r="N71">
        <v>0</v>
      </c>
      <c r="AB71" t="str">
        <f>B2B!D68</f>
        <v>JM1</v>
      </c>
      <c r="AC71" t="str">
        <f>B2B!E68</f>
        <v>66</v>
      </c>
      <c r="AD71" t="str">
        <f t="shared" ref="AD71:AD134" si="20">AB71&amp;"-"&amp;AC71</f>
        <v>JM1-66</v>
      </c>
      <c r="AE71" t="str">
        <f t="shared" ref="AE71:AE134" si="21">VLOOKUP(AD71,A:G,7,0)</f>
        <v>B1_GPIO179_P</v>
      </c>
      <c r="AF71" t="str">
        <f t="shared" ref="AF71:AF134" si="22">IF(
IF(
IFERROR(VLOOKUP(AE71,$AM$6:$AM$50,1,),1)=1,1,0),
IFERROR(VLOOKUP($F$2&amp;"-"&amp;AE71,C:G,4,0),
"--"),"---")</f>
        <v>B10</v>
      </c>
      <c r="AG71">
        <f t="shared" ref="AG71:AG134" si="23">IF(AF71&lt;&gt;"---",VLOOKUP(AE71,L:N,3,0),"---")</f>
        <v>16.028199999999998</v>
      </c>
      <c r="AH71" t="str">
        <f>IF(IFERROR(IF(IF(AF71="--",INDEX(D:D,MATCH(AE71,INDEX(B:B,MATCH(AE71,B:B,)+1):B10585,)+MATCH(AE71,B:B,)))=D71,VLOOKUP(AE71,B:D,3,0),IF(AF71="--",INDEX(D:D,MATCH(AE71,INDEX(B:B,MATCH(AE71,B:B,)+1):B10585,)+MATCH(AE71,B:B,)),"---")),"---")=AD71,"---",IFERROR(IF(IF(AF71="--",INDEX(D:D,MATCH(AE71,INDEX(B:B,MATCH(AE71,B:B,)+1):B10585,)+MATCH(AE71,B:B,)))=AD71,VLOOKUP(AE71,B:D,3,0),IF(AF71="--",INDEX(D:D,MATCH(AE71,INDEX(B:B,MATCH(AE71,B:B,)+1):B10585,)+MATCH(AE71,B:B,)),"---")),"---"))</f>
        <v>---</v>
      </c>
      <c r="AI71" t="str">
        <f t="shared" ref="AI71:AI134" si="24">IFERROR(IF(IF(COUNTIF($AO$6:$AQ$150,AE71)&gt;0,"---","--")="---",VLOOKUP(AE71,$AO$6:$AQ$150,2,0),"--"),"---")</f>
        <v>--</v>
      </c>
      <c r="AJ71" t="str">
        <f t="shared" ref="AJ71:AJ134" si="25">IF(IF(COUNTIF($AO$6:$AQ$150,AE71)&gt;0,"---","--")="---",VLOOKUP(AE71,$AO$6:$AQ$150,3,0),AE71)</f>
        <v>B1_GPIO179_P</v>
      </c>
      <c r="AK71">
        <f t="shared" ref="AK71:AK134" si="26">COUNTIF(B:B,AE71)</f>
        <v>2</v>
      </c>
      <c r="AL71" t="str">
        <f t="shared" ref="AL71:AL134" si="27">IF(
IF(
IFERROR(VLOOKUP(AJ71,$AM$6:$AM$50,1,),1)=1,1,0),
IFERROR(VLOOKUP($F$2&amp;"-"&amp;AJ71,C:G,4,0),
"--"),"---")</f>
        <v>B10</v>
      </c>
      <c r="AT71" t="str">
        <f t="shared" si="18"/>
        <v>B1_GPIO173_N</v>
      </c>
      <c r="AU71" t="str">
        <f t="shared" si="19"/>
        <v>--</v>
      </c>
    </row>
    <row r="72" spans="1:47" x14ac:dyDescent="0.25">
      <c r="A72" t="str">
        <f t="shared" si="14"/>
        <v>JM1-68</v>
      </c>
      <c r="B72" t="str">
        <f t="shared" si="15"/>
        <v>B1_GPIO179_N</v>
      </c>
      <c r="C72" t="str">
        <f t="shared" si="16"/>
        <v>JM1-B1_GPIO179_N</v>
      </c>
      <c r="D72" t="str">
        <f t="shared" si="17"/>
        <v>JM1-68</v>
      </c>
      <c r="E72" t="s">
        <v>169</v>
      </c>
      <c r="F72">
        <v>68</v>
      </c>
      <c r="G72" t="s">
        <v>408</v>
      </c>
      <c r="L72" t="s">
        <v>409</v>
      </c>
      <c r="M72" t="s">
        <v>290</v>
      </c>
      <c r="N72">
        <v>0</v>
      </c>
      <c r="AB72" t="str">
        <f>B2B!D69</f>
        <v>JM1</v>
      </c>
      <c r="AC72" t="str">
        <f>B2B!E69</f>
        <v>67</v>
      </c>
      <c r="AD72" t="str">
        <f t="shared" si="20"/>
        <v>JM1-67</v>
      </c>
      <c r="AE72" t="str">
        <f t="shared" si="21"/>
        <v>B1_GPIO173_N</v>
      </c>
      <c r="AF72" t="str">
        <f t="shared" si="22"/>
        <v>B7</v>
      </c>
      <c r="AG72">
        <f t="shared" si="23"/>
        <v>21.082899999999999</v>
      </c>
      <c r="AH72" t="str">
        <f>IF(IFERROR(IF(IF(AF72="--",INDEX(D:D,MATCH(AE72,INDEX(B:B,MATCH(AE72,B:B,)+1):B10586,)+MATCH(AE72,B:B,)))=D72,VLOOKUP(AE72,B:D,3,0),IF(AF72="--",INDEX(D:D,MATCH(AE72,INDEX(B:B,MATCH(AE72,B:B,)+1):B10586,)+MATCH(AE72,B:B,)),"---")),"---")=AD72,"---",IFERROR(IF(IF(AF72="--",INDEX(D:D,MATCH(AE72,INDEX(B:B,MATCH(AE72,B:B,)+1):B10586,)+MATCH(AE72,B:B,)))=AD72,VLOOKUP(AE72,B:D,3,0),IF(AF72="--",INDEX(D:D,MATCH(AE72,INDEX(B:B,MATCH(AE72,B:B,)+1):B10586,)+MATCH(AE72,B:B,)),"---")),"---"))</f>
        <v>---</v>
      </c>
      <c r="AI72" t="str">
        <f t="shared" si="24"/>
        <v>--</v>
      </c>
      <c r="AJ72" t="str">
        <f t="shared" si="25"/>
        <v>B1_GPIO173_N</v>
      </c>
      <c r="AK72">
        <f t="shared" si="26"/>
        <v>2</v>
      </c>
      <c r="AL72" t="str">
        <f t="shared" si="27"/>
        <v>B7</v>
      </c>
      <c r="AT72" t="str">
        <f t="shared" si="18"/>
        <v>B1_GPIO179_N</v>
      </c>
      <c r="AU72" t="str">
        <f t="shared" si="19"/>
        <v>--</v>
      </c>
    </row>
    <row r="73" spans="1:47" x14ac:dyDescent="0.25">
      <c r="A73" t="str">
        <f t="shared" si="14"/>
        <v>JM1-69</v>
      </c>
      <c r="B73" t="str">
        <f t="shared" si="15"/>
        <v>B1_GPIO174_P</v>
      </c>
      <c r="C73" t="str">
        <f t="shared" si="16"/>
        <v>JM1-B1_GPIO174_P</v>
      </c>
      <c r="D73" t="str">
        <f t="shared" si="17"/>
        <v>JM1-69</v>
      </c>
      <c r="E73" t="s">
        <v>169</v>
      </c>
      <c r="F73">
        <v>69</v>
      </c>
      <c r="G73" t="s">
        <v>410</v>
      </c>
      <c r="L73" t="s">
        <v>411</v>
      </c>
      <c r="M73" t="s">
        <v>290</v>
      </c>
      <c r="N73">
        <v>0</v>
      </c>
      <c r="AB73" t="str">
        <f>B2B!D70</f>
        <v>JM1</v>
      </c>
      <c r="AC73" t="str">
        <f>B2B!E70</f>
        <v>68</v>
      </c>
      <c r="AD73" t="str">
        <f t="shared" si="20"/>
        <v>JM1-68</v>
      </c>
      <c r="AE73" t="str">
        <f t="shared" si="21"/>
        <v>B1_GPIO179_N</v>
      </c>
      <c r="AF73" t="str">
        <f t="shared" si="22"/>
        <v>B9</v>
      </c>
      <c r="AG73">
        <f t="shared" si="23"/>
        <v>15.92</v>
      </c>
      <c r="AH73" t="str">
        <f>IF(IFERROR(IF(IF(AF73="--",INDEX(D:D,MATCH(AE73,INDEX(B:B,MATCH(AE73,B:B,)+1):B10587,)+MATCH(AE73,B:B,)))=D73,VLOOKUP(AE73,B:D,3,0),IF(AF73="--",INDEX(D:D,MATCH(AE73,INDEX(B:B,MATCH(AE73,B:B,)+1):B10587,)+MATCH(AE73,B:B,)),"---")),"---")=AD73,"---",IFERROR(IF(IF(AF73="--",INDEX(D:D,MATCH(AE73,INDEX(B:B,MATCH(AE73,B:B,)+1):B10587,)+MATCH(AE73,B:B,)))=AD73,VLOOKUP(AE73,B:D,3,0),IF(AF73="--",INDEX(D:D,MATCH(AE73,INDEX(B:B,MATCH(AE73,B:B,)+1):B10587,)+MATCH(AE73,B:B,)),"---")),"---"))</f>
        <v>---</v>
      </c>
      <c r="AI73" t="str">
        <f t="shared" si="24"/>
        <v>--</v>
      </c>
      <c r="AJ73" t="str">
        <f t="shared" si="25"/>
        <v>B1_GPIO179_N</v>
      </c>
      <c r="AK73">
        <f t="shared" si="26"/>
        <v>2</v>
      </c>
      <c r="AL73" t="str">
        <f t="shared" si="27"/>
        <v>B9</v>
      </c>
      <c r="AT73" t="str">
        <f t="shared" si="18"/>
        <v>B1_GPIO174_P</v>
      </c>
      <c r="AU73" t="str">
        <f t="shared" si="19"/>
        <v>--</v>
      </c>
    </row>
    <row r="74" spans="1:47" x14ac:dyDescent="0.25">
      <c r="A74" t="str">
        <f t="shared" si="14"/>
        <v>JM1-70</v>
      </c>
      <c r="B74" t="str">
        <f t="shared" si="15"/>
        <v>B1_GPIO170_N</v>
      </c>
      <c r="C74" t="str">
        <f t="shared" si="16"/>
        <v>JM1-B1_GPIO170_N</v>
      </c>
      <c r="D74" t="str">
        <f t="shared" si="17"/>
        <v>JM1-70</v>
      </c>
      <c r="E74" t="s">
        <v>169</v>
      </c>
      <c r="F74">
        <v>70</v>
      </c>
      <c r="G74" t="s">
        <v>412</v>
      </c>
      <c r="L74" t="s">
        <v>396</v>
      </c>
      <c r="M74" t="s">
        <v>290</v>
      </c>
      <c r="N74">
        <v>20.239000000000001</v>
      </c>
      <c r="AB74" t="str">
        <f>B2B!D71</f>
        <v>JM1</v>
      </c>
      <c r="AC74" t="str">
        <f>B2B!E71</f>
        <v>69</v>
      </c>
      <c r="AD74" t="str">
        <f t="shared" si="20"/>
        <v>JM1-69</v>
      </c>
      <c r="AE74" t="str">
        <f t="shared" si="21"/>
        <v>B1_GPIO174_P</v>
      </c>
      <c r="AF74" t="str">
        <f t="shared" si="22"/>
        <v>D9</v>
      </c>
      <c r="AG74">
        <f t="shared" si="23"/>
        <v>23.6355</v>
      </c>
      <c r="AH74" t="str">
        <f>IF(IFERROR(IF(IF(AF74="--",INDEX(D:D,MATCH(AE74,INDEX(B:B,MATCH(AE74,B:B,)+1):B10588,)+MATCH(AE74,B:B,)))=D74,VLOOKUP(AE74,B:D,3,0),IF(AF74="--",INDEX(D:D,MATCH(AE74,INDEX(B:B,MATCH(AE74,B:B,)+1):B10588,)+MATCH(AE74,B:B,)),"---")),"---")=AD74,"---",IFERROR(IF(IF(AF74="--",INDEX(D:D,MATCH(AE74,INDEX(B:B,MATCH(AE74,B:B,)+1):B10588,)+MATCH(AE74,B:B,)))=AD74,VLOOKUP(AE74,B:D,3,0),IF(AF74="--",INDEX(D:D,MATCH(AE74,INDEX(B:B,MATCH(AE74,B:B,)+1):B10588,)+MATCH(AE74,B:B,)),"---")),"---"))</f>
        <v>---</v>
      </c>
      <c r="AI74" t="str">
        <f t="shared" si="24"/>
        <v>--</v>
      </c>
      <c r="AJ74" t="str">
        <f t="shared" si="25"/>
        <v>B1_GPIO174_P</v>
      </c>
      <c r="AK74">
        <f t="shared" si="26"/>
        <v>2</v>
      </c>
      <c r="AL74" t="str">
        <f t="shared" si="27"/>
        <v>D9</v>
      </c>
      <c r="AT74" t="str">
        <f t="shared" si="18"/>
        <v>B1_GPIO170_N</v>
      </c>
      <c r="AU74" t="str">
        <f t="shared" si="19"/>
        <v>--</v>
      </c>
    </row>
    <row r="75" spans="1:47" x14ac:dyDescent="0.25">
      <c r="A75" t="str">
        <f t="shared" si="14"/>
        <v>JM1-71</v>
      </c>
      <c r="B75" t="str">
        <f t="shared" si="15"/>
        <v>B1_GPIO174_N</v>
      </c>
      <c r="C75" t="str">
        <f t="shared" si="16"/>
        <v>JM1-B1_GPIO174_N</v>
      </c>
      <c r="D75" t="str">
        <f t="shared" si="17"/>
        <v>JM1-71</v>
      </c>
      <c r="E75" t="s">
        <v>169</v>
      </c>
      <c r="F75">
        <v>71</v>
      </c>
      <c r="G75" t="s">
        <v>413</v>
      </c>
      <c r="L75" t="s">
        <v>392</v>
      </c>
      <c r="M75" t="s">
        <v>290</v>
      </c>
      <c r="N75">
        <v>20.463100000000001</v>
      </c>
      <c r="AB75" t="str">
        <f>B2B!D72</f>
        <v>JM1</v>
      </c>
      <c r="AC75" t="str">
        <f>B2B!E72</f>
        <v>70</v>
      </c>
      <c r="AD75" t="str">
        <f t="shared" si="20"/>
        <v>JM1-70</v>
      </c>
      <c r="AE75" t="str">
        <f t="shared" si="21"/>
        <v>B1_GPIO170_N</v>
      </c>
      <c r="AF75" t="str">
        <f t="shared" si="22"/>
        <v>B5</v>
      </c>
      <c r="AG75">
        <f t="shared" si="23"/>
        <v>15.812200000000001</v>
      </c>
      <c r="AH75" t="str">
        <f>IF(IFERROR(IF(IF(AF75="--",INDEX(D:D,MATCH(AE75,INDEX(B:B,MATCH(AE75,B:B,)+1):B10589,)+MATCH(AE75,B:B,)))=D75,VLOOKUP(AE75,B:D,3,0),IF(AF75="--",INDEX(D:D,MATCH(AE75,INDEX(B:B,MATCH(AE75,B:B,)+1):B10589,)+MATCH(AE75,B:B,)),"---")),"---")=AD75,"---",IFERROR(IF(IF(AF75="--",INDEX(D:D,MATCH(AE75,INDEX(B:B,MATCH(AE75,B:B,)+1):B10589,)+MATCH(AE75,B:B,)))=AD75,VLOOKUP(AE75,B:D,3,0),IF(AF75="--",INDEX(D:D,MATCH(AE75,INDEX(B:B,MATCH(AE75,B:B,)+1):B10589,)+MATCH(AE75,B:B,)),"---")),"---"))</f>
        <v>---</v>
      </c>
      <c r="AI75" t="str">
        <f t="shared" si="24"/>
        <v>--</v>
      </c>
      <c r="AJ75" t="str">
        <f t="shared" si="25"/>
        <v>B1_GPIO170_N</v>
      </c>
      <c r="AK75">
        <f t="shared" si="26"/>
        <v>2</v>
      </c>
      <c r="AL75" t="str">
        <f t="shared" si="27"/>
        <v>B5</v>
      </c>
      <c r="AT75" t="str">
        <f t="shared" si="18"/>
        <v>B1_GPIO174_N</v>
      </c>
      <c r="AU75" t="str">
        <f t="shared" si="19"/>
        <v>--</v>
      </c>
    </row>
    <row r="76" spans="1:47" x14ac:dyDescent="0.25">
      <c r="A76" t="str">
        <f t="shared" si="14"/>
        <v>JM1-72</v>
      </c>
      <c r="B76" t="str">
        <f t="shared" si="15"/>
        <v>B1_GPIO170_P</v>
      </c>
      <c r="C76" t="str">
        <f t="shared" si="16"/>
        <v>JM1-B1_GPIO170_P</v>
      </c>
      <c r="D76" t="str">
        <f t="shared" si="17"/>
        <v>JM1-72</v>
      </c>
      <c r="E76" t="s">
        <v>169</v>
      </c>
      <c r="F76">
        <v>72</v>
      </c>
      <c r="G76" t="s">
        <v>414</v>
      </c>
      <c r="L76" t="s">
        <v>415</v>
      </c>
      <c r="M76" t="s">
        <v>290</v>
      </c>
      <c r="N76">
        <v>30.0562</v>
      </c>
      <c r="AB76" t="str">
        <f>B2B!D73</f>
        <v>JM1</v>
      </c>
      <c r="AC76" t="str">
        <f>B2B!E73</f>
        <v>71</v>
      </c>
      <c r="AD76" t="str">
        <f t="shared" si="20"/>
        <v>JM1-71</v>
      </c>
      <c r="AE76" t="str">
        <f t="shared" si="21"/>
        <v>B1_GPIO174_N</v>
      </c>
      <c r="AF76" t="str">
        <f t="shared" si="22"/>
        <v>D8</v>
      </c>
      <c r="AG76">
        <f t="shared" si="23"/>
        <v>24.020299999999999</v>
      </c>
      <c r="AH76" t="str">
        <f>IF(IFERROR(IF(IF(AF76="--",INDEX(D:D,MATCH(AE76,INDEX(B:B,MATCH(AE76,B:B,)+1):B10590,)+MATCH(AE76,B:B,)))=D76,VLOOKUP(AE76,B:D,3,0),IF(AF76="--",INDEX(D:D,MATCH(AE76,INDEX(B:B,MATCH(AE76,B:B,)+1):B10590,)+MATCH(AE76,B:B,)),"---")),"---")=AD76,"---",IFERROR(IF(IF(AF76="--",INDEX(D:D,MATCH(AE76,INDEX(B:B,MATCH(AE76,B:B,)+1):B10590,)+MATCH(AE76,B:B,)))=AD76,VLOOKUP(AE76,B:D,3,0),IF(AF76="--",INDEX(D:D,MATCH(AE76,INDEX(B:B,MATCH(AE76,B:B,)+1):B10590,)+MATCH(AE76,B:B,)),"---")),"---"))</f>
        <v>---</v>
      </c>
      <c r="AI76" t="str">
        <f t="shared" si="24"/>
        <v>--</v>
      </c>
      <c r="AJ76" t="str">
        <f t="shared" si="25"/>
        <v>B1_GPIO174_N</v>
      </c>
      <c r="AK76">
        <f t="shared" si="26"/>
        <v>2</v>
      </c>
      <c r="AL76" t="str">
        <f t="shared" si="27"/>
        <v>D8</v>
      </c>
      <c r="AT76" t="str">
        <f t="shared" si="18"/>
        <v>B1_GPIO170_P</v>
      </c>
      <c r="AU76" t="str">
        <f t="shared" si="19"/>
        <v>--</v>
      </c>
    </row>
    <row r="77" spans="1:47" x14ac:dyDescent="0.25">
      <c r="A77" t="str">
        <f t="shared" si="14"/>
        <v>JM1-73</v>
      </c>
      <c r="B77" t="str">
        <f t="shared" si="15"/>
        <v>GND</v>
      </c>
      <c r="C77" t="str">
        <f t="shared" si="16"/>
        <v>JM1-GND</v>
      </c>
      <c r="D77" t="str">
        <f t="shared" si="17"/>
        <v>JM1-73</v>
      </c>
      <c r="E77" t="s">
        <v>169</v>
      </c>
      <c r="F77">
        <v>73</v>
      </c>
      <c r="G77" t="s">
        <v>291</v>
      </c>
      <c r="L77" t="s">
        <v>416</v>
      </c>
      <c r="M77" t="s">
        <v>290</v>
      </c>
      <c r="N77">
        <v>29.705200000000001</v>
      </c>
      <c r="AB77" t="str">
        <f>B2B!D74</f>
        <v>JM1</v>
      </c>
      <c r="AC77" t="str">
        <f>B2B!E74</f>
        <v>72</v>
      </c>
      <c r="AD77" t="str">
        <f t="shared" si="20"/>
        <v>JM1-72</v>
      </c>
      <c r="AE77" t="str">
        <f t="shared" si="21"/>
        <v>B1_GPIO170_P</v>
      </c>
      <c r="AF77" t="str">
        <f t="shared" si="22"/>
        <v>C5</v>
      </c>
      <c r="AG77">
        <f t="shared" si="23"/>
        <v>16.061699999999998</v>
      </c>
      <c r="AH77" t="str">
        <f>IF(IFERROR(IF(IF(AF77="--",INDEX(D:D,MATCH(AE77,INDEX(B:B,MATCH(AE77,B:B,)+1):B10591,)+MATCH(AE77,B:B,)))=D77,VLOOKUP(AE77,B:D,3,0),IF(AF77="--",INDEX(D:D,MATCH(AE77,INDEX(B:B,MATCH(AE77,B:B,)+1):B10591,)+MATCH(AE77,B:B,)),"---")),"---")=AD77,"---",IFERROR(IF(IF(AF77="--",INDEX(D:D,MATCH(AE77,INDEX(B:B,MATCH(AE77,B:B,)+1):B10591,)+MATCH(AE77,B:B,)))=AD77,VLOOKUP(AE77,B:D,3,0),IF(AF77="--",INDEX(D:D,MATCH(AE77,INDEX(B:B,MATCH(AE77,B:B,)+1):B10591,)+MATCH(AE77,B:B,)),"---")),"---"))</f>
        <v>---</v>
      </c>
      <c r="AI77" t="str">
        <f t="shared" si="24"/>
        <v>--</v>
      </c>
      <c r="AJ77" t="str">
        <f t="shared" si="25"/>
        <v>B1_GPIO170_P</v>
      </c>
      <c r="AK77">
        <f t="shared" si="26"/>
        <v>2</v>
      </c>
      <c r="AL77" t="str">
        <f t="shared" si="27"/>
        <v>C5</v>
      </c>
      <c r="AT77" t="str">
        <f t="shared" si="18"/>
        <v>GND</v>
      </c>
      <c r="AU77" t="str">
        <f t="shared" si="19"/>
        <v>--</v>
      </c>
    </row>
    <row r="78" spans="1:47" x14ac:dyDescent="0.25">
      <c r="A78" t="str">
        <f t="shared" si="14"/>
        <v>JM1-74</v>
      </c>
      <c r="B78" t="str">
        <f t="shared" si="15"/>
        <v>GND</v>
      </c>
      <c r="C78" t="str">
        <f t="shared" si="16"/>
        <v>JM1-GND</v>
      </c>
      <c r="D78" t="str">
        <f t="shared" si="17"/>
        <v>JM1-74</v>
      </c>
      <c r="E78" t="s">
        <v>169</v>
      </c>
      <c r="F78">
        <v>74</v>
      </c>
      <c r="G78" t="s">
        <v>291</v>
      </c>
      <c r="L78" t="s">
        <v>417</v>
      </c>
      <c r="M78" t="s">
        <v>290</v>
      </c>
      <c r="N78">
        <v>25.0138</v>
      </c>
      <c r="AB78" t="str">
        <f>B2B!D75</f>
        <v>JM1</v>
      </c>
      <c r="AC78" t="str">
        <f>B2B!E75</f>
        <v>73</v>
      </c>
      <c r="AD78" t="str">
        <f t="shared" si="20"/>
        <v>JM1-73</v>
      </c>
      <c r="AE78" t="str">
        <f t="shared" si="21"/>
        <v>GND</v>
      </c>
      <c r="AF78" t="str">
        <f t="shared" si="22"/>
        <v>---</v>
      </c>
      <c r="AG78" t="str">
        <f t="shared" si="23"/>
        <v>---</v>
      </c>
      <c r="AH78" t="str">
        <f>IF(IFERROR(IF(IF(AF78="--",INDEX(D:D,MATCH(AE78,INDEX(B:B,MATCH(AE78,B:B,)+1):B10592,)+MATCH(AE78,B:B,)))=D78,VLOOKUP(AE78,B:D,3,0),IF(AF78="--",INDEX(D:D,MATCH(AE78,INDEX(B:B,MATCH(AE78,B:B,)+1):B10592,)+MATCH(AE78,B:B,)),"---")),"---")=AD78,"---",IFERROR(IF(IF(AF78="--",INDEX(D:D,MATCH(AE78,INDEX(B:B,MATCH(AE78,B:B,)+1):B10592,)+MATCH(AE78,B:B,)))=AD78,VLOOKUP(AE78,B:D,3,0),IF(AF78="--",INDEX(D:D,MATCH(AE78,INDEX(B:B,MATCH(AE78,B:B,)+1):B10592,)+MATCH(AE78,B:B,)),"---")),"---"))</f>
        <v>---</v>
      </c>
      <c r="AI78" t="str">
        <f t="shared" si="24"/>
        <v>--</v>
      </c>
      <c r="AJ78" t="str">
        <f t="shared" si="25"/>
        <v>GND</v>
      </c>
      <c r="AK78">
        <f t="shared" si="26"/>
        <v>530</v>
      </c>
      <c r="AL78" t="str">
        <f t="shared" si="27"/>
        <v>---</v>
      </c>
      <c r="AT78" t="str">
        <f t="shared" si="18"/>
        <v>GND</v>
      </c>
      <c r="AU78" t="str">
        <f t="shared" si="19"/>
        <v>--</v>
      </c>
    </row>
    <row r="79" spans="1:47" x14ac:dyDescent="0.25">
      <c r="A79" t="str">
        <f t="shared" si="14"/>
        <v>JM1-75</v>
      </c>
      <c r="B79" t="str">
        <f t="shared" si="15"/>
        <v>B1_GPIO169_N</v>
      </c>
      <c r="C79" t="str">
        <f t="shared" si="16"/>
        <v>JM1-B1_GPIO169_N</v>
      </c>
      <c r="D79" t="str">
        <f t="shared" si="17"/>
        <v>JM1-75</v>
      </c>
      <c r="E79" t="s">
        <v>169</v>
      </c>
      <c r="F79">
        <v>75</v>
      </c>
      <c r="G79" t="s">
        <v>418</v>
      </c>
      <c r="L79" t="s">
        <v>419</v>
      </c>
      <c r="M79" t="s">
        <v>290</v>
      </c>
      <c r="N79">
        <v>24.758400000000002</v>
      </c>
      <c r="AB79" t="str">
        <f>B2B!D76</f>
        <v>JM1</v>
      </c>
      <c r="AC79" t="str">
        <f>B2B!E76</f>
        <v>74</v>
      </c>
      <c r="AD79" t="str">
        <f t="shared" si="20"/>
        <v>JM1-74</v>
      </c>
      <c r="AE79" t="str">
        <f t="shared" si="21"/>
        <v>GND</v>
      </c>
      <c r="AF79" t="str">
        <f t="shared" si="22"/>
        <v>---</v>
      </c>
      <c r="AG79" t="str">
        <f t="shared" si="23"/>
        <v>---</v>
      </c>
      <c r="AH79" t="str">
        <f>IF(IFERROR(IF(IF(AF79="--",INDEX(D:D,MATCH(AE79,INDEX(B:B,MATCH(AE79,B:B,)+1):B10593,)+MATCH(AE79,B:B,)))=D79,VLOOKUP(AE79,B:D,3,0),IF(AF79="--",INDEX(D:D,MATCH(AE79,INDEX(B:B,MATCH(AE79,B:B,)+1):B10593,)+MATCH(AE79,B:B,)),"---")),"---")=AD79,"---",IFERROR(IF(IF(AF79="--",INDEX(D:D,MATCH(AE79,INDEX(B:B,MATCH(AE79,B:B,)+1):B10593,)+MATCH(AE79,B:B,)))=AD79,VLOOKUP(AE79,B:D,3,0),IF(AF79="--",INDEX(D:D,MATCH(AE79,INDEX(B:B,MATCH(AE79,B:B,)+1):B10593,)+MATCH(AE79,B:B,)),"---")),"---"))</f>
        <v>---</v>
      </c>
      <c r="AI79" t="str">
        <f t="shared" si="24"/>
        <v>--</v>
      </c>
      <c r="AJ79" t="str">
        <f t="shared" si="25"/>
        <v>GND</v>
      </c>
      <c r="AK79">
        <f t="shared" si="26"/>
        <v>530</v>
      </c>
      <c r="AL79" t="str">
        <f t="shared" si="27"/>
        <v>---</v>
      </c>
      <c r="AT79" t="str">
        <f t="shared" si="18"/>
        <v>B1_GPIO169_N</v>
      </c>
      <c r="AU79" t="str">
        <f t="shared" si="19"/>
        <v>--</v>
      </c>
    </row>
    <row r="80" spans="1:47" x14ac:dyDescent="0.25">
      <c r="A80" t="str">
        <f t="shared" si="14"/>
        <v>JM1-76</v>
      </c>
      <c r="B80" t="str">
        <f t="shared" si="15"/>
        <v>B1_GPIO172_P</v>
      </c>
      <c r="C80" t="str">
        <f t="shared" si="16"/>
        <v>JM1-B1_GPIO172_P</v>
      </c>
      <c r="D80" t="str">
        <f t="shared" si="17"/>
        <v>JM1-76</v>
      </c>
      <c r="E80" t="s">
        <v>169</v>
      </c>
      <c r="F80">
        <v>76</v>
      </c>
      <c r="G80" t="s">
        <v>420</v>
      </c>
      <c r="L80" t="s">
        <v>341</v>
      </c>
      <c r="M80" t="s">
        <v>290</v>
      </c>
      <c r="N80">
        <v>24.473299999999998</v>
      </c>
      <c r="AB80" t="str">
        <f>B2B!D77</f>
        <v>JM1</v>
      </c>
      <c r="AC80" t="str">
        <f>B2B!E77</f>
        <v>75</v>
      </c>
      <c r="AD80" t="str">
        <f t="shared" si="20"/>
        <v>JM1-75</v>
      </c>
      <c r="AE80" t="str">
        <f t="shared" si="21"/>
        <v>B1_GPIO169_N</v>
      </c>
      <c r="AF80" t="str">
        <f t="shared" si="22"/>
        <v>B4</v>
      </c>
      <c r="AG80">
        <f t="shared" si="23"/>
        <v>20.770199999999999</v>
      </c>
      <c r="AH80" t="str">
        <f>IF(IFERROR(IF(IF(AF80="--",INDEX(D:D,MATCH(AE80,INDEX(B:B,MATCH(AE80,B:B,)+1):B10594,)+MATCH(AE80,B:B,)))=D80,VLOOKUP(AE80,B:D,3,0),IF(AF80="--",INDEX(D:D,MATCH(AE80,INDEX(B:B,MATCH(AE80,B:B,)+1):B10594,)+MATCH(AE80,B:B,)),"---")),"---")=AD80,"---",IFERROR(IF(IF(AF80="--",INDEX(D:D,MATCH(AE80,INDEX(B:B,MATCH(AE80,B:B,)+1):B10594,)+MATCH(AE80,B:B,)))=AD80,VLOOKUP(AE80,B:D,3,0),IF(AF80="--",INDEX(D:D,MATCH(AE80,INDEX(B:B,MATCH(AE80,B:B,)+1):B10594,)+MATCH(AE80,B:B,)),"---")),"---"))</f>
        <v>---</v>
      </c>
      <c r="AI80" t="str">
        <f t="shared" si="24"/>
        <v>--</v>
      </c>
      <c r="AJ80" t="str">
        <f t="shared" si="25"/>
        <v>B1_GPIO169_N</v>
      </c>
      <c r="AK80">
        <f t="shared" si="26"/>
        <v>2</v>
      </c>
      <c r="AL80" t="str">
        <f t="shared" si="27"/>
        <v>B4</v>
      </c>
      <c r="AT80" t="str">
        <f t="shared" si="18"/>
        <v>B1_GPIO172_P</v>
      </c>
      <c r="AU80" t="str">
        <f t="shared" si="19"/>
        <v>--</v>
      </c>
    </row>
    <row r="81" spans="1:47" x14ac:dyDescent="0.25">
      <c r="A81" t="str">
        <f t="shared" si="14"/>
        <v>JM1-77</v>
      </c>
      <c r="B81" t="str">
        <f t="shared" si="15"/>
        <v>B1_GPIO169_P</v>
      </c>
      <c r="C81" t="str">
        <f t="shared" si="16"/>
        <v>JM1-B1_GPIO169_P</v>
      </c>
      <c r="D81" t="str">
        <f t="shared" si="17"/>
        <v>JM1-77</v>
      </c>
      <c r="E81" t="s">
        <v>169</v>
      </c>
      <c r="F81">
        <v>77</v>
      </c>
      <c r="G81" t="s">
        <v>421</v>
      </c>
      <c r="L81" t="s">
        <v>345</v>
      </c>
      <c r="M81" t="s">
        <v>290</v>
      </c>
      <c r="N81">
        <v>24.169499999999999</v>
      </c>
      <c r="AB81" t="str">
        <f>B2B!D78</f>
        <v>JM1</v>
      </c>
      <c r="AC81" t="str">
        <f>B2B!E78</f>
        <v>76</v>
      </c>
      <c r="AD81" t="str">
        <f t="shared" si="20"/>
        <v>JM1-76</v>
      </c>
      <c r="AE81" t="str">
        <f t="shared" si="21"/>
        <v>B1_GPIO172_P</v>
      </c>
      <c r="AF81" t="str">
        <f t="shared" si="22"/>
        <v>A6</v>
      </c>
      <c r="AG81">
        <f t="shared" si="23"/>
        <v>14.7997</v>
      </c>
      <c r="AH81" t="str">
        <f>IF(IFERROR(IF(IF(AF81="--",INDEX(D:D,MATCH(AE81,INDEX(B:B,MATCH(AE81,B:B,)+1):B10595,)+MATCH(AE81,B:B,)))=D81,VLOOKUP(AE81,B:D,3,0),IF(AF81="--",INDEX(D:D,MATCH(AE81,INDEX(B:B,MATCH(AE81,B:B,)+1):B10595,)+MATCH(AE81,B:B,)),"---")),"---")=AD81,"---",IFERROR(IF(IF(AF81="--",INDEX(D:D,MATCH(AE81,INDEX(B:B,MATCH(AE81,B:B,)+1):B10595,)+MATCH(AE81,B:B,)))=AD81,VLOOKUP(AE81,B:D,3,0),IF(AF81="--",INDEX(D:D,MATCH(AE81,INDEX(B:B,MATCH(AE81,B:B,)+1):B10595,)+MATCH(AE81,B:B,)),"---")),"---"))</f>
        <v>---</v>
      </c>
      <c r="AI81" t="str">
        <f t="shared" si="24"/>
        <v>--</v>
      </c>
      <c r="AJ81" t="str">
        <f t="shared" si="25"/>
        <v>B1_GPIO172_P</v>
      </c>
      <c r="AK81">
        <f t="shared" si="26"/>
        <v>2</v>
      </c>
      <c r="AL81" t="str">
        <f t="shared" si="27"/>
        <v>A6</v>
      </c>
      <c r="AT81" t="str">
        <f t="shared" si="18"/>
        <v>B1_GPIO169_P</v>
      </c>
      <c r="AU81" t="str">
        <f t="shared" si="19"/>
        <v>--</v>
      </c>
    </row>
    <row r="82" spans="1:47" x14ac:dyDescent="0.25">
      <c r="A82" t="str">
        <f t="shared" si="14"/>
        <v>JM1-78</v>
      </c>
      <c r="B82" t="str">
        <f t="shared" si="15"/>
        <v>B1_GPIO172_N</v>
      </c>
      <c r="C82" t="str">
        <f t="shared" si="16"/>
        <v>JM1-B1_GPIO172_N</v>
      </c>
      <c r="D82" t="str">
        <f t="shared" si="17"/>
        <v>JM1-78</v>
      </c>
      <c r="E82" t="s">
        <v>169</v>
      </c>
      <c r="F82">
        <v>78</v>
      </c>
      <c r="G82" t="s">
        <v>422</v>
      </c>
      <c r="L82" t="s">
        <v>348</v>
      </c>
      <c r="M82" t="s">
        <v>290</v>
      </c>
      <c r="N82">
        <v>19.506699999999999</v>
      </c>
      <c r="AB82" t="str">
        <f>B2B!D79</f>
        <v>JM1</v>
      </c>
      <c r="AC82" t="str">
        <f>B2B!E79</f>
        <v>77</v>
      </c>
      <c r="AD82" t="str">
        <f t="shared" si="20"/>
        <v>JM1-77</v>
      </c>
      <c r="AE82" t="str">
        <f t="shared" si="21"/>
        <v>B1_GPIO169_P</v>
      </c>
      <c r="AF82" t="str">
        <f t="shared" si="22"/>
        <v>C4</v>
      </c>
      <c r="AG82">
        <f t="shared" si="23"/>
        <v>20.546199999999999</v>
      </c>
      <c r="AH82" t="str">
        <f>IF(IFERROR(IF(IF(AF82="--",INDEX(D:D,MATCH(AE82,INDEX(B:B,MATCH(AE82,B:B,)+1):B10596,)+MATCH(AE82,B:B,)))=D82,VLOOKUP(AE82,B:D,3,0),IF(AF82="--",INDEX(D:D,MATCH(AE82,INDEX(B:B,MATCH(AE82,B:B,)+1):B10596,)+MATCH(AE82,B:B,)),"---")),"---")=AD82,"---",IFERROR(IF(IF(AF82="--",INDEX(D:D,MATCH(AE82,INDEX(B:B,MATCH(AE82,B:B,)+1):B10596,)+MATCH(AE82,B:B,)))=AD82,VLOOKUP(AE82,B:D,3,0),IF(AF82="--",INDEX(D:D,MATCH(AE82,INDEX(B:B,MATCH(AE82,B:B,)+1):B10596,)+MATCH(AE82,B:B,)),"---")),"---"))</f>
        <v>---</v>
      </c>
      <c r="AI82" t="str">
        <f t="shared" si="24"/>
        <v>--</v>
      </c>
      <c r="AJ82" t="str">
        <f t="shared" si="25"/>
        <v>B1_GPIO169_P</v>
      </c>
      <c r="AK82">
        <f t="shared" si="26"/>
        <v>2</v>
      </c>
      <c r="AL82" t="str">
        <f t="shared" si="27"/>
        <v>C4</v>
      </c>
      <c r="AT82" t="str">
        <f t="shared" si="18"/>
        <v>B1_GPIO172_N</v>
      </c>
      <c r="AU82" t="str">
        <f t="shared" si="19"/>
        <v>--</v>
      </c>
    </row>
    <row r="83" spans="1:47" x14ac:dyDescent="0.25">
      <c r="A83" t="str">
        <f t="shared" si="14"/>
        <v>JM1-79</v>
      </c>
      <c r="B83" t="str">
        <f t="shared" si="15"/>
        <v>PWR_VBAT</v>
      </c>
      <c r="C83" t="str">
        <f t="shared" si="16"/>
        <v>JM1-PWR_VBAT</v>
      </c>
      <c r="D83" t="str">
        <f t="shared" si="17"/>
        <v>JM1-79</v>
      </c>
      <c r="E83" t="s">
        <v>169</v>
      </c>
      <c r="F83">
        <v>79</v>
      </c>
      <c r="G83" t="s">
        <v>423</v>
      </c>
      <c r="L83" t="s">
        <v>352</v>
      </c>
      <c r="M83" t="s">
        <v>290</v>
      </c>
      <c r="N83">
        <v>19.1311</v>
      </c>
      <c r="AB83" t="str">
        <f>B2B!D80</f>
        <v>JM1</v>
      </c>
      <c r="AC83" t="str">
        <f>B2B!E80</f>
        <v>78</v>
      </c>
      <c r="AD83" t="str">
        <f t="shared" si="20"/>
        <v>JM1-78</v>
      </c>
      <c r="AE83" t="str">
        <f t="shared" si="21"/>
        <v>B1_GPIO172_N</v>
      </c>
      <c r="AF83" t="str">
        <f t="shared" si="22"/>
        <v>A5</v>
      </c>
      <c r="AG83">
        <f t="shared" si="23"/>
        <v>14.486599999999999</v>
      </c>
      <c r="AH83" t="str">
        <f>IF(IFERROR(IF(IF(AF83="--",INDEX(D:D,MATCH(AE83,INDEX(B:B,MATCH(AE83,B:B,)+1):B10597,)+MATCH(AE83,B:B,)))=D83,VLOOKUP(AE83,B:D,3,0),IF(AF83="--",INDEX(D:D,MATCH(AE83,INDEX(B:B,MATCH(AE83,B:B,)+1):B10597,)+MATCH(AE83,B:B,)),"---")),"---")=AD83,"---",IFERROR(IF(IF(AF83="--",INDEX(D:D,MATCH(AE83,INDEX(B:B,MATCH(AE83,B:B,)+1):B10597,)+MATCH(AE83,B:B,)))=AD83,VLOOKUP(AE83,B:D,3,0),IF(AF83="--",INDEX(D:D,MATCH(AE83,INDEX(B:B,MATCH(AE83,B:B,)+1):B10597,)+MATCH(AE83,B:B,)),"---")),"---"))</f>
        <v>---</v>
      </c>
      <c r="AI83" t="str">
        <f t="shared" si="24"/>
        <v>--</v>
      </c>
      <c r="AJ83" t="str">
        <f t="shared" si="25"/>
        <v>B1_GPIO172_N</v>
      </c>
      <c r="AK83">
        <f t="shared" si="26"/>
        <v>2</v>
      </c>
      <c r="AL83" t="str">
        <f t="shared" si="27"/>
        <v>A5</v>
      </c>
      <c r="AT83" t="str">
        <f t="shared" si="18"/>
        <v>PWR_VBAT</v>
      </c>
      <c r="AU83" t="str">
        <f t="shared" si="19"/>
        <v>--</v>
      </c>
    </row>
    <row r="84" spans="1:47" x14ac:dyDescent="0.25">
      <c r="A84" t="str">
        <f t="shared" si="14"/>
        <v>JM1-80</v>
      </c>
      <c r="B84" t="str">
        <f t="shared" si="15"/>
        <v>B1_GPIO183_P</v>
      </c>
      <c r="C84" t="str">
        <f t="shared" si="16"/>
        <v>JM1-B1_GPIO183_P</v>
      </c>
      <c r="D84" t="str">
        <f t="shared" si="17"/>
        <v>JM1-80</v>
      </c>
      <c r="E84" t="s">
        <v>169</v>
      </c>
      <c r="F84">
        <v>80</v>
      </c>
      <c r="G84" t="s">
        <v>424</v>
      </c>
      <c r="L84" t="s">
        <v>425</v>
      </c>
      <c r="M84" t="s">
        <v>290</v>
      </c>
      <c r="N84">
        <v>33.061700000000002</v>
      </c>
      <c r="AB84" t="str">
        <f>B2B!D81</f>
        <v>JM1</v>
      </c>
      <c r="AC84" t="str">
        <f>B2B!E81</f>
        <v>79</v>
      </c>
      <c r="AD84" t="str">
        <f t="shared" si="20"/>
        <v>JM1-79</v>
      </c>
      <c r="AE84" t="str">
        <f t="shared" si="21"/>
        <v>PWR_VBAT</v>
      </c>
      <c r="AF84" t="str">
        <f t="shared" si="22"/>
        <v>--</v>
      </c>
      <c r="AG84">
        <f t="shared" si="23"/>
        <v>0</v>
      </c>
      <c r="AH84" t="str">
        <f>IF(IFERROR(IF(IF(AF84="--",INDEX(D:D,MATCH(AE84,INDEX(B:B,MATCH(AE84,B:B,)+1):B10598,)+MATCH(AE84,B:B,)))=D84,VLOOKUP(AE84,B:D,3,0),IF(AF84="--",INDEX(D:D,MATCH(AE84,INDEX(B:B,MATCH(AE84,B:B,)+1):B10598,)+MATCH(AE84,B:B,)),"---")),"---")=AD84,"---",IFERROR(IF(IF(AF84="--",INDEX(D:D,MATCH(AE84,INDEX(B:B,MATCH(AE84,B:B,)+1):B10598,)+MATCH(AE84,B:B,)))=AD84,VLOOKUP(AE84,B:D,3,0),IF(AF84="--",INDEX(D:D,MATCH(AE84,INDEX(B:B,MATCH(AE84,B:B,)+1):B10598,)+MATCH(AE84,B:B,)),"---")),"---"))</f>
        <v>---</v>
      </c>
      <c r="AI84" t="str">
        <f t="shared" si="24"/>
        <v>--</v>
      </c>
      <c r="AJ84" t="str">
        <f t="shared" si="25"/>
        <v>PWR_VBAT</v>
      </c>
      <c r="AK84">
        <f t="shared" si="26"/>
        <v>1</v>
      </c>
      <c r="AL84" t="str">
        <f t="shared" si="27"/>
        <v>--</v>
      </c>
      <c r="AT84" t="str">
        <f t="shared" si="18"/>
        <v>B1_GPIO183_P</v>
      </c>
      <c r="AU84" t="str">
        <f t="shared" si="19"/>
        <v>--</v>
      </c>
    </row>
    <row r="85" spans="1:47" x14ac:dyDescent="0.25">
      <c r="A85" t="str">
        <f t="shared" si="14"/>
        <v>JM1-81</v>
      </c>
      <c r="B85" t="str">
        <f t="shared" si="15"/>
        <v>B1_GPIO171_N</v>
      </c>
      <c r="C85" t="str">
        <f t="shared" si="16"/>
        <v>JM1-B1_GPIO171_N</v>
      </c>
      <c r="D85" t="str">
        <f t="shared" si="17"/>
        <v>JM1-81</v>
      </c>
      <c r="E85" t="s">
        <v>169</v>
      </c>
      <c r="F85">
        <v>81</v>
      </c>
      <c r="G85" t="s">
        <v>426</v>
      </c>
      <c r="L85" t="s">
        <v>427</v>
      </c>
      <c r="M85" t="s">
        <v>290</v>
      </c>
      <c r="N85">
        <v>33.285800000000002</v>
      </c>
      <c r="AB85" t="str">
        <f>B2B!D82</f>
        <v>JM1</v>
      </c>
      <c r="AC85" t="str">
        <f>B2B!E82</f>
        <v>80</v>
      </c>
      <c r="AD85" t="str">
        <f t="shared" si="20"/>
        <v>JM1-80</v>
      </c>
      <c r="AE85" t="str">
        <f t="shared" si="21"/>
        <v>B1_GPIO183_P</v>
      </c>
      <c r="AF85" t="str">
        <f t="shared" si="22"/>
        <v>D12</v>
      </c>
      <c r="AG85">
        <f t="shared" si="23"/>
        <v>24.614000000000001</v>
      </c>
      <c r="AH85" t="str">
        <f>IF(IFERROR(IF(IF(AF85="--",INDEX(D:D,MATCH(AE85,INDEX(B:B,MATCH(AE85,B:B,)+1):B10599,)+MATCH(AE85,B:B,)))=D85,VLOOKUP(AE85,B:D,3,0),IF(AF85="--",INDEX(D:D,MATCH(AE85,INDEX(B:B,MATCH(AE85,B:B,)+1):B10599,)+MATCH(AE85,B:B,)),"---")),"---")=AD85,"---",IFERROR(IF(IF(AF85="--",INDEX(D:D,MATCH(AE85,INDEX(B:B,MATCH(AE85,B:B,)+1):B10599,)+MATCH(AE85,B:B,)))=AD85,VLOOKUP(AE85,B:D,3,0),IF(AF85="--",INDEX(D:D,MATCH(AE85,INDEX(B:B,MATCH(AE85,B:B,)+1):B10599,)+MATCH(AE85,B:B,)),"---")),"---"))</f>
        <v>---</v>
      </c>
      <c r="AI85" t="str">
        <f t="shared" si="24"/>
        <v>--</v>
      </c>
      <c r="AJ85" t="str">
        <f t="shared" si="25"/>
        <v>B1_GPIO183_P</v>
      </c>
      <c r="AK85">
        <f t="shared" si="26"/>
        <v>2</v>
      </c>
      <c r="AL85" t="str">
        <f t="shared" si="27"/>
        <v>D12</v>
      </c>
      <c r="AT85" t="str">
        <f t="shared" si="18"/>
        <v>B1_GPIO171_N</v>
      </c>
      <c r="AU85" t="str">
        <f t="shared" si="19"/>
        <v>--</v>
      </c>
    </row>
    <row r="86" spans="1:47" x14ac:dyDescent="0.25">
      <c r="A86" t="str">
        <f t="shared" si="14"/>
        <v>JM1-82</v>
      </c>
      <c r="B86" t="str">
        <f t="shared" si="15"/>
        <v>B1_GPIO183_N</v>
      </c>
      <c r="C86" t="str">
        <f t="shared" si="16"/>
        <v>JM1-B1_GPIO183_N</v>
      </c>
      <c r="D86" t="str">
        <f t="shared" si="17"/>
        <v>JM1-82</v>
      </c>
      <c r="E86" t="s">
        <v>169</v>
      </c>
      <c r="F86">
        <v>82</v>
      </c>
      <c r="G86" t="s">
        <v>428</v>
      </c>
      <c r="L86" t="s">
        <v>361</v>
      </c>
      <c r="M86" t="s">
        <v>290</v>
      </c>
      <c r="N86">
        <v>20.018899999999999</v>
      </c>
      <c r="AB86" t="str">
        <f>B2B!D83</f>
        <v>JM1</v>
      </c>
      <c r="AC86" t="str">
        <f>B2B!E83</f>
        <v>81</v>
      </c>
      <c r="AD86" t="str">
        <f t="shared" si="20"/>
        <v>JM1-81</v>
      </c>
      <c r="AE86" t="str">
        <f t="shared" si="21"/>
        <v>B1_GPIO171_N</v>
      </c>
      <c r="AF86" t="str">
        <f t="shared" si="22"/>
        <v>C7</v>
      </c>
      <c r="AG86">
        <f t="shared" si="23"/>
        <v>23.394300000000001</v>
      </c>
      <c r="AH86" t="str">
        <f>IF(IFERROR(IF(IF(AF86="--",INDEX(D:D,MATCH(AE86,INDEX(B:B,MATCH(AE86,B:B,)+1):B10600,)+MATCH(AE86,B:B,)))=D86,VLOOKUP(AE86,B:D,3,0),IF(AF86="--",INDEX(D:D,MATCH(AE86,INDEX(B:B,MATCH(AE86,B:B,)+1):B10600,)+MATCH(AE86,B:B,)),"---")),"---")=AD86,"---",IFERROR(IF(IF(AF86="--",INDEX(D:D,MATCH(AE86,INDEX(B:B,MATCH(AE86,B:B,)+1):B10600,)+MATCH(AE86,B:B,)))=AD86,VLOOKUP(AE86,B:D,3,0),IF(AF86="--",INDEX(D:D,MATCH(AE86,INDEX(B:B,MATCH(AE86,B:B,)+1):B10600,)+MATCH(AE86,B:B,)),"---")),"---"))</f>
        <v>---</v>
      </c>
      <c r="AI86" t="str">
        <f t="shared" si="24"/>
        <v>--</v>
      </c>
      <c r="AJ86" t="str">
        <f t="shared" si="25"/>
        <v>B1_GPIO171_N</v>
      </c>
      <c r="AK86">
        <f t="shared" si="26"/>
        <v>2</v>
      </c>
      <c r="AL86" t="str">
        <f t="shared" si="27"/>
        <v>C7</v>
      </c>
      <c r="AT86" t="str">
        <f t="shared" si="18"/>
        <v>B1_GPIO183_N</v>
      </c>
      <c r="AU86" t="str">
        <f t="shared" si="19"/>
        <v>--</v>
      </c>
    </row>
    <row r="87" spans="1:47" x14ac:dyDescent="0.25">
      <c r="A87" t="str">
        <f t="shared" si="14"/>
        <v>JM1-83</v>
      </c>
      <c r="B87" t="str">
        <f t="shared" si="15"/>
        <v>B1_GPIO171_P</v>
      </c>
      <c r="C87" t="str">
        <f t="shared" si="16"/>
        <v>JM1-B1_GPIO171_P</v>
      </c>
      <c r="D87" t="str">
        <f t="shared" si="17"/>
        <v>JM1-83</v>
      </c>
      <c r="E87" t="s">
        <v>169</v>
      </c>
      <c r="F87">
        <v>83</v>
      </c>
      <c r="G87" t="s">
        <v>429</v>
      </c>
      <c r="L87" t="s">
        <v>357</v>
      </c>
      <c r="M87" t="s">
        <v>290</v>
      </c>
      <c r="N87">
        <v>20.249400000000001</v>
      </c>
      <c r="AB87" t="str">
        <f>B2B!D84</f>
        <v>JM1</v>
      </c>
      <c r="AC87" t="str">
        <f>B2B!E84</f>
        <v>82</v>
      </c>
      <c r="AD87" t="str">
        <f t="shared" si="20"/>
        <v>JM1-82</v>
      </c>
      <c r="AE87" t="str">
        <f t="shared" si="21"/>
        <v>B1_GPIO183_N</v>
      </c>
      <c r="AF87" t="str">
        <f t="shared" si="22"/>
        <v>E11</v>
      </c>
      <c r="AG87">
        <f t="shared" si="23"/>
        <v>24.8127</v>
      </c>
      <c r="AH87" t="str">
        <f>IF(IFERROR(IF(IF(AF87="--",INDEX(D:D,MATCH(AE87,INDEX(B:B,MATCH(AE87,B:B,)+1):B10601,)+MATCH(AE87,B:B,)))=D87,VLOOKUP(AE87,B:D,3,0),IF(AF87="--",INDEX(D:D,MATCH(AE87,INDEX(B:B,MATCH(AE87,B:B,)+1):B10601,)+MATCH(AE87,B:B,)),"---")),"---")=AD87,"---",IFERROR(IF(IF(AF87="--",INDEX(D:D,MATCH(AE87,INDEX(B:B,MATCH(AE87,B:B,)+1):B10601,)+MATCH(AE87,B:B,)))=AD87,VLOOKUP(AE87,B:D,3,0),IF(AF87="--",INDEX(D:D,MATCH(AE87,INDEX(B:B,MATCH(AE87,B:B,)+1):B10601,)+MATCH(AE87,B:B,)),"---")),"---"))</f>
        <v>---</v>
      </c>
      <c r="AI87" t="str">
        <f t="shared" si="24"/>
        <v>--</v>
      </c>
      <c r="AJ87" t="str">
        <f t="shared" si="25"/>
        <v>B1_GPIO183_N</v>
      </c>
      <c r="AK87">
        <f t="shared" si="26"/>
        <v>2</v>
      </c>
      <c r="AL87" t="str">
        <f t="shared" si="27"/>
        <v>E11</v>
      </c>
      <c r="AT87" t="str">
        <f t="shared" si="18"/>
        <v>B1_GPIO171_P</v>
      </c>
      <c r="AU87" t="str">
        <f t="shared" si="19"/>
        <v>--</v>
      </c>
    </row>
    <row r="88" spans="1:47" x14ac:dyDescent="0.25">
      <c r="A88" t="str">
        <f t="shared" si="14"/>
        <v>JM1-84</v>
      </c>
      <c r="B88" t="str">
        <f t="shared" si="15"/>
        <v>GND</v>
      </c>
      <c r="C88" t="str">
        <f t="shared" si="16"/>
        <v>JM1-GND</v>
      </c>
      <c r="D88" t="str">
        <f t="shared" si="17"/>
        <v>JM1-84</v>
      </c>
      <c r="E88" t="s">
        <v>169</v>
      </c>
      <c r="F88">
        <v>84</v>
      </c>
      <c r="G88" t="s">
        <v>291</v>
      </c>
      <c r="L88" t="s">
        <v>430</v>
      </c>
      <c r="M88" t="s">
        <v>290</v>
      </c>
      <c r="N88">
        <v>21.860199999999999</v>
      </c>
      <c r="AB88" t="str">
        <f>B2B!D85</f>
        <v>JM1</v>
      </c>
      <c r="AC88" t="str">
        <f>B2B!E85</f>
        <v>83</v>
      </c>
      <c r="AD88" t="str">
        <f t="shared" si="20"/>
        <v>JM1-83</v>
      </c>
      <c r="AE88" t="str">
        <f t="shared" si="21"/>
        <v>B1_GPIO171_P</v>
      </c>
      <c r="AF88" t="str">
        <f t="shared" si="22"/>
        <v>C6</v>
      </c>
      <c r="AG88">
        <f t="shared" si="23"/>
        <v>23.649699999999999</v>
      </c>
      <c r="AH88" t="str">
        <f>IF(IFERROR(IF(IF(AF88="--",INDEX(D:D,MATCH(AE88,INDEX(B:B,MATCH(AE88,B:B,)+1):B10602,)+MATCH(AE88,B:B,)))=D88,VLOOKUP(AE88,B:D,3,0),IF(AF88="--",INDEX(D:D,MATCH(AE88,INDEX(B:B,MATCH(AE88,B:B,)+1):B10602,)+MATCH(AE88,B:B,)),"---")),"---")=AD88,"---",IFERROR(IF(IF(AF88="--",INDEX(D:D,MATCH(AE88,INDEX(B:B,MATCH(AE88,B:B,)+1):B10602,)+MATCH(AE88,B:B,)))=AD88,VLOOKUP(AE88,B:D,3,0),IF(AF88="--",INDEX(D:D,MATCH(AE88,INDEX(B:B,MATCH(AE88,B:B,)+1):B10602,)+MATCH(AE88,B:B,)),"---")),"---"))</f>
        <v>---</v>
      </c>
      <c r="AI88" t="str">
        <f t="shared" si="24"/>
        <v>--</v>
      </c>
      <c r="AJ88" t="str">
        <f t="shared" si="25"/>
        <v>B1_GPIO171_P</v>
      </c>
      <c r="AK88">
        <f t="shared" si="26"/>
        <v>2</v>
      </c>
      <c r="AL88" t="str">
        <f t="shared" si="27"/>
        <v>C6</v>
      </c>
      <c r="AT88" t="str">
        <f t="shared" si="18"/>
        <v>GND</v>
      </c>
      <c r="AU88" t="str">
        <f t="shared" si="19"/>
        <v>--</v>
      </c>
    </row>
    <row r="89" spans="1:47" x14ac:dyDescent="0.25">
      <c r="A89" t="str">
        <f t="shared" si="14"/>
        <v>JM1-85</v>
      </c>
      <c r="B89" t="str">
        <f t="shared" si="15"/>
        <v>UART_TX</v>
      </c>
      <c r="C89" t="str">
        <f t="shared" si="16"/>
        <v>JM1-UART_TX</v>
      </c>
      <c r="D89" t="str">
        <f t="shared" si="17"/>
        <v>JM1-85</v>
      </c>
      <c r="E89" t="s">
        <v>169</v>
      </c>
      <c r="F89">
        <v>85</v>
      </c>
      <c r="G89" t="s">
        <v>431</v>
      </c>
      <c r="L89" t="s">
        <v>432</v>
      </c>
      <c r="M89" t="s">
        <v>290</v>
      </c>
      <c r="N89">
        <v>21.4283</v>
      </c>
      <c r="AB89" t="str">
        <f>B2B!D86</f>
        <v>JM1</v>
      </c>
      <c r="AC89" t="str">
        <f>B2B!E86</f>
        <v>84</v>
      </c>
      <c r="AD89" t="str">
        <f t="shared" si="20"/>
        <v>JM1-84</v>
      </c>
      <c r="AE89" t="str">
        <f t="shared" si="21"/>
        <v>GND</v>
      </c>
      <c r="AF89" t="str">
        <f t="shared" si="22"/>
        <v>---</v>
      </c>
      <c r="AG89" t="str">
        <f t="shared" si="23"/>
        <v>---</v>
      </c>
      <c r="AH89" t="str">
        <f>IF(IFERROR(IF(IF(AF89="--",INDEX(D:D,MATCH(AE89,INDEX(B:B,MATCH(AE89,B:B,)+1):B10603,)+MATCH(AE89,B:B,)))=D89,VLOOKUP(AE89,B:D,3,0),IF(AF89="--",INDEX(D:D,MATCH(AE89,INDEX(B:B,MATCH(AE89,B:B,)+1):B10603,)+MATCH(AE89,B:B,)),"---")),"---")=AD89,"---",IFERROR(IF(IF(AF89="--",INDEX(D:D,MATCH(AE89,INDEX(B:B,MATCH(AE89,B:B,)+1):B10603,)+MATCH(AE89,B:B,)))=AD89,VLOOKUP(AE89,B:D,3,0),IF(AF89="--",INDEX(D:D,MATCH(AE89,INDEX(B:B,MATCH(AE89,B:B,)+1):B10603,)+MATCH(AE89,B:B,)),"---")),"---"))</f>
        <v>---</v>
      </c>
      <c r="AI89" t="str">
        <f t="shared" si="24"/>
        <v>--</v>
      </c>
      <c r="AJ89" t="str">
        <f t="shared" si="25"/>
        <v>GND</v>
      </c>
      <c r="AK89">
        <f t="shared" si="26"/>
        <v>530</v>
      </c>
      <c r="AL89" t="str">
        <f t="shared" si="27"/>
        <v>---</v>
      </c>
      <c r="AT89" t="str">
        <f t="shared" si="18"/>
        <v>UART_TX</v>
      </c>
      <c r="AU89" t="str">
        <f t="shared" si="19"/>
        <v>--</v>
      </c>
    </row>
    <row r="90" spans="1:47" x14ac:dyDescent="0.25">
      <c r="A90" t="str">
        <f t="shared" si="14"/>
        <v>JM1-86</v>
      </c>
      <c r="B90" t="str">
        <f t="shared" si="15"/>
        <v>B1_GPIO168_P</v>
      </c>
      <c r="C90" t="str">
        <f t="shared" si="16"/>
        <v>JM1-B1_GPIO168_P</v>
      </c>
      <c r="D90" t="str">
        <f t="shared" si="17"/>
        <v>JM1-86</v>
      </c>
      <c r="E90" t="s">
        <v>169</v>
      </c>
      <c r="F90">
        <v>86</v>
      </c>
      <c r="G90" t="s">
        <v>432</v>
      </c>
      <c r="L90" t="s">
        <v>418</v>
      </c>
      <c r="M90" t="s">
        <v>290</v>
      </c>
      <c r="N90">
        <v>20.770199999999999</v>
      </c>
      <c r="AB90" t="str">
        <f>B2B!D87</f>
        <v>JM1</v>
      </c>
      <c r="AC90" t="str">
        <f>B2B!E87</f>
        <v>85</v>
      </c>
      <c r="AD90" t="str">
        <f t="shared" si="20"/>
        <v>JM1-85</v>
      </c>
      <c r="AE90" t="str">
        <f t="shared" si="21"/>
        <v>UART_TX</v>
      </c>
      <c r="AF90" t="str">
        <f t="shared" si="22"/>
        <v>H5</v>
      </c>
      <c r="AG90">
        <f t="shared" si="23"/>
        <v>26.837199999999999</v>
      </c>
      <c r="AH90" t="str">
        <f>IF(IFERROR(IF(IF(AF90="--",INDEX(D:D,MATCH(AE90,INDEX(B:B,MATCH(AE90,B:B,)+1):B10604,)+MATCH(AE90,B:B,)))=D90,VLOOKUP(AE90,B:D,3,0),IF(AF90="--",INDEX(D:D,MATCH(AE90,INDEX(B:B,MATCH(AE90,B:B,)+1):B10604,)+MATCH(AE90,B:B,)),"---")),"---")=AD90,"---",IFERROR(IF(IF(AF90="--",INDEX(D:D,MATCH(AE90,INDEX(B:B,MATCH(AE90,B:B,)+1):B10604,)+MATCH(AE90,B:B,)))=AD90,VLOOKUP(AE90,B:D,3,0),IF(AF90="--",INDEX(D:D,MATCH(AE90,INDEX(B:B,MATCH(AE90,B:B,)+1):B10604,)+MATCH(AE90,B:B,)),"---")),"---"))</f>
        <v>---</v>
      </c>
      <c r="AI90" t="str">
        <f t="shared" si="24"/>
        <v>--</v>
      </c>
      <c r="AJ90" t="str">
        <f t="shared" si="25"/>
        <v>UART_TX</v>
      </c>
      <c r="AK90">
        <f t="shared" si="26"/>
        <v>2</v>
      </c>
      <c r="AL90" t="str">
        <f t="shared" si="27"/>
        <v>H5</v>
      </c>
      <c r="AT90" t="str">
        <f t="shared" si="18"/>
        <v>B1_GPIO168_P</v>
      </c>
      <c r="AU90" t="str">
        <f t="shared" si="19"/>
        <v>--</v>
      </c>
    </row>
    <row r="91" spans="1:47" x14ac:dyDescent="0.25">
      <c r="A91" t="str">
        <f t="shared" si="14"/>
        <v>JM1-87</v>
      </c>
      <c r="B91" t="str">
        <f t="shared" si="15"/>
        <v>GPIO0</v>
      </c>
      <c r="C91" t="str">
        <f t="shared" si="16"/>
        <v>JM1-GPIO0</v>
      </c>
      <c r="D91" t="str">
        <f t="shared" si="17"/>
        <v>JM1-87</v>
      </c>
      <c r="E91" t="s">
        <v>169</v>
      </c>
      <c r="F91">
        <v>87</v>
      </c>
      <c r="G91" t="s">
        <v>433</v>
      </c>
      <c r="L91" t="s">
        <v>421</v>
      </c>
      <c r="M91" t="s">
        <v>290</v>
      </c>
      <c r="N91">
        <v>20.546199999999999</v>
      </c>
      <c r="AB91" t="str">
        <f>B2B!D88</f>
        <v>JM1</v>
      </c>
      <c r="AC91" t="str">
        <f>B2B!E88</f>
        <v>86</v>
      </c>
      <c r="AD91" t="str">
        <f t="shared" si="20"/>
        <v>JM1-86</v>
      </c>
      <c r="AE91" t="str">
        <f t="shared" si="21"/>
        <v>B1_GPIO168_P</v>
      </c>
      <c r="AF91" t="str">
        <f t="shared" si="22"/>
        <v>D7</v>
      </c>
      <c r="AG91">
        <f t="shared" si="23"/>
        <v>21.4283</v>
      </c>
      <c r="AH91" t="str">
        <f>IF(IFERROR(IF(IF(AF91="--",INDEX(D:D,MATCH(AE91,INDEX(B:B,MATCH(AE91,B:B,)+1):B10605,)+MATCH(AE91,B:B,)))=D91,VLOOKUP(AE91,B:D,3,0),IF(AF91="--",INDEX(D:D,MATCH(AE91,INDEX(B:B,MATCH(AE91,B:B,)+1):B10605,)+MATCH(AE91,B:B,)),"---")),"---")=AD91,"---",IFERROR(IF(IF(AF91="--",INDEX(D:D,MATCH(AE91,INDEX(B:B,MATCH(AE91,B:B,)+1):B10605,)+MATCH(AE91,B:B,)))=AD91,VLOOKUP(AE91,B:D,3,0),IF(AF91="--",INDEX(D:D,MATCH(AE91,INDEX(B:B,MATCH(AE91,B:B,)+1):B10605,)+MATCH(AE91,B:B,)),"---")),"---"))</f>
        <v>---</v>
      </c>
      <c r="AI91" t="str">
        <f t="shared" si="24"/>
        <v>--</v>
      </c>
      <c r="AJ91" t="str">
        <f t="shared" si="25"/>
        <v>B1_GPIO168_P</v>
      </c>
      <c r="AK91">
        <f t="shared" si="26"/>
        <v>2</v>
      </c>
      <c r="AL91" t="str">
        <f t="shared" si="27"/>
        <v>D7</v>
      </c>
      <c r="AT91" t="str">
        <f t="shared" si="18"/>
        <v>GPIO0</v>
      </c>
      <c r="AU91" t="str">
        <f t="shared" si="19"/>
        <v>--</v>
      </c>
    </row>
    <row r="92" spans="1:47" x14ac:dyDescent="0.25">
      <c r="A92" t="str">
        <f t="shared" si="14"/>
        <v>JM1-88</v>
      </c>
      <c r="B92" t="str">
        <f t="shared" si="15"/>
        <v>B1_GPIO168_N</v>
      </c>
      <c r="C92" t="str">
        <f t="shared" si="16"/>
        <v>JM1-B1_GPIO168_N</v>
      </c>
      <c r="D92" t="str">
        <f t="shared" si="17"/>
        <v>JM1-88</v>
      </c>
      <c r="E92" t="s">
        <v>169</v>
      </c>
      <c r="F92">
        <v>88</v>
      </c>
      <c r="G92" t="s">
        <v>430</v>
      </c>
      <c r="L92" t="s">
        <v>434</v>
      </c>
      <c r="M92" t="s">
        <v>290</v>
      </c>
      <c r="N92">
        <v>28.6905</v>
      </c>
      <c r="AB92" t="str">
        <f>B2B!D89</f>
        <v>JM1</v>
      </c>
      <c r="AC92" t="str">
        <f>B2B!E89</f>
        <v>87</v>
      </c>
      <c r="AD92" t="str">
        <f t="shared" si="20"/>
        <v>JM1-87</v>
      </c>
      <c r="AE92" t="str">
        <f t="shared" si="21"/>
        <v>GPIO0</v>
      </c>
      <c r="AF92" t="str">
        <f t="shared" si="22"/>
        <v>D4</v>
      </c>
      <c r="AG92">
        <f t="shared" si="23"/>
        <v>35.406700000000001</v>
      </c>
      <c r="AH92" t="str">
        <f>IF(IFERROR(IF(IF(AF92="--",INDEX(D:D,MATCH(AE92,INDEX(B:B,MATCH(AE92,B:B,)+1):B10606,)+MATCH(AE92,B:B,)))=D92,VLOOKUP(AE92,B:D,3,0),IF(AF92="--",INDEX(D:D,MATCH(AE92,INDEX(B:B,MATCH(AE92,B:B,)+1):B10606,)+MATCH(AE92,B:B,)),"---")),"---")=AD92,"---",IFERROR(IF(IF(AF92="--",INDEX(D:D,MATCH(AE92,INDEX(B:B,MATCH(AE92,B:B,)+1):B10606,)+MATCH(AE92,B:B,)))=AD92,VLOOKUP(AE92,B:D,3,0),IF(AF92="--",INDEX(D:D,MATCH(AE92,INDEX(B:B,MATCH(AE92,B:B,)+1):B10606,)+MATCH(AE92,B:B,)),"---")),"---"))</f>
        <v>---</v>
      </c>
      <c r="AI92" t="str">
        <f t="shared" si="24"/>
        <v>--</v>
      </c>
      <c r="AJ92" t="str">
        <f t="shared" si="25"/>
        <v>GPIO0</v>
      </c>
      <c r="AK92">
        <f t="shared" si="26"/>
        <v>2</v>
      </c>
      <c r="AL92" t="str">
        <f t="shared" si="27"/>
        <v>D4</v>
      </c>
      <c r="AT92" t="str">
        <f t="shared" si="18"/>
        <v>B1_GPIO168_N</v>
      </c>
      <c r="AU92" t="str">
        <f t="shared" si="19"/>
        <v>--</v>
      </c>
    </row>
    <row r="93" spans="1:47" x14ac:dyDescent="0.25">
      <c r="A93" t="str">
        <f t="shared" si="14"/>
        <v>JM1-89</v>
      </c>
      <c r="B93" t="str">
        <f t="shared" si="15"/>
        <v>JTAGSEL</v>
      </c>
      <c r="C93" t="str">
        <f t="shared" si="16"/>
        <v>JM1-JTAGSEL</v>
      </c>
      <c r="D93" t="str">
        <f t="shared" si="17"/>
        <v>JM1-89</v>
      </c>
      <c r="E93" t="s">
        <v>169</v>
      </c>
      <c r="F93">
        <v>89</v>
      </c>
      <c r="G93" t="s">
        <v>435</v>
      </c>
      <c r="L93" t="s">
        <v>436</v>
      </c>
      <c r="M93" t="s">
        <v>290</v>
      </c>
      <c r="N93">
        <v>28.919699999999999</v>
      </c>
      <c r="AB93" t="str">
        <f>B2B!D90</f>
        <v>JM1</v>
      </c>
      <c r="AC93" t="str">
        <f>B2B!E90</f>
        <v>88</v>
      </c>
      <c r="AD93" t="str">
        <f t="shared" si="20"/>
        <v>JM1-88</v>
      </c>
      <c r="AE93" t="str">
        <f t="shared" si="21"/>
        <v>B1_GPIO168_N</v>
      </c>
      <c r="AF93" t="str">
        <f t="shared" si="22"/>
        <v>D6</v>
      </c>
      <c r="AG93">
        <f t="shared" si="23"/>
        <v>21.860199999999999</v>
      </c>
      <c r="AH93" t="str">
        <f>IF(IFERROR(IF(IF(AF93="--",INDEX(D:D,MATCH(AE93,INDEX(B:B,MATCH(AE93,B:B,)+1):B10607,)+MATCH(AE93,B:B,)))=D93,VLOOKUP(AE93,B:D,3,0),IF(AF93="--",INDEX(D:D,MATCH(AE93,INDEX(B:B,MATCH(AE93,B:B,)+1):B10607,)+MATCH(AE93,B:B,)),"---")),"---")=AD93,"---",IFERROR(IF(IF(AF93="--",INDEX(D:D,MATCH(AE93,INDEX(B:B,MATCH(AE93,B:B,)+1):B10607,)+MATCH(AE93,B:B,)))=AD93,VLOOKUP(AE93,B:D,3,0),IF(AF93="--",INDEX(D:D,MATCH(AE93,INDEX(B:B,MATCH(AE93,B:B,)+1):B10607,)+MATCH(AE93,B:B,)),"---")),"---"))</f>
        <v>---</v>
      </c>
      <c r="AI93" t="str">
        <f t="shared" si="24"/>
        <v>--</v>
      </c>
      <c r="AJ93" t="str">
        <f t="shared" si="25"/>
        <v>B1_GPIO168_N</v>
      </c>
      <c r="AK93">
        <f t="shared" si="26"/>
        <v>2</v>
      </c>
      <c r="AL93" t="str">
        <f t="shared" si="27"/>
        <v>D6</v>
      </c>
      <c r="AT93" t="str">
        <f t="shared" si="18"/>
        <v>JTAGSEL</v>
      </c>
      <c r="AU93" t="str">
        <f t="shared" si="19"/>
        <v>--</v>
      </c>
    </row>
    <row r="94" spans="1:47" x14ac:dyDescent="0.25">
      <c r="A94" t="str">
        <f t="shared" si="14"/>
        <v>JM1-90</v>
      </c>
      <c r="B94" t="str">
        <f t="shared" si="15"/>
        <v>GND</v>
      </c>
      <c r="C94" t="str">
        <f t="shared" si="16"/>
        <v>JM1-GND</v>
      </c>
      <c r="D94" t="str">
        <f t="shared" si="17"/>
        <v>JM1-90</v>
      </c>
      <c r="E94" t="s">
        <v>169</v>
      </c>
      <c r="F94">
        <v>90</v>
      </c>
      <c r="G94" t="s">
        <v>291</v>
      </c>
      <c r="L94" t="s">
        <v>412</v>
      </c>
      <c r="M94" t="s">
        <v>290</v>
      </c>
      <c r="N94">
        <v>15.812200000000001</v>
      </c>
      <c r="AB94" t="str">
        <f>B2B!D91</f>
        <v>JM1</v>
      </c>
      <c r="AC94" t="str">
        <f>B2B!E91</f>
        <v>89</v>
      </c>
      <c r="AD94" t="str">
        <f t="shared" si="20"/>
        <v>JM1-89</v>
      </c>
      <c r="AE94" t="str">
        <f t="shared" si="21"/>
        <v>JTAGSEL</v>
      </c>
      <c r="AF94" t="str">
        <f t="shared" si="22"/>
        <v>--</v>
      </c>
      <c r="AG94">
        <f t="shared" si="23"/>
        <v>6.2206999999999999</v>
      </c>
      <c r="AH94" t="str">
        <f>IF(IFERROR(IF(IF(AF94="--",INDEX(D:D,MATCH(AE94,INDEX(B:B,MATCH(AE94,B:B,)+1):B10608,)+MATCH(AE94,B:B,)))=D94,VLOOKUP(AE94,B:D,3,0),IF(AF94="--",INDEX(D:D,MATCH(AE94,INDEX(B:B,MATCH(AE94,B:B,)+1):B10608,)+MATCH(AE94,B:B,)),"---")),"---")=AD94,"---",IFERROR(IF(IF(AF94="--",INDEX(D:D,MATCH(AE94,INDEX(B:B,MATCH(AE94,B:B,)+1):B10608,)+MATCH(AE94,B:B,)))=AD94,VLOOKUP(AE94,B:D,3,0),IF(AF94="--",INDEX(D:D,MATCH(AE94,INDEX(B:B,MATCH(AE94,B:B,)+1):B10608,)+MATCH(AE94,B:B,)),"---")),"---"))</f>
        <v>U1-26</v>
      </c>
      <c r="AI94" t="str">
        <f t="shared" si="24"/>
        <v>--</v>
      </c>
      <c r="AJ94" t="str">
        <f t="shared" si="25"/>
        <v>JTAGSEL</v>
      </c>
      <c r="AK94">
        <f t="shared" si="26"/>
        <v>2</v>
      </c>
      <c r="AL94" t="str">
        <f t="shared" si="27"/>
        <v>--</v>
      </c>
      <c r="AT94" t="str">
        <f t="shared" si="18"/>
        <v>GND</v>
      </c>
      <c r="AU94" t="str">
        <f t="shared" si="19"/>
        <v>--</v>
      </c>
    </row>
    <row r="95" spans="1:47" x14ac:dyDescent="0.25">
      <c r="A95" t="str">
        <f t="shared" si="14"/>
        <v>JM1-91</v>
      </c>
      <c r="B95" t="str">
        <f t="shared" si="15"/>
        <v>GPIO1</v>
      </c>
      <c r="C95" t="str">
        <f t="shared" si="16"/>
        <v>JM1-GPIO1</v>
      </c>
      <c r="D95" t="str">
        <f t="shared" si="17"/>
        <v>JM1-91</v>
      </c>
      <c r="E95" t="s">
        <v>169</v>
      </c>
      <c r="F95">
        <v>91</v>
      </c>
      <c r="G95" t="s">
        <v>437</v>
      </c>
      <c r="L95" t="s">
        <v>414</v>
      </c>
      <c r="M95" t="s">
        <v>290</v>
      </c>
      <c r="N95">
        <v>16.061699999999998</v>
      </c>
      <c r="AB95" t="str">
        <f>B2B!D92</f>
        <v>JM1</v>
      </c>
      <c r="AC95" t="str">
        <f>B2B!E92</f>
        <v>90</v>
      </c>
      <c r="AD95" t="str">
        <f t="shared" si="20"/>
        <v>JM1-90</v>
      </c>
      <c r="AE95" t="str">
        <f t="shared" si="21"/>
        <v>GND</v>
      </c>
      <c r="AF95" t="str">
        <f t="shared" si="22"/>
        <v>---</v>
      </c>
      <c r="AG95" t="str">
        <f t="shared" si="23"/>
        <v>---</v>
      </c>
      <c r="AH95" t="str">
        <f>IF(IFERROR(IF(IF(AF95="--",INDEX(D:D,MATCH(AE95,INDEX(B:B,MATCH(AE95,B:B,)+1):B10609,)+MATCH(AE95,B:B,)))=D95,VLOOKUP(AE95,B:D,3,0),IF(AF95="--",INDEX(D:D,MATCH(AE95,INDEX(B:B,MATCH(AE95,B:B,)+1):B10609,)+MATCH(AE95,B:B,)),"---")),"---")=AD95,"---",IFERROR(IF(IF(AF95="--",INDEX(D:D,MATCH(AE95,INDEX(B:B,MATCH(AE95,B:B,)+1):B10609,)+MATCH(AE95,B:B,)))=AD95,VLOOKUP(AE95,B:D,3,0),IF(AF95="--",INDEX(D:D,MATCH(AE95,INDEX(B:B,MATCH(AE95,B:B,)+1):B10609,)+MATCH(AE95,B:B,)),"---")),"---"))</f>
        <v>---</v>
      </c>
      <c r="AI95" t="str">
        <f t="shared" si="24"/>
        <v>--</v>
      </c>
      <c r="AJ95" t="str">
        <f t="shared" si="25"/>
        <v>GND</v>
      </c>
      <c r="AK95">
        <f t="shared" si="26"/>
        <v>530</v>
      </c>
      <c r="AL95" t="str">
        <f t="shared" si="27"/>
        <v>---</v>
      </c>
      <c r="AT95" t="str">
        <f t="shared" si="18"/>
        <v>GPIO1</v>
      </c>
      <c r="AU95" t="str">
        <f t="shared" si="19"/>
        <v>--</v>
      </c>
    </row>
    <row r="96" spans="1:47" x14ac:dyDescent="0.25">
      <c r="A96" t="str">
        <f t="shared" si="14"/>
        <v>JM1-92</v>
      </c>
      <c r="B96" t="str">
        <f t="shared" si="15"/>
        <v>UART_RX</v>
      </c>
      <c r="C96" t="str">
        <f t="shared" si="16"/>
        <v>JM1-UART_RX</v>
      </c>
      <c r="D96" t="str">
        <f t="shared" si="17"/>
        <v>JM1-92</v>
      </c>
      <c r="E96" t="s">
        <v>169</v>
      </c>
      <c r="F96">
        <v>92</v>
      </c>
      <c r="G96" t="s">
        <v>438</v>
      </c>
      <c r="L96" t="s">
        <v>426</v>
      </c>
      <c r="M96" t="s">
        <v>290</v>
      </c>
      <c r="N96">
        <v>23.394300000000001</v>
      </c>
      <c r="AB96" t="str">
        <f>B2B!D93</f>
        <v>JM1</v>
      </c>
      <c r="AC96" t="str">
        <f>B2B!E93</f>
        <v>91</v>
      </c>
      <c r="AD96" t="str">
        <f t="shared" si="20"/>
        <v>JM1-91</v>
      </c>
      <c r="AE96" t="str">
        <f t="shared" si="21"/>
        <v>GPIO1</v>
      </c>
      <c r="AF96" t="str">
        <f t="shared" si="22"/>
        <v>B3</v>
      </c>
      <c r="AG96">
        <f t="shared" si="23"/>
        <v>34.299900000000001</v>
      </c>
      <c r="AH96" t="str">
        <f>IF(IFERROR(IF(IF(AF96="--",INDEX(D:D,MATCH(AE96,INDEX(B:B,MATCH(AE96,B:B,)+1):B10610,)+MATCH(AE96,B:B,)))=D96,VLOOKUP(AE96,B:D,3,0),IF(AF96="--",INDEX(D:D,MATCH(AE96,INDEX(B:B,MATCH(AE96,B:B,)+1):B10610,)+MATCH(AE96,B:B,)),"---")),"---")=AD96,"---",IFERROR(IF(IF(AF96="--",INDEX(D:D,MATCH(AE96,INDEX(B:B,MATCH(AE96,B:B,)+1):B10610,)+MATCH(AE96,B:B,)))=AD96,VLOOKUP(AE96,B:D,3,0),IF(AF96="--",INDEX(D:D,MATCH(AE96,INDEX(B:B,MATCH(AE96,B:B,)+1):B10610,)+MATCH(AE96,B:B,)),"---")),"---"))</f>
        <v>---</v>
      </c>
      <c r="AI96" t="str">
        <f t="shared" si="24"/>
        <v>--</v>
      </c>
      <c r="AJ96" t="str">
        <f t="shared" si="25"/>
        <v>GPIO1</v>
      </c>
      <c r="AK96">
        <f t="shared" si="26"/>
        <v>2</v>
      </c>
      <c r="AL96" t="str">
        <f t="shared" si="27"/>
        <v>B3</v>
      </c>
      <c r="AT96" t="str">
        <f t="shared" si="18"/>
        <v>UART_RX</v>
      </c>
      <c r="AU96" t="str">
        <f t="shared" si="19"/>
        <v>--</v>
      </c>
    </row>
    <row r="97" spans="1:47" x14ac:dyDescent="0.25">
      <c r="A97" t="str">
        <f t="shared" si="14"/>
        <v>JM1-93</v>
      </c>
      <c r="B97" t="str">
        <f t="shared" si="15"/>
        <v>I2C_CON_SDA</v>
      </c>
      <c r="C97" t="str">
        <f t="shared" si="16"/>
        <v>JM1-I2C_CON_SDA</v>
      </c>
      <c r="D97" t="str">
        <f t="shared" si="17"/>
        <v>JM1-93</v>
      </c>
      <c r="E97" t="s">
        <v>169</v>
      </c>
      <c r="F97">
        <v>93</v>
      </c>
      <c r="G97" t="s">
        <v>439</v>
      </c>
      <c r="L97" t="s">
        <v>429</v>
      </c>
      <c r="M97" t="s">
        <v>290</v>
      </c>
      <c r="N97">
        <v>23.649699999999999</v>
      </c>
      <c r="AB97" t="str">
        <f>B2B!D94</f>
        <v>JM1</v>
      </c>
      <c r="AC97" t="str">
        <f>B2B!E94</f>
        <v>92</v>
      </c>
      <c r="AD97" t="str">
        <f t="shared" si="20"/>
        <v>JM1-92</v>
      </c>
      <c r="AE97" t="str">
        <f t="shared" si="21"/>
        <v>UART_RX</v>
      </c>
      <c r="AF97" t="str">
        <f t="shared" si="22"/>
        <v>H2</v>
      </c>
      <c r="AG97">
        <f t="shared" si="23"/>
        <v>29.072399999999998</v>
      </c>
      <c r="AH97" t="str">
        <f>IF(IFERROR(IF(IF(AF97="--",INDEX(D:D,MATCH(AE97,INDEX(B:B,MATCH(AE97,B:B,)+1):B10611,)+MATCH(AE97,B:B,)))=D97,VLOOKUP(AE97,B:D,3,0),IF(AF97="--",INDEX(D:D,MATCH(AE97,INDEX(B:B,MATCH(AE97,B:B,)+1):B10611,)+MATCH(AE97,B:B,)),"---")),"---")=AD97,"---",IFERROR(IF(IF(AF97="--",INDEX(D:D,MATCH(AE97,INDEX(B:B,MATCH(AE97,B:B,)+1):B10611,)+MATCH(AE97,B:B,)))=AD97,VLOOKUP(AE97,B:D,3,0),IF(AF97="--",INDEX(D:D,MATCH(AE97,INDEX(B:B,MATCH(AE97,B:B,)+1):B10611,)+MATCH(AE97,B:B,)),"---")),"---"))</f>
        <v>---</v>
      </c>
      <c r="AI97" t="str">
        <f t="shared" si="24"/>
        <v>--</v>
      </c>
      <c r="AJ97" t="str">
        <f t="shared" si="25"/>
        <v>UART_RX</v>
      </c>
      <c r="AK97">
        <f t="shared" si="26"/>
        <v>2</v>
      </c>
      <c r="AL97" t="str">
        <f t="shared" si="27"/>
        <v>H2</v>
      </c>
      <c r="AT97" t="str">
        <f t="shared" si="18"/>
        <v>I2C_CON_SDA</v>
      </c>
      <c r="AU97" t="str">
        <f t="shared" si="19"/>
        <v>--</v>
      </c>
    </row>
    <row r="98" spans="1:47" x14ac:dyDescent="0.25">
      <c r="A98" t="str">
        <f t="shared" si="14"/>
        <v>JM1-94</v>
      </c>
      <c r="B98" t="str">
        <f t="shared" si="15"/>
        <v>B1_GPIO178_P</v>
      </c>
      <c r="C98" t="str">
        <f t="shared" si="16"/>
        <v>JM1-B1_GPIO178_P</v>
      </c>
      <c r="D98" t="str">
        <f t="shared" si="17"/>
        <v>JM1-94</v>
      </c>
      <c r="E98" t="s">
        <v>169</v>
      </c>
      <c r="F98">
        <v>94</v>
      </c>
      <c r="G98" t="s">
        <v>440</v>
      </c>
      <c r="L98" t="s">
        <v>422</v>
      </c>
      <c r="M98" t="s">
        <v>290</v>
      </c>
      <c r="N98">
        <v>14.486599999999999</v>
      </c>
      <c r="AB98" t="str">
        <f>B2B!D95</f>
        <v>JM1</v>
      </c>
      <c r="AC98" t="str">
        <f>B2B!E95</f>
        <v>93</v>
      </c>
      <c r="AD98" t="str">
        <f t="shared" si="20"/>
        <v>JM1-93</v>
      </c>
      <c r="AE98" t="str">
        <f t="shared" si="21"/>
        <v>I2C_CON_SDA</v>
      </c>
      <c r="AF98" t="str">
        <f t="shared" si="22"/>
        <v>E3</v>
      </c>
      <c r="AG98">
        <f t="shared" si="23"/>
        <v>34.522100000000002</v>
      </c>
      <c r="AH98" t="str">
        <f>IF(IFERROR(IF(IF(AF98="--",INDEX(D:D,MATCH(AE98,INDEX(B:B,MATCH(AE98,B:B,)+1):B10612,)+MATCH(AE98,B:B,)))=D98,VLOOKUP(AE98,B:D,3,0),IF(AF98="--",INDEX(D:D,MATCH(AE98,INDEX(B:B,MATCH(AE98,B:B,)+1):B10612,)+MATCH(AE98,B:B,)),"---")),"---")=AD98,"---",IFERROR(IF(IF(AF98="--",INDEX(D:D,MATCH(AE98,INDEX(B:B,MATCH(AE98,B:B,)+1):B10612,)+MATCH(AE98,B:B,)))=AD98,VLOOKUP(AE98,B:D,3,0),IF(AF98="--",INDEX(D:D,MATCH(AE98,INDEX(B:B,MATCH(AE98,B:B,)+1):B10612,)+MATCH(AE98,B:B,)),"---")),"---"))</f>
        <v>---</v>
      </c>
      <c r="AI98" t="str">
        <f t="shared" si="24"/>
        <v>--</v>
      </c>
      <c r="AJ98" t="str">
        <f t="shared" si="25"/>
        <v>I2C_CON_SDA</v>
      </c>
      <c r="AK98">
        <f t="shared" si="26"/>
        <v>2</v>
      </c>
      <c r="AL98" t="str">
        <f t="shared" si="27"/>
        <v>E3</v>
      </c>
      <c r="AT98" t="str">
        <f t="shared" si="18"/>
        <v>B1_GPIO178_P</v>
      </c>
      <c r="AU98" t="str">
        <f t="shared" si="19"/>
        <v>--</v>
      </c>
    </row>
    <row r="99" spans="1:47" x14ac:dyDescent="0.25">
      <c r="A99" t="str">
        <f t="shared" si="14"/>
        <v>JM1-95</v>
      </c>
      <c r="B99" t="str">
        <f t="shared" si="15"/>
        <v>I2C_CON_SCL</v>
      </c>
      <c r="C99" t="str">
        <f t="shared" si="16"/>
        <v>JM1-I2C_CON_SCL</v>
      </c>
      <c r="D99" t="str">
        <f t="shared" si="17"/>
        <v>JM1-95</v>
      </c>
      <c r="E99" t="s">
        <v>169</v>
      </c>
      <c r="F99">
        <v>95</v>
      </c>
      <c r="G99" t="s">
        <v>441</v>
      </c>
      <c r="L99" t="s">
        <v>420</v>
      </c>
      <c r="M99" t="s">
        <v>290</v>
      </c>
      <c r="N99">
        <v>14.7997</v>
      </c>
      <c r="AB99" t="str">
        <f>B2B!D96</f>
        <v>JM1</v>
      </c>
      <c r="AC99" t="str">
        <f>B2B!E96</f>
        <v>94</v>
      </c>
      <c r="AD99" t="str">
        <f t="shared" si="20"/>
        <v>JM1-94</v>
      </c>
      <c r="AE99" t="str">
        <f t="shared" si="21"/>
        <v>B1_GPIO178_P</v>
      </c>
      <c r="AF99" t="str">
        <f t="shared" si="22"/>
        <v>C11</v>
      </c>
      <c r="AG99">
        <f t="shared" si="23"/>
        <v>28.408000000000001</v>
      </c>
      <c r="AH99" t="str">
        <f>IF(IFERROR(IF(IF(AF99="--",INDEX(D:D,MATCH(AE99,INDEX(B:B,MATCH(AE99,B:B,)+1):B10613,)+MATCH(AE99,B:B,)))=D99,VLOOKUP(AE99,B:D,3,0),IF(AF99="--",INDEX(D:D,MATCH(AE99,INDEX(B:B,MATCH(AE99,B:B,)+1):B10613,)+MATCH(AE99,B:B,)),"---")),"---")=AD99,"---",IFERROR(IF(IF(AF99="--",INDEX(D:D,MATCH(AE99,INDEX(B:B,MATCH(AE99,B:B,)+1):B10613,)+MATCH(AE99,B:B,)))=AD99,VLOOKUP(AE99,B:D,3,0),IF(AF99="--",INDEX(D:D,MATCH(AE99,INDEX(B:B,MATCH(AE99,B:B,)+1):B10613,)+MATCH(AE99,B:B,)),"---")),"---"))</f>
        <v>---</v>
      </c>
      <c r="AI99" t="str">
        <f t="shared" si="24"/>
        <v>--</v>
      </c>
      <c r="AJ99" t="str">
        <f t="shared" si="25"/>
        <v>B1_GPIO178_P</v>
      </c>
      <c r="AK99">
        <f t="shared" si="26"/>
        <v>2</v>
      </c>
      <c r="AL99" t="str">
        <f t="shared" si="27"/>
        <v>C11</v>
      </c>
      <c r="AT99" t="str">
        <f t="shared" si="18"/>
        <v>I2C_CON_SCL</v>
      </c>
      <c r="AU99" t="str">
        <f t="shared" si="19"/>
        <v>--</v>
      </c>
    </row>
    <row r="100" spans="1:47" x14ac:dyDescent="0.25">
      <c r="A100" t="str">
        <f t="shared" si="14"/>
        <v>JM1-96</v>
      </c>
      <c r="B100" t="str">
        <f t="shared" si="15"/>
        <v>B1_GPIO178_N</v>
      </c>
      <c r="C100" t="str">
        <f t="shared" si="16"/>
        <v>JM1-B1_GPIO178_N</v>
      </c>
      <c r="D100" t="str">
        <f t="shared" si="17"/>
        <v>JM1-96</v>
      </c>
      <c r="E100" t="s">
        <v>169</v>
      </c>
      <c r="F100">
        <v>96</v>
      </c>
      <c r="G100" t="s">
        <v>442</v>
      </c>
      <c r="L100" t="s">
        <v>406</v>
      </c>
      <c r="M100" t="s">
        <v>290</v>
      </c>
      <c r="N100">
        <v>21.082899999999999</v>
      </c>
      <c r="AB100" t="str">
        <f>B2B!D97</f>
        <v>JM1</v>
      </c>
      <c r="AC100" t="str">
        <f>B2B!E97</f>
        <v>95</v>
      </c>
      <c r="AD100" t="str">
        <f t="shared" si="20"/>
        <v>JM1-95</v>
      </c>
      <c r="AE100" t="str">
        <f t="shared" si="21"/>
        <v>I2C_CON_SCL</v>
      </c>
      <c r="AF100" t="str">
        <f t="shared" si="22"/>
        <v>A3</v>
      </c>
      <c r="AG100">
        <f t="shared" si="23"/>
        <v>34.099400000000003</v>
      </c>
      <c r="AH100" t="str">
        <f>IF(IFERROR(IF(IF(AF100="--",INDEX(D:D,MATCH(AE100,INDEX(B:B,MATCH(AE100,B:B,)+1):B10614,)+MATCH(AE100,B:B,)))=D100,VLOOKUP(AE100,B:D,3,0),IF(AF100="--",INDEX(D:D,MATCH(AE100,INDEX(B:B,MATCH(AE100,B:B,)+1):B10614,)+MATCH(AE100,B:B,)),"---")),"---")=AD100,"---",IFERROR(IF(IF(AF100="--",INDEX(D:D,MATCH(AE100,INDEX(B:B,MATCH(AE100,B:B,)+1):B10614,)+MATCH(AE100,B:B,)))=AD100,VLOOKUP(AE100,B:D,3,0),IF(AF100="--",INDEX(D:D,MATCH(AE100,INDEX(B:B,MATCH(AE100,B:B,)+1):B10614,)+MATCH(AE100,B:B,)),"---")),"---"))</f>
        <v>---</v>
      </c>
      <c r="AI100" t="str">
        <f t="shared" si="24"/>
        <v>--</v>
      </c>
      <c r="AJ100" t="str">
        <f t="shared" si="25"/>
        <v>I2C_CON_SCL</v>
      </c>
      <c r="AK100">
        <f t="shared" si="26"/>
        <v>2</v>
      </c>
      <c r="AL100" t="str">
        <f t="shared" si="27"/>
        <v>A3</v>
      </c>
      <c r="AT100" t="str">
        <f t="shared" si="18"/>
        <v>B1_GPIO178_N</v>
      </c>
      <c r="AU100" t="str">
        <f t="shared" si="19"/>
        <v>--</v>
      </c>
    </row>
    <row r="101" spans="1:47" x14ac:dyDescent="0.25">
      <c r="A101" t="str">
        <f t="shared" si="14"/>
        <v>JM1-97</v>
      </c>
      <c r="B101" t="str">
        <f t="shared" si="15"/>
        <v>UART_CON_RX</v>
      </c>
      <c r="C101" t="str">
        <f t="shared" si="16"/>
        <v>JM1-UART_CON_RX</v>
      </c>
      <c r="D101" t="str">
        <f t="shared" si="17"/>
        <v>JM1-97</v>
      </c>
      <c r="E101" t="s">
        <v>169</v>
      </c>
      <c r="F101">
        <v>97</v>
      </c>
      <c r="G101" t="s">
        <v>443</v>
      </c>
      <c r="L101" t="s">
        <v>402</v>
      </c>
      <c r="M101" t="s">
        <v>290</v>
      </c>
      <c r="N101">
        <v>20.844799999999999</v>
      </c>
      <c r="AB101" t="str">
        <f>B2B!D98</f>
        <v>JM1</v>
      </c>
      <c r="AC101" t="str">
        <f>B2B!E98</f>
        <v>96</v>
      </c>
      <c r="AD101" t="str">
        <f t="shared" si="20"/>
        <v>JM1-96</v>
      </c>
      <c r="AE101" t="str">
        <f t="shared" si="21"/>
        <v>B1_GPIO178_N</v>
      </c>
      <c r="AF101" t="str">
        <f t="shared" si="22"/>
        <v>D11</v>
      </c>
      <c r="AG101">
        <f t="shared" si="23"/>
        <v>28.0959</v>
      </c>
      <c r="AH101" t="str">
        <f>IF(IFERROR(IF(IF(AF101="--",INDEX(D:D,MATCH(AE101,INDEX(B:B,MATCH(AE101,B:B,)+1):B10615,)+MATCH(AE101,B:B,)))=D101,VLOOKUP(AE101,B:D,3,0),IF(AF101="--",INDEX(D:D,MATCH(AE101,INDEX(B:B,MATCH(AE101,B:B,)+1):B10615,)+MATCH(AE101,B:B,)),"---")),"---")=AD101,"---",IFERROR(IF(IF(AF101="--",INDEX(D:D,MATCH(AE101,INDEX(B:B,MATCH(AE101,B:B,)+1):B10615,)+MATCH(AE101,B:B,)))=AD101,VLOOKUP(AE101,B:D,3,0),IF(AF101="--",INDEX(D:D,MATCH(AE101,INDEX(B:B,MATCH(AE101,B:B,)+1):B10615,)+MATCH(AE101,B:B,)),"---")),"---"))</f>
        <v>---</v>
      </c>
      <c r="AI101" t="str">
        <f t="shared" si="24"/>
        <v>--</v>
      </c>
      <c r="AJ101" t="str">
        <f t="shared" si="25"/>
        <v>B1_GPIO178_N</v>
      </c>
      <c r="AK101">
        <f t="shared" si="26"/>
        <v>2</v>
      </c>
      <c r="AL101" t="str">
        <f t="shared" si="27"/>
        <v>D11</v>
      </c>
      <c r="AT101" t="str">
        <f t="shared" si="18"/>
        <v>UART_CON_RX</v>
      </c>
      <c r="AU101" t="str">
        <f t="shared" si="19"/>
        <v>--</v>
      </c>
    </row>
    <row r="102" spans="1:47" x14ac:dyDescent="0.25">
      <c r="A102" t="str">
        <f t="shared" si="14"/>
        <v>JM1-98</v>
      </c>
      <c r="B102" t="str">
        <f t="shared" si="15"/>
        <v>B1_GPIO184_P</v>
      </c>
      <c r="C102" t="str">
        <f t="shared" si="16"/>
        <v>JM1-B1_GPIO184_P</v>
      </c>
      <c r="D102" t="str">
        <f t="shared" si="17"/>
        <v>JM1-98</v>
      </c>
      <c r="E102" t="s">
        <v>169</v>
      </c>
      <c r="F102">
        <v>98</v>
      </c>
      <c r="G102" t="s">
        <v>444</v>
      </c>
      <c r="L102" t="s">
        <v>413</v>
      </c>
      <c r="M102" t="s">
        <v>290</v>
      </c>
      <c r="N102">
        <v>24.020299999999999</v>
      </c>
      <c r="AB102" t="str">
        <f>B2B!D99</f>
        <v>JM1</v>
      </c>
      <c r="AC102" t="str">
        <f>B2B!E99</f>
        <v>97</v>
      </c>
      <c r="AD102" t="str">
        <f t="shared" si="20"/>
        <v>JM1-97</v>
      </c>
      <c r="AE102" t="str">
        <f t="shared" si="21"/>
        <v>UART_CON_RX</v>
      </c>
      <c r="AF102" t="str">
        <f t="shared" si="22"/>
        <v>D3</v>
      </c>
      <c r="AG102">
        <f t="shared" si="23"/>
        <v>37.047499999999999</v>
      </c>
      <c r="AH102" t="str">
        <f>IF(IFERROR(IF(IF(AF102="--",INDEX(D:D,MATCH(AE102,INDEX(B:B,MATCH(AE102,B:B,)+1):B10616,)+MATCH(AE102,B:B,)))=D102,VLOOKUP(AE102,B:D,3,0),IF(AF102="--",INDEX(D:D,MATCH(AE102,INDEX(B:B,MATCH(AE102,B:B,)+1):B10616,)+MATCH(AE102,B:B,)),"---")),"---")=AD102,"---",IFERROR(IF(IF(AF102="--",INDEX(D:D,MATCH(AE102,INDEX(B:B,MATCH(AE102,B:B,)+1):B10616,)+MATCH(AE102,B:B,)))=AD102,VLOOKUP(AE102,B:D,3,0),IF(AF102="--",INDEX(D:D,MATCH(AE102,INDEX(B:B,MATCH(AE102,B:B,)+1):B10616,)+MATCH(AE102,B:B,)),"---")),"---"))</f>
        <v>---</v>
      </c>
      <c r="AI102" t="str">
        <f t="shared" si="24"/>
        <v>--</v>
      </c>
      <c r="AJ102" t="str">
        <f t="shared" si="25"/>
        <v>UART_CON_RX</v>
      </c>
      <c r="AK102">
        <f t="shared" si="26"/>
        <v>2</v>
      </c>
      <c r="AL102" t="str">
        <f t="shared" si="27"/>
        <v>D3</v>
      </c>
      <c r="AT102" t="str">
        <f t="shared" si="18"/>
        <v>B1_GPIO184_P</v>
      </c>
      <c r="AU102" t="str">
        <f t="shared" si="19"/>
        <v>--</v>
      </c>
    </row>
    <row r="103" spans="1:47" x14ac:dyDescent="0.25">
      <c r="A103" t="str">
        <f t="shared" si="14"/>
        <v>JM1-99</v>
      </c>
      <c r="B103" t="str">
        <f t="shared" si="15"/>
        <v>UART_CON_TX</v>
      </c>
      <c r="C103" t="str">
        <f t="shared" si="16"/>
        <v>JM1-UART_CON_TX</v>
      </c>
      <c r="D103" t="str">
        <f t="shared" si="17"/>
        <v>JM1-99</v>
      </c>
      <c r="E103" t="s">
        <v>169</v>
      </c>
      <c r="F103">
        <v>99</v>
      </c>
      <c r="G103" t="s">
        <v>445</v>
      </c>
      <c r="L103" t="s">
        <v>410</v>
      </c>
      <c r="M103" t="s">
        <v>290</v>
      </c>
      <c r="N103">
        <v>23.6355</v>
      </c>
      <c r="AB103" t="str">
        <f>B2B!D100</f>
        <v>JM1</v>
      </c>
      <c r="AC103" t="str">
        <f>B2B!E100</f>
        <v>98</v>
      </c>
      <c r="AD103" t="str">
        <f t="shared" si="20"/>
        <v>JM1-98</v>
      </c>
      <c r="AE103" t="str">
        <f t="shared" si="21"/>
        <v>B1_GPIO184_P</v>
      </c>
      <c r="AF103" t="str">
        <f t="shared" si="22"/>
        <v>E13</v>
      </c>
      <c r="AG103">
        <f t="shared" si="23"/>
        <v>31.8187</v>
      </c>
      <c r="AH103" t="str">
        <f>IF(IFERROR(IF(IF(AF103="--",INDEX(D:D,MATCH(AE103,INDEX(B:B,MATCH(AE103,B:B,)+1):B10617,)+MATCH(AE103,B:B,)))=D103,VLOOKUP(AE103,B:D,3,0),IF(AF103="--",INDEX(D:D,MATCH(AE103,INDEX(B:B,MATCH(AE103,B:B,)+1):B10617,)+MATCH(AE103,B:B,)),"---")),"---")=AD103,"---",IFERROR(IF(IF(AF103="--",INDEX(D:D,MATCH(AE103,INDEX(B:B,MATCH(AE103,B:B,)+1):B10617,)+MATCH(AE103,B:B,)))=AD103,VLOOKUP(AE103,B:D,3,0),IF(AF103="--",INDEX(D:D,MATCH(AE103,INDEX(B:B,MATCH(AE103,B:B,)+1):B10617,)+MATCH(AE103,B:B,)),"---")),"---"))</f>
        <v>---</v>
      </c>
      <c r="AI103" t="str">
        <f t="shared" si="24"/>
        <v>--</v>
      </c>
      <c r="AJ103" t="str">
        <f t="shared" si="25"/>
        <v>B1_GPIO184_P</v>
      </c>
      <c r="AK103">
        <f t="shared" si="26"/>
        <v>2</v>
      </c>
      <c r="AL103" t="str">
        <f t="shared" si="27"/>
        <v>E13</v>
      </c>
      <c r="AT103" t="str">
        <f t="shared" si="18"/>
        <v>UART_CON_TX</v>
      </c>
      <c r="AU103" t="str">
        <f t="shared" si="19"/>
        <v>--</v>
      </c>
    </row>
    <row r="104" spans="1:47" x14ac:dyDescent="0.25">
      <c r="A104" t="str">
        <f t="shared" si="14"/>
        <v>JM1-100</v>
      </c>
      <c r="B104" t="str">
        <f t="shared" si="15"/>
        <v>B1_GPIO184_N</v>
      </c>
      <c r="C104" t="str">
        <f t="shared" si="16"/>
        <v>JM1-B1_GPIO184_N</v>
      </c>
      <c r="D104" t="str">
        <f t="shared" si="17"/>
        <v>JM1-100</v>
      </c>
      <c r="E104" t="s">
        <v>169</v>
      </c>
      <c r="F104">
        <v>100</v>
      </c>
      <c r="G104" t="s">
        <v>446</v>
      </c>
      <c r="L104" t="s">
        <v>398</v>
      </c>
      <c r="M104" t="s">
        <v>290</v>
      </c>
      <c r="N104">
        <v>15.262499999999999</v>
      </c>
      <c r="AB104" t="str">
        <f>B2B!D101</f>
        <v>JM1</v>
      </c>
      <c r="AC104" t="str">
        <f>B2B!E101</f>
        <v>99</v>
      </c>
      <c r="AD104" t="str">
        <f t="shared" si="20"/>
        <v>JM1-99</v>
      </c>
      <c r="AE104" t="str">
        <f t="shared" si="21"/>
        <v>UART_CON_TX</v>
      </c>
      <c r="AF104" t="str">
        <f t="shared" si="22"/>
        <v>C2</v>
      </c>
      <c r="AG104">
        <f t="shared" si="23"/>
        <v>36.109099999999998</v>
      </c>
      <c r="AH104" t="str">
        <f>IF(IFERROR(IF(IF(AF104="--",INDEX(D:D,MATCH(AE104,INDEX(B:B,MATCH(AE104,B:B,)+1):B10618,)+MATCH(AE104,B:B,)))=D104,VLOOKUP(AE104,B:D,3,0),IF(AF104="--",INDEX(D:D,MATCH(AE104,INDEX(B:B,MATCH(AE104,B:B,)+1):B10618,)+MATCH(AE104,B:B,)),"---")),"---")=AD104,"---",IFERROR(IF(IF(AF104="--",INDEX(D:D,MATCH(AE104,INDEX(B:B,MATCH(AE104,B:B,)+1):B10618,)+MATCH(AE104,B:B,)))=AD104,VLOOKUP(AE104,B:D,3,0),IF(AF104="--",INDEX(D:D,MATCH(AE104,INDEX(B:B,MATCH(AE104,B:B,)+1):B10618,)+MATCH(AE104,B:B,)),"---")),"---"))</f>
        <v>---</v>
      </c>
      <c r="AI104" t="str">
        <f t="shared" si="24"/>
        <v>--</v>
      </c>
      <c r="AJ104" t="str">
        <f t="shared" si="25"/>
        <v>UART_CON_TX</v>
      </c>
      <c r="AK104">
        <f t="shared" si="26"/>
        <v>2</v>
      </c>
      <c r="AL104" t="str">
        <f t="shared" si="27"/>
        <v>C2</v>
      </c>
      <c r="AT104" t="str">
        <f t="shared" si="18"/>
        <v>B1_GPIO184_N</v>
      </c>
      <c r="AU104" t="str">
        <f t="shared" si="19"/>
        <v>--</v>
      </c>
    </row>
    <row r="105" spans="1:47" x14ac:dyDescent="0.25">
      <c r="A105" t="str">
        <f t="shared" si="14"/>
        <v>JM1-F1</v>
      </c>
      <c r="B105" t="str">
        <f t="shared" si="15"/>
        <v>GND</v>
      </c>
      <c r="C105" t="str">
        <f t="shared" si="16"/>
        <v>JM1-GND</v>
      </c>
      <c r="D105" t="str">
        <f t="shared" si="17"/>
        <v>JM1-F1</v>
      </c>
      <c r="E105" t="s">
        <v>169</v>
      </c>
      <c r="F105" t="s">
        <v>447</v>
      </c>
      <c r="G105" t="s">
        <v>291</v>
      </c>
      <c r="L105" t="s">
        <v>394</v>
      </c>
      <c r="M105" t="s">
        <v>290</v>
      </c>
      <c r="N105">
        <v>14.9817</v>
      </c>
      <c r="AB105" t="str">
        <f>B2B!D102</f>
        <v>JM1</v>
      </c>
      <c r="AC105" t="str">
        <f>B2B!E102</f>
        <v>100</v>
      </c>
      <c r="AD105" t="str">
        <f t="shared" si="20"/>
        <v>JM1-100</v>
      </c>
      <c r="AE105" t="str">
        <f t="shared" si="21"/>
        <v>B1_GPIO184_N</v>
      </c>
      <c r="AF105" t="str">
        <f t="shared" si="22"/>
        <v>F13</v>
      </c>
      <c r="AG105">
        <f t="shared" si="23"/>
        <v>31.725999999999999</v>
      </c>
      <c r="AH105" t="str">
        <f>IF(IFERROR(IF(IF(AF105="--",INDEX(D:D,MATCH(AE105,INDEX(B:B,MATCH(AE105,B:B,)+1):B10619,)+MATCH(AE105,B:B,)))=D105,VLOOKUP(AE105,B:D,3,0),IF(AF105="--",INDEX(D:D,MATCH(AE105,INDEX(B:B,MATCH(AE105,B:B,)+1):B10619,)+MATCH(AE105,B:B,)),"---")),"---")=AD105,"---",IFERROR(IF(IF(AF105="--",INDEX(D:D,MATCH(AE105,INDEX(B:B,MATCH(AE105,B:B,)+1):B10619,)+MATCH(AE105,B:B,)))=AD105,VLOOKUP(AE105,B:D,3,0),IF(AF105="--",INDEX(D:D,MATCH(AE105,INDEX(B:B,MATCH(AE105,B:B,)+1):B10619,)+MATCH(AE105,B:B,)),"---")),"---"))</f>
        <v>---</v>
      </c>
      <c r="AI105" t="str">
        <f t="shared" si="24"/>
        <v>--</v>
      </c>
      <c r="AJ105" t="str">
        <f t="shared" si="25"/>
        <v>B1_GPIO184_N</v>
      </c>
      <c r="AK105">
        <f t="shared" si="26"/>
        <v>2</v>
      </c>
      <c r="AL105" t="str">
        <f t="shared" si="27"/>
        <v>F13</v>
      </c>
      <c r="AT105" t="str">
        <f t="shared" si="18"/>
        <v>GND</v>
      </c>
      <c r="AU105" t="str">
        <f t="shared" si="19"/>
        <v>--</v>
      </c>
    </row>
    <row r="106" spans="1:47" x14ac:dyDescent="0.25">
      <c r="A106" t="str">
        <f t="shared" si="14"/>
        <v>JM1-F2</v>
      </c>
      <c r="B106" t="str">
        <f t="shared" si="15"/>
        <v>GND</v>
      </c>
      <c r="C106" t="str">
        <f t="shared" si="16"/>
        <v>JM1-GND</v>
      </c>
      <c r="D106" t="str">
        <f t="shared" si="17"/>
        <v>JM1-F2</v>
      </c>
      <c r="E106" t="s">
        <v>169</v>
      </c>
      <c r="F106" t="s">
        <v>448</v>
      </c>
      <c r="G106" t="s">
        <v>291</v>
      </c>
      <c r="L106" t="s">
        <v>390</v>
      </c>
      <c r="M106" t="s">
        <v>290</v>
      </c>
      <c r="N106">
        <v>14.6868</v>
      </c>
      <c r="AB106" t="str">
        <f>B2B!D103</f>
        <v>JM2</v>
      </c>
      <c r="AC106" t="str">
        <f>B2B!E103</f>
        <v>1</v>
      </c>
      <c r="AD106" t="str">
        <f t="shared" si="20"/>
        <v>JM2-1</v>
      </c>
      <c r="AE106" t="str">
        <f t="shared" si="21"/>
        <v>VCCIOB</v>
      </c>
      <c r="AF106" t="str">
        <f t="shared" si="22"/>
        <v>---</v>
      </c>
      <c r="AG106" t="str">
        <f t="shared" si="23"/>
        <v>---</v>
      </c>
      <c r="AH106" t="str">
        <f>IF(IFERROR(IF(IF(AF106="--",INDEX(D:D,MATCH(AE106,INDEX(B:B,MATCH(AE106,B:B,)+1):B10620,)+MATCH(AE106,B:B,)))=D106,VLOOKUP(AE106,B:D,3,0),IF(AF106="--",INDEX(D:D,MATCH(AE106,INDEX(B:B,MATCH(AE106,B:B,)+1):B10620,)+MATCH(AE106,B:B,)),"---")),"---")=AD106,"---",IFERROR(IF(IF(AF106="--",INDEX(D:D,MATCH(AE106,INDEX(B:B,MATCH(AE106,B:B,)+1):B10620,)+MATCH(AE106,B:B,)))=AD106,VLOOKUP(AE106,B:D,3,0),IF(AF106="--",INDEX(D:D,MATCH(AE106,INDEX(B:B,MATCH(AE106,B:B,)+1):B10620,)+MATCH(AE106,B:B,)),"---")),"---"))</f>
        <v>---</v>
      </c>
      <c r="AI106" t="str">
        <f t="shared" si="24"/>
        <v>--</v>
      </c>
      <c r="AJ106" t="str">
        <f t="shared" si="25"/>
        <v>VCCIOB</v>
      </c>
      <c r="AK106">
        <f t="shared" si="26"/>
        <v>8</v>
      </c>
      <c r="AL106" t="str">
        <f t="shared" si="27"/>
        <v>---</v>
      </c>
      <c r="AT106" t="str">
        <f t="shared" si="18"/>
        <v>GND</v>
      </c>
      <c r="AU106" t="str">
        <f t="shared" si="19"/>
        <v>--</v>
      </c>
    </row>
    <row r="107" spans="1:47" x14ac:dyDescent="0.25">
      <c r="A107" t="str">
        <f t="shared" si="14"/>
        <v>JM2-1</v>
      </c>
      <c r="B107" t="str">
        <f t="shared" si="15"/>
        <v>VCCIOB</v>
      </c>
      <c r="C107" t="str">
        <f t="shared" si="16"/>
        <v>JM2-VCCIOB</v>
      </c>
      <c r="D107" t="str">
        <f t="shared" si="17"/>
        <v>JM2-1</v>
      </c>
      <c r="E107" t="s">
        <v>270</v>
      </c>
      <c r="F107">
        <v>1</v>
      </c>
      <c r="G107" t="s">
        <v>449</v>
      </c>
      <c r="L107" t="s">
        <v>386</v>
      </c>
      <c r="M107" t="s">
        <v>290</v>
      </c>
      <c r="N107">
        <v>14.917</v>
      </c>
      <c r="AB107" t="str">
        <f>B2B!D104</f>
        <v>JM2</v>
      </c>
      <c r="AC107" t="str">
        <f>B2B!E104</f>
        <v>2</v>
      </c>
      <c r="AD107" t="str">
        <f t="shared" si="20"/>
        <v>JM2-2</v>
      </c>
      <c r="AE107" t="str">
        <f t="shared" si="21"/>
        <v>VIN</v>
      </c>
      <c r="AF107" t="str">
        <f t="shared" si="22"/>
        <v>---</v>
      </c>
      <c r="AG107" t="str">
        <f t="shared" si="23"/>
        <v>---</v>
      </c>
      <c r="AH107" t="str">
        <f>IF(IFERROR(IF(IF(AF107="--",INDEX(D:D,MATCH(AE107,INDEX(B:B,MATCH(AE107,B:B,)+1):B10621,)+MATCH(AE107,B:B,)))=D107,VLOOKUP(AE107,B:D,3,0),IF(AF107="--",INDEX(D:D,MATCH(AE107,INDEX(B:B,MATCH(AE107,B:B,)+1):B10621,)+MATCH(AE107,B:B,)),"---")),"---")=AD107,"---",IFERROR(IF(IF(AF107="--",INDEX(D:D,MATCH(AE107,INDEX(B:B,MATCH(AE107,B:B,)+1):B10621,)+MATCH(AE107,B:B,)))=AD107,VLOOKUP(AE107,B:D,3,0),IF(AF107="--",INDEX(D:D,MATCH(AE107,INDEX(B:B,MATCH(AE107,B:B,)+1):B10621,)+MATCH(AE107,B:B,)),"---")),"---"))</f>
        <v>---</v>
      </c>
      <c r="AI107" t="str">
        <f t="shared" si="24"/>
        <v>--</v>
      </c>
      <c r="AJ107" t="str">
        <f t="shared" si="25"/>
        <v>VIN</v>
      </c>
      <c r="AK107">
        <f t="shared" si="26"/>
        <v>20</v>
      </c>
      <c r="AL107" t="str">
        <f t="shared" si="27"/>
        <v>---</v>
      </c>
      <c r="AT107" t="str">
        <f t="shared" si="18"/>
        <v>VCCIOB</v>
      </c>
      <c r="AU107" t="str">
        <f t="shared" si="19"/>
        <v>--</v>
      </c>
    </row>
    <row r="108" spans="1:47" x14ac:dyDescent="0.25">
      <c r="A108" t="str">
        <f t="shared" si="14"/>
        <v>JM2-2</v>
      </c>
      <c r="B108" t="str">
        <f t="shared" si="15"/>
        <v>VIN</v>
      </c>
      <c r="C108" t="str">
        <f t="shared" si="16"/>
        <v>JM2-VIN</v>
      </c>
      <c r="D108" t="str">
        <f t="shared" si="17"/>
        <v>JM2-2</v>
      </c>
      <c r="E108" t="s">
        <v>270</v>
      </c>
      <c r="F108">
        <v>2</v>
      </c>
      <c r="G108" t="s">
        <v>288</v>
      </c>
      <c r="L108" t="s">
        <v>376</v>
      </c>
      <c r="M108" t="s">
        <v>290</v>
      </c>
      <c r="N108">
        <v>13.827999999999999</v>
      </c>
      <c r="AB108" t="str">
        <f>B2B!D105</f>
        <v>JM2</v>
      </c>
      <c r="AC108" t="str">
        <f>B2B!E105</f>
        <v>3</v>
      </c>
      <c r="AD108" t="str">
        <f t="shared" si="20"/>
        <v>JM2-3</v>
      </c>
      <c r="AE108" t="str">
        <f t="shared" si="21"/>
        <v>VCCIOB</v>
      </c>
      <c r="AF108" t="str">
        <f t="shared" si="22"/>
        <v>---</v>
      </c>
      <c r="AG108" t="str">
        <f t="shared" si="23"/>
        <v>---</v>
      </c>
      <c r="AH108" t="str">
        <f>IF(IFERROR(IF(IF(AF108="--",INDEX(D:D,MATCH(AE108,INDEX(B:B,MATCH(AE108,B:B,)+1):B10622,)+MATCH(AE108,B:B,)))=D108,VLOOKUP(AE108,B:D,3,0),IF(AF108="--",INDEX(D:D,MATCH(AE108,INDEX(B:B,MATCH(AE108,B:B,)+1):B10622,)+MATCH(AE108,B:B,)),"---")),"---")=AD108,"---",IFERROR(IF(IF(AF108="--",INDEX(D:D,MATCH(AE108,INDEX(B:B,MATCH(AE108,B:B,)+1):B10622,)+MATCH(AE108,B:B,)))=AD108,VLOOKUP(AE108,B:D,3,0),IF(AF108="--",INDEX(D:D,MATCH(AE108,INDEX(B:B,MATCH(AE108,B:B,)+1):B10622,)+MATCH(AE108,B:B,)),"---")),"---"))</f>
        <v>---</v>
      </c>
      <c r="AI108" t="str">
        <f t="shared" si="24"/>
        <v>--</v>
      </c>
      <c r="AJ108" t="str">
        <f t="shared" si="25"/>
        <v>VCCIOB</v>
      </c>
      <c r="AK108">
        <f t="shared" si="26"/>
        <v>8</v>
      </c>
      <c r="AL108" t="str">
        <f t="shared" si="27"/>
        <v>---</v>
      </c>
      <c r="AT108" t="str">
        <f t="shared" si="18"/>
        <v>VIN</v>
      </c>
      <c r="AU108" t="str">
        <f t="shared" si="19"/>
        <v>--</v>
      </c>
    </row>
    <row r="109" spans="1:47" x14ac:dyDescent="0.25">
      <c r="A109" t="str">
        <f t="shared" si="14"/>
        <v>JM2-3</v>
      </c>
      <c r="B109" t="str">
        <f t="shared" si="15"/>
        <v>VCCIOB</v>
      </c>
      <c r="C109" t="str">
        <f t="shared" si="16"/>
        <v>JM2-VCCIOB</v>
      </c>
      <c r="D109" t="str">
        <f t="shared" si="17"/>
        <v>JM2-3</v>
      </c>
      <c r="E109" t="s">
        <v>270</v>
      </c>
      <c r="F109">
        <v>3</v>
      </c>
      <c r="G109" t="s">
        <v>449</v>
      </c>
      <c r="L109" t="s">
        <v>380</v>
      </c>
      <c r="M109" t="s">
        <v>290</v>
      </c>
      <c r="N109">
        <v>13.956899999999999</v>
      </c>
      <c r="AB109" t="str">
        <f>B2B!D106</f>
        <v>JM2</v>
      </c>
      <c r="AC109" t="str">
        <f>B2B!E106</f>
        <v>4</v>
      </c>
      <c r="AD109" t="str">
        <f t="shared" si="20"/>
        <v>JM2-4</v>
      </c>
      <c r="AE109" t="str">
        <f t="shared" si="21"/>
        <v>VIN</v>
      </c>
      <c r="AF109" t="str">
        <f t="shared" si="22"/>
        <v>---</v>
      </c>
      <c r="AG109" t="str">
        <f t="shared" si="23"/>
        <v>---</v>
      </c>
      <c r="AH109" t="str">
        <f>IF(IFERROR(IF(IF(AF109="--",INDEX(D:D,MATCH(AE109,INDEX(B:B,MATCH(AE109,B:B,)+1):B10623,)+MATCH(AE109,B:B,)))=D109,VLOOKUP(AE109,B:D,3,0),IF(AF109="--",INDEX(D:D,MATCH(AE109,INDEX(B:B,MATCH(AE109,B:B,)+1):B10623,)+MATCH(AE109,B:B,)),"---")),"---")=AD109,"---",IFERROR(IF(IF(AF109="--",INDEX(D:D,MATCH(AE109,INDEX(B:B,MATCH(AE109,B:B,)+1):B10623,)+MATCH(AE109,B:B,)))=AD109,VLOOKUP(AE109,B:D,3,0),IF(AF109="--",INDEX(D:D,MATCH(AE109,INDEX(B:B,MATCH(AE109,B:B,)+1):B10623,)+MATCH(AE109,B:B,)),"---")),"---"))</f>
        <v>---</v>
      </c>
      <c r="AI109" t="str">
        <f t="shared" si="24"/>
        <v>--</v>
      </c>
      <c r="AJ109" t="str">
        <f t="shared" si="25"/>
        <v>VIN</v>
      </c>
      <c r="AK109">
        <f t="shared" si="26"/>
        <v>20</v>
      </c>
      <c r="AL109" t="str">
        <f t="shared" si="27"/>
        <v>---</v>
      </c>
      <c r="AT109" t="str">
        <f t="shared" si="18"/>
        <v>VCCIOB</v>
      </c>
      <c r="AU109" t="str">
        <f t="shared" si="19"/>
        <v>--</v>
      </c>
    </row>
    <row r="110" spans="1:47" x14ac:dyDescent="0.25">
      <c r="A110" t="str">
        <f t="shared" si="14"/>
        <v>JM2-4</v>
      </c>
      <c r="B110" t="str">
        <f t="shared" si="15"/>
        <v>VIN</v>
      </c>
      <c r="C110" t="str">
        <f t="shared" si="16"/>
        <v>JM2-VIN</v>
      </c>
      <c r="D110" t="str">
        <f t="shared" si="17"/>
        <v>JM2-4</v>
      </c>
      <c r="E110" t="s">
        <v>270</v>
      </c>
      <c r="F110">
        <v>4</v>
      </c>
      <c r="G110" t="s">
        <v>288</v>
      </c>
      <c r="L110" t="s">
        <v>442</v>
      </c>
      <c r="M110" t="s">
        <v>290</v>
      </c>
      <c r="N110">
        <v>28.0959</v>
      </c>
      <c r="AB110" t="str">
        <f>B2B!D107</f>
        <v>JM2</v>
      </c>
      <c r="AC110" t="str">
        <f>B2B!E107</f>
        <v>5</v>
      </c>
      <c r="AD110" t="str">
        <f t="shared" si="20"/>
        <v>JM2-5</v>
      </c>
      <c r="AE110" t="str">
        <f t="shared" si="21"/>
        <v>NetJM2_5</v>
      </c>
      <c r="AF110" t="str">
        <f t="shared" si="22"/>
        <v>--</v>
      </c>
      <c r="AG110" t="e">
        <f t="shared" si="23"/>
        <v>#N/A</v>
      </c>
      <c r="AH110" t="str">
        <f>IF(IFERROR(IF(IF(AF110="--",INDEX(D:D,MATCH(AE110,INDEX(B:B,MATCH(AE110,B:B,)+1):B10624,)+MATCH(AE110,B:B,)))=D110,VLOOKUP(AE110,B:D,3,0),IF(AF110="--",INDEX(D:D,MATCH(AE110,INDEX(B:B,MATCH(AE110,B:B,)+1):B10624,)+MATCH(AE110,B:B,)),"---")),"---")=AD110,"---",IFERROR(IF(IF(AF110="--",INDEX(D:D,MATCH(AE110,INDEX(B:B,MATCH(AE110,B:B,)+1):B10624,)+MATCH(AE110,B:B,)))=AD110,VLOOKUP(AE110,B:D,3,0),IF(AF110="--",INDEX(D:D,MATCH(AE110,INDEX(B:B,MATCH(AE110,B:B,)+1):B10624,)+MATCH(AE110,B:B,)),"---")),"---"))</f>
        <v>---</v>
      </c>
      <c r="AI110" t="str">
        <f t="shared" si="24"/>
        <v>--</v>
      </c>
      <c r="AJ110" t="str">
        <f t="shared" si="25"/>
        <v>NetJM2_5</v>
      </c>
      <c r="AK110">
        <f t="shared" si="26"/>
        <v>1</v>
      </c>
      <c r="AL110" t="str">
        <f t="shared" si="27"/>
        <v>--</v>
      </c>
      <c r="AT110" t="str">
        <f t="shared" si="18"/>
        <v>VIN</v>
      </c>
      <c r="AU110" t="str">
        <f t="shared" si="19"/>
        <v>--</v>
      </c>
    </row>
    <row r="111" spans="1:47" x14ac:dyDescent="0.25">
      <c r="A111" t="str">
        <f t="shared" si="14"/>
        <v>JM2-5</v>
      </c>
      <c r="B111" t="str">
        <f t="shared" si="15"/>
        <v>NetJM2_5</v>
      </c>
      <c r="C111" t="str">
        <f t="shared" si="16"/>
        <v>JM2-NetJM2_5</v>
      </c>
      <c r="D111" t="str">
        <f t="shared" si="17"/>
        <v>JM2-5</v>
      </c>
      <c r="E111" t="s">
        <v>270</v>
      </c>
      <c r="F111">
        <v>5</v>
      </c>
      <c r="G111" t="s">
        <v>450</v>
      </c>
      <c r="L111" t="s">
        <v>440</v>
      </c>
      <c r="M111" t="s">
        <v>290</v>
      </c>
      <c r="N111">
        <v>28.408000000000001</v>
      </c>
      <c r="AB111" t="str">
        <f>B2B!D108</f>
        <v>JM2</v>
      </c>
      <c r="AC111" t="str">
        <f>B2B!E108</f>
        <v>6</v>
      </c>
      <c r="AD111" t="str">
        <f t="shared" si="20"/>
        <v>JM2-6</v>
      </c>
      <c r="AE111" t="str">
        <f t="shared" si="21"/>
        <v>VIN</v>
      </c>
      <c r="AF111" t="str">
        <f t="shared" si="22"/>
        <v>---</v>
      </c>
      <c r="AG111" t="str">
        <f t="shared" si="23"/>
        <v>---</v>
      </c>
      <c r="AH111" t="str">
        <f>IF(IFERROR(IF(IF(AF111="--",INDEX(D:D,MATCH(AE111,INDEX(B:B,MATCH(AE111,B:B,)+1):B10625,)+MATCH(AE111,B:B,)))=D111,VLOOKUP(AE111,B:D,3,0),IF(AF111="--",INDEX(D:D,MATCH(AE111,INDEX(B:B,MATCH(AE111,B:B,)+1):B10625,)+MATCH(AE111,B:B,)),"---")),"---")=AD111,"---",IFERROR(IF(IF(AF111="--",INDEX(D:D,MATCH(AE111,INDEX(B:B,MATCH(AE111,B:B,)+1):B10625,)+MATCH(AE111,B:B,)))=AD111,VLOOKUP(AE111,B:D,3,0),IF(AF111="--",INDEX(D:D,MATCH(AE111,INDEX(B:B,MATCH(AE111,B:B,)+1):B10625,)+MATCH(AE111,B:B,)),"---")),"---"))</f>
        <v>---</v>
      </c>
      <c r="AI111" t="str">
        <f t="shared" si="24"/>
        <v>--</v>
      </c>
      <c r="AJ111" t="str">
        <f t="shared" si="25"/>
        <v>VIN</v>
      </c>
      <c r="AK111">
        <f t="shared" si="26"/>
        <v>20</v>
      </c>
      <c r="AL111" t="str">
        <f t="shared" si="27"/>
        <v>---</v>
      </c>
      <c r="AT111" t="str">
        <f t="shared" si="18"/>
        <v>NetJM2_5</v>
      </c>
      <c r="AU111" t="str">
        <f t="shared" si="19"/>
        <v>--</v>
      </c>
    </row>
    <row r="112" spans="1:47" x14ac:dyDescent="0.25">
      <c r="A112" t="str">
        <f t="shared" si="14"/>
        <v>JM2-6</v>
      </c>
      <c r="B112" t="str">
        <f t="shared" si="15"/>
        <v>VIN</v>
      </c>
      <c r="C112" t="str">
        <f t="shared" si="16"/>
        <v>JM2-VIN</v>
      </c>
      <c r="D112" t="str">
        <f t="shared" si="17"/>
        <v>JM2-6</v>
      </c>
      <c r="E112" t="s">
        <v>270</v>
      </c>
      <c r="F112">
        <v>6</v>
      </c>
      <c r="G112" t="s">
        <v>288</v>
      </c>
      <c r="L112" t="s">
        <v>408</v>
      </c>
      <c r="M112" t="s">
        <v>290</v>
      </c>
      <c r="N112">
        <v>15.92</v>
      </c>
      <c r="AB112" t="str">
        <f>B2B!D109</f>
        <v>JM2</v>
      </c>
      <c r="AC112" t="str">
        <f>B2B!E109</f>
        <v>7</v>
      </c>
      <c r="AD112" t="str">
        <f t="shared" si="20"/>
        <v>JM2-7</v>
      </c>
      <c r="AE112" t="str">
        <f t="shared" si="21"/>
        <v>VCCIOD</v>
      </c>
      <c r="AF112" t="str">
        <f t="shared" si="22"/>
        <v>---</v>
      </c>
      <c r="AG112" t="str">
        <f t="shared" si="23"/>
        <v>---</v>
      </c>
      <c r="AH112" t="str">
        <f>IF(IFERROR(IF(IF(AF112="--",INDEX(D:D,MATCH(AE112,INDEX(B:B,MATCH(AE112,B:B,)+1):B10626,)+MATCH(AE112,B:B,)))=D112,VLOOKUP(AE112,B:D,3,0),IF(AF112="--",INDEX(D:D,MATCH(AE112,INDEX(B:B,MATCH(AE112,B:B,)+1):B10626,)+MATCH(AE112,B:B,)),"---")),"---")=AD112,"---",IFERROR(IF(IF(AF112="--",INDEX(D:D,MATCH(AE112,INDEX(B:B,MATCH(AE112,B:B,)+1):B10626,)+MATCH(AE112,B:B,)))=AD112,VLOOKUP(AE112,B:D,3,0),IF(AF112="--",INDEX(D:D,MATCH(AE112,INDEX(B:B,MATCH(AE112,B:B,)+1):B10626,)+MATCH(AE112,B:B,)),"---")),"---"))</f>
        <v>---</v>
      </c>
      <c r="AI112" t="str">
        <f t="shared" si="24"/>
        <v>--</v>
      </c>
      <c r="AJ112" t="str">
        <f t="shared" si="25"/>
        <v>VCCIOD</v>
      </c>
      <c r="AK112">
        <f t="shared" si="26"/>
        <v>23</v>
      </c>
      <c r="AL112" t="str">
        <f t="shared" si="27"/>
        <v>---</v>
      </c>
      <c r="AT112" t="str">
        <f t="shared" si="18"/>
        <v>VIN</v>
      </c>
      <c r="AU112" t="str">
        <f t="shared" si="19"/>
        <v>--</v>
      </c>
    </row>
    <row r="113" spans="1:47" x14ac:dyDescent="0.25">
      <c r="A113" t="str">
        <f t="shared" si="14"/>
        <v>JM2-7</v>
      </c>
      <c r="B113" t="str">
        <f t="shared" si="15"/>
        <v>VCCIOD</v>
      </c>
      <c r="C113" t="str">
        <f t="shared" si="16"/>
        <v>JM2-VCCIOD</v>
      </c>
      <c r="D113" t="str">
        <f t="shared" si="17"/>
        <v>JM2-7</v>
      </c>
      <c r="E113" t="s">
        <v>270</v>
      </c>
      <c r="F113">
        <v>7</v>
      </c>
      <c r="G113" t="s">
        <v>451</v>
      </c>
      <c r="L113" t="s">
        <v>404</v>
      </c>
      <c r="M113" t="s">
        <v>290</v>
      </c>
      <c r="N113">
        <v>16.028199999999998</v>
      </c>
      <c r="AB113" t="str">
        <f>B2B!D110</f>
        <v>JM2</v>
      </c>
      <c r="AC113" t="str">
        <f>B2B!E110</f>
        <v>8</v>
      </c>
      <c r="AD113" t="str">
        <f t="shared" si="20"/>
        <v>JM2-8</v>
      </c>
      <c r="AE113" t="str">
        <f t="shared" si="21"/>
        <v>VIN</v>
      </c>
      <c r="AF113" t="str">
        <f t="shared" si="22"/>
        <v>---</v>
      </c>
      <c r="AG113" t="str">
        <f t="shared" si="23"/>
        <v>---</v>
      </c>
      <c r="AH113" t="str">
        <f>IF(IFERROR(IF(IF(AF113="--",INDEX(D:D,MATCH(AE113,INDEX(B:B,MATCH(AE113,B:B,)+1):B10627,)+MATCH(AE113,B:B,)))=D113,VLOOKUP(AE113,B:D,3,0),IF(AF113="--",INDEX(D:D,MATCH(AE113,INDEX(B:B,MATCH(AE113,B:B,)+1):B10627,)+MATCH(AE113,B:B,)),"---")),"---")=AD113,"---",IFERROR(IF(IF(AF113="--",INDEX(D:D,MATCH(AE113,INDEX(B:B,MATCH(AE113,B:B,)+1):B10627,)+MATCH(AE113,B:B,)))=AD113,VLOOKUP(AE113,B:D,3,0),IF(AF113="--",INDEX(D:D,MATCH(AE113,INDEX(B:B,MATCH(AE113,B:B,)+1):B10627,)+MATCH(AE113,B:B,)),"---")),"---"))</f>
        <v>---</v>
      </c>
      <c r="AI113" t="str">
        <f t="shared" si="24"/>
        <v>--</v>
      </c>
      <c r="AJ113" t="str">
        <f t="shared" si="25"/>
        <v>VIN</v>
      </c>
      <c r="AK113">
        <f t="shared" si="26"/>
        <v>20</v>
      </c>
      <c r="AL113" t="str">
        <f t="shared" si="27"/>
        <v>---</v>
      </c>
      <c r="AT113" t="str">
        <f t="shared" si="18"/>
        <v>VCCIOD</v>
      </c>
      <c r="AU113" t="str">
        <f t="shared" si="19"/>
        <v>--</v>
      </c>
    </row>
    <row r="114" spans="1:47" x14ac:dyDescent="0.25">
      <c r="A114" t="str">
        <f t="shared" si="14"/>
        <v>JM2-8</v>
      </c>
      <c r="B114" t="str">
        <f t="shared" si="15"/>
        <v>VIN</v>
      </c>
      <c r="C114" t="str">
        <f t="shared" si="16"/>
        <v>JM2-VIN</v>
      </c>
      <c r="D114" t="str">
        <f t="shared" si="17"/>
        <v>JM2-8</v>
      </c>
      <c r="E114" t="s">
        <v>270</v>
      </c>
      <c r="F114">
        <v>8</v>
      </c>
      <c r="G114" t="s">
        <v>288</v>
      </c>
      <c r="L114" t="s">
        <v>359</v>
      </c>
      <c r="M114" t="s">
        <v>290</v>
      </c>
      <c r="N114">
        <v>23.3415</v>
      </c>
      <c r="AB114" t="str">
        <f>B2B!D111</f>
        <v>JM2</v>
      </c>
      <c r="AC114" t="str">
        <f>B2B!E111</f>
        <v>9</v>
      </c>
      <c r="AD114" t="str">
        <f t="shared" si="20"/>
        <v>JM2-9</v>
      </c>
      <c r="AE114" t="str">
        <f t="shared" si="21"/>
        <v>VCCIOD</v>
      </c>
      <c r="AF114" t="str">
        <f t="shared" si="22"/>
        <v>---</v>
      </c>
      <c r="AG114" t="str">
        <f t="shared" si="23"/>
        <v>---</v>
      </c>
      <c r="AH114" t="str">
        <f>IF(IFERROR(IF(IF(AF114="--",INDEX(D:D,MATCH(AE114,INDEX(B:B,MATCH(AE114,B:B,)+1):B10628,)+MATCH(AE114,B:B,)))=D114,VLOOKUP(AE114,B:D,3,0),IF(AF114="--",INDEX(D:D,MATCH(AE114,INDEX(B:B,MATCH(AE114,B:B,)+1):B10628,)+MATCH(AE114,B:B,)),"---")),"---")=AD114,"---",IFERROR(IF(IF(AF114="--",INDEX(D:D,MATCH(AE114,INDEX(B:B,MATCH(AE114,B:B,)+1):B10628,)+MATCH(AE114,B:B,)))=AD114,VLOOKUP(AE114,B:D,3,0),IF(AF114="--",INDEX(D:D,MATCH(AE114,INDEX(B:B,MATCH(AE114,B:B,)+1):B10628,)+MATCH(AE114,B:B,)),"---")),"---"))</f>
        <v>---</v>
      </c>
      <c r="AI114" t="str">
        <f t="shared" si="24"/>
        <v>--</v>
      </c>
      <c r="AJ114" t="str">
        <f t="shared" si="25"/>
        <v>VCCIOD</v>
      </c>
      <c r="AK114">
        <f t="shared" si="26"/>
        <v>23</v>
      </c>
      <c r="AL114" t="str">
        <f t="shared" si="27"/>
        <v>---</v>
      </c>
      <c r="AT114" t="str">
        <f t="shared" si="18"/>
        <v>VIN</v>
      </c>
      <c r="AU114" t="str">
        <f t="shared" si="19"/>
        <v>--</v>
      </c>
    </row>
    <row r="115" spans="1:47" x14ac:dyDescent="0.25">
      <c r="A115" t="str">
        <f t="shared" si="14"/>
        <v>JM2-9</v>
      </c>
      <c r="B115" t="str">
        <f t="shared" si="15"/>
        <v>VCCIOD</v>
      </c>
      <c r="C115" t="str">
        <f t="shared" si="16"/>
        <v>JM2-VCCIOD</v>
      </c>
      <c r="D115" t="str">
        <f t="shared" si="17"/>
        <v>JM2-9</v>
      </c>
      <c r="E115" t="s">
        <v>270</v>
      </c>
      <c r="F115">
        <v>9</v>
      </c>
      <c r="G115" t="s">
        <v>451</v>
      </c>
      <c r="L115" t="s">
        <v>363</v>
      </c>
      <c r="M115" t="s">
        <v>290</v>
      </c>
      <c r="N115">
        <v>23.5715</v>
      </c>
      <c r="AB115" t="str">
        <f>B2B!D112</f>
        <v>JM2</v>
      </c>
      <c r="AC115" t="str">
        <f>B2B!E112</f>
        <v>10</v>
      </c>
      <c r="AD115" t="str">
        <f t="shared" si="20"/>
        <v>JM2-10</v>
      </c>
      <c r="AE115" t="str">
        <f t="shared" si="21"/>
        <v>+3.3V</v>
      </c>
      <c r="AF115" t="str">
        <f t="shared" si="22"/>
        <v>J5</v>
      </c>
      <c r="AG115">
        <f t="shared" si="23"/>
        <v>129.45480000000001</v>
      </c>
      <c r="AH115" t="str">
        <f>IF(IFERROR(IF(IF(AF115="--",INDEX(D:D,MATCH(AE115,INDEX(B:B,MATCH(AE115,B:B,)+1):B10629,)+MATCH(AE115,B:B,)))=D115,VLOOKUP(AE115,B:D,3,0),IF(AF115="--",INDEX(D:D,MATCH(AE115,INDEX(B:B,MATCH(AE115,B:B,)+1):B10629,)+MATCH(AE115,B:B,)),"---")),"---")=AD115,"---",IFERROR(IF(IF(AF115="--",INDEX(D:D,MATCH(AE115,INDEX(B:B,MATCH(AE115,B:B,)+1):B10629,)+MATCH(AE115,B:B,)))=AD115,VLOOKUP(AE115,B:D,3,0),IF(AF115="--",INDEX(D:D,MATCH(AE115,INDEX(B:B,MATCH(AE115,B:B,)+1):B10629,)+MATCH(AE115,B:B,)),"---")),"---"))</f>
        <v>---</v>
      </c>
      <c r="AI115" t="str">
        <f t="shared" si="24"/>
        <v>--</v>
      </c>
      <c r="AJ115" t="str">
        <f t="shared" si="25"/>
        <v>+3.3V</v>
      </c>
      <c r="AK115">
        <f t="shared" si="26"/>
        <v>72</v>
      </c>
      <c r="AL115" t="str">
        <f t="shared" si="27"/>
        <v>J5</v>
      </c>
      <c r="AT115" t="str">
        <f t="shared" si="18"/>
        <v>VCCIOD</v>
      </c>
      <c r="AU115" t="str">
        <f t="shared" si="19"/>
        <v>--</v>
      </c>
    </row>
    <row r="116" spans="1:47" x14ac:dyDescent="0.25">
      <c r="A116" t="str">
        <f t="shared" si="14"/>
        <v>JM2-10</v>
      </c>
      <c r="B116" t="str">
        <f t="shared" si="15"/>
        <v>+3.3V</v>
      </c>
      <c r="C116" t="str">
        <f t="shared" si="16"/>
        <v>JM2-+3.3V</v>
      </c>
      <c r="D116" t="str">
        <f t="shared" si="17"/>
        <v>JM2-10</v>
      </c>
      <c r="E116" t="s">
        <v>270</v>
      </c>
      <c r="F116">
        <v>10</v>
      </c>
      <c r="G116" t="s">
        <v>303</v>
      </c>
      <c r="L116" t="s">
        <v>452</v>
      </c>
      <c r="M116" t="s">
        <v>290</v>
      </c>
      <c r="N116">
        <v>31.35</v>
      </c>
      <c r="AB116" t="str">
        <f>B2B!D113</f>
        <v>JM2</v>
      </c>
      <c r="AC116" t="str">
        <f>B2B!E113</f>
        <v>11</v>
      </c>
      <c r="AD116" t="str">
        <f t="shared" si="20"/>
        <v>JM2-11</v>
      </c>
      <c r="AE116" t="str">
        <f t="shared" si="21"/>
        <v>B0_HSIO78_P</v>
      </c>
      <c r="AF116" t="str">
        <f t="shared" si="22"/>
        <v>AB18</v>
      </c>
      <c r="AG116">
        <f t="shared" si="23"/>
        <v>5.6090999999999998</v>
      </c>
      <c r="AH116" t="str">
        <f>IF(IFERROR(IF(IF(AF116="--",INDEX(D:D,MATCH(AE116,INDEX(B:B,MATCH(AE116,B:B,)+1):B10630,)+MATCH(AE116,B:B,)))=D116,VLOOKUP(AE116,B:D,3,0),IF(AF116="--",INDEX(D:D,MATCH(AE116,INDEX(B:B,MATCH(AE116,B:B,)+1):B10630,)+MATCH(AE116,B:B,)),"---")),"---")=AD116,"---",IFERROR(IF(IF(AF116="--",INDEX(D:D,MATCH(AE116,INDEX(B:B,MATCH(AE116,B:B,)+1):B10630,)+MATCH(AE116,B:B,)))=AD116,VLOOKUP(AE116,B:D,3,0),IF(AF116="--",INDEX(D:D,MATCH(AE116,INDEX(B:B,MATCH(AE116,B:B,)+1):B10630,)+MATCH(AE116,B:B,)),"---")),"---"))</f>
        <v>---</v>
      </c>
      <c r="AI116" t="str">
        <f t="shared" si="24"/>
        <v>--</v>
      </c>
      <c r="AJ116" t="str">
        <f t="shared" si="25"/>
        <v>B0_HSIO78_P</v>
      </c>
      <c r="AK116">
        <f t="shared" si="26"/>
        <v>2</v>
      </c>
      <c r="AL116" t="str">
        <f t="shared" si="27"/>
        <v>AB18</v>
      </c>
      <c r="AT116" t="str">
        <f t="shared" si="18"/>
        <v>+3.3V</v>
      </c>
      <c r="AU116" t="str">
        <f t="shared" si="19"/>
        <v>--</v>
      </c>
    </row>
    <row r="117" spans="1:47" x14ac:dyDescent="0.25">
      <c r="A117" t="str">
        <f t="shared" si="14"/>
        <v>JM2-11</v>
      </c>
      <c r="B117" t="str">
        <f t="shared" si="15"/>
        <v>B0_HSIO78_P</v>
      </c>
      <c r="C117" t="str">
        <f t="shared" si="16"/>
        <v>JM2-B0_HSIO78_P</v>
      </c>
      <c r="D117" t="str">
        <f t="shared" si="17"/>
        <v>JM2-11</v>
      </c>
      <c r="E117" t="s">
        <v>270</v>
      </c>
      <c r="F117">
        <v>11</v>
      </c>
      <c r="G117" t="s">
        <v>355</v>
      </c>
      <c r="L117" t="s">
        <v>453</v>
      </c>
      <c r="M117" t="s">
        <v>290</v>
      </c>
      <c r="N117">
        <v>31.088899999999999</v>
      </c>
      <c r="AB117" t="str">
        <f>B2B!D114</f>
        <v>JM2</v>
      </c>
      <c r="AC117" t="str">
        <f>B2B!E114</f>
        <v>12</v>
      </c>
      <c r="AD117" t="str">
        <f t="shared" si="20"/>
        <v>JM2-12</v>
      </c>
      <c r="AE117" t="str">
        <f t="shared" si="21"/>
        <v>+3.3V</v>
      </c>
      <c r="AF117" t="str">
        <f t="shared" si="22"/>
        <v>J5</v>
      </c>
      <c r="AG117">
        <f t="shared" si="23"/>
        <v>129.45480000000001</v>
      </c>
      <c r="AH117" t="str">
        <f>IF(IFERROR(IF(IF(AF117="--",INDEX(D:D,MATCH(AE117,INDEX(B:B,MATCH(AE117,B:B,)+1):B10631,)+MATCH(AE117,B:B,)))=D117,VLOOKUP(AE117,B:D,3,0),IF(AF117="--",INDEX(D:D,MATCH(AE117,INDEX(B:B,MATCH(AE117,B:B,)+1):B10631,)+MATCH(AE117,B:B,)),"---")),"---")=AD117,"---",IFERROR(IF(IF(AF117="--",INDEX(D:D,MATCH(AE117,INDEX(B:B,MATCH(AE117,B:B,)+1):B10631,)+MATCH(AE117,B:B,)))=AD117,VLOOKUP(AE117,B:D,3,0),IF(AF117="--",INDEX(D:D,MATCH(AE117,INDEX(B:B,MATCH(AE117,B:B,)+1):B10631,)+MATCH(AE117,B:B,)),"---")),"---"))</f>
        <v>---</v>
      </c>
      <c r="AI117" t="str">
        <f t="shared" si="24"/>
        <v>--</v>
      </c>
      <c r="AJ117" t="str">
        <f t="shared" si="25"/>
        <v>+3.3V</v>
      </c>
      <c r="AK117">
        <f t="shared" si="26"/>
        <v>72</v>
      </c>
      <c r="AL117" t="str">
        <f t="shared" si="27"/>
        <v>J5</v>
      </c>
      <c r="AT117" t="str">
        <f t="shared" si="18"/>
        <v>B0_HSIO78_P</v>
      </c>
      <c r="AU117" t="str">
        <f t="shared" si="19"/>
        <v>--</v>
      </c>
    </row>
    <row r="118" spans="1:47" x14ac:dyDescent="0.25">
      <c r="A118" t="str">
        <f t="shared" si="14"/>
        <v>JM2-12</v>
      </c>
      <c r="B118" t="str">
        <f t="shared" si="15"/>
        <v>+3.3V</v>
      </c>
      <c r="C118" t="str">
        <f t="shared" si="16"/>
        <v>JM2-+3.3V</v>
      </c>
      <c r="D118" t="str">
        <f t="shared" si="17"/>
        <v>JM2-12</v>
      </c>
      <c r="E118" t="s">
        <v>270</v>
      </c>
      <c r="F118">
        <v>12</v>
      </c>
      <c r="G118" t="s">
        <v>303</v>
      </c>
      <c r="L118" t="s">
        <v>454</v>
      </c>
      <c r="M118" t="s">
        <v>290</v>
      </c>
      <c r="N118">
        <v>27.393799999999999</v>
      </c>
      <c r="AB118" t="str">
        <f>B2B!D115</f>
        <v>JM2</v>
      </c>
      <c r="AC118" t="str">
        <f>B2B!E115</f>
        <v>13</v>
      </c>
      <c r="AD118" t="str">
        <f t="shared" si="20"/>
        <v>JM2-13</v>
      </c>
      <c r="AE118" t="str">
        <f t="shared" si="21"/>
        <v>B0_HSIO78_N</v>
      </c>
      <c r="AF118" t="str">
        <f t="shared" si="22"/>
        <v>AA18</v>
      </c>
      <c r="AG118">
        <f t="shared" si="23"/>
        <v>5.5612000000000004</v>
      </c>
      <c r="AH118" t="str">
        <f>IF(IFERROR(IF(IF(AF118="--",INDEX(D:D,MATCH(AE118,INDEX(B:B,MATCH(AE118,B:B,)+1):B10632,)+MATCH(AE118,B:B,)))=D118,VLOOKUP(AE118,B:D,3,0),IF(AF118="--",INDEX(D:D,MATCH(AE118,INDEX(B:B,MATCH(AE118,B:B,)+1):B10632,)+MATCH(AE118,B:B,)),"---")),"---")=AD118,"---",IFERROR(IF(IF(AF118="--",INDEX(D:D,MATCH(AE118,INDEX(B:B,MATCH(AE118,B:B,)+1):B10632,)+MATCH(AE118,B:B,)))=AD118,VLOOKUP(AE118,B:D,3,0),IF(AF118="--",INDEX(D:D,MATCH(AE118,INDEX(B:B,MATCH(AE118,B:B,)+1):B10632,)+MATCH(AE118,B:B,)),"---")),"---"))</f>
        <v>---</v>
      </c>
      <c r="AI118" t="str">
        <f t="shared" si="24"/>
        <v>--</v>
      </c>
      <c r="AJ118" t="str">
        <f t="shared" si="25"/>
        <v>B0_HSIO78_N</v>
      </c>
      <c r="AK118">
        <f t="shared" si="26"/>
        <v>2</v>
      </c>
      <c r="AL118" t="str">
        <f t="shared" si="27"/>
        <v>AA18</v>
      </c>
      <c r="AT118" t="str">
        <f t="shared" si="18"/>
        <v>+3.3V</v>
      </c>
      <c r="AU118" t="str">
        <f t="shared" si="19"/>
        <v>--</v>
      </c>
    </row>
    <row r="119" spans="1:47" x14ac:dyDescent="0.25">
      <c r="A119" t="str">
        <f t="shared" si="14"/>
        <v>JM2-13</v>
      </c>
      <c r="B119" t="str">
        <f t="shared" si="15"/>
        <v>B0_HSIO78_N</v>
      </c>
      <c r="C119" t="str">
        <f t="shared" si="16"/>
        <v>JM2-B0_HSIO78_N</v>
      </c>
      <c r="D119" t="str">
        <f t="shared" si="17"/>
        <v>JM2-13</v>
      </c>
      <c r="E119" t="s">
        <v>270</v>
      </c>
      <c r="F119">
        <v>13</v>
      </c>
      <c r="G119" t="s">
        <v>353</v>
      </c>
      <c r="L119" t="s">
        <v>455</v>
      </c>
      <c r="M119" t="s">
        <v>290</v>
      </c>
      <c r="N119">
        <v>27.0853</v>
      </c>
      <c r="AB119" t="str">
        <f>B2B!D116</f>
        <v>JM2</v>
      </c>
      <c r="AC119" t="str">
        <f>B2B!E116</f>
        <v>14</v>
      </c>
      <c r="AD119" t="str">
        <f t="shared" si="20"/>
        <v>JM2-14</v>
      </c>
      <c r="AE119" t="str">
        <f t="shared" si="21"/>
        <v>B0_HSIO80_P</v>
      </c>
      <c r="AF119" t="str">
        <f t="shared" si="22"/>
        <v>Y19</v>
      </c>
      <c r="AG119">
        <f t="shared" si="23"/>
        <v>11.196199999999999</v>
      </c>
      <c r="AH119" t="str">
        <f>IF(IFERROR(IF(IF(AF119="--",INDEX(D:D,MATCH(AE119,INDEX(B:B,MATCH(AE119,B:B,)+1):B10633,)+MATCH(AE119,B:B,)))=D119,VLOOKUP(AE119,B:D,3,0),IF(AF119="--",INDEX(D:D,MATCH(AE119,INDEX(B:B,MATCH(AE119,B:B,)+1):B10633,)+MATCH(AE119,B:B,)),"---")),"---")=AD119,"---",IFERROR(IF(IF(AF119="--",INDEX(D:D,MATCH(AE119,INDEX(B:B,MATCH(AE119,B:B,)+1):B10633,)+MATCH(AE119,B:B,)))=AD119,VLOOKUP(AE119,B:D,3,0),IF(AF119="--",INDEX(D:D,MATCH(AE119,INDEX(B:B,MATCH(AE119,B:B,)+1):B10633,)+MATCH(AE119,B:B,)),"---")),"---"))</f>
        <v>---</v>
      </c>
      <c r="AI119" t="str">
        <f t="shared" si="24"/>
        <v>--</v>
      </c>
      <c r="AJ119" t="str">
        <f t="shared" si="25"/>
        <v>B0_HSIO80_P</v>
      </c>
      <c r="AK119">
        <f t="shared" si="26"/>
        <v>2</v>
      </c>
      <c r="AL119" t="str">
        <f t="shared" si="27"/>
        <v>Y19</v>
      </c>
      <c r="AT119" t="str">
        <f t="shared" si="18"/>
        <v>B0_HSIO78_N</v>
      </c>
      <c r="AU119" t="str">
        <f t="shared" si="19"/>
        <v>--</v>
      </c>
    </row>
    <row r="120" spans="1:47" x14ac:dyDescent="0.25">
      <c r="A120" t="str">
        <f t="shared" si="14"/>
        <v>JM2-14</v>
      </c>
      <c r="B120" t="str">
        <f t="shared" si="15"/>
        <v>B0_HSIO80_P</v>
      </c>
      <c r="C120" t="str">
        <f t="shared" si="16"/>
        <v>JM2-B0_HSIO80_P</v>
      </c>
      <c r="D120" t="str">
        <f t="shared" si="17"/>
        <v>JM2-14</v>
      </c>
      <c r="E120" t="s">
        <v>270</v>
      </c>
      <c r="F120">
        <v>14</v>
      </c>
      <c r="G120" t="s">
        <v>362</v>
      </c>
      <c r="L120" t="s">
        <v>456</v>
      </c>
      <c r="M120" t="s">
        <v>290</v>
      </c>
      <c r="N120">
        <v>30.4236</v>
      </c>
      <c r="AB120" t="str">
        <f>B2B!D117</f>
        <v>JM2</v>
      </c>
      <c r="AC120" t="str">
        <f>B2B!E117</f>
        <v>15</v>
      </c>
      <c r="AD120" t="str">
        <f t="shared" si="20"/>
        <v>JM2-15</v>
      </c>
      <c r="AE120" t="str">
        <f t="shared" si="21"/>
        <v>B0_HSIO81_P</v>
      </c>
      <c r="AF120" t="str">
        <f t="shared" si="22"/>
        <v>AB17</v>
      </c>
      <c r="AG120">
        <f t="shared" si="23"/>
        <v>5.6791</v>
      </c>
      <c r="AH120" t="str">
        <f>IF(IFERROR(IF(IF(AF120="--",INDEX(D:D,MATCH(AE120,INDEX(B:B,MATCH(AE120,B:B,)+1):B10634,)+MATCH(AE120,B:B,)))=D120,VLOOKUP(AE120,B:D,3,0),IF(AF120="--",INDEX(D:D,MATCH(AE120,INDEX(B:B,MATCH(AE120,B:B,)+1):B10634,)+MATCH(AE120,B:B,)),"---")),"---")=AD120,"---",IFERROR(IF(IF(AF120="--",INDEX(D:D,MATCH(AE120,INDEX(B:B,MATCH(AE120,B:B,)+1):B10634,)+MATCH(AE120,B:B,)))=AD120,VLOOKUP(AE120,B:D,3,0),IF(AF120="--",INDEX(D:D,MATCH(AE120,INDEX(B:B,MATCH(AE120,B:B,)+1):B10634,)+MATCH(AE120,B:B,)),"---")),"---"))</f>
        <v>---</v>
      </c>
      <c r="AI120" t="str">
        <f t="shared" si="24"/>
        <v>--</v>
      </c>
      <c r="AJ120" t="str">
        <f t="shared" si="25"/>
        <v>B0_HSIO81_P</v>
      </c>
      <c r="AK120">
        <f t="shared" si="26"/>
        <v>2</v>
      </c>
      <c r="AL120" t="str">
        <f t="shared" si="27"/>
        <v>AB17</v>
      </c>
      <c r="AT120" t="str">
        <f t="shared" si="18"/>
        <v>B0_HSIO80_P</v>
      </c>
      <c r="AU120" t="str">
        <f t="shared" si="19"/>
        <v>--</v>
      </c>
    </row>
    <row r="121" spans="1:47" x14ac:dyDescent="0.25">
      <c r="A121" t="str">
        <f t="shared" si="14"/>
        <v>JM2-15</v>
      </c>
      <c r="B121" t="str">
        <f t="shared" si="15"/>
        <v>B0_HSIO81_P</v>
      </c>
      <c r="C121" t="str">
        <f t="shared" si="16"/>
        <v>JM2-B0_HSIO81_P</v>
      </c>
      <c r="D121" t="str">
        <f t="shared" si="17"/>
        <v>JM2-15</v>
      </c>
      <c r="E121" t="s">
        <v>270</v>
      </c>
      <c r="F121">
        <v>15</v>
      </c>
      <c r="G121" t="s">
        <v>365</v>
      </c>
      <c r="L121" t="s">
        <v>457</v>
      </c>
      <c r="M121" t="s">
        <v>290</v>
      </c>
      <c r="N121">
        <v>30.6477</v>
      </c>
      <c r="AB121" t="str">
        <f>B2B!D118</f>
        <v>JM2</v>
      </c>
      <c r="AC121" t="str">
        <f>B2B!E118</f>
        <v>16</v>
      </c>
      <c r="AD121" t="str">
        <f t="shared" si="20"/>
        <v>JM2-16</v>
      </c>
      <c r="AE121" t="str">
        <f t="shared" si="21"/>
        <v>B0_HSIO80_N</v>
      </c>
      <c r="AF121" t="str">
        <f t="shared" si="22"/>
        <v>Y18</v>
      </c>
      <c r="AG121">
        <f t="shared" si="23"/>
        <v>10.9154</v>
      </c>
      <c r="AH121" t="str">
        <f>IF(IFERROR(IF(IF(AF121="--",INDEX(D:D,MATCH(AE121,INDEX(B:B,MATCH(AE121,B:B,)+1):B10635,)+MATCH(AE121,B:B,)))=D121,VLOOKUP(AE121,B:D,3,0),IF(AF121="--",INDEX(D:D,MATCH(AE121,INDEX(B:B,MATCH(AE121,B:B,)+1):B10635,)+MATCH(AE121,B:B,)),"---")),"---")=AD121,"---",IFERROR(IF(IF(AF121="--",INDEX(D:D,MATCH(AE121,INDEX(B:B,MATCH(AE121,B:B,)+1):B10635,)+MATCH(AE121,B:B,)))=AD121,VLOOKUP(AE121,B:D,3,0),IF(AF121="--",INDEX(D:D,MATCH(AE121,INDEX(B:B,MATCH(AE121,B:B,)+1):B10635,)+MATCH(AE121,B:B,)),"---")),"---"))</f>
        <v>---</v>
      </c>
      <c r="AI121" t="str">
        <f t="shared" si="24"/>
        <v>--</v>
      </c>
      <c r="AJ121" t="str">
        <f t="shared" si="25"/>
        <v>B0_HSIO80_N</v>
      </c>
      <c r="AK121">
        <f t="shared" si="26"/>
        <v>2</v>
      </c>
      <c r="AL121" t="str">
        <f t="shared" si="27"/>
        <v>Y18</v>
      </c>
      <c r="AT121" t="str">
        <f t="shared" si="18"/>
        <v>B0_HSIO81_P</v>
      </c>
      <c r="AU121" t="str">
        <f t="shared" si="19"/>
        <v>--</v>
      </c>
    </row>
    <row r="122" spans="1:47" x14ac:dyDescent="0.25">
      <c r="A122" t="str">
        <f t="shared" si="14"/>
        <v>JM2-16</v>
      </c>
      <c r="B122" t="str">
        <f t="shared" si="15"/>
        <v>B0_HSIO80_N</v>
      </c>
      <c r="C122" t="str">
        <f t="shared" si="16"/>
        <v>JM2-B0_HSIO80_N</v>
      </c>
      <c r="D122" t="str">
        <f t="shared" si="17"/>
        <v>JM2-16</v>
      </c>
      <c r="E122" t="s">
        <v>270</v>
      </c>
      <c r="F122">
        <v>16</v>
      </c>
      <c r="G122" t="s">
        <v>360</v>
      </c>
      <c r="L122" t="s">
        <v>428</v>
      </c>
      <c r="M122" t="s">
        <v>290</v>
      </c>
      <c r="N122">
        <v>24.8127</v>
      </c>
      <c r="AB122" t="str">
        <f>B2B!D119</f>
        <v>JM2</v>
      </c>
      <c r="AC122" t="str">
        <f>B2B!E119</f>
        <v>17</v>
      </c>
      <c r="AD122" t="str">
        <f t="shared" si="20"/>
        <v>JM2-17</v>
      </c>
      <c r="AE122" t="str">
        <f t="shared" si="21"/>
        <v>B0_HSIO81_N</v>
      </c>
      <c r="AF122" t="str">
        <f t="shared" si="22"/>
        <v>AA17</v>
      </c>
      <c r="AG122">
        <f t="shared" si="23"/>
        <v>5.6440000000000001</v>
      </c>
      <c r="AH122" t="str">
        <f>IF(IFERROR(IF(IF(AF122="--",INDEX(D:D,MATCH(AE122,INDEX(B:B,MATCH(AE122,B:B,)+1):B10636,)+MATCH(AE122,B:B,)))=D122,VLOOKUP(AE122,B:D,3,0),IF(AF122="--",INDEX(D:D,MATCH(AE122,INDEX(B:B,MATCH(AE122,B:B,)+1):B10636,)+MATCH(AE122,B:B,)),"---")),"---")=AD122,"---",IFERROR(IF(IF(AF122="--",INDEX(D:D,MATCH(AE122,INDEX(B:B,MATCH(AE122,B:B,)+1):B10636,)+MATCH(AE122,B:B,)))=AD122,VLOOKUP(AE122,B:D,3,0),IF(AF122="--",INDEX(D:D,MATCH(AE122,INDEX(B:B,MATCH(AE122,B:B,)+1):B10636,)+MATCH(AE122,B:B,)),"---")),"---"))</f>
        <v>---</v>
      </c>
      <c r="AI122" t="str">
        <f t="shared" si="24"/>
        <v>--</v>
      </c>
      <c r="AJ122" t="str">
        <f t="shared" si="25"/>
        <v>B0_HSIO81_N</v>
      </c>
      <c r="AK122">
        <f t="shared" si="26"/>
        <v>2</v>
      </c>
      <c r="AL122" t="str">
        <f t="shared" si="27"/>
        <v>AA17</v>
      </c>
      <c r="AT122" t="str">
        <f t="shared" si="18"/>
        <v>B0_HSIO80_N</v>
      </c>
      <c r="AU122" t="str">
        <f t="shared" si="19"/>
        <v>--</v>
      </c>
    </row>
    <row r="123" spans="1:47" x14ac:dyDescent="0.25">
      <c r="A123" t="str">
        <f t="shared" si="14"/>
        <v>JM2-17</v>
      </c>
      <c r="B123" t="str">
        <f t="shared" si="15"/>
        <v>B0_HSIO81_N</v>
      </c>
      <c r="C123" t="str">
        <f t="shared" si="16"/>
        <v>JM2-B0_HSIO81_N</v>
      </c>
      <c r="D123" t="str">
        <f t="shared" si="17"/>
        <v>JM2-17</v>
      </c>
      <c r="E123" t="s">
        <v>270</v>
      </c>
      <c r="F123">
        <v>17</v>
      </c>
      <c r="G123" t="s">
        <v>364</v>
      </c>
      <c r="L123" t="s">
        <v>424</v>
      </c>
      <c r="M123" t="s">
        <v>290</v>
      </c>
      <c r="N123">
        <v>24.614000000000001</v>
      </c>
      <c r="AB123" t="str">
        <f>B2B!D120</f>
        <v>JM2</v>
      </c>
      <c r="AC123" t="str">
        <f>B2B!E120</f>
        <v>18</v>
      </c>
      <c r="AD123" t="str">
        <f t="shared" si="20"/>
        <v>JM2-18</v>
      </c>
      <c r="AE123" t="str">
        <f t="shared" si="21"/>
        <v>SC_nRST</v>
      </c>
      <c r="AF123" t="str">
        <f t="shared" si="22"/>
        <v>--</v>
      </c>
      <c r="AG123">
        <f t="shared" si="23"/>
        <v>79.269599999999997</v>
      </c>
      <c r="AH123" t="str">
        <f>IF(IFERROR(IF(IF(AF123="--",INDEX(D:D,MATCH(AE123,INDEX(B:B,MATCH(AE123,B:B,)+1):B10637,)+MATCH(AE123,B:B,)))=D123,VLOOKUP(AE123,B:D,3,0),IF(AF123="--",INDEX(D:D,MATCH(AE123,INDEX(B:B,MATCH(AE123,B:B,)+1):B10637,)+MATCH(AE123,B:B,)),"---")),"---")=AD123,"---",IFERROR(IF(IF(AF123="--",INDEX(D:D,MATCH(AE123,INDEX(B:B,MATCH(AE123,B:B,)+1):B10637,)+MATCH(AE123,B:B,)))=AD123,VLOOKUP(AE123,B:D,3,0),IF(AF123="--",INDEX(D:D,MATCH(AE123,INDEX(B:B,MATCH(AE123,B:B,)+1):B10637,)+MATCH(AE123,B:B,)),"---")),"---"))</f>
        <v>U1-14</v>
      </c>
      <c r="AI123" t="str">
        <f t="shared" si="24"/>
        <v>--</v>
      </c>
      <c r="AJ123" t="str">
        <f t="shared" si="25"/>
        <v>SC_nRST</v>
      </c>
      <c r="AK123">
        <f t="shared" si="26"/>
        <v>2</v>
      </c>
      <c r="AL123" t="str">
        <f t="shared" si="27"/>
        <v>--</v>
      </c>
      <c r="AT123" t="str">
        <f t="shared" si="18"/>
        <v>B0_HSIO81_N</v>
      </c>
      <c r="AU123" t="str">
        <f t="shared" si="19"/>
        <v>--</v>
      </c>
    </row>
    <row r="124" spans="1:47" x14ac:dyDescent="0.25">
      <c r="A124" t="str">
        <f t="shared" si="14"/>
        <v>JM2-18</v>
      </c>
      <c r="B124" t="str">
        <f t="shared" si="15"/>
        <v>SC_nRST</v>
      </c>
      <c r="C124" t="str">
        <f t="shared" si="16"/>
        <v>JM2-SC_nRST</v>
      </c>
      <c r="D124" t="str">
        <f t="shared" si="17"/>
        <v>JM2-18</v>
      </c>
      <c r="E124" t="s">
        <v>270</v>
      </c>
      <c r="F124">
        <v>18</v>
      </c>
      <c r="G124" t="s">
        <v>458</v>
      </c>
      <c r="L124" t="s">
        <v>446</v>
      </c>
      <c r="M124" t="s">
        <v>290</v>
      </c>
      <c r="N124">
        <v>31.725999999999999</v>
      </c>
      <c r="AB124" t="str">
        <f>B2B!D121</f>
        <v>JM2</v>
      </c>
      <c r="AC124" t="str">
        <f>B2B!E121</f>
        <v>19</v>
      </c>
      <c r="AD124" t="str">
        <f t="shared" si="20"/>
        <v>JM2-19</v>
      </c>
      <c r="AE124" t="str">
        <f t="shared" si="21"/>
        <v>NetJM2_19</v>
      </c>
      <c r="AF124" t="str">
        <f t="shared" si="22"/>
        <v>--</v>
      </c>
      <c r="AG124" t="e">
        <f t="shared" si="23"/>
        <v>#N/A</v>
      </c>
      <c r="AH124" t="str">
        <f>IF(IFERROR(IF(IF(AF124="--",INDEX(D:D,MATCH(AE124,INDEX(B:B,MATCH(AE124,B:B,)+1):B10638,)+MATCH(AE124,B:B,)))=D124,VLOOKUP(AE124,B:D,3,0),IF(AF124="--",INDEX(D:D,MATCH(AE124,INDEX(B:B,MATCH(AE124,B:B,)+1):B10638,)+MATCH(AE124,B:B,)),"---")),"---")=AD124,"---",IFERROR(IF(IF(AF124="--",INDEX(D:D,MATCH(AE124,INDEX(B:B,MATCH(AE124,B:B,)+1):B10638,)+MATCH(AE124,B:B,)))=AD124,VLOOKUP(AE124,B:D,3,0),IF(AF124="--",INDEX(D:D,MATCH(AE124,INDEX(B:B,MATCH(AE124,B:B,)+1):B10638,)+MATCH(AE124,B:B,)),"---")),"---"))</f>
        <v>---</v>
      </c>
      <c r="AI124" t="str">
        <f t="shared" si="24"/>
        <v>--</v>
      </c>
      <c r="AJ124" t="str">
        <f t="shared" si="25"/>
        <v>NetJM2_19</v>
      </c>
      <c r="AK124">
        <f t="shared" si="26"/>
        <v>1</v>
      </c>
      <c r="AL124" t="str">
        <f t="shared" si="27"/>
        <v>--</v>
      </c>
      <c r="AT124" t="str">
        <f t="shared" si="18"/>
        <v>SC_nRST</v>
      </c>
      <c r="AU124" t="str">
        <f t="shared" si="19"/>
        <v>--</v>
      </c>
    </row>
    <row r="125" spans="1:47" x14ac:dyDescent="0.25">
      <c r="A125" t="str">
        <f t="shared" si="14"/>
        <v>JM2-19</v>
      </c>
      <c r="B125" t="str">
        <f t="shared" si="15"/>
        <v>NetJM2_19</v>
      </c>
      <c r="C125" t="str">
        <f t="shared" si="16"/>
        <v>JM2-NetJM2_19</v>
      </c>
      <c r="D125" t="str">
        <f t="shared" si="17"/>
        <v>JM2-19</v>
      </c>
      <c r="E125" t="s">
        <v>270</v>
      </c>
      <c r="F125">
        <v>19</v>
      </c>
      <c r="G125" t="s">
        <v>459</v>
      </c>
      <c r="L125" t="s">
        <v>444</v>
      </c>
      <c r="M125" t="s">
        <v>290</v>
      </c>
      <c r="N125">
        <v>31.8187</v>
      </c>
      <c r="AB125" t="str">
        <f>B2B!D122</f>
        <v>JM2</v>
      </c>
      <c r="AC125" t="str">
        <f>B2B!E122</f>
        <v>20</v>
      </c>
      <c r="AD125" t="str">
        <f t="shared" si="20"/>
        <v>JM2-20</v>
      </c>
      <c r="AE125" t="str">
        <f t="shared" si="21"/>
        <v>GND</v>
      </c>
      <c r="AF125" t="str">
        <f t="shared" si="22"/>
        <v>---</v>
      </c>
      <c r="AG125" t="str">
        <f t="shared" si="23"/>
        <v>---</v>
      </c>
      <c r="AH125" t="str">
        <f>IF(IFERROR(IF(IF(AF125="--",INDEX(D:D,MATCH(AE125,INDEX(B:B,MATCH(AE125,B:B,)+1):B10639,)+MATCH(AE125,B:B,)))=D125,VLOOKUP(AE125,B:D,3,0),IF(AF125="--",INDEX(D:D,MATCH(AE125,INDEX(B:B,MATCH(AE125,B:B,)+1):B10639,)+MATCH(AE125,B:B,)),"---")),"---")=AD125,"---",IFERROR(IF(IF(AF125="--",INDEX(D:D,MATCH(AE125,INDEX(B:B,MATCH(AE125,B:B,)+1):B10639,)+MATCH(AE125,B:B,)))=AD125,VLOOKUP(AE125,B:D,3,0),IF(AF125="--",INDEX(D:D,MATCH(AE125,INDEX(B:B,MATCH(AE125,B:B,)+1):B10639,)+MATCH(AE125,B:B,)),"---")),"---"))</f>
        <v>---</v>
      </c>
      <c r="AI125" t="str">
        <f t="shared" si="24"/>
        <v>--</v>
      </c>
      <c r="AJ125" t="str">
        <f t="shared" si="25"/>
        <v>GND</v>
      </c>
      <c r="AK125">
        <f t="shared" si="26"/>
        <v>530</v>
      </c>
      <c r="AL125" t="str">
        <f t="shared" si="27"/>
        <v>---</v>
      </c>
      <c r="AT125" t="str">
        <f t="shared" si="18"/>
        <v>NetJM2_19</v>
      </c>
      <c r="AU125" t="str">
        <f t="shared" si="19"/>
        <v>--</v>
      </c>
    </row>
    <row r="126" spans="1:47" x14ac:dyDescent="0.25">
      <c r="A126" t="str">
        <f t="shared" si="14"/>
        <v>JM2-20</v>
      </c>
      <c r="B126" t="str">
        <f t="shared" si="15"/>
        <v>GND</v>
      </c>
      <c r="C126" t="str">
        <f t="shared" si="16"/>
        <v>JM2-GND</v>
      </c>
      <c r="D126" t="str">
        <f t="shared" si="17"/>
        <v>JM2-20</v>
      </c>
      <c r="E126" t="s">
        <v>270</v>
      </c>
      <c r="F126">
        <v>20</v>
      </c>
      <c r="G126" t="s">
        <v>291</v>
      </c>
      <c r="L126" t="s">
        <v>460</v>
      </c>
      <c r="M126" t="s">
        <v>290</v>
      </c>
      <c r="N126">
        <v>30.194700000000001</v>
      </c>
      <c r="AB126" t="str">
        <f>B2B!D123</f>
        <v>JM2</v>
      </c>
      <c r="AC126" t="str">
        <f>B2B!E123</f>
        <v>21</v>
      </c>
      <c r="AD126" t="str">
        <f t="shared" si="20"/>
        <v>JM2-21</v>
      </c>
      <c r="AE126" t="str">
        <f t="shared" si="21"/>
        <v>B0_HSIO84_N</v>
      </c>
      <c r="AF126" t="str">
        <f t="shared" si="22"/>
        <v>AB15</v>
      </c>
      <c r="AG126">
        <f t="shared" si="23"/>
        <v>4.7012999999999998</v>
      </c>
      <c r="AH126" t="str">
        <f>IF(IFERROR(IF(IF(AF126="--",INDEX(D:D,MATCH(AE126,INDEX(B:B,MATCH(AE126,B:B,)+1):B10640,)+MATCH(AE126,B:B,)))=D126,VLOOKUP(AE126,B:D,3,0),IF(AF126="--",INDEX(D:D,MATCH(AE126,INDEX(B:B,MATCH(AE126,B:B,)+1):B10640,)+MATCH(AE126,B:B,)),"---")),"---")=AD126,"---",IFERROR(IF(IF(AF126="--",INDEX(D:D,MATCH(AE126,INDEX(B:B,MATCH(AE126,B:B,)+1):B10640,)+MATCH(AE126,B:B,)))=AD126,VLOOKUP(AE126,B:D,3,0),IF(AF126="--",INDEX(D:D,MATCH(AE126,INDEX(B:B,MATCH(AE126,B:B,)+1):B10640,)+MATCH(AE126,B:B,)),"---")),"---"))</f>
        <v>---</v>
      </c>
      <c r="AI126" t="str">
        <f t="shared" si="24"/>
        <v>--</v>
      </c>
      <c r="AJ126" t="str">
        <f t="shared" si="25"/>
        <v>B0_HSIO84_N</v>
      </c>
      <c r="AK126">
        <f t="shared" si="26"/>
        <v>2</v>
      </c>
      <c r="AL126" t="str">
        <f t="shared" si="27"/>
        <v>AB15</v>
      </c>
      <c r="AT126" t="str">
        <f t="shared" si="18"/>
        <v>GND</v>
      </c>
      <c r="AU126" t="str">
        <f t="shared" si="19"/>
        <v>--</v>
      </c>
    </row>
    <row r="127" spans="1:47" x14ac:dyDescent="0.25">
      <c r="A127" t="str">
        <f t="shared" si="14"/>
        <v>JM2-21</v>
      </c>
      <c r="B127" t="str">
        <f t="shared" si="15"/>
        <v>B0_HSIO84_N</v>
      </c>
      <c r="C127" t="str">
        <f t="shared" si="16"/>
        <v>JM2-B0_HSIO84_N</v>
      </c>
      <c r="D127" t="str">
        <f t="shared" si="17"/>
        <v>JM2-21</v>
      </c>
      <c r="E127" t="s">
        <v>270</v>
      </c>
      <c r="F127">
        <v>21</v>
      </c>
      <c r="G127" t="s">
        <v>371</v>
      </c>
      <c r="L127" t="s">
        <v>461</v>
      </c>
      <c r="M127" t="s">
        <v>290</v>
      </c>
      <c r="N127">
        <v>30.328900000000001</v>
      </c>
      <c r="AB127" t="str">
        <f>B2B!D124</f>
        <v>JM2</v>
      </c>
      <c r="AC127" t="str">
        <f>B2B!E124</f>
        <v>22</v>
      </c>
      <c r="AD127" t="str">
        <f t="shared" si="20"/>
        <v>JM2-22</v>
      </c>
      <c r="AE127" t="str">
        <f t="shared" si="21"/>
        <v>B0_HSIO83_N</v>
      </c>
      <c r="AF127" t="str">
        <f t="shared" si="22"/>
        <v>W17</v>
      </c>
      <c r="AG127">
        <f t="shared" si="23"/>
        <v>12.0258</v>
      </c>
      <c r="AH127" t="str">
        <f>IF(IFERROR(IF(IF(AF127="--",INDEX(D:D,MATCH(AE127,INDEX(B:B,MATCH(AE127,B:B,)+1):B10641,)+MATCH(AE127,B:B,)))=D127,VLOOKUP(AE127,B:D,3,0),IF(AF127="--",INDEX(D:D,MATCH(AE127,INDEX(B:B,MATCH(AE127,B:B,)+1):B10641,)+MATCH(AE127,B:B,)),"---")),"---")=AD127,"---",IFERROR(IF(IF(AF127="--",INDEX(D:D,MATCH(AE127,INDEX(B:B,MATCH(AE127,B:B,)+1):B10641,)+MATCH(AE127,B:B,)))=AD127,VLOOKUP(AE127,B:D,3,0),IF(AF127="--",INDEX(D:D,MATCH(AE127,INDEX(B:B,MATCH(AE127,B:B,)+1):B10641,)+MATCH(AE127,B:B,)),"---")),"---"))</f>
        <v>---</v>
      </c>
      <c r="AI127" t="str">
        <f t="shared" si="24"/>
        <v>--</v>
      </c>
      <c r="AJ127" t="str">
        <f t="shared" si="25"/>
        <v>B0_HSIO83_N</v>
      </c>
      <c r="AK127">
        <f t="shared" si="26"/>
        <v>2</v>
      </c>
      <c r="AL127" t="str">
        <f t="shared" si="27"/>
        <v>W17</v>
      </c>
      <c r="AT127" t="str">
        <f t="shared" si="18"/>
        <v>B0_HSIO84_N</v>
      </c>
      <c r="AU127" t="str">
        <f t="shared" si="19"/>
        <v>--</v>
      </c>
    </row>
    <row r="128" spans="1:47" x14ac:dyDescent="0.25">
      <c r="A128" t="str">
        <f t="shared" si="14"/>
        <v>JM2-22</v>
      </c>
      <c r="B128" t="str">
        <f t="shared" si="15"/>
        <v>B0_HSIO83_N</v>
      </c>
      <c r="C128" t="str">
        <f t="shared" si="16"/>
        <v>JM2-B0_HSIO83_N</v>
      </c>
      <c r="D128" t="str">
        <f t="shared" si="17"/>
        <v>JM2-22</v>
      </c>
      <c r="E128" t="s">
        <v>270</v>
      </c>
      <c r="F128">
        <v>22</v>
      </c>
      <c r="G128" t="s">
        <v>367</v>
      </c>
      <c r="L128" t="s">
        <v>462</v>
      </c>
      <c r="M128" t="s">
        <v>290</v>
      </c>
      <c r="N128">
        <v>36.880600000000001</v>
      </c>
      <c r="AB128" t="str">
        <f>B2B!D125</f>
        <v>JM2</v>
      </c>
      <c r="AC128" t="str">
        <f>B2B!E125</f>
        <v>23</v>
      </c>
      <c r="AD128" t="str">
        <f t="shared" si="20"/>
        <v>JM2-23</v>
      </c>
      <c r="AE128" t="str">
        <f t="shared" si="21"/>
        <v>B0_HSIO84_P</v>
      </c>
      <c r="AF128" t="str">
        <f t="shared" si="22"/>
        <v>AB14</v>
      </c>
      <c r="AG128">
        <f t="shared" si="23"/>
        <v>4.6756000000000002</v>
      </c>
      <c r="AH128" t="str">
        <f>IF(IFERROR(IF(IF(AF128="--",INDEX(D:D,MATCH(AE128,INDEX(B:B,MATCH(AE128,B:B,)+1):B10642,)+MATCH(AE128,B:B,)))=D128,VLOOKUP(AE128,B:D,3,0),IF(AF128="--",INDEX(D:D,MATCH(AE128,INDEX(B:B,MATCH(AE128,B:B,)+1):B10642,)+MATCH(AE128,B:B,)),"---")),"---")=AD128,"---",IFERROR(IF(IF(AF128="--",INDEX(D:D,MATCH(AE128,INDEX(B:B,MATCH(AE128,B:B,)+1):B10642,)+MATCH(AE128,B:B,)))=AD128,VLOOKUP(AE128,B:D,3,0),IF(AF128="--",INDEX(D:D,MATCH(AE128,INDEX(B:B,MATCH(AE128,B:B,)+1):B10642,)+MATCH(AE128,B:B,)),"---")),"---"))</f>
        <v>---</v>
      </c>
      <c r="AI128" t="str">
        <f t="shared" si="24"/>
        <v>--</v>
      </c>
      <c r="AJ128" t="str">
        <f t="shared" si="25"/>
        <v>B0_HSIO84_P</v>
      </c>
      <c r="AK128">
        <f t="shared" si="26"/>
        <v>2</v>
      </c>
      <c r="AL128" t="str">
        <f t="shared" si="27"/>
        <v>AB14</v>
      </c>
      <c r="AT128" t="str">
        <f t="shared" si="18"/>
        <v>B0_HSIO83_N</v>
      </c>
      <c r="AU128" t="str">
        <f t="shared" si="19"/>
        <v>--</v>
      </c>
    </row>
    <row r="129" spans="1:47" x14ac:dyDescent="0.25">
      <c r="A129" t="str">
        <f t="shared" si="14"/>
        <v>JM2-23</v>
      </c>
      <c r="B129" t="str">
        <f t="shared" si="15"/>
        <v>B0_HSIO84_P</v>
      </c>
      <c r="C129" t="str">
        <f t="shared" si="16"/>
        <v>JM2-B0_HSIO84_P</v>
      </c>
      <c r="D129" t="str">
        <f t="shared" si="17"/>
        <v>JM2-23</v>
      </c>
      <c r="E129" t="s">
        <v>270</v>
      </c>
      <c r="F129">
        <v>23</v>
      </c>
      <c r="G129" t="s">
        <v>373</v>
      </c>
      <c r="L129" t="s">
        <v>463</v>
      </c>
      <c r="M129" t="s">
        <v>290</v>
      </c>
      <c r="N129">
        <v>36.9895</v>
      </c>
      <c r="AB129" t="str">
        <f>B2B!D126</f>
        <v>JM2</v>
      </c>
      <c r="AC129" t="str">
        <f>B2B!E126</f>
        <v>24</v>
      </c>
      <c r="AD129" t="str">
        <f t="shared" si="20"/>
        <v>JM2-24</v>
      </c>
      <c r="AE129" t="str">
        <f t="shared" si="21"/>
        <v>B0_HSIO83_P</v>
      </c>
      <c r="AF129" t="str">
        <f t="shared" si="22"/>
        <v>W16</v>
      </c>
      <c r="AG129">
        <f t="shared" si="23"/>
        <v>11.741</v>
      </c>
      <c r="AH129" t="str">
        <f>IF(IFERROR(IF(IF(AF129="--",INDEX(D:D,MATCH(AE129,INDEX(B:B,MATCH(AE129,B:B,)+1):B10643,)+MATCH(AE129,B:B,)))=D129,VLOOKUP(AE129,B:D,3,0),IF(AF129="--",INDEX(D:D,MATCH(AE129,INDEX(B:B,MATCH(AE129,B:B,)+1):B10643,)+MATCH(AE129,B:B,)),"---")),"---")=AD129,"---",IFERROR(IF(IF(AF129="--",INDEX(D:D,MATCH(AE129,INDEX(B:B,MATCH(AE129,B:B,)+1):B10643,)+MATCH(AE129,B:B,)))=AD129,VLOOKUP(AE129,B:D,3,0),IF(AF129="--",INDEX(D:D,MATCH(AE129,INDEX(B:B,MATCH(AE129,B:B,)+1):B10643,)+MATCH(AE129,B:B,)),"---")),"---"))</f>
        <v>---</v>
      </c>
      <c r="AI129" t="str">
        <f t="shared" si="24"/>
        <v>--</v>
      </c>
      <c r="AJ129" t="str">
        <f t="shared" si="25"/>
        <v>B0_HSIO83_P</v>
      </c>
      <c r="AK129">
        <f t="shared" si="26"/>
        <v>2</v>
      </c>
      <c r="AL129" t="str">
        <f t="shared" si="27"/>
        <v>W16</v>
      </c>
      <c r="AT129" t="str">
        <f t="shared" si="18"/>
        <v>B0_HSIO84_P</v>
      </c>
      <c r="AU129" t="str">
        <f t="shared" si="19"/>
        <v>--</v>
      </c>
    </row>
    <row r="130" spans="1:47" x14ac:dyDescent="0.25">
      <c r="A130" t="str">
        <f t="shared" si="14"/>
        <v>JM2-24</v>
      </c>
      <c r="B130" t="str">
        <f t="shared" si="15"/>
        <v>B0_HSIO83_P</v>
      </c>
      <c r="C130" t="str">
        <f t="shared" si="16"/>
        <v>JM2-B0_HSIO83_P</v>
      </c>
      <c r="D130" t="str">
        <f t="shared" si="17"/>
        <v>JM2-24</v>
      </c>
      <c r="E130" t="s">
        <v>270</v>
      </c>
      <c r="F130">
        <v>24</v>
      </c>
      <c r="G130" t="s">
        <v>369</v>
      </c>
      <c r="L130" t="s">
        <v>464</v>
      </c>
      <c r="M130" t="s">
        <v>290</v>
      </c>
      <c r="N130">
        <v>32.717100000000002</v>
      </c>
      <c r="AB130" t="str">
        <f>B2B!D127</f>
        <v>JM2</v>
      </c>
      <c r="AC130" t="str">
        <f>B2B!E127</f>
        <v>25</v>
      </c>
      <c r="AD130" t="str">
        <f t="shared" si="20"/>
        <v>JM2-25</v>
      </c>
      <c r="AE130" t="str">
        <f t="shared" si="21"/>
        <v>B0_HSIO86_N</v>
      </c>
      <c r="AF130" t="str">
        <f t="shared" si="22"/>
        <v>AB13</v>
      </c>
      <c r="AG130">
        <f t="shared" si="23"/>
        <v>5.4382000000000001</v>
      </c>
      <c r="AH130" t="str">
        <f>IF(IFERROR(IF(IF(AF130="--",INDEX(D:D,MATCH(AE130,INDEX(B:B,MATCH(AE130,B:B,)+1):B10644,)+MATCH(AE130,B:B,)))=D130,VLOOKUP(AE130,B:D,3,0),IF(AF130="--",INDEX(D:D,MATCH(AE130,INDEX(B:B,MATCH(AE130,B:B,)+1):B10644,)+MATCH(AE130,B:B,)),"---")),"---")=AD130,"---",IFERROR(IF(IF(AF130="--",INDEX(D:D,MATCH(AE130,INDEX(B:B,MATCH(AE130,B:B,)+1):B10644,)+MATCH(AE130,B:B,)))=AD130,VLOOKUP(AE130,B:D,3,0),IF(AF130="--",INDEX(D:D,MATCH(AE130,INDEX(B:B,MATCH(AE130,B:B,)+1):B10644,)+MATCH(AE130,B:B,)),"---")),"---"))</f>
        <v>---</v>
      </c>
      <c r="AI130" t="str">
        <f t="shared" si="24"/>
        <v>--</v>
      </c>
      <c r="AJ130" t="str">
        <f t="shared" si="25"/>
        <v>B0_HSIO86_N</v>
      </c>
      <c r="AK130">
        <f t="shared" si="26"/>
        <v>2</v>
      </c>
      <c r="AL130" t="str">
        <f t="shared" si="27"/>
        <v>AB13</v>
      </c>
      <c r="AT130" t="str">
        <f t="shared" si="18"/>
        <v>B0_HSIO83_P</v>
      </c>
      <c r="AU130" t="str">
        <f t="shared" si="19"/>
        <v>--</v>
      </c>
    </row>
    <row r="131" spans="1:47" x14ac:dyDescent="0.25">
      <c r="A131" t="str">
        <f t="shared" si="14"/>
        <v>JM2-25</v>
      </c>
      <c r="B131" t="str">
        <f t="shared" si="15"/>
        <v>B0_HSIO86_N</v>
      </c>
      <c r="C131" t="str">
        <f t="shared" si="16"/>
        <v>JM2-B0_HSIO86_N</v>
      </c>
      <c r="D131" t="str">
        <f t="shared" si="17"/>
        <v>JM2-25</v>
      </c>
      <c r="E131" t="s">
        <v>270</v>
      </c>
      <c r="F131">
        <v>25</v>
      </c>
      <c r="G131" t="s">
        <v>379</v>
      </c>
      <c r="L131" t="s">
        <v>465</v>
      </c>
      <c r="M131" t="s">
        <v>290</v>
      </c>
      <c r="N131">
        <v>32.856000000000002</v>
      </c>
      <c r="AB131" t="str">
        <f>B2B!D128</f>
        <v>JM2</v>
      </c>
      <c r="AC131" t="str">
        <f>B2B!E128</f>
        <v>26</v>
      </c>
      <c r="AD131" t="str">
        <f t="shared" si="20"/>
        <v>JM2-26</v>
      </c>
      <c r="AE131" t="str">
        <f t="shared" si="21"/>
        <v>B0_HSIO85_P</v>
      </c>
      <c r="AF131" t="str">
        <f t="shared" si="22"/>
        <v>Y15</v>
      </c>
      <c r="AG131">
        <f t="shared" si="23"/>
        <v>10.9674</v>
      </c>
      <c r="AH131" t="str">
        <f>IF(IFERROR(IF(IF(AF131="--",INDEX(D:D,MATCH(AE131,INDEX(B:B,MATCH(AE131,B:B,)+1):B10645,)+MATCH(AE131,B:B,)))=D131,VLOOKUP(AE131,B:D,3,0),IF(AF131="--",INDEX(D:D,MATCH(AE131,INDEX(B:B,MATCH(AE131,B:B,)+1):B10645,)+MATCH(AE131,B:B,)),"---")),"---")=AD131,"---",IFERROR(IF(IF(AF131="--",INDEX(D:D,MATCH(AE131,INDEX(B:B,MATCH(AE131,B:B,)+1):B10645,)+MATCH(AE131,B:B,)))=AD131,VLOOKUP(AE131,B:D,3,0),IF(AF131="--",INDEX(D:D,MATCH(AE131,INDEX(B:B,MATCH(AE131,B:B,)+1):B10645,)+MATCH(AE131,B:B,)),"---")),"---"))</f>
        <v>---</v>
      </c>
      <c r="AI131" t="str">
        <f t="shared" si="24"/>
        <v>--</v>
      </c>
      <c r="AJ131" t="str">
        <f t="shared" si="25"/>
        <v>B0_HSIO85_P</v>
      </c>
      <c r="AK131">
        <f t="shared" si="26"/>
        <v>2</v>
      </c>
      <c r="AL131" t="str">
        <f t="shared" si="27"/>
        <v>Y15</v>
      </c>
      <c r="AT131" t="str">
        <f t="shared" si="18"/>
        <v>B0_HSIO86_N</v>
      </c>
      <c r="AU131" t="str">
        <f t="shared" si="19"/>
        <v>--</v>
      </c>
    </row>
    <row r="132" spans="1:47" x14ac:dyDescent="0.25">
      <c r="A132" t="str">
        <f t="shared" si="14"/>
        <v>JM2-26</v>
      </c>
      <c r="B132" t="str">
        <f t="shared" si="15"/>
        <v>B0_HSIO85_P</v>
      </c>
      <c r="C132" t="str">
        <f t="shared" si="16"/>
        <v>JM2-B0_HSIO85_P</v>
      </c>
      <c r="D132" t="str">
        <f t="shared" si="17"/>
        <v>JM2-26</v>
      </c>
      <c r="E132" t="s">
        <v>270</v>
      </c>
      <c r="F132">
        <v>26</v>
      </c>
      <c r="G132" t="s">
        <v>377</v>
      </c>
      <c r="L132" t="s">
        <v>388</v>
      </c>
      <c r="M132" t="s">
        <v>290</v>
      </c>
      <c r="N132">
        <v>18.763200000000001</v>
      </c>
      <c r="AB132" t="str">
        <f>B2B!D129</f>
        <v>JM2</v>
      </c>
      <c r="AC132" t="str">
        <f>B2B!E129</f>
        <v>27</v>
      </c>
      <c r="AD132" t="str">
        <f t="shared" si="20"/>
        <v>JM2-27</v>
      </c>
      <c r="AE132" t="str">
        <f t="shared" si="21"/>
        <v>B0_HSIO86_P</v>
      </c>
      <c r="AF132" t="str">
        <f t="shared" si="22"/>
        <v>AA13</v>
      </c>
      <c r="AG132">
        <f t="shared" si="23"/>
        <v>5.4382999999999999</v>
      </c>
      <c r="AH132" t="str">
        <f>IF(IFERROR(IF(IF(AF132="--",INDEX(D:D,MATCH(AE132,INDEX(B:B,MATCH(AE132,B:B,)+1):B10646,)+MATCH(AE132,B:B,)))=D132,VLOOKUP(AE132,B:D,3,0),IF(AF132="--",INDEX(D:D,MATCH(AE132,INDEX(B:B,MATCH(AE132,B:B,)+1):B10646,)+MATCH(AE132,B:B,)),"---")),"---")=AD132,"---",IFERROR(IF(IF(AF132="--",INDEX(D:D,MATCH(AE132,INDEX(B:B,MATCH(AE132,B:B,)+1):B10646,)+MATCH(AE132,B:B,)))=AD132,VLOOKUP(AE132,B:D,3,0),IF(AF132="--",INDEX(D:D,MATCH(AE132,INDEX(B:B,MATCH(AE132,B:B,)+1):B10646,)+MATCH(AE132,B:B,)),"---")),"---"))</f>
        <v>---</v>
      </c>
      <c r="AI132" t="str">
        <f t="shared" si="24"/>
        <v>--</v>
      </c>
      <c r="AJ132" t="str">
        <f t="shared" si="25"/>
        <v>B0_HSIO86_P</v>
      </c>
      <c r="AK132">
        <f t="shared" si="26"/>
        <v>2</v>
      </c>
      <c r="AL132" t="str">
        <f t="shared" si="27"/>
        <v>AA13</v>
      </c>
      <c r="AT132" t="str">
        <f t="shared" si="18"/>
        <v>B0_HSIO85_P</v>
      </c>
      <c r="AU132" t="str">
        <f t="shared" si="19"/>
        <v>--</v>
      </c>
    </row>
    <row r="133" spans="1:47" x14ac:dyDescent="0.25">
      <c r="A133" t="str">
        <f t="shared" si="14"/>
        <v>JM2-27</v>
      </c>
      <c r="B133" t="str">
        <f t="shared" si="15"/>
        <v>B0_HSIO86_P</v>
      </c>
      <c r="C133" t="str">
        <f t="shared" si="16"/>
        <v>JM2-B0_HSIO86_P</v>
      </c>
      <c r="D133" t="str">
        <f t="shared" si="17"/>
        <v>JM2-27</v>
      </c>
      <c r="E133" t="s">
        <v>270</v>
      </c>
      <c r="F133">
        <v>27</v>
      </c>
      <c r="G133" t="s">
        <v>381</v>
      </c>
      <c r="L133" t="s">
        <v>384</v>
      </c>
      <c r="M133" t="s">
        <v>290</v>
      </c>
      <c r="N133">
        <v>18.986599999999999</v>
      </c>
      <c r="AB133" t="str">
        <f>B2B!D130</f>
        <v>JM2</v>
      </c>
      <c r="AC133" t="str">
        <f>B2B!E130</f>
        <v>28</v>
      </c>
      <c r="AD133" t="str">
        <f t="shared" si="20"/>
        <v>JM2-28</v>
      </c>
      <c r="AE133" t="str">
        <f t="shared" si="21"/>
        <v>B0_HSIO85_N</v>
      </c>
      <c r="AF133" t="str">
        <f t="shared" si="22"/>
        <v>AA15</v>
      </c>
      <c r="AG133">
        <f t="shared" si="23"/>
        <v>10.616300000000001</v>
      </c>
      <c r="AH133" t="str">
        <f>IF(IFERROR(IF(IF(AF133="--",INDEX(D:D,MATCH(AE133,INDEX(B:B,MATCH(AE133,B:B,)+1):B10647,)+MATCH(AE133,B:B,)))=D133,VLOOKUP(AE133,B:D,3,0),IF(AF133="--",INDEX(D:D,MATCH(AE133,INDEX(B:B,MATCH(AE133,B:B,)+1):B10647,)+MATCH(AE133,B:B,)),"---")),"---")=AD133,"---",IFERROR(IF(IF(AF133="--",INDEX(D:D,MATCH(AE133,INDEX(B:B,MATCH(AE133,B:B,)+1):B10647,)+MATCH(AE133,B:B,)))=AD133,VLOOKUP(AE133,B:D,3,0),IF(AF133="--",INDEX(D:D,MATCH(AE133,INDEX(B:B,MATCH(AE133,B:B,)+1):B10647,)+MATCH(AE133,B:B,)),"---")),"---"))</f>
        <v>---</v>
      </c>
      <c r="AI133" t="str">
        <f t="shared" si="24"/>
        <v>--</v>
      </c>
      <c r="AJ133" t="str">
        <f t="shared" si="25"/>
        <v>B0_HSIO85_N</v>
      </c>
      <c r="AK133">
        <f t="shared" si="26"/>
        <v>2</v>
      </c>
      <c r="AL133" t="str">
        <f t="shared" si="27"/>
        <v>AA15</v>
      </c>
      <c r="AT133" t="str">
        <f t="shared" si="18"/>
        <v>B0_HSIO86_P</v>
      </c>
      <c r="AU133" t="str">
        <f t="shared" si="19"/>
        <v>--</v>
      </c>
    </row>
    <row r="134" spans="1:47" x14ac:dyDescent="0.25">
      <c r="A134" t="str">
        <f t="shared" ref="A134:A197" si="28">$E134&amp;"-"&amp;$F134</f>
        <v>JM2-28</v>
      </c>
      <c r="B134" t="str">
        <f t="shared" ref="B134:B197" si="29">IF(OR(E134=$A$2,E134=$B$2,E134=$C$2,E134=$D$2),"--",G134)</f>
        <v>B0_HSIO85_N</v>
      </c>
      <c r="C134" t="str">
        <f t="shared" ref="C134:C197" si="30">$E134&amp;"-"&amp;$G134</f>
        <v>JM2-B0_HSIO85_N</v>
      </c>
      <c r="D134" t="str">
        <f t="shared" ref="D134:D197" si="31">A134</f>
        <v>JM2-28</v>
      </c>
      <c r="E134" t="s">
        <v>270</v>
      </c>
      <c r="F134">
        <v>28</v>
      </c>
      <c r="G134" t="s">
        <v>375</v>
      </c>
      <c r="L134" t="s">
        <v>466</v>
      </c>
      <c r="M134" t="s">
        <v>290</v>
      </c>
      <c r="N134">
        <v>43.431100000000001</v>
      </c>
      <c r="AB134" t="str">
        <f>B2B!D131</f>
        <v>JM2</v>
      </c>
      <c r="AC134" t="str">
        <f>B2B!E131</f>
        <v>29</v>
      </c>
      <c r="AD134" t="str">
        <f t="shared" si="20"/>
        <v>JM2-29</v>
      </c>
      <c r="AE134" t="str">
        <f t="shared" si="21"/>
        <v>NetJM2_29</v>
      </c>
      <c r="AF134" t="str">
        <f t="shared" si="22"/>
        <v>--</v>
      </c>
      <c r="AG134" t="e">
        <f t="shared" si="23"/>
        <v>#N/A</v>
      </c>
      <c r="AH134" t="str">
        <f>IF(IFERROR(IF(IF(AF134="--",INDEX(D:D,MATCH(AE134,INDEX(B:B,MATCH(AE134,B:B,)+1):B10648,)+MATCH(AE134,B:B,)))=D134,VLOOKUP(AE134,B:D,3,0),IF(AF134="--",INDEX(D:D,MATCH(AE134,INDEX(B:B,MATCH(AE134,B:B,)+1):B10648,)+MATCH(AE134,B:B,)),"---")),"---")=AD134,"---",IFERROR(IF(IF(AF134="--",INDEX(D:D,MATCH(AE134,INDEX(B:B,MATCH(AE134,B:B,)+1):B10648,)+MATCH(AE134,B:B,)))=AD134,VLOOKUP(AE134,B:D,3,0),IF(AF134="--",INDEX(D:D,MATCH(AE134,INDEX(B:B,MATCH(AE134,B:B,)+1):B10648,)+MATCH(AE134,B:B,)),"---")),"---"))</f>
        <v>---</v>
      </c>
      <c r="AI134" t="str">
        <f t="shared" si="24"/>
        <v>--</v>
      </c>
      <c r="AJ134" t="str">
        <f t="shared" si="25"/>
        <v>NetJM2_29</v>
      </c>
      <c r="AK134">
        <f t="shared" si="26"/>
        <v>1</v>
      </c>
      <c r="AL134" t="str">
        <f t="shared" si="27"/>
        <v>--</v>
      </c>
      <c r="AT134" t="str">
        <f t="shared" ref="AT134:AT197" si="32">IF(IF(COUNTIF($AO$6:$AQ$150,B134)&gt;0,"---","--")="---",VLOOKUP(B134,$AO$6:$AQ$150,3,0),B134)</f>
        <v>B0_HSIO85_N</v>
      </c>
      <c r="AU134" t="str">
        <f t="shared" ref="AU134:AU197" si="33">IF(IF(COUNTIF($AO$6:$AQ$150,B134)&gt;0,"---","--")="---",VLOOKUP(B134,$AO$6:$AQ$150,2,0),"--")</f>
        <v>--</v>
      </c>
    </row>
    <row r="135" spans="1:47" x14ac:dyDescent="0.25">
      <c r="A135" t="str">
        <f t="shared" si="28"/>
        <v>JM2-29</v>
      </c>
      <c r="B135" t="str">
        <f t="shared" si="29"/>
        <v>NetJM2_29</v>
      </c>
      <c r="C135" t="str">
        <f t="shared" si="30"/>
        <v>JM2-NetJM2_29</v>
      </c>
      <c r="D135" t="str">
        <f t="shared" si="31"/>
        <v>JM2-29</v>
      </c>
      <c r="E135" t="s">
        <v>270</v>
      </c>
      <c r="F135">
        <v>29</v>
      </c>
      <c r="G135" t="s">
        <v>467</v>
      </c>
      <c r="L135" t="s">
        <v>468</v>
      </c>
      <c r="M135" t="s">
        <v>290</v>
      </c>
      <c r="N135">
        <v>43.220599999999997</v>
      </c>
      <c r="AB135" t="str">
        <f>B2B!D132</f>
        <v>JM2</v>
      </c>
      <c r="AC135" t="str">
        <f>B2B!E132</f>
        <v>30</v>
      </c>
      <c r="AD135" t="str">
        <f t="shared" ref="AD135:AD198" si="34">AB135&amp;"-"&amp;AC135</f>
        <v>JM2-30</v>
      </c>
      <c r="AE135" t="str">
        <f t="shared" ref="AE135:AE198" si="35">VLOOKUP(AD135,A:G,7,0)</f>
        <v>GND</v>
      </c>
      <c r="AF135" t="str">
        <f t="shared" ref="AF135:AF198" si="36">IF(
IF(
IFERROR(VLOOKUP(AE135,$AM$6:$AM$50,1,),1)=1,1,0),
IFERROR(VLOOKUP($F$2&amp;"-"&amp;AE135,C:G,4,0),
"--"),"---")</f>
        <v>---</v>
      </c>
      <c r="AG135" t="str">
        <f t="shared" ref="AG135:AG198" si="37">IF(AF135&lt;&gt;"---",VLOOKUP(AE135,L:N,3,0),"---")</f>
        <v>---</v>
      </c>
      <c r="AH135" t="str">
        <f>IF(IFERROR(IF(IF(AF135="--",INDEX(D:D,MATCH(AE135,INDEX(B:B,MATCH(AE135,B:B,)+1):B10649,)+MATCH(AE135,B:B,)))=D135,VLOOKUP(AE135,B:D,3,0),IF(AF135="--",INDEX(D:D,MATCH(AE135,INDEX(B:B,MATCH(AE135,B:B,)+1):B10649,)+MATCH(AE135,B:B,)),"---")),"---")=AD135,"---",IFERROR(IF(IF(AF135="--",INDEX(D:D,MATCH(AE135,INDEX(B:B,MATCH(AE135,B:B,)+1):B10649,)+MATCH(AE135,B:B,)))=AD135,VLOOKUP(AE135,B:D,3,0),IF(AF135="--",INDEX(D:D,MATCH(AE135,INDEX(B:B,MATCH(AE135,B:B,)+1):B10649,)+MATCH(AE135,B:B,)),"---")),"---"))</f>
        <v>---</v>
      </c>
      <c r="AI135" t="str">
        <f t="shared" ref="AI135:AI198" si="38">IFERROR(IF(IF(COUNTIF($AO$6:$AQ$150,AE135)&gt;0,"---","--")="---",VLOOKUP(AE135,$AO$6:$AQ$150,2,0),"--"),"---")</f>
        <v>--</v>
      </c>
      <c r="AJ135" t="str">
        <f t="shared" ref="AJ135:AJ198" si="39">IF(IF(COUNTIF($AO$6:$AQ$150,AE135)&gt;0,"---","--")="---",VLOOKUP(AE135,$AO$6:$AQ$150,3,0),AE135)</f>
        <v>GND</v>
      </c>
      <c r="AK135">
        <f t="shared" ref="AK135:AK198" si="40">COUNTIF(B:B,AE135)</f>
        <v>530</v>
      </c>
      <c r="AL135" t="str">
        <f t="shared" ref="AL135:AL198" si="41">IF(
IF(
IFERROR(VLOOKUP(AJ135,$AM$6:$AM$50,1,),1)=1,1,0),
IFERROR(VLOOKUP($F$2&amp;"-"&amp;AJ135,C:G,4,0),
"--"),"---")</f>
        <v>---</v>
      </c>
      <c r="AT135" t="str">
        <f t="shared" si="32"/>
        <v>NetJM2_29</v>
      </c>
      <c r="AU135" t="str">
        <f t="shared" si="33"/>
        <v>--</v>
      </c>
    </row>
    <row r="136" spans="1:47" x14ac:dyDescent="0.25">
      <c r="A136" t="str">
        <f t="shared" si="28"/>
        <v>JM2-30</v>
      </c>
      <c r="B136" t="str">
        <f t="shared" si="29"/>
        <v>GND</v>
      </c>
      <c r="C136" t="str">
        <f t="shared" si="30"/>
        <v>JM2-GND</v>
      </c>
      <c r="D136" t="str">
        <f t="shared" si="31"/>
        <v>JM2-30</v>
      </c>
      <c r="E136" t="s">
        <v>270</v>
      </c>
      <c r="F136">
        <v>30</v>
      </c>
      <c r="G136" t="s">
        <v>291</v>
      </c>
      <c r="L136" t="s">
        <v>469</v>
      </c>
      <c r="M136" t="s">
        <v>290</v>
      </c>
      <c r="N136">
        <v>33.6297</v>
      </c>
      <c r="AB136" t="str">
        <f>B2B!D133</f>
        <v>JM2</v>
      </c>
      <c r="AC136" t="str">
        <f>B2B!E133</f>
        <v>31</v>
      </c>
      <c r="AD136" t="str">
        <f t="shared" si="34"/>
        <v>JM2-31</v>
      </c>
      <c r="AE136" t="str">
        <f t="shared" si="35"/>
        <v>B0_HSIO89_P</v>
      </c>
      <c r="AF136" t="str">
        <f t="shared" si="36"/>
        <v>W13</v>
      </c>
      <c r="AG136">
        <f t="shared" si="37"/>
        <v>8.5639000000000003</v>
      </c>
      <c r="AH136" t="str">
        <f>IF(IFERROR(IF(IF(AF136="--",INDEX(D:D,MATCH(AE136,INDEX(B:B,MATCH(AE136,B:B,)+1):B10650,)+MATCH(AE136,B:B,)))=D136,VLOOKUP(AE136,B:D,3,0),IF(AF136="--",INDEX(D:D,MATCH(AE136,INDEX(B:B,MATCH(AE136,B:B,)+1):B10650,)+MATCH(AE136,B:B,)),"---")),"---")=AD136,"---",IFERROR(IF(IF(AF136="--",INDEX(D:D,MATCH(AE136,INDEX(B:B,MATCH(AE136,B:B,)+1):B10650,)+MATCH(AE136,B:B,)))=AD136,VLOOKUP(AE136,B:D,3,0),IF(AF136="--",INDEX(D:D,MATCH(AE136,INDEX(B:B,MATCH(AE136,B:B,)+1):B10650,)+MATCH(AE136,B:B,)),"---")),"---"))</f>
        <v>---</v>
      </c>
      <c r="AI136" t="str">
        <f t="shared" si="38"/>
        <v>--</v>
      </c>
      <c r="AJ136" t="str">
        <f t="shared" si="39"/>
        <v>B0_HSIO89_P</v>
      </c>
      <c r="AK136">
        <f t="shared" si="40"/>
        <v>2</v>
      </c>
      <c r="AL136" t="str">
        <f t="shared" si="41"/>
        <v>W13</v>
      </c>
      <c r="AT136" t="str">
        <f t="shared" si="32"/>
        <v>GND</v>
      </c>
      <c r="AU136" t="str">
        <f t="shared" si="33"/>
        <v>--</v>
      </c>
    </row>
    <row r="137" spans="1:47" x14ac:dyDescent="0.25">
      <c r="A137" t="str">
        <f t="shared" si="28"/>
        <v>JM2-31</v>
      </c>
      <c r="B137" t="str">
        <f t="shared" si="29"/>
        <v>B0_HSIO89_P</v>
      </c>
      <c r="C137" t="str">
        <f t="shared" si="30"/>
        <v>JM2-B0_HSIO89_P</v>
      </c>
      <c r="D137" t="str">
        <f t="shared" si="31"/>
        <v>JM2-31</v>
      </c>
      <c r="E137" t="s">
        <v>270</v>
      </c>
      <c r="F137">
        <v>31</v>
      </c>
      <c r="G137" t="s">
        <v>389</v>
      </c>
      <c r="L137" t="s">
        <v>470</v>
      </c>
      <c r="M137" t="s">
        <v>290</v>
      </c>
      <c r="N137">
        <v>33.752099999999999</v>
      </c>
      <c r="AB137" t="str">
        <f>B2B!D134</f>
        <v>JM2</v>
      </c>
      <c r="AC137" t="str">
        <f>B2B!E134</f>
        <v>32</v>
      </c>
      <c r="AD137" t="str">
        <f t="shared" si="34"/>
        <v>JM2-32</v>
      </c>
      <c r="AE137" t="str">
        <f t="shared" si="35"/>
        <v>B1_GPIO20_N</v>
      </c>
      <c r="AF137" t="str">
        <f t="shared" si="36"/>
        <v>A21</v>
      </c>
      <c r="AG137">
        <f t="shared" si="37"/>
        <v>43.431100000000001</v>
      </c>
      <c r="AH137" t="str">
        <f>IF(IFERROR(IF(IF(AF137="--",INDEX(D:D,MATCH(AE137,INDEX(B:B,MATCH(AE137,B:B,)+1):B10651,)+MATCH(AE137,B:B,)))=D137,VLOOKUP(AE137,B:D,3,0),IF(AF137="--",INDEX(D:D,MATCH(AE137,INDEX(B:B,MATCH(AE137,B:B,)+1):B10651,)+MATCH(AE137,B:B,)),"---")),"---")=AD137,"---",IFERROR(IF(IF(AF137="--",INDEX(D:D,MATCH(AE137,INDEX(B:B,MATCH(AE137,B:B,)+1):B10651,)+MATCH(AE137,B:B,)))=AD137,VLOOKUP(AE137,B:D,3,0),IF(AF137="--",INDEX(D:D,MATCH(AE137,INDEX(B:B,MATCH(AE137,B:B,)+1):B10651,)+MATCH(AE137,B:B,)),"---")),"---"))</f>
        <v>---</v>
      </c>
      <c r="AI137" t="str">
        <f t="shared" si="38"/>
        <v>--</v>
      </c>
      <c r="AJ137" t="str">
        <f t="shared" si="39"/>
        <v>B1_GPIO20_N</v>
      </c>
      <c r="AK137">
        <f t="shared" si="40"/>
        <v>2</v>
      </c>
      <c r="AL137" t="str">
        <f t="shared" si="41"/>
        <v>A21</v>
      </c>
      <c r="AT137" t="str">
        <f t="shared" si="32"/>
        <v>B0_HSIO89_P</v>
      </c>
      <c r="AU137" t="str">
        <f t="shared" si="33"/>
        <v>--</v>
      </c>
    </row>
    <row r="138" spans="1:47" x14ac:dyDescent="0.25">
      <c r="A138" t="str">
        <f t="shared" si="28"/>
        <v>JM2-32</v>
      </c>
      <c r="B138" t="str">
        <f t="shared" si="29"/>
        <v>B1_GPIO20_N</v>
      </c>
      <c r="C138" t="str">
        <f t="shared" si="30"/>
        <v>JM2-B1_GPIO20_N</v>
      </c>
      <c r="D138" t="str">
        <f t="shared" si="31"/>
        <v>JM2-32</v>
      </c>
      <c r="E138" t="s">
        <v>270</v>
      </c>
      <c r="F138">
        <v>32</v>
      </c>
      <c r="G138" t="s">
        <v>466</v>
      </c>
      <c r="L138" t="s">
        <v>471</v>
      </c>
      <c r="M138" t="s">
        <v>290</v>
      </c>
      <c r="N138">
        <v>33.687899999999999</v>
      </c>
      <c r="AB138" t="str">
        <f>B2B!D135</f>
        <v>JM2</v>
      </c>
      <c r="AC138" t="str">
        <f>B2B!E135</f>
        <v>33</v>
      </c>
      <c r="AD138" t="str">
        <f t="shared" si="34"/>
        <v>JM2-33</v>
      </c>
      <c r="AE138" t="str">
        <f t="shared" si="35"/>
        <v>B0_HSIO89_N</v>
      </c>
      <c r="AF138" t="str">
        <f t="shared" si="36"/>
        <v>Y13</v>
      </c>
      <c r="AG138">
        <f t="shared" si="37"/>
        <v>8.3399000000000001</v>
      </c>
      <c r="AH138" t="str">
        <f>IF(IFERROR(IF(IF(AF138="--",INDEX(D:D,MATCH(AE138,INDEX(B:B,MATCH(AE138,B:B,)+1):B10652,)+MATCH(AE138,B:B,)))=D138,VLOOKUP(AE138,B:D,3,0),IF(AF138="--",INDEX(D:D,MATCH(AE138,INDEX(B:B,MATCH(AE138,B:B,)+1):B10652,)+MATCH(AE138,B:B,)),"---")),"---")=AD138,"---",IFERROR(IF(IF(AF138="--",INDEX(D:D,MATCH(AE138,INDEX(B:B,MATCH(AE138,B:B,)+1):B10652,)+MATCH(AE138,B:B,)))=AD138,VLOOKUP(AE138,B:D,3,0),IF(AF138="--",INDEX(D:D,MATCH(AE138,INDEX(B:B,MATCH(AE138,B:B,)+1):B10652,)+MATCH(AE138,B:B,)),"---")),"---"))</f>
        <v>---</v>
      </c>
      <c r="AI138" t="str">
        <f t="shared" si="38"/>
        <v>--</v>
      </c>
      <c r="AJ138" t="str">
        <f t="shared" si="39"/>
        <v>B0_HSIO89_N</v>
      </c>
      <c r="AK138">
        <f t="shared" si="40"/>
        <v>2</v>
      </c>
      <c r="AL138" t="str">
        <f t="shared" si="41"/>
        <v>Y13</v>
      </c>
      <c r="AT138" t="str">
        <f t="shared" si="32"/>
        <v>B1_GPIO20_N</v>
      </c>
      <c r="AU138" t="str">
        <f t="shared" si="33"/>
        <v>--</v>
      </c>
    </row>
    <row r="139" spans="1:47" x14ac:dyDescent="0.25">
      <c r="A139" t="str">
        <f t="shared" si="28"/>
        <v>JM2-33</v>
      </c>
      <c r="B139" t="str">
        <f t="shared" si="29"/>
        <v>B0_HSIO89_N</v>
      </c>
      <c r="C139" t="str">
        <f t="shared" si="30"/>
        <v>JM2-B0_HSIO89_N</v>
      </c>
      <c r="D139" t="str">
        <f t="shared" si="31"/>
        <v>JM2-33</v>
      </c>
      <c r="E139" t="s">
        <v>270</v>
      </c>
      <c r="F139">
        <v>33</v>
      </c>
      <c r="G139" t="s">
        <v>387</v>
      </c>
      <c r="L139" t="s">
        <v>472</v>
      </c>
      <c r="M139" t="s">
        <v>290</v>
      </c>
      <c r="N139">
        <v>33.331000000000003</v>
      </c>
      <c r="AB139" t="str">
        <f>B2B!D136</f>
        <v>JM2</v>
      </c>
      <c r="AC139" t="str">
        <f>B2B!E136</f>
        <v>34</v>
      </c>
      <c r="AD139" t="str">
        <f t="shared" si="34"/>
        <v>JM2-34</v>
      </c>
      <c r="AE139" t="str">
        <f t="shared" si="35"/>
        <v>B1_GPIO20_P</v>
      </c>
      <c r="AF139" t="str">
        <f t="shared" si="36"/>
        <v>A20</v>
      </c>
      <c r="AG139">
        <f t="shared" si="37"/>
        <v>43.220599999999997</v>
      </c>
      <c r="AH139" t="str">
        <f>IF(IFERROR(IF(IF(AF139="--",INDEX(D:D,MATCH(AE139,INDEX(B:B,MATCH(AE139,B:B,)+1):B10653,)+MATCH(AE139,B:B,)))=D139,VLOOKUP(AE139,B:D,3,0),IF(AF139="--",INDEX(D:D,MATCH(AE139,INDEX(B:B,MATCH(AE139,B:B,)+1):B10653,)+MATCH(AE139,B:B,)),"---")),"---")=AD139,"---",IFERROR(IF(IF(AF139="--",INDEX(D:D,MATCH(AE139,INDEX(B:B,MATCH(AE139,B:B,)+1):B10653,)+MATCH(AE139,B:B,)))=AD139,VLOOKUP(AE139,B:D,3,0),IF(AF139="--",INDEX(D:D,MATCH(AE139,INDEX(B:B,MATCH(AE139,B:B,)+1):B10653,)+MATCH(AE139,B:B,)),"---")),"---"))</f>
        <v>---</v>
      </c>
      <c r="AI139" t="str">
        <f t="shared" si="38"/>
        <v>--</v>
      </c>
      <c r="AJ139" t="str">
        <f t="shared" si="39"/>
        <v>B1_GPIO20_P</v>
      </c>
      <c r="AK139">
        <f t="shared" si="40"/>
        <v>2</v>
      </c>
      <c r="AL139" t="str">
        <f t="shared" si="41"/>
        <v>A20</v>
      </c>
      <c r="AT139" t="str">
        <f t="shared" si="32"/>
        <v>B0_HSIO89_N</v>
      </c>
      <c r="AU139" t="str">
        <f t="shared" si="33"/>
        <v>--</v>
      </c>
    </row>
    <row r="140" spans="1:47" x14ac:dyDescent="0.25">
      <c r="A140" t="str">
        <f t="shared" si="28"/>
        <v>JM2-34</v>
      </c>
      <c r="B140" t="str">
        <f t="shared" si="29"/>
        <v>B1_GPIO20_P</v>
      </c>
      <c r="C140" t="str">
        <f t="shared" si="30"/>
        <v>JM2-B1_GPIO20_P</v>
      </c>
      <c r="D140" t="str">
        <f t="shared" si="31"/>
        <v>JM2-34</v>
      </c>
      <c r="E140" t="s">
        <v>270</v>
      </c>
      <c r="F140">
        <v>34</v>
      </c>
      <c r="G140" t="s">
        <v>468</v>
      </c>
      <c r="L140" t="s">
        <v>473</v>
      </c>
      <c r="M140" t="s">
        <v>290</v>
      </c>
      <c r="N140">
        <v>35.172899999999998</v>
      </c>
      <c r="AB140" t="str">
        <f>B2B!D137</f>
        <v>JM2</v>
      </c>
      <c r="AC140" t="str">
        <f>B2B!E137</f>
        <v>35</v>
      </c>
      <c r="AD140" t="str">
        <f t="shared" si="34"/>
        <v>JM2-35</v>
      </c>
      <c r="AE140" t="str">
        <f t="shared" si="35"/>
        <v>B0_HSIO88_N</v>
      </c>
      <c r="AF140" t="str">
        <f t="shared" si="36"/>
        <v>AB12</v>
      </c>
      <c r="AG140">
        <f t="shared" si="37"/>
        <v>6.7065999999999999</v>
      </c>
      <c r="AH140" t="str">
        <f>IF(IFERROR(IF(IF(AF140="--",INDEX(D:D,MATCH(AE140,INDEX(B:B,MATCH(AE140,B:B,)+1):B10654,)+MATCH(AE140,B:B,)))=D140,VLOOKUP(AE140,B:D,3,0),IF(AF140="--",INDEX(D:D,MATCH(AE140,INDEX(B:B,MATCH(AE140,B:B,)+1):B10654,)+MATCH(AE140,B:B,)),"---")),"---")=AD140,"---",IFERROR(IF(IF(AF140="--",INDEX(D:D,MATCH(AE140,INDEX(B:B,MATCH(AE140,B:B,)+1):B10654,)+MATCH(AE140,B:B,)))=AD140,VLOOKUP(AE140,B:D,3,0),IF(AF140="--",INDEX(D:D,MATCH(AE140,INDEX(B:B,MATCH(AE140,B:B,)+1):B10654,)+MATCH(AE140,B:B,)),"---")),"---"))</f>
        <v>---</v>
      </c>
      <c r="AI140" t="str">
        <f t="shared" si="38"/>
        <v>--</v>
      </c>
      <c r="AJ140" t="str">
        <f t="shared" si="39"/>
        <v>B0_HSIO88_N</v>
      </c>
      <c r="AK140">
        <f t="shared" si="40"/>
        <v>2</v>
      </c>
      <c r="AL140" t="str">
        <f t="shared" si="41"/>
        <v>AB12</v>
      </c>
      <c r="AT140" t="str">
        <f t="shared" si="32"/>
        <v>B1_GPIO20_P</v>
      </c>
      <c r="AU140" t="str">
        <f t="shared" si="33"/>
        <v>--</v>
      </c>
    </row>
    <row r="141" spans="1:47" x14ac:dyDescent="0.25">
      <c r="A141" t="str">
        <f t="shared" si="28"/>
        <v>JM2-35</v>
      </c>
      <c r="B141" t="str">
        <f t="shared" si="29"/>
        <v>B0_HSIO88_N</v>
      </c>
      <c r="C141" t="str">
        <f t="shared" si="30"/>
        <v>JM2-B0_HSIO88_N</v>
      </c>
      <c r="D141" t="str">
        <f t="shared" si="31"/>
        <v>JM2-35</v>
      </c>
      <c r="E141" t="s">
        <v>270</v>
      </c>
      <c r="F141">
        <v>35</v>
      </c>
      <c r="G141" t="s">
        <v>383</v>
      </c>
      <c r="L141" t="s">
        <v>474</v>
      </c>
      <c r="M141" t="s">
        <v>290</v>
      </c>
      <c r="N141">
        <v>34.835299999999997</v>
      </c>
      <c r="AB141" t="str">
        <f>B2B!D138</f>
        <v>JM2</v>
      </c>
      <c r="AC141" t="str">
        <f>B2B!E138</f>
        <v>36</v>
      </c>
      <c r="AD141" t="str">
        <f t="shared" si="34"/>
        <v>JM2-36</v>
      </c>
      <c r="AE141" t="str">
        <f t="shared" si="35"/>
        <v>B1_GPIO22_N</v>
      </c>
      <c r="AF141" t="str">
        <f t="shared" si="36"/>
        <v>B22</v>
      </c>
      <c r="AG141">
        <f t="shared" si="37"/>
        <v>33.687899999999999</v>
      </c>
      <c r="AH141" t="str">
        <f>IF(IFERROR(IF(IF(AF141="--",INDEX(D:D,MATCH(AE141,INDEX(B:B,MATCH(AE141,B:B,)+1):B10655,)+MATCH(AE141,B:B,)))=D141,VLOOKUP(AE141,B:D,3,0),IF(AF141="--",INDEX(D:D,MATCH(AE141,INDEX(B:B,MATCH(AE141,B:B,)+1):B10655,)+MATCH(AE141,B:B,)),"---")),"---")=AD141,"---",IFERROR(IF(IF(AF141="--",INDEX(D:D,MATCH(AE141,INDEX(B:B,MATCH(AE141,B:B,)+1):B10655,)+MATCH(AE141,B:B,)))=AD141,VLOOKUP(AE141,B:D,3,0),IF(AF141="--",INDEX(D:D,MATCH(AE141,INDEX(B:B,MATCH(AE141,B:B,)+1):B10655,)+MATCH(AE141,B:B,)),"---")),"---"))</f>
        <v>---</v>
      </c>
      <c r="AI141" t="str">
        <f t="shared" si="38"/>
        <v>--</v>
      </c>
      <c r="AJ141" t="str">
        <f t="shared" si="39"/>
        <v>B1_GPIO22_N</v>
      </c>
      <c r="AK141">
        <f t="shared" si="40"/>
        <v>2</v>
      </c>
      <c r="AL141" t="str">
        <f t="shared" si="41"/>
        <v>B22</v>
      </c>
      <c r="AT141" t="str">
        <f t="shared" si="32"/>
        <v>B0_HSIO88_N</v>
      </c>
      <c r="AU141" t="str">
        <f t="shared" si="33"/>
        <v>--</v>
      </c>
    </row>
    <row r="142" spans="1:47" x14ac:dyDescent="0.25">
      <c r="A142" t="str">
        <f t="shared" si="28"/>
        <v>JM2-36</v>
      </c>
      <c r="B142" t="str">
        <f t="shared" si="29"/>
        <v>B1_GPIO22_N</v>
      </c>
      <c r="C142" t="str">
        <f t="shared" si="30"/>
        <v>JM2-B1_GPIO22_N</v>
      </c>
      <c r="D142" t="str">
        <f t="shared" si="31"/>
        <v>JM2-36</v>
      </c>
      <c r="E142" t="s">
        <v>270</v>
      </c>
      <c r="F142">
        <v>36</v>
      </c>
      <c r="G142" t="s">
        <v>471</v>
      </c>
      <c r="L142" t="s">
        <v>368</v>
      </c>
      <c r="M142" t="s">
        <v>290</v>
      </c>
      <c r="N142">
        <v>16.217500000000001</v>
      </c>
      <c r="AB142" t="str">
        <f>B2B!D139</f>
        <v>JM2</v>
      </c>
      <c r="AC142" t="str">
        <f>B2B!E139</f>
        <v>37</v>
      </c>
      <c r="AD142" t="str">
        <f t="shared" si="34"/>
        <v>JM2-37</v>
      </c>
      <c r="AE142" t="str">
        <f t="shared" si="35"/>
        <v>B0_HSIO88_P</v>
      </c>
      <c r="AF142" t="str">
        <f t="shared" si="36"/>
        <v>AA12</v>
      </c>
      <c r="AG142">
        <f t="shared" si="37"/>
        <v>6.7975000000000003</v>
      </c>
      <c r="AH142" t="str">
        <f>IF(IFERROR(IF(IF(AF142="--",INDEX(D:D,MATCH(AE142,INDEX(B:B,MATCH(AE142,B:B,)+1):B10656,)+MATCH(AE142,B:B,)))=D142,VLOOKUP(AE142,B:D,3,0),IF(AF142="--",INDEX(D:D,MATCH(AE142,INDEX(B:B,MATCH(AE142,B:B,)+1):B10656,)+MATCH(AE142,B:B,)),"---")),"---")=AD142,"---",IFERROR(IF(IF(AF142="--",INDEX(D:D,MATCH(AE142,INDEX(B:B,MATCH(AE142,B:B,)+1):B10656,)+MATCH(AE142,B:B,)))=AD142,VLOOKUP(AE142,B:D,3,0),IF(AF142="--",INDEX(D:D,MATCH(AE142,INDEX(B:B,MATCH(AE142,B:B,)+1):B10656,)+MATCH(AE142,B:B,)),"---")),"---"))</f>
        <v>---</v>
      </c>
      <c r="AI142" t="str">
        <f t="shared" si="38"/>
        <v>--</v>
      </c>
      <c r="AJ142" t="str">
        <f t="shared" si="39"/>
        <v>B0_HSIO88_P</v>
      </c>
      <c r="AK142">
        <f t="shared" si="40"/>
        <v>2</v>
      </c>
      <c r="AL142" t="str">
        <f t="shared" si="41"/>
        <v>AA12</v>
      </c>
      <c r="AT142" t="str">
        <f t="shared" si="32"/>
        <v>B1_GPIO22_N</v>
      </c>
      <c r="AU142" t="str">
        <f t="shared" si="33"/>
        <v>--</v>
      </c>
    </row>
    <row r="143" spans="1:47" x14ac:dyDescent="0.25">
      <c r="A143" t="str">
        <f t="shared" si="28"/>
        <v>JM2-37</v>
      </c>
      <c r="B143" t="str">
        <f t="shared" si="29"/>
        <v>B0_HSIO88_P</v>
      </c>
      <c r="C143" t="str">
        <f t="shared" si="30"/>
        <v>JM2-B0_HSIO88_P</v>
      </c>
      <c r="D143" t="str">
        <f t="shared" si="31"/>
        <v>JM2-37</v>
      </c>
      <c r="E143" t="s">
        <v>270</v>
      </c>
      <c r="F143">
        <v>37</v>
      </c>
      <c r="G143" t="s">
        <v>385</v>
      </c>
      <c r="L143" t="s">
        <v>372</v>
      </c>
      <c r="M143" t="s">
        <v>290</v>
      </c>
      <c r="N143">
        <v>16.063500000000001</v>
      </c>
      <c r="AB143" t="str">
        <f>B2B!D140</f>
        <v>JM2</v>
      </c>
      <c r="AC143" t="str">
        <f>B2B!E140</f>
        <v>38</v>
      </c>
      <c r="AD143" t="str">
        <f t="shared" si="34"/>
        <v>JM2-38</v>
      </c>
      <c r="AE143" t="str">
        <f t="shared" si="35"/>
        <v>B1_GPIO22_P</v>
      </c>
      <c r="AF143" t="str">
        <f t="shared" si="36"/>
        <v>B21</v>
      </c>
      <c r="AG143">
        <f t="shared" si="37"/>
        <v>33.331000000000003</v>
      </c>
      <c r="AH143" t="str">
        <f>IF(IFERROR(IF(IF(AF143="--",INDEX(D:D,MATCH(AE143,INDEX(B:B,MATCH(AE143,B:B,)+1):B10657,)+MATCH(AE143,B:B,)))=D143,VLOOKUP(AE143,B:D,3,0),IF(AF143="--",INDEX(D:D,MATCH(AE143,INDEX(B:B,MATCH(AE143,B:B,)+1):B10657,)+MATCH(AE143,B:B,)),"---")),"---")=AD143,"---",IFERROR(IF(IF(AF143="--",INDEX(D:D,MATCH(AE143,INDEX(B:B,MATCH(AE143,B:B,)+1):B10657,)+MATCH(AE143,B:B,)))=AD143,VLOOKUP(AE143,B:D,3,0),IF(AF143="--",INDEX(D:D,MATCH(AE143,INDEX(B:B,MATCH(AE143,B:B,)+1):B10657,)+MATCH(AE143,B:B,)),"---")),"---"))</f>
        <v>---</v>
      </c>
      <c r="AI143" t="str">
        <f t="shared" si="38"/>
        <v>--</v>
      </c>
      <c r="AJ143" t="str">
        <f t="shared" si="39"/>
        <v>B1_GPIO22_P</v>
      </c>
      <c r="AK143">
        <f t="shared" si="40"/>
        <v>2</v>
      </c>
      <c r="AL143" t="str">
        <f t="shared" si="41"/>
        <v>B21</v>
      </c>
      <c r="AT143" t="str">
        <f t="shared" si="32"/>
        <v>B0_HSIO88_P</v>
      </c>
      <c r="AU143" t="str">
        <f t="shared" si="33"/>
        <v>--</v>
      </c>
    </row>
    <row r="144" spans="1:47" x14ac:dyDescent="0.25">
      <c r="A144" t="str">
        <f t="shared" si="28"/>
        <v>JM2-38</v>
      </c>
      <c r="B144" t="str">
        <f t="shared" si="29"/>
        <v>B1_GPIO22_P</v>
      </c>
      <c r="C144" t="str">
        <f t="shared" si="30"/>
        <v>JM2-B1_GPIO22_P</v>
      </c>
      <c r="D144" t="str">
        <f t="shared" si="31"/>
        <v>JM2-38</v>
      </c>
      <c r="E144" t="s">
        <v>270</v>
      </c>
      <c r="F144">
        <v>38</v>
      </c>
      <c r="G144" t="s">
        <v>472</v>
      </c>
      <c r="L144" t="s">
        <v>350</v>
      </c>
      <c r="M144" t="s">
        <v>290</v>
      </c>
      <c r="N144">
        <v>13.252700000000001</v>
      </c>
      <c r="AB144" t="str">
        <f>B2B!D141</f>
        <v>JM2</v>
      </c>
      <c r="AC144" t="str">
        <f>B2B!E141</f>
        <v>39</v>
      </c>
      <c r="AD144" t="str">
        <f t="shared" si="34"/>
        <v>JM2-39</v>
      </c>
      <c r="AE144" t="str">
        <f t="shared" si="35"/>
        <v>GND</v>
      </c>
      <c r="AF144" t="str">
        <f t="shared" si="36"/>
        <v>---</v>
      </c>
      <c r="AG144" t="str">
        <f t="shared" si="37"/>
        <v>---</v>
      </c>
      <c r="AH144" t="str">
        <f>IF(IFERROR(IF(IF(AF144="--",INDEX(D:D,MATCH(AE144,INDEX(B:B,MATCH(AE144,B:B,)+1):B10658,)+MATCH(AE144,B:B,)))=D144,VLOOKUP(AE144,B:D,3,0),IF(AF144="--",INDEX(D:D,MATCH(AE144,INDEX(B:B,MATCH(AE144,B:B,)+1):B10658,)+MATCH(AE144,B:B,)),"---")),"---")=AD144,"---",IFERROR(IF(IF(AF144="--",INDEX(D:D,MATCH(AE144,INDEX(B:B,MATCH(AE144,B:B,)+1):B10658,)+MATCH(AE144,B:B,)))=AD144,VLOOKUP(AE144,B:D,3,0),IF(AF144="--",INDEX(D:D,MATCH(AE144,INDEX(B:B,MATCH(AE144,B:B,)+1):B10658,)+MATCH(AE144,B:B,)),"---")),"---"))</f>
        <v>---</v>
      </c>
      <c r="AI144" t="str">
        <f t="shared" si="38"/>
        <v>--</v>
      </c>
      <c r="AJ144" t="str">
        <f t="shared" si="39"/>
        <v>GND</v>
      </c>
      <c r="AK144">
        <f t="shared" si="40"/>
        <v>530</v>
      </c>
      <c r="AL144" t="str">
        <f t="shared" si="41"/>
        <v>---</v>
      </c>
      <c r="AT144" t="str">
        <f t="shared" si="32"/>
        <v>B1_GPIO22_P</v>
      </c>
      <c r="AU144" t="str">
        <f t="shared" si="33"/>
        <v>--</v>
      </c>
    </row>
    <row r="145" spans="1:47" x14ac:dyDescent="0.25">
      <c r="A145" t="str">
        <f t="shared" si="28"/>
        <v>JM2-39</v>
      </c>
      <c r="B145" t="str">
        <f t="shared" si="29"/>
        <v>GND</v>
      </c>
      <c r="C145" t="str">
        <f t="shared" si="30"/>
        <v>JM2-GND</v>
      </c>
      <c r="D145" t="str">
        <f t="shared" si="31"/>
        <v>JM2-39</v>
      </c>
      <c r="E145" t="s">
        <v>270</v>
      </c>
      <c r="F145">
        <v>39</v>
      </c>
      <c r="G145" t="s">
        <v>291</v>
      </c>
      <c r="L145" t="s">
        <v>354</v>
      </c>
      <c r="M145" t="s">
        <v>290</v>
      </c>
      <c r="N145">
        <v>13.041499999999999</v>
      </c>
      <c r="AB145" t="str">
        <f>B2B!D142</f>
        <v>JM2</v>
      </c>
      <c r="AC145" t="str">
        <f>B2B!E142</f>
        <v>40</v>
      </c>
      <c r="AD145" t="str">
        <f t="shared" si="34"/>
        <v>JM2-40</v>
      </c>
      <c r="AE145" t="str">
        <f t="shared" si="35"/>
        <v>GND</v>
      </c>
      <c r="AF145" t="str">
        <f t="shared" si="36"/>
        <v>---</v>
      </c>
      <c r="AG145" t="str">
        <f t="shared" si="37"/>
        <v>---</v>
      </c>
      <c r="AH145" t="str">
        <f>IF(IFERROR(IF(IF(AF145="--",INDEX(D:D,MATCH(AE145,INDEX(B:B,MATCH(AE145,B:B,)+1):B10659,)+MATCH(AE145,B:B,)))=D145,VLOOKUP(AE145,B:D,3,0),IF(AF145="--",INDEX(D:D,MATCH(AE145,INDEX(B:B,MATCH(AE145,B:B,)+1):B10659,)+MATCH(AE145,B:B,)),"---")),"---")=AD145,"---",IFERROR(IF(IF(AF145="--",INDEX(D:D,MATCH(AE145,INDEX(B:B,MATCH(AE145,B:B,)+1):B10659,)+MATCH(AE145,B:B,)))=AD145,VLOOKUP(AE145,B:D,3,0),IF(AF145="--",INDEX(D:D,MATCH(AE145,INDEX(B:B,MATCH(AE145,B:B,)+1):B10659,)+MATCH(AE145,B:B,)),"---")),"---"))</f>
        <v>---</v>
      </c>
      <c r="AI145" t="str">
        <f t="shared" si="38"/>
        <v>--</v>
      </c>
      <c r="AJ145" t="str">
        <f t="shared" si="39"/>
        <v>GND</v>
      </c>
      <c r="AK145">
        <f t="shared" si="40"/>
        <v>530</v>
      </c>
      <c r="AL145" t="str">
        <f t="shared" si="41"/>
        <v>---</v>
      </c>
      <c r="AT145" t="str">
        <f t="shared" si="32"/>
        <v>GND</v>
      </c>
      <c r="AU145" t="str">
        <f t="shared" si="33"/>
        <v>--</v>
      </c>
    </row>
    <row r="146" spans="1:47" x14ac:dyDescent="0.25">
      <c r="A146" t="str">
        <f t="shared" si="28"/>
        <v>JM2-40</v>
      </c>
      <c r="B146" t="str">
        <f t="shared" si="29"/>
        <v>GND</v>
      </c>
      <c r="C146" t="str">
        <f t="shared" si="30"/>
        <v>JM2-GND</v>
      </c>
      <c r="D146" t="str">
        <f t="shared" si="31"/>
        <v>JM2-40</v>
      </c>
      <c r="E146" t="s">
        <v>270</v>
      </c>
      <c r="F146">
        <v>40</v>
      </c>
      <c r="G146" t="s">
        <v>291</v>
      </c>
      <c r="L146" t="s">
        <v>366</v>
      </c>
      <c r="M146" t="s">
        <v>290</v>
      </c>
      <c r="N146">
        <v>20.5642</v>
      </c>
      <c r="AB146" t="str">
        <f>B2B!D143</f>
        <v>JM2</v>
      </c>
      <c r="AC146" t="str">
        <f>B2B!E143</f>
        <v>41</v>
      </c>
      <c r="AD146" t="str">
        <f t="shared" si="34"/>
        <v>JM2-41</v>
      </c>
      <c r="AE146" t="str">
        <f t="shared" si="35"/>
        <v>B1_GPIO11_N</v>
      </c>
      <c r="AF146" t="str">
        <f t="shared" si="36"/>
        <v>F16</v>
      </c>
      <c r="AG146">
        <f t="shared" si="37"/>
        <v>25.0138</v>
      </c>
      <c r="AH146" t="str">
        <f>IF(IFERROR(IF(IF(AF146="--",INDEX(D:D,MATCH(AE146,INDEX(B:B,MATCH(AE146,B:B,)+1):B10660,)+MATCH(AE146,B:B,)))=D146,VLOOKUP(AE146,B:D,3,0),IF(AF146="--",INDEX(D:D,MATCH(AE146,INDEX(B:B,MATCH(AE146,B:B,)+1):B10660,)+MATCH(AE146,B:B,)),"---")),"---")=AD146,"---",IFERROR(IF(IF(AF146="--",INDEX(D:D,MATCH(AE146,INDEX(B:B,MATCH(AE146,B:B,)+1):B10660,)+MATCH(AE146,B:B,)))=AD146,VLOOKUP(AE146,B:D,3,0),IF(AF146="--",INDEX(D:D,MATCH(AE146,INDEX(B:B,MATCH(AE146,B:B,)+1):B10660,)+MATCH(AE146,B:B,)),"---")),"---"))</f>
        <v>---</v>
      </c>
      <c r="AI146" t="str">
        <f t="shared" si="38"/>
        <v>--</v>
      </c>
      <c r="AJ146" t="str">
        <f t="shared" si="39"/>
        <v>B1_GPIO11_N</v>
      </c>
      <c r="AK146">
        <f t="shared" si="40"/>
        <v>2</v>
      </c>
      <c r="AL146" t="str">
        <f t="shared" si="41"/>
        <v>F16</v>
      </c>
      <c r="AT146" t="str">
        <f t="shared" si="32"/>
        <v>GND</v>
      </c>
      <c r="AU146" t="str">
        <f t="shared" si="33"/>
        <v>--</v>
      </c>
    </row>
    <row r="147" spans="1:47" x14ac:dyDescent="0.25">
      <c r="A147" t="str">
        <f t="shared" si="28"/>
        <v>JM2-41</v>
      </c>
      <c r="B147" t="str">
        <f t="shared" si="29"/>
        <v>B1_GPIO11_N</v>
      </c>
      <c r="C147" t="str">
        <f t="shared" si="30"/>
        <v>JM2-B1_GPIO11_N</v>
      </c>
      <c r="D147" t="str">
        <f t="shared" si="31"/>
        <v>JM2-41</v>
      </c>
      <c r="E147" t="s">
        <v>270</v>
      </c>
      <c r="F147">
        <v>41</v>
      </c>
      <c r="G147" t="s">
        <v>417</v>
      </c>
      <c r="L147" t="s">
        <v>370</v>
      </c>
      <c r="M147" t="s">
        <v>290</v>
      </c>
      <c r="N147">
        <v>20.811599999999999</v>
      </c>
      <c r="AB147" t="str">
        <f>B2B!D144</f>
        <v>JM2</v>
      </c>
      <c r="AC147" t="str">
        <f>B2B!E144</f>
        <v>42</v>
      </c>
      <c r="AD147" t="str">
        <f t="shared" si="34"/>
        <v>JM2-42</v>
      </c>
      <c r="AE147" t="str">
        <f t="shared" si="35"/>
        <v>B1_GPIO23_N</v>
      </c>
      <c r="AF147" t="str">
        <f t="shared" si="36"/>
        <v>D22</v>
      </c>
      <c r="AG147">
        <f t="shared" si="37"/>
        <v>35.172899999999998</v>
      </c>
      <c r="AH147" t="str">
        <f>IF(IFERROR(IF(IF(AF147="--",INDEX(D:D,MATCH(AE147,INDEX(B:B,MATCH(AE147,B:B,)+1):B10661,)+MATCH(AE147,B:B,)))=D147,VLOOKUP(AE147,B:D,3,0),IF(AF147="--",INDEX(D:D,MATCH(AE147,INDEX(B:B,MATCH(AE147,B:B,)+1):B10661,)+MATCH(AE147,B:B,)),"---")),"---")=AD147,"---",IFERROR(IF(IF(AF147="--",INDEX(D:D,MATCH(AE147,INDEX(B:B,MATCH(AE147,B:B,)+1):B10661,)+MATCH(AE147,B:B,)))=AD147,VLOOKUP(AE147,B:D,3,0),IF(AF147="--",INDEX(D:D,MATCH(AE147,INDEX(B:B,MATCH(AE147,B:B,)+1):B10661,)+MATCH(AE147,B:B,)),"---")),"---"))</f>
        <v>---</v>
      </c>
      <c r="AI147" t="str">
        <f t="shared" si="38"/>
        <v>--</v>
      </c>
      <c r="AJ147" t="str">
        <f t="shared" si="39"/>
        <v>B1_GPIO23_N</v>
      </c>
      <c r="AK147">
        <f t="shared" si="40"/>
        <v>2</v>
      </c>
      <c r="AL147" t="str">
        <f t="shared" si="41"/>
        <v>D22</v>
      </c>
      <c r="AT147" t="str">
        <f t="shared" si="32"/>
        <v>B1_GPIO11_N</v>
      </c>
      <c r="AU147" t="str">
        <f t="shared" si="33"/>
        <v>--</v>
      </c>
    </row>
    <row r="148" spans="1:47" x14ac:dyDescent="0.25">
      <c r="A148" t="str">
        <f t="shared" si="28"/>
        <v>JM2-42</v>
      </c>
      <c r="B148" t="str">
        <f t="shared" si="29"/>
        <v>B1_GPIO23_N</v>
      </c>
      <c r="C148" t="str">
        <f t="shared" si="30"/>
        <v>JM2-B1_GPIO23_N</v>
      </c>
      <c r="D148" t="str">
        <f t="shared" si="31"/>
        <v>JM2-42</v>
      </c>
      <c r="E148" t="s">
        <v>270</v>
      </c>
      <c r="F148">
        <v>42</v>
      </c>
      <c r="G148" t="s">
        <v>473</v>
      </c>
      <c r="L148" t="s">
        <v>374</v>
      </c>
      <c r="M148" t="s">
        <v>290</v>
      </c>
      <c r="N148">
        <v>20.296700000000001</v>
      </c>
      <c r="AB148" t="str">
        <f>B2B!D145</f>
        <v>JM2</v>
      </c>
      <c r="AC148" t="str">
        <f>B2B!E145</f>
        <v>43</v>
      </c>
      <c r="AD148" t="str">
        <f t="shared" si="34"/>
        <v>JM2-43</v>
      </c>
      <c r="AE148" t="str">
        <f t="shared" si="35"/>
        <v>B1_GPIO11_P</v>
      </c>
      <c r="AF148" t="str">
        <f t="shared" si="36"/>
        <v>F17</v>
      </c>
      <c r="AG148">
        <f t="shared" si="37"/>
        <v>24.758400000000002</v>
      </c>
      <c r="AH148" t="str">
        <f>IF(IFERROR(IF(IF(AF148="--",INDEX(D:D,MATCH(AE148,INDEX(B:B,MATCH(AE148,B:B,)+1):B10662,)+MATCH(AE148,B:B,)))=D148,VLOOKUP(AE148,B:D,3,0),IF(AF148="--",INDEX(D:D,MATCH(AE148,INDEX(B:B,MATCH(AE148,B:B,)+1):B10662,)+MATCH(AE148,B:B,)),"---")),"---")=AD148,"---",IFERROR(IF(IF(AF148="--",INDEX(D:D,MATCH(AE148,INDEX(B:B,MATCH(AE148,B:B,)+1):B10662,)+MATCH(AE148,B:B,)))=AD148,VLOOKUP(AE148,B:D,3,0),IF(AF148="--",INDEX(D:D,MATCH(AE148,INDEX(B:B,MATCH(AE148,B:B,)+1):B10662,)+MATCH(AE148,B:B,)),"---")),"---"))</f>
        <v>---</v>
      </c>
      <c r="AI148" t="str">
        <f t="shared" si="38"/>
        <v>--</v>
      </c>
      <c r="AJ148" t="str">
        <f t="shared" si="39"/>
        <v>B1_GPIO11_P</v>
      </c>
      <c r="AK148">
        <f t="shared" si="40"/>
        <v>2</v>
      </c>
      <c r="AL148" t="str">
        <f t="shared" si="41"/>
        <v>F17</v>
      </c>
      <c r="AT148" t="str">
        <f t="shared" si="32"/>
        <v>B1_GPIO23_N</v>
      </c>
      <c r="AU148" t="str">
        <f t="shared" si="33"/>
        <v>--</v>
      </c>
    </row>
    <row r="149" spans="1:47" x14ac:dyDescent="0.25">
      <c r="A149" t="str">
        <f t="shared" si="28"/>
        <v>JM2-43</v>
      </c>
      <c r="B149" t="str">
        <f t="shared" si="29"/>
        <v>B1_GPIO11_P</v>
      </c>
      <c r="C149" t="str">
        <f t="shared" si="30"/>
        <v>JM2-B1_GPIO11_P</v>
      </c>
      <c r="D149" t="str">
        <f t="shared" si="31"/>
        <v>JM2-43</v>
      </c>
      <c r="E149" t="s">
        <v>270</v>
      </c>
      <c r="F149">
        <v>43</v>
      </c>
      <c r="G149" t="s">
        <v>419</v>
      </c>
      <c r="L149" t="s">
        <v>378</v>
      </c>
      <c r="M149" t="s">
        <v>290</v>
      </c>
      <c r="N149">
        <v>20.546199999999999</v>
      </c>
      <c r="AB149" t="str">
        <f>B2B!D146</f>
        <v>JM2</v>
      </c>
      <c r="AC149" t="str">
        <f>B2B!E146</f>
        <v>44</v>
      </c>
      <c r="AD149" t="str">
        <f t="shared" si="34"/>
        <v>JM2-44</v>
      </c>
      <c r="AE149" t="str">
        <f t="shared" si="35"/>
        <v>B1_GPIO23_P</v>
      </c>
      <c r="AF149" t="str">
        <f t="shared" si="36"/>
        <v>C22</v>
      </c>
      <c r="AG149">
        <f t="shared" si="37"/>
        <v>34.835299999999997</v>
      </c>
      <c r="AH149" t="str">
        <f>IF(IFERROR(IF(IF(AF149="--",INDEX(D:D,MATCH(AE149,INDEX(B:B,MATCH(AE149,B:B,)+1):B10663,)+MATCH(AE149,B:B,)))=D149,VLOOKUP(AE149,B:D,3,0),IF(AF149="--",INDEX(D:D,MATCH(AE149,INDEX(B:B,MATCH(AE149,B:B,)+1):B10663,)+MATCH(AE149,B:B,)),"---")),"---")=AD149,"---",IFERROR(IF(IF(AF149="--",INDEX(D:D,MATCH(AE149,INDEX(B:B,MATCH(AE149,B:B,)+1):B10663,)+MATCH(AE149,B:B,)))=AD149,VLOOKUP(AE149,B:D,3,0),IF(AF149="--",INDEX(D:D,MATCH(AE149,INDEX(B:B,MATCH(AE149,B:B,)+1):B10663,)+MATCH(AE149,B:B,)),"---")),"---"))</f>
        <v>---</v>
      </c>
      <c r="AI149" t="str">
        <f t="shared" si="38"/>
        <v>--</v>
      </c>
      <c r="AJ149" t="str">
        <f t="shared" si="39"/>
        <v>B1_GPIO23_P</v>
      </c>
      <c r="AK149">
        <f t="shared" si="40"/>
        <v>2</v>
      </c>
      <c r="AL149" t="str">
        <f t="shared" si="41"/>
        <v>C22</v>
      </c>
      <c r="AT149" t="str">
        <f t="shared" si="32"/>
        <v>B1_GPIO11_P</v>
      </c>
      <c r="AU149" t="str">
        <f t="shared" si="33"/>
        <v>--</v>
      </c>
    </row>
    <row r="150" spans="1:47" x14ac:dyDescent="0.25">
      <c r="A150" t="str">
        <f t="shared" si="28"/>
        <v>JM2-44</v>
      </c>
      <c r="B150" t="str">
        <f t="shared" si="29"/>
        <v>B1_GPIO23_P</v>
      </c>
      <c r="C150" t="str">
        <f t="shared" si="30"/>
        <v>JM2-B1_GPIO23_P</v>
      </c>
      <c r="D150" t="str">
        <f t="shared" si="31"/>
        <v>JM2-44</v>
      </c>
      <c r="E150" t="s">
        <v>270</v>
      </c>
      <c r="F150">
        <v>44</v>
      </c>
      <c r="G150" t="s">
        <v>474</v>
      </c>
      <c r="L150" t="s">
        <v>475</v>
      </c>
      <c r="M150" t="s">
        <v>290</v>
      </c>
      <c r="N150">
        <v>31.5838</v>
      </c>
      <c r="AB150" t="str">
        <f>B2B!D147</f>
        <v>JM2</v>
      </c>
      <c r="AC150" t="str">
        <f>B2B!E147</f>
        <v>45</v>
      </c>
      <c r="AD150" t="str">
        <f t="shared" si="34"/>
        <v>JM2-45</v>
      </c>
      <c r="AE150" t="str">
        <f t="shared" si="35"/>
        <v>B1_GPIO16_P</v>
      </c>
      <c r="AF150" t="str">
        <f t="shared" si="36"/>
        <v>D18</v>
      </c>
      <c r="AG150">
        <f t="shared" si="37"/>
        <v>28.919699999999999</v>
      </c>
      <c r="AH150" t="str">
        <f>IF(IFERROR(IF(IF(AF150="--",INDEX(D:D,MATCH(AE150,INDEX(B:B,MATCH(AE150,B:B,)+1):B10664,)+MATCH(AE150,B:B,)))=D150,VLOOKUP(AE150,B:D,3,0),IF(AF150="--",INDEX(D:D,MATCH(AE150,INDEX(B:B,MATCH(AE150,B:B,)+1):B10664,)+MATCH(AE150,B:B,)),"---")),"---")=AD150,"---",IFERROR(IF(IF(AF150="--",INDEX(D:D,MATCH(AE150,INDEX(B:B,MATCH(AE150,B:B,)+1):B10664,)+MATCH(AE150,B:B,)))=AD150,VLOOKUP(AE150,B:D,3,0),IF(AF150="--",INDEX(D:D,MATCH(AE150,INDEX(B:B,MATCH(AE150,B:B,)+1):B10664,)+MATCH(AE150,B:B,)),"---")),"---"))</f>
        <v>---</v>
      </c>
      <c r="AI150" t="str">
        <f t="shared" si="38"/>
        <v>--</v>
      </c>
      <c r="AJ150" t="str">
        <f t="shared" si="39"/>
        <v>B1_GPIO16_P</v>
      </c>
      <c r="AK150">
        <f t="shared" si="40"/>
        <v>2</v>
      </c>
      <c r="AL150" t="str">
        <f t="shared" si="41"/>
        <v>D18</v>
      </c>
      <c r="AT150" t="str">
        <f t="shared" si="32"/>
        <v>B1_GPIO23_P</v>
      </c>
      <c r="AU150" t="str">
        <f t="shared" si="33"/>
        <v>--</v>
      </c>
    </row>
    <row r="151" spans="1:47" x14ac:dyDescent="0.25">
      <c r="A151" t="str">
        <f t="shared" si="28"/>
        <v>JM2-45</v>
      </c>
      <c r="B151" t="str">
        <f t="shared" si="29"/>
        <v>B1_GPIO16_P</v>
      </c>
      <c r="C151" t="str">
        <f t="shared" si="30"/>
        <v>JM2-B1_GPIO16_P</v>
      </c>
      <c r="D151" t="str">
        <f t="shared" si="31"/>
        <v>JM2-45</v>
      </c>
      <c r="E151" t="s">
        <v>270</v>
      </c>
      <c r="F151">
        <v>45</v>
      </c>
      <c r="G151" t="s">
        <v>436</v>
      </c>
      <c r="L151" t="s">
        <v>476</v>
      </c>
      <c r="M151" t="s">
        <v>290</v>
      </c>
      <c r="N151">
        <v>31.761199999999999</v>
      </c>
      <c r="AB151" t="str">
        <f>B2B!D148</f>
        <v>JM2</v>
      </c>
      <c r="AC151" t="str">
        <f>B2B!E148</f>
        <v>46</v>
      </c>
      <c r="AD151" t="str">
        <f t="shared" si="34"/>
        <v>JM2-46</v>
      </c>
      <c r="AE151" t="str">
        <f t="shared" si="35"/>
        <v>B1_GPIO19_P</v>
      </c>
      <c r="AF151" t="str">
        <f t="shared" si="36"/>
        <v>B20</v>
      </c>
      <c r="AG151">
        <f t="shared" si="37"/>
        <v>32.856000000000002</v>
      </c>
      <c r="AH151" t="str">
        <f>IF(IFERROR(IF(IF(AF151="--",INDEX(D:D,MATCH(AE151,INDEX(B:B,MATCH(AE151,B:B,)+1):B10665,)+MATCH(AE151,B:B,)))=D151,VLOOKUP(AE151,B:D,3,0),IF(AF151="--",INDEX(D:D,MATCH(AE151,INDEX(B:B,MATCH(AE151,B:B,)+1):B10665,)+MATCH(AE151,B:B,)),"---")),"---")=AD151,"---",IFERROR(IF(IF(AF151="--",INDEX(D:D,MATCH(AE151,INDEX(B:B,MATCH(AE151,B:B,)+1):B10665,)+MATCH(AE151,B:B,)))=AD151,VLOOKUP(AE151,B:D,3,0),IF(AF151="--",INDEX(D:D,MATCH(AE151,INDEX(B:B,MATCH(AE151,B:B,)+1):B10665,)+MATCH(AE151,B:B,)),"---")),"---"))</f>
        <v>---</v>
      </c>
      <c r="AI151" t="str">
        <f t="shared" si="38"/>
        <v>--</v>
      </c>
      <c r="AJ151" t="str">
        <f t="shared" si="39"/>
        <v>B1_GPIO19_P</v>
      </c>
      <c r="AK151">
        <f t="shared" si="40"/>
        <v>2</v>
      </c>
      <c r="AL151" t="str">
        <f t="shared" si="41"/>
        <v>B20</v>
      </c>
      <c r="AT151" t="str">
        <f t="shared" si="32"/>
        <v>B1_GPIO16_P</v>
      </c>
      <c r="AU151" t="str">
        <f t="shared" si="33"/>
        <v>--</v>
      </c>
    </row>
    <row r="152" spans="1:47" x14ac:dyDescent="0.25">
      <c r="A152" t="str">
        <f t="shared" si="28"/>
        <v>JM2-46</v>
      </c>
      <c r="B152" t="str">
        <f t="shared" si="29"/>
        <v>B1_GPIO19_P</v>
      </c>
      <c r="C152" t="str">
        <f t="shared" si="30"/>
        <v>JM2-B1_GPIO19_P</v>
      </c>
      <c r="D152" t="str">
        <f t="shared" si="31"/>
        <v>JM2-46</v>
      </c>
      <c r="E152" t="s">
        <v>270</v>
      </c>
      <c r="F152">
        <v>46</v>
      </c>
      <c r="G152" t="s">
        <v>465</v>
      </c>
      <c r="L152" t="s">
        <v>477</v>
      </c>
      <c r="M152" t="s">
        <v>290</v>
      </c>
      <c r="N152">
        <v>30.9085</v>
      </c>
      <c r="AB152" t="str">
        <f>B2B!D149</f>
        <v>JM2</v>
      </c>
      <c r="AC152" t="str">
        <f>B2B!E149</f>
        <v>47</v>
      </c>
      <c r="AD152" t="str">
        <f t="shared" si="34"/>
        <v>JM2-47</v>
      </c>
      <c r="AE152" t="str">
        <f t="shared" si="35"/>
        <v>B1_GPIO16_N</v>
      </c>
      <c r="AF152" t="str">
        <f t="shared" si="36"/>
        <v>E18</v>
      </c>
      <c r="AG152">
        <f t="shared" si="37"/>
        <v>28.6905</v>
      </c>
      <c r="AH152" t="str">
        <f>IF(IFERROR(IF(IF(AF152="--",INDEX(D:D,MATCH(AE152,INDEX(B:B,MATCH(AE152,B:B,)+1):B10666,)+MATCH(AE152,B:B,)))=D152,VLOOKUP(AE152,B:D,3,0),IF(AF152="--",INDEX(D:D,MATCH(AE152,INDEX(B:B,MATCH(AE152,B:B,)+1):B10666,)+MATCH(AE152,B:B,)),"---")),"---")=AD152,"---",IFERROR(IF(IF(AF152="--",INDEX(D:D,MATCH(AE152,INDEX(B:B,MATCH(AE152,B:B,)+1):B10666,)+MATCH(AE152,B:B,)))=AD152,VLOOKUP(AE152,B:D,3,0),IF(AF152="--",INDEX(D:D,MATCH(AE152,INDEX(B:B,MATCH(AE152,B:B,)+1):B10666,)+MATCH(AE152,B:B,)),"---")),"---"))</f>
        <v>---</v>
      </c>
      <c r="AI152" t="str">
        <f t="shared" si="38"/>
        <v>--</v>
      </c>
      <c r="AJ152" t="str">
        <f t="shared" si="39"/>
        <v>B1_GPIO16_N</v>
      </c>
      <c r="AK152">
        <f t="shared" si="40"/>
        <v>2</v>
      </c>
      <c r="AL152" t="str">
        <f t="shared" si="41"/>
        <v>E18</v>
      </c>
      <c r="AT152" t="str">
        <f t="shared" si="32"/>
        <v>B1_GPIO19_P</v>
      </c>
      <c r="AU152" t="str">
        <f t="shared" si="33"/>
        <v>--</v>
      </c>
    </row>
    <row r="153" spans="1:47" x14ac:dyDescent="0.25">
      <c r="A153" t="str">
        <f t="shared" si="28"/>
        <v>JM2-47</v>
      </c>
      <c r="B153" t="str">
        <f t="shared" si="29"/>
        <v>B1_GPIO16_N</v>
      </c>
      <c r="C153" t="str">
        <f t="shared" si="30"/>
        <v>JM2-B1_GPIO16_N</v>
      </c>
      <c r="D153" t="str">
        <f t="shared" si="31"/>
        <v>JM2-47</v>
      </c>
      <c r="E153" t="s">
        <v>270</v>
      </c>
      <c r="F153">
        <v>47</v>
      </c>
      <c r="G153" t="s">
        <v>434</v>
      </c>
      <c r="L153" t="s">
        <v>478</v>
      </c>
      <c r="M153" t="s">
        <v>290</v>
      </c>
      <c r="N153">
        <v>30.551500000000001</v>
      </c>
      <c r="AB153" t="str">
        <f>B2B!D150</f>
        <v>JM2</v>
      </c>
      <c r="AC153" t="str">
        <f>B2B!E150</f>
        <v>48</v>
      </c>
      <c r="AD153" t="str">
        <f t="shared" si="34"/>
        <v>JM2-48</v>
      </c>
      <c r="AE153" t="str">
        <f t="shared" si="35"/>
        <v>B1_GPIO19_N</v>
      </c>
      <c r="AF153" t="str">
        <f t="shared" si="36"/>
        <v>B19</v>
      </c>
      <c r="AG153">
        <f t="shared" si="37"/>
        <v>32.717100000000002</v>
      </c>
      <c r="AH153" t="str">
        <f>IF(IFERROR(IF(IF(AF153="--",INDEX(D:D,MATCH(AE153,INDEX(B:B,MATCH(AE153,B:B,)+1):B10667,)+MATCH(AE153,B:B,)))=D153,VLOOKUP(AE153,B:D,3,0),IF(AF153="--",INDEX(D:D,MATCH(AE153,INDEX(B:B,MATCH(AE153,B:B,)+1):B10667,)+MATCH(AE153,B:B,)),"---")),"---")=AD153,"---",IFERROR(IF(IF(AF153="--",INDEX(D:D,MATCH(AE153,INDEX(B:B,MATCH(AE153,B:B,)+1):B10667,)+MATCH(AE153,B:B,)))=AD153,VLOOKUP(AE153,B:D,3,0),IF(AF153="--",INDEX(D:D,MATCH(AE153,INDEX(B:B,MATCH(AE153,B:B,)+1):B10667,)+MATCH(AE153,B:B,)),"---")),"---"))</f>
        <v>---</v>
      </c>
      <c r="AI153" t="str">
        <f t="shared" si="38"/>
        <v>--</v>
      </c>
      <c r="AJ153" t="str">
        <f t="shared" si="39"/>
        <v>B1_GPIO19_N</v>
      </c>
      <c r="AK153">
        <f t="shared" si="40"/>
        <v>2</v>
      </c>
      <c r="AL153" t="str">
        <f t="shared" si="41"/>
        <v>B19</v>
      </c>
      <c r="AT153" t="str">
        <f t="shared" si="32"/>
        <v>B1_GPIO16_N</v>
      </c>
      <c r="AU153" t="str">
        <f t="shared" si="33"/>
        <v>--</v>
      </c>
    </row>
    <row r="154" spans="1:47" x14ac:dyDescent="0.25">
      <c r="A154" t="str">
        <f t="shared" si="28"/>
        <v>JM2-48</v>
      </c>
      <c r="B154" t="str">
        <f t="shared" si="29"/>
        <v>B1_GPIO19_N</v>
      </c>
      <c r="C154" t="str">
        <f t="shared" si="30"/>
        <v>JM2-B1_GPIO19_N</v>
      </c>
      <c r="D154" t="str">
        <f t="shared" si="31"/>
        <v>JM2-48</v>
      </c>
      <c r="E154" t="s">
        <v>270</v>
      </c>
      <c r="F154">
        <v>48</v>
      </c>
      <c r="G154" t="s">
        <v>464</v>
      </c>
      <c r="L154" t="s">
        <v>479</v>
      </c>
      <c r="M154" t="s">
        <v>290</v>
      </c>
      <c r="N154">
        <v>31.197199999999999</v>
      </c>
      <c r="AB154" t="str">
        <f>B2B!D151</f>
        <v>JM2</v>
      </c>
      <c r="AC154" t="str">
        <f>B2B!E151</f>
        <v>49</v>
      </c>
      <c r="AD154" t="str">
        <f t="shared" si="34"/>
        <v>JM2-49</v>
      </c>
      <c r="AE154" t="str">
        <f t="shared" si="35"/>
        <v>GND</v>
      </c>
      <c r="AF154" t="str">
        <f t="shared" si="36"/>
        <v>---</v>
      </c>
      <c r="AG154" t="str">
        <f t="shared" si="37"/>
        <v>---</v>
      </c>
      <c r="AH154" t="str">
        <f>IF(IFERROR(IF(IF(AF154="--",INDEX(D:D,MATCH(AE154,INDEX(B:B,MATCH(AE154,B:B,)+1):B10668,)+MATCH(AE154,B:B,)))=D154,VLOOKUP(AE154,B:D,3,0),IF(AF154="--",INDEX(D:D,MATCH(AE154,INDEX(B:B,MATCH(AE154,B:B,)+1):B10668,)+MATCH(AE154,B:B,)),"---")),"---")=AD154,"---",IFERROR(IF(IF(AF154="--",INDEX(D:D,MATCH(AE154,INDEX(B:B,MATCH(AE154,B:B,)+1):B10668,)+MATCH(AE154,B:B,)))=AD154,VLOOKUP(AE154,B:D,3,0),IF(AF154="--",INDEX(D:D,MATCH(AE154,INDEX(B:B,MATCH(AE154,B:B,)+1):B10668,)+MATCH(AE154,B:B,)),"---")),"---"))</f>
        <v>---</v>
      </c>
      <c r="AI154" t="str">
        <f t="shared" si="38"/>
        <v>--</v>
      </c>
      <c r="AJ154" t="str">
        <f t="shared" si="39"/>
        <v>GND</v>
      </c>
      <c r="AK154">
        <f t="shared" si="40"/>
        <v>530</v>
      </c>
      <c r="AL154" t="str">
        <f t="shared" si="41"/>
        <v>---</v>
      </c>
      <c r="AT154" t="str">
        <f t="shared" si="32"/>
        <v>B1_GPIO19_N</v>
      </c>
      <c r="AU154" t="str">
        <f t="shared" si="33"/>
        <v>--</v>
      </c>
    </row>
    <row r="155" spans="1:47" x14ac:dyDescent="0.25">
      <c r="A155" t="str">
        <f t="shared" si="28"/>
        <v>JM2-49</v>
      </c>
      <c r="B155" t="str">
        <f t="shared" si="29"/>
        <v>GND</v>
      </c>
      <c r="C155" t="str">
        <f t="shared" si="30"/>
        <v>JM2-GND</v>
      </c>
      <c r="D155" t="str">
        <f t="shared" si="31"/>
        <v>JM2-49</v>
      </c>
      <c r="E155" t="s">
        <v>270</v>
      </c>
      <c r="F155">
        <v>49</v>
      </c>
      <c r="G155" t="s">
        <v>291</v>
      </c>
      <c r="L155" t="s">
        <v>480</v>
      </c>
      <c r="M155" t="s">
        <v>290</v>
      </c>
      <c r="N155">
        <v>30.967199999999998</v>
      </c>
      <c r="AB155" t="str">
        <f>B2B!D152</f>
        <v>JM2</v>
      </c>
      <c r="AC155" t="str">
        <f>B2B!E152</f>
        <v>50</v>
      </c>
      <c r="AD155" t="str">
        <f t="shared" si="34"/>
        <v>JM2-50</v>
      </c>
      <c r="AE155" t="str">
        <f t="shared" si="35"/>
        <v>GND</v>
      </c>
      <c r="AF155" t="str">
        <f t="shared" si="36"/>
        <v>---</v>
      </c>
      <c r="AG155" t="str">
        <f t="shared" si="37"/>
        <v>---</v>
      </c>
      <c r="AH155" t="str">
        <f>IF(IFERROR(IF(IF(AF155="--",INDEX(D:D,MATCH(AE155,INDEX(B:B,MATCH(AE155,B:B,)+1):B10669,)+MATCH(AE155,B:B,)))=D155,VLOOKUP(AE155,B:D,3,0),IF(AF155="--",INDEX(D:D,MATCH(AE155,INDEX(B:B,MATCH(AE155,B:B,)+1):B10669,)+MATCH(AE155,B:B,)),"---")),"---")=AD155,"---",IFERROR(IF(IF(AF155="--",INDEX(D:D,MATCH(AE155,INDEX(B:B,MATCH(AE155,B:B,)+1):B10669,)+MATCH(AE155,B:B,)))=AD155,VLOOKUP(AE155,B:D,3,0),IF(AF155="--",INDEX(D:D,MATCH(AE155,INDEX(B:B,MATCH(AE155,B:B,)+1):B10669,)+MATCH(AE155,B:B,)),"---")),"---"))</f>
        <v>---</v>
      </c>
      <c r="AI155" t="str">
        <f t="shared" si="38"/>
        <v>--</v>
      </c>
      <c r="AJ155" t="str">
        <f t="shared" si="39"/>
        <v>GND</v>
      </c>
      <c r="AK155">
        <f t="shared" si="40"/>
        <v>530</v>
      </c>
      <c r="AL155" t="str">
        <f t="shared" si="41"/>
        <v>---</v>
      </c>
      <c r="AT155" t="str">
        <f t="shared" si="32"/>
        <v>GND</v>
      </c>
      <c r="AU155" t="str">
        <f t="shared" si="33"/>
        <v>--</v>
      </c>
    </row>
    <row r="156" spans="1:47" x14ac:dyDescent="0.25">
      <c r="A156" t="str">
        <f t="shared" si="28"/>
        <v>JM2-50</v>
      </c>
      <c r="B156" t="str">
        <f t="shared" si="29"/>
        <v>GND</v>
      </c>
      <c r="C156" t="str">
        <f t="shared" si="30"/>
        <v>JM2-GND</v>
      </c>
      <c r="D156" t="str">
        <f t="shared" si="31"/>
        <v>JM2-50</v>
      </c>
      <c r="E156" t="s">
        <v>270</v>
      </c>
      <c r="F156">
        <v>50</v>
      </c>
      <c r="G156" t="s">
        <v>291</v>
      </c>
      <c r="L156" t="s">
        <v>481</v>
      </c>
      <c r="M156" t="s">
        <v>290</v>
      </c>
      <c r="N156">
        <v>27.8932</v>
      </c>
      <c r="AB156" t="str">
        <f>B2B!D153</f>
        <v>JM2</v>
      </c>
      <c r="AC156" t="str">
        <f>B2B!E153</f>
        <v>51</v>
      </c>
      <c r="AD156" t="str">
        <f t="shared" si="34"/>
        <v>JM2-51</v>
      </c>
      <c r="AE156" t="str">
        <f t="shared" si="35"/>
        <v>B1_GPIO10_N</v>
      </c>
      <c r="AF156" t="str">
        <f t="shared" si="36"/>
        <v>D16</v>
      </c>
      <c r="AG156">
        <f t="shared" si="37"/>
        <v>30.0562</v>
      </c>
      <c r="AH156" t="str">
        <f>IF(IFERROR(IF(IF(AF156="--",INDEX(D:D,MATCH(AE156,INDEX(B:B,MATCH(AE156,B:B,)+1):B10670,)+MATCH(AE156,B:B,)))=D156,VLOOKUP(AE156,B:D,3,0),IF(AF156="--",INDEX(D:D,MATCH(AE156,INDEX(B:B,MATCH(AE156,B:B,)+1):B10670,)+MATCH(AE156,B:B,)),"---")),"---")=AD156,"---",IFERROR(IF(IF(AF156="--",INDEX(D:D,MATCH(AE156,INDEX(B:B,MATCH(AE156,B:B,)+1):B10670,)+MATCH(AE156,B:B,)))=AD156,VLOOKUP(AE156,B:D,3,0),IF(AF156="--",INDEX(D:D,MATCH(AE156,INDEX(B:B,MATCH(AE156,B:B,)+1):B10670,)+MATCH(AE156,B:B,)),"---")),"---"))</f>
        <v>---</v>
      </c>
      <c r="AI156" t="str">
        <f t="shared" si="38"/>
        <v>--</v>
      </c>
      <c r="AJ156" t="str">
        <f t="shared" si="39"/>
        <v>B1_GPIO10_N</v>
      </c>
      <c r="AK156">
        <f t="shared" si="40"/>
        <v>2</v>
      </c>
      <c r="AL156" t="str">
        <f t="shared" si="41"/>
        <v>D16</v>
      </c>
      <c r="AT156" t="str">
        <f t="shared" si="32"/>
        <v>GND</v>
      </c>
      <c r="AU156" t="str">
        <f t="shared" si="33"/>
        <v>--</v>
      </c>
    </row>
    <row r="157" spans="1:47" x14ac:dyDescent="0.25">
      <c r="A157" t="str">
        <f t="shared" si="28"/>
        <v>JM2-51</v>
      </c>
      <c r="B157" t="str">
        <f t="shared" si="29"/>
        <v>B1_GPIO10_N</v>
      </c>
      <c r="C157" t="str">
        <f t="shared" si="30"/>
        <v>JM2-B1_GPIO10_N</v>
      </c>
      <c r="D157" t="str">
        <f t="shared" si="31"/>
        <v>JM2-51</v>
      </c>
      <c r="E157" t="s">
        <v>270</v>
      </c>
      <c r="F157">
        <v>51</v>
      </c>
      <c r="G157" t="s">
        <v>415</v>
      </c>
      <c r="L157" t="s">
        <v>482</v>
      </c>
      <c r="M157" t="s">
        <v>290</v>
      </c>
      <c r="N157">
        <v>28.191299999999998</v>
      </c>
      <c r="AB157" t="str">
        <f>B2B!D154</f>
        <v>JM2</v>
      </c>
      <c r="AC157" t="str">
        <f>B2B!E154</f>
        <v>52</v>
      </c>
      <c r="AD157" t="str">
        <f t="shared" si="34"/>
        <v>JM2-52</v>
      </c>
      <c r="AE157" t="str">
        <f t="shared" si="35"/>
        <v>B1_GPIO21_P</v>
      </c>
      <c r="AF157" t="str">
        <f t="shared" si="36"/>
        <v>D21</v>
      </c>
      <c r="AG157">
        <f t="shared" si="37"/>
        <v>33.752099999999999</v>
      </c>
      <c r="AH157" t="str">
        <f>IF(IFERROR(IF(IF(AF157="--",INDEX(D:D,MATCH(AE157,INDEX(B:B,MATCH(AE157,B:B,)+1):B10671,)+MATCH(AE157,B:B,)))=D157,VLOOKUP(AE157,B:D,3,0),IF(AF157="--",INDEX(D:D,MATCH(AE157,INDEX(B:B,MATCH(AE157,B:B,)+1):B10671,)+MATCH(AE157,B:B,)),"---")),"---")=AD157,"---",IFERROR(IF(IF(AF157="--",INDEX(D:D,MATCH(AE157,INDEX(B:B,MATCH(AE157,B:B,)+1):B10671,)+MATCH(AE157,B:B,)))=AD157,VLOOKUP(AE157,B:D,3,0),IF(AF157="--",INDEX(D:D,MATCH(AE157,INDEX(B:B,MATCH(AE157,B:B,)+1):B10671,)+MATCH(AE157,B:B,)),"---")),"---"))</f>
        <v>---</v>
      </c>
      <c r="AI157" t="str">
        <f t="shared" si="38"/>
        <v>--</v>
      </c>
      <c r="AJ157" t="str">
        <f t="shared" si="39"/>
        <v>B1_GPIO21_P</v>
      </c>
      <c r="AK157">
        <f t="shared" si="40"/>
        <v>2</v>
      </c>
      <c r="AL157" t="str">
        <f t="shared" si="41"/>
        <v>D21</v>
      </c>
      <c r="AT157" t="str">
        <f t="shared" si="32"/>
        <v>B1_GPIO10_N</v>
      </c>
      <c r="AU157" t="str">
        <f t="shared" si="33"/>
        <v>--</v>
      </c>
    </row>
    <row r="158" spans="1:47" x14ac:dyDescent="0.25">
      <c r="A158" t="str">
        <f t="shared" si="28"/>
        <v>JM2-52</v>
      </c>
      <c r="B158" t="str">
        <f t="shared" si="29"/>
        <v>B1_GPIO21_P</v>
      </c>
      <c r="C158" t="str">
        <f t="shared" si="30"/>
        <v>JM2-B1_GPIO21_P</v>
      </c>
      <c r="D158" t="str">
        <f t="shared" si="31"/>
        <v>JM2-52</v>
      </c>
      <c r="E158" t="s">
        <v>270</v>
      </c>
      <c r="F158">
        <v>52</v>
      </c>
      <c r="G158" t="s">
        <v>470</v>
      </c>
      <c r="L158" t="s">
        <v>483</v>
      </c>
      <c r="M158" t="s">
        <v>290</v>
      </c>
      <c r="N158">
        <v>6.3029000000000002</v>
      </c>
      <c r="AB158" t="str">
        <f>B2B!D155</f>
        <v>JM2</v>
      </c>
      <c r="AC158" t="str">
        <f>B2B!E155</f>
        <v>53</v>
      </c>
      <c r="AD158" t="str">
        <f t="shared" si="34"/>
        <v>JM2-53</v>
      </c>
      <c r="AE158" t="str">
        <f t="shared" si="35"/>
        <v>B1_GPIO10_P</v>
      </c>
      <c r="AF158" t="str">
        <f t="shared" si="36"/>
        <v>E16</v>
      </c>
      <c r="AG158">
        <f t="shared" si="37"/>
        <v>29.705200000000001</v>
      </c>
      <c r="AH158" t="str">
        <f>IF(IFERROR(IF(IF(AF158="--",INDEX(D:D,MATCH(AE158,INDEX(B:B,MATCH(AE158,B:B,)+1):B10672,)+MATCH(AE158,B:B,)))=D158,VLOOKUP(AE158,B:D,3,0),IF(AF158="--",INDEX(D:D,MATCH(AE158,INDEX(B:B,MATCH(AE158,B:B,)+1):B10672,)+MATCH(AE158,B:B,)),"---")),"---")=AD158,"---",IFERROR(IF(IF(AF158="--",INDEX(D:D,MATCH(AE158,INDEX(B:B,MATCH(AE158,B:B,)+1):B10672,)+MATCH(AE158,B:B,)))=AD158,VLOOKUP(AE158,B:D,3,0),IF(AF158="--",INDEX(D:D,MATCH(AE158,INDEX(B:B,MATCH(AE158,B:B,)+1):B10672,)+MATCH(AE158,B:B,)),"---")),"---"))</f>
        <v>---</v>
      </c>
      <c r="AI158" t="str">
        <f t="shared" si="38"/>
        <v>--</v>
      </c>
      <c r="AJ158" t="str">
        <f t="shared" si="39"/>
        <v>B1_GPIO10_P</v>
      </c>
      <c r="AK158">
        <f t="shared" si="40"/>
        <v>2</v>
      </c>
      <c r="AL158" t="str">
        <f t="shared" si="41"/>
        <v>E16</v>
      </c>
      <c r="AT158" t="str">
        <f t="shared" si="32"/>
        <v>B1_GPIO21_P</v>
      </c>
      <c r="AU158" t="str">
        <f t="shared" si="33"/>
        <v>--</v>
      </c>
    </row>
    <row r="159" spans="1:47" x14ac:dyDescent="0.25">
      <c r="A159" t="str">
        <f t="shared" si="28"/>
        <v>JM2-53</v>
      </c>
      <c r="B159" t="str">
        <f t="shared" si="29"/>
        <v>B1_GPIO10_P</v>
      </c>
      <c r="C159" t="str">
        <f t="shared" si="30"/>
        <v>JM2-B1_GPIO10_P</v>
      </c>
      <c r="D159" t="str">
        <f t="shared" si="31"/>
        <v>JM2-53</v>
      </c>
      <c r="E159" t="s">
        <v>270</v>
      </c>
      <c r="F159">
        <v>53</v>
      </c>
      <c r="G159" t="s">
        <v>416</v>
      </c>
      <c r="L159" t="s">
        <v>484</v>
      </c>
      <c r="M159" t="s">
        <v>290</v>
      </c>
      <c r="N159">
        <v>33.406500000000001</v>
      </c>
      <c r="AB159" t="str">
        <f>B2B!D156</f>
        <v>JM2</v>
      </c>
      <c r="AC159" t="str">
        <f>B2B!E156</f>
        <v>54</v>
      </c>
      <c r="AD159" t="str">
        <f t="shared" si="34"/>
        <v>JM2-54</v>
      </c>
      <c r="AE159" t="str">
        <f t="shared" si="35"/>
        <v>B1_GPIO21_N</v>
      </c>
      <c r="AF159" t="str">
        <f t="shared" si="36"/>
        <v>D20</v>
      </c>
      <c r="AG159">
        <f t="shared" si="37"/>
        <v>33.6297</v>
      </c>
      <c r="AH159" t="str">
        <f>IF(IFERROR(IF(IF(AF159="--",INDEX(D:D,MATCH(AE159,INDEX(B:B,MATCH(AE159,B:B,)+1):B10673,)+MATCH(AE159,B:B,)))=D159,VLOOKUP(AE159,B:D,3,0),IF(AF159="--",INDEX(D:D,MATCH(AE159,INDEX(B:B,MATCH(AE159,B:B,)+1):B10673,)+MATCH(AE159,B:B,)),"---")),"---")=AD159,"---",IFERROR(IF(IF(AF159="--",INDEX(D:D,MATCH(AE159,INDEX(B:B,MATCH(AE159,B:B,)+1):B10673,)+MATCH(AE159,B:B,)))=AD159,VLOOKUP(AE159,B:D,3,0),IF(AF159="--",INDEX(D:D,MATCH(AE159,INDEX(B:B,MATCH(AE159,B:B,)+1):B10673,)+MATCH(AE159,B:B,)),"---")),"---"))</f>
        <v>---</v>
      </c>
      <c r="AI159" t="str">
        <f t="shared" si="38"/>
        <v>--</v>
      </c>
      <c r="AJ159" t="str">
        <f t="shared" si="39"/>
        <v>B1_GPIO21_N</v>
      </c>
      <c r="AK159">
        <f t="shared" si="40"/>
        <v>2</v>
      </c>
      <c r="AL159" t="str">
        <f t="shared" si="41"/>
        <v>D20</v>
      </c>
      <c r="AT159" t="str">
        <f t="shared" si="32"/>
        <v>B1_GPIO10_P</v>
      </c>
      <c r="AU159" t="str">
        <f t="shared" si="33"/>
        <v>--</v>
      </c>
    </row>
    <row r="160" spans="1:47" x14ac:dyDescent="0.25">
      <c r="A160" t="str">
        <f t="shared" si="28"/>
        <v>JM2-54</v>
      </c>
      <c r="B160" t="str">
        <f t="shared" si="29"/>
        <v>B1_GPIO21_N</v>
      </c>
      <c r="C160" t="str">
        <f t="shared" si="30"/>
        <v>JM2-B1_GPIO21_N</v>
      </c>
      <c r="D160" t="str">
        <f t="shared" si="31"/>
        <v>JM2-54</v>
      </c>
      <c r="E160" t="s">
        <v>270</v>
      </c>
      <c r="F160">
        <v>54</v>
      </c>
      <c r="G160" t="s">
        <v>469</v>
      </c>
      <c r="L160" t="s">
        <v>485</v>
      </c>
      <c r="M160" t="s">
        <v>290</v>
      </c>
      <c r="N160">
        <v>13.690799999999999</v>
      </c>
      <c r="AB160" t="str">
        <f>B2B!D157</f>
        <v>JM2</v>
      </c>
      <c r="AC160" t="str">
        <f>B2B!E157</f>
        <v>55</v>
      </c>
      <c r="AD160" t="str">
        <f t="shared" si="34"/>
        <v>JM2-55</v>
      </c>
      <c r="AE160" t="str">
        <f t="shared" si="35"/>
        <v>B1_GPIO9_P</v>
      </c>
      <c r="AF160" t="str">
        <f t="shared" si="36"/>
        <v>E15</v>
      </c>
      <c r="AG160">
        <f t="shared" si="37"/>
        <v>28.191299999999998</v>
      </c>
      <c r="AH160" t="str">
        <f>IF(IFERROR(IF(IF(AF160="--",INDEX(D:D,MATCH(AE160,INDEX(B:B,MATCH(AE160,B:B,)+1):B10674,)+MATCH(AE160,B:B,)))=D160,VLOOKUP(AE160,B:D,3,0),IF(AF160="--",INDEX(D:D,MATCH(AE160,INDEX(B:B,MATCH(AE160,B:B,)+1):B10674,)+MATCH(AE160,B:B,)),"---")),"---")=AD160,"---",IFERROR(IF(IF(AF160="--",INDEX(D:D,MATCH(AE160,INDEX(B:B,MATCH(AE160,B:B,)+1):B10674,)+MATCH(AE160,B:B,)))=AD160,VLOOKUP(AE160,B:D,3,0),IF(AF160="--",INDEX(D:D,MATCH(AE160,INDEX(B:B,MATCH(AE160,B:B,)+1):B10674,)+MATCH(AE160,B:B,)),"---")),"---"))</f>
        <v>---</v>
      </c>
      <c r="AI160" t="str">
        <f t="shared" si="38"/>
        <v>--</v>
      </c>
      <c r="AJ160" t="str">
        <f t="shared" si="39"/>
        <v>B1_GPIO9_P</v>
      </c>
      <c r="AK160">
        <f t="shared" si="40"/>
        <v>2</v>
      </c>
      <c r="AL160" t="str">
        <f t="shared" si="41"/>
        <v>E15</v>
      </c>
      <c r="AT160" t="str">
        <f t="shared" si="32"/>
        <v>B1_GPIO21_N</v>
      </c>
      <c r="AU160" t="str">
        <f t="shared" si="33"/>
        <v>--</v>
      </c>
    </row>
    <row r="161" spans="1:47" x14ac:dyDescent="0.25">
      <c r="A161" t="str">
        <f t="shared" si="28"/>
        <v>JM2-55</v>
      </c>
      <c r="B161" t="str">
        <f t="shared" si="29"/>
        <v>B1_GPIO9_P</v>
      </c>
      <c r="C161" t="str">
        <f t="shared" si="30"/>
        <v>JM2-B1_GPIO9_P</v>
      </c>
      <c r="D161" t="str">
        <f t="shared" si="31"/>
        <v>JM2-55</v>
      </c>
      <c r="E161" t="s">
        <v>270</v>
      </c>
      <c r="F161">
        <v>55</v>
      </c>
      <c r="G161" t="s">
        <v>482</v>
      </c>
      <c r="L161" t="s">
        <v>486</v>
      </c>
      <c r="M161" t="s">
        <v>290</v>
      </c>
      <c r="N161">
        <v>20.715800000000002</v>
      </c>
      <c r="AB161" t="str">
        <f>B2B!D158</f>
        <v>JM2</v>
      </c>
      <c r="AC161" t="str">
        <f>B2B!E158</f>
        <v>56</v>
      </c>
      <c r="AD161" t="str">
        <f t="shared" si="34"/>
        <v>JM2-56</v>
      </c>
      <c r="AE161" t="str">
        <f t="shared" si="35"/>
        <v>B1_GPIO14_P</v>
      </c>
      <c r="AF161" t="str">
        <f t="shared" si="36"/>
        <v>E19</v>
      </c>
      <c r="AG161">
        <f t="shared" si="37"/>
        <v>33.285800000000002</v>
      </c>
      <c r="AH161" t="str">
        <f>IF(IFERROR(IF(IF(AF161="--",INDEX(D:D,MATCH(AE161,INDEX(B:B,MATCH(AE161,B:B,)+1):B10675,)+MATCH(AE161,B:B,)))=D161,VLOOKUP(AE161,B:D,3,0),IF(AF161="--",INDEX(D:D,MATCH(AE161,INDEX(B:B,MATCH(AE161,B:B,)+1):B10675,)+MATCH(AE161,B:B,)),"---")),"---")=AD161,"---",IFERROR(IF(IF(AF161="--",INDEX(D:D,MATCH(AE161,INDEX(B:B,MATCH(AE161,B:B,)+1):B10675,)+MATCH(AE161,B:B,)))=AD161,VLOOKUP(AE161,B:D,3,0),IF(AF161="--",INDEX(D:D,MATCH(AE161,INDEX(B:B,MATCH(AE161,B:B,)+1):B10675,)+MATCH(AE161,B:B,)),"---")),"---"))</f>
        <v>---</v>
      </c>
      <c r="AI161" t="str">
        <f t="shared" si="38"/>
        <v>--</v>
      </c>
      <c r="AJ161" t="str">
        <f t="shared" si="39"/>
        <v>B1_GPIO14_P</v>
      </c>
      <c r="AK161">
        <f t="shared" si="40"/>
        <v>2</v>
      </c>
      <c r="AL161" t="str">
        <f t="shared" si="41"/>
        <v>E19</v>
      </c>
      <c r="AT161" t="str">
        <f t="shared" si="32"/>
        <v>B1_GPIO9_P</v>
      </c>
      <c r="AU161" t="str">
        <f t="shared" si="33"/>
        <v>--</v>
      </c>
    </row>
    <row r="162" spans="1:47" x14ac:dyDescent="0.25">
      <c r="A162" t="str">
        <f t="shared" si="28"/>
        <v>JM2-56</v>
      </c>
      <c r="B162" t="str">
        <f t="shared" si="29"/>
        <v>B1_GPIO14_P</v>
      </c>
      <c r="C162" t="str">
        <f t="shared" si="30"/>
        <v>JM2-B1_GPIO14_P</v>
      </c>
      <c r="D162" t="str">
        <f t="shared" si="31"/>
        <v>JM2-56</v>
      </c>
      <c r="E162" t="s">
        <v>270</v>
      </c>
      <c r="F162">
        <v>56</v>
      </c>
      <c r="G162" t="s">
        <v>427</v>
      </c>
      <c r="L162" t="s">
        <v>487</v>
      </c>
      <c r="M162" t="s">
        <v>290</v>
      </c>
      <c r="N162">
        <v>17.351299999999998</v>
      </c>
      <c r="AB162" t="str">
        <f>B2B!D159</f>
        <v>JM2</v>
      </c>
      <c r="AC162" t="str">
        <f>B2B!E159</f>
        <v>57</v>
      </c>
      <c r="AD162" t="str">
        <f t="shared" si="34"/>
        <v>JM2-57</v>
      </c>
      <c r="AE162" t="str">
        <f t="shared" si="35"/>
        <v>B1_GPIO9_N</v>
      </c>
      <c r="AF162" t="str">
        <f t="shared" si="36"/>
        <v>E14</v>
      </c>
      <c r="AG162">
        <f t="shared" si="37"/>
        <v>27.8932</v>
      </c>
      <c r="AH162" t="str">
        <f>IF(IFERROR(IF(IF(AF162="--",INDEX(D:D,MATCH(AE162,INDEX(B:B,MATCH(AE162,B:B,)+1):B10676,)+MATCH(AE162,B:B,)))=D162,VLOOKUP(AE162,B:D,3,0),IF(AF162="--",INDEX(D:D,MATCH(AE162,INDEX(B:B,MATCH(AE162,B:B,)+1):B10676,)+MATCH(AE162,B:B,)),"---")),"---")=AD162,"---",IFERROR(IF(IF(AF162="--",INDEX(D:D,MATCH(AE162,INDEX(B:B,MATCH(AE162,B:B,)+1):B10676,)+MATCH(AE162,B:B,)))=AD162,VLOOKUP(AE162,B:D,3,0),IF(AF162="--",INDEX(D:D,MATCH(AE162,INDEX(B:B,MATCH(AE162,B:B,)+1):B10676,)+MATCH(AE162,B:B,)),"---")),"---"))</f>
        <v>---</v>
      </c>
      <c r="AI162" t="str">
        <f t="shared" si="38"/>
        <v>--</v>
      </c>
      <c r="AJ162" t="str">
        <f t="shared" si="39"/>
        <v>B1_GPIO9_N</v>
      </c>
      <c r="AK162">
        <f t="shared" si="40"/>
        <v>2</v>
      </c>
      <c r="AL162" t="str">
        <f t="shared" si="41"/>
        <v>E14</v>
      </c>
      <c r="AT162" t="str">
        <f t="shared" si="32"/>
        <v>B1_GPIO14_P</v>
      </c>
      <c r="AU162" t="str">
        <f t="shared" si="33"/>
        <v>--</v>
      </c>
    </row>
    <row r="163" spans="1:47" x14ac:dyDescent="0.25">
      <c r="A163" t="str">
        <f t="shared" si="28"/>
        <v>JM2-57</v>
      </c>
      <c r="B163" t="str">
        <f t="shared" si="29"/>
        <v>B1_GPIO9_N</v>
      </c>
      <c r="C163" t="str">
        <f t="shared" si="30"/>
        <v>JM2-B1_GPIO9_N</v>
      </c>
      <c r="D163" t="str">
        <f t="shared" si="31"/>
        <v>JM2-57</v>
      </c>
      <c r="E163" t="s">
        <v>270</v>
      </c>
      <c r="F163">
        <v>57</v>
      </c>
      <c r="G163" t="s">
        <v>481</v>
      </c>
      <c r="L163" t="s">
        <v>488</v>
      </c>
      <c r="M163" t="s">
        <v>290</v>
      </c>
      <c r="N163">
        <v>20.553999999999998</v>
      </c>
      <c r="AB163" t="str">
        <f>B2B!D160</f>
        <v>JM2</v>
      </c>
      <c r="AC163" t="str">
        <f>B2B!E160</f>
        <v>58</v>
      </c>
      <c r="AD163" t="str">
        <f t="shared" si="34"/>
        <v>JM2-58</v>
      </c>
      <c r="AE163" t="str">
        <f t="shared" si="35"/>
        <v>B1_GPIO14_N</v>
      </c>
      <c r="AF163" t="str">
        <f t="shared" si="36"/>
        <v>D19</v>
      </c>
      <c r="AG163">
        <f t="shared" si="37"/>
        <v>33.061700000000002</v>
      </c>
      <c r="AH163" t="str">
        <f>IF(IFERROR(IF(IF(AF163="--",INDEX(D:D,MATCH(AE163,INDEX(B:B,MATCH(AE163,B:B,)+1):B10677,)+MATCH(AE163,B:B,)))=D163,VLOOKUP(AE163,B:D,3,0),IF(AF163="--",INDEX(D:D,MATCH(AE163,INDEX(B:B,MATCH(AE163,B:B,)+1):B10677,)+MATCH(AE163,B:B,)),"---")),"---")=AD163,"---",IFERROR(IF(IF(AF163="--",INDEX(D:D,MATCH(AE163,INDEX(B:B,MATCH(AE163,B:B,)+1):B10677,)+MATCH(AE163,B:B,)))=AD163,VLOOKUP(AE163,B:D,3,0),IF(AF163="--",INDEX(D:D,MATCH(AE163,INDEX(B:B,MATCH(AE163,B:B,)+1):B10677,)+MATCH(AE163,B:B,)),"---")),"---"))</f>
        <v>---</v>
      </c>
      <c r="AI163" t="str">
        <f t="shared" si="38"/>
        <v>--</v>
      </c>
      <c r="AJ163" t="str">
        <f t="shared" si="39"/>
        <v>B1_GPIO14_N</v>
      </c>
      <c r="AK163">
        <f t="shared" si="40"/>
        <v>2</v>
      </c>
      <c r="AL163" t="str">
        <f t="shared" si="41"/>
        <v>D19</v>
      </c>
      <c r="AT163" t="str">
        <f t="shared" si="32"/>
        <v>B1_GPIO9_N</v>
      </c>
      <c r="AU163" t="str">
        <f t="shared" si="33"/>
        <v>--</v>
      </c>
    </row>
    <row r="164" spans="1:47" x14ac:dyDescent="0.25">
      <c r="A164" t="str">
        <f t="shared" si="28"/>
        <v>JM2-58</v>
      </c>
      <c r="B164" t="str">
        <f t="shared" si="29"/>
        <v>B1_GPIO14_N</v>
      </c>
      <c r="C164" t="str">
        <f t="shared" si="30"/>
        <v>JM2-B1_GPIO14_N</v>
      </c>
      <c r="D164" t="str">
        <f t="shared" si="31"/>
        <v>JM2-58</v>
      </c>
      <c r="E164" t="s">
        <v>270</v>
      </c>
      <c r="F164">
        <v>58</v>
      </c>
      <c r="G164" t="s">
        <v>425</v>
      </c>
      <c r="L164" t="s">
        <v>489</v>
      </c>
      <c r="M164" t="s">
        <v>290</v>
      </c>
      <c r="N164">
        <v>42.350200000000001</v>
      </c>
      <c r="AB164" t="str">
        <f>B2B!D161</f>
        <v>JM2</v>
      </c>
      <c r="AC164" t="str">
        <f>B2B!E161</f>
        <v>59</v>
      </c>
      <c r="AD164" t="str">
        <f t="shared" si="34"/>
        <v>JM2-59</v>
      </c>
      <c r="AE164" t="str">
        <f t="shared" si="35"/>
        <v>GND</v>
      </c>
      <c r="AF164" t="str">
        <f t="shared" si="36"/>
        <v>---</v>
      </c>
      <c r="AG164" t="str">
        <f t="shared" si="37"/>
        <v>---</v>
      </c>
      <c r="AH164" t="str">
        <f>IF(IFERROR(IF(IF(AF164="--",INDEX(D:D,MATCH(AE164,INDEX(B:B,MATCH(AE164,B:B,)+1):B10678,)+MATCH(AE164,B:B,)))=D164,VLOOKUP(AE164,B:D,3,0),IF(AF164="--",INDEX(D:D,MATCH(AE164,INDEX(B:B,MATCH(AE164,B:B,)+1):B10678,)+MATCH(AE164,B:B,)),"---")),"---")=AD164,"---",IFERROR(IF(IF(AF164="--",INDEX(D:D,MATCH(AE164,INDEX(B:B,MATCH(AE164,B:B,)+1):B10678,)+MATCH(AE164,B:B,)))=AD164,VLOOKUP(AE164,B:D,3,0),IF(AF164="--",INDEX(D:D,MATCH(AE164,INDEX(B:B,MATCH(AE164,B:B,)+1):B10678,)+MATCH(AE164,B:B,)),"---")),"---"))</f>
        <v>---</v>
      </c>
      <c r="AI164" t="str">
        <f t="shared" si="38"/>
        <v>--</v>
      </c>
      <c r="AJ164" t="str">
        <f t="shared" si="39"/>
        <v>GND</v>
      </c>
      <c r="AK164">
        <f t="shared" si="40"/>
        <v>530</v>
      </c>
      <c r="AL164" t="str">
        <f t="shared" si="41"/>
        <v>---</v>
      </c>
      <c r="AT164" t="str">
        <f t="shared" si="32"/>
        <v>B1_GPIO14_N</v>
      </c>
      <c r="AU164" t="str">
        <f t="shared" si="33"/>
        <v>--</v>
      </c>
    </row>
    <row r="165" spans="1:47" x14ac:dyDescent="0.25">
      <c r="A165" t="str">
        <f t="shared" si="28"/>
        <v>JM2-59</v>
      </c>
      <c r="B165" t="str">
        <f t="shared" si="29"/>
        <v>GND</v>
      </c>
      <c r="C165" t="str">
        <f t="shared" si="30"/>
        <v>JM2-GND</v>
      </c>
      <c r="D165" t="str">
        <f t="shared" si="31"/>
        <v>JM2-59</v>
      </c>
      <c r="E165" t="s">
        <v>270</v>
      </c>
      <c r="F165">
        <v>59</v>
      </c>
      <c r="G165" t="s">
        <v>291</v>
      </c>
      <c r="L165" t="s">
        <v>490</v>
      </c>
      <c r="M165" t="s">
        <v>290</v>
      </c>
      <c r="N165">
        <v>13.066000000000001</v>
      </c>
      <c r="AB165" t="str">
        <f>B2B!D162</f>
        <v>JM2</v>
      </c>
      <c r="AC165" t="str">
        <f>B2B!E162</f>
        <v>60</v>
      </c>
      <c r="AD165" t="str">
        <f t="shared" si="34"/>
        <v>JM2-60</v>
      </c>
      <c r="AE165" t="str">
        <f t="shared" si="35"/>
        <v>GND</v>
      </c>
      <c r="AF165" t="str">
        <f t="shared" si="36"/>
        <v>---</v>
      </c>
      <c r="AG165" t="str">
        <f t="shared" si="37"/>
        <v>---</v>
      </c>
      <c r="AH165" t="str">
        <f>IF(IFERROR(IF(IF(AF165="--",INDEX(D:D,MATCH(AE165,INDEX(B:B,MATCH(AE165,B:B,)+1):B10679,)+MATCH(AE165,B:B,)))=D165,VLOOKUP(AE165,B:D,3,0),IF(AF165="--",INDEX(D:D,MATCH(AE165,INDEX(B:B,MATCH(AE165,B:B,)+1):B10679,)+MATCH(AE165,B:B,)),"---")),"---")=AD165,"---",IFERROR(IF(IF(AF165="--",INDEX(D:D,MATCH(AE165,INDEX(B:B,MATCH(AE165,B:B,)+1):B10679,)+MATCH(AE165,B:B,)))=AD165,VLOOKUP(AE165,B:D,3,0),IF(AF165="--",INDEX(D:D,MATCH(AE165,INDEX(B:B,MATCH(AE165,B:B,)+1):B10679,)+MATCH(AE165,B:B,)),"---")),"---"))</f>
        <v>---</v>
      </c>
      <c r="AI165" t="str">
        <f t="shared" si="38"/>
        <v>--</v>
      </c>
      <c r="AJ165" t="str">
        <f t="shared" si="39"/>
        <v>GND</v>
      </c>
      <c r="AK165">
        <f t="shared" si="40"/>
        <v>530</v>
      </c>
      <c r="AL165" t="str">
        <f t="shared" si="41"/>
        <v>---</v>
      </c>
      <c r="AT165" t="str">
        <f t="shared" si="32"/>
        <v>GND</v>
      </c>
      <c r="AU165" t="str">
        <f t="shared" si="33"/>
        <v>--</v>
      </c>
    </row>
    <row r="166" spans="1:47" x14ac:dyDescent="0.25">
      <c r="A166" t="str">
        <f t="shared" si="28"/>
        <v>JM2-60</v>
      </c>
      <c r="B166" t="str">
        <f t="shared" si="29"/>
        <v>GND</v>
      </c>
      <c r="C166" t="str">
        <f t="shared" si="30"/>
        <v>JM2-GND</v>
      </c>
      <c r="D166" t="str">
        <f t="shared" si="31"/>
        <v>JM2-60</v>
      </c>
      <c r="E166" t="s">
        <v>270</v>
      </c>
      <c r="F166">
        <v>60</v>
      </c>
      <c r="G166" t="s">
        <v>291</v>
      </c>
      <c r="L166" t="s">
        <v>491</v>
      </c>
      <c r="M166" t="s">
        <v>290</v>
      </c>
      <c r="N166">
        <v>17.332899999999999</v>
      </c>
      <c r="AB166" t="str">
        <f>B2B!D163</f>
        <v>JM2</v>
      </c>
      <c r="AC166" t="str">
        <f>B2B!E163</f>
        <v>61</v>
      </c>
      <c r="AD166" t="str">
        <f t="shared" si="34"/>
        <v>JM2-61</v>
      </c>
      <c r="AE166" t="str">
        <f t="shared" si="35"/>
        <v>B1_GPIO18_P</v>
      </c>
      <c r="AF166" t="str">
        <f t="shared" si="36"/>
        <v>C19</v>
      </c>
      <c r="AG166">
        <f t="shared" si="37"/>
        <v>36.9895</v>
      </c>
      <c r="AH166" t="str">
        <f>IF(IFERROR(IF(IF(AF166="--",INDEX(D:D,MATCH(AE166,INDEX(B:B,MATCH(AE166,B:B,)+1):B10680,)+MATCH(AE166,B:B,)))=D166,VLOOKUP(AE166,B:D,3,0),IF(AF166="--",INDEX(D:D,MATCH(AE166,INDEX(B:B,MATCH(AE166,B:B,)+1):B10680,)+MATCH(AE166,B:B,)),"---")),"---")=AD166,"---",IFERROR(IF(IF(AF166="--",INDEX(D:D,MATCH(AE166,INDEX(B:B,MATCH(AE166,B:B,)+1):B10680,)+MATCH(AE166,B:B,)))=AD166,VLOOKUP(AE166,B:D,3,0),IF(AF166="--",INDEX(D:D,MATCH(AE166,INDEX(B:B,MATCH(AE166,B:B,)+1):B10680,)+MATCH(AE166,B:B,)),"---")),"---"))</f>
        <v>---</v>
      </c>
      <c r="AI166" t="str">
        <f t="shared" si="38"/>
        <v>--</v>
      </c>
      <c r="AJ166" t="str">
        <f t="shared" si="39"/>
        <v>B1_GPIO18_P</v>
      </c>
      <c r="AK166">
        <f t="shared" si="40"/>
        <v>2</v>
      </c>
      <c r="AL166" t="str">
        <f t="shared" si="41"/>
        <v>C19</v>
      </c>
      <c r="AT166" t="str">
        <f t="shared" si="32"/>
        <v>GND</v>
      </c>
      <c r="AU166" t="str">
        <f t="shared" si="33"/>
        <v>--</v>
      </c>
    </row>
    <row r="167" spans="1:47" x14ac:dyDescent="0.25">
      <c r="A167" t="str">
        <f t="shared" si="28"/>
        <v>JM2-61</v>
      </c>
      <c r="B167" t="str">
        <f t="shared" si="29"/>
        <v>B1_GPIO18_P</v>
      </c>
      <c r="C167" t="str">
        <f t="shared" si="30"/>
        <v>JM2-B1_GPIO18_P</v>
      </c>
      <c r="D167" t="str">
        <f t="shared" si="31"/>
        <v>JM2-61</v>
      </c>
      <c r="E167" t="s">
        <v>270</v>
      </c>
      <c r="F167">
        <v>61</v>
      </c>
      <c r="G167" t="s">
        <v>463</v>
      </c>
      <c r="L167" t="s">
        <v>492</v>
      </c>
      <c r="M167" t="s">
        <v>290</v>
      </c>
      <c r="N167">
        <v>29.128499999999999</v>
      </c>
      <c r="AB167" t="str">
        <f>B2B!D164</f>
        <v>JM2</v>
      </c>
      <c r="AC167" t="str">
        <f>B2B!E164</f>
        <v>62</v>
      </c>
      <c r="AD167" t="str">
        <f t="shared" si="34"/>
        <v>JM2-62</v>
      </c>
      <c r="AE167" t="str">
        <f t="shared" si="35"/>
        <v>B1_GPIO8_N</v>
      </c>
      <c r="AF167" t="str">
        <f t="shared" si="36"/>
        <v>H17</v>
      </c>
      <c r="AG167">
        <f t="shared" si="37"/>
        <v>31.197199999999999</v>
      </c>
      <c r="AH167" t="str">
        <f>IF(IFERROR(IF(IF(AF167="--",INDEX(D:D,MATCH(AE167,INDEX(B:B,MATCH(AE167,B:B,)+1):B10681,)+MATCH(AE167,B:B,)))=D167,VLOOKUP(AE167,B:D,3,0),IF(AF167="--",INDEX(D:D,MATCH(AE167,INDEX(B:B,MATCH(AE167,B:B,)+1):B10681,)+MATCH(AE167,B:B,)),"---")),"---")=AD167,"---",IFERROR(IF(IF(AF167="--",INDEX(D:D,MATCH(AE167,INDEX(B:B,MATCH(AE167,B:B,)+1):B10681,)+MATCH(AE167,B:B,)))=AD167,VLOOKUP(AE167,B:D,3,0),IF(AF167="--",INDEX(D:D,MATCH(AE167,INDEX(B:B,MATCH(AE167,B:B,)+1):B10681,)+MATCH(AE167,B:B,)),"---")),"---"))</f>
        <v>---</v>
      </c>
      <c r="AI167" t="str">
        <f t="shared" si="38"/>
        <v>--</v>
      </c>
      <c r="AJ167" t="str">
        <f t="shared" si="39"/>
        <v>B1_GPIO8_N</v>
      </c>
      <c r="AK167">
        <f t="shared" si="40"/>
        <v>2</v>
      </c>
      <c r="AL167" t="str">
        <f t="shared" si="41"/>
        <v>H17</v>
      </c>
      <c r="AT167" t="str">
        <f t="shared" si="32"/>
        <v>B1_GPIO18_P</v>
      </c>
      <c r="AU167" t="str">
        <f t="shared" si="33"/>
        <v>--</v>
      </c>
    </row>
    <row r="168" spans="1:47" x14ac:dyDescent="0.25">
      <c r="A168" t="str">
        <f t="shared" si="28"/>
        <v>JM2-62</v>
      </c>
      <c r="B168" t="str">
        <f t="shared" si="29"/>
        <v>B1_GPIO8_N</v>
      </c>
      <c r="C168" t="str">
        <f t="shared" si="30"/>
        <v>JM2-B1_GPIO8_N</v>
      </c>
      <c r="D168" t="str">
        <f t="shared" si="31"/>
        <v>JM2-62</v>
      </c>
      <c r="E168" t="s">
        <v>270</v>
      </c>
      <c r="F168">
        <v>62</v>
      </c>
      <c r="G168" t="s">
        <v>479</v>
      </c>
      <c r="L168" t="s">
        <v>493</v>
      </c>
      <c r="M168" t="s">
        <v>290</v>
      </c>
      <c r="N168">
        <v>31.9209</v>
      </c>
      <c r="AB168" t="str">
        <f>B2B!D165</f>
        <v>JM2</v>
      </c>
      <c r="AC168" t="str">
        <f>B2B!E165</f>
        <v>63</v>
      </c>
      <c r="AD168" t="str">
        <f t="shared" si="34"/>
        <v>JM2-63</v>
      </c>
      <c r="AE168" t="str">
        <f t="shared" si="35"/>
        <v>B1_GPIO18_N</v>
      </c>
      <c r="AF168" t="str">
        <f t="shared" si="36"/>
        <v>C20</v>
      </c>
      <c r="AG168">
        <f t="shared" si="37"/>
        <v>36.880600000000001</v>
      </c>
      <c r="AH168" t="str">
        <f>IF(IFERROR(IF(IF(AF168="--",INDEX(D:D,MATCH(AE168,INDEX(B:B,MATCH(AE168,B:B,)+1):B10682,)+MATCH(AE168,B:B,)))=D168,VLOOKUP(AE168,B:D,3,0),IF(AF168="--",INDEX(D:D,MATCH(AE168,INDEX(B:B,MATCH(AE168,B:B,)+1):B10682,)+MATCH(AE168,B:B,)),"---")),"---")=AD168,"---",IFERROR(IF(IF(AF168="--",INDEX(D:D,MATCH(AE168,INDEX(B:B,MATCH(AE168,B:B,)+1):B10682,)+MATCH(AE168,B:B,)))=AD168,VLOOKUP(AE168,B:D,3,0),IF(AF168="--",INDEX(D:D,MATCH(AE168,INDEX(B:B,MATCH(AE168,B:B,)+1):B10682,)+MATCH(AE168,B:B,)),"---")),"---"))</f>
        <v>---</v>
      </c>
      <c r="AI168" t="str">
        <f t="shared" si="38"/>
        <v>--</v>
      </c>
      <c r="AJ168" t="str">
        <f t="shared" si="39"/>
        <v>B1_GPIO18_N</v>
      </c>
      <c r="AK168">
        <f t="shared" si="40"/>
        <v>2</v>
      </c>
      <c r="AL168" t="str">
        <f t="shared" si="41"/>
        <v>C20</v>
      </c>
      <c r="AT168" t="str">
        <f t="shared" si="32"/>
        <v>B1_GPIO8_N</v>
      </c>
      <c r="AU168" t="str">
        <f t="shared" si="33"/>
        <v>--</v>
      </c>
    </row>
    <row r="169" spans="1:47" x14ac:dyDescent="0.25">
      <c r="A169" t="str">
        <f t="shared" si="28"/>
        <v>JM2-63</v>
      </c>
      <c r="B169" t="str">
        <f t="shared" si="29"/>
        <v>B1_GPIO18_N</v>
      </c>
      <c r="C169" t="str">
        <f t="shared" si="30"/>
        <v>JM2-B1_GPIO18_N</v>
      </c>
      <c r="D169" t="str">
        <f t="shared" si="31"/>
        <v>JM2-63</v>
      </c>
      <c r="E169" t="s">
        <v>270</v>
      </c>
      <c r="F169">
        <v>63</v>
      </c>
      <c r="G169" t="s">
        <v>462</v>
      </c>
      <c r="L169" t="s">
        <v>494</v>
      </c>
      <c r="M169" t="s">
        <v>290</v>
      </c>
      <c r="N169">
        <v>12.9466</v>
      </c>
      <c r="AB169" t="str">
        <f>B2B!D166</f>
        <v>JM2</v>
      </c>
      <c r="AC169" t="str">
        <f>B2B!E166</f>
        <v>64</v>
      </c>
      <c r="AD169" t="str">
        <f t="shared" si="34"/>
        <v>JM2-64</v>
      </c>
      <c r="AE169" t="str">
        <f t="shared" si="35"/>
        <v>B1_GPIO8_P</v>
      </c>
      <c r="AF169" t="str">
        <f t="shared" si="36"/>
        <v>G17</v>
      </c>
      <c r="AG169">
        <f t="shared" si="37"/>
        <v>30.967199999999998</v>
      </c>
      <c r="AH169" t="str">
        <f>IF(IFERROR(IF(IF(AF169="--",INDEX(D:D,MATCH(AE169,INDEX(B:B,MATCH(AE169,B:B,)+1):B10683,)+MATCH(AE169,B:B,)))=D169,VLOOKUP(AE169,B:D,3,0),IF(AF169="--",INDEX(D:D,MATCH(AE169,INDEX(B:B,MATCH(AE169,B:B,)+1):B10683,)+MATCH(AE169,B:B,)),"---")),"---")=AD169,"---",IFERROR(IF(IF(AF169="--",INDEX(D:D,MATCH(AE169,INDEX(B:B,MATCH(AE169,B:B,)+1):B10683,)+MATCH(AE169,B:B,)))=AD169,VLOOKUP(AE169,B:D,3,0),IF(AF169="--",INDEX(D:D,MATCH(AE169,INDEX(B:B,MATCH(AE169,B:B,)+1):B10683,)+MATCH(AE169,B:B,)),"---")),"---"))</f>
        <v>---</v>
      </c>
      <c r="AI169" t="str">
        <f t="shared" si="38"/>
        <v>--</v>
      </c>
      <c r="AJ169" t="str">
        <f t="shared" si="39"/>
        <v>B1_GPIO8_P</v>
      </c>
      <c r="AK169">
        <f t="shared" si="40"/>
        <v>2</v>
      </c>
      <c r="AL169" t="str">
        <f t="shared" si="41"/>
        <v>G17</v>
      </c>
      <c r="AT169" t="str">
        <f t="shared" si="32"/>
        <v>B1_GPIO18_N</v>
      </c>
      <c r="AU169" t="str">
        <f t="shared" si="33"/>
        <v>--</v>
      </c>
    </row>
    <row r="170" spans="1:47" x14ac:dyDescent="0.25">
      <c r="A170" t="str">
        <f t="shared" si="28"/>
        <v>JM2-64</v>
      </c>
      <c r="B170" t="str">
        <f t="shared" si="29"/>
        <v>B1_GPIO8_P</v>
      </c>
      <c r="C170" t="str">
        <f t="shared" si="30"/>
        <v>JM2-B1_GPIO8_P</v>
      </c>
      <c r="D170" t="str">
        <f t="shared" si="31"/>
        <v>JM2-64</v>
      </c>
      <c r="E170" t="s">
        <v>270</v>
      </c>
      <c r="F170">
        <v>64</v>
      </c>
      <c r="G170" t="s">
        <v>480</v>
      </c>
      <c r="L170" t="s">
        <v>495</v>
      </c>
      <c r="M170" t="s">
        <v>290</v>
      </c>
      <c r="N170">
        <v>33.816299999999998</v>
      </c>
      <c r="AB170" t="str">
        <f>B2B!D167</f>
        <v>JM2</v>
      </c>
      <c r="AC170" t="str">
        <f>B2B!E167</f>
        <v>65</v>
      </c>
      <c r="AD170" t="str">
        <f t="shared" si="34"/>
        <v>JM2-65</v>
      </c>
      <c r="AE170" t="str">
        <f t="shared" si="35"/>
        <v>B1_GPIO181_N</v>
      </c>
      <c r="AF170" t="str">
        <f t="shared" si="36"/>
        <v>F11</v>
      </c>
      <c r="AG170">
        <f t="shared" si="37"/>
        <v>27.393799999999999</v>
      </c>
      <c r="AH170" t="str">
        <f>IF(IFERROR(IF(IF(AF170="--",INDEX(D:D,MATCH(AE170,INDEX(B:B,MATCH(AE170,B:B,)+1):B10684,)+MATCH(AE170,B:B,)))=D170,VLOOKUP(AE170,B:D,3,0),IF(AF170="--",INDEX(D:D,MATCH(AE170,INDEX(B:B,MATCH(AE170,B:B,)+1):B10684,)+MATCH(AE170,B:B,)),"---")),"---")=AD170,"---",IFERROR(IF(IF(AF170="--",INDEX(D:D,MATCH(AE170,INDEX(B:B,MATCH(AE170,B:B,)+1):B10684,)+MATCH(AE170,B:B,)))=AD170,VLOOKUP(AE170,B:D,3,0),IF(AF170="--",INDEX(D:D,MATCH(AE170,INDEX(B:B,MATCH(AE170,B:B,)+1):B10684,)+MATCH(AE170,B:B,)),"---")),"---"))</f>
        <v>---</v>
      </c>
      <c r="AI170" t="str">
        <f t="shared" si="38"/>
        <v>--</v>
      </c>
      <c r="AJ170" t="str">
        <f t="shared" si="39"/>
        <v>B1_GPIO181_N</v>
      </c>
      <c r="AK170">
        <f t="shared" si="40"/>
        <v>2</v>
      </c>
      <c r="AL170" t="str">
        <f t="shared" si="41"/>
        <v>F11</v>
      </c>
      <c r="AT170" t="str">
        <f t="shared" si="32"/>
        <v>B1_GPIO8_P</v>
      </c>
      <c r="AU170" t="str">
        <f t="shared" si="33"/>
        <v>--</v>
      </c>
    </row>
    <row r="171" spans="1:47" x14ac:dyDescent="0.25">
      <c r="A171" t="str">
        <f t="shared" si="28"/>
        <v>JM2-65</v>
      </c>
      <c r="B171" t="str">
        <f t="shared" si="29"/>
        <v>B1_GPIO181_N</v>
      </c>
      <c r="C171" t="str">
        <f t="shared" si="30"/>
        <v>JM2-B1_GPIO181_N</v>
      </c>
      <c r="D171" t="str">
        <f t="shared" si="31"/>
        <v>JM2-65</v>
      </c>
      <c r="E171" t="s">
        <v>270</v>
      </c>
      <c r="F171">
        <v>65</v>
      </c>
      <c r="G171" t="s">
        <v>454</v>
      </c>
      <c r="L171" t="s">
        <v>496</v>
      </c>
      <c r="M171" t="s">
        <v>290</v>
      </c>
      <c r="N171">
        <v>32.243000000000002</v>
      </c>
      <c r="AB171" t="str">
        <f>B2B!D168</f>
        <v>JM2</v>
      </c>
      <c r="AC171" t="str">
        <f>B2B!E168</f>
        <v>66</v>
      </c>
      <c r="AD171" t="str">
        <f t="shared" si="34"/>
        <v>JM2-66</v>
      </c>
      <c r="AE171" t="str">
        <f t="shared" si="35"/>
        <v>B1_GPIO7_N</v>
      </c>
      <c r="AF171" t="str">
        <f t="shared" si="36"/>
        <v>H15</v>
      </c>
      <c r="AG171">
        <f t="shared" si="37"/>
        <v>30.9085</v>
      </c>
      <c r="AH171" t="str">
        <f>IF(IFERROR(IF(IF(AF171="--",INDEX(D:D,MATCH(AE171,INDEX(B:B,MATCH(AE171,B:B,)+1):B10685,)+MATCH(AE171,B:B,)))=D171,VLOOKUP(AE171,B:D,3,0),IF(AF171="--",INDEX(D:D,MATCH(AE171,INDEX(B:B,MATCH(AE171,B:B,)+1):B10685,)+MATCH(AE171,B:B,)),"---")),"---")=AD171,"---",IFERROR(IF(IF(AF171="--",INDEX(D:D,MATCH(AE171,INDEX(B:B,MATCH(AE171,B:B,)+1):B10685,)+MATCH(AE171,B:B,)))=AD171,VLOOKUP(AE171,B:D,3,0),IF(AF171="--",INDEX(D:D,MATCH(AE171,INDEX(B:B,MATCH(AE171,B:B,)+1):B10685,)+MATCH(AE171,B:B,)),"---")),"---"))</f>
        <v>---</v>
      </c>
      <c r="AI171" t="str">
        <f t="shared" si="38"/>
        <v>--</v>
      </c>
      <c r="AJ171" t="str">
        <f t="shared" si="39"/>
        <v>B1_GPIO7_N</v>
      </c>
      <c r="AK171">
        <f t="shared" si="40"/>
        <v>2</v>
      </c>
      <c r="AL171" t="str">
        <f t="shared" si="41"/>
        <v>H15</v>
      </c>
      <c r="AT171" t="str">
        <f t="shared" si="32"/>
        <v>B1_GPIO181_N</v>
      </c>
      <c r="AU171" t="str">
        <f t="shared" si="33"/>
        <v>--</v>
      </c>
    </row>
    <row r="172" spans="1:47" x14ac:dyDescent="0.25">
      <c r="A172" t="str">
        <f t="shared" si="28"/>
        <v>JM2-66</v>
      </c>
      <c r="B172" t="str">
        <f t="shared" si="29"/>
        <v>B1_GPIO7_N</v>
      </c>
      <c r="C172" t="str">
        <f t="shared" si="30"/>
        <v>JM2-B1_GPIO7_N</v>
      </c>
      <c r="D172" t="str">
        <f t="shared" si="31"/>
        <v>JM2-66</v>
      </c>
      <c r="E172" t="s">
        <v>270</v>
      </c>
      <c r="F172">
        <v>66</v>
      </c>
      <c r="G172" t="s">
        <v>477</v>
      </c>
      <c r="L172" t="s">
        <v>497</v>
      </c>
      <c r="M172" t="s">
        <v>290</v>
      </c>
      <c r="N172">
        <v>33.7729</v>
      </c>
      <c r="AB172" t="str">
        <f>B2B!D169</f>
        <v>JM2</v>
      </c>
      <c r="AC172" t="str">
        <f>B2B!E169</f>
        <v>67</v>
      </c>
      <c r="AD172" t="str">
        <f t="shared" si="34"/>
        <v>JM2-67</v>
      </c>
      <c r="AE172" t="str">
        <f t="shared" si="35"/>
        <v>B1_GPIO181_P</v>
      </c>
      <c r="AF172" t="str">
        <f t="shared" si="36"/>
        <v>F12</v>
      </c>
      <c r="AG172">
        <f t="shared" si="37"/>
        <v>27.0853</v>
      </c>
      <c r="AH172" t="str">
        <f>IF(IFERROR(IF(IF(AF172="--",INDEX(D:D,MATCH(AE172,INDEX(B:B,MATCH(AE172,B:B,)+1):B10686,)+MATCH(AE172,B:B,)))=D172,VLOOKUP(AE172,B:D,3,0),IF(AF172="--",INDEX(D:D,MATCH(AE172,INDEX(B:B,MATCH(AE172,B:B,)+1):B10686,)+MATCH(AE172,B:B,)),"---")),"---")=AD172,"---",IFERROR(IF(IF(AF172="--",INDEX(D:D,MATCH(AE172,INDEX(B:B,MATCH(AE172,B:B,)+1):B10686,)+MATCH(AE172,B:B,)))=AD172,VLOOKUP(AE172,B:D,3,0),IF(AF172="--",INDEX(D:D,MATCH(AE172,INDEX(B:B,MATCH(AE172,B:B,)+1):B10686,)+MATCH(AE172,B:B,)),"---")),"---"))</f>
        <v>---</v>
      </c>
      <c r="AI172" t="str">
        <f t="shared" si="38"/>
        <v>--</v>
      </c>
      <c r="AJ172" t="str">
        <f t="shared" si="39"/>
        <v>B1_GPIO181_P</v>
      </c>
      <c r="AK172">
        <f t="shared" si="40"/>
        <v>2</v>
      </c>
      <c r="AL172" t="str">
        <f t="shared" si="41"/>
        <v>F12</v>
      </c>
      <c r="AT172" t="str">
        <f t="shared" si="32"/>
        <v>B1_GPIO7_N</v>
      </c>
      <c r="AU172" t="str">
        <f t="shared" si="33"/>
        <v>--</v>
      </c>
    </row>
    <row r="173" spans="1:47" x14ac:dyDescent="0.25">
      <c r="A173" t="str">
        <f t="shared" si="28"/>
        <v>JM2-67</v>
      </c>
      <c r="B173" t="str">
        <f t="shared" si="29"/>
        <v>B1_GPIO181_P</v>
      </c>
      <c r="C173" t="str">
        <f t="shared" si="30"/>
        <v>JM2-B1_GPIO181_P</v>
      </c>
      <c r="D173" t="str">
        <f t="shared" si="31"/>
        <v>JM2-67</v>
      </c>
      <c r="E173" t="s">
        <v>270</v>
      </c>
      <c r="F173">
        <v>67</v>
      </c>
      <c r="G173" t="s">
        <v>455</v>
      </c>
      <c r="L173" t="s">
        <v>498</v>
      </c>
      <c r="M173" t="s">
        <v>290</v>
      </c>
      <c r="N173">
        <v>33.260100000000001</v>
      </c>
      <c r="AB173" t="str">
        <f>B2B!D170</f>
        <v>JM2</v>
      </c>
      <c r="AC173" t="str">
        <f>B2B!E170</f>
        <v>68</v>
      </c>
      <c r="AD173" t="str">
        <f t="shared" si="34"/>
        <v>JM2-68</v>
      </c>
      <c r="AE173" t="str">
        <f t="shared" si="35"/>
        <v>B1_GPIO7_P</v>
      </c>
      <c r="AF173" t="str">
        <f t="shared" si="36"/>
        <v>G15</v>
      </c>
      <c r="AG173">
        <f t="shared" si="37"/>
        <v>30.551500000000001</v>
      </c>
      <c r="AH173" t="str">
        <f>IF(IFERROR(IF(IF(AF173="--",INDEX(D:D,MATCH(AE173,INDEX(B:B,MATCH(AE173,B:B,)+1):B10687,)+MATCH(AE173,B:B,)))=D173,VLOOKUP(AE173,B:D,3,0),IF(AF173="--",INDEX(D:D,MATCH(AE173,INDEX(B:B,MATCH(AE173,B:B,)+1):B10687,)+MATCH(AE173,B:B,)),"---")),"---")=AD173,"---",IFERROR(IF(IF(AF173="--",INDEX(D:D,MATCH(AE173,INDEX(B:B,MATCH(AE173,B:B,)+1):B10687,)+MATCH(AE173,B:B,)))=AD173,VLOOKUP(AE173,B:D,3,0),IF(AF173="--",INDEX(D:D,MATCH(AE173,INDEX(B:B,MATCH(AE173,B:B,)+1):B10687,)+MATCH(AE173,B:B,)),"---")),"---"))</f>
        <v>---</v>
      </c>
      <c r="AI173" t="str">
        <f t="shared" si="38"/>
        <v>--</v>
      </c>
      <c r="AJ173" t="str">
        <f t="shared" si="39"/>
        <v>B1_GPIO7_P</v>
      </c>
      <c r="AK173">
        <f t="shared" si="40"/>
        <v>2</v>
      </c>
      <c r="AL173" t="str">
        <f t="shared" si="41"/>
        <v>G15</v>
      </c>
      <c r="AT173" t="str">
        <f t="shared" si="32"/>
        <v>B1_GPIO181_P</v>
      </c>
      <c r="AU173" t="str">
        <f t="shared" si="33"/>
        <v>--</v>
      </c>
    </row>
    <row r="174" spans="1:47" x14ac:dyDescent="0.25">
      <c r="A174" t="str">
        <f t="shared" si="28"/>
        <v>JM2-68</v>
      </c>
      <c r="B174" t="str">
        <f t="shared" si="29"/>
        <v>B1_GPIO7_P</v>
      </c>
      <c r="C174" t="str">
        <f t="shared" si="30"/>
        <v>JM2-B1_GPIO7_P</v>
      </c>
      <c r="D174" t="str">
        <f t="shared" si="31"/>
        <v>JM2-68</v>
      </c>
      <c r="E174" t="s">
        <v>270</v>
      </c>
      <c r="F174">
        <v>68</v>
      </c>
      <c r="G174" t="s">
        <v>478</v>
      </c>
      <c r="L174" t="s">
        <v>291</v>
      </c>
      <c r="M174" t="s">
        <v>290</v>
      </c>
      <c r="N174">
        <v>1107.4174</v>
      </c>
      <c r="AB174" t="str">
        <f>B2B!D171</f>
        <v>JM2</v>
      </c>
      <c r="AC174" t="str">
        <f>B2B!E171</f>
        <v>69</v>
      </c>
      <c r="AD174" t="str">
        <f t="shared" si="34"/>
        <v>JM2-69</v>
      </c>
      <c r="AE174" t="str">
        <f t="shared" si="35"/>
        <v>GND</v>
      </c>
      <c r="AF174" t="str">
        <f t="shared" si="36"/>
        <v>---</v>
      </c>
      <c r="AG174" t="str">
        <f t="shared" si="37"/>
        <v>---</v>
      </c>
      <c r="AH174" t="str">
        <f>IF(IFERROR(IF(IF(AF174="--",INDEX(D:D,MATCH(AE174,INDEX(B:B,MATCH(AE174,B:B,)+1):B10688,)+MATCH(AE174,B:B,)))=D174,VLOOKUP(AE174,B:D,3,0),IF(AF174="--",INDEX(D:D,MATCH(AE174,INDEX(B:B,MATCH(AE174,B:B,)+1):B10688,)+MATCH(AE174,B:B,)),"---")),"---")=AD174,"---",IFERROR(IF(IF(AF174="--",INDEX(D:D,MATCH(AE174,INDEX(B:B,MATCH(AE174,B:B,)+1):B10688,)+MATCH(AE174,B:B,)))=AD174,VLOOKUP(AE174,B:D,3,0),IF(AF174="--",INDEX(D:D,MATCH(AE174,INDEX(B:B,MATCH(AE174,B:B,)+1):B10688,)+MATCH(AE174,B:B,)),"---")),"---"))</f>
        <v>---</v>
      </c>
      <c r="AI174" t="str">
        <f t="shared" si="38"/>
        <v>--</v>
      </c>
      <c r="AJ174" t="str">
        <f t="shared" si="39"/>
        <v>GND</v>
      </c>
      <c r="AK174">
        <f t="shared" si="40"/>
        <v>530</v>
      </c>
      <c r="AL174" t="str">
        <f t="shared" si="41"/>
        <v>---</v>
      </c>
      <c r="AT174" t="str">
        <f t="shared" si="32"/>
        <v>B1_GPIO7_P</v>
      </c>
      <c r="AU174" t="str">
        <f t="shared" si="33"/>
        <v>--</v>
      </c>
    </row>
    <row r="175" spans="1:47" x14ac:dyDescent="0.25">
      <c r="A175" t="str">
        <f t="shared" si="28"/>
        <v>JM2-69</v>
      </c>
      <c r="B175" t="str">
        <f t="shared" si="29"/>
        <v>GND</v>
      </c>
      <c r="C175" t="str">
        <f t="shared" si="30"/>
        <v>JM2-GND</v>
      </c>
      <c r="D175" t="str">
        <f t="shared" si="31"/>
        <v>JM2-69</v>
      </c>
      <c r="E175" t="s">
        <v>270</v>
      </c>
      <c r="F175">
        <v>69</v>
      </c>
      <c r="G175" t="s">
        <v>291</v>
      </c>
      <c r="L175" t="s">
        <v>433</v>
      </c>
      <c r="M175" t="s">
        <v>290</v>
      </c>
      <c r="N175">
        <v>35.406700000000001</v>
      </c>
      <c r="AB175" t="str">
        <f>B2B!D172</f>
        <v>JM2</v>
      </c>
      <c r="AC175" t="str">
        <f>B2B!E172</f>
        <v>70</v>
      </c>
      <c r="AD175" t="str">
        <f t="shared" si="34"/>
        <v>JM2-70</v>
      </c>
      <c r="AE175" t="str">
        <f t="shared" si="35"/>
        <v>GND</v>
      </c>
      <c r="AF175" t="str">
        <f t="shared" si="36"/>
        <v>---</v>
      </c>
      <c r="AG175" t="str">
        <f t="shared" si="37"/>
        <v>---</v>
      </c>
      <c r="AH175" t="str">
        <f>IF(IFERROR(IF(IF(AF175="--",INDEX(D:D,MATCH(AE175,INDEX(B:B,MATCH(AE175,B:B,)+1):B10689,)+MATCH(AE175,B:B,)))=D175,VLOOKUP(AE175,B:D,3,0),IF(AF175="--",INDEX(D:D,MATCH(AE175,INDEX(B:B,MATCH(AE175,B:B,)+1):B10689,)+MATCH(AE175,B:B,)),"---")),"---")=AD175,"---",IFERROR(IF(IF(AF175="--",INDEX(D:D,MATCH(AE175,INDEX(B:B,MATCH(AE175,B:B,)+1):B10689,)+MATCH(AE175,B:B,)))=AD175,VLOOKUP(AE175,B:D,3,0),IF(AF175="--",INDEX(D:D,MATCH(AE175,INDEX(B:B,MATCH(AE175,B:B,)+1):B10689,)+MATCH(AE175,B:B,)),"---")),"---"))</f>
        <v>---</v>
      </c>
      <c r="AI175" t="str">
        <f t="shared" si="38"/>
        <v>--</v>
      </c>
      <c r="AJ175" t="str">
        <f t="shared" si="39"/>
        <v>GND</v>
      </c>
      <c r="AK175">
        <f t="shared" si="40"/>
        <v>530</v>
      </c>
      <c r="AL175" t="str">
        <f t="shared" si="41"/>
        <v>---</v>
      </c>
      <c r="AT175" t="str">
        <f t="shared" si="32"/>
        <v>GND</v>
      </c>
      <c r="AU175" t="str">
        <f t="shared" si="33"/>
        <v>--</v>
      </c>
    </row>
    <row r="176" spans="1:47" x14ac:dyDescent="0.25">
      <c r="A176" t="str">
        <f t="shared" si="28"/>
        <v>JM2-70</v>
      </c>
      <c r="B176" t="str">
        <f t="shared" si="29"/>
        <v>GND</v>
      </c>
      <c r="C176" t="str">
        <f t="shared" si="30"/>
        <v>JM2-GND</v>
      </c>
      <c r="D176" t="str">
        <f t="shared" si="31"/>
        <v>JM2-70</v>
      </c>
      <c r="E176" t="s">
        <v>270</v>
      </c>
      <c r="F176">
        <v>70</v>
      </c>
      <c r="G176" t="s">
        <v>291</v>
      </c>
      <c r="L176" t="s">
        <v>437</v>
      </c>
      <c r="M176" t="s">
        <v>290</v>
      </c>
      <c r="N176">
        <v>34.299900000000001</v>
      </c>
      <c r="AB176" t="str">
        <f>B2B!D173</f>
        <v>JM2</v>
      </c>
      <c r="AC176" t="str">
        <f>B2B!E173</f>
        <v>71</v>
      </c>
      <c r="AD176" t="str">
        <f t="shared" si="34"/>
        <v>JM2-71</v>
      </c>
      <c r="AE176" t="str">
        <f t="shared" si="35"/>
        <v>B1_GPIO185_P</v>
      </c>
      <c r="AF176" t="str">
        <f t="shared" si="36"/>
        <v>G13</v>
      </c>
      <c r="AG176">
        <f t="shared" si="37"/>
        <v>30.328900000000001</v>
      </c>
      <c r="AH176" t="str">
        <f>IF(IFERROR(IF(IF(AF176="--",INDEX(D:D,MATCH(AE176,INDEX(B:B,MATCH(AE176,B:B,)+1):B10690,)+MATCH(AE176,B:B,)))=D176,VLOOKUP(AE176,B:D,3,0),IF(AF176="--",INDEX(D:D,MATCH(AE176,INDEX(B:B,MATCH(AE176,B:B,)+1):B10690,)+MATCH(AE176,B:B,)),"---")),"---")=AD176,"---",IFERROR(IF(IF(AF176="--",INDEX(D:D,MATCH(AE176,INDEX(B:B,MATCH(AE176,B:B,)+1):B10690,)+MATCH(AE176,B:B,)))=AD176,VLOOKUP(AE176,B:D,3,0),IF(AF176="--",INDEX(D:D,MATCH(AE176,INDEX(B:B,MATCH(AE176,B:B,)+1):B10690,)+MATCH(AE176,B:B,)),"---")),"---"))</f>
        <v>---</v>
      </c>
      <c r="AI176" t="str">
        <f t="shared" si="38"/>
        <v>--</v>
      </c>
      <c r="AJ176" t="str">
        <f t="shared" si="39"/>
        <v>B1_GPIO185_P</v>
      </c>
      <c r="AK176">
        <f t="shared" si="40"/>
        <v>2</v>
      </c>
      <c r="AL176" t="str">
        <f t="shared" si="41"/>
        <v>G13</v>
      </c>
      <c r="AT176" t="str">
        <f t="shared" si="32"/>
        <v>GND</v>
      </c>
      <c r="AU176" t="str">
        <f t="shared" si="33"/>
        <v>--</v>
      </c>
    </row>
    <row r="177" spans="1:47" x14ac:dyDescent="0.25">
      <c r="A177" t="str">
        <f t="shared" si="28"/>
        <v>JM2-71</v>
      </c>
      <c r="B177" t="str">
        <f t="shared" si="29"/>
        <v>B1_GPIO185_P</v>
      </c>
      <c r="C177" t="str">
        <f t="shared" si="30"/>
        <v>JM2-B1_GPIO185_P</v>
      </c>
      <c r="D177" t="str">
        <f t="shared" si="31"/>
        <v>JM2-71</v>
      </c>
      <c r="E177" t="s">
        <v>270</v>
      </c>
      <c r="F177">
        <v>71</v>
      </c>
      <c r="G177" t="s">
        <v>461</v>
      </c>
      <c r="L177" t="s">
        <v>441</v>
      </c>
      <c r="M177" t="s">
        <v>290</v>
      </c>
      <c r="N177">
        <v>34.099400000000003</v>
      </c>
      <c r="AB177" t="str">
        <f>B2B!D174</f>
        <v>JM2</v>
      </c>
      <c r="AC177" t="str">
        <f>B2B!E174</f>
        <v>72</v>
      </c>
      <c r="AD177" t="str">
        <f t="shared" si="34"/>
        <v>JM2-72</v>
      </c>
      <c r="AE177" t="str">
        <f t="shared" si="35"/>
        <v>NetJM2_72</v>
      </c>
      <c r="AF177" t="str">
        <f t="shared" si="36"/>
        <v>--</v>
      </c>
      <c r="AG177" t="e">
        <f t="shared" si="37"/>
        <v>#N/A</v>
      </c>
      <c r="AH177" t="str">
        <f>IF(IFERROR(IF(IF(AF177="--",INDEX(D:D,MATCH(AE177,INDEX(B:B,MATCH(AE177,B:B,)+1):B10691,)+MATCH(AE177,B:B,)))=D177,VLOOKUP(AE177,B:D,3,0),IF(AF177="--",INDEX(D:D,MATCH(AE177,INDEX(B:B,MATCH(AE177,B:B,)+1):B10691,)+MATCH(AE177,B:B,)),"---")),"---")=AD177,"---",IFERROR(IF(IF(AF177="--",INDEX(D:D,MATCH(AE177,INDEX(B:B,MATCH(AE177,B:B,)+1):B10691,)+MATCH(AE177,B:B,)))=AD177,VLOOKUP(AE177,B:D,3,0),IF(AF177="--",INDEX(D:D,MATCH(AE177,INDEX(B:B,MATCH(AE177,B:B,)+1):B10691,)+MATCH(AE177,B:B,)),"---")),"---"))</f>
        <v>---</v>
      </c>
      <c r="AI177" t="str">
        <f t="shared" si="38"/>
        <v>--</v>
      </c>
      <c r="AJ177" t="str">
        <f t="shared" si="39"/>
        <v>NetJM2_72</v>
      </c>
      <c r="AK177">
        <f t="shared" si="40"/>
        <v>1</v>
      </c>
      <c r="AL177" t="str">
        <f t="shared" si="41"/>
        <v>--</v>
      </c>
      <c r="AT177" t="str">
        <f t="shared" si="32"/>
        <v>B1_GPIO185_P</v>
      </c>
      <c r="AU177" t="str">
        <f t="shared" si="33"/>
        <v>--</v>
      </c>
    </row>
    <row r="178" spans="1:47" x14ac:dyDescent="0.25">
      <c r="A178" t="str">
        <f t="shared" si="28"/>
        <v>JM2-72</v>
      </c>
      <c r="B178" t="str">
        <f t="shared" si="29"/>
        <v>NetJM2_72</v>
      </c>
      <c r="C178" t="str">
        <f t="shared" si="30"/>
        <v>JM2-NetJM2_72</v>
      </c>
      <c r="D178" t="str">
        <f t="shared" si="31"/>
        <v>JM2-72</v>
      </c>
      <c r="E178" t="s">
        <v>270</v>
      </c>
      <c r="F178">
        <v>72</v>
      </c>
      <c r="G178" t="s">
        <v>499</v>
      </c>
      <c r="L178" t="s">
        <v>439</v>
      </c>
      <c r="M178" t="s">
        <v>290</v>
      </c>
      <c r="N178">
        <v>34.522100000000002</v>
      </c>
      <c r="AB178" t="str">
        <f>B2B!D175</f>
        <v>JM2</v>
      </c>
      <c r="AC178" t="str">
        <f>B2B!E175</f>
        <v>73</v>
      </c>
      <c r="AD178" t="str">
        <f t="shared" si="34"/>
        <v>JM2-73</v>
      </c>
      <c r="AE178" t="str">
        <f t="shared" si="35"/>
        <v>B1_GPIO185_N</v>
      </c>
      <c r="AF178" t="str">
        <f t="shared" si="36"/>
        <v>H13</v>
      </c>
      <c r="AG178">
        <f t="shared" si="37"/>
        <v>30.194700000000001</v>
      </c>
      <c r="AH178" t="str">
        <f>IF(IFERROR(IF(IF(AF178="--",INDEX(D:D,MATCH(AE178,INDEX(B:B,MATCH(AE178,B:B,)+1):B10692,)+MATCH(AE178,B:B,)))=D178,VLOOKUP(AE178,B:D,3,0),IF(AF178="--",INDEX(D:D,MATCH(AE178,INDEX(B:B,MATCH(AE178,B:B,)+1):B10692,)+MATCH(AE178,B:B,)),"---")),"---")=AD178,"---",IFERROR(IF(IF(AF178="--",INDEX(D:D,MATCH(AE178,INDEX(B:B,MATCH(AE178,B:B,)+1):B10692,)+MATCH(AE178,B:B,)))=AD178,VLOOKUP(AE178,B:D,3,0),IF(AF178="--",INDEX(D:D,MATCH(AE178,INDEX(B:B,MATCH(AE178,B:B,)+1):B10692,)+MATCH(AE178,B:B,)),"---")),"---"))</f>
        <v>---</v>
      </c>
      <c r="AI178" t="str">
        <f t="shared" si="38"/>
        <v>--</v>
      </c>
      <c r="AJ178" t="str">
        <f t="shared" si="39"/>
        <v>B1_GPIO185_N</v>
      </c>
      <c r="AK178">
        <f t="shared" si="40"/>
        <v>2</v>
      </c>
      <c r="AL178" t="str">
        <f t="shared" si="41"/>
        <v>H13</v>
      </c>
      <c r="AT178" t="str">
        <f t="shared" si="32"/>
        <v>NetJM2_72</v>
      </c>
      <c r="AU178" t="str">
        <f t="shared" si="33"/>
        <v>--</v>
      </c>
    </row>
    <row r="179" spans="1:47" x14ac:dyDescent="0.25">
      <c r="A179" t="str">
        <f t="shared" si="28"/>
        <v>JM2-73</v>
      </c>
      <c r="B179" t="str">
        <f t="shared" si="29"/>
        <v>B1_GPIO185_N</v>
      </c>
      <c r="C179" t="str">
        <f t="shared" si="30"/>
        <v>JM2-B1_GPIO185_N</v>
      </c>
      <c r="D179" t="str">
        <f t="shared" si="31"/>
        <v>JM2-73</v>
      </c>
      <c r="E179" t="s">
        <v>270</v>
      </c>
      <c r="F179">
        <v>73</v>
      </c>
      <c r="G179" t="s">
        <v>460</v>
      </c>
      <c r="L179" t="s">
        <v>500</v>
      </c>
      <c r="M179" t="s">
        <v>290</v>
      </c>
      <c r="N179">
        <v>10.523999999999999</v>
      </c>
      <c r="AB179" t="str">
        <f>B2B!D176</f>
        <v>JM2</v>
      </c>
      <c r="AC179" t="str">
        <f>B2B!E176</f>
        <v>74</v>
      </c>
      <c r="AD179" t="str">
        <f t="shared" si="34"/>
        <v>JM2-74</v>
      </c>
      <c r="AE179" t="str">
        <f t="shared" si="35"/>
        <v>NetJM2_74</v>
      </c>
      <c r="AF179" t="str">
        <f t="shared" si="36"/>
        <v>--</v>
      </c>
      <c r="AG179" t="e">
        <f t="shared" si="37"/>
        <v>#N/A</v>
      </c>
      <c r="AH179" t="str">
        <f>IF(IFERROR(IF(IF(AF179="--",INDEX(D:D,MATCH(AE179,INDEX(B:B,MATCH(AE179,B:B,)+1):B10693,)+MATCH(AE179,B:B,)))=D179,VLOOKUP(AE179,B:D,3,0),IF(AF179="--",INDEX(D:D,MATCH(AE179,INDEX(B:B,MATCH(AE179,B:B,)+1):B10693,)+MATCH(AE179,B:B,)),"---")),"---")=AD179,"---",IFERROR(IF(IF(AF179="--",INDEX(D:D,MATCH(AE179,INDEX(B:B,MATCH(AE179,B:B,)+1):B10693,)+MATCH(AE179,B:B,)))=AD179,VLOOKUP(AE179,B:D,3,0),IF(AF179="--",INDEX(D:D,MATCH(AE179,INDEX(B:B,MATCH(AE179,B:B,)+1):B10693,)+MATCH(AE179,B:B,)),"---")),"---"))</f>
        <v>---</v>
      </c>
      <c r="AI179" t="str">
        <f t="shared" si="38"/>
        <v>--</v>
      </c>
      <c r="AJ179" t="str">
        <f t="shared" si="39"/>
        <v>NetJM2_74</v>
      </c>
      <c r="AK179">
        <f t="shared" si="40"/>
        <v>1</v>
      </c>
      <c r="AL179" t="str">
        <f t="shared" si="41"/>
        <v>--</v>
      </c>
      <c r="AT179" t="str">
        <f t="shared" si="32"/>
        <v>B1_GPIO185_N</v>
      </c>
      <c r="AU179" t="str">
        <f t="shared" si="33"/>
        <v>--</v>
      </c>
    </row>
    <row r="180" spans="1:47" x14ac:dyDescent="0.25">
      <c r="A180" t="str">
        <f t="shared" si="28"/>
        <v>JM2-74</v>
      </c>
      <c r="B180" t="str">
        <f t="shared" si="29"/>
        <v>NetJM2_74</v>
      </c>
      <c r="C180" t="str">
        <f t="shared" si="30"/>
        <v>JM2-NetJM2_74</v>
      </c>
      <c r="D180" t="str">
        <f t="shared" si="31"/>
        <v>JM2-74</v>
      </c>
      <c r="E180" t="s">
        <v>270</v>
      </c>
      <c r="F180">
        <v>74</v>
      </c>
      <c r="G180" t="s">
        <v>501</v>
      </c>
      <c r="L180" t="s">
        <v>502</v>
      </c>
      <c r="M180" t="s">
        <v>290</v>
      </c>
      <c r="N180">
        <v>11.5944</v>
      </c>
      <c r="AB180" t="str">
        <f>B2B!D177</f>
        <v>JM2</v>
      </c>
      <c r="AC180" t="str">
        <f>B2B!E177</f>
        <v>75</v>
      </c>
      <c r="AD180" t="str">
        <f t="shared" si="34"/>
        <v>JM2-75</v>
      </c>
      <c r="AE180" t="str">
        <f t="shared" si="35"/>
        <v>B1_GPIO6_P</v>
      </c>
      <c r="AF180" t="str">
        <f t="shared" si="36"/>
        <v>F15</v>
      </c>
      <c r="AG180">
        <f t="shared" si="37"/>
        <v>31.761199999999999</v>
      </c>
      <c r="AH180" t="str">
        <f>IF(IFERROR(IF(IF(AF180="--",INDEX(D:D,MATCH(AE180,INDEX(B:B,MATCH(AE180,B:B,)+1):B10694,)+MATCH(AE180,B:B,)))=D180,VLOOKUP(AE180,B:D,3,0),IF(AF180="--",INDEX(D:D,MATCH(AE180,INDEX(B:B,MATCH(AE180,B:B,)+1):B10694,)+MATCH(AE180,B:B,)),"---")),"---")=AD180,"---",IFERROR(IF(IF(AF180="--",INDEX(D:D,MATCH(AE180,INDEX(B:B,MATCH(AE180,B:B,)+1):B10694,)+MATCH(AE180,B:B,)))=AD180,VLOOKUP(AE180,B:D,3,0),IF(AF180="--",INDEX(D:D,MATCH(AE180,INDEX(B:B,MATCH(AE180,B:B,)+1):B10694,)+MATCH(AE180,B:B,)),"---")),"---"))</f>
        <v>---</v>
      </c>
      <c r="AI180" t="str">
        <f t="shared" si="38"/>
        <v>--</v>
      </c>
      <c r="AJ180" t="str">
        <f t="shared" si="39"/>
        <v>B1_GPIO6_P</v>
      </c>
      <c r="AK180">
        <f t="shared" si="40"/>
        <v>2</v>
      </c>
      <c r="AL180" t="str">
        <f t="shared" si="41"/>
        <v>F15</v>
      </c>
      <c r="AT180" t="str">
        <f t="shared" si="32"/>
        <v>NetJM2_74</v>
      </c>
      <c r="AU180" t="str">
        <f t="shared" si="33"/>
        <v>--</v>
      </c>
    </row>
    <row r="181" spans="1:47" x14ac:dyDescent="0.25">
      <c r="A181" t="str">
        <f t="shared" si="28"/>
        <v>JM2-75</v>
      </c>
      <c r="B181" t="str">
        <f t="shared" si="29"/>
        <v>B1_GPIO6_P</v>
      </c>
      <c r="C181" t="str">
        <f t="shared" si="30"/>
        <v>JM2-B1_GPIO6_P</v>
      </c>
      <c r="D181" t="str">
        <f t="shared" si="31"/>
        <v>JM2-75</v>
      </c>
      <c r="E181" t="s">
        <v>270</v>
      </c>
      <c r="F181">
        <v>75</v>
      </c>
      <c r="G181" t="s">
        <v>476</v>
      </c>
      <c r="L181" t="s">
        <v>503</v>
      </c>
      <c r="M181" t="s">
        <v>290</v>
      </c>
      <c r="N181">
        <v>47.338700000000003</v>
      </c>
      <c r="AB181" t="str">
        <f>B2B!D178</f>
        <v>JM2</v>
      </c>
      <c r="AC181" t="str">
        <f>B2B!E178</f>
        <v>76</v>
      </c>
      <c r="AD181" t="str">
        <f t="shared" si="34"/>
        <v>JM2-76</v>
      </c>
      <c r="AE181" t="str">
        <f t="shared" si="35"/>
        <v>NetJM2_76</v>
      </c>
      <c r="AF181" t="str">
        <f t="shared" si="36"/>
        <v>--</v>
      </c>
      <c r="AG181" t="e">
        <f t="shared" si="37"/>
        <v>#N/A</v>
      </c>
      <c r="AH181" t="str">
        <f>IF(IFERROR(IF(IF(AF181="--",INDEX(D:D,MATCH(AE181,INDEX(B:B,MATCH(AE181,B:B,)+1):B10695,)+MATCH(AE181,B:B,)))=D181,VLOOKUP(AE181,B:D,3,0),IF(AF181="--",INDEX(D:D,MATCH(AE181,INDEX(B:B,MATCH(AE181,B:B,)+1):B10695,)+MATCH(AE181,B:B,)),"---")),"---")=AD181,"---",IFERROR(IF(IF(AF181="--",INDEX(D:D,MATCH(AE181,INDEX(B:B,MATCH(AE181,B:B,)+1):B10695,)+MATCH(AE181,B:B,)))=AD181,VLOOKUP(AE181,B:D,3,0),IF(AF181="--",INDEX(D:D,MATCH(AE181,INDEX(B:B,MATCH(AE181,B:B,)+1):B10695,)+MATCH(AE181,B:B,)),"---")),"---"))</f>
        <v>---</v>
      </c>
      <c r="AI181" t="str">
        <f t="shared" si="38"/>
        <v>--</v>
      </c>
      <c r="AJ181" t="str">
        <f t="shared" si="39"/>
        <v>NetJM2_76</v>
      </c>
      <c r="AK181">
        <f t="shared" si="40"/>
        <v>1</v>
      </c>
      <c r="AL181" t="str">
        <f t="shared" si="41"/>
        <v>--</v>
      </c>
      <c r="AT181" t="str">
        <f t="shared" si="32"/>
        <v>B1_GPIO6_P</v>
      </c>
      <c r="AU181" t="str">
        <f t="shared" si="33"/>
        <v>--</v>
      </c>
    </row>
    <row r="182" spans="1:47" x14ac:dyDescent="0.25">
      <c r="A182" t="str">
        <f t="shared" si="28"/>
        <v>JM2-76</v>
      </c>
      <c r="B182" t="str">
        <f t="shared" si="29"/>
        <v>NetJM2_76</v>
      </c>
      <c r="C182" t="str">
        <f t="shared" si="30"/>
        <v>JM2-NetJM2_76</v>
      </c>
      <c r="D182" t="str">
        <f t="shared" si="31"/>
        <v>JM2-76</v>
      </c>
      <c r="E182" t="s">
        <v>270</v>
      </c>
      <c r="F182">
        <v>76</v>
      </c>
      <c r="G182" t="s">
        <v>504</v>
      </c>
      <c r="L182" t="s">
        <v>505</v>
      </c>
      <c r="M182" t="s">
        <v>290</v>
      </c>
      <c r="N182">
        <v>17.469200000000001</v>
      </c>
      <c r="AB182" t="str">
        <f>B2B!D179</f>
        <v>JM2</v>
      </c>
      <c r="AC182" t="str">
        <f>B2B!E179</f>
        <v>77</v>
      </c>
      <c r="AD182" t="str">
        <f t="shared" si="34"/>
        <v>JM2-77</v>
      </c>
      <c r="AE182" t="str">
        <f t="shared" si="35"/>
        <v>B1_GPIO6_N</v>
      </c>
      <c r="AF182" t="str">
        <f t="shared" si="36"/>
        <v>G14</v>
      </c>
      <c r="AG182">
        <f t="shared" si="37"/>
        <v>31.5838</v>
      </c>
      <c r="AH182" t="str">
        <f>IF(IFERROR(IF(IF(AF182="--",INDEX(D:D,MATCH(AE182,INDEX(B:B,MATCH(AE182,B:B,)+1):B10696,)+MATCH(AE182,B:B,)))=D182,VLOOKUP(AE182,B:D,3,0),IF(AF182="--",INDEX(D:D,MATCH(AE182,INDEX(B:B,MATCH(AE182,B:B,)+1):B10696,)+MATCH(AE182,B:B,)),"---")),"---")=AD182,"---",IFERROR(IF(IF(AF182="--",INDEX(D:D,MATCH(AE182,INDEX(B:B,MATCH(AE182,B:B,)+1):B10696,)+MATCH(AE182,B:B,)))=AD182,VLOOKUP(AE182,B:D,3,0),IF(AF182="--",INDEX(D:D,MATCH(AE182,INDEX(B:B,MATCH(AE182,B:B,)+1):B10696,)+MATCH(AE182,B:B,)),"---")),"---"))</f>
        <v>---</v>
      </c>
      <c r="AI182" t="str">
        <f t="shared" si="38"/>
        <v>--</v>
      </c>
      <c r="AJ182" t="str">
        <f t="shared" si="39"/>
        <v>B1_GPIO6_N</v>
      </c>
      <c r="AK182">
        <f t="shared" si="40"/>
        <v>2</v>
      </c>
      <c r="AL182" t="str">
        <f t="shared" si="41"/>
        <v>G14</v>
      </c>
      <c r="AT182" t="str">
        <f t="shared" si="32"/>
        <v>NetJM2_76</v>
      </c>
      <c r="AU182" t="str">
        <f t="shared" si="33"/>
        <v>--</v>
      </c>
    </row>
    <row r="183" spans="1:47" x14ac:dyDescent="0.25">
      <c r="A183" t="str">
        <f t="shared" si="28"/>
        <v>JM2-77</v>
      </c>
      <c r="B183" t="str">
        <f t="shared" si="29"/>
        <v>B1_GPIO6_N</v>
      </c>
      <c r="C183" t="str">
        <f t="shared" si="30"/>
        <v>JM2-B1_GPIO6_N</v>
      </c>
      <c r="D183" t="str">
        <f t="shared" si="31"/>
        <v>JM2-77</v>
      </c>
      <c r="E183" t="s">
        <v>270</v>
      </c>
      <c r="F183">
        <v>77</v>
      </c>
      <c r="G183" t="s">
        <v>475</v>
      </c>
      <c r="L183" t="s">
        <v>435</v>
      </c>
      <c r="M183" t="s">
        <v>290</v>
      </c>
      <c r="N183">
        <v>6.2206999999999999</v>
      </c>
      <c r="AB183" t="str">
        <f>B2B!D180</f>
        <v>JM2</v>
      </c>
      <c r="AC183" t="str">
        <f>B2B!E180</f>
        <v>78</v>
      </c>
      <c r="AD183" t="str">
        <f t="shared" si="34"/>
        <v>JM2-78</v>
      </c>
      <c r="AE183" t="str">
        <f t="shared" si="35"/>
        <v>NetJM2_78</v>
      </c>
      <c r="AF183" t="str">
        <f t="shared" si="36"/>
        <v>--</v>
      </c>
      <c r="AG183" t="e">
        <f t="shared" si="37"/>
        <v>#N/A</v>
      </c>
      <c r="AH183" t="str">
        <f>IF(IFERROR(IF(IF(AF183="--",INDEX(D:D,MATCH(AE183,INDEX(B:B,MATCH(AE183,B:B,)+1):B10697,)+MATCH(AE183,B:B,)))=D183,VLOOKUP(AE183,B:D,3,0),IF(AF183="--",INDEX(D:D,MATCH(AE183,INDEX(B:B,MATCH(AE183,B:B,)+1):B10697,)+MATCH(AE183,B:B,)),"---")),"---")=AD183,"---",IFERROR(IF(IF(AF183="--",INDEX(D:D,MATCH(AE183,INDEX(B:B,MATCH(AE183,B:B,)+1):B10697,)+MATCH(AE183,B:B,)))=AD183,VLOOKUP(AE183,B:D,3,0),IF(AF183="--",INDEX(D:D,MATCH(AE183,INDEX(B:B,MATCH(AE183,B:B,)+1):B10697,)+MATCH(AE183,B:B,)),"---")),"---"))</f>
        <v>---</v>
      </c>
      <c r="AI183" t="str">
        <f t="shared" si="38"/>
        <v>--</v>
      </c>
      <c r="AJ183" t="str">
        <f t="shared" si="39"/>
        <v>NetJM2_78</v>
      </c>
      <c r="AK183">
        <f t="shared" si="40"/>
        <v>1</v>
      </c>
      <c r="AL183" t="str">
        <f t="shared" si="41"/>
        <v>--</v>
      </c>
      <c r="AT183" t="str">
        <f t="shared" si="32"/>
        <v>B1_GPIO6_N</v>
      </c>
      <c r="AU183" t="str">
        <f t="shared" si="33"/>
        <v>--</v>
      </c>
    </row>
    <row r="184" spans="1:47" x14ac:dyDescent="0.25">
      <c r="A184" t="str">
        <f t="shared" si="28"/>
        <v>JM2-78</v>
      </c>
      <c r="B184" t="str">
        <f t="shared" si="29"/>
        <v>NetJM2_78</v>
      </c>
      <c r="C184" t="str">
        <f t="shared" si="30"/>
        <v>JM2-NetJM2_78</v>
      </c>
      <c r="D184" t="str">
        <f t="shared" si="31"/>
        <v>JM2-78</v>
      </c>
      <c r="E184" t="s">
        <v>270</v>
      </c>
      <c r="F184">
        <v>78</v>
      </c>
      <c r="G184" t="s">
        <v>506</v>
      </c>
      <c r="L184" t="s">
        <v>507</v>
      </c>
      <c r="M184" t="s">
        <v>290</v>
      </c>
      <c r="N184">
        <v>44.057299999999998</v>
      </c>
      <c r="AB184" t="str">
        <f>B2B!D181</f>
        <v>JM2</v>
      </c>
      <c r="AC184" t="str">
        <f>B2B!E181</f>
        <v>79</v>
      </c>
      <c r="AD184" t="str">
        <f t="shared" si="34"/>
        <v>JM2-79</v>
      </c>
      <c r="AE184" t="str">
        <f t="shared" si="35"/>
        <v>GND</v>
      </c>
      <c r="AF184" t="str">
        <f t="shared" si="36"/>
        <v>---</v>
      </c>
      <c r="AG184" t="str">
        <f t="shared" si="37"/>
        <v>---</v>
      </c>
      <c r="AH184" t="str">
        <f>IF(IFERROR(IF(IF(AF184="--",INDEX(D:D,MATCH(AE184,INDEX(B:B,MATCH(AE184,B:B,)+1):B10698,)+MATCH(AE184,B:B,)))=D184,VLOOKUP(AE184,B:D,3,0),IF(AF184="--",INDEX(D:D,MATCH(AE184,INDEX(B:B,MATCH(AE184,B:B,)+1):B10698,)+MATCH(AE184,B:B,)),"---")),"---")=AD184,"---",IFERROR(IF(IF(AF184="--",INDEX(D:D,MATCH(AE184,INDEX(B:B,MATCH(AE184,B:B,)+1):B10698,)+MATCH(AE184,B:B,)))=AD184,VLOOKUP(AE184,B:D,3,0),IF(AF184="--",INDEX(D:D,MATCH(AE184,INDEX(B:B,MATCH(AE184,B:B,)+1):B10698,)+MATCH(AE184,B:B,)),"---")),"---"))</f>
        <v>---</v>
      </c>
      <c r="AI184" t="str">
        <f t="shared" si="38"/>
        <v>--</v>
      </c>
      <c r="AJ184" t="str">
        <f t="shared" si="39"/>
        <v>GND</v>
      </c>
      <c r="AK184">
        <f t="shared" si="40"/>
        <v>530</v>
      </c>
      <c r="AL184" t="str">
        <f t="shared" si="41"/>
        <v>---</v>
      </c>
      <c r="AT184" t="str">
        <f t="shared" si="32"/>
        <v>NetJM2_78</v>
      </c>
      <c r="AU184" t="str">
        <f t="shared" si="33"/>
        <v>--</v>
      </c>
    </row>
    <row r="185" spans="1:47" x14ac:dyDescent="0.25">
      <c r="A185" t="str">
        <f t="shared" si="28"/>
        <v>JM2-79</v>
      </c>
      <c r="B185" t="str">
        <f t="shared" si="29"/>
        <v>GND</v>
      </c>
      <c r="C185" t="str">
        <f t="shared" si="30"/>
        <v>JM2-GND</v>
      </c>
      <c r="D185" t="str">
        <f t="shared" si="31"/>
        <v>JM2-79</v>
      </c>
      <c r="E185" t="s">
        <v>270</v>
      </c>
      <c r="F185">
        <v>79</v>
      </c>
      <c r="G185" t="s">
        <v>291</v>
      </c>
      <c r="L185" t="s">
        <v>508</v>
      </c>
      <c r="M185" t="s">
        <v>290</v>
      </c>
      <c r="N185">
        <v>42.063400000000001</v>
      </c>
      <c r="AB185" t="str">
        <f>B2B!D182</f>
        <v>JM2</v>
      </c>
      <c r="AC185" t="str">
        <f>B2B!E182</f>
        <v>80</v>
      </c>
      <c r="AD185" t="str">
        <f t="shared" si="34"/>
        <v>JM2-80</v>
      </c>
      <c r="AE185" t="str">
        <f t="shared" si="35"/>
        <v>GND</v>
      </c>
      <c r="AF185" t="str">
        <f t="shared" si="36"/>
        <v>---</v>
      </c>
      <c r="AG185" t="str">
        <f t="shared" si="37"/>
        <v>---</v>
      </c>
      <c r="AH185" t="str">
        <f>IF(IFERROR(IF(IF(AF185="--",INDEX(D:D,MATCH(AE185,INDEX(B:B,MATCH(AE185,B:B,)+1):B10699,)+MATCH(AE185,B:B,)))=D185,VLOOKUP(AE185,B:D,3,0),IF(AF185="--",INDEX(D:D,MATCH(AE185,INDEX(B:B,MATCH(AE185,B:B,)+1):B10699,)+MATCH(AE185,B:B,)),"---")),"---")=AD185,"---",IFERROR(IF(IF(AF185="--",INDEX(D:D,MATCH(AE185,INDEX(B:B,MATCH(AE185,B:B,)+1):B10699,)+MATCH(AE185,B:B,)))=AD185,VLOOKUP(AE185,B:D,3,0),IF(AF185="--",INDEX(D:D,MATCH(AE185,INDEX(B:B,MATCH(AE185,B:B,)+1):B10699,)+MATCH(AE185,B:B,)),"---")),"---"))</f>
        <v>---</v>
      </c>
      <c r="AI185" t="str">
        <f t="shared" si="38"/>
        <v>--</v>
      </c>
      <c r="AJ185" t="str">
        <f t="shared" si="39"/>
        <v>GND</v>
      </c>
      <c r="AK185">
        <f t="shared" si="40"/>
        <v>530</v>
      </c>
      <c r="AL185" t="str">
        <f t="shared" si="41"/>
        <v>---</v>
      </c>
      <c r="AT185" t="str">
        <f t="shared" si="32"/>
        <v>GND</v>
      </c>
      <c r="AU185" t="str">
        <f t="shared" si="33"/>
        <v>--</v>
      </c>
    </row>
    <row r="186" spans="1:47" x14ac:dyDescent="0.25">
      <c r="A186" t="str">
        <f t="shared" si="28"/>
        <v>JM2-80</v>
      </c>
      <c r="B186" t="str">
        <f t="shared" si="29"/>
        <v>GND</v>
      </c>
      <c r="C186" t="str">
        <f t="shared" si="30"/>
        <v>JM2-GND</v>
      </c>
      <c r="D186" t="str">
        <f t="shared" si="31"/>
        <v>JM2-80</v>
      </c>
      <c r="E186" t="s">
        <v>270</v>
      </c>
      <c r="F186">
        <v>80</v>
      </c>
      <c r="G186" t="s">
        <v>291</v>
      </c>
      <c r="L186" t="s">
        <v>509</v>
      </c>
      <c r="M186" t="s">
        <v>290</v>
      </c>
      <c r="N186">
        <v>44.1111</v>
      </c>
      <c r="AB186" t="str">
        <f>B2B!D183</f>
        <v>JM2</v>
      </c>
      <c r="AC186" t="str">
        <f>B2B!E183</f>
        <v>81</v>
      </c>
      <c r="AD186" t="str">
        <f t="shared" si="34"/>
        <v>JM2-81</v>
      </c>
      <c r="AE186" t="str">
        <f t="shared" si="35"/>
        <v>B1_GPIO182_P</v>
      </c>
      <c r="AF186" t="str">
        <f t="shared" si="36"/>
        <v>H12</v>
      </c>
      <c r="AG186">
        <f t="shared" si="37"/>
        <v>30.6477</v>
      </c>
      <c r="AH186" t="str">
        <f>IF(IFERROR(IF(IF(AF186="--",INDEX(D:D,MATCH(AE186,INDEX(B:B,MATCH(AE186,B:B,)+1):B10700,)+MATCH(AE186,B:B,)))=D186,VLOOKUP(AE186,B:D,3,0),IF(AF186="--",INDEX(D:D,MATCH(AE186,INDEX(B:B,MATCH(AE186,B:B,)+1):B10700,)+MATCH(AE186,B:B,)),"---")),"---")=AD186,"---",IFERROR(IF(IF(AF186="--",INDEX(D:D,MATCH(AE186,INDEX(B:B,MATCH(AE186,B:B,)+1):B10700,)+MATCH(AE186,B:B,)))=AD186,VLOOKUP(AE186,B:D,3,0),IF(AF186="--",INDEX(D:D,MATCH(AE186,INDEX(B:B,MATCH(AE186,B:B,)+1):B10700,)+MATCH(AE186,B:B,)),"---")),"---"))</f>
        <v>---</v>
      </c>
      <c r="AI186" t="str">
        <f t="shared" si="38"/>
        <v>--</v>
      </c>
      <c r="AJ186" t="str">
        <f t="shared" si="39"/>
        <v>B1_GPIO182_P</v>
      </c>
      <c r="AK186">
        <f t="shared" si="40"/>
        <v>2</v>
      </c>
      <c r="AL186" t="str">
        <f t="shared" si="41"/>
        <v>H12</v>
      </c>
      <c r="AT186" t="str">
        <f t="shared" si="32"/>
        <v>GND</v>
      </c>
      <c r="AU186" t="str">
        <f t="shared" si="33"/>
        <v>--</v>
      </c>
    </row>
    <row r="187" spans="1:47" x14ac:dyDescent="0.25">
      <c r="A187" t="str">
        <f t="shared" si="28"/>
        <v>JM2-81</v>
      </c>
      <c r="B187" t="str">
        <f t="shared" si="29"/>
        <v>B1_GPIO182_P</v>
      </c>
      <c r="C187" t="str">
        <f t="shared" si="30"/>
        <v>JM2-B1_GPIO182_P</v>
      </c>
      <c r="D187" t="str">
        <f t="shared" si="31"/>
        <v>JM2-81</v>
      </c>
      <c r="E187" t="s">
        <v>270</v>
      </c>
      <c r="F187">
        <v>81</v>
      </c>
      <c r="G187" t="s">
        <v>457</v>
      </c>
      <c r="L187" t="s">
        <v>510</v>
      </c>
      <c r="M187" t="s">
        <v>290</v>
      </c>
      <c r="N187">
        <v>44.261000000000003</v>
      </c>
      <c r="AB187" t="str">
        <f>B2B!D184</f>
        <v>JM2</v>
      </c>
      <c r="AC187" t="str">
        <f>B2B!E184</f>
        <v>82</v>
      </c>
      <c r="AD187" t="str">
        <f t="shared" si="34"/>
        <v>JM2-82</v>
      </c>
      <c r="AE187" t="str">
        <f t="shared" si="35"/>
        <v>NetJM2_82</v>
      </c>
      <c r="AF187" t="str">
        <f t="shared" si="36"/>
        <v>--</v>
      </c>
      <c r="AG187" t="e">
        <f t="shared" si="37"/>
        <v>#N/A</v>
      </c>
      <c r="AH187" t="str">
        <f>IF(IFERROR(IF(IF(AF187="--",INDEX(D:D,MATCH(AE187,INDEX(B:B,MATCH(AE187,B:B,)+1):B10701,)+MATCH(AE187,B:B,)))=D187,VLOOKUP(AE187,B:D,3,0),IF(AF187="--",INDEX(D:D,MATCH(AE187,INDEX(B:B,MATCH(AE187,B:B,)+1):B10701,)+MATCH(AE187,B:B,)),"---")),"---")=AD187,"---",IFERROR(IF(IF(AF187="--",INDEX(D:D,MATCH(AE187,INDEX(B:B,MATCH(AE187,B:B,)+1):B10701,)+MATCH(AE187,B:B,)))=AD187,VLOOKUP(AE187,B:D,3,0),IF(AF187="--",INDEX(D:D,MATCH(AE187,INDEX(B:B,MATCH(AE187,B:B,)+1):B10701,)+MATCH(AE187,B:B,)),"---")),"---"))</f>
        <v>---</v>
      </c>
      <c r="AI187" t="str">
        <f t="shared" si="38"/>
        <v>--</v>
      </c>
      <c r="AJ187" t="str">
        <f t="shared" si="39"/>
        <v>NetJM2_82</v>
      </c>
      <c r="AK187">
        <f t="shared" si="40"/>
        <v>1</v>
      </c>
      <c r="AL187" t="str">
        <f t="shared" si="41"/>
        <v>--</v>
      </c>
      <c r="AT187" t="str">
        <f t="shared" si="32"/>
        <v>B1_GPIO182_P</v>
      </c>
      <c r="AU187" t="str">
        <f t="shared" si="33"/>
        <v>--</v>
      </c>
    </row>
    <row r="188" spans="1:47" x14ac:dyDescent="0.25">
      <c r="A188" t="str">
        <f t="shared" si="28"/>
        <v>JM2-82</v>
      </c>
      <c r="B188" t="str">
        <f t="shared" si="29"/>
        <v>NetJM2_82</v>
      </c>
      <c r="C188" t="str">
        <f t="shared" si="30"/>
        <v>JM2-NetJM2_82</v>
      </c>
      <c r="D188" t="str">
        <f t="shared" si="31"/>
        <v>JM2-82</v>
      </c>
      <c r="E188" t="s">
        <v>270</v>
      </c>
      <c r="F188">
        <v>82</v>
      </c>
      <c r="G188" t="s">
        <v>511</v>
      </c>
      <c r="L188" t="s">
        <v>512</v>
      </c>
      <c r="M188" t="s">
        <v>290</v>
      </c>
      <c r="N188">
        <v>45.415500000000002</v>
      </c>
      <c r="AB188" t="str">
        <f>B2B!D185</f>
        <v>JM2</v>
      </c>
      <c r="AC188" t="str">
        <f>B2B!E185</f>
        <v>83</v>
      </c>
      <c r="AD188" t="str">
        <f t="shared" si="34"/>
        <v>JM2-83</v>
      </c>
      <c r="AE188" t="str">
        <f t="shared" si="35"/>
        <v>B1_GPIO182_N</v>
      </c>
      <c r="AF188" t="str">
        <f t="shared" si="36"/>
        <v>G12</v>
      </c>
      <c r="AG188">
        <f t="shared" si="37"/>
        <v>30.4236</v>
      </c>
      <c r="AH188" t="str">
        <f>IF(IFERROR(IF(IF(AF188="--",INDEX(D:D,MATCH(AE188,INDEX(B:B,MATCH(AE188,B:B,)+1):B10702,)+MATCH(AE188,B:B,)))=D188,VLOOKUP(AE188,B:D,3,0),IF(AF188="--",INDEX(D:D,MATCH(AE188,INDEX(B:B,MATCH(AE188,B:B,)+1):B10702,)+MATCH(AE188,B:B,)),"---")),"---")=AD188,"---",IFERROR(IF(IF(AF188="--",INDEX(D:D,MATCH(AE188,INDEX(B:B,MATCH(AE188,B:B,)+1):B10702,)+MATCH(AE188,B:B,)))=AD188,VLOOKUP(AE188,B:D,3,0),IF(AF188="--",INDEX(D:D,MATCH(AE188,INDEX(B:B,MATCH(AE188,B:B,)+1):B10702,)+MATCH(AE188,B:B,)),"---")),"---"))</f>
        <v>---</v>
      </c>
      <c r="AI188" t="str">
        <f t="shared" si="38"/>
        <v>--</v>
      </c>
      <c r="AJ188" t="str">
        <f t="shared" si="39"/>
        <v>B1_GPIO182_N</v>
      </c>
      <c r="AK188">
        <f t="shared" si="40"/>
        <v>2</v>
      </c>
      <c r="AL188" t="str">
        <f t="shared" si="41"/>
        <v>G12</v>
      </c>
      <c r="AT188" t="str">
        <f t="shared" si="32"/>
        <v>NetJM2_82</v>
      </c>
      <c r="AU188" t="str">
        <f t="shared" si="33"/>
        <v>--</v>
      </c>
    </row>
    <row r="189" spans="1:47" x14ac:dyDescent="0.25">
      <c r="A189" t="str">
        <f t="shared" si="28"/>
        <v>JM2-83</v>
      </c>
      <c r="B189" t="str">
        <f t="shared" si="29"/>
        <v>B1_GPIO182_N</v>
      </c>
      <c r="C189" t="str">
        <f t="shared" si="30"/>
        <v>JM2-B1_GPIO182_N</v>
      </c>
      <c r="D189" t="str">
        <f t="shared" si="31"/>
        <v>JM2-83</v>
      </c>
      <c r="E189" t="s">
        <v>270</v>
      </c>
      <c r="F189">
        <v>83</v>
      </c>
      <c r="G189" t="s">
        <v>456</v>
      </c>
      <c r="L189" t="s">
        <v>513</v>
      </c>
      <c r="M189" t="s">
        <v>290</v>
      </c>
      <c r="N189">
        <v>44.090699999999998</v>
      </c>
      <c r="AB189" t="str">
        <f>B2B!D186</f>
        <v>JM2</v>
      </c>
      <c r="AC189" t="str">
        <f>B2B!E186</f>
        <v>84</v>
      </c>
      <c r="AD189" t="str">
        <f t="shared" si="34"/>
        <v>JM2-84</v>
      </c>
      <c r="AE189" t="str">
        <f t="shared" si="35"/>
        <v>NetJM2_84</v>
      </c>
      <c r="AF189" t="str">
        <f t="shared" si="36"/>
        <v>--</v>
      </c>
      <c r="AG189" t="e">
        <f t="shared" si="37"/>
        <v>#N/A</v>
      </c>
      <c r="AH189" t="str">
        <f>IF(IFERROR(IF(IF(AF189="--",INDEX(D:D,MATCH(AE189,INDEX(B:B,MATCH(AE189,B:B,)+1):B10703,)+MATCH(AE189,B:B,)))=D189,VLOOKUP(AE189,B:D,3,0),IF(AF189="--",INDEX(D:D,MATCH(AE189,INDEX(B:B,MATCH(AE189,B:B,)+1):B10703,)+MATCH(AE189,B:B,)),"---")),"---")=AD189,"---",IFERROR(IF(IF(AF189="--",INDEX(D:D,MATCH(AE189,INDEX(B:B,MATCH(AE189,B:B,)+1):B10703,)+MATCH(AE189,B:B,)))=AD189,VLOOKUP(AE189,B:D,3,0),IF(AF189="--",INDEX(D:D,MATCH(AE189,INDEX(B:B,MATCH(AE189,B:B,)+1):B10703,)+MATCH(AE189,B:B,)),"---")),"---"))</f>
        <v>---</v>
      </c>
      <c r="AI189" t="str">
        <f t="shared" si="38"/>
        <v>--</v>
      </c>
      <c r="AJ189" t="str">
        <f t="shared" si="39"/>
        <v>NetJM2_84</v>
      </c>
      <c r="AK189">
        <f t="shared" si="40"/>
        <v>1</v>
      </c>
      <c r="AL189" t="str">
        <f t="shared" si="41"/>
        <v>--</v>
      </c>
      <c r="AT189" t="str">
        <f t="shared" si="32"/>
        <v>B1_GPIO182_N</v>
      </c>
      <c r="AU189" t="str">
        <f t="shared" si="33"/>
        <v>--</v>
      </c>
    </row>
    <row r="190" spans="1:47" x14ac:dyDescent="0.25">
      <c r="A190" t="str">
        <f t="shared" si="28"/>
        <v>JM2-84</v>
      </c>
      <c r="B190" t="str">
        <f t="shared" si="29"/>
        <v>NetJM2_84</v>
      </c>
      <c r="C190" t="str">
        <f t="shared" si="30"/>
        <v>JM2-NetJM2_84</v>
      </c>
      <c r="D190" t="str">
        <f t="shared" si="31"/>
        <v>JM2-84</v>
      </c>
      <c r="E190" t="s">
        <v>270</v>
      </c>
      <c r="F190">
        <v>84</v>
      </c>
      <c r="G190" t="s">
        <v>514</v>
      </c>
      <c r="L190" t="s">
        <v>515</v>
      </c>
      <c r="M190" t="s">
        <v>290</v>
      </c>
      <c r="N190">
        <v>44.926000000000002</v>
      </c>
      <c r="AB190" t="str">
        <f>B2B!D187</f>
        <v>JM2</v>
      </c>
      <c r="AC190" t="str">
        <f>B2B!E187</f>
        <v>85</v>
      </c>
      <c r="AD190" t="str">
        <f t="shared" si="34"/>
        <v>JM2-85</v>
      </c>
      <c r="AE190" t="str">
        <f t="shared" si="35"/>
        <v>B1_GPIO180_N</v>
      </c>
      <c r="AF190" t="str">
        <f t="shared" si="36"/>
        <v>F10</v>
      </c>
      <c r="AG190">
        <f t="shared" si="37"/>
        <v>31.35</v>
      </c>
      <c r="AH190" t="str">
        <f>IF(IFERROR(IF(IF(AF190="--",INDEX(D:D,MATCH(AE190,INDEX(B:B,MATCH(AE190,B:B,)+1):B10704,)+MATCH(AE190,B:B,)))=D190,VLOOKUP(AE190,B:D,3,0),IF(AF190="--",INDEX(D:D,MATCH(AE190,INDEX(B:B,MATCH(AE190,B:B,)+1):B10704,)+MATCH(AE190,B:B,)),"---")),"---")=AD190,"---",IFERROR(IF(IF(AF190="--",INDEX(D:D,MATCH(AE190,INDEX(B:B,MATCH(AE190,B:B,)+1):B10704,)+MATCH(AE190,B:B,)))=AD190,VLOOKUP(AE190,B:D,3,0),IF(AF190="--",INDEX(D:D,MATCH(AE190,INDEX(B:B,MATCH(AE190,B:B,)+1):B10704,)+MATCH(AE190,B:B,)),"---")),"---"))</f>
        <v>---</v>
      </c>
      <c r="AI190" t="str">
        <f t="shared" si="38"/>
        <v>--</v>
      </c>
      <c r="AJ190" t="str">
        <f t="shared" si="39"/>
        <v>B1_GPIO180_N</v>
      </c>
      <c r="AK190">
        <f t="shared" si="40"/>
        <v>2</v>
      </c>
      <c r="AL190" t="str">
        <f t="shared" si="41"/>
        <v>F10</v>
      </c>
      <c r="AT190" t="str">
        <f t="shared" si="32"/>
        <v>NetJM2_84</v>
      </c>
      <c r="AU190" t="str">
        <f t="shared" si="33"/>
        <v>--</v>
      </c>
    </row>
    <row r="191" spans="1:47" x14ac:dyDescent="0.25">
      <c r="A191" t="str">
        <f t="shared" si="28"/>
        <v>JM2-85</v>
      </c>
      <c r="B191" t="str">
        <f t="shared" si="29"/>
        <v>B1_GPIO180_N</v>
      </c>
      <c r="C191" t="str">
        <f t="shared" si="30"/>
        <v>JM2-B1_GPIO180_N</v>
      </c>
      <c r="D191" t="str">
        <f t="shared" si="31"/>
        <v>JM2-85</v>
      </c>
      <c r="E191" t="s">
        <v>270</v>
      </c>
      <c r="F191">
        <v>85</v>
      </c>
      <c r="G191" t="s">
        <v>452</v>
      </c>
      <c r="L191" t="s">
        <v>516</v>
      </c>
      <c r="M191" t="s">
        <v>290</v>
      </c>
      <c r="N191">
        <v>44.349400000000003</v>
      </c>
      <c r="AB191" t="str">
        <f>B2B!D188</f>
        <v>JM2</v>
      </c>
      <c r="AC191" t="str">
        <f>B2B!E188</f>
        <v>86</v>
      </c>
      <c r="AD191" t="str">
        <f t="shared" si="34"/>
        <v>JM2-86</v>
      </c>
      <c r="AE191" t="str">
        <f t="shared" si="35"/>
        <v>NetJM2_86</v>
      </c>
      <c r="AF191" t="str">
        <f t="shared" si="36"/>
        <v>--</v>
      </c>
      <c r="AG191" t="e">
        <f t="shared" si="37"/>
        <v>#N/A</v>
      </c>
      <c r="AH191" t="str">
        <f>IF(IFERROR(IF(IF(AF191="--",INDEX(D:D,MATCH(AE191,INDEX(B:B,MATCH(AE191,B:B,)+1):B10705,)+MATCH(AE191,B:B,)))=D191,VLOOKUP(AE191,B:D,3,0),IF(AF191="--",INDEX(D:D,MATCH(AE191,INDEX(B:B,MATCH(AE191,B:B,)+1):B10705,)+MATCH(AE191,B:B,)),"---")),"---")=AD191,"---",IFERROR(IF(IF(AF191="--",INDEX(D:D,MATCH(AE191,INDEX(B:B,MATCH(AE191,B:B,)+1):B10705,)+MATCH(AE191,B:B,)))=AD191,VLOOKUP(AE191,B:D,3,0),IF(AF191="--",INDEX(D:D,MATCH(AE191,INDEX(B:B,MATCH(AE191,B:B,)+1):B10705,)+MATCH(AE191,B:B,)),"---")),"---"))</f>
        <v>---</v>
      </c>
      <c r="AI191" t="str">
        <f t="shared" si="38"/>
        <v>--</v>
      </c>
      <c r="AJ191" t="str">
        <f t="shared" si="39"/>
        <v>NetJM2_86</v>
      </c>
      <c r="AK191">
        <f t="shared" si="40"/>
        <v>1</v>
      </c>
      <c r="AL191" t="str">
        <f t="shared" si="41"/>
        <v>--</v>
      </c>
      <c r="AT191" t="str">
        <f t="shared" si="32"/>
        <v>B1_GPIO180_N</v>
      </c>
      <c r="AU191" t="str">
        <f t="shared" si="33"/>
        <v>--</v>
      </c>
    </row>
    <row r="192" spans="1:47" x14ac:dyDescent="0.25">
      <c r="A192" t="str">
        <f t="shared" si="28"/>
        <v>JM2-86</v>
      </c>
      <c r="B192" t="str">
        <f t="shared" si="29"/>
        <v>NetJM2_86</v>
      </c>
      <c r="C192" t="str">
        <f t="shared" si="30"/>
        <v>JM2-NetJM2_86</v>
      </c>
      <c r="D192" t="str">
        <f t="shared" si="31"/>
        <v>JM2-86</v>
      </c>
      <c r="E192" t="s">
        <v>270</v>
      </c>
      <c r="F192">
        <v>86</v>
      </c>
      <c r="G192" t="s">
        <v>517</v>
      </c>
      <c r="L192" t="s">
        <v>518</v>
      </c>
      <c r="M192" t="s">
        <v>290</v>
      </c>
      <c r="N192">
        <v>41.918300000000002</v>
      </c>
      <c r="AB192" t="str">
        <f>B2B!D189</f>
        <v>JM2</v>
      </c>
      <c r="AC192" t="str">
        <f>B2B!E189</f>
        <v>87</v>
      </c>
      <c r="AD192" t="str">
        <f t="shared" si="34"/>
        <v>JM2-87</v>
      </c>
      <c r="AE192" t="str">
        <f t="shared" si="35"/>
        <v>B1_GPIO180_P</v>
      </c>
      <c r="AF192" t="str">
        <f t="shared" si="36"/>
        <v>E10</v>
      </c>
      <c r="AG192">
        <f t="shared" si="37"/>
        <v>31.088899999999999</v>
      </c>
      <c r="AH192" t="str">
        <f>IF(IFERROR(IF(IF(AF192="--",INDEX(D:D,MATCH(AE192,INDEX(B:B,MATCH(AE192,B:B,)+1):B10706,)+MATCH(AE192,B:B,)))=D192,VLOOKUP(AE192,B:D,3,0),IF(AF192="--",INDEX(D:D,MATCH(AE192,INDEX(B:B,MATCH(AE192,B:B,)+1):B10706,)+MATCH(AE192,B:B,)),"---")),"---")=AD192,"---",IFERROR(IF(IF(AF192="--",INDEX(D:D,MATCH(AE192,INDEX(B:B,MATCH(AE192,B:B,)+1):B10706,)+MATCH(AE192,B:B,)))=AD192,VLOOKUP(AE192,B:D,3,0),IF(AF192="--",INDEX(D:D,MATCH(AE192,INDEX(B:B,MATCH(AE192,B:B,)+1):B10706,)+MATCH(AE192,B:B,)),"---")),"---"))</f>
        <v>---</v>
      </c>
      <c r="AI192" t="str">
        <f t="shared" si="38"/>
        <v>--</v>
      </c>
      <c r="AJ192" t="str">
        <f t="shared" si="39"/>
        <v>B1_GPIO180_P</v>
      </c>
      <c r="AK192">
        <f t="shared" si="40"/>
        <v>2</v>
      </c>
      <c r="AL192" t="str">
        <f t="shared" si="41"/>
        <v>E10</v>
      </c>
      <c r="AT192" t="str">
        <f t="shared" si="32"/>
        <v>NetJM2_86</v>
      </c>
      <c r="AU192" t="str">
        <f t="shared" si="33"/>
        <v>--</v>
      </c>
    </row>
    <row r="193" spans="1:47" x14ac:dyDescent="0.25">
      <c r="A193" t="str">
        <f t="shared" si="28"/>
        <v>JM2-87</v>
      </c>
      <c r="B193" t="str">
        <f t="shared" si="29"/>
        <v>B1_GPIO180_P</v>
      </c>
      <c r="C193" t="str">
        <f t="shared" si="30"/>
        <v>JM2-B1_GPIO180_P</v>
      </c>
      <c r="D193" t="str">
        <f t="shared" si="31"/>
        <v>JM2-87</v>
      </c>
      <c r="E193" t="s">
        <v>270</v>
      </c>
      <c r="F193">
        <v>87</v>
      </c>
      <c r="G193" t="s">
        <v>453</v>
      </c>
      <c r="L193" t="s">
        <v>519</v>
      </c>
      <c r="M193" t="s">
        <v>290</v>
      </c>
      <c r="N193">
        <v>45.198399999999999</v>
      </c>
      <c r="AB193" t="str">
        <f>B2B!D190</f>
        <v>JM2</v>
      </c>
      <c r="AC193" t="str">
        <f>B2B!E190</f>
        <v>88</v>
      </c>
      <c r="AD193" t="str">
        <f t="shared" si="34"/>
        <v>JM2-88</v>
      </c>
      <c r="AE193" t="str">
        <f t="shared" si="35"/>
        <v>NetJM2_88</v>
      </c>
      <c r="AF193" t="str">
        <f t="shared" si="36"/>
        <v>--</v>
      </c>
      <c r="AG193" t="e">
        <f t="shared" si="37"/>
        <v>#N/A</v>
      </c>
      <c r="AH193" t="str">
        <f>IF(IFERROR(IF(IF(AF193="--",INDEX(D:D,MATCH(AE193,INDEX(B:B,MATCH(AE193,B:B,)+1):B10707,)+MATCH(AE193,B:B,)))=D193,VLOOKUP(AE193,B:D,3,0),IF(AF193="--",INDEX(D:D,MATCH(AE193,INDEX(B:B,MATCH(AE193,B:B,)+1):B10707,)+MATCH(AE193,B:B,)),"---")),"---")=AD193,"---",IFERROR(IF(IF(AF193="--",INDEX(D:D,MATCH(AE193,INDEX(B:B,MATCH(AE193,B:B,)+1):B10707,)+MATCH(AE193,B:B,)))=AD193,VLOOKUP(AE193,B:D,3,0),IF(AF193="--",INDEX(D:D,MATCH(AE193,INDEX(B:B,MATCH(AE193,B:B,)+1):B10707,)+MATCH(AE193,B:B,)),"---")),"---"))</f>
        <v>---</v>
      </c>
      <c r="AI193" t="str">
        <f t="shared" si="38"/>
        <v>--</v>
      </c>
      <c r="AJ193" t="str">
        <f t="shared" si="39"/>
        <v>NetJM2_88</v>
      </c>
      <c r="AK193">
        <f t="shared" si="40"/>
        <v>1</v>
      </c>
      <c r="AL193" t="str">
        <f t="shared" si="41"/>
        <v>--</v>
      </c>
      <c r="AT193" t="str">
        <f t="shared" si="32"/>
        <v>B1_GPIO180_P</v>
      </c>
      <c r="AU193" t="str">
        <f t="shared" si="33"/>
        <v>--</v>
      </c>
    </row>
    <row r="194" spans="1:47" x14ac:dyDescent="0.25">
      <c r="A194" t="str">
        <f t="shared" si="28"/>
        <v>JM2-88</v>
      </c>
      <c r="B194" t="str">
        <f t="shared" si="29"/>
        <v>NetJM2_88</v>
      </c>
      <c r="C194" t="str">
        <f t="shared" si="30"/>
        <v>JM2-NetJM2_88</v>
      </c>
      <c r="D194" t="str">
        <f t="shared" si="31"/>
        <v>JM2-88</v>
      </c>
      <c r="E194" t="s">
        <v>270</v>
      </c>
      <c r="F194">
        <v>88</v>
      </c>
      <c r="G194" t="s">
        <v>520</v>
      </c>
      <c r="L194" t="s">
        <v>521</v>
      </c>
      <c r="M194" t="s">
        <v>290</v>
      </c>
      <c r="N194">
        <v>43.332900000000002</v>
      </c>
      <c r="AB194" t="str">
        <f>B2B!D191</f>
        <v>JM2</v>
      </c>
      <c r="AC194" t="str">
        <f>B2B!E191</f>
        <v>89</v>
      </c>
      <c r="AD194" t="str">
        <f t="shared" si="34"/>
        <v>JM2-89</v>
      </c>
      <c r="AE194" t="str">
        <f t="shared" si="35"/>
        <v>NetJM2_89</v>
      </c>
      <c r="AF194" t="str">
        <f t="shared" si="36"/>
        <v>--</v>
      </c>
      <c r="AG194" t="e">
        <f t="shared" si="37"/>
        <v>#N/A</v>
      </c>
      <c r="AH194" t="str">
        <f>IF(IFERROR(IF(IF(AF194="--",INDEX(D:D,MATCH(AE194,INDEX(B:B,MATCH(AE194,B:B,)+1):B10708,)+MATCH(AE194,B:B,)))=D194,VLOOKUP(AE194,B:D,3,0),IF(AF194="--",INDEX(D:D,MATCH(AE194,INDEX(B:B,MATCH(AE194,B:B,)+1):B10708,)+MATCH(AE194,B:B,)),"---")),"---")=AD194,"---",IFERROR(IF(IF(AF194="--",INDEX(D:D,MATCH(AE194,INDEX(B:B,MATCH(AE194,B:B,)+1):B10708,)+MATCH(AE194,B:B,)))=AD194,VLOOKUP(AE194,B:D,3,0),IF(AF194="--",INDEX(D:D,MATCH(AE194,INDEX(B:B,MATCH(AE194,B:B,)+1):B10708,)+MATCH(AE194,B:B,)),"---")),"---"))</f>
        <v>---</v>
      </c>
      <c r="AI194" t="str">
        <f t="shared" si="38"/>
        <v>--</v>
      </c>
      <c r="AJ194" t="str">
        <f t="shared" si="39"/>
        <v>NetJM2_89</v>
      </c>
      <c r="AK194">
        <f t="shared" si="40"/>
        <v>1</v>
      </c>
      <c r="AL194" t="str">
        <f t="shared" si="41"/>
        <v>--</v>
      </c>
      <c r="AT194" t="str">
        <f t="shared" si="32"/>
        <v>NetJM2_88</v>
      </c>
      <c r="AU194" t="str">
        <f t="shared" si="33"/>
        <v>--</v>
      </c>
    </row>
    <row r="195" spans="1:47" x14ac:dyDescent="0.25">
      <c r="A195" t="str">
        <f t="shared" si="28"/>
        <v>JM2-89</v>
      </c>
      <c r="B195" t="str">
        <f t="shared" si="29"/>
        <v>NetJM2_89</v>
      </c>
      <c r="C195" t="str">
        <f t="shared" si="30"/>
        <v>JM2-NetJM2_89</v>
      </c>
      <c r="D195" t="str">
        <f t="shared" si="31"/>
        <v>JM2-89</v>
      </c>
      <c r="E195" t="s">
        <v>270</v>
      </c>
      <c r="F195">
        <v>89</v>
      </c>
      <c r="G195" t="s">
        <v>522</v>
      </c>
      <c r="L195" t="s">
        <v>523</v>
      </c>
      <c r="M195" t="s">
        <v>290</v>
      </c>
      <c r="N195">
        <v>44.247500000000002</v>
      </c>
      <c r="AB195" t="str">
        <f>B2B!D192</f>
        <v>JM2</v>
      </c>
      <c r="AC195" t="str">
        <f>B2B!E192</f>
        <v>90</v>
      </c>
      <c r="AD195" t="str">
        <f t="shared" si="34"/>
        <v>JM2-90</v>
      </c>
      <c r="AE195" t="str">
        <f t="shared" si="35"/>
        <v>GND</v>
      </c>
      <c r="AF195" t="str">
        <f t="shared" si="36"/>
        <v>---</v>
      </c>
      <c r="AG195" t="str">
        <f t="shared" si="37"/>
        <v>---</v>
      </c>
      <c r="AH195" t="str">
        <f>IF(IFERROR(IF(IF(AF195="--",INDEX(D:D,MATCH(AE195,INDEX(B:B,MATCH(AE195,B:B,)+1):B10709,)+MATCH(AE195,B:B,)))=D195,VLOOKUP(AE195,B:D,3,0),IF(AF195="--",INDEX(D:D,MATCH(AE195,INDEX(B:B,MATCH(AE195,B:B,)+1):B10709,)+MATCH(AE195,B:B,)),"---")),"---")=AD195,"---",IFERROR(IF(IF(AF195="--",INDEX(D:D,MATCH(AE195,INDEX(B:B,MATCH(AE195,B:B,)+1):B10709,)+MATCH(AE195,B:B,)))=AD195,VLOOKUP(AE195,B:D,3,0),IF(AF195="--",INDEX(D:D,MATCH(AE195,INDEX(B:B,MATCH(AE195,B:B,)+1):B10709,)+MATCH(AE195,B:B,)),"---")),"---"))</f>
        <v>---</v>
      </c>
      <c r="AI195" t="str">
        <f t="shared" si="38"/>
        <v>--</v>
      </c>
      <c r="AJ195" t="str">
        <f t="shared" si="39"/>
        <v>GND</v>
      </c>
      <c r="AK195">
        <f t="shared" si="40"/>
        <v>530</v>
      </c>
      <c r="AL195" t="str">
        <f t="shared" si="41"/>
        <v>---</v>
      </c>
      <c r="AT195" t="str">
        <f t="shared" si="32"/>
        <v>NetJM2_89</v>
      </c>
      <c r="AU195" t="str">
        <f t="shared" si="33"/>
        <v>--</v>
      </c>
    </row>
    <row r="196" spans="1:47" x14ac:dyDescent="0.25">
      <c r="A196" t="str">
        <f t="shared" si="28"/>
        <v>JM2-90</v>
      </c>
      <c r="B196" t="str">
        <f t="shared" si="29"/>
        <v>GND</v>
      </c>
      <c r="C196" t="str">
        <f t="shared" si="30"/>
        <v>JM2-GND</v>
      </c>
      <c r="D196" t="str">
        <f t="shared" si="31"/>
        <v>JM2-90</v>
      </c>
      <c r="E196" t="s">
        <v>270</v>
      </c>
      <c r="F196">
        <v>90</v>
      </c>
      <c r="G196" t="s">
        <v>291</v>
      </c>
      <c r="L196" t="s">
        <v>524</v>
      </c>
      <c r="M196" t="s">
        <v>290</v>
      </c>
      <c r="N196">
        <v>28.802800000000001</v>
      </c>
      <c r="AB196" t="str">
        <f>B2B!D193</f>
        <v>JM2</v>
      </c>
      <c r="AC196" t="str">
        <f>B2B!E193</f>
        <v>91</v>
      </c>
      <c r="AD196" t="str">
        <f t="shared" si="34"/>
        <v>JM2-91</v>
      </c>
      <c r="AE196" t="str">
        <f t="shared" si="35"/>
        <v>3.3VIN</v>
      </c>
      <c r="AF196" t="str">
        <f t="shared" si="36"/>
        <v>---</v>
      </c>
      <c r="AG196" t="str">
        <f t="shared" si="37"/>
        <v>---</v>
      </c>
      <c r="AH196" t="str">
        <f>IF(IFERROR(IF(IF(AF196="--",INDEX(D:D,MATCH(AE196,INDEX(B:B,MATCH(AE196,B:B,)+1):B10710,)+MATCH(AE196,B:B,)))=D196,VLOOKUP(AE196,B:D,3,0),IF(AF196="--",INDEX(D:D,MATCH(AE196,INDEX(B:B,MATCH(AE196,B:B,)+1):B10710,)+MATCH(AE196,B:B,)),"---")),"---")=AD196,"---",IFERROR(IF(IF(AF196="--",INDEX(D:D,MATCH(AE196,INDEX(B:B,MATCH(AE196,B:B,)+1):B10710,)+MATCH(AE196,B:B,)))=AD196,VLOOKUP(AE196,B:D,3,0),IF(AF196="--",INDEX(D:D,MATCH(AE196,INDEX(B:B,MATCH(AE196,B:B,)+1):B10710,)+MATCH(AE196,B:B,)),"---")),"---"))</f>
        <v>---</v>
      </c>
      <c r="AI196" t="str">
        <f t="shared" si="38"/>
        <v>--</v>
      </c>
      <c r="AJ196" t="str">
        <f t="shared" si="39"/>
        <v>3.3VIN</v>
      </c>
      <c r="AK196">
        <f t="shared" si="40"/>
        <v>29</v>
      </c>
      <c r="AL196" t="str">
        <f t="shared" si="41"/>
        <v>---</v>
      </c>
      <c r="AT196" t="str">
        <f t="shared" si="32"/>
        <v>GND</v>
      </c>
      <c r="AU196" t="str">
        <f t="shared" si="33"/>
        <v>--</v>
      </c>
    </row>
    <row r="197" spans="1:47" x14ac:dyDescent="0.25">
      <c r="A197" t="str">
        <f t="shared" si="28"/>
        <v>JM2-91</v>
      </c>
      <c r="B197" t="str">
        <f t="shared" si="29"/>
        <v>3.3VIN</v>
      </c>
      <c r="C197" t="str">
        <f t="shared" si="30"/>
        <v>JM2-3.3VIN</v>
      </c>
      <c r="D197" t="str">
        <f t="shared" si="31"/>
        <v>JM2-91</v>
      </c>
      <c r="E197" t="s">
        <v>270</v>
      </c>
      <c r="F197">
        <v>91</v>
      </c>
      <c r="G197" t="s">
        <v>305</v>
      </c>
      <c r="L197" t="s">
        <v>525</v>
      </c>
      <c r="M197" t="s">
        <v>290</v>
      </c>
      <c r="N197">
        <v>40.505699999999997</v>
      </c>
      <c r="AB197" t="str">
        <f>B2B!D194</f>
        <v>JM2</v>
      </c>
      <c r="AC197" t="str">
        <f>B2B!E194</f>
        <v>92</v>
      </c>
      <c r="AD197" t="str">
        <f t="shared" si="34"/>
        <v>JM2-92</v>
      </c>
      <c r="AE197" t="str">
        <f t="shared" si="35"/>
        <v>NetJM2_92</v>
      </c>
      <c r="AF197" t="str">
        <f t="shared" si="36"/>
        <v>--</v>
      </c>
      <c r="AG197" t="e">
        <f t="shared" si="37"/>
        <v>#N/A</v>
      </c>
      <c r="AH197" t="str">
        <f>IF(IFERROR(IF(IF(AF197="--",INDEX(D:D,MATCH(AE197,INDEX(B:B,MATCH(AE197,B:B,)+1):B10711,)+MATCH(AE197,B:B,)))=D197,VLOOKUP(AE197,B:D,3,0),IF(AF197="--",INDEX(D:D,MATCH(AE197,INDEX(B:B,MATCH(AE197,B:B,)+1):B10711,)+MATCH(AE197,B:B,)),"---")),"---")=AD197,"---",IFERROR(IF(IF(AF197="--",INDEX(D:D,MATCH(AE197,INDEX(B:B,MATCH(AE197,B:B,)+1):B10711,)+MATCH(AE197,B:B,)))=AD197,VLOOKUP(AE197,B:D,3,0),IF(AF197="--",INDEX(D:D,MATCH(AE197,INDEX(B:B,MATCH(AE197,B:B,)+1):B10711,)+MATCH(AE197,B:B,)),"---")),"---"))</f>
        <v>---</v>
      </c>
      <c r="AI197" t="str">
        <f t="shared" si="38"/>
        <v>--</v>
      </c>
      <c r="AJ197" t="str">
        <f t="shared" si="39"/>
        <v>NetJM2_92</v>
      </c>
      <c r="AK197">
        <f t="shared" si="40"/>
        <v>1</v>
      </c>
      <c r="AL197" t="str">
        <f t="shared" si="41"/>
        <v>--</v>
      </c>
      <c r="AT197" t="str">
        <f t="shared" si="32"/>
        <v>3.3VIN</v>
      </c>
      <c r="AU197" t="str">
        <f t="shared" si="33"/>
        <v>--</v>
      </c>
    </row>
    <row r="198" spans="1:47" x14ac:dyDescent="0.25">
      <c r="A198" t="str">
        <f t="shared" ref="A198:A261" si="42">$E198&amp;"-"&amp;$F198</f>
        <v>JM2-92</v>
      </c>
      <c r="B198" t="str">
        <f t="shared" ref="B198:B261" si="43">IF(OR(E198=$A$2,E198=$B$2,E198=$C$2,E198=$D$2),"--",G198)</f>
        <v>NetJM2_92</v>
      </c>
      <c r="C198" t="str">
        <f t="shared" ref="C198:C261" si="44">$E198&amp;"-"&amp;$G198</f>
        <v>JM2-NetJM2_92</v>
      </c>
      <c r="D198" t="str">
        <f t="shared" ref="D198:D261" si="45">A198</f>
        <v>JM2-92</v>
      </c>
      <c r="E198" t="s">
        <v>270</v>
      </c>
      <c r="F198">
        <v>92</v>
      </c>
      <c r="G198" t="s">
        <v>526</v>
      </c>
      <c r="L198" t="s">
        <v>527</v>
      </c>
      <c r="M198" t="s">
        <v>290</v>
      </c>
      <c r="N198">
        <v>25.444199999999999</v>
      </c>
      <c r="AB198" t="str">
        <f>B2B!D195</f>
        <v>JM2</v>
      </c>
      <c r="AC198" t="str">
        <f>B2B!E195</f>
        <v>93</v>
      </c>
      <c r="AD198" t="str">
        <f t="shared" si="34"/>
        <v>JM2-93</v>
      </c>
      <c r="AE198" t="str">
        <f t="shared" si="35"/>
        <v>TMS</v>
      </c>
      <c r="AF198" t="str">
        <f t="shared" si="36"/>
        <v>--</v>
      </c>
      <c r="AG198">
        <f t="shared" si="37"/>
        <v>65.802300000000002</v>
      </c>
      <c r="AH198" t="str">
        <f>IF(IFERROR(IF(IF(AF198="--",INDEX(D:D,MATCH(AE198,INDEX(B:B,MATCH(AE198,B:B,)+1):B10712,)+MATCH(AE198,B:B,)))=D198,VLOOKUP(AE198,B:D,3,0),IF(AF198="--",INDEX(D:D,MATCH(AE198,INDEX(B:B,MATCH(AE198,B:B,)+1):B10712,)+MATCH(AE198,B:B,)),"---")),"---")=AD198,"---",IFERROR(IF(IF(AF198="--",INDEX(D:D,MATCH(AE198,INDEX(B:B,MATCH(AE198,B:B,)+1):B10712,)+MATCH(AE198,B:B,)))=AD198,VLOOKUP(AE198,B:D,3,0),IF(AF198="--",INDEX(D:D,MATCH(AE198,INDEX(B:B,MATCH(AE198,B:B,)+1):B10712,)+MATCH(AE198,B:B,)),"---")),"---"))</f>
        <v>U1-29</v>
      </c>
      <c r="AI198" t="str">
        <f t="shared" si="38"/>
        <v>--</v>
      </c>
      <c r="AJ198" t="str">
        <f t="shared" si="39"/>
        <v>TMS</v>
      </c>
      <c r="AK198">
        <f t="shared" si="40"/>
        <v>2</v>
      </c>
      <c r="AL198" t="str">
        <f t="shared" si="41"/>
        <v>--</v>
      </c>
      <c r="AT198" t="str">
        <f t="shared" ref="AT198:AT261" si="46">IF(IF(COUNTIF($AO$6:$AQ$150,B198)&gt;0,"---","--")="---",VLOOKUP(B198,$AO$6:$AQ$150,3,0),B198)</f>
        <v>NetJM2_92</v>
      </c>
      <c r="AU198" t="str">
        <f t="shared" ref="AU198:AU261" si="47">IF(IF(COUNTIF($AO$6:$AQ$150,B198)&gt;0,"---","--")="---",VLOOKUP(B198,$AO$6:$AQ$150,2,0),"--")</f>
        <v>--</v>
      </c>
    </row>
    <row r="199" spans="1:47" x14ac:dyDescent="0.25">
      <c r="A199" t="str">
        <f t="shared" si="42"/>
        <v>JM2-93</v>
      </c>
      <c r="B199" t="str">
        <f t="shared" si="43"/>
        <v>TMS</v>
      </c>
      <c r="C199" t="str">
        <f t="shared" si="44"/>
        <v>JM2-TMS</v>
      </c>
      <c r="D199" t="str">
        <f t="shared" si="45"/>
        <v>JM2-93</v>
      </c>
      <c r="E199" t="s">
        <v>270</v>
      </c>
      <c r="F199">
        <v>93</v>
      </c>
      <c r="G199" t="s">
        <v>528</v>
      </c>
      <c r="L199" t="s">
        <v>529</v>
      </c>
      <c r="M199" t="s">
        <v>290</v>
      </c>
      <c r="N199">
        <v>30.400400000000001</v>
      </c>
      <c r="AB199" t="str">
        <f>B2B!D196</f>
        <v>JM2</v>
      </c>
      <c r="AC199" t="str">
        <f>B2B!E196</f>
        <v>94</v>
      </c>
      <c r="AD199" t="str">
        <f t="shared" ref="AD199:AD262" si="48">AB199&amp;"-"&amp;AC199</f>
        <v>JM2-94</v>
      </c>
      <c r="AE199" t="str">
        <f t="shared" ref="AE199:AE262" si="49">VLOOKUP(AD199,A:G,7,0)</f>
        <v>NetJM2_94</v>
      </c>
      <c r="AF199" t="str">
        <f t="shared" ref="AF199:AF262" si="50">IF(
IF(
IFERROR(VLOOKUP(AE199,$AM$6:$AM$50,1,),1)=1,1,0),
IFERROR(VLOOKUP($F$2&amp;"-"&amp;AE199,C:G,4,0),
"--"),"---")</f>
        <v>--</v>
      </c>
      <c r="AG199" t="e">
        <f t="shared" ref="AG199:AG262" si="51">IF(AF199&lt;&gt;"---",VLOOKUP(AE199,L:N,3,0),"---")</f>
        <v>#N/A</v>
      </c>
      <c r="AH199" t="str">
        <f>IF(IFERROR(IF(IF(AF199="--",INDEX(D:D,MATCH(AE199,INDEX(B:B,MATCH(AE199,B:B,)+1):B10713,)+MATCH(AE199,B:B,)))=D199,VLOOKUP(AE199,B:D,3,0),IF(AF199="--",INDEX(D:D,MATCH(AE199,INDEX(B:B,MATCH(AE199,B:B,)+1):B10713,)+MATCH(AE199,B:B,)),"---")),"---")=AD199,"---",IFERROR(IF(IF(AF199="--",INDEX(D:D,MATCH(AE199,INDEX(B:B,MATCH(AE199,B:B,)+1):B10713,)+MATCH(AE199,B:B,)))=AD199,VLOOKUP(AE199,B:D,3,0),IF(AF199="--",INDEX(D:D,MATCH(AE199,INDEX(B:B,MATCH(AE199,B:B,)+1):B10713,)+MATCH(AE199,B:B,)),"---")),"---"))</f>
        <v>---</v>
      </c>
      <c r="AI199" t="str">
        <f t="shared" ref="AI199:AI262" si="52">IFERROR(IF(IF(COUNTIF($AO$6:$AQ$150,AE199)&gt;0,"---","--")="---",VLOOKUP(AE199,$AO$6:$AQ$150,2,0),"--"),"---")</f>
        <v>--</v>
      </c>
      <c r="AJ199" t="str">
        <f t="shared" ref="AJ199:AJ262" si="53">IF(IF(COUNTIF($AO$6:$AQ$150,AE199)&gt;0,"---","--")="---",VLOOKUP(AE199,$AO$6:$AQ$150,3,0),AE199)</f>
        <v>NetJM2_94</v>
      </c>
      <c r="AK199">
        <f t="shared" ref="AK199:AK262" si="54">COUNTIF(B:B,AE199)</f>
        <v>1</v>
      </c>
      <c r="AL199" t="str">
        <f t="shared" ref="AL199:AL262" si="55">IF(
IF(
IFERROR(VLOOKUP(AJ199,$AM$6:$AM$50,1,),1)=1,1,0),
IFERROR(VLOOKUP($F$2&amp;"-"&amp;AJ199,C:G,4,0),
"--"),"---")</f>
        <v>--</v>
      </c>
      <c r="AT199" t="str">
        <f t="shared" si="46"/>
        <v>TMS</v>
      </c>
      <c r="AU199" t="str">
        <f t="shared" si="47"/>
        <v>--</v>
      </c>
    </row>
    <row r="200" spans="1:47" x14ac:dyDescent="0.25">
      <c r="A200" t="str">
        <f t="shared" si="42"/>
        <v>JM2-94</v>
      </c>
      <c r="B200" t="str">
        <f t="shared" si="43"/>
        <v>NetJM2_94</v>
      </c>
      <c r="C200" t="str">
        <f t="shared" si="44"/>
        <v>JM2-NetJM2_94</v>
      </c>
      <c r="D200" t="str">
        <f t="shared" si="45"/>
        <v>JM2-94</v>
      </c>
      <c r="E200" t="s">
        <v>270</v>
      </c>
      <c r="F200">
        <v>94</v>
      </c>
      <c r="G200" t="s">
        <v>530</v>
      </c>
      <c r="L200" t="s">
        <v>531</v>
      </c>
      <c r="M200" t="s">
        <v>290</v>
      </c>
      <c r="N200">
        <v>28.832699999999999</v>
      </c>
      <c r="AB200" t="str">
        <f>B2B!D197</f>
        <v>JM2</v>
      </c>
      <c r="AC200" t="str">
        <f>B2B!E197</f>
        <v>95</v>
      </c>
      <c r="AD200" t="str">
        <f t="shared" si="48"/>
        <v>JM2-95</v>
      </c>
      <c r="AE200" t="str">
        <f t="shared" si="49"/>
        <v>TDI</v>
      </c>
      <c r="AF200" t="str">
        <f t="shared" si="50"/>
        <v>--</v>
      </c>
      <c r="AG200">
        <f t="shared" si="51"/>
        <v>65.521900000000002</v>
      </c>
      <c r="AH200" t="str">
        <f>IF(IFERROR(IF(IF(AF200="--",INDEX(D:D,MATCH(AE200,INDEX(B:B,MATCH(AE200,B:B,)+1):B10714,)+MATCH(AE200,B:B,)))=D200,VLOOKUP(AE200,B:D,3,0),IF(AF200="--",INDEX(D:D,MATCH(AE200,INDEX(B:B,MATCH(AE200,B:B,)+1):B10714,)+MATCH(AE200,B:B,)),"---")),"---")=AD200,"---",IFERROR(IF(IF(AF200="--",INDEX(D:D,MATCH(AE200,INDEX(B:B,MATCH(AE200,B:B,)+1):B10714,)+MATCH(AE200,B:B,)))=AD200,VLOOKUP(AE200,B:D,3,0),IF(AF200="--",INDEX(D:D,MATCH(AE200,INDEX(B:B,MATCH(AE200,B:B,)+1):B10714,)+MATCH(AE200,B:B,)),"---")),"---"))</f>
        <v>U1-32</v>
      </c>
      <c r="AI200" t="str">
        <f t="shared" si="52"/>
        <v>--</v>
      </c>
      <c r="AJ200" t="str">
        <f t="shared" si="53"/>
        <v>TDI</v>
      </c>
      <c r="AK200">
        <f t="shared" si="54"/>
        <v>2</v>
      </c>
      <c r="AL200" t="str">
        <f t="shared" si="55"/>
        <v>--</v>
      </c>
      <c r="AT200" t="str">
        <f t="shared" si="46"/>
        <v>NetJM2_94</v>
      </c>
      <c r="AU200" t="str">
        <f t="shared" si="47"/>
        <v>--</v>
      </c>
    </row>
    <row r="201" spans="1:47" x14ac:dyDescent="0.25">
      <c r="A201" t="str">
        <f t="shared" si="42"/>
        <v>JM2-95</v>
      </c>
      <c r="B201" t="str">
        <f t="shared" si="43"/>
        <v>TDI</v>
      </c>
      <c r="C201" t="str">
        <f t="shared" si="44"/>
        <v>JM2-TDI</v>
      </c>
      <c r="D201" t="str">
        <f t="shared" si="45"/>
        <v>JM2-95</v>
      </c>
      <c r="E201" t="s">
        <v>270</v>
      </c>
      <c r="F201">
        <v>95</v>
      </c>
      <c r="G201" t="s">
        <v>532</v>
      </c>
      <c r="L201" t="s">
        <v>533</v>
      </c>
      <c r="M201" t="s">
        <v>290</v>
      </c>
      <c r="N201">
        <v>28.860299999999999</v>
      </c>
      <c r="AB201" t="str">
        <f>B2B!D198</f>
        <v>JM2</v>
      </c>
      <c r="AC201" t="str">
        <f>B2B!E198</f>
        <v>96</v>
      </c>
      <c r="AD201" t="str">
        <f t="shared" si="48"/>
        <v>JM2-96</v>
      </c>
      <c r="AE201" t="str">
        <f t="shared" si="49"/>
        <v>NetJM2_96</v>
      </c>
      <c r="AF201" t="str">
        <f t="shared" si="50"/>
        <v>--</v>
      </c>
      <c r="AG201" t="e">
        <f t="shared" si="51"/>
        <v>#N/A</v>
      </c>
      <c r="AH201" t="str">
        <f>IF(IFERROR(IF(IF(AF201="--",INDEX(D:D,MATCH(AE201,INDEX(B:B,MATCH(AE201,B:B,)+1):B10715,)+MATCH(AE201,B:B,)))=D201,VLOOKUP(AE201,B:D,3,0),IF(AF201="--",INDEX(D:D,MATCH(AE201,INDEX(B:B,MATCH(AE201,B:B,)+1):B10715,)+MATCH(AE201,B:B,)),"---")),"---")=AD201,"---",IFERROR(IF(IF(AF201="--",INDEX(D:D,MATCH(AE201,INDEX(B:B,MATCH(AE201,B:B,)+1):B10715,)+MATCH(AE201,B:B,)))=AD201,VLOOKUP(AE201,B:D,3,0),IF(AF201="--",INDEX(D:D,MATCH(AE201,INDEX(B:B,MATCH(AE201,B:B,)+1):B10715,)+MATCH(AE201,B:B,)),"---")),"---"))</f>
        <v>---</v>
      </c>
      <c r="AI201" t="str">
        <f t="shared" si="52"/>
        <v>--</v>
      </c>
      <c r="AJ201" t="str">
        <f t="shared" si="53"/>
        <v>NetJM2_96</v>
      </c>
      <c r="AK201">
        <f t="shared" si="54"/>
        <v>1</v>
      </c>
      <c r="AL201" t="str">
        <f t="shared" si="55"/>
        <v>--</v>
      </c>
      <c r="AT201" t="str">
        <f t="shared" si="46"/>
        <v>TDI</v>
      </c>
      <c r="AU201" t="str">
        <f t="shared" si="47"/>
        <v>--</v>
      </c>
    </row>
    <row r="202" spans="1:47" x14ac:dyDescent="0.25">
      <c r="A202" t="str">
        <f t="shared" si="42"/>
        <v>JM2-96</v>
      </c>
      <c r="B202" t="str">
        <f t="shared" si="43"/>
        <v>NetJM2_96</v>
      </c>
      <c r="C202" t="str">
        <f t="shared" si="44"/>
        <v>JM2-NetJM2_96</v>
      </c>
      <c r="D202" t="str">
        <f t="shared" si="45"/>
        <v>JM2-96</v>
      </c>
      <c r="E202" t="s">
        <v>270</v>
      </c>
      <c r="F202">
        <v>96</v>
      </c>
      <c r="G202" t="s">
        <v>534</v>
      </c>
      <c r="L202" t="s">
        <v>535</v>
      </c>
      <c r="M202" t="s">
        <v>290</v>
      </c>
      <c r="N202">
        <v>40.5565</v>
      </c>
      <c r="AB202" t="str">
        <f>B2B!D199</f>
        <v>JM2</v>
      </c>
      <c r="AC202" t="str">
        <f>B2B!E199</f>
        <v>97</v>
      </c>
      <c r="AD202" t="str">
        <f t="shared" si="48"/>
        <v>JM2-97</v>
      </c>
      <c r="AE202" t="str">
        <f t="shared" si="49"/>
        <v>TDO</v>
      </c>
      <c r="AF202" t="str">
        <f t="shared" si="50"/>
        <v>--</v>
      </c>
      <c r="AG202">
        <f t="shared" si="51"/>
        <v>65.911500000000004</v>
      </c>
      <c r="AH202" t="str">
        <f>IF(IFERROR(IF(IF(AF202="--",INDEX(D:D,MATCH(AE202,INDEX(B:B,MATCH(AE202,B:B,)+1):B10716,)+MATCH(AE202,B:B,)))=D202,VLOOKUP(AE202,B:D,3,0),IF(AF202="--",INDEX(D:D,MATCH(AE202,INDEX(B:B,MATCH(AE202,B:B,)+1):B10716,)+MATCH(AE202,B:B,)),"---")),"---")=AD202,"---",IFERROR(IF(IF(AF202="--",INDEX(D:D,MATCH(AE202,INDEX(B:B,MATCH(AE202,B:B,)+1):B10716,)+MATCH(AE202,B:B,)))=AD202,VLOOKUP(AE202,B:D,3,0),IF(AF202="--",INDEX(D:D,MATCH(AE202,INDEX(B:B,MATCH(AE202,B:B,)+1):B10716,)+MATCH(AE202,B:B,)),"---")),"---"))</f>
        <v>U1-1</v>
      </c>
      <c r="AI202" t="str">
        <f t="shared" si="52"/>
        <v>--</v>
      </c>
      <c r="AJ202" t="str">
        <f t="shared" si="53"/>
        <v>TDO</v>
      </c>
      <c r="AK202">
        <f t="shared" si="54"/>
        <v>2</v>
      </c>
      <c r="AL202" t="str">
        <f t="shared" si="55"/>
        <v>--</v>
      </c>
      <c r="AT202" t="str">
        <f t="shared" si="46"/>
        <v>NetJM2_96</v>
      </c>
      <c r="AU202" t="str">
        <f t="shared" si="47"/>
        <v>--</v>
      </c>
    </row>
    <row r="203" spans="1:47" x14ac:dyDescent="0.25">
      <c r="A203" t="str">
        <f t="shared" si="42"/>
        <v>JM2-97</v>
      </c>
      <c r="B203" t="str">
        <f t="shared" si="43"/>
        <v>TDO</v>
      </c>
      <c r="C203" t="str">
        <f t="shared" si="44"/>
        <v>JM2-TDO</v>
      </c>
      <c r="D203" t="str">
        <f t="shared" si="45"/>
        <v>JM2-97</v>
      </c>
      <c r="E203" t="s">
        <v>270</v>
      </c>
      <c r="F203">
        <v>97</v>
      </c>
      <c r="G203" t="s">
        <v>536</v>
      </c>
      <c r="L203" t="s">
        <v>537</v>
      </c>
      <c r="M203" t="s">
        <v>290</v>
      </c>
      <c r="N203">
        <v>40.482700000000001</v>
      </c>
      <c r="AB203" t="str">
        <f>B2B!D200</f>
        <v>JM2</v>
      </c>
      <c r="AC203" t="str">
        <f>B2B!E200</f>
        <v>98</v>
      </c>
      <c r="AD203" t="str">
        <f t="shared" si="48"/>
        <v>JM2-98</v>
      </c>
      <c r="AE203" t="str">
        <f t="shared" si="49"/>
        <v>NetJM2_98</v>
      </c>
      <c r="AF203" t="str">
        <f t="shared" si="50"/>
        <v>--</v>
      </c>
      <c r="AG203" t="e">
        <f t="shared" si="51"/>
        <v>#N/A</v>
      </c>
      <c r="AH203" t="str">
        <f>IF(IFERROR(IF(IF(AF203="--",INDEX(D:D,MATCH(AE203,INDEX(B:B,MATCH(AE203,B:B,)+1):B10717,)+MATCH(AE203,B:B,)))=D203,VLOOKUP(AE203,B:D,3,0),IF(AF203="--",INDEX(D:D,MATCH(AE203,INDEX(B:B,MATCH(AE203,B:B,)+1):B10717,)+MATCH(AE203,B:B,)),"---")),"---")=AD203,"---",IFERROR(IF(IF(AF203="--",INDEX(D:D,MATCH(AE203,INDEX(B:B,MATCH(AE203,B:B,)+1):B10717,)+MATCH(AE203,B:B,)))=AD203,VLOOKUP(AE203,B:D,3,0),IF(AF203="--",INDEX(D:D,MATCH(AE203,INDEX(B:B,MATCH(AE203,B:B,)+1):B10717,)+MATCH(AE203,B:B,)),"---")),"---"))</f>
        <v>---</v>
      </c>
      <c r="AI203" t="str">
        <f t="shared" si="52"/>
        <v>--</v>
      </c>
      <c r="AJ203" t="str">
        <f t="shared" si="53"/>
        <v>NetJM2_98</v>
      </c>
      <c r="AK203">
        <f t="shared" si="54"/>
        <v>1</v>
      </c>
      <c r="AL203" t="str">
        <f t="shared" si="55"/>
        <v>--</v>
      </c>
      <c r="AT203" t="str">
        <f t="shared" si="46"/>
        <v>TDO</v>
      </c>
      <c r="AU203" t="str">
        <f t="shared" si="47"/>
        <v>--</v>
      </c>
    </row>
    <row r="204" spans="1:47" x14ac:dyDescent="0.25">
      <c r="A204" t="str">
        <f t="shared" si="42"/>
        <v>JM2-98</v>
      </c>
      <c r="B204" t="str">
        <f t="shared" si="43"/>
        <v>NetJM2_98</v>
      </c>
      <c r="C204" t="str">
        <f t="shared" si="44"/>
        <v>JM2-NetJM2_98</v>
      </c>
      <c r="D204" t="str">
        <f t="shared" si="45"/>
        <v>JM2-98</v>
      </c>
      <c r="E204" t="s">
        <v>270</v>
      </c>
      <c r="F204">
        <v>98</v>
      </c>
      <c r="G204" t="s">
        <v>538</v>
      </c>
      <c r="L204" t="s">
        <v>539</v>
      </c>
      <c r="M204" t="s">
        <v>290</v>
      </c>
      <c r="N204">
        <v>40.378700000000002</v>
      </c>
      <c r="AB204" t="str">
        <f>B2B!D201</f>
        <v>JM2</v>
      </c>
      <c r="AC204" t="str">
        <f>B2B!E201</f>
        <v>99</v>
      </c>
      <c r="AD204" t="str">
        <f t="shared" si="48"/>
        <v>JM2-99</v>
      </c>
      <c r="AE204" t="str">
        <f t="shared" si="49"/>
        <v>TCK</v>
      </c>
      <c r="AF204" t="str">
        <f t="shared" si="50"/>
        <v>--</v>
      </c>
      <c r="AG204">
        <f t="shared" si="51"/>
        <v>65.688800000000001</v>
      </c>
      <c r="AH204" t="str">
        <f>IF(IFERROR(IF(IF(AF204="--",INDEX(D:D,MATCH(AE204,INDEX(B:B,MATCH(AE204,B:B,)+1):B10718,)+MATCH(AE204,B:B,)))=D204,VLOOKUP(AE204,B:D,3,0),IF(AF204="--",INDEX(D:D,MATCH(AE204,INDEX(B:B,MATCH(AE204,B:B,)+1):B10718,)+MATCH(AE204,B:B,)),"---")),"---")=AD204,"---",IFERROR(IF(IF(AF204="--",INDEX(D:D,MATCH(AE204,INDEX(B:B,MATCH(AE204,B:B,)+1):B10718,)+MATCH(AE204,B:B,)))=AD204,VLOOKUP(AE204,B:D,3,0),IF(AF204="--",INDEX(D:D,MATCH(AE204,INDEX(B:B,MATCH(AE204,B:B,)+1):B10718,)+MATCH(AE204,B:B,)),"---")),"---"))</f>
        <v>U1-30</v>
      </c>
      <c r="AI204" t="str">
        <f t="shared" si="52"/>
        <v>--</v>
      </c>
      <c r="AJ204" t="str">
        <f t="shared" si="53"/>
        <v>TCK</v>
      </c>
      <c r="AK204">
        <f t="shared" si="54"/>
        <v>2</v>
      </c>
      <c r="AL204" t="str">
        <f t="shared" si="55"/>
        <v>--</v>
      </c>
      <c r="AT204" t="str">
        <f t="shared" si="46"/>
        <v>NetJM2_98</v>
      </c>
      <c r="AU204" t="str">
        <f t="shared" si="47"/>
        <v>--</v>
      </c>
    </row>
    <row r="205" spans="1:47" x14ac:dyDescent="0.25">
      <c r="A205" t="str">
        <f t="shared" si="42"/>
        <v>JM2-99</v>
      </c>
      <c r="B205" t="str">
        <f t="shared" si="43"/>
        <v>TCK</v>
      </c>
      <c r="C205" t="str">
        <f t="shared" si="44"/>
        <v>JM2-TCK</v>
      </c>
      <c r="D205" t="str">
        <f t="shared" si="45"/>
        <v>JM2-99</v>
      </c>
      <c r="E205" t="s">
        <v>270</v>
      </c>
      <c r="F205">
        <v>99</v>
      </c>
      <c r="G205" t="s">
        <v>540</v>
      </c>
      <c r="L205" t="s">
        <v>541</v>
      </c>
      <c r="M205" t="s">
        <v>290</v>
      </c>
      <c r="N205">
        <v>40.226599999999998</v>
      </c>
      <c r="AB205" t="str">
        <f>B2B!D202</f>
        <v>JM2</v>
      </c>
      <c r="AC205" t="str">
        <f>B2B!E202</f>
        <v>100</v>
      </c>
      <c r="AD205" t="str">
        <f t="shared" si="48"/>
        <v>JM2-100</v>
      </c>
      <c r="AE205" t="str">
        <f t="shared" si="49"/>
        <v>NetJM2_100</v>
      </c>
      <c r="AF205" t="str">
        <f t="shared" si="50"/>
        <v>--</v>
      </c>
      <c r="AG205" t="e">
        <f t="shared" si="51"/>
        <v>#N/A</v>
      </c>
      <c r="AH205" t="str">
        <f>IF(IFERROR(IF(IF(AF205="--",INDEX(D:D,MATCH(AE205,INDEX(B:B,MATCH(AE205,B:B,)+1):B10719,)+MATCH(AE205,B:B,)))=D205,VLOOKUP(AE205,B:D,3,0),IF(AF205="--",INDEX(D:D,MATCH(AE205,INDEX(B:B,MATCH(AE205,B:B,)+1):B10719,)+MATCH(AE205,B:B,)),"---")),"---")=AD205,"---",IFERROR(IF(IF(AF205="--",INDEX(D:D,MATCH(AE205,INDEX(B:B,MATCH(AE205,B:B,)+1):B10719,)+MATCH(AE205,B:B,)))=AD205,VLOOKUP(AE205,B:D,3,0),IF(AF205="--",INDEX(D:D,MATCH(AE205,INDEX(B:B,MATCH(AE205,B:B,)+1):B10719,)+MATCH(AE205,B:B,)),"---")),"---"))</f>
        <v>---</v>
      </c>
      <c r="AI205" t="str">
        <f t="shared" si="52"/>
        <v>--</v>
      </c>
      <c r="AJ205" t="str">
        <f t="shared" si="53"/>
        <v>NetJM2_100</v>
      </c>
      <c r="AK205">
        <f t="shared" si="54"/>
        <v>1</v>
      </c>
      <c r="AL205" t="str">
        <f t="shared" si="55"/>
        <v>--</v>
      </c>
      <c r="AT205" t="str">
        <f t="shared" si="46"/>
        <v>TCK</v>
      </c>
      <c r="AU205" t="str">
        <f t="shared" si="47"/>
        <v>--</v>
      </c>
    </row>
    <row r="206" spans="1:47" x14ac:dyDescent="0.25">
      <c r="A206" t="str">
        <f t="shared" si="42"/>
        <v>JM2-100</v>
      </c>
      <c r="B206" t="str">
        <f t="shared" si="43"/>
        <v>NetJM2_100</v>
      </c>
      <c r="C206" t="str">
        <f t="shared" si="44"/>
        <v>JM2-NetJM2_100</v>
      </c>
      <c r="D206" t="str">
        <f t="shared" si="45"/>
        <v>JM2-100</v>
      </c>
      <c r="E206" t="s">
        <v>270</v>
      </c>
      <c r="F206">
        <v>100</v>
      </c>
      <c r="G206" t="s">
        <v>542</v>
      </c>
      <c r="L206" t="s">
        <v>543</v>
      </c>
      <c r="M206" t="s">
        <v>290</v>
      </c>
      <c r="N206">
        <v>40.074199999999998</v>
      </c>
      <c r="AB206" t="str">
        <f>B2B!D203</f>
        <v>JM3</v>
      </c>
      <c r="AC206" t="str">
        <f>B2B!E203</f>
        <v>1</v>
      </c>
      <c r="AD206" t="str">
        <f t="shared" si="48"/>
        <v>JM3-1</v>
      </c>
      <c r="AE206" t="str">
        <f t="shared" si="49"/>
        <v>SGMII1_OUT_N</v>
      </c>
      <c r="AF206" t="str">
        <f t="shared" si="50"/>
        <v>N8</v>
      </c>
      <c r="AG206">
        <f t="shared" si="51"/>
        <v>32.886600000000001</v>
      </c>
      <c r="AH206" t="str">
        <f>IF(IFERROR(IF(IF(AF206="--",INDEX(D:D,MATCH(AE206,INDEX(B:B,MATCH(AE206,B:B,)+1):B10720,)+MATCH(AE206,B:B,)))=D206,VLOOKUP(AE206,B:D,3,0),IF(AF206="--",INDEX(D:D,MATCH(AE206,INDEX(B:B,MATCH(AE206,B:B,)+1):B10720,)+MATCH(AE206,B:B,)),"---")),"---")=AD206,"---",IFERROR(IF(IF(AF206="--",INDEX(D:D,MATCH(AE206,INDEX(B:B,MATCH(AE206,B:B,)+1):B10720,)+MATCH(AE206,B:B,)))=AD206,VLOOKUP(AE206,B:D,3,0),IF(AF206="--",INDEX(D:D,MATCH(AE206,INDEX(B:B,MATCH(AE206,B:B,)+1):B10720,)+MATCH(AE206,B:B,)),"---")),"---"))</f>
        <v>---</v>
      </c>
      <c r="AI206" t="str">
        <f t="shared" si="52"/>
        <v>--</v>
      </c>
      <c r="AJ206" t="str">
        <f t="shared" si="53"/>
        <v>SGMII1_OUT_N</v>
      </c>
      <c r="AK206">
        <f t="shared" si="54"/>
        <v>2</v>
      </c>
      <c r="AL206" t="str">
        <f t="shared" si="55"/>
        <v>N8</v>
      </c>
      <c r="AT206" t="str">
        <f t="shared" si="46"/>
        <v>NetJM2_100</v>
      </c>
      <c r="AU206" t="str">
        <f t="shared" si="47"/>
        <v>--</v>
      </c>
    </row>
    <row r="207" spans="1:47" x14ac:dyDescent="0.25">
      <c r="A207" t="str">
        <f t="shared" si="42"/>
        <v>JM2-F1</v>
      </c>
      <c r="B207" t="str">
        <f t="shared" si="43"/>
        <v>GND</v>
      </c>
      <c r="C207" t="str">
        <f t="shared" si="44"/>
        <v>JM2-GND</v>
      </c>
      <c r="D207" t="str">
        <f t="shared" si="45"/>
        <v>JM2-F1</v>
      </c>
      <c r="E207" t="s">
        <v>270</v>
      </c>
      <c r="F207" t="s">
        <v>447</v>
      </c>
      <c r="G207" t="s">
        <v>291</v>
      </c>
      <c r="L207" t="s">
        <v>544</v>
      </c>
      <c r="M207" t="s">
        <v>290</v>
      </c>
      <c r="N207">
        <v>40.454599999999999</v>
      </c>
      <c r="AB207" t="str">
        <f>B2B!D204</f>
        <v>JM3</v>
      </c>
      <c r="AC207" t="str">
        <f>B2B!E204</f>
        <v>2</v>
      </c>
      <c r="AD207" t="str">
        <f t="shared" si="48"/>
        <v>JM3-2</v>
      </c>
      <c r="AE207" t="str">
        <f t="shared" si="49"/>
        <v>SGMII1_IN_N</v>
      </c>
      <c r="AF207" t="str">
        <f t="shared" si="50"/>
        <v>K7</v>
      </c>
      <c r="AG207">
        <f t="shared" si="51"/>
        <v>33.7637</v>
      </c>
      <c r="AH207" t="str">
        <f>IF(IFERROR(IF(IF(AF207="--",INDEX(D:D,MATCH(AE207,INDEX(B:B,MATCH(AE207,B:B,)+1):B10721,)+MATCH(AE207,B:B,)))=D207,VLOOKUP(AE207,B:D,3,0),IF(AF207="--",INDEX(D:D,MATCH(AE207,INDEX(B:B,MATCH(AE207,B:B,)+1):B10721,)+MATCH(AE207,B:B,)),"---")),"---")=AD207,"---",IFERROR(IF(IF(AF207="--",INDEX(D:D,MATCH(AE207,INDEX(B:B,MATCH(AE207,B:B,)+1):B10721,)+MATCH(AE207,B:B,)))=AD207,VLOOKUP(AE207,B:D,3,0),IF(AF207="--",INDEX(D:D,MATCH(AE207,INDEX(B:B,MATCH(AE207,B:B,)+1):B10721,)+MATCH(AE207,B:B,)),"---")),"---"))</f>
        <v>---</v>
      </c>
      <c r="AI207" t="str">
        <f t="shared" si="52"/>
        <v>--</v>
      </c>
      <c r="AJ207" t="str">
        <f t="shared" si="53"/>
        <v>SGMII1_IN_N</v>
      </c>
      <c r="AK207">
        <f t="shared" si="54"/>
        <v>2</v>
      </c>
      <c r="AL207" t="str">
        <f t="shared" si="55"/>
        <v>K7</v>
      </c>
      <c r="AT207" t="str">
        <f t="shared" si="46"/>
        <v>GND</v>
      </c>
      <c r="AU207" t="str">
        <f t="shared" si="47"/>
        <v>--</v>
      </c>
    </row>
    <row r="208" spans="1:47" x14ac:dyDescent="0.25">
      <c r="A208" t="str">
        <f t="shared" si="42"/>
        <v>JM2-F2</v>
      </c>
      <c r="B208" t="str">
        <f t="shared" si="43"/>
        <v>GND</v>
      </c>
      <c r="C208" t="str">
        <f t="shared" si="44"/>
        <v>JM2-GND</v>
      </c>
      <c r="D208" t="str">
        <f t="shared" si="45"/>
        <v>JM2-F2</v>
      </c>
      <c r="E208" t="s">
        <v>270</v>
      </c>
      <c r="F208" t="s">
        <v>448</v>
      </c>
      <c r="G208" t="s">
        <v>291</v>
      </c>
      <c r="L208" t="s">
        <v>545</v>
      </c>
      <c r="M208" t="s">
        <v>290</v>
      </c>
      <c r="N208">
        <v>25.0124</v>
      </c>
      <c r="AB208" t="str">
        <f>B2B!D205</f>
        <v>JM3</v>
      </c>
      <c r="AC208" t="str">
        <f>B2B!E205</f>
        <v>3</v>
      </c>
      <c r="AD208" t="str">
        <f t="shared" si="48"/>
        <v>JM3-3</v>
      </c>
      <c r="AE208" t="str">
        <f t="shared" si="49"/>
        <v>SGMII1_OUT_P</v>
      </c>
      <c r="AF208" t="str">
        <f t="shared" si="50"/>
        <v>M7</v>
      </c>
      <c r="AG208">
        <f t="shared" si="51"/>
        <v>32.784799999999997</v>
      </c>
      <c r="AH208" t="str">
        <f>IF(IFERROR(IF(IF(AF208="--",INDEX(D:D,MATCH(AE208,INDEX(B:B,MATCH(AE208,B:B,)+1):B10722,)+MATCH(AE208,B:B,)))=D208,VLOOKUP(AE208,B:D,3,0),IF(AF208="--",INDEX(D:D,MATCH(AE208,INDEX(B:B,MATCH(AE208,B:B,)+1):B10722,)+MATCH(AE208,B:B,)),"---")),"---")=AD208,"---",IFERROR(IF(IF(AF208="--",INDEX(D:D,MATCH(AE208,INDEX(B:B,MATCH(AE208,B:B,)+1):B10722,)+MATCH(AE208,B:B,)))=AD208,VLOOKUP(AE208,B:D,3,0),IF(AF208="--",INDEX(D:D,MATCH(AE208,INDEX(B:B,MATCH(AE208,B:B,)+1):B10722,)+MATCH(AE208,B:B,)),"---")),"---"))</f>
        <v>---</v>
      </c>
      <c r="AI208" t="str">
        <f t="shared" si="52"/>
        <v>--</v>
      </c>
      <c r="AJ208" t="str">
        <f t="shared" si="53"/>
        <v>SGMII1_OUT_P</v>
      </c>
      <c r="AK208">
        <f t="shared" si="54"/>
        <v>2</v>
      </c>
      <c r="AL208" t="str">
        <f t="shared" si="55"/>
        <v>M7</v>
      </c>
      <c r="AT208" t="str">
        <f t="shared" si="46"/>
        <v>GND</v>
      </c>
      <c r="AU208" t="str">
        <f t="shared" si="47"/>
        <v>--</v>
      </c>
    </row>
    <row r="209" spans="1:47" x14ac:dyDescent="0.25">
      <c r="A209" t="str">
        <f t="shared" si="42"/>
        <v>JM3-1</v>
      </c>
      <c r="B209" t="str">
        <f t="shared" si="43"/>
        <v>SGMII1_OUT_N</v>
      </c>
      <c r="C209" t="str">
        <f t="shared" si="44"/>
        <v>JM3-SGMII1_OUT_N</v>
      </c>
      <c r="D209" t="str">
        <f t="shared" si="45"/>
        <v>JM3-1</v>
      </c>
      <c r="E209" t="s">
        <v>271</v>
      </c>
      <c r="F209">
        <v>1</v>
      </c>
      <c r="G209" t="s">
        <v>546</v>
      </c>
      <c r="L209" t="s">
        <v>547</v>
      </c>
      <c r="M209" t="s">
        <v>290</v>
      </c>
      <c r="N209">
        <v>24.979399999999998</v>
      </c>
      <c r="AB209" t="str">
        <f>B2B!D206</f>
        <v>JM3</v>
      </c>
      <c r="AC209" t="str">
        <f>B2B!E206</f>
        <v>4</v>
      </c>
      <c r="AD209" t="str">
        <f t="shared" si="48"/>
        <v>JM3-4</v>
      </c>
      <c r="AE209" t="str">
        <f t="shared" si="49"/>
        <v>SGMII1_IN_P</v>
      </c>
      <c r="AF209" t="str">
        <f t="shared" si="50"/>
        <v>K6</v>
      </c>
      <c r="AG209">
        <f t="shared" si="51"/>
        <v>33.637900000000002</v>
      </c>
      <c r="AH209" t="str">
        <f>IF(IFERROR(IF(IF(AF209="--",INDEX(D:D,MATCH(AE209,INDEX(B:B,MATCH(AE209,B:B,)+1):B10723,)+MATCH(AE209,B:B,)))=D209,VLOOKUP(AE209,B:D,3,0),IF(AF209="--",INDEX(D:D,MATCH(AE209,INDEX(B:B,MATCH(AE209,B:B,)+1):B10723,)+MATCH(AE209,B:B,)),"---")),"---")=AD209,"---",IFERROR(IF(IF(AF209="--",INDEX(D:D,MATCH(AE209,INDEX(B:B,MATCH(AE209,B:B,)+1):B10723,)+MATCH(AE209,B:B,)))=AD209,VLOOKUP(AE209,B:D,3,0),IF(AF209="--",INDEX(D:D,MATCH(AE209,INDEX(B:B,MATCH(AE209,B:B,)+1):B10723,)+MATCH(AE209,B:B,)),"---")),"---"))</f>
        <v>---</v>
      </c>
      <c r="AI209" t="str">
        <f t="shared" si="52"/>
        <v>--</v>
      </c>
      <c r="AJ209" t="str">
        <f t="shared" si="53"/>
        <v>SGMII1_IN_P</v>
      </c>
      <c r="AK209">
        <f t="shared" si="54"/>
        <v>2</v>
      </c>
      <c r="AL209" t="str">
        <f t="shared" si="55"/>
        <v>K6</v>
      </c>
      <c r="AT209" t="str">
        <f t="shared" si="46"/>
        <v>SGMII1_OUT_N</v>
      </c>
      <c r="AU209" t="str">
        <f t="shared" si="47"/>
        <v>--</v>
      </c>
    </row>
    <row r="210" spans="1:47" x14ac:dyDescent="0.25">
      <c r="A210" t="str">
        <f t="shared" si="42"/>
        <v>JM3-2</v>
      </c>
      <c r="B210" t="str">
        <f t="shared" si="43"/>
        <v>SGMII1_IN_N</v>
      </c>
      <c r="C210" t="str">
        <f t="shared" si="44"/>
        <v>JM3-SGMII1_IN_N</v>
      </c>
      <c r="D210" t="str">
        <f t="shared" si="45"/>
        <v>JM3-2</v>
      </c>
      <c r="E210" t="s">
        <v>271</v>
      </c>
      <c r="F210">
        <v>2</v>
      </c>
      <c r="G210" t="s">
        <v>548</v>
      </c>
      <c r="L210" t="s">
        <v>549</v>
      </c>
      <c r="M210" t="s">
        <v>290</v>
      </c>
      <c r="N210">
        <v>25.469200000000001</v>
      </c>
      <c r="AB210" t="str">
        <f>B2B!D207</f>
        <v>JM3</v>
      </c>
      <c r="AC210" t="str">
        <f>B2B!E207</f>
        <v>5</v>
      </c>
      <c r="AD210" t="str">
        <f t="shared" si="48"/>
        <v>JM3-5</v>
      </c>
      <c r="AE210" t="str">
        <f t="shared" si="49"/>
        <v>GND</v>
      </c>
      <c r="AF210" t="str">
        <f t="shared" si="50"/>
        <v>---</v>
      </c>
      <c r="AG210" t="str">
        <f t="shared" si="51"/>
        <v>---</v>
      </c>
      <c r="AH210" t="str">
        <f>IF(IFERROR(IF(IF(AF210="--",INDEX(D:D,MATCH(AE210,INDEX(B:B,MATCH(AE210,B:B,)+1):B10724,)+MATCH(AE210,B:B,)))=D210,VLOOKUP(AE210,B:D,3,0),IF(AF210="--",INDEX(D:D,MATCH(AE210,INDEX(B:B,MATCH(AE210,B:B,)+1):B10724,)+MATCH(AE210,B:B,)),"---")),"---")=AD210,"---",IFERROR(IF(IF(AF210="--",INDEX(D:D,MATCH(AE210,INDEX(B:B,MATCH(AE210,B:B,)+1):B10724,)+MATCH(AE210,B:B,)))=AD210,VLOOKUP(AE210,B:D,3,0),IF(AF210="--",INDEX(D:D,MATCH(AE210,INDEX(B:B,MATCH(AE210,B:B,)+1):B10724,)+MATCH(AE210,B:B,)),"---")),"---"))</f>
        <v>---</v>
      </c>
      <c r="AI210" t="str">
        <f t="shared" si="52"/>
        <v>--</v>
      </c>
      <c r="AJ210" t="str">
        <f t="shared" si="53"/>
        <v>GND</v>
      </c>
      <c r="AK210">
        <f t="shared" si="54"/>
        <v>530</v>
      </c>
      <c r="AL210" t="str">
        <f t="shared" si="55"/>
        <v>---</v>
      </c>
      <c r="AT210" t="str">
        <f t="shared" si="46"/>
        <v>SGMII1_IN_N</v>
      </c>
      <c r="AU210" t="str">
        <f t="shared" si="47"/>
        <v>--</v>
      </c>
    </row>
    <row r="211" spans="1:47" x14ac:dyDescent="0.25">
      <c r="A211" t="str">
        <f t="shared" si="42"/>
        <v>JM3-3</v>
      </c>
      <c r="B211" t="str">
        <f t="shared" si="43"/>
        <v>SGMII1_OUT_P</v>
      </c>
      <c r="C211" t="str">
        <f t="shared" si="44"/>
        <v>JM3-SGMII1_OUT_P</v>
      </c>
      <c r="D211" t="str">
        <f t="shared" si="45"/>
        <v>JM3-3</v>
      </c>
      <c r="E211" t="s">
        <v>271</v>
      </c>
      <c r="F211">
        <v>3</v>
      </c>
      <c r="G211" t="s">
        <v>550</v>
      </c>
      <c r="L211" t="s">
        <v>551</v>
      </c>
      <c r="M211" t="s">
        <v>290</v>
      </c>
      <c r="N211">
        <v>25.189699999999998</v>
      </c>
      <c r="AB211" t="str">
        <f>B2B!D208</f>
        <v>JM3</v>
      </c>
      <c r="AC211" t="str">
        <f>B2B!E208</f>
        <v>6</v>
      </c>
      <c r="AD211" t="str">
        <f t="shared" si="48"/>
        <v>JM3-6</v>
      </c>
      <c r="AE211" t="str">
        <f t="shared" si="49"/>
        <v>GND</v>
      </c>
      <c r="AF211" t="str">
        <f t="shared" si="50"/>
        <v>---</v>
      </c>
      <c r="AG211" t="str">
        <f t="shared" si="51"/>
        <v>---</v>
      </c>
      <c r="AH211" t="str">
        <f>IF(IFERROR(IF(IF(AF211="--",INDEX(D:D,MATCH(AE211,INDEX(B:B,MATCH(AE211,B:B,)+1):B10725,)+MATCH(AE211,B:B,)))=D211,VLOOKUP(AE211,B:D,3,0),IF(AF211="--",INDEX(D:D,MATCH(AE211,INDEX(B:B,MATCH(AE211,B:B,)+1):B10725,)+MATCH(AE211,B:B,)),"---")),"---")=AD211,"---",IFERROR(IF(IF(AF211="--",INDEX(D:D,MATCH(AE211,INDEX(B:B,MATCH(AE211,B:B,)+1):B10725,)+MATCH(AE211,B:B,)))=AD211,VLOOKUP(AE211,B:D,3,0),IF(AF211="--",INDEX(D:D,MATCH(AE211,INDEX(B:B,MATCH(AE211,B:B,)+1):B10725,)+MATCH(AE211,B:B,)),"---")),"---"))</f>
        <v>---</v>
      </c>
      <c r="AI211" t="str">
        <f t="shared" si="52"/>
        <v>--</v>
      </c>
      <c r="AJ211" t="str">
        <f t="shared" si="53"/>
        <v>GND</v>
      </c>
      <c r="AK211">
        <f t="shared" si="54"/>
        <v>530</v>
      </c>
      <c r="AL211" t="str">
        <f t="shared" si="55"/>
        <v>---</v>
      </c>
      <c r="AT211" t="str">
        <f t="shared" si="46"/>
        <v>SGMII1_OUT_P</v>
      </c>
      <c r="AU211" t="str">
        <f t="shared" si="47"/>
        <v>--</v>
      </c>
    </row>
    <row r="212" spans="1:47" x14ac:dyDescent="0.25">
      <c r="A212" t="str">
        <f t="shared" si="42"/>
        <v>JM3-4</v>
      </c>
      <c r="B212" t="str">
        <f t="shared" si="43"/>
        <v>SGMII1_IN_P</v>
      </c>
      <c r="C212" t="str">
        <f t="shared" si="44"/>
        <v>JM3-SGMII1_IN_P</v>
      </c>
      <c r="D212" t="str">
        <f t="shared" si="45"/>
        <v>JM3-4</v>
      </c>
      <c r="E212" t="s">
        <v>271</v>
      </c>
      <c r="F212">
        <v>4</v>
      </c>
      <c r="G212" t="s">
        <v>552</v>
      </c>
      <c r="L212" t="s">
        <v>553</v>
      </c>
      <c r="M212" t="s">
        <v>290</v>
      </c>
      <c r="N212">
        <v>28.430099999999999</v>
      </c>
      <c r="AB212" t="str">
        <f>B2B!D209</f>
        <v>JM3</v>
      </c>
      <c r="AC212" t="str">
        <f>B2B!E209</f>
        <v>7</v>
      </c>
      <c r="AD212" t="str">
        <f t="shared" si="48"/>
        <v>JM3-7</v>
      </c>
      <c r="AE212" t="str">
        <f t="shared" si="49"/>
        <v>XCVR_TX3_P</v>
      </c>
      <c r="AF212" t="str">
        <f t="shared" si="50"/>
        <v>--</v>
      </c>
      <c r="AG212">
        <f t="shared" si="51"/>
        <v>26.853300000000001</v>
      </c>
      <c r="AH212" t="str">
        <f>IF(IFERROR(IF(IF(AF212="--",INDEX(D:D,MATCH(AE212,INDEX(B:B,MATCH(AE212,B:B,)+1):B10726,)+MATCH(AE212,B:B,)))=D212,VLOOKUP(AE212,B:D,3,0),IF(AF212="--",INDEX(D:D,MATCH(AE212,INDEX(B:B,MATCH(AE212,B:B,)+1):B10726,)+MATCH(AE212,B:B,)),"---")),"---")=AD212,"---",IFERROR(IF(IF(AF212="--",INDEX(D:D,MATCH(AE212,INDEX(B:B,MATCH(AE212,B:B,)+1):B10726,)+MATCH(AE212,B:B,)))=AD212,VLOOKUP(AE212,B:D,3,0),IF(AF212="--",INDEX(D:D,MATCH(AE212,INDEX(B:B,MATCH(AE212,B:B,)+1):B10726,)+MATCH(AE212,B:B,)),"---")),"---"))</f>
        <v>---</v>
      </c>
      <c r="AI212" t="str">
        <f t="shared" si="52"/>
        <v>--</v>
      </c>
      <c r="AJ212" t="str">
        <f t="shared" si="53"/>
        <v>XCVR_TX3_P</v>
      </c>
      <c r="AK212">
        <f t="shared" si="54"/>
        <v>1</v>
      </c>
      <c r="AL212" t="str">
        <f t="shared" si="55"/>
        <v>--</v>
      </c>
      <c r="AT212" t="str">
        <f t="shared" si="46"/>
        <v>SGMII1_IN_P</v>
      </c>
      <c r="AU212" t="str">
        <f t="shared" si="47"/>
        <v>--</v>
      </c>
    </row>
    <row r="213" spans="1:47" x14ac:dyDescent="0.25">
      <c r="A213" t="str">
        <f t="shared" si="42"/>
        <v>JM3-5</v>
      </c>
      <c r="B213" t="str">
        <f t="shared" si="43"/>
        <v>GND</v>
      </c>
      <c r="C213" t="str">
        <f t="shared" si="44"/>
        <v>JM3-GND</v>
      </c>
      <c r="D213" t="str">
        <f t="shared" si="45"/>
        <v>JM3-5</v>
      </c>
      <c r="E213" t="s">
        <v>271</v>
      </c>
      <c r="F213">
        <v>5</v>
      </c>
      <c r="G213" t="s">
        <v>291</v>
      </c>
      <c r="L213" t="s">
        <v>554</v>
      </c>
      <c r="M213" t="s">
        <v>290</v>
      </c>
      <c r="N213">
        <v>22.928699999999999</v>
      </c>
      <c r="AB213" t="str">
        <f>B2B!D210</f>
        <v>JM3</v>
      </c>
      <c r="AC213" t="str">
        <f>B2B!E210</f>
        <v>8</v>
      </c>
      <c r="AD213" t="str">
        <f t="shared" si="48"/>
        <v>JM3-8</v>
      </c>
      <c r="AE213" t="str">
        <f t="shared" si="49"/>
        <v>XCVR_RX3_P</v>
      </c>
      <c r="AF213" t="str">
        <f t="shared" si="50"/>
        <v>--</v>
      </c>
      <c r="AG213">
        <f t="shared" si="51"/>
        <v>24.127099999999999</v>
      </c>
      <c r="AH213" t="str">
        <f>IF(IFERROR(IF(IF(AF213="--",INDEX(D:D,MATCH(AE213,INDEX(B:B,MATCH(AE213,B:B,)+1):B10727,)+MATCH(AE213,B:B,)))=D213,VLOOKUP(AE213,B:D,3,0),IF(AF213="--",INDEX(D:D,MATCH(AE213,INDEX(B:B,MATCH(AE213,B:B,)+1):B10727,)+MATCH(AE213,B:B,)),"---")),"---")=AD213,"---",IFERROR(IF(IF(AF213="--",INDEX(D:D,MATCH(AE213,INDEX(B:B,MATCH(AE213,B:B,)+1):B10727,)+MATCH(AE213,B:B,)))=AD213,VLOOKUP(AE213,B:D,3,0),IF(AF213="--",INDEX(D:D,MATCH(AE213,INDEX(B:B,MATCH(AE213,B:B,)+1):B10727,)+MATCH(AE213,B:B,)),"---")),"---"))</f>
        <v>---</v>
      </c>
      <c r="AI213" t="str">
        <f t="shared" si="52"/>
        <v>--</v>
      </c>
      <c r="AJ213" t="str">
        <f t="shared" si="53"/>
        <v>XCVR_RX3_P</v>
      </c>
      <c r="AK213">
        <f t="shared" si="54"/>
        <v>1</v>
      </c>
      <c r="AL213" t="str">
        <f t="shared" si="55"/>
        <v>--</v>
      </c>
      <c r="AT213" t="str">
        <f t="shared" si="46"/>
        <v>GND</v>
      </c>
      <c r="AU213" t="str">
        <f t="shared" si="47"/>
        <v>--</v>
      </c>
    </row>
    <row r="214" spans="1:47" x14ac:dyDescent="0.25">
      <c r="A214" t="str">
        <f t="shared" si="42"/>
        <v>JM3-6</v>
      </c>
      <c r="B214" t="str">
        <f t="shared" si="43"/>
        <v>GND</v>
      </c>
      <c r="C214" t="str">
        <f t="shared" si="44"/>
        <v>JM3-GND</v>
      </c>
      <c r="D214" t="str">
        <f t="shared" si="45"/>
        <v>JM3-6</v>
      </c>
      <c r="E214" t="s">
        <v>271</v>
      </c>
      <c r="F214">
        <v>6</v>
      </c>
      <c r="G214" t="s">
        <v>291</v>
      </c>
      <c r="L214" t="s">
        <v>555</v>
      </c>
      <c r="M214" t="s">
        <v>290</v>
      </c>
      <c r="N214">
        <v>23.615400000000001</v>
      </c>
      <c r="AB214" t="str">
        <f>B2B!D211</f>
        <v>JM3</v>
      </c>
      <c r="AC214" t="str">
        <f>B2B!E211</f>
        <v>9</v>
      </c>
      <c r="AD214" t="str">
        <f t="shared" si="48"/>
        <v>JM3-9</v>
      </c>
      <c r="AE214" t="str">
        <f t="shared" si="49"/>
        <v>XCVR_TX3_N</v>
      </c>
      <c r="AF214" t="str">
        <f t="shared" si="50"/>
        <v>--</v>
      </c>
      <c r="AG214">
        <f t="shared" si="51"/>
        <v>26.607299999999999</v>
      </c>
      <c r="AH214" t="str">
        <f>IF(IFERROR(IF(IF(AF214="--",INDEX(D:D,MATCH(AE214,INDEX(B:B,MATCH(AE214,B:B,)+1):B10728,)+MATCH(AE214,B:B,)))=D214,VLOOKUP(AE214,B:D,3,0),IF(AF214="--",INDEX(D:D,MATCH(AE214,INDEX(B:B,MATCH(AE214,B:B,)+1):B10728,)+MATCH(AE214,B:B,)),"---")),"---")=AD214,"---",IFERROR(IF(IF(AF214="--",INDEX(D:D,MATCH(AE214,INDEX(B:B,MATCH(AE214,B:B,)+1):B10728,)+MATCH(AE214,B:B,)))=AD214,VLOOKUP(AE214,B:D,3,0),IF(AF214="--",INDEX(D:D,MATCH(AE214,INDEX(B:B,MATCH(AE214,B:B,)+1):B10728,)+MATCH(AE214,B:B,)),"---")),"---"))</f>
        <v>---</v>
      </c>
      <c r="AI214" t="str">
        <f t="shared" si="52"/>
        <v>--</v>
      </c>
      <c r="AJ214" t="str">
        <f t="shared" si="53"/>
        <v>XCVR_TX3_N</v>
      </c>
      <c r="AK214">
        <f t="shared" si="54"/>
        <v>1</v>
      </c>
      <c r="AL214" t="str">
        <f t="shared" si="55"/>
        <v>--</v>
      </c>
      <c r="AT214" t="str">
        <f t="shared" si="46"/>
        <v>GND</v>
      </c>
      <c r="AU214" t="str">
        <f t="shared" si="47"/>
        <v>--</v>
      </c>
    </row>
    <row r="215" spans="1:47" x14ac:dyDescent="0.25">
      <c r="A215" t="str">
        <f t="shared" si="42"/>
        <v>JM3-7</v>
      </c>
      <c r="B215" t="str">
        <f t="shared" si="43"/>
        <v>XCVR_TX3_P</v>
      </c>
      <c r="C215" t="str">
        <f t="shared" si="44"/>
        <v>JM3-XCVR_TX3_P</v>
      </c>
      <c r="D215" t="str">
        <f t="shared" si="45"/>
        <v>JM3-7</v>
      </c>
      <c r="E215" t="s">
        <v>271</v>
      </c>
      <c r="F215">
        <v>7</v>
      </c>
      <c r="G215" t="s">
        <v>556</v>
      </c>
      <c r="L215" t="s">
        <v>557</v>
      </c>
      <c r="M215" t="s">
        <v>290</v>
      </c>
      <c r="N215">
        <v>25.158799999999999</v>
      </c>
      <c r="AB215" t="str">
        <f>B2B!D212</f>
        <v>JM3</v>
      </c>
      <c r="AC215" t="str">
        <f>B2B!E212</f>
        <v>10</v>
      </c>
      <c r="AD215" t="str">
        <f t="shared" si="48"/>
        <v>JM3-10</v>
      </c>
      <c r="AE215" t="str">
        <f t="shared" si="49"/>
        <v>XCVR_RX3_N</v>
      </c>
      <c r="AF215" t="str">
        <f t="shared" si="50"/>
        <v>--</v>
      </c>
      <c r="AG215">
        <f t="shared" si="51"/>
        <v>23.871700000000001</v>
      </c>
      <c r="AH215" t="str">
        <f>IF(IFERROR(IF(IF(AF215="--",INDEX(D:D,MATCH(AE215,INDEX(B:B,MATCH(AE215,B:B,)+1):B10729,)+MATCH(AE215,B:B,)))=D215,VLOOKUP(AE215,B:D,3,0),IF(AF215="--",INDEX(D:D,MATCH(AE215,INDEX(B:B,MATCH(AE215,B:B,)+1):B10729,)+MATCH(AE215,B:B,)),"---")),"---")=AD215,"---",IFERROR(IF(IF(AF215="--",INDEX(D:D,MATCH(AE215,INDEX(B:B,MATCH(AE215,B:B,)+1):B10729,)+MATCH(AE215,B:B,)))=AD215,VLOOKUP(AE215,B:D,3,0),IF(AF215="--",INDEX(D:D,MATCH(AE215,INDEX(B:B,MATCH(AE215,B:B,)+1):B10729,)+MATCH(AE215,B:B,)),"---")),"---"))</f>
        <v>---</v>
      </c>
      <c r="AI215" t="str">
        <f t="shared" si="52"/>
        <v>--</v>
      </c>
      <c r="AJ215" t="str">
        <f t="shared" si="53"/>
        <v>XCVR_RX3_N</v>
      </c>
      <c r="AK215">
        <f t="shared" si="54"/>
        <v>1</v>
      </c>
      <c r="AL215" t="str">
        <f t="shared" si="55"/>
        <v>--</v>
      </c>
      <c r="AT215" t="str">
        <f t="shared" si="46"/>
        <v>XCVR_TX3_P</v>
      </c>
      <c r="AU215" t="str">
        <f t="shared" si="47"/>
        <v>--</v>
      </c>
    </row>
    <row r="216" spans="1:47" x14ac:dyDescent="0.25">
      <c r="A216" t="str">
        <f t="shared" si="42"/>
        <v>JM3-8</v>
      </c>
      <c r="B216" t="str">
        <f t="shared" si="43"/>
        <v>XCVR_RX3_P</v>
      </c>
      <c r="C216" t="str">
        <f t="shared" si="44"/>
        <v>JM3-XCVR_RX3_P</v>
      </c>
      <c r="D216" t="str">
        <f t="shared" si="45"/>
        <v>JM3-8</v>
      </c>
      <c r="E216" t="s">
        <v>271</v>
      </c>
      <c r="F216">
        <v>8</v>
      </c>
      <c r="G216" t="s">
        <v>558</v>
      </c>
      <c r="L216" t="s">
        <v>559</v>
      </c>
      <c r="M216" t="s">
        <v>290</v>
      </c>
      <c r="N216">
        <v>25.037800000000001</v>
      </c>
      <c r="AB216" t="str">
        <f>B2B!D213</f>
        <v>JM3</v>
      </c>
      <c r="AC216" t="str">
        <f>B2B!E213</f>
        <v>11</v>
      </c>
      <c r="AD216" t="str">
        <f t="shared" si="48"/>
        <v>JM3-11</v>
      </c>
      <c r="AE216" t="str">
        <f t="shared" si="49"/>
        <v>GND</v>
      </c>
      <c r="AF216" t="str">
        <f t="shared" si="50"/>
        <v>---</v>
      </c>
      <c r="AG216" t="str">
        <f t="shared" si="51"/>
        <v>---</v>
      </c>
      <c r="AH216" t="str">
        <f>IF(IFERROR(IF(IF(AF216="--",INDEX(D:D,MATCH(AE216,INDEX(B:B,MATCH(AE216,B:B,)+1):B10730,)+MATCH(AE216,B:B,)))=D216,VLOOKUP(AE216,B:D,3,0),IF(AF216="--",INDEX(D:D,MATCH(AE216,INDEX(B:B,MATCH(AE216,B:B,)+1):B10730,)+MATCH(AE216,B:B,)),"---")),"---")=AD216,"---",IFERROR(IF(IF(AF216="--",INDEX(D:D,MATCH(AE216,INDEX(B:B,MATCH(AE216,B:B,)+1):B10730,)+MATCH(AE216,B:B,)))=AD216,VLOOKUP(AE216,B:D,3,0),IF(AF216="--",INDEX(D:D,MATCH(AE216,INDEX(B:B,MATCH(AE216,B:B,)+1):B10730,)+MATCH(AE216,B:B,)),"---")),"---"))</f>
        <v>---</v>
      </c>
      <c r="AI216" t="str">
        <f t="shared" si="52"/>
        <v>--</v>
      </c>
      <c r="AJ216" t="str">
        <f t="shared" si="53"/>
        <v>GND</v>
      </c>
      <c r="AK216">
        <f t="shared" si="54"/>
        <v>530</v>
      </c>
      <c r="AL216" t="str">
        <f t="shared" si="55"/>
        <v>---</v>
      </c>
      <c r="AT216" t="str">
        <f t="shared" si="46"/>
        <v>XCVR_RX3_P</v>
      </c>
      <c r="AU216" t="str">
        <f t="shared" si="47"/>
        <v>--</v>
      </c>
    </row>
    <row r="217" spans="1:47" x14ac:dyDescent="0.25">
      <c r="A217" t="str">
        <f t="shared" si="42"/>
        <v>JM3-9</v>
      </c>
      <c r="B217" t="str">
        <f t="shared" si="43"/>
        <v>XCVR_TX3_N</v>
      </c>
      <c r="C217" t="str">
        <f t="shared" si="44"/>
        <v>JM3-XCVR_TX3_N</v>
      </c>
      <c r="D217" t="str">
        <f t="shared" si="45"/>
        <v>JM3-9</v>
      </c>
      <c r="E217" t="s">
        <v>271</v>
      </c>
      <c r="F217">
        <v>9</v>
      </c>
      <c r="G217" t="s">
        <v>560</v>
      </c>
      <c r="L217" t="s">
        <v>561</v>
      </c>
      <c r="M217" t="s">
        <v>290</v>
      </c>
      <c r="N217">
        <v>30.291699999999999</v>
      </c>
      <c r="AB217" t="str">
        <f>B2B!D214</f>
        <v>JM3</v>
      </c>
      <c r="AC217" t="str">
        <f>B2B!E214</f>
        <v>12</v>
      </c>
      <c r="AD217" t="str">
        <f t="shared" si="48"/>
        <v>JM3-12</v>
      </c>
      <c r="AE217" t="str">
        <f t="shared" si="49"/>
        <v>GND</v>
      </c>
      <c r="AF217" t="str">
        <f t="shared" si="50"/>
        <v>---</v>
      </c>
      <c r="AG217" t="str">
        <f t="shared" si="51"/>
        <v>---</v>
      </c>
      <c r="AH217" t="str">
        <f>IF(IFERROR(IF(IF(AF217="--",INDEX(D:D,MATCH(AE217,INDEX(B:B,MATCH(AE217,B:B,)+1):B10731,)+MATCH(AE217,B:B,)))=D217,VLOOKUP(AE217,B:D,3,0),IF(AF217="--",INDEX(D:D,MATCH(AE217,INDEX(B:B,MATCH(AE217,B:B,)+1):B10731,)+MATCH(AE217,B:B,)),"---")),"---")=AD217,"---",IFERROR(IF(IF(AF217="--",INDEX(D:D,MATCH(AE217,INDEX(B:B,MATCH(AE217,B:B,)+1):B10731,)+MATCH(AE217,B:B,)))=AD217,VLOOKUP(AE217,B:D,3,0),IF(AF217="--",INDEX(D:D,MATCH(AE217,INDEX(B:B,MATCH(AE217,B:B,)+1):B10731,)+MATCH(AE217,B:B,)),"---")),"---"))</f>
        <v>---</v>
      </c>
      <c r="AI217" t="str">
        <f t="shared" si="52"/>
        <v>--</v>
      </c>
      <c r="AJ217" t="str">
        <f t="shared" si="53"/>
        <v>GND</v>
      </c>
      <c r="AK217">
        <f t="shared" si="54"/>
        <v>530</v>
      </c>
      <c r="AL217" t="str">
        <f t="shared" si="55"/>
        <v>---</v>
      </c>
      <c r="AT217" t="str">
        <f t="shared" si="46"/>
        <v>XCVR_TX3_N</v>
      </c>
      <c r="AU217" t="str">
        <f t="shared" si="47"/>
        <v>--</v>
      </c>
    </row>
    <row r="218" spans="1:47" x14ac:dyDescent="0.25">
      <c r="A218" t="str">
        <f t="shared" si="42"/>
        <v>JM3-10</v>
      </c>
      <c r="B218" t="str">
        <f t="shared" si="43"/>
        <v>XCVR_RX3_N</v>
      </c>
      <c r="C218" t="str">
        <f t="shared" si="44"/>
        <v>JM3-XCVR_RX3_N</v>
      </c>
      <c r="D218" t="str">
        <f t="shared" si="45"/>
        <v>JM3-10</v>
      </c>
      <c r="E218" t="s">
        <v>271</v>
      </c>
      <c r="F218">
        <v>10</v>
      </c>
      <c r="G218" t="s">
        <v>562</v>
      </c>
      <c r="L218" t="s">
        <v>563</v>
      </c>
      <c r="M218" t="s">
        <v>290</v>
      </c>
      <c r="N218">
        <v>30.398599999999998</v>
      </c>
      <c r="AB218" t="str">
        <f>B2B!D215</f>
        <v>JM3</v>
      </c>
      <c r="AC218" t="str">
        <f>B2B!E215</f>
        <v>13</v>
      </c>
      <c r="AD218" t="str">
        <f t="shared" si="48"/>
        <v>JM3-13</v>
      </c>
      <c r="AE218" t="str">
        <f t="shared" si="49"/>
        <v>XCVR_TX2_P</v>
      </c>
      <c r="AF218" t="str">
        <f t="shared" si="50"/>
        <v>--</v>
      </c>
      <c r="AG218">
        <f t="shared" si="51"/>
        <v>23.949200000000001</v>
      </c>
      <c r="AH218" t="str">
        <f>IF(IFERROR(IF(IF(AF218="--",INDEX(D:D,MATCH(AE218,INDEX(B:B,MATCH(AE218,B:B,)+1):B10732,)+MATCH(AE218,B:B,)))=D218,VLOOKUP(AE218,B:D,3,0),IF(AF218="--",INDEX(D:D,MATCH(AE218,INDEX(B:B,MATCH(AE218,B:B,)+1):B10732,)+MATCH(AE218,B:B,)),"---")),"---")=AD218,"---",IFERROR(IF(IF(AF218="--",INDEX(D:D,MATCH(AE218,INDEX(B:B,MATCH(AE218,B:B,)+1):B10732,)+MATCH(AE218,B:B,)))=AD218,VLOOKUP(AE218,B:D,3,0),IF(AF218="--",INDEX(D:D,MATCH(AE218,INDEX(B:B,MATCH(AE218,B:B,)+1):B10732,)+MATCH(AE218,B:B,)),"---")),"---"))</f>
        <v>---</v>
      </c>
      <c r="AI218" t="str">
        <f t="shared" si="52"/>
        <v>--</v>
      </c>
      <c r="AJ218" t="str">
        <f t="shared" si="53"/>
        <v>XCVR_TX2_P</v>
      </c>
      <c r="AK218">
        <f t="shared" si="54"/>
        <v>1</v>
      </c>
      <c r="AL218" t="str">
        <f t="shared" si="55"/>
        <v>--</v>
      </c>
      <c r="AT218" t="str">
        <f t="shared" si="46"/>
        <v>XCVR_RX3_N</v>
      </c>
      <c r="AU218" t="str">
        <f t="shared" si="47"/>
        <v>--</v>
      </c>
    </row>
    <row r="219" spans="1:47" x14ac:dyDescent="0.25">
      <c r="A219" t="str">
        <f t="shared" si="42"/>
        <v>JM3-11</v>
      </c>
      <c r="B219" t="str">
        <f t="shared" si="43"/>
        <v>GND</v>
      </c>
      <c r="C219" t="str">
        <f t="shared" si="44"/>
        <v>JM3-GND</v>
      </c>
      <c r="D219" t="str">
        <f t="shared" si="45"/>
        <v>JM3-11</v>
      </c>
      <c r="E219" t="s">
        <v>271</v>
      </c>
      <c r="F219">
        <v>11</v>
      </c>
      <c r="G219" t="s">
        <v>291</v>
      </c>
      <c r="L219" t="s">
        <v>564</v>
      </c>
      <c r="M219" t="s">
        <v>290</v>
      </c>
      <c r="N219">
        <v>29.458600000000001</v>
      </c>
      <c r="AB219" t="str">
        <f>B2B!D216</f>
        <v>JM3</v>
      </c>
      <c r="AC219" t="str">
        <f>B2B!E216</f>
        <v>14</v>
      </c>
      <c r="AD219" t="str">
        <f t="shared" si="48"/>
        <v>JM3-14</v>
      </c>
      <c r="AE219" t="str">
        <f t="shared" si="49"/>
        <v>XCVR_RX2_P</v>
      </c>
      <c r="AF219" t="str">
        <f t="shared" si="50"/>
        <v>--</v>
      </c>
      <c r="AG219">
        <f t="shared" si="51"/>
        <v>17.687200000000001</v>
      </c>
      <c r="AH219" t="str">
        <f>IF(IFERROR(IF(IF(AF219="--",INDEX(D:D,MATCH(AE219,INDEX(B:B,MATCH(AE219,B:B,)+1):B10733,)+MATCH(AE219,B:B,)))=D219,VLOOKUP(AE219,B:D,3,0),IF(AF219="--",INDEX(D:D,MATCH(AE219,INDEX(B:B,MATCH(AE219,B:B,)+1):B10733,)+MATCH(AE219,B:B,)),"---")),"---")=AD219,"---",IFERROR(IF(IF(AF219="--",INDEX(D:D,MATCH(AE219,INDEX(B:B,MATCH(AE219,B:B,)+1):B10733,)+MATCH(AE219,B:B,)))=AD219,VLOOKUP(AE219,B:D,3,0),IF(AF219="--",INDEX(D:D,MATCH(AE219,INDEX(B:B,MATCH(AE219,B:B,)+1):B10733,)+MATCH(AE219,B:B,)),"---")),"---"))</f>
        <v>---</v>
      </c>
      <c r="AI219" t="str">
        <f t="shared" si="52"/>
        <v>--</v>
      </c>
      <c r="AJ219" t="str">
        <f t="shared" si="53"/>
        <v>XCVR_RX2_P</v>
      </c>
      <c r="AK219">
        <f t="shared" si="54"/>
        <v>1</v>
      </c>
      <c r="AL219" t="str">
        <f t="shared" si="55"/>
        <v>--</v>
      </c>
      <c r="AT219" t="str">
        <f t="shared" si="46"/>
        <v>GND</v>
      </c>
      <c r="AU219" t="str">
        <f t="shared" si="47"/>
        <v>--</v>
      </c>
    </row>
    <row r="220" spans="1:47" x14ac:dyDescent="0.25">
      <c r="A220" t="str">
        <f t="shared" si="42"/>
        <v>JM3-12</v>
      </c>
      <c r="B220" t="str">
        <f t="shared" si="43"/>
        <v>GND</v>
      </c>
      <c r="C220" t="str">
        <f t="shared" si="44"/>
        <v>JM3-GND</v>
      </c>
      <c r="D220" t="str">
        <f t="shared" si="45"/>
        <v>JM3-12</v>
      </c>
      <c r="E220" t="s">
        <v>271</v>
      </c>
      <c r="F220">
        <v>12</v>
      </c>
      <c r="G220" t="s">
        <v>291</v>
      </c>
      <c r="L220" t="s">
        <v>565</v>
      </c>
      <c r="M220" t="s">
        <v>290</v>
      </c>
      <c r="N220">
        <v>30.253</v>
      </c>
      <c r="AB220" t="str">
        <f>B2B!D217</f>
        <v>JM3</v>
      </c>
      <c r="AC220" t="str">
        <f>B2B!E217</f>
        <v>15</v>
      </c>
      <c r="AD220" t="str">
        <f t="shared" si="48"/>
        <v>JM3-15</v>
      </c>
      <c r="AE220" t="str">
        <f t="shared" si="49"/>
        <v>XCVR_TX2_N</v>
      </c>
      <c r="AF220" t="str">
        <f t="shared" si="50"/>
        <v>--</v>
      </c>
      <c r="AG220">
        <f t="shared" si="51"/>
        <v>23.712299999999999</v>
      </c>
      <c r="AH220" t="str">
        <f>IF(IFERROR(IF(IF(AF220="--",INDEX(D:D,MATCH(AE220,INDEX(B:B,MATCH(AE220,B:B,)+1):B10734,)+MATCH(AE220,B:B,)))=D220,VLOOKUP(AE220,B:D,3,0),IF(AF220="--",INDEX(D:D,MATCH(AE220,INDEX(B:B,MATCH(AE220,B:B,)+1):B10734,)+MATCH(AE220,B:B,)),"---")),"---")=AD220,"---",IFERROR(IF(IF(AF220="--",INDEX(D:D,MATCH(AE220,INDEX(B:B,MATCH(AE220,B:B,)+1):B10734,)+MATCH(AE220,B:B,)))=AD220,VLOOKUP(AE220,B:D,3,0),IF(AF220="--",INDEX(D:D,MATCH(AE220,INDEX(B:B,MATCH(AE220,B:B,)+1):B10734,)+MATCH(AE220,B:B,)),"---")),"---"))</f>
        <v>---</v>
      </c>
      <c r="AI220" t="str">
        <f t="shared" si="52"/>
        <v>--</v>
      </c>
      <c r="AJ220" t="str">
        <f t="shared" si="53"/>
        <v>XCVR_TX2_N</v>
      </c>
      <c r="AK220">
        <f t="shared" si="54"/>
        <v>1</v>
      </c>
      <c r="AL220" t="str">
        <f t="shared" si="55"/>
        <v>--</v>
      </c>
      <c r="AT220" t="str">
        <f t="shared" si="46"/>
        <v>GND</v>
      </c>
      <c r="AU220" t="str">
        <f t="shared" si="47"/>
        <v>--</v>
      </c>
    </row>
    <row r="221" spans="1:47" x14ac:dyDescent="0.25">
      <c r="A221" t="str">
        <f t="shared" si="42"/>
        <v>JM3-13</v>
      </c>
      <c r="B221" t="str">
        <f t="shared" si="43"/>
        <v>XCVR_TX2_P</v>
      </c>
      <c r="C221" t="str">
        <f t="shared" si="44"/>
        <v>JM3-XCVR_TX2_P</v>
      </c>
      <c r="D221" t="str">
        <f t="shared" si="45"/>
        <v>JM3-13</v>
      </c>
      <c r="E221" t="s">
        <v>271</v>
      </c>
      <c r="F221">
        <v>13</v>
      </c>
      <c r="G221" t="s">
        <v>566</v>
      </c>
      <c r="L221" t="s">
        <v>567</v>
      </c>
      <c r="M221" t="s">
        <v>290</v>
      </c>
      <c r="N221">
        <v>29.425799999999999</v>
      </c>
      <c r="AB221" t="str">
        <f>B2B!D218</f>
        <v>JM3</v>
      </c>
      <c r="AC221" t="str">
        <f>B2B!E218</f>
        <v>16</v>
      </c>
      <c r="AD221" t="str">
        <f t="shared" si="48"/>
        <v>JM3-16</v>
      </c>
      <c r="AE221" t="str">
        <f t="shared" si="49"/>
        <v>XCVR_RX2_N</v>
      </c>
      <c r="AF221" t="str">
        <f t="shared" si="50"/>
        <v>--</v>
      </c>
      <c r="AG221">
        <f t="shared" si="51"/>
        <v>17.438500000000001</v>
      </c>
      <c r="AH221" t="str">
        <f>IF(IFERROR(IF(IF(AF221="--",INDEX(D:D,MATCH(AE221,INDEX(B:B,MATCH(AE221,B:B,)+1):B10735,)+MATCH(AE221,B:B,)))=D221,VLOOKUP(AE221,B:D,3,0),IF(AF221="--",INDEX(D:D,MATCH(AE221,INDEX(B:B,MATCH(AE221,B:B,)+1):B10735,)+MATCH(AE221,B:B,)),"---")),"---")=AD221,"---",IFERROR(IF(IF(AF221="--",INDEX(D:D,MATCH(AE221,INDEX(B:B,MATCH(AE221,B:B,)+1):B10735,)+MATCH(AE221,B:B,)))=AD221,VLOOKUP(AE221,B:D,3,0),IF(AF221="--",INDEX(D:D,MATCH(AE221,INDEX(B:B,MATCH(AE221,B:B,)+1):B10735,)+MATCH(AE221,B:B,)),"---")),"---"))</f>
        <v>---</v>
      </c>
      <c r="AI221" t="str">
        <f t="shared" si="52"/>
        <v>--</v>
      </c>
      <c r="AJ221" t="str">
        <f t="shared" si="53"/>
        <v>XCVR_RX2_N</v>
      </c>
      <c r="AK221">
        <f t="shared" si="54"/>
        <v>1</v>
      </c>
      <c r="AL221" t="str">
        <f t="shared" si="55"/>
        <v>--</v>
      </c>
      <c r="AT221" t="str">
        <f t="shared" si="46"/>
        <v>XCVR_TX2_P</v>
      </c>
      <c r="AU221" t="str">
        <f t="shared" si="47"/>
        <v>--</v>
      </c>
    </row>
    <row r="222" spans="1:47" x14ac:dyDescent="0.25">
      <c r="A222" t="str">
        <f t="shared" si="42"/>
        <v>JM3-14</v>
      </c>
      <c r="B222" t="str">
        <f t="shared" si="43"/>
        <v>XCVR_RX2_P</v>
      </c>
      <c r="C222" t="str">
        <f t="shared" si="44"/>
        <v>JM3-XCVR_RX2_P</v>
      </c>
      <c r="D222" t="str">
        <f t="shared" si="45"/>
        <v>JM3-14</v>
      </c>
      <c r="E222" t="s">
        <v>271</v>
      </c>
      <c r="F222">
        <v>14</v>
      </c>
      <c r="G222" t="s">
        <v>568</v>
      </c>
      <c r="L222" t="s">
        <v>569</v>
      </c>
      <c r="M222" t="s">
        <v>290</v>
      </c>
      <c r="N222">
        <v>30.143899999999999</v>
      </c>
      <c r="AB222" t="str">
        <f>B2B!D219</f>
        <v>JM3</v>
      </c>
      <c r="AC222" t="str">
        <f>B2B!E219</f>
        <v>17</v>
      </c>
      <c r="AD222" t="str">
        <f t="shared" si="48"/>
        <v>JM3-17</v>
      </c>
      <c r="AE222" t="str">
        <f t="shared" si="49"/>
        <v>GND</v>
      </c>
      <c r="AF222" t="str">
        <f t="shared" si="50"/>
        <v>---</v>
      </c>
      <c r="AG222" t="str">
        <f t="shared" si="51"/>
        <v>---</v>
      </c>
      <c r="AH222" t="str">
        <f>IF(IFERROR(IF(IF(AF222="--",INDEX(D:D,MATCH(AE222,INDEX(B:B,MATCH(AE222,B:B,)+1):B10736,)+MATCH(AE222,B:B,)))=D222,VLOOKUP(AE222,B:D,3,0),IF(AF222="--",INDEX(D:D,MATCH(AE222,INDEX(B:B,MATCH(AE222,B:B,)+1):B10736,)+MATCH(AE222,B:B,)),"---")),"---")=AD222,"---",IFERROR(IF(IF(AF222="--",INDEX(D:D,MATCH(AE222,INDEX(B:B,MATCH(AE222,B:B,)+1):B10736,)+MATCH(AE222,B:B,)))=AD222,VLOOKUP(AE222,B:D,3,0),IF(AF222="--",INDEX(D:D,MATCH(AE222,INDEX(B:B,MATCH(AE222,B:B,)+1):B10736,)+MATCH(AE222,B:B,)),"---")),"---"))</f>
        <v>---</v>
      </c>
      <c r="AI222" t="str">
        <f t="shared" si="52"/>
        <v>--</v>
      </c>
      <c r="AJ222" t="str">
        <f t="shared" si="53"/>
        <v>GND</v>
      </c>
      <c r="AK222">
        <f t="shared" si="54"/>
        <v>530</v>
      </c>
      <c r="AL222" t="str">
        <f t="shared" si="55"/>
        <v>---</v>
      </c>
      <c r="AT222" t="str">
        <f t="shared" si="46"/>
        <v>XCVR_RX2_P</v>
      </c>
      <c r="AU222" t="str">
        <f t="shared" si="47"/>
        <v>--</v>
      </c>
    </row>
    <row r="223" spans="1:47" x14ac:dyDescent="0.25">
      <c r="A223" t="str">
        <f t="shared" si="42"/>
        <v>JM3-15</v>
      </c>
      <c r="B223" t="str">
        <f t="shared" si="43"/>
        <v>XCVR_TX2_N</v>
      </c>
      <c r="C223" t="str">
        <f t="shared" si="44"/>
        <v>JM3-XCVR_TX2_N</v>
      </c>
      <c r="D223" t="str">
        <f t="shared" si="45"/>
        <v>JM3-15</v>
      </c>
      <c r="E223" t="s">
        <v>271</v>
      </c>
      <c r="F223">
        <v>15</v>
      </c>
      <c r="G223" t="s">
        <v>570</v>
      </c>
      <c r="L223" t="s">
        <v>571</v>
      </c>
      <c r="M223" t="s">
        <v>290</v>
      </c>
      <c r="N223">
        <v>28.235700000000001</v>
      </c>
      <c r="AB223" t="str">
        <f>B2B!D220</f>
        <v>JM3</v>
      </c>
      <c r="AC223" t="str">
        <f>B2B!E220</f>
        <v>18</v>
      </c>
      <c r="AD223" t="str">
        <f t="shared" si="48"/>
        <v>JM3-18</v>
      </c>
      <c r="AE223" t="str">
        <f t="shared" si="49"/>
        <v>GND</v>
      </c>
      <c r="AF223" t="str">
        <f t="shared" si="50"/>
        <v>---</v>
      </c>
      <c r="AG223" t="str">
        <f t="shared" si="51"/>
        <v>---</v>
      </c>
      <c r="AH223" t="str">
        <f>IF(IFERROR(IF(IF(AF223="--",INDEX(D:D,MATCH(AE223,INDEX(B:B,MATCH(AE223,B:B,)+1):B10737,)+MATCH(AE223,B:B,)))=D223,VLOOKUP(AE223,B:D,3,0),IF(AF223="--",INDEX(D:D,MATCH(AE223,INDEX(B:B,MATCH(AE223,B:B,)+1):B10737,)+MATCH(AE223,B:B,)),"---")),"---")=AD223,"---",IFERROR(IF(IF(AF223="--",INDEX(D:D,MATCH(AE223,INDEX(B:B,MATCH(AE223,B:B,)+1):B10737,)+MATCH(AE223,B:B,)))=AD223,VLOOKUP(AE223,B:D,3,0),IF(AF223="--",INDEX(D:D,MATCH(AE223,INDEX(B:B,MATCH(AE223,B:B,)+1):B10737,)+MATCH(AE223,B:B,)),"---")),"---"))</f>
        <v>---</v>
      </c>
      <c r="AI223" t="str">
        <f t="shared" si="52"/>
        <v>--</v>
      </c>
      <c r="AJ223" t="str">
        <f t="shared" si="53"/>
        <v>GND</v>
      </c>
      <c r="AK223">
        <f t="shared" si="54"/>
        <v>530</v>
      </c>
      <c r="AL223" t="str">
        <f t="shared" si="55"/>
        <v>---</v>
      </c>
      <c r="AT223" t="str">
        <f t="shared" si="46"/>
        <v>XCVR_TX2_N</v>
      </c>
      <c r="AU223" t="str">
        <f t="shared" si="47"/>
        <v>--</v>
      </c>
    </row>
    <row r="224" spans="1:47" x14ac:dyDescent="0.25">
      <c r="A224" t="str">
        <f t="shared" si="42"/>
        <v>JM3-16</v>
      </c>
      <c r="B224" t="str">
        <f t="shared" si="43"/>
        <v>XCVR_RX2_N</v>
      </c>
      <c r="C224" t="str">
        <f t="shared" si="44"/>
        <v>JM3-XCVR_RX2_N</v>
      </c>
      <c r="D224" t="str">
        <f t="shared" si="45"/>
        <v>JM3-16</v>
      </c>
      <c r="E224" t="s">
        <v>271</v>
      </c>
      <c r="F224">
        <v>16</v>
      </c>
      <c r="G224" t="s">
        <v>572</v>
      </c>
      <c r="L224" t="s">
        <v>573</v>
      </c>
      <c r="M224" t="s">
        <v>290</v>
      </c>
      <c r="N224">
        <v>30.170200000000001</v>
      </c>
      <c r="AB224" t="str">
        <f>B2B!D221</f>
        <v>JM3</v>
      </c>
      <c r="AC224" t="str">
        <f>B2B!E221</f>
        <v>19</v>
      </c>
      <c r="AD224" t="str">
        <f t="shared" si="48"/>
        <v>JM3-19</v>
      </c>
      <c r="AE224" t="str">
        <f t="shared" si="49"/>
        <v>XCVR_TX1_P</v>
      </c>
      <c r="AF224" t="str">
        <f t="shared" si="50"/>
        <v>T22</v>
      </c>
      <c r="AG224">
        <f t="shared" si="51"/>
        <v>11.358700000000001</v>
      </c>
      <c r="AH224" t="str">
        <f>IF(IFERROR(IF(IF(AF224="--",INDEX(D:D,MATCH(AE224,INDEX(B:B,MATCH(AE224,B:B,)+1):B10738,)+MATCH(AE224,B:B,)))=D224,VLOOKUP(AE224,B:D,3,0),IF(AF224="--",INDEX(D:D,MATCH(AE224,INDEX(B:B,MATCH(AE224,B:B,)+1):B10738,)+MATCH(AE224,B:B,)),"---")),"---")=AD224,"---",IFERROR(IF(IF(AF224="--",INDEX(D:D,MATCH(AE224,INDEX(B:B,MATCH(AE224,B:B,)+1):B10738,)+MATCH(AE224,B:B,)))=AD224,VLOOKUP(AE224,B:D,3,0),IF(AF224="--",INDEX(D:D,MATCH(AE224,INDEX(B:B,MATCH(AE224,B:B,)+1):B10738,)+MATCH(AE224,B:B,)),"---")),"---"))</f>
        <v>---</v>
      </c>
      <c r="AI224" t="str">
        <f t="shared" si="52"/>
        <v>--</v>
      </c>
      <c r="AJ224" t="str">
        <f t="shared" si="53"/>
        <v>XCVR_TX1_P</v>
      </c>
      <c r="AK224">
        <f t="shared" si="54"/>
        <v>2</v>
      </c>
      <c r="AL224" t="str">
        <f t="shared" si="55"/>
        <v>T22</v>
      </c>
      <c r="AT224" t="str">
        <f t="shared" si="46"/>
        <v>XCVR_RX2_N</v>
      </c>
      <c r="AU224" t="str">
        <f t="shared" si="47"/>
        <v>--</v>
      </c>
    </row>
    <row r="225" spans="1:47" x14ac:dyDescent="0.25">
      <c r="A225" t="str">
        <f t="shared" si="42"/>
        <v>JM3-17</v>
      </c>
      <c r="B225" t="str">
        <f t="shared" si="43"/>
        <v>GND</v>
      </c>
      <c r="C225" t="str">
        <f t="shared" si="44"/>
        <v>JM3-GND</v>
      </c>
      <c r="D225" t="str">
        <f t="shared" si="45"/>
        <v>JM3-17</v>
      </c>
      <c r="E225" t="s">
        <v>271</v>
      </c>
      <c r="F225">
        <v>17</v>
      </c>
      <c r="G225" t="s">
        <v>291</v>
      </c>
      <c r="L225" t="s">
        <v>574</v>
      </c>
      <c r="M225" t="s">
        <v>290</v>
      </c>
      <c r="N225">
        <v>30.2759</v>
      </c>
      <c r="AB225" t="str">
        <f>B2B!D222</f>
        <v>JM3</v>
      </c>
      <c r="AC225" t="str">
        <f>B2B!E222</f>
        <v>20</v>
      </c>
      <c r="AD225" t="str">
        <f t="shared" si="48"/>
        <v>JM3-20</v>
      </c>
      <c r="AE225" t="str">
        <f t="shared" si="49"/>
        <v>XCVR_RX1_P</v>
      </c>
      <c r="AF225" t="str">
        <f t="shared" si="50"/>
        <v>R20</v>
      </c>
      <c r="AG225">
        <f t="shared" si="51"/>
        <v>15.1523</v>
      </c>
      <c r="AH225" t="str">
        <f>IF(IFERROR(IF(IF(AF225="--",INDEX(D:D,MATCH(AE225,INDEX(B:B,MATCH(AE225,B:B,)+1):B10739,)+MATCH(AE225,B:B,)))=D225,VLOOKUP(AE225,B:D,3,0),IF(AF225="--",INDEX(D:D,MATCH(AE225,INDEX(B:B,MATCH(AE225,B:B,)+1):B10739,)+MATCH(AE225,B:B,)),"---")),"---")=AD225,"---",IFERROR(IF(IF(AF225="--",INDEX(D:D,MATCH(AE225,INDEX(B:B,MATCH(AE225,B:B,)+1):B10739,)+MATCH(AE225,B:B,)))=AD225,VLOOKUP(AE225,B:D,3,0),IF(AF225="--",INDEX(D:D,MATCH(AE225,INDEX(B:B,MATCH(AE225,B:B,)+1):B10739,)+MATCH(AE225,B:B,)),"---")),"---"))</f>
        <v>---</v>
      </c>
      <c r="AI225" t="str">
        <f t="shared" si="52"/>
        <v>--</v>
      </c>
      <c r="AJ225" t="str">
        <f t="shared" si="53"/>
        <v>XCVR_RX1_P</v>
      </c>
      <c r="AK225">
        <f t="shared" si="54"/>
        <v>2</v>
      </c>
      <c r="AL225" t="str">
        <f t="shared" si="55"/>
        <v>R20</v>
      </c>
      <c r="AT225" t="str">
        <f t="shared" si="46"/>
        <v>GND</v>
      </c>
      <c r="AU225" t="str">
        <f t="shared" si="47"/>
        <v>--</v>
      </c>
    </row>
    <row r="226" spans="1:47" x14ac:dyDescent="0.25">
      <c r="A226" t="str">
        <f t="shared" si="42"/>
        <v>JM3-18</v>
      </c>
      <c r="B226" t="str">
        <f t="shared" si="43"/>
        <v>GND</v>
      </c>
      <c r="C226" t="str">
        <f t="shared" si="44"/>
        <v>JM3-GND</v>
      </c>
      <c r="D226" t="str">
        <f t="shared" si="45"/>
        <v>JM3-18</v>
      </c>
      <c r="E226" t="s">
        <v>271</v>
      </c>
      <c r="F226">
        <v>18</v>
      </c>
      <c r="G226" t="s">
        <v>291</v>
      </c>
      <c r="L226" t="s">
        <v>575</v>
      </c>
      <c r="M226" t="s">
        <v>290</v>
      </c>
      <c r="N226">
        <v>28.834</v>
      </c>
      <c r="AB226" t="str">
        <f>B2B!D223</f>
        <v>JM3</v>
      </c>
      <c r="AC226" t="str">
        <f>B2B!E223</f>
        <v>21</v>
      </c>
      <c r="AD226" t="str">
        <f t="shared" si="48"/>
        <v>JM3-21</v>
      </c>
      <c r="AE226" t="str">
        <f t="shared" si="49"/>
        <v>XCVR_TX1_N</v>
      </c>
      <c r="AF226" t="str">
        <f t="shared" si="50"/>
        <v>T21</v>
      </c>
      <c r="AG226">
        <f t="shared" si="51"/>
        <v>11.560600000000001</v>
      </c>
      <c r="AH226" t="str">
        <f>IF(IFERROR(IF(IF(AF226="--",INDEX(D:D,MATCH(AE226,INDEX(B:B,MATCH(AE226,B:B,)+1):B10740,)+MATCH(AE226,B:B,)))=D226,VLOOKUP(AE226,B:D,3,0),IF(AF226="--",INDEX(D:D,MATCH(AE226,INDEX(B:B,MATCH(AE226,B:B,)+1):B10740,)+MATCH(AE226,B:B,)),"---")),"---")=AD226,"---",IFERROR(IF(IF(AF226="--",INDEX(D:D,MATCH(AE226,INDEX(B:B,MATCH(AE226,B:B,)+1):B10740,)+MATCH(AE226,B:B,)))=AD226,VLOOKUP(AE226,B:D,3,0),IF(AF226="--",INDEX(D:D,MATCH(AE226,INDEX(B:B,MATCH(AE226,B:B,)+1):B10740,)+MATCH(AE226,B:B,)),"---")),"---"))</f>
        <v>---</v>
      </c>
      <c r="AI226" t="str">
        <f t="shared" si="52"/>
        <v>--</v>
      </c>
      <c r="AJ226" t="str">
        <f t="shared" si="53"/>
        <v>XCVR_TX1_N</v>
      </c>
      <c r="AK226">
        <f t="shared" si="54"/>
        <v>2</v>
      </c>
      <c r="AL226" t="str">
        <f t="shared" si="55"/>
        <v>T21</v>
      </c>
      <c r="AT226" t="str">
        <f t="shared" si="46"/>
        <v>GND</v>
      </c>
      <c r="AU226" t="str">
        <f t="shared" si="47"/>
        <v>--</v>
      </c>
    </row>
    <row r="227" spans="1:47" x14ac:dyDescent="0.25">
      <c r="A227" t="str">
        <f t="shared" si="42"/>
        <v>JM3-19</v>
      </c>
      <c r="B227" t="str">
        <f t="shared" si="43"/>
        <v>XCVR_TX1_P</v>
      </c>
      <c r="C227" t="str">
        <f t="shared" si="44"/>
        <v>JM3-XCVR_TX1_P</v>
      </c>
      <c r="D227" t="str">
        <f t="shared" si="45"/>
        <v>JM3-19</v>
      </c>
      <c r="E227" t="s">
        <v>271</v>
      </c>
      <c r="F227">
        <v>19</v>
      </c>
      <c r="G227" t="s">
        <v>576</v>
      </c>
      <c r="L227" t="s">
        <v>577</v>
      </c>
      <c r="M227" t="s">
        <v>290</v>
      </c>
      <c r="N227">
        <v>28.709800000000001</v>
      </c>
      <c r="AB227" t="str">
        <f>B2B!D224</f>
        <v>JM3</v>
      </c>
      <c r="AC227" t="str">
        <f>B2B!E224</f>
        <v>22</v>
      </c>
      <c r="AD227" t="str">
        <f t="shared" si="48"/>
        <v>JM3-22</v>
      </c>
      <c r="AE227" t="str">
        <f t="shared" si="49"/>
        <v>XCVR_RX1_N</v>
      </c>
      <c r="AF227" t="str">
        <f t="shared" si="50"/>
        <v>R19</v>
      </c>
      <c r="AG227">
        <f t="shared" si="51"/>
        <v>14.878299999999999</v>
      </c>
      <c r="AH227" t="str">
        <f>IF(IFERROR(IF(IF(AF227="--",INDEX(D:D,MATCH(AE227,INDEX(B:B,MATCH(AE227,B:B,)+1):B10741,)+MATCH(AE227,B:B,)))=D227,VLOOKUP(AE227,B:D,3,0),IF(AF227="--",INDEX(D:D,MATCH(AE227,INDEX(B:B,MATCH(AE227,B:B,)+1):B10741,)+MATCH(AE227,B:B,)),"---")),"---")=AD227,"---",IFERROR(IF(IF(AF227="--",INDEX(D:D,MATCH(AE227,INDEX(B:B,MATCH(AE227,B:B,)+1):B10741,)+MATCH(AE227,B:B,)))=AD227,VLOOKUP(AE227,B:D,3,0),IF(AF227="--",INDEX(D:D,MATCH(AE227,INDEX(B:B,MATCH(AE227,B:B,)+1):B10741,)+MATCH(AE227,B:B,)),"---")),"---"))</f>
        <v>---</v>
      </c>
      <c r="AI227" t="str">
        <f t="shared" si="52"/>
        <v>--</v>
      </c>
      <c r="AJ227" t="str">
        <f t="shared" si="53"/>
        <v>XCVR_RX1_N</v>
      </c>
      <c r="AK227">
        <f t="shared" si="54"/>
        <v>2</v>
      </c>
      <c r="AL227" t="str">
        <f t="shared" si="55"/>
        <v>R19</v>
      </c>
      <c r="AT227" t="str">
        <f t="shared" si="46"/>
        <v>XCVR_TX1_P</v>
      </c>
      <c r="AU227" t="str">
        <f t="shared" si="47"/>
        <v>--</v>
      </c>
    </row>
    <row r="228" spans="1:47" x14ac:dyDescent="0.25">
      <c r="A228" t="str">
        <f t="shared" si="42"/>
        <v>JM3-20</v>
      </c>
      <c r="B228" t="str">
        <f t="shared" si="43"/>
        <v>XCVR_RX1_P</v>
      </c>
      <c r="C228" t="str">
        <f t="shared" si="44"/>
        <v>JM3-XCVR_RX1_P</v>
      </c>
      <c r="D228" t="str">
        <f t="shared" si="45"/>
        <v>JM3-20</v>
      </c>
      <c r="E228" t="s">
        <v>271</v>
      </c>
      <c r="F228">
        <v>20</v>
      </c>
      <c r="G228" t="s">
        <v>578</v>
      </c>
      <c r="L228" t="s">
        <v>579</v>
      </c>
      <c r="M228" t="s">
        <v>290</v>
      </c>
      <c r="N228">
        <v>27.888200000000001</v>
      </c>
      <c r="AB228" t="str">
        <f>B2B!D225</f>
        <v>JM3</v>
      </c>
      <c r="AC228" t="str">
        <f>B2B!E225</f>
        <v>23</v>
      </c>
      <c r="AD228" t="str">
        <f t="shared" si="48"/>
        <v>JM3-23</v>
      </c>
      <c r="AE228" t="str">
        <f t="shared" si="49"/>
        <v>GND</v>
      </c>
      <c r="AF228" t="str">
        <f t="shared" si="50"/>
        <v>---</v>
      </c>
      <c r="AG228" t="str">
        <f t="shared" si="51"/>
        <v>---</v>
      </c>
      <c r="AH228" t="str">
        <f>IF(IFERROR(IF(IF(AF228="--",INDEX(D:D,MATCH(AE228,INDEX(B:B,MATCH(AE228,B:B,)+1):B10742,)+MATCH(AE228,B:B,)))=D228,VLOOKUP(AE228,B:D,3,0),IF(AF228="--",INDEX(D:D,MATCH(AE228,INDEX(B:B,MATCH(AE228,B:B,)+1):B10742,)+MATCH(AE228,B:B,)),"---")),"---")=AD228,"---",IFERROR(IF(IF(AF228="--",INDEX(D:D,MATCH(AE228,INDEX(B:B,MATCH(AE228,B:B,)+1):B10742,)+MATCH(AE228,B:B,)))=AD228,VLOOKUP(AE228,B:D,3,0),IF(AF228="--",INDEX(D:D,MATCH(AE228,INDEX(B:B,MATCH(AE228,B:B,)+1):B10742,)+MATCH(AE228,B:B,)),"---")),"---"))</f>
        <v>---</v>
      </c>
      <c r="AI228" t="str">
        <f t="shared" si="52"/>
        <v>--</v>
      </c>
      <c r="AJ228" t="str">
        <f t="shared" si="53"/>
        <v>GND</v>
      </c>
      <c r="AK228">
        <f t="shared" si="54"/>
        <v>530</v>
      </c>
      <c r="AL228" t="str">
        <f t="shared" si="55"/>
        <v>---</v>
      </c>
      <c r="AT228" t="str">
        <f t="shared" si="46"/>
        <v>XCVR_RX1_P</v>
      </c>
      <c r="AU228" t="str">
        <f t="shared" si="47"/>
        <v>--</v>
      </c>
    </row>
    <row r="229" spans="1:47" x14ac:dyDescent="0.25">
      <c r="A229" t="str">
        <f t="shared" si="42"/>
        <v>JM3-21</v>
      </c>
      <c r="B229" t="str">
        <f t="shared" si="43"/>
        <v>XCVR_TX1_N</v>
      </c>
      <c r="C229" t="str">
        <f t="shared" si="44"/>
        <v>JM3-XCVR_TX1_N</v>
      </c>
      <c r="D229" t="str">
        <f t="shared" si="45"/>
        <v>JM3-21</v>
      </c>
      <c r="E229" t="s">
        <v>271</v>
      </c>
      <c r="F229">
        <v>21</v>
      </c>
      <c r="G229" t="s">
        <v>580</v>
      </c>
      <c r="L229" t="s">
        <v>581</v>
      </c>
      <c r="M229" t="s">
        <v>290</v>
      </c>
      <c r="N229">
        <v>28.6814</v>
      </c>
      <c r="AB229" t="str">
        <f>B2B!D226</f>
        <v>JM3</v>
      </c>
      <c r="AC229" t="str">
        <f>B2B!E226</f>
        <v>24</v>
      </c>
      <c r="AD229" t="str">
        <f t="shared" si="48"/>
        <v>JM3-24</v>
      </c>
      <c r="AE229" t="str">
        <f t="shared" si="49"/>
        <v>GND</v>
      </c>
      <c r="AF229" t="str">
        <f t="shared" si="50"/>
        <v>---</v>
      </c>
      <c r="AG229" t="str">
        <f t="shared" si="51"/>
        <v>---</v>
      </c>
      <c r="AH229" t="str">
        <f>IF(IFERROR(IF(IF(AF229="--",INDEX(D:D,MATCH(AE229,INDEX(B:B,MATCH(AE229,B:B,)+1):B10743,)+MATCH(AE229,B:B,)))=D229,VLOOKUP(AE229,B:D,3,0),IF(AF229="--",INDEX(D:D,MATCH(AE229,INDEX(B:B,MATCH(AE229,B:B,)+1):B10743,)+MATCH(AE229,B:B,)),"---")),"---")=AD229,"---",IFERROR(IF(IF(AF229="--",INDEX(D:D,MATCH(AE229,INDEX(B:B,MATCH(AE229,B:B,)+1):B10743,)+MATCH(AE229,B:B,)))=AD229,VLOOKUP(AE229,B:D,3,0),IF(AF229="--",INDEX(D:D,MATCH(AE229,INDEX(B:B,MATCH(AE229,B:B,)+1):B10743,)+MATCH(AE229,B:B,)),"---")),"---"))</f>
        <v>---</v>
      </c>
      <c r="AI229" t="str">
        <f t="shared" si="52"/>
        <v>--</v>
      </c>
      <c r="AJ229" t="str">
        <f t="shared" si="53"/>
        <v>GND</v>
      </c>
      <c r="AK229">
        <f t="shared" si="54"/>
        <v>530</v>
      </c>
      <c r="AL229" t="str">
        <f t="shared" si="55"/>
        <v>---</v>
      </c>
      <c r="AT229" t="str">
        <f t="shared" si="46"/>
        <v>XCVR_TX1_N</v>
      </c>
      <c r="AU229" t="str">
        <f t="shared" si="47"/>
        <v>--</v>
      </c>
    </row>
    <row r="230" spans="1:47" x14ac:dyDescent="0.25">
      <c r="A230" t="str">
        <f t="shared" si="42"/>
        <v>JM3-22</v>
      </c>
      <c r="B230" t="str">
        <f t="shared" si="43"/>
        <v>XCVR_RX1_N</v>
      </c>
      <c r="C230" t="str">
        <f t="shared" si="44"/>
        <v>JM3-XCVR_RX1_N</v>
      </c>
      <c r="D230" t="str">
        <f t="shared" si="45"/>
        <v>JM3-22</v>
      </c>
      <c r="E230" t="s">
        <v>271</v>
      </c>
      <c r="F230">
        <v>22</v>
      </c>
      <c r="G230" t="s">
        <v>582</v>
      </c>
      <c r="L230" t="s">
        <v>583</v>
      </c>
      <c r="M230" t="s">
        <v>290</v>
      </c>
      <c r="N230">
        <v>38.981699999999996</v>
      </c>
      <c r="AB230" t="str">
        <f>B2B!D227</f>
        <v>JM3</v>
      </c>
      <c r="AC230" t="str">
        <f>B2B!E227</f>
        <v>25</v>
      </c>
      <c r="AD230" t="str">
        <f t="shared" si="48"/>
        <v>JM3-25</v>
      </c>
      <c r="AE230" t="str">
        <f t="shared" si="49"/>
        <v>XCVR_TX0_N</v>
      </c>
      <c r="AF230" t="str">
        <f t="shared" si="50"/>
        <v>P21</v>
      </c>
      <c r="AG230">
        <f t="shared" si="51"/>
        <v>8.4382999999999999</v>
      </c>
      <c r="AH230" t="str">
        <f>IF(IFERROR(IF(IF(AF230="--",INDEX(D:D,MATCH(AE230,INDEX(B:B,MATCH(AE230,B:B,)+1):B10744,)+MATCH(AE230,B:B,)))=D230,VLOOKUP(AE230,B:D,3,0),IF(AF230="--",INDEX(D:D,MATCH(AE230,INDEX(B:B,MATCH(AE230,B:B,)+1):B10744,)+MATCH(AE230,B:B,)),"---")),"---")=AD230,"---",IFERROR(IF(IF(AF230="--",INDEX(D:D,MATCH(AE230,INDEX(B:B,MATCH(AE230,B:B,)+1):B10744,)+MATCH(AE230,B:B,)))=AD230,VLOOKUP(AE230,B:D,3,0),IF(AF230="--",INDEX(D:D,MATCH(AE230,INDEX(B:B,MATCH(AE230,B:B,)+1):B10744,)+MATCH(AE230,B:B,)),"---")),"---"))</f>
        <v>---</v>
      </c>
      <c r="AI230" t="str">
        <f t="shared" si="52"/>
        <v>--</v>
      </c>
      <c r="AJ230" t="str">
        <f t="shared" si="53"/>
        <v>XCVR_TX0_N</v>
      </c>
      <c r="AK230">
        <f t="shared" si="54"/>
        <v>2</v>
      </c>
      <c r="AL230" t="str">
        <f t="shared" si="55"/>
        <v>P21</v>
      </c>
      <c r="AT230" t="str">
        <f t="shared" si="46"/>
        <v>XCVR_RX1_N</v>
      </c>
      <c r="AU230" t="str">
        <f t="shared" si="47"/>
        <v>--</v>
      </c>
    </row>
    <row r="231" spans="1:47" x14ac:dyDescent="0.25">
      <c r="A231" t="str">
        <f t="shared" si="42"/>
        <v>JM3-23</v>
      </c>
      <c r="B231" t="str">
        <f t="shared" si="43"/>
        <v>GND</v>
      </c>
      <c r="C231" t="str">
        <f t="shared" si="44"/>
        <v>JM3-GND</v>
      </c>
      <c r="D231" t="str">
        <f t="shared" si="45"/>
        <v>JM3-23</v>
      </c>
      <c r="E231" t="s">
        <v>271</v>
      </c>
      <c r="F231">
        <v>23</v>
      </c>
      <c r="G231" t="s">
        <v>291</v>
      </c>
      <c r="L231" t="s">
        <v>584</v>
      </c>
      <c r="M231" t="s">
        <v>290</v>
      </c>
      <c r="N231">
        <v>39.841999999999999</v>
      </c>
      <c r="AB231" t="str">
        <f>B2B!D228</f>
        <v>JM3</v>
      </c>
      <c r="AC231" t="str">
        <f>B2B!E228</f>
        <v>26</v>
      </c>
      <c r="AD231" t="str">
        <f t="shared" si="48"/>
        <v>JM3-26</v>
      </c>
      <c r="AE231" t="str">
        <f t="shared" si="49"/>
        <v>XCVR_RX0_P</v>
      </c>
      <c r="AF231" t="str">
        <f t="shared" si="50"/>
        <v>M22</v>
      </c>
      <c r="AG231">
        <f t="shared" si="51"/>
        <v>14.979100000000001</v>
      </c>
      <c r="AH231" t="str">
        <f>IF(IFERROR(IF(IF(AF231="--",INDEX(D:D,MATCH(AE231,INDEX(B:B,MATCH(AE231,B:B,)+1):B10745,)+MATCH(AE231,B:B,)))=D231,VLOOKUP(AE231,B:D,3,0),IF(AF231="--",INDEX(D:D,MATCH(AE231,INDEX(B:B,MATCH(AE231,B:B,)+1):B10745,)+MATCH(AE231,B:B,)),"---")),"---")=AD231,"---",IFERROR(IF(IF(AF231="--",INDEX(D:D,MATCH(AE231,INDEX(B:B,MATCH(AE231,B:B,)+1):B10745,)+MATCH(AE231,B:B,)))=AD231,VLOOKUP(AE231,B:D,3,0),IF(AF231="--",INDEX(D:D,MATCH(AE231,INDEX(B:B,MATCH(AE231,B:B,)+1):B10745,)+MATCH(AE231,B:B,)),"---")),"---"))</f>
        <v>---</v>
      </c>
      <c r="AI231" t="str">
        <f t="shared" si="52"/>
        <v>--</v>
      </c>
      <c r="AJ231" t="str">
        <f t="shared" si="53"/>
        <v>XCVR_RX0_P</v>
      </c>
      <c r="AK231">
        <f t="shared" si="54"/>
        <v>2</v>
      </c>
      <c r="AL231" t="str">
        <f t="shared" si="55"/>
        <v>M22</v>
      </c>
      <c r="AT231" t="str">
        <f t="shared" si="46"/>
        <v>GND</v>
      </c>
      <c r="AU231" t="str">
        <f t="shared" si="47"/>
        <v>--</v>
      </c>
    </row>
    <row r="232" spans="1:47" x14ac:dyDescent="0.25">
      <c r="A232" t="str">
        <f t="shared" si="42"/>
        <v>JM3-24</v>
      </c>
      <c r="B232" t="str">
        <f t="shared" si="43"/>
        <v>GND</v>
      </c>
      <c r="C232" t="str">
        <f t="shared" si="44"/>
        <v>JM3-GND</v>
      </c>
      <c r="D232" t="str">
        <f t="shared" si="45"/>
        <v>JM3-24</v>
      </c>
      <c r="E232" t="s">
        <v>271</v>
      </c>
      <c r="F232">
        <v>24</v>
      </c>
      <c r="G232" t="s">
        <v>291</v>
      </c>
      <c r="L232" t="s">
        <v>585</v>
      </c>
      <c r="M232" t="s">
        <v>290</v>
      </c>
      <c r="N232">
        <v>28.426600000000001</v>
      </c>
      <c r="AB232" t="str">
        <f>B2B!D229</f>
        <v>JM3</v>
      </c>
      <c r="AC232" t="str">
        <f>B2B!E229</f>
        <v>27</v>
      </c>
      <c r="AD232" t="str">
        <f t="shared" si="48"/>
        <v>JM3-27</v>
      </c>
      <c r="AE232" t="str">
        <f t="shared" si="49"/>
        <v>XCVR_TX0_P</v>
      </c>
      <c r="AF232" t="str">
        <f t="shared" si="50"/>
        <v>P22</v>
      </c>
      <c r="AG232">
        <f t="shared" si="51"/>
        <v>8.6758000000000006</v>
      </c>
      <c r="AH232" t="str">
        <f>IF(IFERROR(IF(IF(AF232="--",INDEX(D:D,MATCH(AE232,INDEX(B:B,MATCH(AE232,B:B,)+1):B10746,)+MATCH(AE232,B:B,)))=D232,VLOOKUP(AE232,B:D,3,0),IF(AF232="--",INDEX(D:D,MATCH(AE232,INDEX(B:B,MATCH(AE232,B:B,)+1):B10746,)+MATCH(AE232,B:B,)),"---")),"---")=AD232,"---",IFERROR(IF(IF(AF232="--",INDEX(D:D,MATCH(AE232,INDEX(B:B,MATCH(AE232,B:B,)+1):B10746,)+MATCH(AE232,B:B,)))=AD232,VLOOKUP(AE232,B:D,3,0),IF(AF232="--",INDEX(D:D,MATCH(AE232,INDEX(B:B,MATCH(AE232,B:B,)+1):B10746,)+MATCH(AE232,B:B,)),"---")),"---"))</f>
        <v>---</v>
      </c>
      <c r="AI232" t="str">
        <f t="shared" si="52"/>
        <v>--</v>
      </c>
      <c r="AJ232" t="str">
        <f t="shared" si="53"/>
        <v>XCVR_TX0_P</v>
      </c>
      <c r="AK232">
        <f t="shared" si="54"/>
        <v>2</v>
      </c>
      <c r="AL232" t="str">
        <f t="shared" si="55"/>
        <v>P22</v>
      </c>
      <c r="AT232" t="str">
        <f t="shared" si="46"/>
        <v>GND</v>
      </c>
      <c r="AU232" t="str">
        <f t="shared" si="47"/>
        <v>--</v>
      </c>
    </row>
    <row r="233" spans="1:47" x14ac:dyDescent="0.25">
      <c r="A233" t="str">
        <f t="shared" si="42"/>
        <v>JM3-25</v>
      </c>
      <c r="B233" t="str">
        <f t="shared" si="43"/>
        <v>XCVR_TX0_N</v>
      </c>
      <c r="C233" t="str">
        <f t="shared" si="44"/>
        <v>JM3-XCVR_TX0_N</v>
      </c>
      <c r="D233" t="str">
        <f t="shared" si="45"/>
        <v>JM3-25</v>
      </c>
      <c r="E233" t="s">
        <v>271</v>
      </c>
      <c r="F233">
        <v>25</v>
      </c>
      <c r="G233" t="s">
        <v>586</v>
      </c>
      <c r="L233" t="s">
        <v>587</v>
      </c>
      <c r="M233" t="s">
        <v>290</v>
      </c>
      <c r="N233">
        <v>28.431100000000001</v>
      </c>
      <c r="AB233" t="str">
        <f>B2B!D230</f>
        <v>JM3</v>
      </c>
      <c r="AC233" t="str">
        <f>B2B!E230</f>
        <v>28</v>
      </c>
      <c r="AD233" t="str">
        <f t="shared" si="48"/>
        <v>JM3-28</v>
      </c>
      <c r="AE233" t="str">
        <f t="shared" si="49"/>
        <v>XCVR_RX0_N</v>
      </c>
      <c r="AF233" t="str">
        <f t="shared" si="50"/>
        <v>M21</v>
      </c>
      <c r="AG233">
        <f t="shared" si="51"/>
        <v>15.206200000000001</v>
      </c>
      <c r="AH233" t="str">
        <f>IF(IFERROR(IF(IF(AF233="--",INDEX(D:D,MATCH(AE233,INDEX(B:B,MATCH(AE233,B:B,)+1):B10747,)+MATCH(AE233,B:B,)))=D233,VLOOKUP(AE233,B:D,3,0),IF(AF233="--",INDEX(D:D,MATCH(AE233,INDEX(B:B,MATCH(AE233,B:B,)+1):B10747,)+MATCH(AE233,B:B,)),"---")),"---")=AD233,"---",IFERROR(IF(IF(AF233="--",INDEX(D:D,MATCH(AE233,INDEX(B:B,MATCH(AE233,B:B,)+1):B10747,)+MATCH(AE233,B:B,)))=AD233,VLOOKUP(AE233,B:D,3,0),IF(AF233="--",INDEX(D:D,MATCH(AE233,INDEX(B:B,MATCH(AE233,B:B,)+1):B10747,)+MATCH(AE233,B:B,)),"---")),"---"))</f>
        <v>---</v>
      </c>
      <c r="AI233" t="str">
        <f t="shared" si="52"/>
        <v>--</v>
      </c>
      <c r="AJ233" t="str">
        <f t="shared" si="53"/>
        <v>XCVR_RX0_N</v>
      </c>
      <c r="AK233">
        <f t="shared" si="54"/>
        <v>2</v>
      </c>
      <c r="AL233" t="str">
        <f t="shared" si="55"/>
        <v>M21</v>
      </c>
      <c r="AT233" t="str">
        <f t="shared" si="46"/>
        <v>XCVR_TX0_N</v>
      </c>
      <c r="AU233" t="str">
        <f t="shared" si="47"/>
        <v>--</v>
      </c>
    </row>
    <row r="234" spans="1:47" x14ac:dyDescent="0.25">
      <c r="A234" t="str">
        <f t="shared" si="42"/>
        <v>JM3-26</v>
      </c>
      <c r="B234" t="str">
        <f t="shared" si="43"/>
        <v>XCVR_RX0_P</v>
      </c>
      <c r="C234" t="str">
        <f t="shared" si="44"/>
        <v>JM3-XCVR_RX0_P</v>
      </c>
      <c r="D234" t="str">
        <f t="shared" si="45"/>
        <v>JM3-26</v>
      </c>
      <c r="E234" t="s">
        <v>271</v>
      </c>
      <c r="F234">
        <v>26</v>
      </c>
      <c r="G234" t="s">
        <v>588</v>
      </c>
      <c r="L234" t="s">
        <v>589</v>
      </c>
      <c r="M234" t="s">
        <v>290</v>
      </c>
      <c r="N234">
        <v>39.989800000000002</v>
      </c>
      <c r="AB234" t="str">
        <f>B2B!D231</f>
        <v>JM3</v>
      </c>
      <c r="AC234" t="str">
        <f>B2B!E231</f>
        <v>29</v>
      </c>
      <c r="AD234" t="str">
        <f t="shared" si="48"/>
        <v>JM3-29</v>
      </c>
      <c r="AE234" t="str">
        <f t="shared" si="49"/>
        <v>GND</v>
      </c>
      <c r="AF234" t="str">
        <f t="shared" si="50"/>
        <v>---</v>
      </c>
      <c r="AG234" t="str">
        <f t="shared" si="51"/>
        <v>---</v>
      </c>
      <c r="AH234" t="str">
        <f>IF(IFERROR(IF(IF(AF234="--",INDEX(D:D,MATCH(AE234,INDEX(B:B,MATCH(AE234,B:B,)+1):B10748,)+MATCH(AE234,B:B,)))=D234,VLOOKUP(AE234,B:D,3,0),IF(AF234="--",INDEX(D:D,MATCH(AE234,INDEX(B:B,MATCH(AE234,B:B,)+1):B10748,)+MATCH(AE234,B:B,)),"---")),"---")=AD234,"---",IFERROR(IF(IF(AF234="--",INDEX(D:D,MATCH(AE234,INDEX(B:B,MATCH(AE234,B:B,)+1):B10748,)+MATCH(AE234,B:B,)))=AD234,VLOOKUP(AE234,B:D,3,0),IF(AF234="--",INDEX(D:D,MATCH(AE234,INDEX(B:B,MATCH(AE234,B:B,)+1):B10748,)+MATCH(AE234,B:B,)),"---")),"---"))</f>
        <v>---</v>
      </c>
      <c r="AI234" t="str">
        <f t="shared" si="52"/>
        <v>--</v>
      </c>
      <c r="AJ234" t="str">
        <f t="shared" si="53"/>
        <v>GND</v>
      </c>
      <c r="AK234">
        <f t="shared" si="54"/>
        <v>530</v>
      </c>
      <c r="AL234" t="str">
        <f t="shared" si="55"/>
        <v>---</v>
      </c>
      <c r="AT234" t="str">
        <f t="shared" si="46"/>
        <v>XCVR_RX0_P</v>
      </c>
      <c r="AU234" t="str">
        <f t="shared" si="47"/>
        <v>--</v>
      </c>
    </row>
    <row r="235" spans="1:47" x14ac:dyDescent="0.25">
      <c r="A235" t="str">
        <f t="shared" si="42"/>
        <v>JM3-27</v>
      </c>
      <c r="B235" t="str">
        <f t="shared" si="43"/>
        <v>XCVR_TX0_P</v>
      </c>
      <c r="C235" t="str">
        <f t="shared" si="44"/>
        <v>JM3-XCVR_TX0_P</v>
      </c>
      <c r="D235" t="str">
        <f t="shared" si="45"/>
        <v>JM3-27</v>
      </c>
      <c r="E235" t="s">
        <v>271</v>
      </c>
      <c r="F235">
        <v>27</v>
      </c>
      <c r="G235" t="s">
        <v>590</v>
      </c>
      <c r="L235" t="s">
        <v>591</v>
      </c>
      <c r="M235" t="s">
        <v>290</v>
      </c>
      <c r="N235">
        <v>39.99</v>
      </c>
      <c r="AB235" t="str">
        <f>B2B!D232</f>
        <v>JM3</v>
      </c>
      <c r="AC235" t="str">
        <f>B2B!E232</f>
        <v>30</v>
      </c>
      <c r="AD235" t="str">
        <f t="shared" si="48"/>
        <v>JM3-30</v>
      </c>
      <c r="AE235" t="str">
        <f t="shared" si="49"/>
        <v>GND</v>
      </c>
      <c r="AF235" t="str">
        <f t="shared" si="50"/>
        <v>---</v>
      </c>
      <c r="AG235" t="str">
        <f t="shared" si="51"/>
        <v>---</v>
      </c>
      <c r="AH235" t="str">
        <f>IF(IFERROR(IF(IF(AF235="--",INDEX(D:D,MATCH(AE235,INDEX(B:B,MATCH(AE235,B:B,)+1):B10749,)+MATCH(AE235,B:B,)))=D235,VLOOKUP(AE235,B:D,3,0),IF(AF235="--",INDEX(D:D,MATCH(AE235,INDEX(B:B,MATCH(AE235,B:B,)+1):B10749,)+MATCH(AE235,B:B,)),"---")),"---")=AD235,"---",IFERROR(IF(IF(AF235="--",INDEX(D:D,MATCH(AE235,INDEX(B:B,MATCH(AE235,B:B,)+1):B10749,)+MATCH(AE235,B:B,)))=AD235,VLOOKUP(AE235,B:D,3,0),IF(AF235="--",INDEX(D:D,MATCH(AE235,INDEX(B:B,MATCH(AE235,B:B,)+1):B10749,)+MATCH(AE235,B:B,)),"---")),"---"))</f>
        <v>---</v>
      </c>
      <c r="AI235" t="str">
        <f t="shared" si="52"/>
        <v>--</v>
      </c>
      <c r="AJ235" t="str">
        <f t="shared" si="53"/>
        <v>GND</v>
      </c>
      <c r="AK235">
        <f t="shared" si="54"/>
        <v>530</v>
      </c>
      <c r="AL235" t="str">
        <f t="shared" si="55"/>
        <v>---</v>
      </c>
      <c r="AT235" t="str">
        <f t="shared" si="46"/>
        <v>XCVR_TX0_P</v>
      </c>
      <c r="AU235" t="str">
        <f t="shared" si="47"/>
        <v>--</v>
      </c>
    </row>
    <row r="236" spans="1:47" x14ac:dyDescent="0.25">
      <c r="A236" t="str">
        <f t="shared" si="42"/>
        <v>JM3-28</v>
      </c>
      <c r="B236" t="str">
        <f t="shared" si="43"/>
        <v>XCVR_RX0_N</v>
      </c>
      <c r="C236" t="str">
        <f t="shared" si="44"/>
        <v>JM3-XCVR_RX0_N</v>
      </c>
      <c r="D236" t="str">
        <f t="shared" si="45"/>
        <v>JM3-28</v>
      </c>
      <c r="E236" t="s">
        <v>271</v>
      </c>
      <c r="F236">
        <v>28</v>
      </c>
      <c r="G236" t="s">
        <v>592</v>
      </c>
      <c r="L236" t="s">
        <v>593</v>
      </c>
      <c r="M236" t="s">
        <v>290</v>
      </c>
      <c r="N236">
        <v>24.116700000000002</v>
      </c>
      <c r="AB236" t="str">
        <f>B2B!D233</f>
        <v>JM3</v>
      </c>
      <c r="AC236" t="str">
        <f>B2B!E233</f>
        <v>31</v>
      </c>
      <c r="AD236" t="str">
        <f t="shared" si="48"/>
        <v>JM3-31</v>
      </c>
      <c r="AE236" t="str">
        <f t="shared" si="49"/>
        <v>XCVR_CLK0_N</v>
      </c>
      <c r="AF236" t="str">
        <f t="shared" si="50"/>
        <v>J20</v>
      </c>
      <c r="AG236">
        <f t="shared" si="51"/>
        <v>13.370699999999999</v>
      </c>
      <c r="AH236" t="str">
        <f>IF(IFERROR(IF(IF(AF236="--",INDEX(D:D,MATCH(AE236,INDEX(B:B,MATCH(AE236,B:B,)+1):B10750,)+MATCH(AE236,B:B,)))=D236,VLOOKUP(AE236,B:D,3,0),IF(AF236="--",INDEX(D:D,MATCH(AE236,INDEX(B:B,MATCH(AE236,B:B,)+1):B10750,)+MATCH(AE236,B:B,)),"---")),"---")=AD236,"---",IFERROR(IF(IF(AF236="--",INDEX(D:D,MATCH(AE236,INDEX(B:B,MATCH(AE236,B:B,)+1):B10750,)+MATCH(AE236,B:B,)))=AD236,VLOOKUP(AE236,B:D,3,0),IF(AF236="--",INDEX(D:D,MATCH(AE236,INDEX(B:B,MATCH(AE236,B:B,)+1):B10750,)+MATCH(AE236,B:B,)),"---")),"---"))</f>
        <v>---</v>
      </c>
      <c r="AI236" t="str">
        <f t="shared" si="52"/>
        <v>--</v>
      </c>
      <c r="AJ236" t="str">
        <f t="shared" si="53"/>
        <v>XCVR_CLK0_N</v>
      </c>
      <c r="AK236">
        <f t="shared" si="54"/>
        <v>2</v>
      </c>
      <c r="AL236" t="str">
        <f t="shared" si="55"/>
        <v>J20</v>
      </c>
      <c r="AT236" t="str">
        <f t="shared" si="46"/>
        <v>XCVR_RX0_N</v>
      </c>
      <c r="AU236" t="str">
        <f t="shared" si="47"/>
        <v>--</v>
      </c>
    </row>
    <row r="237" spans="1:47" x14ac:dyDescent="0.25">
      <c r="A237" t="str">
        <f t="shared" si="42"/>
        <v>JM3-29</v>
      </c>
      <c r="B237" t="str">
        <f t="shared" si="43"/>
        <v>GND</v>
      </c>
      <c r="C237" t="str">
        <f t="shared" si="44"/>
        <v>JM3-GND</v>
      </c>
      <c r="D237" t="str">
        <f t="shared" si="45"/>
        <v>JM3-29</v>
      </c>
      <c r="E237" t="s">
        <v>271</v>
      </c>
      <c r="F237">
        <v>29</v>
      </c>
      <c r="G237" t="s">
        <v>291</v>
      </c>
      <c r="L237" t="s">
        <v>594</v>
      </c>
      <c r="M237" t="s">
        <v>290</v>
      </c>
      <c r="N237">
        <v>24.0474</v>
      </c>
      <c r="AB237" t="str">
        <f>B2B!D234</f>
        <v>JM3</v>
      </c>
      <c r="AC237" t="str">
        <f>B2B!E234</f>
        <v>32</v>
      </c>
      <c r="AD237" t="str">
        <f t="shared" si="48"/>
        <v>JM3-32</v>
      </c>
      <c r="AE237" t="str">
        <f t="shared" si="49"/>
        <v>XCVR_CLK1_P</v>
      </c>
      <c r="AF237" t="str">
        <f t="shared" si="50"/>
        <v>--</v>
      </c>
      <c r="AG237">
        <f t="shared" si="51"/>
        <v>15.0273</v>
      </c>
      <c r="AH237" t="str">
        <f>IF(IFERROR(IF(IF(AF237="--",INDEX(D:D,MATCH(AE237,INDEX(B:B,MATCH(AE237,B:B,)+1):B10751,)+MATCH(AE237,B:B,)))=D237,VLOOKUP(AE237,B:D,3,0),IF(AF237="--",INDEX(D:D,MATCH(AE237,INDEX(B:B,MATCH(AE237,B:B,)+1):B10751,)+MATCH(AE237,B:B,)),"---")),"---")=AD237,"---",IFERROR(IF(IF(AF237="--",INDEX(D:D,MATCH(AE237,INDEX(B:B,MATCH(AE237,B:B,)+1):B10751,)+MATCH(AE237,B:B,)))=AD237,VLOOKUP(AE237,B:D,3,0),IF(AF237="--",INDEX(D:D,MATCH(AE237,INDEX(B:B,MATCH(AE237,B:B,)+1):B10751,)+MATCH(AE237,B:B,)),"---")),"---"))</f>
        <v>---</v>
      </c>
      <c r="AI237" t="str">
        <f t="shared" si="52"/>
        <v>--</v>
      </c>
      <c r="AJ237" t="str">
        <f t="shared" si="53"/>
        <v>XCVR_CLK1_P</v>
      </c>
      <c r="AK237">
        <f t="shared" si="54"/>
        <v>1</v>
      </c>
      <c r="AL237" t="str">
        <f t="shared" si="55"/>
        <v>--</v>
      </c>
      <c r="AT237" t="str">
        <f t="shared" si="46"/>
        <v>GND</v>
      </c>
      <c r="AU237" t="str">
        <f t="shared" si="47"/>
        <v>--</v>
      </c>
    </row>
    <row r="238" spans="1:47" x14ac:dyDescent="0.25">
      <c r="A238" t="str">
        <f t="shared" si="42"/>
        <v>JM3-30</v>
      </c>
      <c r="B238" t="str">
        <f t="shared" si="43"/>
        <v>GND</v>
      </c>
      <c r="C238" t="str">
        <f t="shared" si="44"/>
        <v>JM3-GND</v>
      </c>
      <c r="D238" t="str">
        <f t="shared" si="45"/>
        <v>JM3-30</v>
      </c>
      <c r="E238" t="s">
        <v>271</v>
      </c>
      <c r="F238">
        <v>30</v>
      </c>
      <c r="G238" t="s">
        <v>291</v>
      </c>
      <c r="L238" t="s">
        <v>595</v>
      </c>
      <c r="M238" t="s">
        <v>290</v>
      </c>
      <c r="N238">
        <v>29.229700000000001</v>
      </c>
      <c r="AB238" t="str">
        <f>B2B!D235</f>
        <v>JM3</v>
      </c>
      <c r="AC238" t="str">
        <f>B2B!E235</f>
        <v>33</v>
      </c>
      <c r="AD238" t="str">
        <f t="shared" si="48"/>
        <v>JM3-33</v>
      </c>
      <c r="AE238" t="str">
        <f t="shared" si="49"/>
        <v>XCVR_CLK0_P</v>
      </c>
      <c r="AF238" t="str">
        <f t="shared" si="50"/>
        <v>J19</v>
      </c>
      <c r="AG238">
        <f t="shared" si="51"/>
        <v>13.3453</v>
      </c>
      <c r="AH238" t="str">
        <f>IF(IFERROR(IF(IF(AF238="--",INDEX(D:D,MATCH(AE238,INDEX(B:B,MATCH(AE238,B:B,)+1):B10752,)+MATCH(AE238,B:B,)))=D238,VLOOKUP(AE238,B:D,3,0),IF(AF238="--",INDEX(D:D,MATCH(AE238,INDEX(B:B,MATCH(AE238,B:B,)+1):B10752,)+MATCH(AE238,B:B,)),"---")),"---")=AD238,"---",IFERROR(IF(IF(AF238="--",INDEX(D:D,MATCH(AE238,INDEX(B:B,MATCH(AE238,B:B,)+1):B10752,)+MATCH(AE238,B:B,)))=AD238,VLOOKUP(AE238,B:D,3,0),IF(AF238="--",INDEX(D:D,MATCH(AE238,INDEX(B:B,MATCH(AE238,B:B,)+1):B10752,)+MATCH(AE238,B:B,)),"---")),"---"))</f>
        <v>---</v>
      </c>
      <c r="AI238" t="str">
        <f t="shared" si="52"/>
        <v>--</v>
      </c>
      <c r="AJ238" t="str">
        <f t="shared" si="53"/>
        <v>XCVR_CLK0_P</v>
      </c>
      <c r="AK238">
        <f t="shared" si="54"/>
        <v>2</v>
      </c>
      <c r="AL238" t="str">
        <f t="shared" si="55"/>
        <v>J19</v>
      </c>
      <c r="AT238" t="str">
        <f t="shared" si="46"/>
        <v>GND</v>
      </c>
      <c r="AU238" t="str">
        <f t="shared" si="47"/>
        <v>--</v>
      </c>
    </row>
    <row r="239" spans="1:47" x14ac:dyDescent="0.25">
      <c r="A239" t="str">
        <f t="shared" si="42"/>
        <v>JM3-31</v>
      </c>
      <c r="B239" t="str">
        <f t="shared" si="43"/>
        <v>XCVR_CLK0_N</v>
      </c>
      <c r="C239" t="str">
        <f t="shared" si="44"/>
        <v>JM3-XCVR_CLK0_N</v>
      </c>
      <c r="D239" t="str">
        <f t="shared" si="45"/>
        <v>JM3-31</v>
      </c>
      <c r="E239" t="s">
        <v>271</v>
      </c>
      <c r="F239">
        <v>31</v>
      </c>
      <c r="G239" t="s">
        <v>596</v>
      </c>
      <c r="L239" t="s">
        <v>597</v>
      </c>
      <c r="M239" t="s">
        <v>290</v>
      </c>
      <c r="N239">
        <v>29.201899999999998</v>
      </c>
      <c r="AB239" t="str">
        <f>B2B!D236</f>
        <v>JM3</v>
      </c>
      <c r="AC239" t="str">
        <f>B2B!E236</f>
        <v>34</v>
      </c>
      <c r="AD239" t="str">
        <f t="shared" si="48"/>
        <v>JM3-34</v>
      </c>
      <c r="AE239" t="str">
        <f t="shared" si="49"/>
        <v>XCVR_CLK1_N</v>
      </c>
      <c r="AF239" t="str">
        <f t="shared" si="50"/>
        <v>G20</v>
      </c>
      <c r="AG239">
        <f t="shared" si="51"/>
        <v>15.2378</v>
      </c>
      <c r="AH239" t="str">
        <f>IF(IFERROR(IF(IF(AF239="--",INDEX(D:D,MATCH(AE239,INDEX(B:B,MATCH(AE239,B:B,)+1):B10753,)+MATCH(AE239,B:B,)))=D239,VLOOKUP(AE239,B:D,3,0),IF(AF239="--",INDEX(D:D,MATCH(AE239,INDEX(B:B,MATCH(AE239,B:B,)+1):B10753,)+MATCH(AE239,B:B,)),"---")),"---")=AD239,"---",IFERROR(IF(IF(AF239="--",INDEX(D:D,MATCH(AE239,INDEX(B:B,MATCH(AE239,B:B,)+1):B10753,)+MATCH(AE239,B:B,)))=AD239,VLOOKUP(AE239,B:D,3,0),IF(AF239="--",INDEX(D:D,MATCH(AE239,INDEX(B:B,MATCH(AE239,B:B,)+1):B10753,)+MATCH(AE239,B:B,)),"---")),"---"))</f>
        <v>---</v>
      </c>
      <c r="AI239" t="str">
        <f t="shared" si="52"/>
        <v>--</v>
      </c>
      <c r="AJ239" t="str">
        <f t="shared" si="53"/>
        <v>XCVR_CLK1_N</v>
      </c>
      <c r="AK239">
        <f t="shared" si="54"/>
        <v>2</v>
      </c>
      <c r="AL239" t="str">
        <f t="shared" si="55"/>
        <v>G20</v>
      </c>
      <c r="AT239" t="str">
        <f t="shared" si="46"/>
        <v>XCVR_CLK0_N</v>
      </c>
      <c r="AU239" t="str">
        <f t="shared" si="47"/>
        <v>--</v>
      </c>
    </row>
    <row r="240" spans="1:47" x14ac:dyDescent="0.25">
      <c r="A240" t="str">
        <f t="shared" si="42"/>
        <v>JM3-32</v>
      </c>
      <c r="B240" t="str">
        <f t="shared" si="43"/>
        <v>XCVR_CLK1_P</v>
      </c>
      <c r="C240" t="str">
        <f t="shared" si="44"/>
        <v>JM3-XCVR_CLK1_P</v>
      </c>
      <c r="D240" t="str">
        <f t="shared" si="45"/>
        <v>JM3-32</v>
      </c>
      <c r="E240" t="s">
        <v>271</v>
      </c>
      <c r="F240">
        <v>32</v>
      </c>
      <c r="G240" t="s">
        <v>598</v>
      </c>
      <c r="L240" t="s">
        <v>599</v>
      </c>
      <c r="M240" t="s">
        <v>290</v>
      </c>
      <c r="N240">
        <v>45.219900000000003</v>
      </c>
      <c r="AB240" t="str">
        <f>B2B!D237</f>
        <v>JM3</v>
      </c>
      <c r="AC240" t="str">
        <f>B2B!E237</f>
        <v>35</v>
      </c>
      <c r="AD240" t="str">
        <f t="shared" si="48"/>
        <v>JM3-35</v>
      </c>
      <c r="AE240" t="str">
        <f t="shared" si="49"/>
        <v>GND</v>
      </c>
      <c r="AF240" t="str">
        <f t="shared" si="50"/>
        <v>---</v>
      </c>
      <c r="AG240" t="str">
        <f t="shared" si="51"/>
        <v>---</v>
      </c>
      <c r="AH240" t="str">
        <f>IF(IFERROR(IF(IF(AF240="--",INDEX(D:D,MATCH(AE240,INDEX(B:B,MATCH(AE240,B:B,)+1):B10754,)+MATCH(AE240,B:B,)))=D240,VLOOKUP(AE240,B:D,3,0),IF(AF240="--",INDEX(D:D,MATCH(AE240,INDEX(B:B,MATCH(AE240,B:B,)+1):B10754,)+MATCH(AE240,B:B,)),"---")),"---")=AD240,"---",IFERROR(IF(IF(AF240="--",INDEX(D:D,MATCH(AE240,INDEX(B:B,MATCH(AE240,B:B,)+1):B10754,)+MATCH(AE240,B:B,)))=AD240,VLOOKUP(AE240,B:D,3,0),IF(AF240="--",INDEX(D:D,MATCH(AE240,INDEX(B:B,MATCH(AE240,B:B,)+1):B10754,)+MATCH(AE240,B:B,)),"---")),"---"))</f>
        <v>---</v>
      </c>
      <c r="AI240" t="str">
        <f t="shared" si="52"/>
        <v>--</v>
      </c>
      <c r="AJ240" t="str">
        <f t="shared" si="53"/>
        <v>GND</v>
      </c>
      <c r="AK240">
        <f t="shared" si="54"/>
        <v>530</v>
      </c>
      <c r="AL240" t="str">
        <f t="shared" si="55"/>
        <v>---</v>
      </c>
      <c r="AT240" t="str">
        <f t="shared" si="46"/>
        <v>XCVR_CLK1_P</v>
      </c>
      <c r="AU240" t="str">
        <f t="shared" si="47"/>
        <v>--</v>
      </c>
    </row>
    <row r="241" spans="1:47" x14ac:dyDescent="0.25">
      <c r="A241" t="str">
        <f t="shared" si="42"/>
        <v>JM3-33</v>
      </c>
      <c r="B241" t="str">
        <f t="shared" si="43"/>
        <v>XCVR_CLK0_P</v>
      </c>
      <c r="C241" t="str">
        <f t="shared" si="44"/>
        <v>JM3-XCVR_CLK0_P</v>
      </c>
      <c r="D241" t="str">
        <f t="shared" si="45"/>
        <v>JM3-33</v>
      </c>
      <c r="E241" t="s">
        <v>271</v>
      </c>
      <c r="F241">
        <v>33</v>
      </c>
      <c r="G241" t="s">
        <v>600</v>
      </c>
      <c r="L241" t="s">
        <v>601</v>
      </c>
      <c r="M241" t="s">
        <v>290</v>
      </c>
      <c r="N241">
        <v>4.2176999999999998</v>
      </c>
      <c r="AB241" t="str">
        <f>B2B!D238</f>
        <v>JM3</v>
      </c>
      <c r="AC241" t="str">
        <f>B2B!E238</f>
        <v>36</v>
      </c>
      <c r="AD241" t="str">
        <f t="shared" si="48"/>
        <v>JM3-36</v>
      </c>
      <c r="AE241" t="str">
        <f t="shared" si="49"/>
        <v>GND</v>
      </c>
      <c r="AF241" t="str">
        <f t="shared" si="50"/>
        <v>---</v>
      </c>
      <c r="AG241" t="str">
        <f t="shared" si="51"/>
        <v>---</v>
      </c>
      <c r="AH241" t="str">
        <f>IF(IFERROR(IF(IF(AF241="--",INDEX(D:D,MATCH(AE241,INDEX(B:B,MATCH(AE241,B:B,)+1):B10755,)+MATCH(AE241,B:B,)))=D241,VLOOKUP(AE241,B:D,3,0),IF(AF241="--",INDEX(D:D,MATCH(AE241,INDEX(B:B,MATCH(AE241,B:B,)+1):B10755,)+MATCH(AE241,B:B,)),"---")),"---")=AD241,"---",IFERROR(IF(IF(AF241="--",INDEX(D:D,MATCH(AE241,INDEX(B:B,MATCH(AE241,B:B,)+1):B10755,)+MATCH(AE241,B:B,)))=AD241,VLOOKUP(AE241,B:D,3,0),IF(AF241="--",INDEX(D:D,MATCH(AE241,INDEX(B:B,MATCH(AE241,B:B,)+1):B10755,)+MATCH(AE241,B:B,)),"---")),"---"))</f>
        <v>---</v>
      </c>
      <c r="AI241" t="str">
        <f t="shared" si="52"/>
        <v>--</v>
      </c>
      <c r="AJ241" t="str">
        <f t="shared" si="53"/>
        <v>GND</v>
      </c>
      <c r="AK241">
        <f t="shared" si="54"/>
        <v>530</v>
      </c>
      <c r="AL241" t="str">
        <f t="shared" si="55"/>
        <v>---</v>
      </c>
      <c r="AT241" t="str">
        <f t="shared" si="46"/>
        <v>XCVR_CLK0_P</v>
      </c>
      <c r="AU241" t="str">
        <f t="shared" si="47"/>
        <v>--</v>
      </c>
    </row>
    <row r="242" spans="1:47" x14ac:dyDescent="0.25">
      <c r="A242" t="str">
        <f t="shared" si="42"/>
        <v>JM3-34</v>
      </c>
      <c r="B242" t="str">
        <f t="shared" si="43"/>
        <v>XCVR_CLK1_N</v>
      </c>
      <c r="C242" t="str">
        <f t="shared" si="44"/>
        <v>JM3-XCVR_CLK1_N</v>
      </c>
      <c r="D242" t="str">
        <f t="shared" si="45"/>
        <v>JM3-34</v>
      </c>
      <c r="E242" t="s">
        <v>271</v>
      </c>
      <c r="F242">
        <v>34</v>
      </c>
      <c r="G242" t="s">
        <v>602</v>
      </c>
      <c r="L242" t="s">
        <v>603</v>
      </c>
      <c r="M242" t="s">
        <v>290</v>
      </c>
      <c r="N242">
        <v>13.3848</v>
      </c>
      <c r="AB242" t="str">
        <f>B2B!D239</f>
        <v>JM3</v>
      </c>
      <c r="AC242" t="str">
        <f>B2B!E239</f>
        <v>37</v>
      </c>
      <c r="AD242" t="str">
        <f t="shared" si="48"/>
        <v>JM3-37</v>
      </c>
      <c r="AE242" t="str">
        <f t="shared" si="49"/>
        <v>B0_HSIO66_N</v>
      </c>
      <c r="AF242" t="str">
        <f t="shared" si="50"/>
        <v>V22</v>
      </c>
      <c r="AG242">
        <f t="shared" si="51"/>
        <v>13.705</v>
      </c>
      <c r="AH242" t="str">
        <f>IF(IFERROR(IF(IF(AF242="--",INDEX(D:D,MATCH(AE242,INDEX(B:B,MATCH(AE242,B:B,)+1):B10756,)+MATCH(AE242,B:B,)))=D242,VLOOKUP(AE242,B:D,3,0),IF(AF242="--",INDEX(D:D,MATCH(AE242,INDEX(B:B,MATCH(AE242,B:B,)+1):B10756,)+MATCH(AE242,B:B,)),"---")),"---")=AD242,"---",IFERROR(IF(IF(AF242="--",INDEX(D:D,MATCH(AE242,INDEX(B:B,MATCH(AE242,B:B,)+1):B10756,)+MATCH(AE242,B:B,)))=AD242,VLOOKUP(AE242,B:D,3,0),IF(AF242="--",INDEX(D:D,MATCH(AE242,INDEX(B:B,MATCH(AE242,B:B,)+1):B10756,)+MATCH(AE242,B:B,)),"---")),"---"))</f>
        <v>---</v>
      </c>
      <c r="AI242" t="str">
        <f t="shared" si="52"/>
        <v>--</v>
      </c>
      <c r="AJ242" t="str">
        <f t="shared" si="53"/>
        <v>B0_HSIO66_N</v>
      </c>
      <c r="AK242">
        <f t="shared" si="54"/>
        <v>2</v>
      </c>
      <c r="AL242" t="str">
        <f t="shared" si="55"/>
        <v>V22</v>
      </c>
      <c r="AT242" t="str">
        <f t="shared" si="46"/>
        <v>XCVR_CLK1_N</v>
      </c>
      <c r="AU242" t="str">
        <f t="shared" si="47"/>
        <v>--</v>
      </c>
    </row>
    <row r="243" spans="1:47" x14ac:dyDescent="0.25">
      <c r="A243" t="str">
        <f t="shared" si="42"/>
        <v>JM3-35</v>
      </c>
      <c r="B243" t="str">
        <f t="shared" si="43"/>
        <v>GND</v>
      </c>
      <c r="C243" t="str">
        <f t="shared" si="44"/>
        <v>JM3-GND</v>
      </c>
      <c r="D243" t="str">
        <f t="shared" si="45"/>
        <v>JM3-35</v>
      </c>
      <c r="E243" t="s">
        <v>271</v>
      </c>
      <c r="F243">
        <v>35</v>
      </c>
      <c r="G243" t="s">
        <v>291</v>
      </c>
      <c r="L243" t="s">
        <v>604</v>
      </c>
      <c r="M243" t="s">
        <v>290</v>
      </c>
      <c r="N243">
        <v>3.2342</v>
      </c>
      <c r="AB243" t="str">
        <f>B2B!D240</f>
        <v>JM3</v>
      </c>
      <c r="AC243" t="str">
        <f>B2B!E240</f>
        <v>38</v>
      </c>
      <c r="AD243" t="str">
        <f t="shared" si="48"/>
        <v>JM3-38</v>
      </c>
      <c r="AE243" t="str">
        <f t="shared" si="49"/>
        <v>B0_HSIO73_P</v>
      </c>
      <c r="AF243" t="str">
        <f t="shared" si="50"/>
        <v>T17</v>
      </c>
      <c r="AG243">
        <f t="shared" si="51"/>
        <v>18.553000000000001</v>
      </c>
      <c r="AH243" t="str">
        <f>IF(IFERROR(IF(IF(AF243="--",INDEX(D:D,MATCH(AE243,INDEX(B:B,MATCH(AE243,B:B,)+1):B10757,)+MATCH(AE243,B:B,)))=D243,VLOOKUP(AE243,B:D,3,0),IF(AF243="--",INDEX(D:D,MATCH(AE243,INDEX(B:B,MATCH(AE243,B:B,)+1):B10757,)+MATCH(AE243,B:B,)),"---")),"---")=AD243,"---",IFERROR(IF(IF(AF243="--",INDEX(D:D,MATCH(AE243,INDEX(B:B,MATCH(AE243,B:B,)+1):B10757,)+MATCH(AE243,B:B,)))=AD243,VLOOKUP(AE243,B:D,3,0),IF(AF243="--",INDEX(D:D,MATCH(AE243,INDEX(B:B,MATCH(AE243,B:B,)+1):B10757,)+MATCH(AE243,B:B,)),"---")),"---"))</f>
        <v>---</v>
      </c>
      <c r="AI243" t="str">
        <f t="shared" si="52"/>
        <v>--</v>
      </c>
      <c r="AJ243" t="str">
        <f t="shared" si="53"/>
        <v>B0_HSIO73_P</v>
      </c>
      <c r="AK243">
        <f t="shared" si="54"/>
        <v>2</v>
      </c>
      <c r="AL243" t="str">
        <f t="shared" si="55"/>
        <v>T17</v>
      </c>
      <c r="AT243" t="str">
        <f t="shared" si="46"/>
        <v>GND</v>
      </c>
      <c r="AU243" t="str">
        <f t="shared" si="47"/>
        <v>--</v>
      </c>
    </row>
    <row r="244" spans="1:47" x14ac:dyDescent="0.25">
      <c r="A244" t="str">
        <f t="shared" si="42"/>
        <v>JM3-36</v>
      </c>
      <c r="B244" t="str">
        <f t="shared" si="43"/>
        <v>GND</v>
      </c>
      <c r="C244" t="str">
        <f t="shared" si="44"/>
        <v>JM3-GND</v>
      </c>
      <c r="D244" t="str">
        <f t="shared" si="45"/>
        <v>JM3-36</v>
      </c>
      <c r="E244" t="s">
        <v>271</v>
      </c>
      <c r="F244">
        <v>36</v>
      </c>
      <c r="G244" t="s">
        <v>291</v>
      </c>
      <c r="L244" t="s">
        <v>605</v>
      </c>
      <c r="M244" t="s">
        <v>290</v>
      </c>
      <c r="N244">
        <v>3.3898999999999999</v>
      </c>
      <c r="AB244" t="str">
        <f>B2B!D241</f>
        <v>JM3</v>
      </c>
      <c r="AC244" t="str">
        <f>B2B!E241</f>
        <v>39</v>
      </c>
      <c r="AD244" t="str">
        <f t="shared" si="48"/>
        <v>JM3-39</v>
      </c>
      <c r="AE244" t="str">
        <f t="shared" si="49"/>
        <v>B0_HSIO66_P</v>
      </c>
      <c r="AF244" t="str">
        <f t="shared" si="50"/>
        <v>W22</v>
      </c>
      <c r="AG244">
        <f t="shared" si="51"/>
        <v>13.682700000000001</v>
      </c>
      <c r="AH244" t="str">
        <f>IF(IFERROR(IF(IF(AF244="--",INDEX(D:D,MATCH(AE244,INDEX(B:B,MATCH(AE244,B:B,)+1):B10758,)+MATCH(AE244,B:B,)))=D244,VLOOKUP(AE244,B:D,3,0),IF(AF244="--",INDEX(D:D,MATCH(AE244,INDEX(B:B,MATCH(AE244,B:B,)+1):B10758,)+MATCH(AE244,B:B,)),"---")),"---")=AD244,"---",IFERROR(IF(IF(AF244="--",INDEX(D:D,MATCH(AE244,INDEX(B:B,MATCH(AE244,B:B,)+1):B10758,)+MATCH(AE244,B:B,)))=AD244,VLOOKUP(AE244,B:D,3,0),IF(AF244="--",INDEX(D:D,MATCH(AE244,INDEX(B:B,MATCH(AE244,B:B,)+1):B10758,)+MATCH(AE244,B:B,)),"---")),"---"))</f>
        <v>---</v>
      </c>
      <c r="AI244" t="str">
        <f t="shared" si="52"/>
        <v>--</v>
      </c>
      <c r="AJ244" t="str">
        <f t="shared" si="53"/>
        <v>B0_HSIO66_P</v>
      </c>
      <c r="AK244">
        <f t="shared" si="54"/>
        <v>2</v>
      </c>
      <c r="AL244" t="str">
        <f t="shared" si="55"/>
        <v>W22</v>
      </c>
      <c r="AT244" t="str">
        <f t="shared" si="46"/>
        <v>GND</v>
      </c>
      <c r="AU244" t="str">
        <f t="shared" si="47"/>
        <v>--</v>
      </c>
    </row>
    <row r="245" spans="1:47" x14ac:dyDescent="0.25">
      <c r="A245" t="str">
        <f t="shared" si="42"/>
        <v>JM3-37</v>
      </c>
      <c r="B245" t="str">
        <f t="shared" si="43"/>
        <v>B0_HSIO66_N</v>
      </c>
      <c r="C245" t="str">
        <f t="shared" si="44"/>
        <v>JM3-B0_HSIO66_N</v>
      </c>
      <c r="D245" t="str">
        <f t="shared" si="45"/>
        <v>JM3-37</v>
      </c>
      <c r="E245" t="s">
        <v>271</v>
      </c>
      <c r="F245">
        <v>37</v>
      </c>
      <c r="G245" t="s">
        <v>310</v>
      </c>
      <c r="L245" t="s">
        <v>606</v>
      </c>
      <c r="M245" t="s">
        <v>290</v>
      </c>
      <c r="N245">
        <v>2.7027000000000001</v>
      </c>
      <c r="AB245" t="str">
        <f>B2B!D242</f>
        <v>JM3</v>
      </c>
      <c r="AC245" t="str">
        <f>B2B!E242</f>
        <v>40</v>
      </c>
      <c r="AD245" t="str">
        <f t="shared" si="48"/>
        <v>JM3-40</v>
      </c>
      <c r="AE245" t="str">
        <f t="shared" si="49"/>
        <v>B0_HSIO73_N</v>
      </c>
      <c r="AF245" t="str">
        <f t="shared" si="50"/>
        <v>U17</v>
      </c>
      <c r="AG245">
        <f t="shared" si="51"/>
        <v>18.722000000000001</v>
      </c>
      <c r="AH245" t="str">
        <f>IF(IFERROR(IF(IF(AF245="--",INDEX(D:D,MATCH(AE245,INDEX(B:B,MATCH(AE245,B:B,)+1):B10759,)+MATCH(AE245,B:B,)))=D245,VLOOKUP(AE245,B:D,3,0),IF(AF245="--",INDEX(D:D,MATCH(AE245,INDEX(B:B,MATCH(AE245,B:B,)+1):B10759,)+MATCH(AE245,B:B,)),"---")),"---")=AD245,"---",IFERROR(IF(IF(AF245="--",INDEX(D:D,MATCH(AE245,INDEX(B:B,MATCH(AE245,B:B,)+1):B10759,)+MATCH(AE245,B:B,)))=AD245,VLOOKUP(AE245,B:D,3,0),IF(AF245="--",INDEX(D:D,MATCH(AE245,INDEX(B:B,MATCH(AE245,B:B,)+1):B10759,)+MATCH(AE245,B:B,)),"---")),"---"))</f>
        <v>---</v>
      </c>
      <c r="AI245" t="str">
        <f t="shared" si="52"/>
        <v>--</v>
      </c>
      <c r="AJ245" t="str">
        <f t="shared" si="53"/>
        <v>B0_HSIO73_N</v>
      </c>
      <c r="AK245">
        <f t="shared" si="54"/>
        <v>2</v>
      </c>
      <c r="AL245" t="str">
        <f t="shared" si="55"/>
        <v>U17</v>
      </c>
      <c r="AT245" t="str">
        <f t="shared" si="46"/>
        <v>B0_HSIO66_N</v>
      </c>
      <c r="AU245" t="str">
        <f t="shared" si="47"/>
        <v>--</v>
      </c>
    </row>
    <row r="246" spans="1:47" x14ac:dyDescent="0.25">
      <c r="A246" t="str">
        <f t="shared" si="42"/>
        <v>JM3-38</v>
      </c>
      <c r="B246" t="str">
        <f t="shared" si="43"/>
        <v>B0_HSIO73_P</v>
      </c>
      <c r="C246" t="str">
        <f t="shared" si="44"/>
        <v>JM3-B0_HSIO73_P</v>
      </c>
      <c r="D246" t="str">
        <f t="shared" si="45"/>
        <v>JM3-38</v>
      </c>
      <c r="E246" t="s">
        <v>271</v>
      </c>
      <c r="F246">
        <v>38</v>
      </c>
      <c r="G246" t="s">
        <v>337</v>
      </c>
      <c r="L246" t="s">
        <v>607</v>
      </c>
      <c r="M246" t="s">
        <v>290</v>
      </c>
      <c r="N246">
        <v>69.162599999999998</v>
      </c>
      <c r="AB246" t="str">
        <f>B2B!D243</f>
        <v>JM3</v>
      </c>
      <c r="AC246" t="str">
        <f>B2B!E243</f>
        <v>41</v>
      </c>
      <c r="AD246" t="str">
        <f t="shared" si="48"/>
        <v>JM3-41</v>
      </c>
      <c r="AE246" t="str">
        <f t="shared" si="49"/>
        <v>B0_HSIO69_P</v>
      </c>
      <c r="AF246" t="str">
        <f t="shared" si="50"/>
        <v>AA21</v>
      </c>
      <c r="AG246">
        <f t="shared" si="51"/>
        <v>14.262600000000001</v>
      </c>
      <c r="AH246" t="str">
        <f>IF(IFERROR(IF(IF(AF246="--",INDEX(D:D,MATCH(AE246,INDEX(B:B,MATCH(AE246,B:B,)+1):B10760,)+MATCH(AE246,B:B,)))=D246,VLOOKUP(AE246,B:D,3,0),IF(AF246="--",INDEX(D:D,MATCH(AE246,INDEX(B:B,MATCH(AE246,B:B,)+1):B10760,)+MATCH(AE246,B:B,)),"---")),"---")=AD246,"---",IFERROR(IF(IF(AF246="--",INDEX(D:D,MATCH(AE246,INDEX(B:B,MATCH(AE246,B:B,)+1):B10760,)+MATCH(AE246,B:B,)))=AD246,VLOOKUP(AE246,B:D,3,0),IF(AF246="--",INDEX(D:D,MATCH(AE246,INDEX(B:B,MATCH(AE246,B:B,)+1):B10760,)+MATCH(AE246,B:B,)),"---")),"---"))</f>
        <v>---</v>
      </c>
      <c r="AI246" t="str">
        <f t="shared" si="52"/>
        <v>--</v>
      </c>
      <c r="AJ246" t="str">
        <f t="shared" si="53"/>
        <v>B0_HSIO69_P</v>
      </c>
      <c r="AK246">
        <f t="shared" si="54"/>
        <v>2</v>
      </c>
      <c r="AL246" t="str">
        <f t="shared" si="55"/>
        <v>AA21</v>
      </c>
      <c r="AT246" t="str">
        <f t="shared" si="46"/>
        <v>B0_HSIO73_P</v>
      </c>
      <c r="AU246" t="str">
        <f t="shared" si="47"/>
        <v>--</v>
      </c>
    </row>
    <row r="247" spans="1:47" x14ac:dyDescent="0.25">
      <c r="A247" t="str">
        <f t="shared" si="42"/>
        <v>JM3-39</v>
      </c>
      <c r="B247" t="str">
        <f t="shared" si="43"/>
        <v>B0_HSIO66_P</v>
      </c>
      <c r="C247" t="str">
        <f t="shared" si="44"/>
        <v>JM3-B0_HSIO66_P</v>
      </c>
      <c r="D247" t="str">
        <f t="shared" si="45"/>
        <v>JM3-39</v>
      </c>
      <c r="E247" t="s">
        <v>271</v>
      </c>
      <c r="F247">
        <v>39</v>
      </c>
      <c r="G247" t="s">
        <v>312</v>
      </c>
      <c r="L247" t="s">
        <v>608</v>
      </c>
      <c r="M247" t="s">
        <v>290</v>
      </c>
      <c r="N247">
        <v>16.093299999999999</v>
      </c>
      <c r="AB247" t="str">
        <f>B2B!D244</f>
        <v>JM3</v>
      </c>
      <c r="AC247" t="str">
        <f>B2B!E244</f>
        <v>42</v>
      </c>
      <c r="AD247" t="str">
        <f t="shared" si="48"/>
        <v>JM3-42</v>
      </c>
      <c r="AE247" t="str">
        <f t="shared" si="49"/>
        <v>B0_HSIO72_N</v>
      </c>
      <c r="AF247" t="str">
        <f t="shared" si="50"/>
        <v>V19</v>
      </c>
      <c r="AG247">
        <f t="shared" si="51"/>
        <v>16.709800000000001</v>
      </c>
      <c r="AH247" t="str">
        <f>IF(IFERROR(IF(IF(AF247="--",INDEX(D:D,MATCH(AE247,INDEX(B:B,MATCH(AE247,B:B,)+1):B10761,)+MATCH(AE247,B:B,)))=D247,VLOOKUP(AE247,B:D,3,0),IF(AF247="--",INDEX(D:D,MATCH(AE247,INDEX(B:B,MATCH(AE247,B:B,)+1):B10761,)+MATCH(AE247,B:B,)),"---")),"---")=AD247,"---",IFERROR(IF(IF(AF247="--",INDEX(D:D,MATCH(AE247,INDEX(B:B,MATCH(AE247,B:B,)+1):B10761,)+MATCH(AE247,B:B,)))=AD247,VLOOKUP(AE247,B:D,3,0),IF(AF247="--",INDEX(D:D,MATCH(AE247,INDEX(B:B,MATCH(AE247,B:B,)+1):B10761,)+MATCH(AE247,B:B,)),"---")),"---"))</f>
        <v>---</v>
      </c>
      <c r="AI247" t="str">
        <f t="shared" si="52"/>
        <v>--</v>
      </c>
      <c r="AJ247" t="str">
        <f t="shared" si="53"/>
        <v>B0_HSIO72_N</v>
      </c>
      <c r="AK247">
        <f t="shared" si="54"/>
        <v>2</v>
      </c>
      <c r="AL247" t="str">
        <f t="shared" si="55"/>
        <v>V19</v>
      </c>
      <c r="AT247" t="str">
        <f t="shared" si="46"/>
        <v>B0_HSIO66_P</v>
      </c>
      <c r="AU247" t="str">
        <f t="shared" si="47"/>
        <v>--</v>
      </c>
    </row>
    <row r="248" spans="1:47" x14ac:dyDescent="0.25">
      <c r="A248" t="str">
        <f t="shared" si="42"/>
        <v>JM3-40</v>
      </c>
      <c r="B248" t="str">
        <f t="shared" si="43"/>
        <v>B0_HSIO73_N</v>
      </c>
      <c r="C248" t="str">
        <f t="shared" si="44"/>
        <v>JM3-B0_HSIO73_N</v>
      </c>
      <c r="D248" t="str">
        <f t="shared" si="45"/>
        <v>JM3-40</v>
      </c>
      <c r="E248" t="s">
        <v>271</v>
      </c>
      <c r="F248">
        <v>40</v>
      </c>
      <c r="G248" t="s">
        <v>335</v>
      </c>
      <c r="L248" t="s">
        <v>609</v>
      </c>
      <c r="M248" t="s">
        <v>290</v>
      </c>
      <c r="N248">
        <v>16.014600000000002</v>
      </c>
      <c r="AB248" t="str">
        <f>B2B!D245</f>
        <v>JM3</v>
      </c>
      <c r="AC248" t="str">
        <f>B2B!E245</f>
        <v>43</v>
      </c>
      <c r="AD248" t="str">
        <f t="shared" si="48"/>
        <v>JM3-43</v>
      </c>
      <c r="AE248" t="str">
        <f t="shared" si="49"/>
        <v>B0_HSIO69_N</v>
      </c>
      <c r="AF248" t="str">
        <f t="shared" si="50"/>
        <v>AA22</v>
      </c>
      <c r="AG248">
        <f t="shared" si="51"/>
        <v>14.262600000000001</v>
      </c>
      <c r="AH248" t="str">
        <f>IF(IFERROR(IF(IF(AF248="--",INDEX(D:D,MATCH(AE248,INDEX(B:B,MATCH(AE248,B:B,)+1):B10762,)+MATCH(AE248,B:B,)))=D248,VLOOKUP(AE248,B:D,3,0),IF(AF248="--",INDEX(D:D,MATCH(AE248,INDEX(B:B,MATCH(AE248,B:B,)+1):B10762,)+MATCH(AE248,B:B,)),"---")),"---")=AD248,"---",IFERROR(IF(IF(AF248="--",INDEX(D:D,MATCH(AE248,INDEX(B:B,MATCH(AE248,B:B,)+1):B10762,)+MATCH(AE248,B:B,)))=AD248,VLOOKUP(AE248,B:D,3,0),IF(AF248="--",INDEX(D:D,MATCH(AE248,INDEX(B:B,MATCH(AE248,B:B,)+1):B10762,)+MATCH(AE248,B:B,)),"---")),"---"))</f>
        <v>---</v>
      </c>
      <c r="AI248" t="str">
        <f t="shared" si="52"/>
        <v>--</v>
      </c>
      <c r="AJ248" t="str">
        <f t="shared" si="53"/>
        <v>B0_HSIO69_N</v>
      </c>
      <c r="AK248">
        <f t="shared" si="54"/>
        <v>2</v>
      </c>
      <c r="AL248" t="str">
        <f t="shared" si="55"/>
        <v>AA22</v>
      </c>
      <c r="AT248" t="str">
        <f t="shared" si="46"/>
        <v>B0_HSIO73_N</v>
      </c>
      <c r="AU248" t="str">
        <f t="shared" si="47"/>
        <v>--</v>
      </c>
    </row>
    <row r="249" spans="1:47" x14ac:dyDescent="0.25">
      <c r="A249" t="str">
        <f t="shared" si="42"/>
        <v>JM3-41</v>
      </c>
      <c r="B249" t="str">
        <f t="shared" si="43"/>
        <v>B0_HSIO69_P</v>
      </c>
      <c r="C249" t="str">
        <f t="shared" si="44"/>
        <v>JM3-B0_HSIO69_P</v>
      </c>
      <c r="D249" t="str">
        <f t="shared" si="45"/>
        <v>JM3-41</v>
      </c>
      <c r="E249" t="s">
        <v>271</v>
      </c>
      <c r="F249">
        <v>41</v>
      </c>
      <c r="G249" t="s">
        <v>322</v>
      </c>
      <c r="L249" t="s">
        <v>299</v>
      </c>
      <c r="M249" t="s">
        <v>290</v>
      </c>
      <c r="N249">
        <v>21.7912</v>
      </c>
      <c r="AB249" t="str">
        <f>B2B!D246</f>
        <v>JM3</v>
      </c>
      <c r="AC249" t="str">
        <f>B2B!E246</f>
        <v>44</v>
      </c>
      <c r="AD249" t="str">
        <f t="shared" si="48"/>
        <v>JM3-44</v>
      </c>
      <c r="AE249" t="str">
        <f t="shared" si="49"/>
        <v>B0_HSIO72_P</v>
      </c>
      <c r="AF249" t="str">
        <f t="shared" si="50"/>
        <v>V20</v>
      </c>
      <c r="AG249">
        <f t="shared" si="51"/>
        <v>16.9756</v>
      </c>
      <c r="AH249" t="str">
        <f>IF(IFERROR(IF(IF(AF249="--",INDEX(D:D,MATCH(AE249,INDEX(B:B,MATCH(AE249,B:B,)+1):B10763,)+MATCH(AE249,B:B,)))=D249,VLOOKUP(AE249,B:D,3,0),IF(AF249="--",INDEX(D:D,MATCH(AE249,INDEX(B:B,MATCH(AE249,B:B,)+1):B10763,)+MATCH(AE249,B:B,)),"---")),"---")=AD249,"---",IFERROR(IF(IF(AF249="--",INDEX(D:D,MATCH(AE249,INDEX(B:B,MATCH(AE249,B:B,)+1):B10763,)+MATCH(AE249,B:B,)))=AD249,VLOOKUP(AE249,B:D,3,0),IF(AF249="--",INDEX(D:D,MATCH(AE249,INDEX(B:B,MATCH(AE249,B:B,)+1):B10763,)+MATCH(AE249,B:B,)),"---")),"---"))</f>
        <v>---</v>
      </c>
      <c r="AI249" t="str">
        <f t="shared" si="52"/>
        <v>--</v>
      </c>
      <c r="AJ249" t="str">
        <f t="shared" si="53"/>
        <v>B0_HSIO72_P</v>
      </c>
      <c r="AK249">
        <f t="shared" si="54"/>
        <v>2</v>
      </c>
      <c r="AL249" t="str">
        <f t="shared" si="55"/>
        <v>V20</v>
      </c>
      <c r="AT249" t="str">
        <f t="shared" si="46"/>
        <v>B0_HSIO69_P</v>
      </c>
      <c r="AU249" t="str">
        <f t="shared" si="47"/>
        <v>--</v>
      </c>
    </row>
    <row r="250" spans="1:47" x14ac:dyDescent="0.25">
      <c r="A250" t="str">
        <f t="shared" si="42"/>
        <v>JM3-42</v>
      </c>
      <c r="B250" t="str">
        <f t="shared" si="43"/>
        <v>B0_HSIO72_N</v>
      </c>
      <c r="C250" t="str">
        <f t="shared" si="44"/>
        <v>JM3-B0_HSIO72_N</v>
      </c>
      <c r="D250" t="str">
        <f t="shared" si="45"/>
        <v>JM3-42</v>
      </c>
      <c r="E250" t="s">
        <v>271</v>
      </c>
      <c r="F250">
        <v>42</v>
      </c>
      <c r="G250" t="s">
        <v>332</v>
      </c>
      <c r="L250" t="s">
        <v>610</v>
      </c>
      <c r="M250" t="s">
        <v>290</v>
      </c>
      <c r="N250">
        <v>2.7008000000000001</v>
      </c>
      <c r="AB250" t="str">
        <f>B2B!D247</f>
        <v>JM3</v>
      </c>
      <c r="AC250" t="str">
        <f>B2B!E247</f>
        <v>45</v>
      </c>
      <c r="AD250" t="str">
        <f t="shared" si="48"/>
        <v>JM3-45</v>
      </c>
      <c r="AE250" t="str">
        <f t="shared" si="49"/>
        <v>GND</v>
      </c>
      <c r="AF250" t="str">
        <f t="shared" si="50"/>
        <v>---</v>
      </c>
      <c r="AG250" t="str">
        <f t="shared" si="51"/>
        <v>---</v>
      </c>
      <c r="AH250" t="str">
        <f>IF(IFERROR(IF(IF(AF250="--",INDEX(D:D,MATCH(AE250,INDEX(B:B,MATCH(AE250,B:B,)+1):B10764,)+MATCH(AE250,B:B,)))=D250,VLOOKUP(AE250,B:D,3,0),IF(AF250="--",INDEX(D:D,MATCH(AE250,INDEX(B:B,MATCH(AE250,B:B,)+1):B10764,)+MATCH(AE250,B:B,)),"---")),"---")=AD250,"---",IFERROR(IF(IF(AF250="--",INDEX(D:D,MATCH(AE250,INDEX(B:B,MATCH(AE250,B:B,)+1):B10764,)+MATCH(AE250,B:B,)))=AD250,VLOOKUP(AE250,B:D,3,0),IF(AF250="--",INDEX(D:D,MATCH(AE250,INDEX(B:B,MATCH(AE250,B:B,)+1):B10764,)+MATCH(AE250,B:B,)),"---")),"---"))</f>
        <v>---</v>
      </c>
      <c r="AI250" t="str">
        <f t="shared" si="52"/>
        <v>--</v>
      </c>
      <c r="AJ250" t="str">
        <f t="shared" si="53"/>
        <v>GND</v>
      </c>
      <c r="AK250">
        <f t="shared" si="54"/>
        <v>530</v>
      </c>
      <c r="AL250" t="str">
        <f t="shared" si="55"/>
        <v>---</v>
      </c>
      <c r="AT250" t="str">
        <f t="shared" si="46"/>
        <v>B0_HSIO72_N</v>
      </c>
      <c r="AU250" t="str">
        <f t="shared" si="47"/>
        <v>--</v>
      </c>
    </row>
    <row r="251" spans="1:47" x14ac:dyDescent="0.25">
      <c r="A251" t="str">
        <f t="shared" si="42"/>
        <v>JM3-43</v>
      </c>
      <c r="B251" t="str">
        <f t="shared" si="43"/>
        <v>B0_HSIO69_N</v>
      </c>
      <c r="C251" t="str">
        <f t="shared" si="44"/>
        <v>JM3-B0_HSIO69_N</v>
      </c>
      <c r="D251" t="str">
        <f t="shared" si="45"/>
        <v>JM3-43</v>
      </c>
      <c r="E251" t="s">
        <v>271</v>
      </c>
      <c r="F251">
        <v>43</v>
      </c>
      <c r="G251" t="s">
        <v>321</v>
      </c>
      <c r="L251" t="s">
        <v>611</v>
      </c>
      <c r="M251" t="s">
        <v>290</v>
      </c>
      <c r="N251">
        <v>1.6903999999999999</v>
      </c>
      <c r="AB251" t="str">
        <f>B2B!D248</f>
        <v>JM3</v>
      </c>
      <c r="AC251" t="str">
        <f>B2B!E248</f>
        <v>46</v>
      </c>
      <c r="AD251" t="str">
        <f t="shared" si="48"/>
        <v>JM3-46</v>
      </c>
      <c r="AE251" t="str">
        <f t="shared" si="49"/>
        <v>GND</v>
      </c>
      <c r="AF251" t="str">
        <f t="shared" si="50"/>
        <v>---</v>
      </c>
      <c r="AG251" t="str">
        <f t="shared" si="51"/>
        <v>---</v>
      </c>
      <c r="AH251" t="str">
        <f>IF(IFERROR(IF(IF(AF251="--",INDEX(D:D,MATCH(AE251,INDEX(B:B,MATCH(AE251,B:B,)+1):B10765,)+MATCH(AE251,B:B,)))=D251,VLOOKUP(AE251,B:D,3,0),IF(AF251="--",INDEX(D:D,MATCH(AE251,INDEX(B:B,MATCH(AE251,B:B,)+1):B10765,)+MATCH(AE251,B:B,)),"---")),"---")=AD251,"---",IFERROR(IF(IF(AF251="--",INDEX(D:D,MATCH(AE251,INDEX(B:B,MATCH(AE251,B:B,)+1):B10765,)+MATCH(AE251,B:B,)))=AD251,VLOOKUP(AE251,B:D,3,0),IF(AF251="--",INDEX(D:D,MATCH(AE251,INDEX(B:B,MATCH(AE251,B:B,)+1):B10765,)+MATCH(AE251,B:B,)),"---")),"---"))</f>
        <v>---</v>
      </c>
      <c r="AI251" t="str">
        <f t="shared" si="52"/>
        <v>--</v>
      </c>
      <c r="AJ251" t="str">
        <f t="shared" si="53"/>
        <v>GND</v>
      </c>
      <c r="AK251">
        <f t="shared" si="54"/>
        <v>530</v>
      </c>
      <c r="AL251" t="str">
        <f t="shared" si="55"/>
        <v>---</v>
      </c>
      <c r="AT251" t="str">
        <f t="shared" si="46"/>
        <v>B0_HSIO69_N</v>
      </c>
      <c r="AU251" t="str">
        <f t="shared" si="47"/>
        <v>--</v>
      </c>
    </row>
    <row r="252" spans="1:47" x14ac:dyDescent="0.25">
      <c r="A252" t="str">
        <f t="shared" si="42"/>
        <v>JM3-44</v>
      </c>
      <c r="B252" t="str">
        <f t="shared" si="43"/>
        <v>B0_HSIO72_P</v>
      </c>
      <c r="C252" t="str">
        <f t="shared" si="44"/>
        <v>JM3-B0_HSIO72_P</v>
      </c>
      <c r="D252" t="str">
        <f t="shared" si="45"/>
        <v>JM3-44</v>
      </c>
      <c r="E252" t="s">
        <v>271</v>
      </c>
      <c r="F252">
        <v>44</v>
      </c>
      <c r="G252" t="s">
        <v>333</v>
      </c>
      <c r="L252" t="s">
        <v>612</v>
      </c>
      <c r="M252" t="s">
        <v>290</v>
      </c>
      <c r="N252">
        <v>4.0450999999999997</v>
      </c>
      <c r="AB252" t="str">
        <f>B2B!D249</f>
        <v>JM3</v>
      </c>
      <c r="AC252" t="str">
        <f>B2B!E249</f>
        <v>47</v>
      </c>
      <c r="AD252" t="str">
        <f t="shared" si="48"/>
        <v>JM3-47</v>
      </c>
      <c r="AE252" t="str">
        <f t="shared" si="49"/>
        <v>OTG-D_P</v>
      </c>
      <c r="AF252" t="str">
        <f t="shared" si="50"/>
        <v>--</v>
      </c>
      <c r="AG252">
        <f t="shared" si="51"/>
        <v>41.0976</v>
      </c>
      <c r="AH252" t="str">
        <f>IF(IFERROR(IF(IF(AF252="--",INDEX(D:D,MATCH(AE252,INDEX(B:B,MATCH(AE252,B:B,)+1):B10766,)+MATCH(AE252,B:B,)))=D252,VLOOKUP(AE252,B:D,3,0),IF(AF252="--",INDEX(D:D,MATCH(AE252,INDEX(B:B,MATCH(AE252,B:B,)+1):B10766,)+MATCH(AE252,B:B,)),"---")),"---")=AD252,"---",IFERROR(IF(IF(AF252="--",INDEX(D:D,MATCH(AE252,INDEX(B:B,MATCH(AE252,B:B,)+1):B10766,)+MATCH(AE252,B:B,)))=AD252,VLOOKUP(AE252,B:D,3,0),IF(AF252="--",INDEX(D:D,MATCH(AE252,INDEX(B:B,MATCH(AE252,B:B,)+1):B10766,)+MATCH(AE252,B:B,)),"---")),"---"))</f>
        <v>U11-18</v>
      </c>
      <c r="AI252" t="str">
        <f t="shared" si="52"/>
        <v>--</v>
      </c>
      <c r="AJ252" t="str">
        <f t="shared" si="53"/>
        <v>OTG-D_P</v>
      </c>
      <c r="AK252">
        <f t="shared" si="54"/>
        <v>2</v>
      </c>
      <c r="AL252" t="str">
        <f t="shared" si="55"/>
        <v>--</v>
      </c>
      <c r="AT252" t="str">
        <f t="shared" si="46"/>
        <v>B0_HSIO72_P</v>
      </c>
      <c r="AU252" t="str">
        <f t="shared" si="47"/>
        <v>--</v>
      </c>
    </row>
    <row r="253" spans="1:47" x14ac:dyDescent="0.25">
      <c r="A253" t="str">
        <f t="shared" si="42"/>
        <v>JM3-45</v>
      </c>
      <c r="B253" t="str">
        <f t="shared" si="43"/>
        <v>GND</v>
      </c>
      <c r="C253" t="str">
        <f t="shared" si="44"/>
        <v>JM3-GND</v>
      </c>
      <c r="D253" t="str">
        <f t="shared" si="45"/>
        <v>JM3-45</v>
      </c>
      <c r="E253" t="s">
        <v>271</v>
      </c>
      <c r="F253">
        <v>45</v>
      </c>
      <c r="G253" t="s">
        <v>291</v>
      </c>
      <c r="L253" t="s">
        <v>613</v>
      </c>
      <c r="M253" t="s">
        <v>290</v>
      </c>
      <c r="N253">
        <v>1.2493000000000001</v>
      </c>
      <c r="AB253" t="str">
        <f>B2B!D250</f>
        <v>JM3</v>
      </c>
      <c r="AC253" t="str">
        <f>B2B!E250</f>
        <v>48</v>
      </c>
      <c r="AD253" t="str">
        <f t="shared" si="48"/>
        <v>JM3-48</v>
      </c>
      <c r="AE253" t="str">
        <f t="shared" si="49"/>
        <v>B0_HSIO68_N</v>
      </c>
      <c r="AF253" t="str">
        <f t="shared" si="50"/>
        <v>V21</v>
      </c>
      <c r="AG253">
        <f t="shared" si="51"/>
        <v>14.851900000000001</v>
      </c>
      <c r="AH253" t="str">
        <f>IF(IFERROR(IF(IF(AF253="--",INDEX(D:D,MATCH(AE253,INDEX(B:B,MATCH(AE253,B:B,)+1):B10767,)+MATCH(AE253,B:B,)))=D253,VLOOKUP(AE253,B:D,3,0),IF(AF253="--",INDEX(D:D,MATCH(AE253,INDEX(B:B,MATCH(AE253,B:B,)+1):B10767,)+MATCH(AE253,B:B,)),"---")),"---")=AD253,"---",IFERROR(IF(IF(AF253="--",INDEX(D:D,MATCH(AE253,INDEX(B:B,MATCH(AE253,B:B,)+1):B10767,)+MATCH(AE253,B:B,)))=AD253,VLOOKUP(AE253,B:D,3,0),IF(AF253="--",INDEX(D:D,MATCH(AE253,INDEX(B:B,MATCH(AE253,B:B,)+1):B10767,)+MATCH(AE253,B:B,)),"---")),"---"))</f>
        <v>---</v>
      </c>
      <c r="AI253" t="str">
        <f t="shared" si="52"/>
        <v>--</v>
      </c>
      <c r="AJ253" t="str">
        <f t="shared" si="53"/>
        <v>B0_HSIO68_N</v>
      </c>
      <c r="AK253">
        <f t="shared" si="54"/>
        <v>2</v>
      </c>
      <c r="AL253" t="str">
        <f t="shared" si="55"/>
        <v>V21</v>
      </c>
      <c r="AT253" t="str">
        <f t="shared" si="46"/>
        <v>GND</v>
      </c>
      <c r="AU253" t="str">
        <f t="shared" si="47"/>
        <v>--</v>
      </c>
    </row>
    <row r="254" spans="1:47" x14ac:dyDescent="0.25">
      <c r="A254" t="str">
        <f t="shared" si="42"/>
        <v>JM3-46</v>
      </c>
      <c r="B254" t="str">
        <f t="shared" si="43"/>
        <v>GND</v>
      </c>
      <c r="C254" t="str">
        <f t="shared" si="44"/>
        <v>JM3-GND</v>
      </c>
      <c r="D254" t="str">
        <f t="shared" si="45"/>
        <v>JM3-46</v>
      </c>
      <c r="E254" t="s">
        <v>271</v>
      </c>
      <c r="F254">
        <v>46</v>
      </c>
      <c r="G254" t="s">
        <v>291</v>
      </c>
      <c r="L254" t="s">
        <v>614</v>
      </c>
      <c r="M254" t="s">
        <v>290</v>
      </c>
      <c r="N254">
        <v>2.4514999999999998</v>
      </c>
      <c r="AB254" t="str">
        <f>B2B!D251</f>
        <v>JM3</v>
      </c>
      <c r="AC254" t="str">
        <f>B2B!E251</f>
        <v>49</v>
      </c>
      <c r="AD254" t="str">
        <f t="shared" si="48"/>
        <v>JM3-49</v>
      </c>
      <c r="AE254" t="str">
        <f t="shared" si="49"/>
        <v>OTG-D_N</v>
      </c>
      <c r="AF254" t="str">
        <f t="shared" si="50"/>
        <v>--</v>
      </c>
      <c r="AG254">
        <f t="shared" si="51"/>
        <v>41.096899999999998</v>
      </c>
      <c r="AH254" t="str">
        <f>IF(IFERROR(IF(IF(AF254="--",INDEX(D:D,MATCH(AE254,INDEX(B:B,MATCH(AE254,B:B,)+1):B10768,)+MATCH(AE254,B:B,)))=D254,VLOOKUP(AE254,B:D,3,0),IF(AF254="--",INDEX(D:D,MATCH(AE254,INDEX(B:B,MATCH(AE254,B:B,)+1):B10768,)+MATCH(AE254,B:B,)),"---")),"---")=AD254,"---",IFERROR(IF(IF(AF254="--",INDEX(D:D,MATCH(AE254,INDEX(B:B,MATCH(AE254,B:B,)+1):B10768,)+MATCH(AE254,B:B,)))=AD254,VLOOKUP(AE254,B:D,3,0),IF(AF254="--",INDEX(D:D,MATCH(AE254,INDEX(B:B,MATCH(AE254,B:B,)+1):B10768,)+MATCH(AE254,B:B,)),"---")),"---"))</f>
        <v>U11-19</v>
      </c>
      <c r="AI254" t="str">
        <f t="shared" si="52"/>
        <v>--</v>
      </c>
      <c r="AJ254" t="str">
        <f t="shared" si="53"/>
        <v>OTG-D_N</v>
      </c>
      <c r="AK254">
        <f t="shared" si="54"/>
        <v>2</v>
      </c>
      <c r="AL254" t="str">
        <f t="shared" si="55"/>
        <v>--</v>
      </c>
      <c r="AT254" t="str">
        <f t="shared" si="46"/>
        <v>GND</v>
      </c>
      <c r="AU254" t="str">
        <f t="shared" si="47"/>
        <v>--</v>
      </c>
    </row>
    <row r="255" spans="1:47" x14ac:dyDescent="0.25">
      <c r="A255" t="str">
        <f t="shared" si="42"/>
        <v>JM3-47</v>
      </c>
      <c r="B255" t="str">
        <f t="shared" si="43"/>
        <v>OTG-D_P</v>
      </c>
      <c r="C255" t="str">
        <f t="shared" si="44"/>
        <v>JM3-OTG-D_P</v>
      </c>
      <c r="D255" t="str">
        <f t="shared" si="45"/>
        <v>JM3-47</v>
      </c>
      <c r="E255" t="s">
        <v>271</v>
      </c>
      <c r="F255">
        <v>47</v>
      </c>
      <c r="G255" t="s">
        <v>615</v>
      </c>
      <c r="L255" t="s">
        <v>616</v>
      </c>
      <c r="M255" t="s">
        <v>290</v>
      </c>
      <c r="N255">
        <v>2.052</v>
      </c>
      <c r="AB255" t="str">
        <f>B2B!D252</f>
        <v>JM3</v>
      </c>
      <c r="AC255" t="str">
        <f>B2B!E252</f>
        <v>50</v>
      </c>
      <c r="AD255" t="str">
        <f t="shared" si="48"/>
        <v>JM3-50</v>
      </c>
      <c r="AE255" t="str">
        <f t="shared" si="49"/>
        <v>B0_HSIO68_P</v>
      </c>
      <c r="AF255" t="str">
        <f t="shared" si="50"/>
        <v>W21</v>
      </c>
      <c r="AG255">
        <f t="shared" si="51"/>
        <v>14.6286</v>
      </c>
      <c r="AH255" t="str">
        <f>IF(IFERROR(IF(IF(AF255="--",INDEX(D:D,MATCH(AE255,INDEX(B:B,MATCH(AE255,B:B,)+1):B10769,)+MATCH(AE255,B:B,)))=D255,VLOOKUP(AE255,B:D,3,0),IF(AF255="--",INDEX(D:D,MATCH(AE255,INDEX(B:B,MATCH(AE255,B:B,)+1):B10769,)+MATCH(AE255,B:B,)),"---")),"---")=AD255,"---",IFERROR(IF(IF(AF255="--",INDEX(D:D,MATCH(AE255,INDEX(B:B,MATCH(AE255,B:B,)+1):B10769,)+MATCH(AE255,B:B,)))=AD255,VLOOKUP(AE255,B:D,3,0),IF(AF255="--",INDEX(D:D,MATCH(AE255,INDEX(B:B,MATCH(AE255,B:B,)+1):B10769,)+MATCH(AE255,B:B,)),"---")),"---"))</f>
        <v>---</v>
      </c>
      <c r="AI255" t="str">
        <f t="shared" si="52"/>
        <v>--</v>
      </c>
      <c r="AJ255" t="str">
        <f t="shared" si="53"/>
        <v>B0_HSIO68_P</v>
      </c>
      <c r="AK255">
        <f t="shared" si="54"/>
        <v>2</v>
      </c>
      <c r="AL255" t="str">
        <f t="shared" si="55"/>
        <v>W21</v>
      </c>
      <c r="AT255" t="str">
        <f t="shared" si="46"/>
        <v>OTG-D_P</v>
      </c>
      <c r="AU255" t="str">
        <f t="shared" si="47"/>
        <v>--</v>
      </c>
    </row>
    <row r="256" spans="1:47" x14ac:dyDescent="0.25">
      <c r="A256" t="str">
        <f t="shared" si="42"/>
        <v>JM3-48</v>
      </c>
      <c r="B256" t="str">
        <f t="shared" si="43"/>
        <v>B0_HSIO68_N</v>
      </c>
      <c r="C256" t="str">
        <f t="shared" si="44"/>
        <v>JM3-B0_HSIO68_N</v>
      </c>
      <c r="D256" t="str">
        <f t="shared" si="45"/>
        <v>JM3-48</v>
      </c>
      <c r="E256" t="s">
        <v>271</v>
      </c>
      <c r="F256">
        <v>48</v>
      </c>
      <c r="G256" t="s">
        <v>317</v>
      </c>
      <c r="L256" t="s">
        <v>617</v>
      </c>
      <c r="M256" t="s">
        <v>290</v>
      </c>
      <c r="N256">
        <v>6.9665999999999997</v>
      </c>
      <c r="AB256" t="str">
        <f>B2B!D253</f>
        <v>JM3</v>
      </c>
      <c r="AC256" t="str">
        <f>B2B!E253</f>
        <v>51</v>
      </c>
      <c r="AD256" t="str">
        <f t="shared" si="48"/>
        <v>JM3-51</v>
      </c>
      <c r="AE256" t="str">
        <f t="shared" si="49"/>
        <v>ID</v>
      </c>
      <c r="AF256" t="str">
        <f t="shared" si="50"/>
        <v>--</v>
      </c>
      <c r="AG256">
        <f t="shared" si="51"/>
        <v>47.338700000000003</v>
      </c>
      <c r="AH256" t="str">
        <f>IF(IFERROR(IF(IF(AF256="--",INDEX(D:D,MATCH(AE256,INDEX(B:B,MATCH(AE256,B:B,)+1):B10770,)+MATCH(AE256,B:B,)))=D256,VLOOKUP(AE256,B:D,3,0),IF(AF256="--",INDEX(D:D,MATCH(AE256,INDEX(B:B,MATCH(AE256,B:B,)+1):B10770,)+MATCH(AE256,B:B,)),"---")),"---")=AD256,"---",IFERROR(IF(IF(AF256="--",INDEX(D:D,MATCH(AE256,INDEX(B:B,MATCH(AE256,B:B,)+1):B10770,)+MATCH(AE256,B:B,)))=AD256,VLOOKUP(AE256,B:D,3,0),IF(AF256="--",INDEX(D:D,MATCH(AE256,INDEX(B:B,MATCH(AE256,B:B,)+1):B10770,)+MATCH(AE256,B:B,)),"---")),"---"))</f>
        <v>U11-23</v>
      </c>
      <c r="AI256" t="str">
        <f t="shared" si="52"/>
        <v>--</v>
      </c>
      <c r="AJ256" t="str">
        <f t="shared" si="53"/>
        <v>ID</v>
      </c>
      <c r="AK256">
        <f t="shared" si="54"/>
        <v>2</v>
      </c>
      <c r="AL256" t="str">
        <f t="shared" si="55"/>
        <v>--</v>
      </c>
      <c r="AT256" t="str">
        <f t="shared" si="46"/>
        <v>B0_HSIO68_N</v>
      </c>
      <c r="AU256" t="str">
        <f t="shared" si="47"/>
        <v>--</v>
      </c>
    </row>
    <row r="257" spans="1:47" x14ac:dyDescent="0.25">
      <c r="A257" t="str">
        <f t="shared" si="42"/>
        <v>JM3-49</v>
      </c>
      <c r="B257" t="str">
        <f t="shared" si="43"/>
        <v>OTG-D_N</v>
      </c>
      <c r="C257" t="str">
        <f t="shared" si="44"/>
        <v>JM3-OTG-D_N</v>
      </c>
      <c r="D257" t="str">
        <f t="shared" si="45"/>
        <v>JM3-49</v>
      </c>
      <c r="E257" t="s">
        <v>271</v>
      </c>
      <c r="F257">
        <v>49</v>
      </c>
      <c r="G257" t="s">
        <v>618</v>
      </c>
      <c r="L257" t="s">
        <v>619</v>
      </c>
      <c r="M257" t="s">
        <v>290</v>
      </c>
      <c r="N257">
        <v>2.9607999999999999</v>
      </c>
      <c r="AB257" t="str">
        <f>B2B!D254</f>
        <v>JM3</v>
      </c>
      <c r="AC257" t="str">
        <f>B2B!E254</f>
        <v>52</v>
      </c>
      <c r="AD257" t="str">
        <f t="shared" si="48"/>
        <v>JM3-52</v>
      </c>
      <c r="AE257" t="str">
        <f t="shared" si="49"/>
        <v>B0_HSIO67_P</v>
      </c>
      <c r="AF257" t="str">
        <f t="shared" si="50"/>
        <v>Y20</v>
      </c>
      <c r="AG257">
        <f t="shared" si="51"/>
        <v>17.7879</v>
      </c>
      <c r="AH257" t="str">
        <f>IF(IFERROR(IF(IF(AF257="--",INDEX(D:D,MATCH(AE257,INDEX(B:B,MATCH(AE257,B:B,)+1):B10771,)+MATCH(AE257,B:B,)))=D257,VLOOKUP(AE257,B:D,3,0),IF(AF257="--",INDEX(D:D,MATCH(AE257,INDEX(B:B,MATCH(AE257,B:B,)+1):B10771,)+MATCH(AE257,B:B,)),"---")),"---")=AD257,"---",IFERROR(IF(IF(AF257="--",INDEX(D:D,MATCH(AE257,INDEX(B:B,MATCH(AE257,B:B,)+1):B10771,)+MATCH(AE257,B:B,)))=AD257,VLOOKUP(AE257,B:D,3,0),IF(AF257="--",INDEX(D:D,MATCH(AE257,INDEX(B:B,MATCH(AE257,B:B,)+1):B10771,)+MATCH(AE257,B:B,)),"---")),"---"))</f>
        <v>---</v>
      </c>
      <c r="AI257" t="str">
        <f t="shared" si="52"/>
        <v>--</v>
      </c>
      <c r="AJ257" t="str">
        <f t="shared" si="53"/>
        <v>B0_HSIO67_P</v>
      </c>
      <c r="AK257">
        <f t="shared" si="54"/>
        <v>2</v>
      </c>
      <c r="AL257" t="str">
        <f t="shared" si="55"/>
        <v>Y20</v>
      </c>
      <c r="AT257" t="str">
        <f t="shared" si="46"/>
        <v>OTG-D_N</v>
      </c>
      <c r="AU257" t="str">
        <f t="shared" si="47"/>
        <v>--</v>
      </c>
    </row>
    <row r="258" spans="1:47" x14ac:dyDescent="0.25">
      <c r="A258" t="str">
        <f t="shared" si="42"/>
        <v>JM3-50</v>
      </c>
      <c r="B258" t="str">
        <f t="shared" si="43"/>
        <v>B0_HSIO68_P</v>
      </c>
      <c r="C258" t="str">
        <f t="shared" si="44"/>
        <v>JM3-B0_HSIO68_P</v>
      </c>
      <c r="D258" t="str">
        <f t="shared" si="45"/>
        <v>JM3-50</v>
      </c>
      <c r="E258" t="s">
        <v>271</v>
      </c>
      <c r="F258">
        <v>50</v>
      </c>
      <c r="G258" t="s">
        <v>319</v>
      </c>
      <c r="L258" t="s">
        <v>620</v>
      </c>
      <c r="M258" t="s">
        <v>290</v>
      </c>
      <c r="N258">
        <v>1.0044</v>
      </c>
      <c r="AB258" t="str">
        <f>B2B!D255</f>
        <v>JM3</v>
      </c>
      <c r="AC258" t="str">
        <f>B2B!E255</f>
        <v>53</v>
      </c>
      <c r="AD258" t="str">
        <f t="shared" si="48"/>
        <v>JM3-53</v>
      </c>
      <c r="AE258" t="str">
        <f t="shared" si="49"/>
        <v>VBUS_EN</v>
      </c>
      <c r="AF258" t="str">
        <f t="shared" si="50"/>
        <v>--</v>
      </c>
      <c r="AG258">
        <f t="shared" si="51"/>
        <v>44.8733</v>
      </c>
      <c r="AH258" t="str">
        <f>IF(IFERROR(IF(IF(AF258="--",INDEX(D:D,MATCH(AE258,INDEX(B:B,MATCH(AE258,B:B,)+1):B10772,)+MATCH(AE258,B:B,)))=D258,VLOOKUP(AE258,B:D,3,0),IF(AF258="--",INDEX(D:D,MATCH(AE258,INDEX(B:B,MATCH(AE258,B:B,)+1):B10772,)+MATCH(AE258,B:B,)),"---")),"---")=AD258,"---",IFERROR(IF(IF(AF258="--",INDEX(D:D,MATCH(AE258,INDEX(B:B,MATCH(AE258,B:B,)+1):B10772,)+MATCH(AE258,B:B,)))=AD258,VLOOKUP(AE258,B:D,3,0),IF(AF258="--",INDEX(D:D,MATCH(AE258,INDEX(B:B,MATCH(AE258,B:B,)+1):B10772,)+MATCH(AE258,B:B,)),"---")),"---"))</f>
        <v>U11-17</v>
      </c>
      <c r="AI258" t="str">
        <f t="shared" si="52"/>
        <v>--</v>
      </c>
      <c r="AJ258" t="str">
        <f t="shared" si="53"/>
        <v>VBUS_EN</v>
      </c>
      <c r="AK258">
        <f t="shared" si="54"/>
        <v>2</v>
      </c>
      <c r="AL258" t="str">
        <f t="shared" si="55"/>
        <v>--</v>
      </c>
      <c r="AT258" t="str">
        <f t="shared" si="46"/>
        <v>B0_HSIO68_P</v>
      </c>
      <c r="AU258" t="str">
        <f t="shared" si="47"/>
        <v>--</v>
      </c>
    </row>
    <row r="259" spans="1:47" x14ac:dyDescent="0.25">
      <c r="A259" t="str">
        <f t="shared" si="42"/>
        <v>JM3-51</v>
      </c>
      <c r="B259" t="str">
        <f t="shared" si="43"/>
        <v>ID</v>
      </c>
      <c r="C259" t="str">
        <f t="shared" si="44"/>
        <v>JM3-ID</v>
      </c>
      <c r="D259" t="str">
        <f t="shared" si="45"/>
        <v>JM3-51</v>
      </c>
      <c r="E259" t="s">
        <v>271</v>
      </c>
      <c r="F259">
        <v>51</v>
      </c>
      <c r="G259" t="s">
        <v>503</v>
      </c>
      <c r="L259" t="s">
        <v>621</v>
      </c>
      <c r="M259" t="s">
        <v>290</v>
      </c>
      <c r="N259">
        <v>1.0044</v>
      </c>
      <c r="AB259" t="str">
        <f>B2B!D256</f>
        <v>JM3</v>
      </c>
      <c r="AC259" t="str">
        <f>B2B!E256</f>
        <v>54</v>
      </c>
      <c r="AD259" t="str">
        <f t="shared" si="48"/>
        <v>JM3-54</v>
      </c>
      <c r="AE259" t="str">
        <f t="shared" si="49"/>
        <v>B0_HSIO67_N</v>
      </c>
      <c r="AF259" t="str">
        <f t="shared" si="50"/>
        <v>Y21</v>
      </c>
      <c r="AG259">
        <f t="shared" si="51"/>
        <v>17.677299999999999</v>
      </c>
      <c r="AH259" t="str">
        <f>IF(IFERROR(IF(IF(AF259="--",INDEX(D:D,MATCH(AE259,INDEX(B:B,MATCH(AE259,B:B,)+1):B10773,)+MATCH(AE259,B:B,)))=D259,VLOOKUP(AE259,B:D,3,0),IF(AF259="--",INDEX(D:D,MATCH(AE259,INDEX(B:B,MATCH(AE259,B:B,)+1):B10773,)+MATCH(AE259,B:B,)),"---")),"---")=AD259,"---",IFERROR(IF(IF(AF259="--",INDEX(D:D,MATCH(AE259,INDEX(B:B,MATCH(AE259,B:B,)+1):B10773,)+MATCH(AE259,B:B,)))=AD259,VLOOKUP(AE259,B:D,3,0),IF(AF259="--",INDEX(D:D,MATCH(AE259,INDEX(B:B,MATCH(AE259,B:B,)+1):B10773,)+MATCH(AE259,B:B,)),"---")),"---"))</f>
        <v>---</v>
      </c>
      <c r="AI259" t="str">
        <f t="shared" si="52"/>
        <v>--</v>
      </c>
      <c r="AJ259" t="str">
        <f t="shared" si="53"/>
        <v>B0_HSIO67_N</v>
      </c>
      <c r="AK259">
        <f t="shared" si="54"/>
        <v>2</v>
      </c>
      <c r="AL259" t="str">
        <f t="shared" si="55"/>
        <v>Y21</v>
      </c>
      <c r="AT259" t="str">
        <f t="shared" si="46"/>
        <v>ID</v>
      </c>
      <c r="AU259" t="str">
        <f t="shared" si="47"/>
        <v>--</v>
      </c>
    </row>
    <row r="260" spans="1:47" x14ac:dyDescent="0.25">
      <c r="A260" t="str">
        <f t="shared" si="42"/>
        <v>JM3-52</v>
      </c>
      <c r="B260" t="str">
        <f t="shared" si="43"/>
        <v>B0_HSIO67_P</v>
      </c>
      <c r="C260" t="str">
        <f t="shared" si="44"/>
        <v>JM3-B0_HSIO67_P</v>
      </c>
      <c r="D260" t="str">
        <f t="shared" si="45"/>
        <v>JM3-52</v>
      </c>
      <c r="E260" t="s">
        <v>271</v>
      </c>
      <c r="F260">
        <v>52</v>
      </c>
      <c r="G260" t="s">
        <v>315</v>
      </c>
      <c r="L260" t="s">
        <v>622</v>
      </c>
      <c r="M260" t="s">
        <v>290</v>
      </c>
      <c r="N260">
        <v>0.99590000000000001</v>
      </c>
      <c r="AB260" t="str">
        <f>B2B!D257</f>
        <v>JM3</v>
      </c>
      <c r="AC260" t="str">
        <f>B2B!E257</f>
        <v>55</v>
      </c>
      <c r="AD260" t="str">
        <f t="shared" si="48"/>
        <v>JM3-55</v>
      </c>
      <c r="AE260" t="str">
        <f t="shared" si="49"/>
        <v>VBUS</v>
      </c>
      <c r="AF260" t="str">
        <f t="shared" si="50"/>
        <v>--</v>
      </c>
      <c r="AG260">
        <f t="shared" si="51"/>
        <v>53.358400000000003</v>
      </c>
      <c r="AH260" t="str">
        <f>IF(IFERROR(IF(IF(AF260="--",INDEX(D:D,MATCH(AE260,INDEX(B:B,MATCH(AE260,B:B,)+1):B10774,)+MATCH(AE260,B:B,)))=D260,VLOOKUP(AE260,B:D,3,0),IF(AF260="--",INDEX(D:D,MATCH(AE260,INDEX(B:B,MATCH(AE260,B:B,)+1):B10774,)+MATCH(AE260,B:B,)),"---")),"---")=AD260,"---",IFERROR(IF(IF(AF260="--",INDEX(D:D,MATCH(AE260,INDEX(B:B,MATCH(AE260,B:B,)+1):B10774,)+MATCH(AE260,B:B,)))=AD260,VLOOKUP(AE260,B:D,3,0),IF(AF260="--",INDEX(D:D,MATCH(AE260,INDEX(B:B,MATCH(AE260,B:B,)+1):B10774,)+MATCH(AE260,B:B,)),"---")),"---"))</f>
        <v>U11-22</v>
      </c>
      <c r="AI260" t="str">
        <f t="shared" si="52"/>
        <v>--</v>
      </c>
      <c r="AJ260" t="str">
        <f t="shared" si="53"/>
        <v>VBUS</v>
      </c>
      <c r="AK260">
        <f t="shared" si="54"/>
        <v>2</v>
      </c>
      <c r="AL260" t="str">
        <f t="shared" si="55"/>
        <v>--</v>
      </c>
      <c r="AT260" t="str">
        <f t="shared" si="46"/>
        <v>B0_HSIO67_P</v>
      </c>
      <c r="AU260" t="str">
        <f t="shared" si="47"/>
        <v>--</v>
      </c>
    </row>
    <row r="261" spans="1:47" x14ac:dyDescent="0.25">
      <c r="A261" t="str">
        <f t="shared" si="42"/>
        <v>JM3-53</v>
      </c>
      <c r="B261" t="str">
        <f t="shared" si="43"/>
        <v>VBUS_EN</v>
      </c>
      <c r="C261" t="str">
        <f t="shared" si="44"/>
        <v>JM3-VBUS_EN</v>
      </c>
      <c r="D261" t="str">
        <f t="shared" si="45"/>
        <v>JM3-53</v>
      </c>
      <c r="E261" t="s">
        <v>271</v>
      </c>
      <c r="F261">
        <v>53</v>
      </c>
      <c r="G261" t="s">
        <v>623</v>
      </c>
      <c r="L261" t="s">
        <v>624</v>
      </c>
      <c r="M261" t="s">
        <v>290</v>
      </c>
      <c r="N261">
        <v>1.1497999999999999</v>
      </c>
      <c r="AB261" t="str">
        <f>B2B!D258</f>
        <v>JM3</v>
      </c>
      <c r="AC261" t="str">
        <f>B2B!E258</f>
        <v>56</v>
      </c>
      <c r="AD261" t="str">
        <f t="shared" si="48"/>
        <v>JM3-56</v>
      </c>
      <c r="AE261" t="str">
        <f t="shared" si="49"/>
        <v>NetJM3_56</v>
      </c>
      <c r="AF261" t="str">
        <f t="shared" si="50"/>
        <v>--</v>
      </c>
      <c r="AG261" t="e">
        <f t="shared" si="51"/>
        <v>#N/A</v>
      </c>
      <c r="AH261" t="str">
        <f>IF(IFERROR(IF(IF(AF261="--",INDEX(D:D,MATCH(AE261,INDEX(B:B,MATCH(AE261,B:B,)+1):B10775,)+MATCH(AE261,B:B,)))=D261,VLOOKUP(AE261,B:D,3,0),IF(AF261="--",INDEX(D:D,MATCH(AE261,INDEX(B:B,MATCH(AE261,B:B,)+1):B10775,)+MATCH(AE261,B:B,)),"---")),"---")=AD261,"---",IFERROR(IF(IF(AF261="--",INDEX(D:D,MATCH(AE261,INDEX(B:B,MATCH(AE261,B:B,)+1):B10775,)+MATCH(AE261,B:B,)))=AD261,VLOOKUP(AE261,B:D,3,0),IF(AF261="--",INDEX(D:D,MATCH(AE261,INDEX(B:B,MATCH(AE261,B:B,)+1):B10775,)+MATCH(AE261,B:B,)),"---")),"---"))</f>
        <v>---</v>
      </c>
      <c r="AI261" t="str">
        <f t="shared" si="52"/>
        <v>--</v>
      </c>
      <c r="AJ261" t="str">
        <f t="shared" si="53"/>
        <v>NetJM3_56</v>
      </c>
      <c r="AK261">
        <f t="shared" si="54"/>
        <v>1</v>
      </c>
      <c r="AL261" t="str">
        <f t="shared" si="55"/>
        <v>--</v>
      </c>
      <c r="AT261" t="str">
        <f t="shared" si="46"/>
        <v>VBUS_EN</v>
      </c>
      <c r="AU261" t="str">
        <f t="shared" si="47"/>
        <v>--</v>
      </c>
    </row>
    <row r="262" spans="1:47" x14ac:dyDescent="0.25">
      <c r="A262" t="str">
        <f t="shared" ref="A262:A325" si="56">$E262&amp;"-"&amp;$F262</f>
        <v>JM3-54</v>
      </c>
      <c r="B262" t="str">
        <f t="shared" ref="B262:B325" si="57">IF(OR(E262=$A$2,E262=$B$2,E262=$C$2,E262=$D$2),"--",G262)</f>
        <v>B0_HSIO67_N</v>
      </c>
      <c r="C262" t="str">
        <f t="shared" ref="C262:C325" si="58">$E262&amp;"-"&amp;$G262</f>
        <v>JM3-B0_HSIO67_N</v>
      </c>
      <c r="D262" t="str">
        <f t="shared" ref="D262:D325" si="59">A262</f>
        <v>JM3-54</v>
      </c>
      <c r="E262" t="s">
        <v>271</v>
      </c>
      <c r="F262">
        <v>54</v>
      </c>
      <c r="G262" t="s">
        <v>313</v>
      </c>
      <c r="L262" t="s">
        <v>625</v>
      </c>
      <c r="M262" t="s">
        <v>290</v>
      </c>
      <c r="N262">
        <v>3.3014000000000001</v>
      </c>
      <c r="AB262" t="str">
        <f>B2B!D259</f>
        <v>JM3</v>
      </c>
      <c r="AC262" t="str">
        <f>B2B!E259</f>
        <v>57</v>
      </c>
      <c r="AD262" t="str">
        <f t="shared" si="48"/>
        <v>JM3-57</v>
      </c>
      <c r="AE262" t="str">
        <f t="shared" si="49"/>
        <v>B0_HSIO71_N</v>
      </c>
      <c r="AF262" t="str">
        <f t="shared" si="50"/>
        <v>AA20</v>
      </c>
      <c r="AG262">
        <f t="shared" si="51"/>
        <v>12.473599999999999</v>
      </c>
      <c r="AH262" t="str">
        <f>IF(IFERROR(IF(IF(AF262="--",INDEX(D:D,MATCH(AE262,INDEX(B:B,MATCH(AE262,B:B,)+1):B10776,)+MATCH(AE262,B:B,)))=D262,VLOOKUP(AE262,B:D,3,0),IF(AF262="--",INDEX(D:D,MATCH(AE262,INDEX(B:B,MATCH(AE262,B:B,)+1):B10776,)+MATCH(AE262,B:B,)),"---")),"---")=AD262,"---",IFERROR(IF(IF(AF262="--",INDEX(D:D,MATCH(AE262,INDEX(B:B,MATCH(AE262,B:B,)+1):B10776,)+MATCH(AE262,B:B,)))=AD262,VLOOKUP(AE262,B:D,3,0),IF(AF262="--",INDEX(D:D,MATCH(AE262,INDEX(B:B,MATCH(AE262,B:B,)+1):B10776,)+MATCH(AE262,B:B,)),"---")),"---"))</f>
        <v>---</v>
      </c>
      <c r="AI262" t="str">
        <f t="shared" si="52"/>
        <v>--</v>
      </c>
      <c r="AJ262" t="str">
        <f t="shared" si="53"/>
        <v>B0_HSIO71_N</v>
      </c>
      <c r="AK262">
        <f t="shared" si="54"/>
        <v>2</v>
      </c>
      <c r="AL262" t="str">
        <f t="shared" si="55"/>
        <v>AA20</v>
      </c>
      <c r="AT262" t="str">
        <f t="shared" ref="AT262:AT325" si="60">IF(IF(COUNTIF($AO$6:$AQ$150,B262)&gt;0,"---","--")="---",VLOOKUP(B262,$AO$6:$AQ$150,3,0),B262)</f>
        <v>B0_HSIO67_N</v>
      </c>
      <c r="AU262" t="str">
        <f t="shared" ref="AU262:AU325" si="61">IF(IF(COUNTIF($AO$6:$AQ$150,B262)&gt;0,"---","--")="---",VLOOKUP(B262,$AO$6:$AQ$150,2,0),"--")</f>
        <v>--</v>
      </c>
    </row>
    <row r="263" spans="1:47" x14ac:dyDescent="0.25">
      <c r="A263" t="str">
        <f t="shared" si="56"/>
        <v>JM3-55</v>
      </c>
      <c r="B263" t="str">
        <f t="shared" si="57"/>
        <v>VBUS</v>
      </c>
      <c r="C263" t="str">
        <f t="shared" si="58"/>
        <v>JM3-VBUS</v>
      </c>
      <c r="D263" t="str">
        <f t="shared" si="59"/>
        <v>JM3-55</v>
      </c>
      <c r="E263" t="s">
        <v>271</v>
      </c>
      <c r="F263">
        <v>55</v>
      </c>
      <c r="G263" t="s">
        <v>626</v>
      </c>
      <c r="L263" t="s">
        <v>627</v>
      </c>
      <c r="M263" t="s">
        <v>290</v>
      </c>
      <c r="N263">
        <v>7.4199000000000002</v>
      </c>
      <c r="AB263" t="str">
        <f>B2B!D260</f>
        <v>JM3</v>
      </c>
      <c r="AC263" t="str">
        <f>B2B!E260</f>
        <v>58</v>
      </c>
      <c r="AD263" t="str">
        <f t="shared" ref="AD263:AD265" si="62">AB263&amp;"-"&amp;AC263</f>
        <v>JM3-58</v>
      </c>
      <c r="AE263" t="str">
        <f t="shared" ref="AE263:AE265" si="63">VLOOKUP(AD263,A:G,7,0)</f>
        <v>B0_HSIO70_N</v>
      </c>
      <c r="AF263" t="str">
        <f t="shared" ref="AF263:AF265" si="64">IF(
IF(
IFERROR(VLOOKUP(AE263,$AM$6:$AM$50,1,),1)=1,1,0),
IFERROR(VLOOKUP($F$2&amp;"-"&amp;AE263,C:G,4,0),
"--"),"---")</f>
        <v>AB20</v>
      </c>
      <c r="AG263">
        <f t="shared" ref="AG263:AG265" si="65">IF(AF263&lt;&gt;"---",VLOOKUP(AE263,L:N,3,0),"---")</f>
        <v>18.099299999999999</v>
      </c>
      <c r="AH263" t="str">
        <f>IF(IFERROR(IF(IF(AF263="--",INDEX(D:D,MATCH(AE263,INDEX(B:B,MATCH(AE263,B:B,)+1):B10777,)+MATCH(AE263,B:B,)))=D263,VLOOKUP(AE263,B:D,3,0),IF(AF263="--",INDEX(D:D,MATCH(AE263,INDEX(B:B,MATCH(AE263,B:B,)+1):B10777,)+MATCH(AE263,B:B,)),"---")),"---")=AD263,"---",IFERROR(IF(IF(AF263="--",INDEX(D:D,MATCH(AE263,INDEX(B:B,MATCH(AE263,B:B,)+1):B10777,)+MATCH(AE263,B:B,)))=AD263,VLOOKUP(AE263,B:D,3,0),IF(AF263="--",INDEX(D:D,MATCH(AE263,INDEX(B:B,MATCH(AE263,B:B,)+1):B10777,)+MATCH(AE263,B:B,)),"---")),"---"))</f>
        <v>---</v>
      </c>
      <c r="AI263" t="str">
        <f t="shared" ref="AI263:AI265" si="66">IFERROR(IF(IF(COUNTIF($AO$6:$AQ$150,AE263)&gt;0,"---","--")="---",VLOOKUP(AE263,$AO$6:$AQ$150,2,0),"--"),"---")</f>
        <v>--</v>
      </c>
      <c r="AJ263" t="str">
        <f t="shared" ref="AJ263:AJ265" si="67">IF(IF(COUNTIF($AO$6:$AQ$150,AE263)&gt;0,"---","--")="---",VLOOKUP(AE263,$AO$6:$AQ$150,3,0),AE263)</f>
        <v>B0_HSIO70_N</v>
      </c>
      <c r="AK263">
        <f t="shared" ref="AK263:AK265" si="68">COUNTIF(B:B,AE263)</f>
        <v>2</v>
      </c>
      <c r="AL263" t="str">
        <f t="shared" ref="AL263:AL265" si="69">IF(
IF(
IFERROR(VLOOKUP(AJ263,$AM$6:$AM$50,1,),1)=1,1,0),
IFERROR(VLOOKUP($F$2&amp;"-"&amp;AJ263,C:G,4,0),
"--"),"---")</f>
        <v>AB20</v>
      </c>
      <c r="AT263" t="str">
        <f t="shared" si="60"/>
        <v>VBUS</v>
      </c>
      <c r="AU263" t="str">
        <f t="shared" si="61"/>
        <v>--</v>
      </c>
    </row>
    <row r="264" spans="1:47" x14ac:dyDescent="0.25">
      <c r="A264" t="str">
        <f t="shared" si="56"/>
        <v>JM3-56</v>
      </c>
      <c r="B264" t="str">
        <f t="shared" si="57"/>
        <v>NetJM3_56</v>
      </c>
      <c r="C264" t="str">
        <f t="shared" si="58"/>
        <v>JM3-NetJM3_56</v>
      </c>
      <c r="D264" t="str">
        <f t="shared" si="59"/>
        <v>JM3-56</v>
      </c>
      <c r="E264" t="s">
        <v>271</v>
      </c>
      <c r="F264">
        <v>56</v>
      </c>
      <c r="G264" t="s">
        <v>628</v>
      </c>
      <c r="L264" t="s">
        <v>629</v>
      </c>
      <c r="M264" t="s">
        <v>290</v>
      </c>
      <c r="N264">
        <v>1.7994000000000001</v>
      </c>
      <c r="AB264" t="str">
        <f>B2B!D261</f>
        <v>JM3</v>
      </c>
      <c r="AC264" t="str">
        <f>B2B!E261</f>
        <v>59</v>
      </c>
      <c r="AD264" t="str">
        <f t="shared" si="62"/>
        <v>JM3-59</v>
      </c>
      <c r="AE264" t="str">
        <f t="shared" si="63"/>
        <v>B0_HSIO71_P</v>
      </c>
      <c r="AF264" t="str">
        <f t="shared" si="64"/>
        <v>AB21</v>
      </c>
      <c r="AG264">
        <f t="shared" si="65"/>
        <v>12.372</v>
      </c>
      <c r="AH264" t="str">
        <f>IF(IFERROR(IF(IF(AF264="--",INDEX(D:D,MATCH(AE264,INDEX(B:B,MATCH(AE264,B:B,)+1):B10778,)+MATCH(AE264,B:B,)))=D264,VLOOKUP(AE264,B:D,3,0),IF(AF264="--",INDEX(D:D,MATCH(AE264,INDEX(B:B,MATCH(AE264,B:B,)+1):B10778,)+MATCH(AE264,B:B,)),"---")),"---")=AD264,"---",IFERROR(IF(IF(AF264="--",INDEX(D:D,MATCH(AE264,INDEX(B:B,MATCH(AE264,B:B,)+1):B10778,)+MATCH(AE264,B:B,)))=AD264,VLOOKUP(AE264,B:D,3,0),IF(AF264="--",INDEX(D:D,MATCH(AE264,INDEX(B:B,MATCH(AE264,B:B,)+1):B10778,)+MATCH(AE264,B:B,)),"---")),"---"))</f>
        <v>---</v>
      </c>
      <c r="AI264" t="str">
        <f t="shared" si="66"/>
        <v>--</v>
      </c>
      <c r="AJ264" t="str">
        <f t="shared" si="67"/>
        <v>B0_HSIO71_P</v>
      </c>
      <c r="AK264">
        <f t="shared" si="68"/>
        <v>2</v>
      </c>
      <c r="AL264" t="str">
        <f t="shared" si="69"/>
        <v>AB21</v>
      </c>
      <c r="AT264" t="str">
        <f t="shared" si="60"/>
        <v>NetJM3_56</v>
      </c>
      <c r="AU264" t="str">
        <f t="shared" si="61"/>
        <v>--</v>
      </c>
    </row>
    <row r="265" spans="1:47" x14ac:dyDescent="0.25">
      <c r="A265" t="str">
        <f t="shared" si="56"/>
        <v>JM3-57</v>
      </c>
      <c r="B265" t="str">
        <f t="shared" si="57"/>
        <v>B0_HSIO71_N</v>
      </c>
      <c r="C265" t="str">
        <f t="shared" si="58"/>
        <v>JM3-B0_HSIO71_N</v>
      </c>
      <c r="D265" t="str">
        <f t="shared" si="59"/>
        <v>JM3-57</v>
      </c>
      <c r="E265" t="s">
        <v>271</v>
      </c>
      <c r="F265">
        <v>57</v>
      </c>
      <c r="G265" t="s">
        <v>328</v>
      </c>
      <c r="L265" t="s">
        <v>630</v>
      </c>
      <c r="M265" t="s">
        <v>290</v>
      </c>
      <c r="N265">
        <v>0</v>
      </c>
      <c r="AB265" t="str">
        <f>B2B!D262</f>
        <v>JM3</v>
      </c>
      <c r="AC265" t="str">
        <f>B2B!E262</f>
        <v>60</v>
      </c>
      <c r="AD265" t="str">
        <f t="shared" si="62"/>
        <v>JM3-60</v>
      </c>
      <c r="AE265" t="str">
        <f t="shared" si="63"/>
        <v>B0_HSIO70_P</v>
      </c>
      <c r="AF265" t="str">
        <f t="shared" si="64"/>
        <v>AB19</v>
      </c>
      <c r="AG265">
        <f t="shared" si="65"/>
        <v>17.997699999999998</v>
      </c>
      <c r="AH265" t="str">
        <f>IF(IFERROR(IF(IF(AF265="--",INDEX(D:D,MATCH(AE265,INDEX(B:B,MATCH(AE265,B:B,)+1):B10779,)+MATCH(AE265,B:B,)))=D265,VLOOKUP(AE265,B:D,3,0),IF(AF265="--",INDEX(D:D,MATCH(AE265,INDEX(B:B,MATCH(AE265,B:B,)+1):B10779,)+MATCH(AE265,B:B,)),"---")),"---")=AD265,"---",IFERROR(IF(IF(AF265="--",INDEX(D:D,MATCH(AE265,INDEX(B:B,MATCH(AE265,B:B,)+1):B10779,)+MATCH(AE265,B:B,)))=AD265,VLOOKUP(AE265,B:D,3,0),IF(AF265="--",INDEX(D:D,MATCH(AE265,INDEX(B:B,MATCH(AE265,B:B,)+1):B10779,)+MATCH(AE265,B:B,)),"---")),"---"))</f>
        <v>---</v>
      </c>
      <c r="AI265" t="str">
        <f t="shared" si="66"/>
        <v>--</v>
      </c>
      <c r="AJ265" t="str">
        <f t="shared" si="67"/>
        <v>B0_HSIO70_P</v>
      </c>
      <c r="AK265">
        <f t="shared" si="68"/>
        <v>2</v>
      </c>
      <c r="AL265" t="str">
        <f t="shared" si="69"/>
        <v>AB19</v>
      </c>
      <c r="AT265" t="str">
        <f t="shared" si="60"/>
        <v>B0_HSIO71_N</v>
      </c>
      <c r="AU265" t="str">
        <f t="shared" si="61"/>
        <v>--</v>
      </c>
    </row>
    <row r="266" spans="1:47" x14ac:dyDescent="0.25">
      <c r="A266" t="str">
        <f t="shared" si="56"/>
        <v>JM3-58</v>
      </c>
      <c r="B266" t="str">
        <f t="shared" si="57"/>
        <v>B0_HSIO70_N</v>
      </c>
      <c r="C266" t="str">
        <f t="shared" si="58"/>
        <v>JM3-B0_HSIO70_N</v>
      </c>
      <c r="D266" t="str">
        <f t="shared" si="59"/>
        <v>JM3-58</v>
      </c>
      <c r="E266" t="s">
        <v>271</v>
      </c>
      <c r="F266">
        <v>58</v>
      </c>
      <c r="G266" t="s">
        <v>324</v>
      </c>
      <c r="L266" t="s">
        <v>631</v>
      </c>
      <c r="M266" t="s">
        <v>290</v>
      </c>
      <c r="N266">
        <v>1.1238999999999999</v>
      </c>
      <c r="AT266" t="str">
        <f t="shared" si="60"/>
        <v>B0_HSIO70_N</v>
      </c>
      <c r="AU266" t="str">
        <f t="shared" si="61"/>
        <v>--</v>
      </c>
    </row>
    <row r="267" spans="1:47" x14ac:dyDescent="0.25">
      <c r="A267" t="str">
        <f t="shared" si="56"/>
        <v>JM3-59</v>
      </c>
      <c r="B267" t="str">
        <f t="shared" si="57"/>
        <v>B0_HSIO71_P</v>
      </c>
      <c r="C267" t="str">
        <f t="shared" si="58"/>
        <v>JM3-B0_HSIO71_P</v>
      </c>
      <c r="D267" t="str">
        <f t="shared" si="59"/>
        <v>JM3-59</v>
      </c>
      <c r="E267" t="s">
        <v>271</v>
      </c>
      <c r="F267">
        <v>59</v>
      </c>
      <c r="G267" t="s">
        <v>330</v>
      </c>
      <c r="L267" t="s">
        <v>632</v>
      </c>
      <c r="M267" t="s">
        <v>290</v>
      </c>
      <c r="N267">
        <v>1.1037999999999999</v>
      </c>
      <c r="AT267" t="str">
        <f t="shared" si="60"/>
        <v>B0_HSIO71_P</v>
      </c>
      <c r="AU267" t="str">
        <f t="shared" si="61"/>
        <v>--</v>
      </c>
    </row>
    <row r="268" spans="1:47" x14ac:dyDescent="0.25">
      <c r="A268" t="str">
        <f t="shared" si="56"/>
        <v>JM3-60</v>
      </c>
      <c r="B268" t="str">
        <f t="shared" si="57"/>
        <v>B0_HSIO70_P</v>
      </c>
      <c r="C268" t="str">
        <f t="shared" si="58"/>
        <v>JM3-B0_HSIO70_P</v>
      </c>
      <c r="D268" t="str">
        <f t="shared" si="59"/>
        <v>JM3-60</v>
      </c>
      <c r="E268" t="s">
        <v>271</v>
      </c>
      <c r="F268">
        <v>60</v>
      </c>
      <c r="G268" t="s">
        <v>326</v>
      </c>
      <c r="L268" t="s">
        <v>633</v>
      </c>
      <c r="M268" t="s">
        <v>290</v>
      </c>
      <c r="N268">
        <v>2.0066000000000002</v>
      </c>
      <c r="AT268" t="str">
        <f t="shared" si="60"/>
        <v>B0_HSIO70_P</v>
      </c>
      <c r="AU268" t="str">
        <f t="shared" si="61"/>
        <v>--</v>
      </c>
    </row>
    <row r="269" spans="1:47" x14ac:dyDescent="0.25">
      <c r="A269" t="str">
        <f t="shared" si="56"/>
        <v>JM3-F1</v>
      </c>
      <c r="B269" t="str">
        <f t="shared" si="57"/>
        <v>GND</v>
      </c>
      <c r="C269" t="str">
        <f t="shared" si="58"/>
        <v>JM3-GND</v>
      </c>
      <c r="D269" t="str">
        <f t="shared" si="59"/>
        <v>JM3-F1</v>
      </c>
      <c r="E269" t="s">
        <v>271</v>
      </c>
      <c r="F269" t="s">
        <v>447</v>
      </c>
      <c r="G269" t="s">
        <v>291</v>
      </c>
      <c r="L269" t="s">
        <v>634</v>
      </c>
      <c r="M269" t="s">
        <v>290</v>
      </c>
      <c r="N269">
        <v>2.9992000000000001</v>
      </c>
      <c r="AT269" t="str">
        <f t="shared" si="60"/>
        <v>GND</v>
      </c>
      <c r="AU269" t="str">
        <f t="shared" si="61"/>
        <v>--</v>
      </c>
    </row>
    <row r="270" spans="1:47" x14ac:dyDescent="0.25">
      <c r="A270" t="str">
        <f t="shared" si="56"/>
        <v>JM3-F2</v>
      </c>
      <c r="B270" t="str">
        <f t="shared" si="57"/>
        <v>GND</v>
      </c>
      <c r="C270" t="str">
        <f t="shared" si="58"/>
        <v>JM3-GND</v>
      </c>
      <c r="D270" t="str">
        <f t="shared" si="59"/>
        <v>JM3-F2</v>
      </c>
      <c r="E270" t="s">
        <v>271</v>
      </c>
      <c r="F270" t="s">
        <v>448</v>
      </c>
      <c r="G270" t="s">
        <v>291</v>
      </c>
      <c r="L270" t="s">
        <v>635</v>
      </c>
      <c r="M270" t="s">
        <v>290</v>
      </c>
      <c r="N270">
        <v>1.1495</v>
      </c>
      <c r="AT270" t="str">
        <f t="shared" si="60"/>
        <v>GND</v>
      </c>
      <c r="AU270" t="str">
        <f t="shared" si="61"/>
        <v>--</v>
      </c>
    </row>
    <row r="271" spans="1:47" x14ac:dyDescent="0.25">
      <c r="A271" t="str">
        <f t="shared" si="56"/>
        <v>U1-1</v>
      </c>
      <c r="B271" t="str">
        <f t="shared" si="57"/>
        <v>TDO</v>
      </c>
      <c r="C271" t="str">
        <f t="shared" si="58"/>
        <v>U1-TDO</v>
      </c>
      <c r="D271" t="str">
        <f t="shared" si="59"/>
        <v>U1-1</v>
      </c>
      <c r="E271" t="s">
        <v>636</v>
      </c>
      <c r="F271">
        <v>1</v>
      </c>
      <c r="G271" t="s">
        <v>536</v>
      </c>
      <c r="L271" t="s">
        <v>637</v>
      </c>
      <c r="M271" t="s">
        <v>290</v>
      </c>
      <c r="N271">
        <v>2.3031000000000001</v>
      </c>
      <c r="AT271" t="str">
        <f t="shared" si="60"/>
        <v>TDO</v>
      </c>
      <c r="AU271" t="str">
        <f t="shared" si="61"/>
        <v>--</v>
      </c>
    </row>
    <row r="272" spans="1:47" x14ac:dyDescent="0.25">
      <c r="A272" t="str">
        <f t="shared" si="56"/>
        <v>U1-2</v>
      </c>
      <c r="B272" t="str">
        <f t="shared" si="57"/>
        <v>3.3VIN</v>
      </c>
      <c r="C272" t="str">
        <f t="shared" si="58"/>
        <v>U1-3.3VIN</v>
      </c>
      <c r="D272" t="str">
        <f t="shared" si="59"/>
        <v>U1-2</v>
      </c>
      <c r="E272" t="s">
        <v>636</v>
      </c>
      <c r="F272">
        <v>2</v>
      </c>
      <c r="G272" t="s">
        <v>305</v>
      </c>
      <c r="L272" t="s">
        <v>638</v>
      </c>
      <c r="M272" t="s">
        <v>290</v>
      </c>
      <c r="N272">
        <v>3.2252000000000001</v>
      </c>
      <c r="AT272" t="str">
        <f t="shared" si="60"/>
        <v>3.3VIN</v>
      </c>
      <c r="AU272" t="str">
        <f t="shared" si="61"/>
        <v>--</v>
      </c>
    </row>
    <row r="273" spans="1:47" x14ac:dyDescent="0.25">
      <c r="A273" t="str">
        <f t="shared" si="56"/>
        <v>U1-3</v>
      </c>
      <c r="B273" t="str">
        <f t="shared" si="57"/>
        <v>GND</v>
      </c>
      <c r="C273" t="str">
        <f t="shared" si="58"/>
        <v>U1-GND</v>
      </c>
      <c r="D273" t="str">
        <f t="shared" si="59"/>
        <v>U1-3</v>
      </c>
      <c r="E273" t="s">
        <v>636</v>
      </c>
      <c r="F273">
        <v>3</v>
      </c>
      <c r="G273" t="s">
        <v>291</v>
      </c>
      <c r="L273" t="s">
        <v>639</v>
      </c>
      <c r="M273" t="s">
        <v>290</v>
      </c>
      <c r="N273">
        <v>3.0855999999999999</v>
      </c>
      <c r="AT273" t="str">
        <f t="shared" si="60"/>
        <v>GND</v>
      </c>
      <c r="AU273" t="str">
        <f t="shared" si="61"/>
        <v>--</v>
      </c>
    </row>
    <row r="274" spans="1:47" x14ac:dyDescent="0.25">
      <c r="A274" t="str">
        <f t="shared" si="56"/>
        <v>U1-4</v>
      </c>
      <c r="B274" t="str">
        <f t="shared" si="57"/>
        <v>F_TDO</v>
      </c>
      <c r="C274" t="str">
        <f t="shared" si="58"/>
        <v>U1-F_TDO</v>
      </c>
      <c r="D274" t="str">
        <f t="shared" si="59"/>
        <v>U1-4</v>
      </c>
      <c r="E274" t="s">
        <v>636</v>
      </c>
      <c r="F274">
        <v>4</v>
      </c>
      <c r="G274" t="s">
        <v>497</v>
      </c>
      <c r="L274" t="s">
        <v>640</v>
      </c>
      <c r="M274" t="s">
        <v>290</v>
      </c>
      <c r="N274">
        <v>2.2372999999999998</v>
      </c>
      <c r="AT274" t="str">
        <f t="shared" si="60"/>
        <v>F_TDO</v>
      </c>
      <c r="AU274" t="str">
        <f t="shared" si="61"/>
        <v>--</v>
      </c>
    </row>
    <row r="275" spans="1:47" x14ac:dyDescent="0.25">
      <c r="A275" t="str">
        <f t="shared" si="56"/>
        <v>U1-5</v>
      </c>
      <c r="B275" t="str">
        <f t="shared" si="57"/>
        <v>F_TCK</v>
      </c>
      <c r="C275" t="str">
        <f t="shared" si="58"/>
        <v>U1-F_TCK</v>
      </c>
      <c r="D275" t="str">
        <f t="shared" si="59"/>
        <v>U1-5</v>
      </c>
      <c r="E275" t="s">
        <v>636</v>
      </c>
      <c r="F275">
        <v>5</v>
      </c>
      <c r="G275" t="s">
        <v>495</v>
      </c>
      <c r="L275" t="s">
        <v>641</v>
      </c>
      <c r="M275" t="s">
        <v>290</v>
      </c>
      <c r="N275">
        <v>4.5481999999999996</v>
      </c>
      <c r="AT275" t="str">
        <f t="shared" si="60"/>
        <v>F_TCK</v>
      </c>
      <c r="AU275" t="str">
        <f t="shared" si="61"/>
        <v>--</v>
      </c>
    </row>
    <row r="276" spans="1:47" x14ac:dyDescent="0.25">
      <c r="A276" t="str">
        <f t="shared" si="56"/>
        <v>U1-6</v>
      </c>
      <c r="B276" t="str">
        <f t="shared" si="57"/>
        <v>+1.8V</v>
      </c>
      <c r="C276" t="str">
        <f t="shared" si="58"/>
        <v>U1-+1.8V</v>
      </c>
      <c r="D276" t="str">
        <f t="shared" si="59"/>
        <v>U1-6</v>
      </c>
      <c r="E276" t="s">
        <v>636</v>
      </c>
      <c r="F276">
        <v>6</v>
      </c>
      <c r="G276" t="s">
        <v>295</v>
      </c>
      <c r="L276" t="s">
        <v>642</v>
      </c>
      <c r="M276" t="s">
        <v>290</v>
      </c>
      <c r="N276">
        <v>2.2372999999999998</v>
      </c>
      <c r="AT276" t="str">
        <f t="shared" si="60"/>
        <v>+1.8V</v>
      </c>
      <c r="AU276" t="str">
        <f t="shared" si="61"/>
        <v>--</v>
      </c>
    </row>
    <row r="277" spans="1:47" x14ac:dyDescent="0.25">
      <c r="A277" t="str">
        <f t="shared" si="56"/>
        <v>U1-7</v>
      </c>
      <c r="B277" t="str">
        <f t="shared" si="57"/>
        <v>3.3VIN</v>
      </c>
      <c r="C277" t="str">
        <f t="shared" si="58"/>
        <v>U1-3.3VIN</v>
      </c>
      <c r="D277" t="str">
        <f t="shared" si="59"/>
        <v>U1-7</v>
      </c>
      <c r="E277" t="s">
        <v>636</v>
      </c>
      <c r="F277">
        <v>7</v>
      </c>
      <c r="G277" t="s">
        <v>305</v>
      </c>
      <c r="L277" t="s">
        <v>643</v>
      </c>
      <c r="M277" t="s">
        <v>290</v>
      </c>
      <c r="N277">
        <v>6.5625999999999998</v>
      </c>
      <c r="AT277" t="str">
        <f t="shared" si="60"/>
        <v>3.3VIN</v>
      </c>
      <c r="AU277" t="str">
        <f t="shared" si="61"/>
        <v>--</v>
      </c>
    </row>
    <row r="278" spans="1:47" x14ac:dyDescent="0.25">
      <c r="A278" t="str">
        <f t="shared" si="56"/>
        <v>U1-8</v>
      </c>
      <c r="B278" t="str">
        <f t="shared" si="57"/>
        <v>EN_+3.3V</v>
      </c>
      <c r="C278" t="str">
        <f t="shared" si="58"/>
        <v>U1-EN_+3.3V</v>
      </c>
      <c r="D278" t="str">
        <f t="shared" si="59"/>
        <v>U1-8</v>
      </c>
      <c r="E278" t="s">
        <v>636</v>
      </c>
      <c r="F278">
        <v>8</v>
      </c>
      <c r="G278" t="s">
        <v>490</v>
      </c>
      <c r="L278" t="s">
        <v>644</v>
      </c>
      <c r="M278" t="s">
        <v>290</v>
      </c>
      <c r="N278">
        <v>3.0756999999999999</v>
      </c>
      <c r="AT278" t="str">
        <f t="shared" si="60"/>
        <v>EN_+3.3V</v>
      </c>
      <c r="AU278" t="str">
        <f t="shared" si="61"/>
        <v>--</v>
      </c>
    </row>
    <row r="279" spans="1:47" x14ac:dyDescent="0.25">
      <c r="A279" t="str">
        <f t="shared" si="56"/>
        <v>U1-9</v>
      </c>
      <c r="B279" t="str">
        <f t="shared" si="57"/>
        <v>EN_+1.0V</v>
      </c>
      <c r="C279" t="str">
        <f t="shared" si="58"/>
        <v>U1-EN_+1.0V</v>
      </c>
      <c r="D279" t="str">
        <f t="shared" si="59"/>
        <v>U1-9</v>
      </c>
      <c r="E279" t="s">
        <v>636</v>
      </c>
      <c r="F279">
        <v>9</v>
      </c>
      <c r="G279" t="s">
        <v>486</v>
      </c>
      <c r="L279" t="s">
        <v>645</v>
      </c>
      <c r="M279" t="s">
        <v>290</v>
      </c>
      <c r="N279">
        <v>2.2372999999999998</v>
      </c>
      <c r="AT279" t="str">
        <f t="shared" si="60"/>
        <v>EN_+1.0V</v>
      </c>
      <c r="AU279" t="str">
        <f t="shared" si="61"/>
        <v>--</v>
      </c>
    </row>
    <row r="280" spans="1:47" x14ac:dyDescent="0.25">
      <c r="A280" t="str">
        <f t="shared" si="56"/>
        <v>U1-10</v>
      </c>
      <c r="B280" t="str">
        <f t="shared" si="57"/>
        <v>EN_LPDDR4</v>
      </c>
      <c r="C280" t="str">
        <f t="shared" si="58"/>
        <v>U1-EN_LPDDR4</v>
      </c>
      <c r="D280" t="str">
        <f t="shared" si="59"/>
        <v>U1-10</v>
      </c>
      <c r="E280" t="s">
        <v>636</v>
      </c>
      <c r="F280">
        <v>10</v>
      </c>
      <c r="G280" t="s">
        <v>491</v>
      </c>
      <c r="L280" t="s">
        <v>646</v>
      </c>
      <c r="M280" t="s">
        <v>290</v>
      </c>
      <c r="N280">
        <v>2.7587999999999999</v>
      </c>
      <c r="AT280" t="str">
        <f t="shared" si="60"/>
        <v>EN_LPDDR4</v>
      </c>
      <c r="AU280" t="str">
        <f t="shared" si="61"/>
        <v>--</v>
      </c>
    </row>
    <row r="281" spans="1:47" x14ac:dyDescent="0.25">
      <c r="A281" t="str">
        <f t="shared" si="56"/>
        <v>U1-11</v>
      </c>
      <c r="B281" t="str">
        <f t="shared" si="57"/>
        <v>SC_EN1</v>
      </c>
      <c r="C281" t="str">
        <f t="shared" si="58"/>
        <v>U1-SC_EN1</v>
      </c>
      <c r="D281" t="str">
        <f t="shared" si="59"/>
        <v>U1-11</v>
      </c>
      <c r="E281" t="s">
        <v>636</v>
      </c>
      <c r="F281">
        <v>11</v>
      </c>
      <c r="G281" t="s">
        <v>336</v>
      </c>
      <c r="L281" t="s">
        <v>647</v>
      </c>
      <c r="M281" t="s">
        <v>290</v>
      </c>
      <c r="N281">
        <v>6.5343999999999998</v>
      </c>
      <c r="AT281" t="str">
        <f t="shared" si="60"/>
        <v>SC_EN1</v>
      </c>
      <c r="AU281" t="str">
        <f t="shared" si="61"/>
        <v>--</v>
      </c>
    </row>
    <row r="282" spans="1:47" x14ac:dyDescent="0.25">
      <c r="A282" t="str">
        <f t="shared" si="56"/>
        <v>U1-12</v>
      </c>
      <c r="B282" t="str">
        <f t="shared" si="57"/>
        <v>SC_PGOOD</v>
      </c>
      <c r="C282" t="str">
        <f t="shared" si="58"/>
        <v>U1-SC_PGOOD</v>
      </c>
      <c r="D282" t="str">
        <f t="shared" si="59"/>
        <v>U1-12</v>
      </c>
      <c r="E282" t="s">
        <v>636</v>
      </c>
      <c r="F282">
        <v>12</v>
      </c>
      <c r="G282" t="s">
        <v>339</v>
      </c>
      <c r="L282" t="s">
        <v>648</v>
      </c>
      <c r="M282" t="s">
        <v>290</v>
      </c>
      <c r="N282">
        <v>2.3043999999999998</v>
      </c>
      <c r="AT282" t="str">
        <f t="shared" si="60"/>
        <v>SC_PGOOD</v>
      </c>
      <c r="AU282" t="str">
        <f t="shared" si="61"/>
        <v>--</v>
      </c>
    </row>
    <row r="283" spans="1:47" x14ac:dyDescent="0.25">
      <c r="A283" t="str">
        <f t="shared" si="56"/>
        <v>U1-13</v>
      </c>
      <c r="B283" t="str">
        <f t="shared" si="57"/>
        <v>PG_ALL</v>
      </c>
      <c r="C283" t="str">
        <f t="shared" si="58"/>
        <v>U1-PG_ALL</v>
      </c>
      <c r="D283" t="str">
        <f t="shared" si="59"/>
        <v>U1-13</v>
      </c>
      <c r="E283" t="s">
        <v>636</v>
      </c>
      <c r="F283">
        <v>13</v>
      </c>
      <c r="G283" t="s">
        <v>649</v>
      </c>
      <c r="L283" t="s">
        <v>650</v>
      </c>
      <c r="M283" t="s">
        <v>290</v>
      </c>
      <c r="N283">
        <v>2.1217000000000001</v>
      </c>
      <c r="AT283" t="str">
        <f t="shared" si="60"/>
        <v>PG_ALL</v>
      </c>
      <c r="AU283" t="str">
        <f t="shared" si="61"/>
        <v>--</v>
      </c>
    </row>
    <row r="284" spans="1:47" x14ac:dyDescent="0.25">
      <c r="A284" t="str">
        <f t="shared" si="56"/>
        <v>U1-14</v>
      </c>
      <c r="B284" t="str">
        <f t="shared" si="57"/>
        <v>SC_nRST</v>
      </c>
      <c r="C284" t="str">
        <f t="shared" si="58"/>
        <v>U1-SC_nRST</v>
      </c>
      <c r="D284" t="str">
        <f t="shared" si="59"/>
        <v>U1-14</v>
      </c>
      <c r="E284" t="s">
        <v>636</v>
      </c>
      <c r="F284">
        <v>14</v>
      </c>
      <c r="G284" t="s">
        <v>458</v>
      </c>
      <c r="L284" t="s">
        <v>651</v>
      </c>
      <c r="M284" t="s">
        <v>290</v>
      </c>
      <c r="N284">
        <v>1</v>
      </c>
      <c r="AT284" t="str">
        <f t="shared" si="60"/>
        <v>SC_nRST</v>
      </c>
      <c r="AU284" t="str">
        <f t="shared" si="61"/>
        <v>--</v>
      </c>
    </row>
    <row r="285" spans="1:47" x14ac:dyDescent="0.25">
      <c r="A285" t="str">
        <f t="shared" si="56"/>
        <v>U1-15</v>
      </c>
      <c r="B285" t="str">
        <f t="shared" si="57"/>
        <v>3.3VIN</v>
      </c>
      <c r="C285" t="str">
        <f t="shared" si="58"/>
        <v>U1-3.3VIN</v>
      </c>
      <c r="D285" t="str">
        <f t="shared" si="59"/>
        <v>U1-15</v>
      </c>
      <c r="E285" t="s">
        <v>636</v>
      </c>
      <c r="F285">
        <v>15</v>
      </c>
      <c r="G285" t="s">
        <v>305</v>
      </c>
      <c r="L285" t="s">
        <v>652</v>
      </c>
      <c r="M285" t="s">
        <v>290</v>
      </c>
      <c r="N285">
        <v>3.8841000000000001</v>
      </c>
      <c r="AT285" t="str">
        <f t="shared" si="60"/>
        <v>3.3VIN</v>
      </c>
      <c r="AU285" t="str">
        <f t="shared" si="61"/>
        <v>--</v>
      </c>
    </row>
    <row r="286" spans="1:47" x14ac:dyDescent="0.25">
      <c r="A286" t="str">
        <f t="shared" si="56"/>
        <v>U1-16</v>
      </c>
      <c r="B286" t="str">
        <f t="shared" si="57"/>
        <v>MR#</v>
      </c>
      <c r="C286" t="str">
        <f t="shared" si="58"/>
        <v>U1-MR#</v>
      </c>
      <c r="D286" t="str">
        <f t="shared" si="59"/>
        <v>U1-16</v>
      </c>
      <c r="E286" t="s">
        <v>636</v>
      </c>
      <c r="F286">
        <v>16</v>
      </c>
      <c r="G286" t="s">
        <v>607</v>
      </c>
      <c r="L286" t="s">
        <v>653</v>
      </c>
      <c r="M286" t="s">
        <v>290</v>
      </c>
      <c r="N286">
        <v>3.1692</v>
      </c>
      <c r="AT286" t="str">
        <f t="shared" si="60"/>
        <v>MR#</v>
      </c>
      <c r="AU286" t="str">
        <f t="shared" si="61"/>
        <v>--</v>
      </c>
    </row>
    <row r="287" spans="1:47" x14ac:dyDescent="0.25">
      <c r="A287" t="str">
        <f t="shared" si="56"/>
        <v>U1-17</v>
      </c>
      <c r="B287" t="str">
        <f t="shared" si="57"/>
        <v>NOSEQ</v>
      </c>
      <c r="C287" t="str">
        <f t="shared" si="58"/>
        <v>U1-NOSEQ</v>
      </c>
      <c r="D287" t="str">
        <f t="shared" si="59"/>
        <v>U1-17</v>
      </c>
      <c r="E287" t="s">
        <v>636</v>
      </c>
      <c r="F287">
        <v>17</v>
      </c>
      <c r="G287" t="s">
        <v>299</v>
      </c>
      <c r="L287" t="s">
        <v>654</v>
      </c>
      <c r="M287" t="s">
        <v>290</v>
      </c>
      <c r="N287">
        <v>2.9878</v>
      </c>
      <c r="AT287" t="str">
        <f t="shared" si="60"/>
        <v>NOSEQ</v>
      </c>
      <c r="AU287" t="str">
        <f t="shared" si="61"/>
        <v>--</v>
      </c>
    </row>
    <row r="288" spans="1:47" x14ac:dyDescent="0.25">
      <c r="A288" t="str">
        <f t="shared" si="56"/>
        <v>U1-18</v>
      </c>
      <c r="B288" t="str">
        <f t="shared" si="57"/>
        <v>3.3VIN</v>
      </c>
      <c r="C288" t="str">
        <f t="shared" si="58"/>
        <v>U1-3.3VIN</v>
      </c>
      <c r="D288" t="str">
        <f t="shared" si="59"/>
        <v>U1-18</v>
      </c>
      <c r="E288" t="s">
        <v>636</v>
      </c>
      <c r="F288">
        <v>18</v>
      </c>
      <c r="G288" t="s">
        <v>305</v>
      </c>
      <c r="L288" t="s">
        <v>655</v>
      </c>
      <c r="M288" t="s">
        <v>290</v>
      </c>
      <c r="N288">
        <v>3.0451000000000001</v>
      </c>
      <c r="AT288" t="str">
        <f t="shared" si="60"/>
        <v>3.3VIN</v>
      </c>
      <c r="AU288" t="str">
        <f t="shared" si="61"/>
        <v>--</v>
      </c>
    </row>
    <row r="289" spans="1:47" x14ac:dyDescent="0.25">
      <c r="A289" t="str">
        <f t="shared" si="56"/>
        <v>U1-19</v>
      </c>
      <c r="B289" t="str">
        <f t="shared" si="57"/>
        <v>+1.8V</v>
      </c>
      <c r="C289" t="str">
        <f t="shared" si="58"/>
        <v>U1-+1.8V</v>
      </c>
      <c r="D289" t="str">
        <f t="shared" si="59"/>
        <v>U1-19</v>
      </c>
      <c r="E289" t="s">
        <v>636</v>
      </c>
      <c r="F289">
        <v>19</v>
      </c>
      <c r="G289" t="s">
        <v>295</v>
      </c>
      <c r="L289" t="s">
        <v>656</v>
      </c>
      <c r="M289" t="s">
        <v>290</v>
      </c>
      <c r="N289">
        <v>2.6427</v>
      </c>
      <c r="AT289" t="str">
        <f t="shared" si="60"/>
        <v>+1.8V</v>
      </c>
      <c r="AU289" t="str">
        <f t="shared" si="61"/>
        <v>--</v>
      </c>
    </row>
    <row r="290" spans="1:47" x14ac:dyDescent="0.25">
      <c r="A290" t="str">
        <f t="shared" si="56"/>
        <v>U1-20</v>
      </c>
      <c r="B290" t="str">
        <f t="shared" si="57"/>
        <v>F_TDI</v>
      </c>
      <c r="C290" t="str">
        <f t="shared" si="58"/>
        <v>U1-F_TDI</v>
      </c>
      <c r="D290" t="str">
        <f t="shared" si="59"/>
        <v>U1-20</v>
      </c>
      <c r="E290" t="s">
        <v>636</v>
      </c>
      <c r="F290">
        <v>20</v>
      </c>
      <c r="G290" t="s">
        <v>496</v>
      </c>
      <c r="L290" t="s">
        <v>657</v>
      </c>
      <c r="M290" t="s">
        <v>290</v>
      </c>
      <c r="N290">
        <v>0</v>
      </c>
      <c r="AT290" t="str">
        <f t="shared" si="60"/>
        <v>F_TDI</v>
      </c>
      <c r="AU290" t="str">
        <f t="shared" si="61"/>
        <v>--</v>
      </c>
    </row>
    <row r="291" spans="1:47" x14ac:dyDescent="0.25">
      <c r="A291" t="str">
        <f t="shared" si="56"/>
        <v>U1-21</v>
      </c>
      <c r="B291" t="str">
        <f t="shared" si="57"/>
        <v>F_TMS</v>
      </c>
      <c r="C291" t="str">
        <f t="shared" si="58"/>
        <v>U1-F_TMS</v>
      </c>
      <c r="D291" t="str">
        <f t="shared" si="59"/>
        <v>U1-21</v>
      </c>
      <c r="E291" t="s">
        <v>636</v>
      </c>
      <c r="F291">
        <v>21</v>
      </c>
      <c r="G291" t="s">
        <v>498</v>
      </c>
      <c r="L291" t="s">
        <v>658</v>
      </c>
      <c r="M291" t="s">
        <v>290</v>
      </c>
      <c r="N291">
        <v>0</v>
      </c>
      <c r="AT291" t="str">
        <f t="shared" si="60"/>
        <v>F_TMS</v>
      </c>
      <c r="AU291" t="str">
        <f t="shared" si="61"/>
        <v>--</v>
      </c>
    </row>
    <row r="292" spans="1:47" x14ac:dyDescent="0.25">
      <c r="A292" t="str">
        <f t="shared" si="56"/>
        <v>U1-22</v>
      </c>
      <c r="B292" t="str">
        <f t="shared" si="57"/>
        <v>GND</v>
      </c>
      <c r="C292" t="str">
        <f t="shared" si="58"/>
        <v>U1-GND</v>
      </c>
      <c r="D292" t="str">
        <f t="shared" si="59"/>
        <v>U1-22</v>
      </c>
      <c r="E292" t="s">
        <v>636</v>
      </c>
      <c r="F292">
        <v>22</v>
      </c>
      <c r="G292" t="s">
        <v>291</v>
      </c>
      <c r="L292" t="s">
        <v>659</v>
      </c>
      <c r="M292" t="s">
        <v>290</v>
      </c>
      <c r="N292">
        <v>0</v>
      </c>
      <c r="AT292" t="str">
        <f t="shared" si="60"/>
        <v>GND</v>
      </c>
      <c r="AU292" t="str">
        <f t="shared" si="61"/>
        <v>--</v>
      </c>
    </row>
    <row r="293" spans="1:47" x14ac:dyDescent="0.25">
      <c r="A293" t="str">
        <f t="shared" si="56"/>
        <v>U1-23</v>
      </c>
      <c r="B293" t="str">
        <f t="shared" si="57"/>
        <v>EN_+2.5V_XCVR</v>
      </c>
      <c r="C293" t="str">
        <f t="shared" si="58"/>
        <v>U1-EN_+2.5V_XCVR</v>
      </c>
      <c r="D293" t="str">
        <f t="shared" si="59"/>
        <v>U1-23</v>
      </c>
      <c r="E293" t="s">
        <v>636</v>
      </c>
      <c r="F293">
        <v>23</v>
      </c>
      <c r="G293" t="s">
        <v>489</v>
      </c>
      <c r="L293" t="s">
        <v>660</v>
      </c>
      <c r="M293" t="s">
        <v>290</v>
      </c>
      <c r="N293">
        <v>0</v>
      </c>
      <c r="AT293" t="str">
        <f t="shared" si="60"/>
        <v>EN_+2.5V_XCVR</v>
      </c>
      <c r="AU293" t="str">
        <f t="shared" si="61"/>
        <v>--</v>
      </c>
    </row>
    <row r="294" spans="1:47" x14ac:dyDescent="0.25">
      <c r="A294" t="str">
        <f t="shared" si="56"/>
        <v>U1-24</v>
      </c>
      <c r="B294" t="str">
        <f t="shared" si="57"/>
        <v>3.3VIN</v>
      </c>
      <c r="C294" t="str">
        <f t="shared" si="58"/>
        <v>U1-3.3VIN</v>
      </c>
      <c r="D294" t="str">
        <f t="shared" si="59"/>
        <v>U1-24</v>
      </c>
      <c r="E294" t="s">
        <v>636</v>
      </c>
      <c r="F294">
        <v>24</v>
      </c>
      <c r="G294" t="s">
        <v>305</v>
      </c>
      <c r="L294" t="s">
        <v>661</v>
      </c>
      <c r="M294" t="s">
        <v>290</v>
      </c>
      <c r="N294">
        <v>0</v>
      </c>
      <c r="AT294" t="str">
        <f t="shared" si="60"/>
        <v>3.3VIN</v>
      </c>
      <c r="AU294" t="str">
        <f t="shared" si="61"/>
        <v>--</v>
      </c>
    </row>
    <row r="295" spans="1:47" x14ac:dyDescent="0.25">
      <c r="A295" t="str">
        <f t="shared" si="56"/>
        <v>U1-25</v>
      </c>
      <c r="B295" t="str">
        <f t="shared" si="57"/>
        <v>NetR1_2</v>
      </c>
      <c r="C295" t="str">
        <f t="shared" si="58"/>
        <v>U1-NetR1_2</v>
      </c>
      <c r="D295" t="str">
        <f t="shared" si="59"/>
        <v>U1-25</v>
      </c>
      <c r="E295" t="s">
        <v>636</v>
      </c>
      <c r="F295">
        <v>25</v>
      </c>
      <c r="G295" t="s">
        <v>633</v>
      </c>
      <c r="L295" t="s">
        <v>662</v>
      </c>
      <c r="M295" t="s">
        <v>290</v>
      </c>
      <c r="N295">
        <v>0</v>
      </c>
      <c r="AT295" t="str">
        <f t="shared" si="60"/>
        <v>NetR1_2</v>
      </c>
      <c r="AU295" t="str">
        <f t="shared" si="61"/>
        <v>--</v>
      </c>
    </row>
    <row r="296" spans="1:47" x14ac:dyDescent="0.25">
      <c r="A296" t="str">
        <f t="shared" si="56"/>
        <v>U1-26</v>
      </c>
      <c r="B296" t="str">
        <f t="shared" si="57"/>
        <v>JTAGSEL</v>
      </c>
      <c r="C296" t="str">
        <f t="shared" si="58"/>
        <v>U1-JTAGSEL</v>
      </c>
      <c r="D296" t="str">
        <f t="shared" si="59"/>
        <v>U1-26</v>
      </c>
      <c r="E296" t="s">
        <v>636</v>
      </c>
      <c r="F296">
        <v>26</v>
      </c>
      <c r="G296" t="s">
        <v>435</v>
      </c>
      <c r="L296" t="s">
        <v>663</v>
      </c>
      <c r="M296" t="s">
        <v>290</v>
      </c>
      <c r="N296">
        <v>0</v>
      </c>
      <c r="AT296" t="str">
        <f t="shared" si="60"/>
        <v>JTAGSEL</v>
      </c>
      <c r="AU296" t="str">
        <f t="shared" si="61"/>
        <v>--</v>
      </c>
    </row>
    <row r="297" spans="1:47" x14ac:dyDescent="0.25">
      <c r="A297" t="str">
        <f t="shared" si="56"/>
        <v>U1-27</v>
      </c>
      <c r="B297" t="str">
        <f t="shared" si="57"/>
        <v>EN_+2.5V</v>
      </c>
      <c r="C297" t="str">
        <f t="shared" si="58"/>
        <v>U1-EN_+2.5V</v>
      </c>
      <c r="D297" t="str">
        <f t="shared" si="59"/>
        <v>U1-27</v>
      </c>
      <c r="E297" t="s">
        <v>636</v>
      </c>
      <c r="F297">
        <v>27</v>
      </c>
      <c r="G297" t="s">
        <v>488</v>
      </c>
      <c r="L297" t="s">
        <v>664</v>
      </c>
      <c r="M297" t="s">
        <v>290</v>
      </c>
      <c r="N297">
        <v>0</v>
      </c>
      <c r="AT297" t="str">
        <f t="shared" si="60"/>
        <v>EN_+2.5V</v>
      </c>
      <c r="AU297" t="str">
        <f t="shared" si="61"/>
        <v>--</v>
      </c>
    </row>
    <row r="298" spans="1:47" x14ac:dyDescent="0.25">
      <c r="A298" t="str">
        <f t="shared" si="56"/>
        <v>U1-28</v>
      </c>
      <c r="B298" t="str">
        <f t="shared" si="57"/>
        <v>EN_+1.8V</v>
      </c>
      <c r="C298" t="str">
        <f t="shared" si="58"/>
        <v>U1-EN_+1.8V</v>
      </c>
      <c r="D298" t="str">
        <f t="shared" si="59"/>
        <v>U1-28</v>
      </c>
      <c r="E298" t="s">
        <v>636</v>
      </c>
      <c r="F298">
        <v>28</v>
      </c>
      <c r="G298" t="s">
        <v>487</v>
      </c>
      <c r="L298" t="s">
        <v>665</v>
      </c>
      <c r="M298" t="s">
        <v>290</v>
      </c>
      <c r="N298">
        <v>0</v>
      </c>
      <c r="AT298" t="str">
        <f t="shared" si="60"/>
        <v>EN_+1.8V</v>
      </c>
      <c r="AU298" t="str">
        <f t="shared" si="61"/>
        <v>--</v>
      </c>
    </row>
    <row r="299" spans="1:47" x14ac:dyDescent="0.25">
      <c r="A299" t="str">
        <f t="shared" si="56"/>
        <v>U1-29</v>
      </c>
      <c r="B299" t="str">
        <f t="shared" si="57"/>
        <v>TMS</v>
      </c>
      <c r="C299" t="str">
        <f t="shared" si="58"/>
        <v>U1-TMS</v>
      </c>
      <c r="D299" t="str">
        <f t="shared" si="59"/>
        <v>U1-29</v>
      </c>
      <c r="E299" t="s">
        <v>636</v>
      </c>
      <c r="F299">
        <v>29</v>
      </c>
      <c r="G299" t="s">
        <v>528</v>
      </c>
      <c r="L299" t="s">
        <v>666</v>
      </c>
      <c r="M299" t="s">
        <v>290</v>
      </c>
      <c r="N299">
        <v>0</v>
      </c>
      <c r="AT299" t="str">
        <f t="shared" si="60"/>
        <v>TMS</v>
      </c>
      <c r="AU299" t="str">
        <f t="shared" si="61"/>
        <v>--</v>
      </c>
    </row>
    <row r="300" spans="1:47" x14ac:dyDescent="0.25">
      <c r="A300" t="str">
        <f t="shared" si="56"/>
        <v>U1-30</v>
      </c>
      <c r="B300" t="str">
        <f t="shared" si="57"/>
        <v>TCK</v>
      </c>
      <c r="C300" t="str">
        <f t="shared" si="58"/>
        <v>U1-TCK</v>
      </c>
      <c r="D300" t="str">
        <f t="shared" si="59"/>
        <v>U1-30</v>
      </c>
      <c r="E300" t="s">
        <v>636</v>
      </c>
      <c r="F300">
        <v>30</v>
      </c>
      <c r="G300" t="s">
        <v>540</v>
      </c>
      <c r="L300" t="s">
        <v>667</v>
      </c>
      <c r="M300" t="s">
        <v>290</v>
      </c>
      <c r="N300">
        <v>0</v>
      </c>
      <c r="AT300" t="str">
        <f t="shared" si="60"/>
        <v>TCK</v>
      </c>
      <c r="AU300" t="str">
        <f t="shared" si="61"/>
        <v>--</v>
      </c>
    </row>
    <row r="301" spans="1:47" x14ac:dyDescent="0.25">
      <c r="A301" t="str">
        <f t="shared" si="56"/>
        <v>U1-31</v>
      </c>
      <c r="B301" t="str">
        <f t="shared" si="57"/>
        <v>3.3VIN</v>
      </c>
      <c r="C301" t="str">
        <f t="shared" si="58"/>
        <v>U1-3.3VIN</v>
      </c>
      <c r="D301" t="str">
        <f t="shared" si="59"/>
        <v>U1-31</v>
      </c>
      <c r="E301" t="s">
        <v>636</v>
      </c>
      <c r="F301">
        <v>31</v>
      </c>
      <c r="G301" t="s">
        <v>305</v>
      </c>
      <c r="L301" t="s">
        <v>668</v>
      </c>
      <c r="M301" t="s">
        <v>290</v>
      </c>
      <c r="N301">
        <v>0</v>
      </c>
      <c r="AT301" t="str">
        <f t="shared" si="60"/>
        <v>3.3VIN</v>
      </c>
      <c r="AU301" t="str">
        <f t="shared" si="61"/>
        <v>--</v>
      </c>
    </row>
    <row r="302" spans="1:47" x14ac:dyDescent="0.25">
      <c r="A302" t="str">
        <f t="shared" si="56"/>
        <v>U1-32</v>
      </c>
      <c r="B302" t="str">
        <f t="shared" si="57"/>
        <v>TDI</v>
      </c>
      <c r="C302" t="str">
        <f t="shared" si="58"/>
        <v>U1-TDI</v>
      </c>
      <c r="D302" t="str">
        <f t="shared" si="59"/>
        <v>U1-32</v>
      </c>
      <c r="E302" t="s">
        <v>636</v>
      </c>
      <c r="F302">
        <v>32</v>
      </c>
      <c r="G302" t="s">
        <v>532</v>
      </c>
      <c r="L302" t="s">
        <v>669</v>
      </c>
      <c r="M302" t="s">
        <v>290</v>
      </c>
      <c r="N302">
        <v>0</v>
      </c>
      <c r="AT302" t="str">
        <f t="shared" si="60"/>
        <v>TDI</v>
      </c>
      <c r="AU302" t="str">
        <f t="shared" si="61"/>
        <v>--</v>
      </c>
    </row>
    <row r="303" spans="1:47" x14ac:dyDescent="0.25">
      <c r="A303" t="str">
        <f t="shared" si="56"/>
        <v>U1-33</v>
      </c>
      <c r="B303" t="str">
        <f t="shared" si="57"/>
        <v>GND</v>
      </c>
      <c r="C303" t="str">
        <f t="shared" si="58"/>
        <v>U1-GND</v>
      </c>
      <c r="D303" t="str">
        <f t="shared" si="59"/>
        <v>U1-33</v>
      </c>
      <c r="E303" t="s">
        <v>636</v>
      </c>
      <c r="F303">
        <v>33</v>
      </c>
      <c r="G303" t="s">
        <v>291</v>
      </c>
      <c r="L303" t="s">
        <v>670</v>
      </c>
      <c r="M303" t="s">
        <v>290</v>
      </c>
      <c r="N303">
        <v>0</v>
      </c>
      <c r="AT303" t="str">
        <f t="shared" si="60"/>
        <v>GND</v>
      </c>
      <c r="AU303" t="str">
        <f t="shared" si="61"/>
        <v>--</v>
      </c>
    </row>
    <row r="304" spans="1:47" x14ac:dyDescent="0.25">
      <c r="A304" t="str">
        <f t="shared" si="56"/>
        <v>U2-AA1</v>
      </c>
      <c r="B304" t="str">
        <f t="shared" si="57"/>
        <v>LPDDR4_DQ3</v>
      </c>
      <c r="C304" t="str">
        <f t="shared" si="58"/>
        <v>U2-LPDDR4_DQ3</v>
      </c>
      <c r="D304" t="str">
        <f t="shared" si="59"/>
        <v>U2-AA1</v>
      </c>
      <c r="E304" t="s">
        <v>671</v>
      </c>
      <c r="F304" t="s">
        <v>672</v>
      </c>
      <c r="G304" t="s">
        <v>571</v>
      </c>
      <c r="L304" t="s">
        <v>673</v>
      </c>
      <c r="M304" t="s">
        <v>290</v>
      </c>
      <c r="N304">
        <v>0</v>
      </c>
      <c r="AT304" t="str">
        <f t="shared" si="60"/>
        <v>LPDDR4_DQ3</v>
      </c>
      <c r="AU304" t="str">
        <f t="shared" si="61"/>
        <v>--</v>
      </c>
    </row>
    <row r="305" spans="1:47" x14ac:dyDescent="0.25">
      <c r="A305" t="str">
        <f t="shared" si="56"/>
        <v>U2-AA2</v>
      </c>
      <c r="B305" t="str">
        <f t="shared" si="57"/>
        <v>LPDDR4_DQSA0_P</v>
      </c>
      <c r="C305" t="str">
        <f t="shared" si="58"/>
        <v>U2-LPDDR4_DQSA0_P</v>
      </c>
      <c r="D305" t="str">
        <f t="shared" si="59"/>
        <v>U2-AA2</v>
      </c>
      <c r="E305" t="s">
        <v>671</v>
      </c>
      <c r="F305" t="s">
        <v>674</v>
      </c>
      <c r="G305" t="s">
        <v>587</v>
      </c>
      <c r="L305" t="s">
        <v>675</v>
      </c>
      <c r="M305" t="s">
        <v>290</v>
      </c>
      <c r="N305">
        <v>2.6819000000000002</v>
      </c>
      <c r="AT305" t="str">
        <f t="shared" si="60"/>
        <v>LPDDR4_DQSA0_P</v>
      </c>
      <c r="AU305" t="str">
        <f t="shared" si="61"/>
        <v>--</v>
      </c>
    </row>
    <row r="306" spans="1:47" x14ac:dyDescent="0.25">
      <c r="A306" t="str">
        <f t="shared" si="56"/>
        <v>U2-AA3</v>
      </c>
      <c r="B306" t="str">
        <f t="shared" si="57"/>
        <v>LPDDR4_DQSA0_N</v>
      </c>
      <c r="C306" t="str">
        <f t="shared" si="58"/>
        <v>U2-LPDDR4_DQSA0_N</v>
      </c>
      <c r="D306" t="str">
        <f t="shared" si="59"/>
        <v>U2-AA3</v>
      </c>
      <c r="E306" t="s">
        <v>671</v>
      </c>
      <c r="F306" t="s">
        <v>676</v>
      </c>
      <c r="G306" t="s">
        <v>585</v>
      </c>
      <c r="L306" t="s">
        <v>677</v>
      </c>
      <c r="M306" t="s">
        <v>290</v>
      </c>
      <c r="N306">
        <v>21.2681</v>
      </c>
      <c r="AT306" t="str">
        <f t="shared" si="60"/>
        <v>LPDDR4_DQSA0_N</v>
      </c>
      <c r="AU306" t="str">
        <f t="shared" si="61"/>
        <v>--</v>
      </c>
    </row>
    <row r="307" spans="1:47" x14ac:dyDescent="0.25">
      <c r="A307" t="str">
        <f t="shared" si="56"/>
        <v>U2-AA5</v>
      </c>
      <c r="B307" t="str">
        <f t="shared" si="57"/>
        <v>LPDDR4_DQ5</v>
      </c>
      <c r="C307" t="str">
        <f t="shared" si="58"/>
        <v>U2-LPDDR4_DQ5</v>
      </c>
      <c r="D307" t="str">
        <f t="shared" si="59"/>
        <v>U2-AA5</v>
      </c>
      <c r="E307" t="s">
        <v>671</v>
      </c>
      <c r="F307" t="s">
        <v>678</v>
      </c>
      <c r="G307" t="s">
        <v>577</v>
      </c>
      <c r="L307" t="s">
        <v>679</v>
      </c>
      <c r="M307" t="s">
        <v>290</v>
      </c>
      <c r="N307">
        <v>23.1221</v>
      </c>
      <c r="AT307" t="str">
        <f t="shared" si="60"/>
        <v>LPDDR4_DQ5</v>
      </c>
      <c r="AU307" t="str">
        <f t="shared" si="61"/>
        <v>--</v>
      </c>
    </row>
    <row r="308" spans="1:47" x14ac:dyDescent="0.25">
      <c r="A308" t="str">
        <f t="shared" si="56"/>
        <v>U2-AA6</v>
      </c>
      <c r="B308" t="str">
        <f t="shared" si="57"/>
        <v>LPDDR4_DQ11</v>
      </c>
      <c r="C308" t="str">
        <f t="shared" si="58"/>
        <v>U2-LPDDR4_DQ11</v>
      </c>
      <c r="D308" t="str">
        <f t="shared" si="59"/>
        <v>U2-AA6</v>
      </c>
      <c r="E308" t="s">
        <v>671</v>
      </c>
      <c r="F308" t="s">
        <v>680</v>
      </c>
      <c r="G308" t="s">
        <v>537</v>
      </c>
      <c r="L308" t="s">
        <v>681</v>
      </c>
      <c r="M308" t="s">
        <v>290</v>
      </c>
      <c r="N308">
        <v>21.726099999999999</v>
      </c>
      <c r="AT308" t="str">
        <f t="shared" si="60"/>
        <v>LPDDR4_DQ11</v>
      </c>
      <c r="AU308" t="str">
        <f t="shared" si="61"/>
        <v>--</v>
      </c>
    </row>
    <row r="309" spans="1:47" x14ac:dyDescent="0.25">
      <c r="A309" t="str">
        <f t="shared" si="56"/>
        <v>U2-AA7</v>
      </c>
      <c r="B309" t="str">
        <f t="shared" si="57"/>
        <v>LPDDR4_DMA1</v>
      </c>
      <c r="C309" t="str">
        <f t="shared" si="58"/>
        <v>U2-LPDDR4_DMA1</v>
      </c>
      <c r="D309" t="str">
        <f t="shared" si="59"/>
        <v>U2-AA7</v>
      </c>
      <c r="E309" t="s">
        <v>671</v>
      </c>
      <c r="F309" t="s">
        <v>682</v>
      </c>
      <c r="G309" t="s">
        <v>525</v>
      </c>
      <c r="L309" t="s">
        <v>683</v>
      </c>
      <c r="M309" t="s">
        <v>290</v>
      </c>
      <c r="N309">
        <v>23.859300000000001</v>
      </c>
      <c r="AT309" t="str">
        <f t="shared" si="60"/>
        <v>LPDDR4_DMA1</v>
      </c>
      <c r="AU309" t="str">
        <f t="shared" si="61"/>
        <v>--</v>
      </c>
    </row>
    <row r="310" spans="1:47" x14ac:dyDescent="0.25">
      <c r="A310" t="str">
        <f t="shared" si="56"/>
        <v>U2-AA8</v>
      </c>
      <c r="B310" t="str">
        <f t="shared" si="57"/>
        <v>LPDDR4_DQ15</v>
      </c>
      <c r="C310" t="str">
        <f t="shared" si="58"/>
        <v>U2-LPDDR4_DQ15</v>
      </c>
      <c r="D310" t="str">
        <f t="shared" si="59"/>
        <v>U2-AA8</v>
      </c>
      <c r="E310" t="s">
        <v>671</v>
      </c>
      <c r="F310" t="s">
        <v>684</v>
      </c>
      <c r="G310" t="s">
        <v>544</v>
      </c>
      <c r="L310" t="s">
        <v>685</v>
      </c>
      <c r="M310" t="s">
        <v>290</v>
      </c>
      <c r="N310">
        <v>19.871099999999998</v>
      </c>
      <c r="AT310" t="str">
        <f t="shared" si="60"/>
        <v>LPDDR4_DQ15</v>
      </c>
      <c r="AU310" t="str">
        <f t="shared" si="61"/>
        <v>--</v>
      </c>
    </row>
    <row r="311" spans="1:47" x14ac:dyDescent="0.25">
      <c r="A311" t="str">
        <f t="shared" si="56"/>
        <v>U2-AA9</v>
      </c>
      <c r="B311" t="str">
        <f t="shared" si="57"/>
        <v>+1.1V_LPDDR4</v>
      </c>
      <c r="C311" t="str">
        <f t="shared" si="58"/>
        <v>U2-+1.1V_LPDDR4</v>
      </c>
      <c r="D311" t="str">
        <f t="shared" si="59"/>
        <v>U2-AA9</v>
      </c>
      <c r="E311" t="s">
        <v>671</v>
      </c>
      <c r="F311" t="s">
        <v>686</v>
      </c>
      <c r="G311" t="s">
        <v>293</v>
      </c>
      <c r="L311" t="s">
        <v>687</v>
      </c>
      <c r="M311" t="s">
        <v>290</v>
      </c>
      <c r="N311">
        <v>21.3705</v>
      </c>
      <c r="AT311" t="str">
        <f t="shared" si="60"/>
        <v>+1.1V_LPDDR4</v>
      </c>
      <c r="AU311" t="str">
        <f t="shared" si="61"/>
        <v>--</v>
      </c>
    </row>
    <row r="312" spans="1:47" x14ac:dyDescent="0.25">
      <c r="A312" t="str">
        <f t="shared" si="56"/>
        <v>U2-AA10</v>
      </c>
      <c r="B312" t="str">
        <f t="shared" si="57"/>
        <v>LPDDR4_DQSB0_N</v>
      </c>
      <c r="C312" t="str">
        <f t="shared" si="58"/>
        <v>U2-LPDDR4_DQSB0_N</v>
      </c>
      <c r="D312" t="str">
        <f t="shared" si="59"/>
        <v>U2-AA10</v>
      </c>
      <c r="E312" t="s">
        <v>671</v>
      </c>
      <c r="F312" t="s">
        <v>688</v>
      </c>
      <c r="G312" t="s">
        <v>593</v>
      </c>
      <c r="L312" t="s">
        <v>689</v>
      </c>
      <c r="M312" t="s">
        <v>290</v>
      </c>
      <c r="N312">
        <v>21.649000000000001</v>
      </c>
      <c r="AT312" t="str">
        <f t="shared" si="60"/>
        <v>LPDDR4_DQSB0_N</v>
      </c>
      <c r="AU312" t="str">
        <f t="shared" si="61"/>
        <v>--</v>
      </c>
    </row>
    <row r="313" spans="1:47" x14ac:dyDescent="0.25">
      <c r="A313" t="str">
        <f t="shared" si="56"/>
        <v>U2-AA11</v>
      </c>
      <c r="B313" t="str">
        <f t="shared" si="57"/>
        <v>LPDDR4_DQSB0_P</v>
      </c>
      <c r="C313" t="str">
        <f t="shared" si="58"/>
        <v>U2-LPDDR4_DQSB0_P</v>
      </c>
      <c r="D313" t="str">
        <f t="shared" si="59"/>
        <v>U2-AA11</v>
      </c>
      <c r="E313" t="s">
        <v>671</v>
      </c>
      <c r="F313" t="s">
        <v>690</v>
      </c>
      <c r="G313" t="s">
        <v>594</v>
      </c>
      <c r="L313" t="s">
        <v>691</v>
      </c>
      <c r="M313" t="s">
        <v>290</v>
      </c>
      <c r="N313">
        <v>19.732500000000002</v>
      </c>
      <c r="AT313" t="str">
        <f t="shared" si="60"/>
        <v>LPDDR4_DQSB0_P</v>
      </c>
      <c r="AU313" t="str">
        <f t="shared" si="61"/>
        <v>--</v>
      </c>
    </row>
    <row r="314" spans="1:47" x14ac:dyDescent="0.25">
      <c r="A314" t="str">
        <f t="shared" si="56"/>
        <v>U2-AB2</v>
      </c>
      <c r="B314" t="str">
        <f t="shared" si="57"/>
        <v>LPDDR4_DQ6</v>
      </c>
      <c r="C314" t="str">
        <f t="shared" si="58"/>
        <v>U2-LPDDR4_DQ6</v>
      </c>
      <c r="D314" t="str">
        <f t="shared" si="59"/>
        <v>U2-AB2</v>
      </c>
      <c r="E314" t="s">
        <v>671</v>
      </c>
      <c r="F314" t="s">
        <v>692</v>
      </c>
      <c r="G314" t="s">
        <v>579</v>
      </c>
      <c r="L314" t="s">
        <v>693</v>
      </c>
      <c r="M314" t="s">
        <v>290</v>
      </c>
      <c r="N314">
        <v>23.020099999999999</v>
      </c>
      <c r="AT314" t="str">
        <f t="shared" si="60"/>
        <v>LPDDR4_DQ6</v>
      </c>
      <c r="AU314" t="str">
        <f t="shared" si="61"/>
        <v>--</v>
      </c>
    </row>
    <row r="315" spans="1:47" x14ac:dyDescent="0.25">
      <c r="A315" t="str">
        <f t="shared" si="56"/>
        <v>U2-AB3</v>
      </c>
      <c r="B315" t="str">
        <f t="shared" si="57"/>
        <v>LPDDR4_DQ7</v>
      </c>
      <c r="C315" t="str">
        <f t="shared" si="58"/>
        <v>U2-LPDDR4_DQ7</v>
      </c>
      <c r="D315" t="str">
        <f t="shared" si="59"/>
        <v>U2-AB3</v>
      </c>
      <c r="E315" t="s">
        <v>671</v>
      </c>
      <c r="F315" t="s">
        <v>694</v>
      </c>
      <c r="G315" t="s">
        <v>581</v>
      </c>
      <c r="L315" t="s">
        <v>695</v>
      </c>
      <c r="M315" t="s">
        <v>290</v>
      </c>
      <c r="N315">
        <v>22.394300000000001</v>
      </c>
      <c r="AT315" t="str">
        <f t="shared" si="60"/>
        <v>LPDDR4_DQ7</v>
      </c>
      <c r="AU315" t="str">
        <f t="shared" si="61"/>
        <v>--</v>
      </c>
    </row>
    <row r="316" spans="1:47" x14ac:dyDescent="0.25">
      <c r="A316" t="str">
        <f t="shared" si="56"/>
        <v>U2-AB4</v>
      </c>
      <c r="B316" t="str">
        <f t="shared" si="57"/>
        <v>LPDDR4_DMA0</v>
      </c>
      <c r="C316" t="str">
        <f t="shared" si="58"/>
        <v>U2-LPDDR4_DMA0</v>
      </c>
      <c r="D316" t="str">
        <f t="shared" si="59"/>
        <v>U2-AB4</v>
      </c>
      <c r="E316" t="s">
        <v>671</v>
      </c>
      <c r="F316" t="s">
        <v>696</v>
      </c>
      <c r="G316" t="s">
        <v>524</v>
      </c>
      <c r="L316" t="s">
        <v>618</v>
      </c>
      <c r="M316" t="s">
        <v>290</v>
      </c>
      <c r="N316">
        <v>41.096899999999998</v>
      </c>
      <c r="AT316" t="str">
        <f t="shared" si="60"/>
        <v>LPDDR4_DMA0</v>
      </c>
      <c r="AU316" t="str">
        <f t="shared" si="61"/>
        <v>--</v>
      </c>
    </row>
    <row r="317" spans="1:47" x14ac:dyDescent="0.25">
      <c r="A317" t="str">
        <f t="shared" si="56"/>
        <v>U2-AB5</v>
      </c>
      <c r="B317" t="str">
        <f t="shared" si="57"/>
        <v>LPDDR4_DQ10</v>
      </c>
      <c r="C317" t="str">
        <f t="shared" si="58"/>
        <v>U2-LPDDR4_DQ10</v>
      </c>
      <c r="D317" t="str">
        <f t="shared" si="59"/>
        <v>U2-AB5</v>
      </c>
      <c r="E317" t="s">
        <v>671</v>
      </c>
      <c r="F317" t="s">
        <v>697</v>
      </c>
      <c r="G317" t="s">
        <v>535</v>
      </c>
      <c r="L317" t="s">
        <v>615</v>
      </c>
      <c r="M317" t="s">
        <v>290</v>
      </c>
      <c r="N317">
        <v>41.0976</v>
      </c>
      <c r="AT317" t="str">
        <f t="shared" si="60"/>
        <v>LPDDR4_DQ10</v>
      </c>
      <c r="AU317" t="str">
        <f t="shared" si="61"/>
        <v>--</v>
      </c>
    </row>
    <row r="318" spans="1:47" x14ac:dyDescent="0.25">
      <c r="A318" t="str">
        <f t="shared" si="56"/>
        <v>U2-AB6</v>
      </c>
      <c r="B318" t="str">
        <f t="shared" si="57"/>
        <v>+1.1V_LPDDR4</v>
      </c>
      <c r="C318" t="str">
        <f t="shared" si="58"/>
        <v>U2-+1.1V_LPDDR4</v>
      </c>
      <c r="D318" t="str">
        <f t="shared" si="59"/>
        <v>U2-AB6</v>
      </c>
      <c r="E318" t="s">
        <v>671</v>
      </c>
      <c r="F318" t="s">
        <v>698</v>
      </c>
      <c r="G318" t="s">
        <v>293</v>
      </c>
      <c r="L318" t="s">
        <v>699</v>
      </c>
      <c r="M318" t="s">
        <v>290</v>
      </c>
      <c r="N318">
        <v>20.632100000000001</v>
      </c>
      <c r="AT318" t="str">
        <f t="shared" si="60"/>
        <v>+1.1V_LPDDR4</v>
      </c>
      <c r="AU318" t="str">
        <f t="shared" si="61"/>
        <v>--</v>
      </c>
    </row>
    <row r="319" spans="1:47" x14ac:dyDescent="0.25">
      <c r="A319" t="str">
        <f t="shared" si="56"/>
        <v>U2-AB7</v>
      </c>
      <c r="B319" t="str">
        <f t="shared" si="57"/>
        <v>LPDDR4_DQ12</v>
      </c>
      <c r="C319" t="str">
        <f t="shared" si="58"/>
        <v>U2-LPDDR4_DQ12</v>
      </c>
      <c r="D319" t="str">
        <f t="shared" si="59"/>
        <v>U2-AB7</v>
      </c>
      <c r="E319" t="s">
        <v>671</v>
      </c>
      <c r="F319" t="s">
        <v>700</v>
      </c>
      <c r="G319" t="s">
        <v>539</v>
      </c>
      <c r="L319" t="s">
        <v>701</v>
      </c>
      <c r="M319" t="s">
        <v>290</v>
      </c>
      <c r="N319">
        <v>22.872199999999999</v>
      </c>
      <c r="AT319" t="str">
        <f t="shared" si="60"/>
        <v>LPDDR4_DQ12</v>
      </c>
      <c r="AU319" t="str">
        <f t="shared" si="61"/>
        <v>--</v>
      </c>
    </row>
    <row r="320" spans="1:47" x14ac:dyDescent="0.25">
      <c r="A320" t="str">
        <f t="shared" si="56"/>
        <v>U2-AB8</v>
      </c>
      <c r="B320" t="str">
        <f t="shared" si="57"/>
        <v>LPDDR4_DQ13</v>
      </c>
      <c r="C320" t="str">
        <f t="shared" si="58"/>
        <v>U2-LPDDR4_DQ13</v>
      </c>
      <c r="D320" t="str">
        <f t="shared" si="59"/>
        <v>U2-AB8</v>
      </c>
      <c r="E320" t="s">
        <v>671</v>
      </c>
      <c r="F320" t="s">
        <v>702</v>
      </c>
      <c r="G320" t="s">
        <v>541</v>
      </c>
      <c r="L320" t="s">
        <v>703</v>
      </c>
      <c r="M320" t="s">
        <v>290</v>
      </c>
      <c r="N320">
        <v>22.0563</v>
      </c>
      <c r="AT320" t="str">
        <f t="shared" si="60"/>
        <v>LPDDR4_DQ13</v>
      </c>
      <c r="AU320" t="str">
        <f t="shared" si="61"/>
        <v>--</v>
      </c>
    </row>
    <row r="321" spans="1:47" x14ac:dyDescent="0.25">
      <c r="A321" t="str">
        <f t="shared" si="56"/>
        <v>U2-AB9</v>
      </c>
      <c r="B321" t="str">
        <f t="shared" si="57"/>
        <v>LPDDR4_DQ18</v>
      </c>
      <c r="C321" t="str">
        <f t="shared" si="58"/>
        <v>U2-LPDDR4_DQ18</v>
      </c>
      <c r="D321" t="str">
        <f t="shared" si="59"/>
        <v>U2-AB9</v>
      </c>
      <c r="E321" t="s">
        <v>671</v>
      </c>
      <c r="F321" t="s">
        <v>704</v>
      </c>
      <c r="G321" t="s">
        <v>549</v>
      </c>
      <c r="L321" t="s">
        <v>649</v>
      </c>
      <c r="M321" t="s">
        <v>290</v>
      </c>
      <c r="N321">
        <v>93.936700000000002</v>
      </c>
      <c r="AT321" t="str">
        <f t="shared" si="60"/>
        <v>LPDDR4_DQ18</v>
      </c>
      <c r="AU321" t="str">
        <f t="shared" si="61"/>
        <v>--</v>
      </c>
    </row>
    <row r="322" spans="1:47" x14ac:dyDescent="0.25">
      <c r="A322" t="str">
        <f t="shared" si="56"/>
        <v>U2-AB10</v>
      </c>
      <c r="B322" t="str">
        <f t="shared" si="57"/>
        <v>LPDDR4_DQ19</v>
      </c>
      <c r="C322" t="str">
        <f t="shared" si="58"/>
        <v>U2-LPDDR4_DQ19</v>
      </c>
      <c r="D322" t="str">
        <f t="shared" si="59"/>
        <v>U2-AB10</v>
      </c>
      <c r="E322" t="s">
        <v>671</v>
      </c>
      <c r="F322" t="s">
        <v>705</v>
      </c>
      <c r="G322" t="s">
        <v>551</v>
      </c>
      <c r="L322" t="s">
        <v>706</v>
      </c>
      <c r="M322" t="s">
        <v>290</v>
      </c>
      <c r="N322">
        <v>47.381599999999999</v>
      </c>
      <c r="AT322" t="str">
        <f t="shared" si="60"/>
        <v>LPDDR4_DQ19</v>
      </c>
      <c r="AU322" t="str">
        <f t="shared" si="61"/>
        <v>--</v>
      </c>
    </row>
    <row r="323" spans="1:47" x14ac:dyDescent="0.25">
      <c r="A323" t="str">
        <f t="shared" si="56"/>
        <v>U2-K1</v>
      </c>
      <c r="B323" t="str">
        <f t="shared" si="57"/>
        <v>LPDDR4_CKE0_A</v>
      </c>
      <c r="C323" t="str">
        <f t="shared" si="58"/>
        <v>U2-LPDDR4_CKE0_A</v>
      </c>
      <c r="D323" t="str">
        <f t="shared" si="59"/>
        <v>U2-K1</v>
      </c>
      <c r="E323" t="s">
        <v>671</v>
      </c>
      <c r="F323" t="s">
        <v>707</v>
      </c>
      <c r="G323" t="s">
        <v>518</v>
      </c>
      <c r="L323" t="s">
        <v>708</v>
      </c>
      <c r="M323" t="s">
        <v>290</v>
      </c>
      <c r="N323">
        <v>7.4127999999999998</v>
      </c>
      <c r="AT323" t="str">
        <f t="shared" si="60"/>
        <v>LPDDR4_CKE0_A</v>
      </c>
      <c r="AU323" t="str">
        <f t="shared" si="61"/>
        <v>--</v>
      </c>
    </row>
    <row r="324" spans="1:47" x14ac:dyDescent="0.25">
      <c r="A324" t="str">
        <f t="shared" si="56"/>
        <v>U2-L1</v>
      </c>
      <c r="B324" t="str">
        <f t="shared" si="57"/>
        <v>LPDDR4_ODT_CA_A</v>
      </c>
      <c r="C324" t="str">
        <f t="shared" si="58"/>
        <v>U2-LPDDR4_ODT_CA_A</v>
      </c>
      <c r="D324" t="str">
        <f t="shared" si="59"/>
        <v>U2-L1</v>
      </c>
      <c r="E324" t="s">
        <v>671</v>
      </c>
      <c r="F324" t="s">
        <v>709</v>
      </c>
      <c r="G324" t="s">
        <v>599</v>
      </c>
      <c r="L324" t="s">
        <v>710</v>
      </c>
      <c r="M324" t="s">
        <v>290</v>
      </c>
      <c r="N324">
        <v>48.694400000000002</v>
      </c>
      <c r="AT324" t="str">
        <f t="shared" si="60"/>
        <v>LPDDR4_ODT_CA_A</v>
      </c>
      <c r="AU324" t="str">
        <f t="shared" si="61"/>
        <v>--</v>
      </c>
    </row>
    <row r="325" spans="1:47" x14ac:dyDescent="0.25">
      <c r="A325" t="str">
        <f t="shared" si="56"/>
        <v>U2-L2</v>
      </c>
      <c r="B325" t="str">
        <f t="shared" si="57"/>
        <v>LPDDR4_RST</v>
      </c>
      <c r="C325" t="str">
        <f t="shared" si="58"/>
        <v>U2-LPDDR4_RST</v>
      </c>
      <c r="D325" t="str">
        <f t="shared" si="59"/>
        <v>U2-L2</v>
      </c>
      <c r="E325" t="s">
        <v>671</v>
      </c>
      <c r="F325" t="s">
        <v>711</v>
      </c>
      <c r="G325" t="s">
        <v>603</v>
      </c>
      <c r="L325" t="s">
        <v>712</v>
      </c>
      <c r="M325" t="s">
        <v>290</v>
      </c>
      <c r="N325">
        <v>10.3127</v>
      </c>
      <c r="AT325" t="str">
        <f t="shared" si="60"/>
        <v>LPDDR4_RST</v>
      </c>
      <c r="AU325" t="str">
        <f t="shared" si="61"/>
        <v>--</v>
      </c>
    </row>
    <row r="326" spans="1:47" x14ac:dyDescent="0.25">
      <c r="A326" t="str">
        <f t="shared" ref="A326:A389" si="70">$E326&amp;"-"&amp;$F326</f>
        <v>U2-L3</v>
      </c>
      <c r="B326" t="str">
        <f t="shared" ref="B326:B389" si="71">IF(OR(E326=$A$2,E326=$B$2,E326=$C$2,E326=$D$2),"--",G326)</f>
        <v>LPDDR4_CS0_A</v>
      </c>
      <c r="C326" t="str">
        <f t="shared" ref="C326:C389" si="72">$E326&amp;"-"&amp;$G326</f>
        <v>U2-LPDDR4_CS0_A</v>
      </c>
      <c r="D326" t="str">
        <f t="shared" ref="D326:D389" si="73">A326</f>
        <v>U2-L3</v>
      </c>
      <c r="E326" t="s">
        <v>671</v>
      </c>
      <c r="F326" t="s">
        <v>713</v>
      </c>
      <c r="G326" t="s">
        <v>521</v>
      </c>
      <c r="L326" t="s">
        <v>714</v>
      </c>
      <c r="M326" t="s">
        <v>290</v>
      </c>
      <c r="N326">
        <v>50.0503</v>
      </c>
      <c r="AT326" t="str">
        <f t="shared" ref="AT326:AT389" si="74">IF(IF(COUNTIF($AO$6:$AQ$150,B326)&gt;0,"---","--")="---",VLOOKUP(B326,$AO$6:$AQ$150,3,0),B326)</f>
        <v>LPDDR4_CS0_A</v>
      </c>
      <c r="AU326" t="str">
        <f t="shared" ref="AU326:AU389" si="75">IF(IF(COUNTIF($AO$6:$AQ$150,B326)&gt;0,"---","--")="---",VLOOKUP(B326,$AO$6:$AQ$150,2,0),"--")</f>
        <v>--</v>
      </c>
    </row>
    <row r="327" spans="1:47" x14ac:dyDescent="0.25">
      <c r="A327" t="str">
        <f t="shared" si="70"/>
        <v>U2-M2</v>
      </c>
      <c r="B327" t="str">
        <f t="shared" si="71"/>
        <v>NetU2_M2</v>
      </c>
      <c r="C327" t="str">
        <f t="shared" si="72"/>
        <v>U2-NetU2_M2</v>
      </c>
      <c r="D327" t="str">
        <f t="shared" si="73"/>
        <v>U2-M2</v>
      </c>
      <c r="E327" t="s">
        <v>671</v>
      </c>
      <c r="F327" t="s">
        <v>715</v>
      </c>
      <c r="G327" t="s">
        <v>716</v>
      </c>
      <c r="L327" t="s">
        <v>717</v>
      </c>
      <c r="M327" t="s">
        <v>290</v>
      </c>
      <c r="N327">
        <v>10.797700000000001</v>
      </c>
      <c r="AT327" t="str">
        <f t="shared" si="74"/>
        <v>NetU2_M2</v>
      </c>
      <c r="AU327" t="str">
        <f t="shared" si="75"/>
        <v>--</v>
      </c>
    </row>
    <row r="328" spans="1:47" x14ac:dyDescent="0.25">
      <c r="A328" t="str">
        <f t="shared" si="70"/>
        <v>U2-M3</v>
      </c>
      <c r="B328" t="str">
        <f t="shared" si="71"/>
        <v>LPDDR4_CS1_A</v>
      </c>
      <c r="C328" t="str">
        <f t="shared" si="72"/>
        <v>U2-LPDDR4_CS1_A</v>
      </c>
      <c r="D328" t="str">
        <f t="shared" si="73"/>
        <v>U2-M3</v>
      </c>
      <c r="E328" t="s">
        <v>671</v>
      </c>
      <c r="F328" t="s">
        <v>718</v>
      </c>
      <c r="G328" t="s">
        <v>523</v>
      </c>
      <c r="L328" t="s">
        <v>297</v>
      </c>
      <c r="M328" t="s">
        <v>290</v>
      </c>
      <c r="N328">
        <v>7.2214</v>
      </c>
      <c r="AT328" t="str">
        <f t="shared" si="74"/>
        <v>LPDDR4_CS1_A</v>
      </c>
      <c r="AU328" t="str">
        <f t="shared" si="75"/>
        <v>--</v>
      </c>
    </row>
    <row r="329" spans="1:47" x14ac:dyDescent="0.25">
      <c r="A329" t="str">
        <f t="shared" si="70"/>
        <v>U2-M4</v>
      </c>
      <c r="B329" t="str">
        <f t="shared" si="71"/>
        <v>NetU2_M4</v>
      </c>
      <c r="C329" t="str">
        <f t="shared" si="72"/>
        <v>U2-NetU2_M4</v>
      </c>
      <c r="D329" t="str">
        <f t="shared" si="73"/>
        <v>U2-M4</v>
      </c>
      <c r="E329" t="s">
        <v>671</v>
      </c>
      <c r="F329" t="s">
        <v>719</v>
      </c>
      <c r="G329" t="s">
        <v>720</v>
      </c>
      <c r="L329" t="s">
        <v>294</v>
      </c>
      <c r="M329" t="s">
        <v>290</v>
      </c>
      <c r="N329">
        <v>6.9913999999999996</v>
      </c>
      <c r="AT329" t="str">
        <f t="shared" si="74"/>
        <v>NetU2_M4</v>
      </c>
      <c r="AU329" t="str">
        <f t="shared" si="75"/>
        <v>--</v>
      </c>
    </row>
    <row r="330" spans="1:47" x14ac:dyDescent="0.25">
      <c r="A330" t="str">
        <f t="shared" si="70"/>
        <v>U2-M5</v>
      </c>
      <c r="B330" t="str">
        <f t="shared" si="71"/>
        <v>NetU2_M5</v>
      </c>
      <c r="C330" t="str">
        <f t="shared" si="72"/>
        <v>U2-NetU2_M5</v>
      </c>
      <c r="D330" t="str">
        <f t="shared" si="73"/>
        <v>U2-M5</v>
      </c>
      <c r="E330" t="s">
        <v>671</v>
      </c>
      <c r="F330" t="s">
        <v>721</v>
      </c>
      <c r="G330" t="s">
        <v>722</v>
      </c>
      <c r="L330" t="s">
        <v>308</v>
      </c>
      <c r="M330" t="s">
        <v>290</v>
      </c>
      <c r="N330">
        <v>7.2214</v>
      </c>
      <c r="AT330" t="str">
        <f t="shared" si="74"/>
        <v>NetU2_M5</v>
      </c>
      <c r="AU330" t="str">
        <f t="shared" si="75"/>
        <v>--</v>
      </c>
    </row>
    <row r="331" spans="1:47" x14ac:dyDescent="0.25">
      <c r="A331" t="str">
        <f t="shared" si="70"/>
        <v>U2-N1</v>
      </c>
      <c r="B331" t="str">
        <f t="shared" si="71"/>
        <v>NetU2_N1</v>
      </c>
      <c r="C331" t="str">
        <f t="shared" si="72"/>
        <v>U2-NetU2_N1</v>
      </c>
      <c r="D331" t="str">
        <f t="shared" si="73"/>
        <v>U2-N1</v>
      </c>
      <c r="E331" t="s">
        <v>671</v>
      </c>
      <c r="F331" t="s">
        <v>723</v>
      </c>
      <c r="G331" t="s">
        <v>724</v>
      </c>
      <c r="L331" t="s">
        <v>304</v>
      </c>
      <c r="M331" t="s">
        <v>290</v>
      </c>
      <c r="N331">
        <v>6.9913999999999996</v>
      </c>
      <c r="AT331" t="str">
        <f t="shared" si="74"/>
        <v>NetU2_N1</v>
      </c>
      <c r="AU331" t="str">
        <f t="shared" si="75"/>
        <v>--</v>
      </c>
    </row>
    <row r="332" spans="1:47" x14ac:dyDescent="0.25">
      <c r="A332" t="str">
        <f t="shared" si="70"/>
        <v>U2-N2</v>
      </c>
      <c r="B332" t="str">
        <f t="shared" si="71"/>
        <v>LPDDR4_CKE1_A</v>
      </c>
      <c r="C332" t="str">
        <f t="shared" si="72"/>
        <v>U2-LPDDR4_CKE1_A</v>
      </c>
      <c r="D332" t="str">
        <f t="shared" si="73"/>
        <v>U2-N2</v>
      </c>
      <c r="E332" t="s">
        <v>671</v>
      </c>
      <c r="F332" t="s">
        <v>725</v>
      </c>
      <c r="G332" t="s">
        <v>519</v>
      </c>
      <c r="L332" t="s">
        <v>318</v>
      </c>
      <c r="M332" t="s">
        <v>290</v>
      </c>
      <c r="N332">
        <v>7.2214</v>
      </c>
      <c r="AT332" t="str">
        <f t="shared" si="74"/>
        <v>LPDDR4_CKE1_A</v>
      </c>
      <c r="AU332" t="str">
        <f t="shared" si="75"/>
        <v>--</v>
      </c>
    </row>
    <row r="333" spans="1:47" x14ac:dyDescent="0.25">
      <c r="A333" t="str">
        <f t="shared" si="70"/>
        <v>U2-N3</v>
      </c>
      <c r="B333" t="str">
        <f t="shared" si="71"/>
        <v>+1.1V_LPDDR4</v>
      </c>
      <c r="C333" t="str">
        <f t="shared" si="72"/>
        <v>U2-+1.1V_LPDDR4</v>
      </c>
      <c r="D333" t="str">
        <f t="shared" si="73"/>
        <v>U2-N3</v>
      </c>
      <c r="E333" t="s">
        <v>671</v>
      </c>
      <c r="F333" t="s">
        <v>726</v>
      </c>
      <c r="G333" t="s">
        <v>293</v>
      </c>
      <c r="L333" t="s">
        <v>314</v>
      </c>
      <c r="M333" t="s">
        <v>290</v>
      </c>
      <c r="N333">
        <v>6.9913999999999996</v>
      </c>
      <c r="AT333" t="str">
        <f t="shared" si="74"/>
        <v>+1.1V_LPDDR4</v>
      </c>
      <c r="AU333" t="str">
        <f t="shared" si="75"/>
        <v>--</v>
      </c>
    </row>
    <row r="334" spans="1:47" x14ac:dyDescent="0.25">
      <c r="A334" t="str">
        <f t="shared" si="70"/>
        <v>U2-N4</v>
      </c>
      <c r="B334" t="str">
        <f t="shared" si="71"/>
        <v>NetU2_N4</v>
      </c>
      <c r="C334" t="str">
        <f t="shared" si="72"/>
        <v>U2-NetU2_N4</v>
      </c>
      <c r="D334" t="str">
        <f t="shared" si="73"/>
        <v>U2-N4</v>
      </c>
      <c r="E334" t="s">
        <v>671</v>
      </c>
      <c r="F334" t="s">
        <v>727</v>
      </c>
      <c r="G334" t="s">
        <v>728</v>
      </c>
      <c r="L334" t="s">
        <v>329</v>
      </c>
      <c r="M334" t="s">
        <v>290</v>
      </c>
      <c r="N334">
        <v>7.2214</v>
      </c>
      <c r="AT334" t="str">
        <f t="shared" si="74"/>
        <v>NetU2_N4</v>
      </c>
      <c r="AU334" t="str">
        <f t="shared" si="75"/>
        <v>--</v>
      </c>
    </row>
    <row r="335" spans="1:47" x14ac:dyDescent="0.25">
      <c r="A335" t="str">
        <f t="shared" si="70"/>
        <v>U2-N5</v>
      </c>
      <c r="B335" t="str">
        <f t="shared" si="71"/>
        <v>NetU2_N5</v>
      </c>
      <c r="C335" t="str">
        <f t="shared" si="72"/>
        <v>U2-NetU2_N5</v>
      </c>
      <c r="D335" t="str">
        <f t="shared" si="73"/>
        <v>U2-N5</v>
      </c>
      <c r="E335" t="s">
        <v>671</v>
      </c>
      <c r="F335" t="s">
        <v>729</v>
      </c>
      <c r="G335" t="s">
        <v>730</v>
      </c>
      <c r="L335" t="s">
        <v>325</v>
      </c>
      <c r="M335" t="s">
        <v>290</v>
      </c>
      <c r="N335">
        <v>6.9913999999999996</v>
      </c>
      <c r="AT335" t="str">
        <f t="shared" si="74"/>
        <v>NetU2_N5</v>
      </c>
      <c r="AU335" t="str">
        <f t="shared" si="75"/>
        <v>--</v>
      </c>
    </row>
    <row r="336" spans="1:47" x14ac:dyDescent="0.25">
      <c r="A336" t="str">
        <f t="shared" si="70"/>
        <v>U2-P1</v>
      </c>
      <c r="B336" t="str">
        <f t="shared" si="71"/>
        <v>NetU2_P1</v>
      </c>
      <c r="C336" t="str">
        <f t="shared" si="72"/>
        <v>U2-NetU2_P1</v>
      </c>
      <c r="D336" t="str">
        <f t="shared" si="73"/>
        <v>U2-P1</v>
      </c>
      <c r="E336" t="s">
        <v>671</v>
      </c>
      <c r="F336" t="s">
        <v>731</v>
      </c>
      <c r="G336" t="s">
        <v>732</v>
      </c>
      <c r="L336" t="s">
        <v>423</v>
      </c>
      <c r="M336" t="s">
        <v>290</v>
      </c>
      <c r="N336">
        <v>0</v>
      </c>
      <c r="AT336" t="str">
        <f t="shared" si="74"/>
        <v>NetU2_P1</v>
      </c>
      <c r="AU336" t="str">
        <f t="shared" si="75"/>
        <v>--</v>
      </c>
    </row>
    <row r="337" spans="1:47" x14ac:dyDescent="0.25">
      <c r="A337" t="str">
        <f t="shared" si="70"/>
        <v>U2-P2</v>
      </c>
      <c r="B337" t="str">
        <f t="shared" si="71"/>
        <v>NetU2_P2</v>
      </c>
      <c r="C337" t="str">
        <f t="shared" si="72"/>
        <v>U2-NetU2_P2</v>
      </c>
      <c r="D337" t="str">
        <f t="shared" si="73"/>
        <v>U2-P2</v>
      </c>
      <c r="E337" t="s">
        <v>671</v>
      </c>
      <c r="F337" t="s">
        <v>733</v>
      </c>
      <c r="G337" t="s">
        <v>734</v>
      </c>
      <c r="L337" t="s">
        <v>343</v>
      </c>
      <c r="M337" t="s">
        <v>290</v>
      </c>
      <c r="N337">
        <v>23.479900000000001</v>
      </c>
      <c r="AT337" t="str">
        <f t="shared" si="74"/>
        <v>NetU2_P2</v>
      </c>
      <c r="AU337" t="str">
        <f t="shared" si="75"/>
        <v>--</v>
      </c>
    </row>
    <row r="338" spans="1:47" x14ac:dyDescent="0.25">
      <c r="A338" t="str">
        <f t="shared" si="70"/>
        <v>U2-P3</v>
      </c>
      <c r="B338" t="str">
        <f t="shared" si="71"/>
        <v>NetU2_P3</v>
      </c>
      <c r="C338" t="str">
        <f t="shared" si="72"/>
        <v>U2-NetU2_P3</v>
      </c>
      <c r="D338" t="str">
        <f t="shared" si="73"/>
        <v>U2-P3</v>
      </c>
      <c r="E338" t="s">
        <v>671</v>
      </c>
      <c r="F338" t="s">
        <v>735</v>
      </c>
      <c r="G338" t="s">
        <v>736</v>
      </c>
      <c r="L338" t="s">
        <v>336</v>
      </c>
      <c r="M338" t="s">
        <v>290</v>
      </c>
      <c r="N338">
        <v>16.8995</v>
      </c>
      <c r="AT338" t="str">
        <f t="shared" si="74"/>
        <v>NetU2_P3</v>
      </c>
      <c r="AU338" t="str">
        <f t="shared" si="75"/>
        <v>--</v>
      </c>
    </row>
    <row r="339" spans="1:47" x14ac:dyDescent="0.25">
      <c r="A339" t="str">
        <f t="shared" si="70"/>
        <v>U2-P4</v>
      </c>
      <c r="B339" t="str">
        <f t="shared" si="71"/>
        <v>NetU2_P4</v>
      </c>
      <c r="C339" t="str">
        <f t="shared" si="72"/>
        <v>U2-NetU2_P4</v>
      </c>
      <c r="D339" t="str">
        <f t="shared" si="73"/>
        <v>U2-P4</v>
      </c>
      <c r="E339" t="s">
        <v>671</v>
      </c>
      <c r="F339" t="s">
        <v>737</v>
      </c>
      <c r="G339" t="s">
        <v>738</v>
      </c>
      <c r="L339" t="s">
        <v>339</v>
      </c>
      <c r="M339" t="s">
        <v>290</v>
      </c>
      <c r="N339">
        <v>15.823399999999999</v>
      </c>
      <c r="AT339" t="str">
        <f t="shared" si="74"/>
        <v>NetU2_P4</v>
      </c>
      <c r="AU339" t="str">
        <f t="shared" si="75"/>
        <v>--</v>
      </c>
    </row>
    <row r="340" spans="1:47" x14ac:dyDescent="0.25">
      <c r="A340" t="str">
        <f t="shared" si="70"/>
        <v>U2-P6</v>
      </c>
      <c r="B340" t="str">
        <f t="shared" si="71"/>
        <v>NetU2_P6</v>
      </c>
      <c r="C340" t="str">
        <f t="shared" si="72"/>
        <v>U2-NetU2_P6</v>
      </c>
      <c r="D340" t="str">
        <f t="shared" si="73"/>
        <v>U2-P6</v>
      </c>
      <c r="E340" t="s">
        <v>671</v>
      </c>
      <c r="F340" t="s">
        <v>739</v>
      </c>
      <c r="G340" t="s">
        <v>740</v>
      </c>
      <c r="L340" t="s">
        <v>458</v>
      </c>
      <c r="M340" t="s">
        <v>290</v>
      </c>
      <c r="N340">
        <v>79.269599999999997</v>
      </c>
      <c r="AT340" t="str">
        <f t="shared" si="74"/>
        <v>NetU2_P6</v>
      </c>
      <c r="AU340" t="str">
        <f t="shared" si="75"/>
        <v>--</v>
      </c>
    </row>
    <row r="341" spans="1:47" x14ac:dyDescent="0.25">
      <c r="A341" t="str">
        <f t="shared" si="70"/>
        <v>U2-P7</v>
      </c>
      <c r="B341" t="str">
        <f t="shared" si="71"/>
        <v>NetU2_P7</v>
      </c>
      <c r="C341" t="str">
        <f t="shared" si="72"/>
        <v>U2-NetU2_P7</v>
      </c>
      <c r="D341" t="str">
        <f t="shared" si="73"/>
        <v>U2-P7</v>
      </c>
      <c r="E341" t="s">
        <v>671</v>
      </c>
      <c r="F341" t="s">
        <v>741</v>
      </c>
      <c r="G341" t="s">
        <v>742</v>
      </c>
      <c r="L341" t="s">
        <v>334</v>
      </c>
      <c r="M341" t="s">
        <v>290</v>
      </c>
      <c r="N341">
        <v>37.818300000000001</v>
      </c>
      <c r="AT341" t="str">
        <f t="shared" si="74"/>
        <v>NetU2_P7</v>
      </c>
      <c r="AU341" t="str">
        <f t="shared" si="75"/>
        <v>--</v>
      </c>
    </row>
    <row r="342" spans="1:47" x14ac:dyDescent="0.25">
      <c r="A342" t="str">
        <f t="shared" si="70"/>
        <v>U2-P8</v>
      </c>
      <c r="B342" t="str">
        <f t="shared" si="71"/>
        <v>LPDDR4_DQ31</v>
      </c>
      <c r="C342" t="str">
        <f t="shared" si="72"/>
        <v>U2-LPDDR4_DQ31</v>
      </c>
      <c r="D342" t="str">
        <f t="shared" si="73"/>
        <v>U2-P8</v>
      </c>
      <c r="E342" t="s">
        <v>671</v>
      </c>
      <c r="F342" t="s">
        <v>743</v>
      </c>
      <c r="G342" t="s">
        <v>574</v>
      </c>
      <c r="L342" t="s">
        <v>331</v>
      </c>
      <c r="M342" t="s">
        <v>290</v>
      </c>
      <c r="N342">
        <v>35.8857</v>
      </c>
      <c r="AT342" t="str">
        <f t="shared" si="74"/>
        <v>LPDDR4_DQ31</v>
      </c>
      <c r="AU342" t="str">
        <f t="shared" si="75"/>
        <v>--</v>
      </c>
    </row>
    <row r="343" spans="1:47" x14ac:dyDescent="0.25">
      <c r="A343" t="str">
        <f t="shared" si="70"/>
        <v>U2-R1</v>
      </c>
      <c r="B343" t="str">
        <f t="shared" si="71"/>
        <v>NetU2_R1</v>
      </c>
      <c r="C343" t="str">
        <f t="shared" si="72"/>
        <v>U2-NetU2_R1</v>
      </c>
      <c r="D343" t="str">
        <f t="shared" si="73"/>
        <v>U2-R1</v>
      </c>
      <c r="E343" t="s">
        <v>671</v>
      </c>
      <c r="F343" t="s">
        <v>744</v>
      </c>
      <c r="G343" t="s">
        <v>745</v>
      </c>
      <c r="L343" t="s">
        <v>327</v>
      </c>
      <c r="M343" t="s">
        <v>290</v>
      </c>
      <c r="N343">
        <v>37.360599999999998</v>
      </c>
      <c r="AT343" t="str">
        <f t="shared" si="74"/>
        <v>NetU2_R1</v>
      </c>
      <c r="AU343" t="str">
        <f t="shared" si="75"/>
        <v>--</v>
      </c>
    </row>
    <row r="344" spans="1:47" x14ac:dyDescent="0.25">
      <c r="A344" t="str">
        <f t="shared" si="70"/>
        <v>U2-R3</v>
      </c>
      <c r="B344" t="str">
        <f t="shared" si="71"/>
        <v>NetU2_R3</v>
      </c>
      <c r="C344" t="str">
        <f t="shared" si="72"/>
        <v>U2-NetU2_R3</v>
      </c>
      <c r="D344" t="str">
        <f t="shared" si="73"/>
        <v>U2-R3</v>
      </c>
      <c r="E344" t="s">
        <v>671</v>
      </c>
      <c r="F344" t="s">
        <v>746</v>
      </c>
      <c r="G344" t="s">
        <v>747</v>
      </c>
      <c r="L344" t="s">
        <v>323</v>
      </c>
      <c r="M344" t="s">
        <v>290</v>
      </c>
      <c r="N344">
        <v>36.2697</v>
      </c>
      <c r="AT344" t="str">
        <f t="shared" si="74"/>
        <v>NetU2_R3</v>
      </c>
      <c r="AU344" t="str">
        <f t="shared" si="75"/>
        <v>--</v>
      </c>
    </row>
    <row r="345" spans="1:47" x14ac:dyDescent="0.25">
      <c r="A345" t="str">
        <f t="shared" si="70"/>
        <v>U2-R4</v>
      </c>
      <c r="B345" t="str">
        <f t="shared" si="71"/>
        <v>NetU2_R4</v>
      </c>
      <c r="C345" t="str">
        <f t="shared" si="72"/>
        <v>U2-NetU2_R4</v>
      </c>
      <c r="D345" t="str">
        <f t="shared" si="73"/>
        <v>U2-R4</v>
      </c>
      <c r="E345" t="s">
        <v>671</v>
      </c>
      <c r="F345" t="s">
        <v>748</v>
      </c>
      <c r="G345" t="s">
        <v>749</v>
      </c>
      <c r="L345" t="s">
        <v>320</v>
      </c>
      <c r="M345" t="s">
        <v>290</v>
      </c>
      <c r="N345">
        <v>37.297199999999997</v>
      </c>
      <c r="AT345" t="str">
        <f t="shared" si="74"/>
        <v>NetU2_R4</v>
      </c>
      <c r="AU345" t="str">
        <f t="shared" si="75"/>
        <v>--</v>
      </c>
    </row>
    <row r="346" spans="1:47" x14ac:dyDescent="0.25">
      <c r="A346" t="str">
        <f t="shared" si="70"/>
        <v>U2-R5</v>
      </c>
      <c r="B346" t="str">
        <f t="shared" si="71"/>
        <v>LPDDR4_CAA5</v>
      </c>
      <c r="C346" t="str">
        <f t="shared" si="72"/>
        <v>U2-LPDDR4_CAA5</v>
      </c>
      <c r="D346" t="str">
        <f t="shared" si="73"/>
        <v>U2-R5</v>
      </c>
      <c r="E346" t="s">
        <v>671</v>
      </c>
      <c r="F346" t="s">
        <v>750</v>
      </c>
      <c r="G346" t="s">
        <v>513</v>
      </c>
      <c r="L346" t="s">
        <v>316</v>
      </c>
      <c r="M346" t="s">
        <v>290</v>
      </c>
      <c r="N346">
        <v>33.879899999999999</v>
      </c>
      <c r="AT346" t="str">
        <f t="shared" si="74"/>
        <v>LPDDR4_CAA5</v>
      </c>
      <c r="AU346" t="str">
        <f t="shared" si="75"/>
        <v>--</v>
      </c>
    </row>
    <row r="347" spans="1:47" x14ac:dyDescent="0.25">
      <c r="A347" t="str">
        <f t="shared" si="70"/>
        <v>U2-R6</v>
      </c>
      <c r="B347" t="str">
        <f t="shared" si="71"/>
        <v>LPDDR4_CAA4</v>
      </c>
      <c r="C347" t="str">
        <f t="shared" si="72"/>
        <v>U2-LPDDR4_CAA4</v>
      </c>
      <c r="D347" t="str">
        <f t="shared" si="73"/>
        <v>U2-R6</v>
      </c>
      <c r="E347" t="s">
        <v>671</v>
      </c>
      <c r="F347" t="s">
        <v>751</v>
      </c>
      <c r="G347" t="s">
        <v>512</v>
      </c>
      <c r="L347" t="s">
        <v>752</v>
      </c>
      <c r="M347" t="s">
        <v>290</v>
      </c>
      <c r="N347">
        <v>3.9579</v>
      </c>
      <c r="AT347" t="str">
        <f t="shared" si="74"/>
        <v>LPDDR4_CAA4</v>
      </c>
      <c r="AU347" t="str">
        <f t="shared" si="75"/>
        <v>--</v>
      </c>
    </row>
    <row r="348" spans="1:47" x14ac:dyDescent="0.25">
      <c r="A348" t="str">
        <f t="shared" si="70"/>
        <v>U2-R7</v>
      </c>
      <c r="B348" t="str">
        <f t="shared" si="71"/>
        <v>+1.1V_LPDDR4</v>
      </c>
      <c r="C348" t="str">
        <f t="shared" si="72"/>
        <v>U2-+1.1V_LPDDR4</v>
      </c>
      <c r="D348" t="str">
        <f t="shared" si="73"/>
        <v>U2-R7</v>
      </c>
      <c r="E348" t="s">
        <v>671</v>
      </c>
      <c r="F348" t="s">
        <v>753</v>
      </c>
      <c r="G348" t="s">
        <v>293</v>
      </c>
      <c r="L348" t="s">
        <v>754</v>
      </c>
      <c r="M348" t="s">
        <v>290</v>
      </c>
      <c r="N348">
        <v>3.9581</v>
      </c>
      <c r="AT348" t="str">
        <f t="shared" si="74"/>
        <v>+1.1V_LPDDR4</v>
      </c>
      <c r="AU348" t="str">
        <f t="shared" si="75"/>
        <v>--</v>
      </c>
    </row>
    <row r="349" spans="1:47" x14ac:dyDescent="0.25">
      <c r="A349" t="str">
        <f t="shared" si="70"/>
        <v>U2-R8</v>
      </c>
      <c r="B349" t="str">
        <f t="shared" si="71"/>
        <v>LPDDR4_DQ30</v>
      </c>
      <c r="C349" t="str">
        <f t="shared" si="72"/>
        <v>U2-LPDDR4_DQ30</v>
      </c>
      <c r="D349" t="str">
        <f t="shared" si="73"/>
        <v>U2-R8</v>
      </c>
      <c r="E349" t="s">
        <v>671</v>
      </c>
      <c r="F349" t="s">
        <v>755</v>
      </c>
      <c r="G349" t="s">
        <v>573</v>
      </c>
      <c r="L349" t="s">
        <v>756</v>
      </c>
      <c r="M349" t="s">
        <v>290</v>
      </c>
      <c r="N349">
        <v>25.463100000000001</v>
      </c>
      <c r="AT349" t="str">
        <f t="shared" si="74"/>
        <v>LPDDR4_DQ30</v>
      </c>
      <c r="AU349" t="str">
        <f t="shared" si="75"/>
        <v>--</v>
      </c>
    </row>
    <row r="350" spans="1:47" x14ac:dyDescent="0.25">
      <c r="A350" t="str">
        <f t="shared" si="70"/>
        <v>U2-R10</v>
      </c>
      <c r="B350" t="str">
        <f t="shared" si="71"/>
        <v>LPDDR4_DQ29</v>
      </c>
      <c r="C350" t="str">
        <f t="shared" si="72"/>
        <v>U2-LPDDR4_DQ29</v>
      </c>
      <c r="D350" t="str">
        <f t="shared" si="73"/>
        <v>U2-R10</v>
      </c>
      <c r="E350" t="s">
        <v>671</v>
      </c>
      <c r="F350" t="s">
        <v>757</v>
      </c>
      <c r="G350" t="s">
        <v>569</v>
      </c>
      <c r="L350" t="s">
        <v>758</v>
      </c>
      <c r="M350" t="s">
        <v>290</v>
      </c>
      <c r="N350">
        <v>25.591000000000001</v>
      </c>
      <c r="AT350" t="str">
        <f t="shared" si="74"/>
        <v>LPDDR4_DQ29</v>
      </c>
      <c r="AU350" t="str">
        <f t="shared" si="75"/>
        <v>--</v>
      </c>
    </row>
    <row r="351" spans="1:47" x14ac:dyDescent="0.25">
      <c r="A351" t="str">
        <f t="shared" si="70"/>
        <v>U2-R11</v>
      </c>
      <c r="B351" t="str">
        <f t="shared" si="71"/>
        <v>LPDDR4_DQ28</v>
      </c>
      <c r="C351" t="str">
        <f t="shared" si="72"/>
        <v>U2-LPDDR4_DQ28</v>
      </c>
      <c r="D351" t="str">
        <f t="shared" si="73"/>
        <v>U2-R11</v>
      </c>
      <c r="E351" t="s">
        <v>671</v>
      </c>
      <c r="F351" t="s">
        <v>759</v>
      </c>
      <c r="G351" t="s">
        <v>567</v>
      </c>
      <c r="L351" t="s">
        <v>548</v>
      </c>
      <c r="M351" t="s">
        <v>290</v>
      </c>
      <c r="N351">
        <v>33.7637</v>
      </c>
      <c r="AT351" t="str">
        <f t="shared" si="74"/>
        <v>LPDDR4_DQ28</v>
      </c>
      <c r="AU351" t="str">
        <f t="shared" si="75"/>
        <v>--</v>
      </c>
    </row>
    <row r="352" spans="1:47" x14ac:dyDescent="0.25">
      <c r="A352" t="str">
        <f t="shared" si="70"/>
        <v>U2-T1</v>
      </c>
      <c r="B352" t="str">
        <f t="shared" si="71"/>
        <v>NetU2_T1</v>
      </c>
      <c r="C352" t="str">
        <f t="shared" si="72"/>
        <v>U2-NetU2_T1</v>
      </c>
      <c r="D352" t="str">
        <f t="shared" si="73"/>
        <v>U2-T1</v>
      </c>
      <c r="E352" t="s">
        <v>671</v>
      </c>
      <c r="F352" t="s">
        <v>760</v>
      </c>
      <c r="G352" t="s">
        <v>761</v>
      </c>
      <c r="L352" t="s">
        <v>552</v>
      </c>
      <c r="M352" t="s">
        <v>290</v>
      </c>
      <c r="N352">
        <v>33.637900000000002</v>
      </c>
      <c r="AT352" t="str">
        <f t="shared" si="74"/>
        <v>NetU2_T1</v>
      </c>
      <c r="AU352" t="str">
        <f t="shared" si="75"/>
        <v>--</v>
      </c>
    </row>
    <row r="353" spans="1:47" x14ac:dyDescent="0.25">
      <c r="A353" t="str">
        <f t="shared" si="70"/>
        <v>U2-T2</v>
      </c>
      <c r="B353" t="str">
        <f t="shared" si="71"/>
        <v>NetU2_T2</v>
      </c>
      <c r="C353" t="str">
        <f t="shared" si="72"/>
        <v>U2-NetU2_T2</v>
      </c>
      <c r="D353" t="str">
        <f t="shared" si="73"/>
        <v>U2-T2</v>
      </c>
      <c r="E353" t="s">
        <v>671</v>
      </c>
      <c r="F353" t="s">
        <v>762</v>
      </c>
      <c r="G353" t="s">
        <v>763</v>
      </c>
      <c r="L353" t="s">
        <v>546</v>
      </c>
      <c r="M353" t="s">
        <v>290</v>
      </c>
      <c r="N353">
        <v>32.886600000000001</v>
      </c>
      <c r="AT353" t="str">
        <f t="shared" si="74"/>
        <v>NetU2_T2</v>
      </c>
      <c r="AU353" t="str">
        <f t="shared" si="75"/>
        <v>--</v>
      </c>
    </row>
    <row r="354" spans="1:47" x14ac:dyDescent="0.25">
      <c r="A354" t="str">
        <f t="shared" si="70"/>
        <v>U2-T3</v>
      </c>
      <c r="B354" t="str">
        <f t="shared" si="71"/>
        <v>NetU2_T3</v>
      </c>
      <c r="C354" t="str">
        <f t="shared" si="72"/>
        <v>U2-NetU2_T3</v>
      </c>
      <c r="D354" t="str">
        <f t="shared" si="73"/>
        <v>U2-T3</v>
      </c>
      <c r="E354" t="s">
        <v>671</v>
      </c>
      <c r="F354" t="s">
        <v>764</v>
      </c>
      <c r="G354" t="s">
        <v>765</v>
      </c>
      <c r="L354" t="s">
        <v>550</v>
      </c>
      <c r="M354" t="s">
        <v>290</v>
      </c>
      <c r="N354">
        <v>32.784799999999997</v>
      </c>
      <c r="AT354" t="str">
        <f t="shared" si="74"/>
        <v>NetU2_T3</v>
      </c>
      <c r="AU354" t="str">
        <f t="shared" si="75"/>
        <v>--</v>
      </c>
    </row>
    <row r="355" spans="1:47" x14ac:dyDescent="0.25">
      <c r="A355" t="str">
        <f t="shared" si="70"/>
        <v>U2-T4</v>
      </c>
      <c r="B355" t="str">
        <f t="shared" si="71"/>
        <v>+1.1V_LPDDR4</v>
      </c>
      <c r="C355" t="str">
        <f t="shared" si="72"/>
        <v>U2-+1.1V_LPDDR4</v>
      </c>
      <c r="D355" t="str">
        <f t="shared" si="73"/>
        <v>U2-T4</v>
      </c>
      <c r="E355" t="s">
        <v>671</v>
      </c>
      <c r="F355" t="s">
        <v>766</v>
      </c>
      <c r="G355" t="s">
        <v>293</v>
      </c>
      <c r="L355" t="s">
        <v>767</v>
      </c>
      <c r="M355" t="s">
        <v>290</v>
      </c>
      <c r="N355">
        <v>30.764800000000001</v>
      </c>
      <c r="AT355" t="str">
        <f t="shared" si="74"/>
        <v>+1.1V_LPDDR4</v>
      </c>
      <c r="AU355" t="str">
        <f t="shared" si="75"/>
        <v>--</v>
      </c>
    </row>
    <row r="356" spans="1:47" x14ac:dyDescent="0.25">
      <c r="A356" t="str">
        <f t="shared" si="70"/>
        <v>U2-T5</v>
      </c>
      <c r="B356" t="str">
        <f t="shared" si="71"/>
        <v>LPDDR4_CAA0</v>
      </c>
      <c r="C356" t="str">
        <f t="shared" si="72"/>
        <v>U2-LPDDR4_CAA0</v>
      </c>
      <c r="D356" t="str">
        <f t="shared" si="73"/>
        <v>U2-T5</v>
      </c>
      <c r="E356" t="s">
        <v>671</v>
      </c>
      <c r="F356" t="s">
        <v>768</v>
      </c>
      <c r="G356" t="s">
        <v>507</v>
      </c>
      <c r="L356" t="s">
        <v>769</v>
      </c>
      <c r="M356" t="s">
        <v>290</v>
      </c>
      <c r="N356">
        <v>30.850999999999999</v>
      </c>
      <c r="AT356" t="str">
        <f t="shared" si="74"/>
        <v>LPDDR4_CAA0</v>
      </c>
      <c r="AU356" t="str">
        <f t="shared" si="75"/>
        <v>--</v>
      </c>
    </row>
    <row r="357" spans="1:47" x14ac:dyDescent="0.25">
      <c r="A357" t="str">
        <f t="shared" si="70"/>
        <v>U2-T6</v>
      </c>
      <c r="B357" t="str">
        <f t="shared" si="71"/>
        <v>LPDDR4_CAA1</v>
      </c>
      <c r="C357" t="str">
        <f t="shared" si="72"/>
        <v>U2-LPDDR4_CAA1</v>
      </c>
      <c r="D357" t="str">
        <f t="shared" si="73"/>
        <v>U2-T6</v>
      </c>
      <c r="E357" t="s">
        <v>671</v>
      </c>
      <c r="F357" t="s">
        <v>770</v>
      </c>
      <c r="G357" t="s">
        <v>508</v>
      </c>
      <c r="L357" t="s">
        <v>771</v>
      </c>
      <c r="M357" t="s">
        <v>290</v>
      </c>
      <c r="N357">
        <v>15.1106</v>
      </c>
      <c r="AT357" t="str">
        <f t="shared" si="74"/>
        <v>LPDDR4_CAA1</v>
      </c>
      <c r="AU357" t="str">
        <f t="shared" si="75"/>
        <v>--</v>
      </c>
    </row>
    <row r="358" spans="1:47" x14ac:dyDescent="0.25">
      <c r="A358" t="str">
        <f t="shared" si="70"/>
        <v>U2-T7</v>
      </c>
      <c r="B358" t="str">
        <f t="shared" si="71"/>
        <v>NetU2_T7</v>
      </c>
      <c r="C358" t="str">
        <f t="shared" si="72"/>
        <v>U2-NetU2_T7</v>
      </c>
      <c r="D358" t="str">
        <f t="shared" si="73"/>
        <v>U2-T7</v>
      </c>
      <c r="E358" t="s">
        <v>671</v>
      </c>
      <c r="F358" t="s">
        <v>772</v>
      </c>
      <c r="G358" t="s">
        <v>773</v>
      </c>
      <c r="L358" t="s">
        <v>774</v>
      </c>
      <c r="M358" t="s">
        <v>290</v>
      </c>
      <c r="N358">
        <v>24.942699999999999</v>
      </c>
      <c r="AT358" t="str">
        <f t="shared" si="74"/>
        <v>NetU2_T7</v>
      </c>
      <c r="AU358" t="str">
        <f t="shared" si="75"/>
        <v>--</v>
      </c>
    </row>
    <row r="359" spans="1:47" x14ac:dyDescent="0.25">
      <c r="A359" t="str">
        <f t="shared" si="70"/>
        <v>U2-T8</v>
      </c>
      <c r="B359" t="str">
        <f t="shared" si="71"/>
        <v>LPDDR4_DQ25</v>
      </c>
      <c r="C359" t="str">
        <f t="shared" si="72"/>
        <v>U2-LPDDR4_DQ25</v>
      </c>
      <c r="D359" t="str">
        <f t="shared" si="73"/>
        <v>U2-T8</v>
      </c>
      <c r="E359" t="s">
        <v>671</v>
      </c>
      <c r="F359" t="s">
        <v>775</v>
      </c>
      <c r="G359" t="s">
        <v>563</v>
      </c>
      <c r="L359" t="s">
        <v>776</v>
      </c>
      <c r="M359" t="s">
        <v>290</v>
      </c>
      <c r="N359">
        <v>23.5716</v>
      </c>
      <c r="AT359" t="str">
        <f t="shared" si="74"/>
        <v>LPDDR4_DQ25</v>
      </c>
      <c r="AU359" t="str">
        <f t="shared" si="75"/>
        <v>--</v>
      </c>
    </row>
    <row r="360" spans="1:47" x14ac:dyDescent="0.25">
      <c r="A360" t="str">
        <f t="shared" si="70"/>
        <v>U2-T10</v>
      </c>
      <c r="B360" t="str">
        <f t="shared" si="71"/>
        <v>LPDDR4_DMB1</v>
      </c>
      <c r="C360" t="str">
        <f t="shared" si="72"/>
        <v>U2-LPDDR4_DMB1</v>
      </c>
      <c r="D360" t="str">
        <f t="shared" si="73"/>
        <v>U2-T10</v>
      </c>
      <c r="E360" t="s">
        <v>671</v>
      </c>
      <c r="F360" t="s">
        <v>777</v>
      </c>
      <c r="G360" t="s">
        <v>529</v>
      </c>
      <c r="L360" t="s">
        <v>778</v>
      </c>
      <c r="M360" t="s">
        <v>290</v>
      </c>
      <c r="N360">
        <v>18.8919</v>
      </c>
      <c r="AT360" t="str">
        <f t="shared" si="74"/>
        <v>LPDDR4_DMB1</v>
      </c>
      <c r="AU360" t="str">
        <f t="shared" si="75"/>
        <v>--</v>
      </c>
    </row>
    <row r="361" spans="1:47" x14ac:dyDescent="0.25">
      <c r="A361" t="str">
        <f t="shared" si="70"/>
        <v>U2-T11</v>
      </c>
      <c r="B361" t="str">
        <f t="shared" si="71"/>
        <v>LPDDR4_DQ26</v>
      </c>
      <c r="C361" t="str">
        <f t="shared" si="72"/>
        <v>U2-LPDDR4_DQ26</v>
      </c>
      <c r="D361" t="str">
        <f t="shared" si="73"/>
        <v>U2-T11</v>
      </c>
      <c r="E361" t="s">
        <v>671</v>
      </c>
      <c r="F361" t="s">
        <v>779</v>
      </c>
      <c r="G361" t="s">
        <v>564</v>
      </c>
      <c r="L361" t="s">
        <v>780</v>
      </c>
      <c r="M361" t="s">
        <v>290</v>
      </c>
      <c r="N361">
        <v>25.730699999999999</v>
      </c>
      <c r="AT361" t="str">
        <f t="shared" si="74"/>
        <v>LPDDR4_DQ26</v>
      </c>
      <c r="AU361" t="str">
        <f t="shared" si="75"/>
        <v>--</v>
      </c>
    </row>
    <row r="362" spans="1:47" x14ac:dyDescent="0.25">
      <c r="A362" t="str">
        <f t="shared" si="70"/>
        <v>U2-U1</v>
      </c>
      <c r="B362" t="str">
        <f t="shared" si="71"/>
        <v>+1.1V_LPDDR4</v>
      </c>
      <c r="C362" t="str">
        <f t="shared" si="72"/>
        <v>U2-+1.1V_LPDDR4</v>
      </c>
      <c r="D362" t="str">
        <f t="shared" si="73"/>
        <v>U2-U1</v>
      </c>
      <c r="E362" t="s">
        <v>671</v>
      </c>
      <c r="F362" t="s">
        <v>636</v>
      </c>
      <c r="G362" t="s">
        <v>293</v>
      </c>
      <c r="L362" t="s">
        <v>781</v>
      </c>
      <c r="M362" t="s">
        <v>290</v>
      </c>
      <c r="N362">
        <v>3.9540999999999999</v>
      </c>
      <c r="AT362" t="str">
        <f t="shared" si="74"/>
        <v>+1.1V_LPDDR4</v>
      </c>
      <c r="AU362" t="str">
        <f t="shared" si="75"/>
        <v>--</v>
      </c>
    </row>
    <row r="363" spans="1:47" x14ac:dyDescent="0.25">
      <c r="A363" t="str">
        <f t="shared" si="70"/>
        <v>U2-U2</v>
      </c>
      <c r="B363" t="str">
        <f t="shared" si="71"/>
        <v>NetU2_U2</v>
      </c>
      <c r="C363" t="str">
        <f t="shared" si="72"/>
        <v>U2-NetU2_U2</v>
      </c>
      <c r="D363" t="str">
        <f t="shared" si="73"/>
        <v>U2-U2</v>
      </c>
      <c r="E363" t="s">
        <v>671</v>
      </c>
      <c r="F363" t="s">
        <v>671</v>
      </c>
      <c r="G363" t="s">
        <v>782</v>
      </c>
      <c r="L363" t="s">
        <v>783</v>
      </c>
      <c r="M363" t="s">
        <v>290</v>
      </c>
      <c r="N363">
        <v>3.9622999999999999</v>
      </c>
      <c r="AT363" t="str">
        <f t="shared" si="74"/>
        <v>NetU2_U2</v>
      </c>
      <c r="AU363" t="str">
        <f t="shared" si="75"/>
        <v>--</v>
      </c>
    </row>
    <row r="364" spans="1:47" x14ac:dyDescent="0.25">
      <c r="A364" t="str">
        <f t="shared" si="70"/>
        <v>U2-U3</v>
      </c>
      <c r="B364" t="str">
        <f t="shared" si="71"/>
        <v>NetU2_U3</v>
      </c>
      <c r="C364" t="str">
        <f t="shared" si="72"/>
        <v>U2-NetU2_U3</v>
      </c>
      <c r="D364" t="str">
        <f t="shared" si="73"/>
        <v>U2-U3</v>
      </c>
      <c r="E364" t="s">
        <v>671</v>
      </c>
      <c r="F364" t="s">
        <v>784</v>
      </c>
      <c r="G364" t="s">
        <v>785</v>
      </c>
      <c r="L364" t="s">
        <v>540</v>
      </c>
      <c r="M364" t="s">
        <v>290</v>
      </c>
      <c r="N364">
        <v>65.688800000000001</v>
      </c>
      <c r="AT364" t="str">
        <f t="shared" si="74"/>
        <v>NetU2_U3</v>
      </c>
      <c r="AU364" t="str">
        <f t="shared" si="75"/>
        <v>--</v>
      </c>
    </row>
    <row r="365" spans="1:47" x14ac:dyDescent="0.25">
      <c r="A365" t="str">
        <f t="shared" si="70"/>
        <v>U2-U4</v>
      </c>
      <c r="B365" t="str">
        <f t="shared" si="71"/>
        <v>LPDDR4_CKA_N</v>
      </c>
      <c r="C365" t="str">
        <f t="shared" si="72"/>
        <v>U2-LPDDR4_CKA_N</v>
      </c>
      <c r="D365" t="str">
        <f t="shared" si="73"/>
        <v>U2-U4</v>
      </c>
      <c r="E365" t="s">
        <v>671</v>
      </c>
      <c r="F365" t="s">
        <v>786</v>
      </c>
      <c r="G365" t="s">
        <v>515</v>
      </c>
      <c r="L365" t="s">
        <v>532</v>
      </c>
      <c r="M365" t="s">
        <v>290</v>
      </c>
      <c r="N365">
        <v>65.521900000000002</v>
      </c>
      <c r="AT365" t="str">
        <f t="shared" si="74"/>
        <v>LPDDR4_CKA_N</v>
      </c>
      <c r="AU365" t="str">
        <f t="shared" si="75"/>
        <v>--</v>
      </c>
    </row>
    <row r="366" spans="1:47" x14ac:dyDescent="0.25">
      <c r="A366" t="str">
        <f t="shared" si="70"/>
        <v>U2-U5</v>
      </c>
      <c r="B366" t="str">
        <f t="shared" si="71"/>
        <v>LPDDR4_CKA_P</v>
      </c>
      <c r="C366" t="str">
        <f t="shared" si="72"/>
        <v>U2-LPDDR4_CKA_P</v>
      </c>
      <c r="D366" t="str">
        <f t="shared" si="73"/>
        <v>U2-U5</v>
      </c>
      <c r="E366" t="s">
        <v>671</v>
      </c>
      <c r="F366" t="s">
        <v>787</v>
      </c>
      <c r="G366" t="s">
        <v>516</v>
      </c>
      <c r="L366" t="s">
        <v>536</v>
      </c>
      <c r="M366" t="s">
        <v>290</v>
      </c>
      <c r="N366">
        <v>65.911500000000004</v>
      </c>
      <c r="AT366" t="str">
        <f t="shared" si="74"/>
        <v>LPDDR4_CKA_P</v>
      </c>
      <c r="AU366" t="str">
        <f t="shared" si="75"/>
        <v>--</v>
      </c>
    </row>
    <row r="367" spans="1:47" x14ac:dyDescent="0.25">
      <c r="A367" t="str">
        <f t="shared" si="70"/>
        <v>U2-U7</v>
      </c>
      <c r="B367" t="str">
        <f t="shared" si="71"/>
        <v>NetU2_U7</v>
      </c>
      <c r="C367" t="str">
        <f t="shared" si="72"/>
        <v>U2-NetU2_U7</v>
      </c>
      <c r="D367" t="str">
        <f t="shared" si="73"/>
        <v>U2-U7</v>
      </c>
      <c r="E367" t="s">
        <v>671</v>
      </c>
      <c r="F367" t="s">
        <v>788</v>
      </c>
      <c r="G367" t="s">
        <v>789</v>
      </c>
      <c r="L367" t="s">
        <v>528</v>
      </c>
      <c r="M367" t="s">
        <v>290</v>
      </c>
      <c r="N367">
        <v>65.802300000000002</v>
      </c>
      <c r="AT367" t="str">
        <f t="shared" si="74"/>
        <v>NetU2_U7</v>
      </c>
      <c r="AU367" t="str">
        <f t="shared" si="75"/>
        <v>--</v>
      </c>
    </row>
    <row r="368" spans="1:47" x14ac:dyDescent="0.25">
      <c r="A368" t="str">
        <f t="shared" si="70"/>
        <v>U2-U8</v>
      </c>
      <c r="B368" t="str">
        <f t="shared" si="71"/>
        <v>LPDDR4_DQ24</v>
      </c>
      <c r="C368" t="str">
        <f t="shared" si="72"/>
        <v>U2-LPDDR4_DQ24</v>
      </c>
      <c r="D368" t="str">
        <f t="shared" si="73"/>
        <v>U2-U8</v>
      </c>
      <c r="E368" t="s">
        <v>671</v>
      </c>
      <c r="F368" t="s">
        <v>790</v>
      </c>
      <c r="G368" t="s">
        <v>561</v>
      </c>
      <c r="L368" t="s">
        <v>443</v>
      </c>
      <c r="M368" t="s">
        <v>290</v>
      </c>
      <c r="N368">
        <v>37.047499999999999</v>
      </c>
      <c r="AT368" t="str">
        <f t="shared" si="74"/>
        <v>LPDDR4_DQ24</v>
      </c>
      <c r="AU368" t="str">
        <f t="shared" si="75"/>
        <v>--</v>
      </c>
    </row>
    <row r="369" spans="1:47" x14ac:dyDescent="0.25">
      <c r="A369" t="str">
        <f t="shared" si="70"/>
        <v>U2-U9</v>
      </c>
      <c r="B369" t="str">
        <f t="shared" si="71"/>
        <v>LPDDR4_DQSB1_P</v>
      </c>
      <c r="C369" t="str">
        <f t="shared" si="72"/>
        <v>U2-LPDDR4_DQSB1_P</v>
      </c>
      <c r="D369" t="str">
        <f t="shared" si="73"/>
        <v>U2-U9</v>
      </c>
      <c r="E369" t="s">
        <v>671</v>
      </c>
      <c r="F369" t="s">
        <v>791</v>
      </c>
      <c r="G369" t="s">
        <v>597</v>
      </c>
      <c r="L369" t="s">
        <v>445</v>
      </c>
      <c r="M369" t="s">
        <v>290</v>
      </c>
      <c r="N369">
        <v>36.109099999999998</v>
      </c>
      <c r="AT369" t="str">
        <f t="shared" si="74"/>
        <v>LPDDR4_DQSB1_P</v>
      </c>
      <c r="AU369" t="str">
        <f t="shared" si="75"/>
        <v>--</v>
      </c>
    </row>
    <row r="370" spans="1:47" x14ac:dyDescent="0.25">
      <c r="A370" t="str">
        <f t="shared" si="70"/>
        <v>U2-U10</v>
      </c>
      <c r="B370" t="str">
        <f t="shared" si="71"/>
        <v>LPDDR4_DQ27</v>
      </c>
      <c r="C370" t="str">
        <f t="shared" si="72"/>
        <v>U2-LPDDR4_DQ27</v>
      </c>
      <c r="D370" t="str">
        <f t="shared" si="73"/>
        <v>U2-U10</v>
      </c>
      <c r="E370" t="s">
        <v>671</v>
      </c>
      <c r="F370" t="s">
        <v>792</v>
      </c>
      <c r="G370" t="s">
        <v>565</v>
      </c>
      <c r="L370" t="s">
        <v>438</v>
      </c>
      <c r="M370" t="s">
        <v>290</v>
      </c>
      <c r="N370">
        <v>29.072399999999998</v>
      </c>
      <c r="AT370" t="str">
        <f t="shared" si="74"/>
        <v>LPDDR4_DQ27</v>
      </c>
      <c r="AU370" t="str">
        <f t="shared" si="75"/>
        <v>--</v>
      </c>
    </row>
    <row r="371" spans="1:47" x14ac:dyDescent="0.25">
      <c r="A371" t="str">
        <f t="shared" si="70"/>
        <v>U2-U11</v>
      </c>
      <c r="B371" t="str">
        <f t="shared" si="71"/>
        <v>+1.1V_LPDDR4</v>
      </c>
      <c r="C371" t="str">
        <f t="shared" si="72"/>
        <v>U2-+1.1V_LPDDR4</v>
      </c>
      <c r="D371" t="str">
        <f t="shared" si="73"/>
        <v>U2-U11</v>
      </c>
      <c r="E371" t="s">
        <v>671</v>
      </c>
      <c r="F371" t="s">
        <v>793</v>
      </c>
      <c r="G371" t="s">
        <v>293</v>
      </c>
      <c r="L371" t="s">
        <v>431</v>
      </c>
      <c r="M371" t="s">
        <v>290</v>
      </c>
      <c r="N371">
        <v>26.837199999999999</v>
      </c>
      <c r="AT371" t="str">
        <f t="shared" si="74"/>
        <v>+1.1V_LPDDR4</v>
      </c>
      <c r="AU371" t="str">
        <f t="shared" si="75"/>
        <v>--</v>
      </c>
    </row>
    <row r="372" spans="1:47" x14ac:dyDescent="0.25">
      <c r="A372" t="str">
        <f t="shared" si="70"/>
        <v>U2-V1</v>
      </c>
      <c r="B372" t="str">
        <f t="shared" si="71"/>
        <v>NetU2_V1</v>
      </c>
      <c r="C372" t="str">
        <f t="shared" si="72"/>
        <v>U2-NetU2_V1</v>
      </c>
      <c r="D372" t="str">
        <f t="shared" si="73"/>
        <v>U2-V1</v>
      </c>
      <c r="E372" t="s">
        <v>671</v>
      </c>
      <c r="F372" t="s">
        <v>794</v>
      </c>
      <c r="G372" t="s">
        <v>795</v>
      </c>
      <c r="L372" t="s">
        <v>626</v>
      </c>
      <c r="M372" t="s">
        <v>290</v>
      </c>
      <c r="N372">
        <v>53.358400000000003</v>
      </c>
      <c r="AT372" t="str">
        <f t="shared" si="74"/>
        <v>NetU2_V1</v>
      </c>
      <c r="AU372" t="str">
        <f t="shared" si="75"/>
        <v>--</v>
      </c>
    </row>
    <row r="373" spans="1:47" x14ac:dyDescent="0.25">
      <c r="A373" t="str">
        <f t="shared" si="70"/>
        <v>U2-V2</v>
      </c>
      <c r="B373" t="str">
        <f t="shared" si="71"/>
        <v>NetU2_V2</v>
      </c>
      <c r="C373" t="str">
        <f t="shared" si="72"/>
        <v>U2-NetU2_V2</v>
      </c>
      <c r="D373" t="str">
        <f t="shared" si="73"/>
        <v>U2-V2</v>
      </c>
      <c r="E373" t="s">
        <v>671</v>
      </c>
      <c r="F373" t="s">
        <v>796</v>
      </c>
      <c r="G373" t="s">
        <v>797</v>
      </c>
      <c r="L373" t="s">
        <v>623</v>
      </c>
      <c r="M373" t="s">
        <v>290</v>
      </c>
      <c r="N373">
        <v>44.8733</v>
      </c>
      <c r="AT373" t="str">
        <f t="shared" si="74"/>
        <v>NetU2_V2</v>
      </c>
      <c r="AU373" t="str">
        <f t="shared" si="75"/>
        <v>--</v>
      </c>
    </row>
    <row r="374" spans="1:47" x14ac:dyDescent="0.25">
      <c r="A374" t="str">
        <f t="shared" si="70"/>
        <v>U2-V4</v>
      </c>
      <c r="B374" t="str">
        <f t="shared" si="71"/>
        <v>LPDDR4_REF</v>
      </c>
      <c r="C374" t="str">
        <f t="shared" si="72"/>
        <v>U2-LPDDR4_REF</v>
      </c>
      <c r="D374" t="str">
        <f t="shared" si="73"/>
        <v>U2-V4</v>
      </c>
      <c r="E374" t="s">
        <v>671</v>
      </c>
      <c r="F374" t="s">
        <v>798</v>
      </c>
      <c r="G374" t="s">
        <v>601</v>
      </c>
      <c r="L374" t="s">
        <v>449</v>
      </c>
      <c r="M374" t="s">
        <v>290</v>
      </c>
      <c r="N374">
        <v>16.361699999999999</v>
      </c>
      <c r="AT374" t="str">
        <f t="shared" si="74"/>
        <v>LPDDR4_REF</v>
      </c>
      <c r="AU374" t="str">
        <f t="shared" si="75"/>
        <v>--</v>
      </c>
    </row>
    <row r="375" spans="1:47" x14ac:dyDescent="0.25">
      <c r="A375" t="str">
        <f t="shared" si="70"/>
        <v>U2-V5</v>
      </c>
      <c r="B375" t="str">
        <f t="shared" si="71"/>
        <v>NetU2_V5</v>
      </c>
      <c r="C375" t="str">
        <f t="shared" si="72"/>
        <v>U2-NetU2_V5</v>
      </c>
      <c r="D375" t="str">
        <f t="shared" si="73"/>
        <v>U2-V5</v>
      </c>
      <c r="E375" t="s">
        <v>671</v>
      </c>
      <c r="F375" t="s">
        <v>799</v>
      </c>
      <c r="G375" t="s">
        <v>800</v>
      </c>
      <c r="L375" t="s">
        <v>801</v>
      </c>
      <c r="M375" t="s">
        <v>290</v>
      </c>
      <c r="N375">
        <v>35.875799999999998</v>
      </c>
      <c r="AT375" t="str">
        <f t="shared" si="74"/>
        <v>NetU2_V5</v>
      </c>
      <c r="AU375" t="str">
        <f t="shared" si="75"/>
        <v>--</v>
      </c>
    </row>
    <row r="376" spans="1:47" x14ac:dyDescent="0.25">
      <c r="A376" t="str">
        <f t="shared" si="70"/>
        <v>U2-V6</v>
      </c>
      <c r="B376" t="str">
        <f t="shared" si="71"/>
        <v>LPDDR4_CAA3</v>
      </c>
      <c r="C376" t="str">
        <f t="shared" si="72"/>
        <v>U2-LPDDR4_CAA3</v>
      </c>
      <c r="D376" t="str">
        <f t="shared" si="73"/>
        <v>U2-V6</v>
      </c>
      <c r="E376" t="s">
        <v>671</v>
      </c>
      <c r="F376" t="s">
        <v>802</v>
      </c>
      <c r="G376" t="s">
        <v>510</v>
      </c>
      <c r="L376" t="s">
        <v>451</v>
      </c>
      <c r="M376" t="s">
        <v>290</v>
      </c>
      <c r="N376">
        <v>37.881900000000002</v>
      </c>
      <c r="AT376" t="str">
        <f t="shared" si="74"/>
        <v>LPDDR4_CAA3</v>
      </c>
      <c r="AU376" t="str">
        <f t="shared" si="75"/>
        <v>--</v>
      </c>
    </row>
    <row r="377" spans="1:47" x14ac:dyDescent="0.25">
      <c r="A377" t="str">
        <f t="shared" si="70"/>
        <v>U2-V7</v>
      </c>
      <c r="B377" t="str">
        <f t="shared" si="71"/>
        <v>LPDDR4_CAA2</v>
      </c>
      <c r="C377" t="str">
        <f t="shared" si="72"/>
        <v>U2-LPDDR4_CAA2</v>
      </c>
      <c r="D377" t="str">
        <f t="shared" si="73"/>
        <v>U2-V7</v>
      </c>
      <c r="E377" t="s">
        <v>671</v>
      </c>
      <c r="F377" t="s">
        <v>803</v>
      </c>
      <c r="G377" t="s">
        <v>509</v>
      </c>
      <c r="L377" t="s">
        <v>804</v>
      </c>
      <c r="M377" t="s">
        <v>290</v>
      </c>
      <c r="N377">
        <v>22.354299999999999</v>
      </c>
      <c r="AT377" t="str">
        <f t="shared" si="74"/>
        <v>LPDDR4_CAA2</v>
      </c>
      <c r="AU377" t="str">
        <f t="shared" si="75"/>
        <v>--</v>
      </c>
    </row>
    <row r="378" spans="1:47" x14ac:dyDescent="0.25">
      <c r="A378" t="str">
        <f t="shared" si="70"/>
        <v>U2-V8</v>
      </c>
      <c r="B378" t="str">
        <f t="shared" si="71"/>
        <v>+1.1V_LPDDR4</v>
      </c>
      <c r="C378" t="str">
        <f t="shared" si="72"/>
        <v>U2-+1.1V_LPDDR4</v>
      </c>
      <c r="D378" t="str">
        <f t="shared" si="73"/>
        <v>U2-V8</v>
      </c>
      <c r="E378" t="s">
        <v>671</v>
      </c>
      <c r="F378" t="s">
        <v>805</v>
      </c>
      <c r="G378" t="s">
        <v>293</v>
      </c>
      <c r="L378" t="s">
        <v>288</v>
      </c>
      <c r="M378" t="s">
        <v>290</v>
      </c>
      <c r="N378">
        <v>61.762300000000003</v>
      </c>
      <c r="AT378" t="str">
        <f t="shared" si="74"/>
        <v>+1.1V_LPDDR4</v>
      </c>
      <c r="AU378" t="str">
        <f t="shared" si="75"/>
        <v>--</v>
      </c>
    </row>
    <row r="379" spans="1:47" x14ac:dyDescent="0.25">
      <c r="A379" t="str">
        <f t="shared" si="70"/>
        <v>U2-V9</v>
      </c>
      <c r="B379" t="str">
        <f t="shared" si="71"/>
        <v>LPDDR4_DQSB1_N</v>
      </c>
      <c r="C379" t="str">
        <f t="shared" si="72"/>
        <v>U2-LPDDR4_DQSB1_N</v>
      </c>
      <c r="D379" t="str">
        <f t="shared" si="73"/>
        <v>U2-V9</v>
      </c>
      <c r="E379" t="s">
        <v>671</v>
      </c>
      <c r="F379" t="s">
        <v>806</v>
      </c>
      <c r="G379" t="s">
        <v>595</v>
      </c>
      <c r="L379" t="s">
        <v>596</v>
      </c>
      <c r="M379" t="s">
        <v>290</v>
      </c>
      <c r="N379">
        <v>13.370699999999999</v>
      </c>
      <c r="AT379" t="str">
        <f t="shared" si="74"/>
        <v>LPDDR4_DQSB1_N</v>
      </c>
      <c r="AU379" t="str">
        <f t="shared" si="75"/>
        <v>--</v>
      </c>
    </row>
    <row r="380" spans="1:47" x14ac:dyDescent="0.25">
      <c r="A380" t="str">
        <f t="shared" si="70"/>
        <v>U2-V10</v>
      </c>
      <c r="B380" t="str">
        <f t="shared" si="71"/>
        <v>LPDDR4_DQ21</v>
      </c>
      <c r="C380" t="str">
        <f t="shared" si="72"/>
        <v>U2-LPDDR4_DQ21</v>
      </c>
      <c r="D380" t="str">
        <f t="shared" si="73"/>
        <v>U2-V10</v>
      </c>
      <c r="E380" t="s">
        <v>671</v>
      </c>
      <c r="F380" t="s">
        <v>807</v>
      </c>
      <c r="G380" t="s">
        <v>555</v>
      </c>
      <c r="L380" t="s">
        <v>600</v>
      </c>
      <c r="M380" t="s">
        <v>290</v>
      </c>
      <c r="N380">
        <v>13.3453</v>
      </c>
      <c r="AT380" t="str">
        <f t="shared" si="74"/>
        <v>LPDDR4_DQ21</v>
      </c>
      <c r="AU380" t="str">
        <f t="shared" si="75"/>
        <v>--</v>
      </c>
    </row>
    <row r="381" spans="1:47" x14ac:dyDescent="0.25">
      <c r="A381" t="str">
        <f t="shared" si="70"/>
        <v>U2-V11</v>
      </c>
      <c r="B381" t="str">
        <f t="shared" si="71"/>
        <v>LPDDR4_DQ20</v>
      </c>
      <c r="C381" t="str">
        <f t="shared" si="72"/>
        <v>U2-LPDDR4_DQ20</v>
      </c>
      <c r="D381" t="str">
        <f t="shared" si="73"/>
        <v>U2-V11</v>
      </c>
      <c r="E381" t="s">
        <v>671</v>
      </c>
      <c r="F381" t="s">
        <v>808</v>
      </c>
      <c r="G381" t="s">
        <v>554</v>
      </c>
      <c r="L381" t="s">
        <v>602</v>
      </c>
      <c r="M381" t="s">
        <v>290</v>
      </c>
      <c r="N381">
        <v>15.2378</v>
      </c>
      <c r="AT381" t="str">
        <f t="shared" si="74"/>
        <v>LPDDR4_DQ20</v>
      </c>
      <c r="AU381" t="str">
        <f t="shared" si="75"/>
        <v>--</v>
      </c>
    </row>
    <row r="382" spans="1:47" x14ac:dyDescent="0.25">
      <c r="A382" t="str">
        <f t="shared" si="70"/>
        <v>U2-W1</v>
      </c>
      <c r="B382" t="str">
        <f t="shared" si="71"/>
        <v>NetU2_W1</v>
      </c>
      <c r="C382" t="str">
        <f t="shared" si="72"/>
        <v>U2-NetU2_W1</v>
      </c>
      <c r="D382" t="str">
        <f t="shared" si="73"/>
        <v>U2-W1</v>
      </c>
      <c r="E382" t="s">
        <v>671</v>
      </c>
      <c r="F382" t="s">
        <v>809</v>
      </c>
      <c r="G382" t="s">
        <v>810</v>
      </c>
      <c r="L382" t="s">
        <v>598</v>
      </c>
      <c r="M382" t="s">
        <v>290</v>
      </c>
      <c r="N382">
        <v>15.0273</v>
      </c>
      <c r="AT382" t="str">
        <f t="shared" si="74"/>
        <v>NetU2_W1</v>
      </c>
      <c r="AU382" t="str">
        <f t="shared" si="75"/>
        <v>--</v>
      </c>
    </row>
    <row r="383" spans="1:47" x14ac:dyDescent="0.25">
      <c r="A383" t="str">
        <f t="shared" si="70"/>
        <v>U2-W2</v>
      </c>
      <c r="B383" t="str">
        <f t="shared" si="71"/>
        <v>NetU2_W2</v>
      </c>
      <c r="C383" t="str">
        <f t="shared" si="72"/>
        <v>U2-NetU2_W2</v>
      </c>
      <c r="D383" t="str">
        <f t="shared" si="73"/>
        <v>U2-W2</v>
      </c>
      <c r="E383" t="s">
        <v>671</v>
      </c>
      <c r="F383" t="s">
        <v>811</v>
      </c>
      <c r="G383" t="s">
        <v>812</v>
      </c>
      <c r="L383" t="s">
        <v>813</v>
      </c>
      <c r="M383" t="s">
        <v>290</v>
      </c>
      <c r="N383">
        <v>9.2185000000000006</v>
      </c>
      <c r="AT383" t="str">
        <f t="shared" si="74"/>
        <v>NetU2_W2</v>
      </c>
      <c r="AU383" t="str">
        <f t="shared" si="75"/>
        <v>--</v>
      </c>
    </row>
    <row r="384" spans="1:47" x14ac:dyDescent="0.25">
      <c r="A384" t="str">
        <f t="shared" si="70"/>
        <v>U2-W3</v>
      </c>
      <c r="B384" t="str">
        <f t="shared" si="71"/>
        <v>NetU2_W3</v>
      </c>
      <c r="C384" t="str">
        <f t="shared" si="72"/>
        <v>U2-NetU2_W3</v>
      </c>
      <c r="D384" t="str">
        <f t="shared" si="73"/>
        <v>U2-W3</v>
      </c>
      <c r="E384" t="s">
        <v>671</v>
      </c>
      <c r="F384" t="s">
        <v>814</v>
      </c>
      <c r="G384" t="s">
        <v>815</v>
      </c>
      <c r="L384" t="s">
        <v>816</v>
      </c>
      <c r="M384" t="s">
        <v>290</v>
      </c>
      <c r="N384">
        <v>9.2185000000000006</v>
      </c>
      <c r="AT384" t="str">
        <f t="shared" si="74"/>
        <v>NetU2_W3</v>
      </c>
      <c r="AU384" t="str">
        <f t="shared" si="75"/>
        <v>--</v>
      </c>
    </row>
    <row r="385" spans="1:47" x14ac:dyDescent="0.25">
      <c r="A385" t="str">
        <f t="shared" si="70"/>
        <v>U2-W4</v>
      </c>
      <c r="B385" t="str">
        <f t="shared" si="71"/>
        <v>NetU2_W4</v>
      </c>
      <c r="C385" t="str">
        <f t="shared" si="72"/>
        <v>U2-NetU2_W4</v>
      </c>
      <c r="D385" t="str">
        <f t="shared" si="73"/>
        <v>U2-W4</v>
      </c>
      <c r="E385" t="s">
        <v>671</v>
      </c>
      <c r="F385" t="s">
        <v>817</v>
      </c>
      <c r="G385" t="s">
        <v>818</v>
      </c>
      <c r="L385" t="s">
        <v>592</v>
      </c>
      <c r="M385" t="s">
        <v>290</v>
      </c>
      <c r="N385">
        <v>15.206200000000001</v>
      </c>
      <c r="AT385" t="str">
        <f t="shared" si="74"/>
        <v>NetU2_W4</v>
      </c>
      <c r="AU385" t="str">
        <f t="shared" si="75"/>
        <v>--</v>
      </c>
    </row>
    <row r="386" spans="1:47" x14ac:dyDescent="0.25">
      <c r="A386" t="str">
        <f t="shared" si="70"/>
        <v>U2-W5</v>
      </c>
      <c r="B386" t="str">
        <f t="shared" si="71"/>
        <v>+1.1V_LPDDR4</v>
      </c>
      <c r="C386" t="str">
        <f t="shared" si="72"/>
        <v>U2-+1.1V_LPDDR4</v>
      </c>
      <c r="D386" t="str">
        <f t="shared" si="73"/>
        <v>U2-W5</v>
      </c>
      <c r="E386" t="s">
        <v>671</v>
      </c>
      <c r="F386" t="s">
        <v>819</v>
      </c>
      <c r="G386" t="s">
        <v>293</v>
      </c>
      <c r="L386" t="s">
        <v>588</v>
      </c>
      <c r="M386" t="s">
        <v>290</v>
      </c>
      <c r="N386">
        <v>14.979100000000001</v>
      </c>
      <c r="AT386" t="str">
        <f t="shared" si="74"/>
        <v>+1.1V_LPDDR4</v>
      </c>
      <c r="AU386" t="str">
        <f t="shared" si="75"/>
        <v>--</v>
      </c>
    </row>
    <row r="387" spans="1:47" x14ac:dyDescent="0.25">
      <c r="A387" t="str">
        <f t="shared" si="70"/>
        <v>U2-W6</v>
      </c>
      <c r="B387" t="str">
        <f t="shared" si="71"/>
        <v>LPDDR4_DQSA1_N</v>
      </c>
      <c r="C387" t="str">
        <f t="shared" si="72"/>
        <v>U2-LPDDR4_DQSA1_N</v>
      </c>
      <c r="D387" t="str">
        <f t="shared" si="73"/>
        <v>U2-W6</v>
      </c>
      <c r="E387" t="s">
        <v>671</v>
      </c>
      <c r="F387" t="s">
        <v>820</v>
      </c>
      <c r="G387" t="s">
        <v>589</v>
      </c>
      <c r="L387" t="s">
        <v>582</v>
      </c>
      <c r="M387" t="s">
        <v>290</v>
      </c>
      <c r="N387">
        <v>14.878299999999999</v>
      </c>
      <c r="AT387" t="str">
        <f t="shared" si="74"/>
        <v>LPDDR4_DQSA1_N</v>
      </c>
      <c r="AU387" t="str">
        <f t="shared" si="75"/>
        <v>--</v>
      </c>
    </row>
    <row r="388" spans="1:47" x14ac:dyDescent="0.25">
      <c r="A388" t="str">
        <f t="shared" si="70"/>
        <v>U2-W7</v>
      </c>
      <c r="B388" t="str">
        <f t="shared" si="71"/>
        <v>LPDDR4_DQ9</v>
      </c>
      <c r="C388" t="str">
        <f t="shared" si="72"/>
        <v>U2-LPDDR4_DQ9</v>
      </c>
      <c r="D388" t="str">
        <f t="shared" si="73"/>
        <v>U2-W7</v>
      </c>
      <c r="E388" t="s">
        <v>671</v>
      </c>
      <c r="F388" t="s">
        <v>821</v>
      </c>
      <c r="G388" t="s">
        <v>584</v>
      </c>
      <c r="L388" t="s">
        <v>578</v>
      </c>
      <c r="M388" t="s">
        <v>290</v>
      </c>
      <c r="N388">
        <v>15.1523</v>
      </c>
      <c r="AT388" t="str">
        <f t="shared" si="74"/>
        <v>LPDDR4_DQ9</v>
      </c>
      <c r="AU388" t="str">
        <f t="shared" si="75"/>
        <v>--</v>
      </c>
    </row>
    <row r="389" spans="1:47" x14ac:dyDescent="0.25">
      <c r="A389" t="str">
        <f t="shared" si="70"/>
        <v>U2-W8</v>
      </c>
      <c r="B389" t="str">
        <f t="shared" si="71"/>
        <v>LPDDR4_DQ8</v>
      </c>
      <c r="C389" t="str">
        <f t="shared" si="72"/>
        <v>U2-LPDDR4_DQ8</v>
      </c>
      <c r="D389" t="str">
        <f t="shared" si="73"/>
        <v>U2-W8</v>
      </c>
      <c r="E389" t="s">
        <v>671</v>
      </c>
      <c r="F389" t="s">
        <v>822</v>
      </c>
      <c r="G389" t="s">
        <v>583</v>
      </c>
      <c r="L389" t="s">
        <v>572</v>
      </c>
      <c r="M389" t="s">
        <v>290</v>
      </c>
      <c r="N389">
        <v>17.438500000000001</v>
      </c>
      <c r="AT389" t="str">
        <f t="shared" si="74"/>
        <v>LPDDR4_DQ8</v>
      </c>
      <c r="AU389" t="str">
        <f t="shared" si="75"/>
        <v>--</v>
      </c>
    </row>
    <row r="390" spans="1:47" x14ac:dyDescent="0.25">
      <c r="A390" t="str">
        <f t="shared" ref="A390:A453" si="76">$E390&amp;"-"&amp;$F390</f>
        <v>U2-W9</v>
      </c>
      <c r="B390" t="str">
        <f t="shared" ref="B390:B453" si="77">IF(OR(E390=$A$2,E390=$B$2,E390=$C$2,E390=$D$2),"--",G390)</f>
        <v>LPDDR4_DQ17</v>
      </c>
      <c r="C390" t="str">
        <f t="shared" ref="C390:C453" si="78">$E390&amp;"-"&amp;$G390</f>
        <v>U2-LPDDR4_DQ17</v>
      </c>
      <c r="D390" t="str">
        <f t="shared" ref="D390:D453" si="79">A390</f>
        <v>U2-W9</v>
      </c>
      <c r="E390" t="s">
        <v>671</v>
      </c>
      <c r="F390" t="s">
        <v>823</v>
      </c>
      <c r="G390" t="s">
        <v>547</v>
      </c>
      <c r="L390" t="s">
        <v>568</v>
      </c>
      <c r="M390" t="s">
        <v>290</v>
      </c>
      <c r="N390">
        <v>17.687200000000001</v>
      </c>
      <c r="AT390" t="str">
        <f t="shared" ref="AT390:AT453" si="80">IF(IF(COUNTIF($AO$6:$AQ$150,B390)&gt;0,"---","--")="---",VLOOKUP(B390,$AO$6:$AQ$150,3,0),B390)</f>
        <v>LPDDR4_DQ17</v>
      </c>
      <c r="AU390" t="str">
        <f t="shared" ref="AU390:AU453" si="81">IF(IF(COUNTIF($AO$6:$AQ$150,B390)&gt;0,"---","--")="---",VLOOKUP(B390,$AO$6:$AQ$150,2,0),"--")</f>
        <v>--</v>
      </c>
    </row>
    <row r="391" spans="1:47" x14ac:dyDescent="0.25">
      <c r="A391" t="str">
        <f t="shared" si="76"/>
        <v>U2-W11</v>
      </c>
      <c r="B391" t="str">
        <f t="shared" si="77"/>
        <v>LPDDR4_DQ23</v>
      </c>
      <c r="C391" t="str">
        <f t="shared" si="78"/>
        <v>U2-LPDDR4_DQ23</v>
      </c>
      <c r="D391" t="str">
        <f t="shared" si="79"/>
        <v>U2-W11</v>
      </c>
      <c r="E391" t="s">
        <v>671</v>
      </c>
      <c r="F391" t="s">
        <v>824</v>
      </c>
      <c r="G391" t="s">
        <v>559</v>
      </c>
      <c r="L391" t="s">
        <v>562</v>
      </c>
      <c r="M391" t="s">
        <v>290</v>
      </c>
      <c r="N391">
        <v>23.871700000000001</v>
      </c>
      <c r="AT391" t="str">
        <f t="shared" si="80"/>
        <v>LPDDR4_DQ23</v>
      </c>
      <c r="AU391" t="str">
        <f t="shared" si="81"/>
        <v>--</v>
      </c>
    </row>
    <row r="392" spans="1:47" x14ac:dyDescent="0.25">
      <c r="A392" t="str">
        <f t="shared" si="76"/>
        <v>U2-Y1</v>
      </c>
      <c r="B392" t="str">
        <f t="shared" si="77"/>
        <v>LPDDR4_DQ2</v>
      </c>
      <c r="C392" t="str">
        <f t="shared" si="78"/>
        <v>U2-LPDDR4_DQ2</v>
      </c>
      <c r="D392" t="str">
        <f t="shared" si="79"/>
        <v>U2-Y1</v>
      </c>
      <c r="E392" t="s">
        <v>671</v>
      </c>
      <c r="F392" t="s">
        <v>825</v>
      </c>
      <c r="G392" t="s">
        <v>553</v>
      </c>
      <c r="L392" t="s">
        <v>558</v>
      </c>
      <c r="M392" t="s">
        <v>290</v>
      </c>
      <c r="N392">
        <v>24.127099999999999</v>
      </c>
      <c r="AT392" t="str">
        <f t="shared" si="80"/>
        <v>LPDDR4_DQ2</v>
      </c>
      <c r="AU392" t="str">
        <f t="shared" si="81"/>
        <v>--</v>
      </c>
    </row>
    <row r="393" spans="1:47" x14ac:dyDescent="0.25">
      <c r="A393" t="str">
        <f t="shared" si="76"/>
        <v>U2-Y2</v>
      </c>
      <c r="B393" t="str">
        <f t="shared" si="77"/>
        <v>+1.1V_LPDDR4</v>
      </c>
      <c r="C393" t="str">
        <f t="shared" si="78"/>
        <v>U2-+1.1V_LPDDR4</v>
      </c>
      <c r="D393" t="str">
        <f t="shared" si="79"/>
        <v>U2-Y2</v>
      </c>
      <c r="E393" t="s">
        <v>671</v>
      </c>
      <c r="F393" t="s">
        <v>826</v>
      </c>
      <c r="G393" t="s">
        <v>293</v>
      </c>
      <c r="L393" t="s">
        <v>586</v>
      </c>
      <c r="M393" t="s">
        <v>290</v>
      </c>
      <c r="N393">
        <v>8.4382999999999999</v>
      </c>
      <c r="AT393" t="str">
        <f t="shared" si="80"/>
        <v>+1.1V_LPDDR4</v>
      </c>
      <c r="AU393" t="str">
        <f t="shared" si="81"/>
        <v>--</v>
      </c>
    </row>
    <row r="394" spans="1:47" x14ac:dyDescent="0.25">
      <c r="A394" t="str">
        <f t="shared" si="76"/>
        <v>U2-Y3</v>
      </c>
      <c r="B394" t="str">
        <f t="shared" si="77"/>
        <v>LPDDR4_DQ0</v>
      </c>
      <c r="C394" t="str">
        <f t="shared" si="78"/>
        <v>U2-LPDDR4_DQ0</v>
      </c>
      <c r="D394" t="str">
        <f t="shared" si="79"/>
        <v>U2-Y3</v>
      </c>
      <c r="E394" t="s">
        <v>671</v>
      </c>
      <c r="F394" t="s">
        <v>827</v>
      </c>
      <c r="G394" t="s">
        <v>531</v>
      </c>
      <c r="L394" t="s">
        <v>590</v>
      </c>
      <c r="M394" t="s">
        <v>290</v>
      </c>
      <c r="N394">
        <v>8.6758000000000006</v>
      </c>
      <c r="AT394" t="str">
        <f t="shared" si="80"/>
        <v>LPDDR4_DQ0</v>
      </c>
      <c r="AU394" t="str">
        <f t="shared" si="81"/>
        <v>--</v>
      </c>
    </row>
    <row r="395" spans="1:47" x14ac:dyDescent="0.25">
      <c r="A395" t="str">
        <f t="shared" si="76"/>
        <v>U2-Y4</v>
      </c>
      <c r="B395" t="str">
        <f t="shared" si="77"/>
        <v>LPDDR4_DQ1</v>
      </c>
      <c r="C395" t="str">
        <f t="shared" si="78"/>
        <v>U2-LPDDR4_DQ1</v>
      </c>
      <c r="D395" t="str">
        <f t="shared" si="79"/>
        <v>U2-Y4</v>
      </c>
      <c r="E395" t="s">
        <v>671</v>
      </c>
      <c r="F395" t="s">
        <v>828</v>
      </c>
      <c r="G395" t="s">
        <v>533</v>
      </c>
      <c r="L395" t="s">
        <v>580</v>
      </c>
      <c r="M395" t="s">
        <v>290</v>
      </c>
      <c r="N395">
        <v>11.560600000000001</v>
      </c>
      <c r="AT395" t="str">
        <f t="shared" si="80"/>
        <v>LPDDR4_DQ1</v>
      </c>
      <c r="AU395" t="str">
        <f t="shared" si="81"/>
        <v>--</v>
      </c>
    </row>
    <row r="396" spans="1:47" x14ac:dyDescent="0.25">
      <c r="A396" t="str">
        <f t="shared" si="76"/>
        <v>U2-Y5</v>
      </c>
      <c r="B396" t="str">
        <f t="shared" si="77"/>
        <v>LPDDR4_DQ4</v>
      </c>
      <c r="C396" t="str">
        <f t="shared" si="78"/>
        <v>U2-LPDDR4_DQ4</v>
      </c>
      <c r="D396" t="str">
        <f t="shared" si="79"/>
        <v>U2-Y5</v>
      </c>
      <c r="E396" t="s">
        <v>671</v>
      </c>
      <c r="F396" t="s">
        <v>829</v>
      </c>
      <c r="G396" t="s">
        <v>575</v>
      </c>
      <c r="L396" t="s">
        <v>576</v>
      </c>
      <c r="M396" t="s">
        <v>290</v>
      </c>
      <c r="N396">
        <v>11.358700000000001</v>
      </c>
      <c r="AT396" t="str">
        <f t="shared" si="80"/>
        <v>LPDDR4_DQ4</v>
      </c>
      <c r="AU396" t="str">
        <f t="shared" si="81"/>
        <v>--</v>
      </c>
    </row>
    <row r="397" spans="1:47" x14ac:dyDescent="0.25">
      <c r="A397" t="str">
        <f t="shared" si="76"/>
        <v>U2-Y6</v>
      </c>
      <c r="B397" t="str">
        <f t="shared" si="77"/>
        <v>LPDDR4_DQSA1_P</v>
      </c>
      <c r="C397" t="str">
        <f t="shared" si="78"/>
        <v>U2-LPDDR4_DQSA1_P</v>
      </c>
      <c r="D397" t="str">
        <f t="shared" si="79"/>
        <v>U2-Y6</v>
      </c>
      <c r="E397" t="s">
        <v>671</v>
      </c>
      <c r="F397" t="s">
        <v>830</v>
      </c>
      <c r="G397" t="s">
        <v>591</v>
      </c>
      <c r="L397" t="s">
        <v>570</v>
      </c>
      <c r="M397" t="s">
        <v>290</v>
      </c>
      <c r="N397">
        <v>23.712299999999999</v>
      </c>
      <c r="AT397" t="str">
        <f t="shared" si="80"/>
        <v>LPDDR4_DQSA1_P</v>
      </c>
      <c r="AU397" t="str">
        <f t="shared" si="81"/>
        <v>--</v>
      </c>
    </row>
    <row r="398" spans="1:47" x14ac:dyDescent="0.25">
      <c r="A398" t="str">
        <f t="shared" si="76"/>
        <v>U2-Y8</v>
      </c>
      <c r="B398" t="str">
        <f t="shared" si="77"/>
        <v>LPDDR4_DQ14</v>
      </c>
      <c r="C398" t="str">
        <f t="shared" si="78"/>
        <v>U2-LPDDR4_DQ14</v>
      </c>
      <c r="D398" t="str">
        <f t="shared" si="79"/>
        <v>U2-Y8</v>
      </c>
      <c r="E398" t="s">
        <v>671</v>
      </c>
      <c r="F398" t="s">
        <v>831</v>
      </c>
      <c r="G398" t="s">
        <v>543</v>
      </c>
      <c r="L398" t="s">
        <v>566</v>
      </c>
      <c r="M398" t="s">
        <v>290</v>
      </c>
      <c r="N398">
        <v>23.949200000000001</v>
      </c>
      <c r="AT398" t="str">
        <f t="shared" si="80"/>
        <v>LPDDR4_DQ14</v>
      </c>
      <c r="AU398" t="str">
        <f t="shared" si="81"/>
        <v>--</v>
      </c>
    </row>
    <row r="399" spans="1:47" x14ac:dyDescent="0.25">
      <c r="A399" t="str">
        <f t="shared" si="76"/>
        <v>U2-Y9</v>
      </c>
      <c r="B399" t="str">
        <f t="shared" si="77"/>
        <v>LPDDR4_DQ16</v>
      </c>
      <c r="C399" t="str">
        <f t="shared" si="78"/>
        <v>U2-LPDDR4_DQ16</v>
      </c>
      <c r="D399" t="str">
        <f t="shared" si="79"/>
        <v>U2-Y9</v>
      </c>
      <c r="E399" t="s">
        <v>671</v>
      </c>
      <c r="F399" t="s">
        <v>832</v>
      </c>
      <c r="G399" t="s">
        <v>545</v>
      </c>
      <c r="L399" t="s">
        <v>560</v>
      </c>
      <c r="M399" t="s">
        <v>290</v>
      </c>
      <c r="N399">
        <v>26.607299999999999</v>
      </c>
      <c r="AT399" t="str">
        <f t="shared" si="80"/>
        <v>LPDDR4_DQ16</v>
      </c>
      <c r="AU399" t="str">
        <f t="shared" si="81"/>
        <v>--</v>
      </c>
    </row>
    <row r="400" spans="1:47" x14ac:dyDescent="0.25">
      <c r="A400" t="str">
        <f t="shared" si="76"/>
        <v>U2-Y10</v>
      </c>
      <c r="B400" t="str">
        <f t="shared" si="77"/>
        <v>LPDDR4_DMB0</v>
      </c>
      <c r="C400" t="str">
        <f t="shared" si="78"/>
        <v>U2-LPDDR4_DMB0</v>
      </c>
      <c r="D400" t="str">
        <f t="shared" si="79"/>
        <v>U2-Y10</v>
      </c>
      <c r="E400" t="s">
        <v>671</v>
      </c>
      <c r="F400" t="s">
        <v>833</v>
      </c>
      <c r="G400" t="s">
        <v>527</v>
      </c>
      <c r="L400" t="s">
        <v>556</v>
      </c>
      <c r="M400" t="s">
        <v>290</v>
      </c>
      <c r="N400">
        <v>26.853300000000001</v>
      </c>
      <c r="AT400" t="str">
        <f t="shared" si="80"/>
        <v>LPDDR4_DMB0</v>
      </c>
      <c r="AU400" t="str">
        <f t="shared" si="81"/>
        <v>--</v>
      </c>
    </row>
    <row r="401" spans="1:47" x14ac:dyDescent="0.25">
      <c r="A401" t="str">
        <f t="shared" si="76"/>
        <v>U2-Y11</v>
      </c>
      <c r="B401" t="str">
        <f t="shared" si="77"/>
        <v>LPDDR4_DQ22</v>
      </c>
      <c r="C401" t="str">
        <f t="shared" si="78"/>
        <v>U2-LPDDR4_DQ22</v>
      </c>
      <c r="D401" t="str">
        <f t="shared" si="79"/>
        <v>U2-Y11</v>
      </c>
      <c r="E401" t="s">
        <v>671</v>
      </c>
      <c r="F401" t="s">
        <v>834</v>
      </c>
      <c r="G401" t="s">
        <v>557</v>
      </c>
      <c r="L401" t="s">
        <v>835</v>
      </c>
      <c r="M401" t="s">
        <v>835</v>
      </c>
      <c r="N401" t="s">
        <v>835</v>
      </c>
      <c r="AT401" t="str">
        <f t="shared" si="80"/>
        <v>LPDDR4_DQ22</v>
      </c>
      <c r="AU401" t="str">
        <f t="shared" si="81"/>
        <v>--</v>
      </c>
    </row>
    <row r="402" spans="1:47" x14ac:dyDescent="0.25">
      <c r="A402" t="str">
        <f t="shared" si="76"/>
        <v>U2-H1</v>
      </c>
      <c r="B402" t="str">
        <f t="shared" si="77"/>
        <v>SDIO_DAT0</v>
      </c>
      <c r="C402" t="str">
        <f t="shared" si="78"/>
        <v>U2-SDIO_DAT0</v>
      </c>
      <c r="D402" t="str">
        <f t="shared" si="79"/>
        <v>U2-H1</v>
      </c>
      <c r="E402" t="s">
        <v>671</v>
      </c>
      <c r="F402" t="s">
        <v>836</v>
      </c>
      <c r="G402" t="s">
        <v>327</v>
      </c>
      <c r="AT402" t="str">
        <f t="shared" si="80"/>
        <v>SDIO_DAT0</v>
      </c>
      <c r="AU402" t="str">
        <f t="shared" si="81"/>
        <v>--</v>
      </c>
    </row>
    <row r="403" spans="1:47" x14ac:dyDescent="0.25">
      <c r="A403" t="str">
        <f t="shared" si="76"/>
        <v>U2-H2</v>
      </c>
      <c r="B403" t="str">
        <f t="shared" si="77"/>
        <v>UART_RX</v>
      </c>
      <c r="C403" t="str">
        <f t="shared" si="78"/>
        <v>U2-UART_RX</v>
      </c>
      <c r="D403" t="str">
        <f t="shared" si="79"/>
        <v>U2-H2</v>
      </c>
      <c r="E403" t="s">
        <v>671</v>
      </c>
      <c r="F403" t="s">
        <v>837</v>
      </c>
      <c r="G403" t="s">
        <v>438</v>
      </c>
      <c r="AT403" t="str">
        <f t="shared" si="80"/>
        <v>UART_RX</v>
      </c>
      <c r="AU403" t="str">
        <f t="shared" si="81"/>
        <v>--</v>
      </c>
    </row>
    <row r="404" spans="1:47" x14ac:dyDescent="0.25">
      <c r="A404" t="str">
        <f t="shared" si="76"/>
        <v>U2-H4</v>
      </c>
      <c r="B404" t="str">
        <f t="shared" si="77"/>
        <v>NetR54_2</v>
      </c>
      <c r="C404" t="str">
        <f t="shared" si="78"/>
        <v>U2-NetR54_2</v>
      </c>
      <c r="D404" t="str">
        <f t="shared" si="79"/>
        <v>U2-H4</v>
      </c>
      <c r="E404" t="s">
        <v>671</v>
      </c>
      <c r="F404" t="s">
        <v>838</v>
      </c>
      <c r="G404" t="s">
        <v>650</v>
      </c>
      <c r="AT404" t="str">
        <f t="shared" si="80"/>
        <v>NetR54_2</v>
      </c>
      <c r="AU404" t="str">
        <f t="shared" si="81"/>
        <v>--</v>
      </c>
    </row>
    <row r="405" spans="1:47" x14ac:dyDescent="0.25">
      <c r="A405" t="str">
        <f t="shared" si="76"/>
        <v>U2-H5</v>
      </c>
      <c r="B405" t="str">
        <f t="shared" si="77"/>
        <v>UART_TX</v>
      </c>
      <c r="C405" t="str">
        <f t="shared" si="78"/>
        <v>U2-UART_TX</v>
      </c>
      <c r="D405" t="str">
        <f t="shared" si="79"/>
        <v>U2-H5</v>
      </c>
      <c r="E405" t="s">
        <v>671</v>
      </c>
      <c r="F405" t="s">
        <v>839</v>
      </c>
      <c r="G405" t="s">
        <v>431</v>
      </c>
      <c r="AT405" t="str">
        <f t="shared" si="80"/>
        <v>UART_TX</v>
      </c>
      <c r="AU405" t="str">
        <f t="shared" si="81"/>
        <v>--</v>
      </c>
    </row>
    <row r="406" spans="1:47" x14ac:dyDescent="0.25">
      <c r="A406" t="str">
        <f t="shared" si="76"/>
        <v>U2-H6</v>
      </c>
      <c r="B406" t="str">
        <f t="shared" si="77"/>
        <v>ETH_MDC</v>
      </c>
      <c r="C406" t="str">
        <f t="shared" si="78"/>
        <v>U2-ETH_MDC</v>
      </c>
      <c r="D406" t="str">
        <f t="shared" si="79"/>
        <v>U2-H6</v>
      </c>
      <c r="E406" t="s">
        <v>671</v>
      </c>
      <c r="F406" t="s">
        <v>840</v>
      </c>
      <c r="G406" t="s">
        <v>492</v>
      </c>
      <c r="AT406" t="str">
        <f t="shared" si="80"/>
        <v>ETH_MDC</v>
      </c>
      <c r="AU406" t="str">
        <f t="shared" si="81"/>
        <v>--</v>
      </c>
    </row>
    <row r="407" spans="1:47" x14ac:dyDescent="0.25">
      <c r="A407" t="str">
        <f t="shared" si="76"/>
        <v>U2-J1</v>
      </c>
      <c r="B407" t="str">
        <f t="shared" si="77"/>
        <v>SDIO_CLK</v>
      </c>
      <c r="C407" t="str">
        <f t="shared" si="78"/>
        <v>U2-SDIO_CLK</v>
      </c>
      <c r="D407" t="str">
        <f t="shared" si="79"/>
        <v>U2-J1</v>
      </c>
      <c r="E407" t="s">
        <v>671</v>
      </c>
      <c r="F407" t="s">
        <v>841</v>
      </c>
      <c r="G407" t="s">
        <v>334</v>
      </c>
      <c r="AT407" t="str">
        <f t="shared" si="80"/>
        <v>SDIO_CLK</v>
      </c>
      <c r="AU407" t="str">
        <f t="shared" si="81"/>
        <v>--</v>
      </c>
    </row>
    <row r="408" spans="1:47" x14ac:dyDescent="0.25">
      <c r="A408" t="str">
        <f t="shared" si="76"/>
        <v>U2-J2</v>
      </c>
      <c r="B408" t="str">
        <f t="shared" si="77"/>
        <v>NetU2_J2</v>
      </c>
      <c r="C408" t="str">
        <f t="shared" si="78"/>
        <v>U2-NetU2_J2</v>
      </c>
      <c r="D408" t="str">
        <f t="shared" si="79"/>
        <v>U2-J2</v>
      </c>
      <c r="E408" t="s">
        <v>671</v>
      </c>
      <c r="F408" t="s">
        <v>842</v>
      </c>
      <c r="G408" t="s">
        <v>843</v>
      </c>
      <c r="AT408" t="str">
        <f t="shared" si="80"/>
        <v>NetU2_J2</v>
      </c>
      <c r="AU408" t="str">
        <f t="shared" si="81"/>
        <v>--</v>
      </c>
    </row>
    <row r="409" spans="1:47" x14ac:dyDescent="0.25">
      <c r="A409" t="str">
        <f t="shared" si="76"/>
        <v>U2-J3</v>
      </c>
      <c r="B409" t="str">
        <f t="shared" si="77"/>
        <v>ETH_MDIO</v>
      </c>
      <c r="C409" t="str">
        <f t="shared" si="78"/>
        <v>U2-ETH_MDIO</v>
      </c>
      <c r="D409" t="str">
        <f t="shared" si="79"/>
        <v>U2-J3</v>
      </c>
      <c r="E409" t="s">
        <v>671</v>
      </c>
      <c r="F409" t="s">
        <v>844</v>
      </c>
      <c r="G409" t="s">
        <v>493</v>
      </c>
      <c r="AT409" t="str">
        <f t="shared" si="80"/>
        <v>ETH_MDIO</v>
      </c>
      <c r="AU409" t="str">
        <f t="shared" si="81"/>
        <v>--</v>
      </c>
    </row>
    <row r="410" spans="1:47" x14ac:dyDescent="0.25">
      <c r="A410" t="str">
        <f t="shared" si="76"/>
        <v>U2-J4</v>
      </c>
      <c r="B410" t="str">
        <f t="shared" si="77"/>
        <v>SDIO_DAT1</v>
      </c>
      <c r="C410" t="str">
        <f t="shared" si="78"/>
        <v>U2-SDIO_DAT1</v>
      </c>
      <c r="D410" t="str">
        <f t="shared" si="79"/>
        <v>U2-J4</v>
      </c>
      <c r="E410" t="s">
        <v>671</v>
      </c>
      <c r="F410" t="s">
        <v>845</v>
      </c>
      <c r="G410" t="s">
        <v>323</v>
      </c>
      <c r="AT410" t="str">
        <f t="shared" si="80"/>
        <v>SDIO_DAT1</v>
      </c>
      <c r="AU410" t="str">
        <f t="shared" si="81"/>
        <v>--</v>
      </c>
    </row>
    <row r="411" spans="1:47" x14ac:dyDescent="0.25">
      <c r="A411" t="str">
        <f t="shared" si="76"/>
        <v>U2-J5</v>
      </c>
      <c r="B411" t="str">
        <f t="shared" si="77"/>
        <v>+3.3V</v>
      </c>
      <c r="C411" t="str">
        <f t="shared" si="78"/>
        <v>U2-+3.3V</v>
      </c>
      <c r="D411" t="str">
        <f t="shared" si="79"/>
        <v>U2-J5</v>
      </c>
      <c r="E411" t="s">
        <v>671</v>
      </c>
      <c r="F411" t="s">
        <v>846</v>
      </c>
      <c r="G411" t="s">
        <v>303</v>
      </c>
      <c r="AT411" t="str">
        <f t="shared" si="80"/>
        <v>+3.3V</v>
      </c>
      <c r="AU411" t="str">
        <f t="shared" si="81"/>
        <v>--</v>
      </c>
    </row>
    <row r="412" spans="1:47" x14ac:dyDescent="0.25">
      <c r="A412" t="str">
        <f t="shared" si="76"/>
        <v>U2-J6</v>
      </c>
      <c r="B412" t="str">
        <f t="shared" si="77"/>
        <v>NetU2_J6</v>
      </c>
      <c r="C412" t="str">
        <f t="shared" si="78"/>
        <v>U2-NetU2_J6</v>
      </c>
      <c r="D412" t="str">
        <f t="shared" si="79"/>
        <v>U2-J6</v>
      </c>
      <c r="E412" t="s">
        <v>671</v>
      </c>
      <c r="F412" t="s">
        <v>847</v>
      </c>
      <c r="G412" t="s">
        <v>848</v>
      </c>
      <c r="AT412" t="str">
        <f t="shared" si="80"/>
        <v>NetU2_J6</v>
      </c>
      <c r="AU412" t="str">
        <f t="shared" si="81"/>
        <v>--</v>
      </c>
    </row>
    <row r="413" spans="1:47" x14ac:dyDescent="0.25">
      <c r="A413" t="str">
        <f t="shared" si="76"/>
        <v>U2-J7</v>
      </c>
      <c r="B413" t="str">
        <f t="shared" si="77"/>
        <v>SDIO_DAT3</v>
      </c>
      <c r="C413" t="str">
        <f t="shared" si="78"/>
        <v>U2-SDIO_DAT3</v>
      </c>
      <c r="D413" t="str">
        <f t="shared" si="79"/>
        <v>U2-J7</v>
      </c>
      <c r="E413" t="s">
        <v>671</v>
      </c>
      <c r="F413" t="s">
        <v>849</v>
      </c>
      <c r="G413" t="s">
        <v>316</v>
      </c>
      <c r="AT413" t="str">
        <f t="shared" si="80"/>
        <v>SDIO_DAT3</v>
      </c>
      <c r="AU413" t="str">
        <f t="shared" si="81"/>
        <v>--</v>
      </c>
    </row>
    <row r="414" spans="1:47" x14ac:dyDescent="0.25">
      <c r="A414" t="str">
        <f t="shared" si="76"/>
        <v>U2-K2</v>
      </c>
      <c r="B414" t="str">
        <f t="shared" si="77"/>
        <v>+3.3V</v>
      </c>
      <c r="C414" t="str">
        <f t="shared" si="78"/>
        <v>U2-+3.3V</v>
      </c>
      <c r="D414" t="str">
        <f t="shared" si="79"/>
        <v>U2-K2</v>
      </c>
      <c r="E414" t="s">
        <v>671</v>
      </c>
      <c r="F414" t="s">
        <v>850</v>
      </c>
      <c r="G414" t="s">
        <v>303</v>
      </c>
      <c r="AT414" t="str">
        <f t="shared" si="80"/>
        <v>+3.3V</v>
      </c>
      <c r="AU414" t="str">
        <f t="shared" si="81"/>
        <v>--</v>
      </c>
    </row>
    <row r="415" spans="1:47" x14ac:dyDescent="0.25">
      <c r="A415" t="str">
        <f t="shared" si="76"/>
        <v>U2-K3</v>
      </c>
      <c r="B415" t="str">
        <f t="shared" si="77"/>
        <v>NetR53_2</v>
      </c>
      <c r="C415" t="str">
        <f t="shared" si="78"/>
        <v>U2-NetR53_2</v>
      </c>
      <c r="D415" t="str">
        <f t="shared" si="79"/>
        <v>U2-K3</v>
      </c>
      <c r="E415" t="s">
        <v>671</v>
      </c>
      <c r="F415" t="s">
        <v>851</v>
      </c>
      <c r="G415" t="s">
        <v>648</v>
      </c>
      <c r="AT415" t="str">
        <f t="shared" si="80"/>
        <v>NetR53_2</v>
      </c>
      <c r="AU415" t="str">
        <f t="shared" si="81"/>
        <v>--</v>
      </c>
    </row>
    <row r="416" spans="1:47" x14ac:dyDescent="0.25">
      <c r="A416" t="str">
        <f t="shared" si="76"/>
        <v>U2-K4</v>
      </c>
      <c r="B416" t="str">
        <f t="shared" si="77"/>
        <v>SDIO_DAT2</v>
      </c>
      <c r="C416" t="str">
        <f t="shared" si="78"/>
        <v>U2-SDIO_DAT2</v>
      </c>
      <c r="D416" t="str">
        <f t="shared" si="79"/>
        <v>U2-K4</v>
      </c>
      <c r="E416" t="s">
        <v>671</v>
      </c>
      <c r="F416" t="s">
        <v>852</v>
      </c>
      <c r="G416" t="s">
        <v>320</v>
      </c>
      <c r="AT416" t="str">
        <f t="shared" si="80"/>
        <v>SDIO_DAT2</v>
      </c>
      <c r="AU416" t="str">
        <f t="shared" si="81"/>
        <v>--</v>
      </c>
    </row>
    <row r="417" spans="1:47" x14ac:dyDescent="0.25">
      <c r="A417" t="str">
        <f t="shared" si="76"/>
        <v>U2-K5</v>
      </c>
      <c r="B417" t="str">
        <f t="shared" si="77"/>
        <v>SDIO_CMD</v>
      </c>
      <c r="C417" t="str">
        <f t="shared" si="78"/>
        <v>U2-SDIO_CMD</v>
      </c>
      <c r="D417" t="str">
        <f t="shared" si="79"/>
        <v>U2-K5</v>
      </c>
      <c r="E417" t="s">
        <v>671</v>
      </c>
      <c r="F417" t="s">
        <v>853</v>
      </c>
      <c r="G417" t="s">
        <v>331</v>
      </c>
      <c r="AT417" t="str">
        <f t="shared" si="80"/>
        <v>SDIO_CMD</v>
      </c>
      <c r="AU417" t="str">
        <f t="shared" si="81"/>
        <v>--</v>
      </c>
    </row>
    <row r="418" spans="1:47" x14ac:dyDescent="0.25">
      <c r="A418" t="str">
        <f t="shared" si="76"/>
        <v>U2-M10</v>
      </c>
      <c r="B418" t="str">
        <f t="shared" si="77"/>
        <v>+3.3V</v>
      </c>
      <c r="C418" t="str">
        <f t="shared" si="78"/>
        <v>U2-+3.3V</v>
      </c>
      <c r="D418" t="str">
        <f t="shared" si="79"/>
        <v>U2-M10</v>
      </c>
      <c r="E418" t="s">
        <v>671</v>
      </c>
      <c r="F418" t="s">
        <v>854</v>
      </c>
      <c r="G418" t="s">
        <v>303</v>
      </c>
      <c r="AT418" t="str">
        <f t="shared" si="80"/>
        <v>+3.3V</v>
      </c>
      <c r="AU418" t="str">
        <f t="shared" si="81"/>
        <v>--</v>
      </c>
    </row>
    <row r="419" spans="1:47" x14ac:dyDescent="0.25">
      <c r="A419" t="str">
        <f t="shared" si="76"/>
        <v>U2-N9</v>
      </c>
      <c r="B419" t="str">
        <f t="shared" si="77"/>
        <v>+3.3V</v>
      </c>
      <c r="C419" t="str">
        <f t="shared" si="78"/>
        <v>U2-+3.3V</v>
      </c>
      <c r="D419" t="str">
        <f t="shared" si="79"/>
        <v>U2-N9</v>
      </c>
      <c r="E419" t="s">
        <v>671</v>
      </c>
      <c r="F419" t="s">
        <v>855</v>
      </c>
      <c r="G419" t="s">
        <v>303</v>
      </c>
      <c r="AT419" t="str">
        <f t="shared" si="80"/>
        <v>+3.3V</v>
      </c>
      <c r="AU419" t="str">
        <f t="shared" si="81"/>
        <v>--</v>
      </c>
    </row>
    <row r="420" spans="1:47" x14ac:dyDescent="0.25">
      <c r="A420" t="str">
        <f t="shared" si="76"/>
        <v>U2-AA12</v>
      </c>
      <c r="B420" t="str">
        <f t="shared" si="77"/>
        <v>B0_HSIO88_P</v>
      </c>
      <c r="C420" t="str">
        <f t="shared" si="78"/>
        <v>U2-B0_HSIO88_P</v>
      </c>
      <c r="D420" t="str">
        <f t="shared" si="79"/>
        <v>U2-AA12</v>
      </c>
      <c r="E420" t="s">
        <v>671</v>
      </c>
      <c r="F420" t="s">
        <v>856</v>
      </c>
      <c r="G420" t="s">
        <v>385</v>
      </c>
      <c r="AT420" t="str">
        <f t="shared" si="80"/>
        <v>B0_HSIO88_P</v>
      </c>
      <c r="AU420" t="str">
        <f t="shared" si="81"/>
        <v>--</v>
      </c>
    </row>
    <row r="421" spans="1:47" x14ac:dyDescent="0.25">
      <c r="A421" t="str">
        <f t="shared" si="76"/>
        <v>U2-AA13</v>
      </c>
      <c r="B421" t="str">
        <f t="shared" si="77"/>
        <v>B0_HSIO86_P</v>
      </c>
      <c r="C421" t="str">
        <f t="shared" si="78"/>
        <v>U2-B0_HSIO86_P</v>
      </c>
      <c r="D421" t="str">
        <f t="shared" si="79"/>
        <v>U2-AA13</v>
      </c>
      <c r="E421" t="s">
        <v>671</v>
      </c>
      <c r="F421" t="s">
        <v>857</v>
      </c>
      <c r="G421" t="s">
        <v>381</v>
      </c>
      <c r="AT421" t="str">
        <f t="shared" si="80"/>
        <v>B0_HSIO86_P</v>
      </c>
      <c r="AU421" t="str">
        <f t="shared" si="81"/>
        <v>--</v>
      </c>
    </row>
    <row r="422" spans="1:47" x14ac:dyDescent="0.25">
      <c r="A422" t="str">
        <f t="shared" si="76"/>
        <v>U2-AA15</v>
      </c>
      <c r="B422" t="str">
        <f t="shared" si="77"/>
        <v>B0_HSIO85_N</v>
      </c>
      <c r="C422" t="str">
        <f t="shared" si="78"/>
        <v>U2-B0_HSIO85_N</v>
      </c>
      <c r="D422" t="str">
        <f t="shared" si="79"/>
        <v>U2-AA15</v>
      </c>
      <c r="E422" t="s">
        <v>671</v>
      </c>
      <c r="F422" t="s">
        <v>858</v>
      </c>
      <c r="G422" t="s">
        <v>375</v>
      </c>
      <c r="AT422" t="str">
        <f t="shared" si="80"/>
        <v>B0_HSIO85_N</v>
      </c>
      <c r="AU422" t="str">
        <f t="shared" si="81"/>
        <v>--</v>
      </c>
    </row>
    <row r="423" spans="1:47" x14ac:dyDescent="0.25">
      <c r="A423" t="str">
        <f t="shared" si="76"/>
        <v>U2-AA16</v>
      </c>
      <c r="B423" t="str">
        <f t="shared" si="77"/>
        <v>PHY_LED0_B</v>
      </c>
      <c r="C423" t="str">
        <f t="shared" si="78"/>
        <v>U2-PHY_LED0_B</v>
      </c>
      <c r="D423" t="str">
        <f t="shared" si="79"/>
        <v>U2-AA16</v>
      </c>
      <c r="E423" t="s">
        <v>671</v>
      </c>
      <c r="F423" t="s">
        <v>859</v>
      </c>
      <c r="G423" t="s">
        <v>708</v>
      </c>
      <c r="AT423" t="str">
        <f t="shared" si="80"/>
        <v>PHY_LED0_B</v>
      </c>
      <c r="AU423" t="str">
        <f t="shared" si="81"/>
        <v>--</v>
      </c>
    </row>
    <row r="424" spans="1:47" x14ac:dyDescent="0.25">
      <c r="A424" t="str">
        <f t="shared" si="76"/>
        <v>U2-AA17</v>
      </c>
      <c r="B424" t="str">
        <f t="shared" si="77"/>
        <v>B0_HSIO81_N</v>
      </c>
      <c r="C424" t="str">
        <f t="shared" si="78"/>
        <v>U2-B0_HSIO81_N</v>
      </c>
      <c r="D424" t="str">
        <f t="shared" si="79"/>
        <v>U2-AA17</v>
      </c>
      <c r="E424" t="s">
        <v>671</v>
      </c>
      <c r="F424" t="s">
        <v>860</v>
      </c>
      <c r="G424" t="s">
        <v>364</v>
      </c>
      <c r="AT424" t="str">
        <f t="shared" si="80"/>
        <v>B0_HSIO81_N</v>
      </c>
      <c r="AU424" t="str">
        <f t="shared" si="81"/>
        <v>--</v>
      </c>
    </row>
    <row r="425" spans="1:47" x14ac:dyDescent="0.25">
      <c r="A425" t="str">
        <f t="shared" si="76"/>
        <v>U2-AA18</v>
      </c>
      <c r="B425" t="str">
        <f t="shared" si="77"/>
        <v>B0_HSIO78_N</v>
      </c>
      <c r="C425" t="str">
        <f t="shared" si="78"/>
        <v>U2-B0_HSIO78_N</v>
      </c>
      <c r="D425" t="str">
        <f t="shared" si="79"/>
        <v>U2-AA18</v>
      </c>
      <c r="E425" t="s">
        <v>671</v>
      </c>
      <c r="F425" t="s">
        <v>861</v>
      </c>
      <c r="G425" t="s">
        <v>353</v>
      </c>
      <c r="AT425" t="str">
        <f t="shared" si="80"/>
        <v>B0_HSIO78_N</v>
      </c>
      <c r="AU425" t="str">
        <f t="shared" si="81"/>
        <v>--</v>
      </c>
    </row>
    <row r="426" spans="1:47" x14ac:dyDescent="0.25">
      <c r="A426" t="str">
        <f t="shared" si="76"/>
        <v>U2-AA19</v>
      </c>
      <c r="B426" t="str">
        <f t="shared" si="77"/>
        <v>VCCIOD</v>
      </c>
      <c r="C426" t="str">
        <f t="shared" si="78"/>
        <v>U2-VCCIOD</v>
      </c>
      <c r="D426" t="str">
        <f t="shared" si="79"/>
        <v>U2-AA19</v>
      </c>
      <c r="E426" t="s">
        <v>671</v>
      </c>
      <c r="F426" t="s">
        <v>862</v>
      </c>
      <c r="G426" t="s">
        <v>451</v>
      </c>
      <c r="AT426" t="str">
        <f t="shared" si="80"/>
        <v>VCCIOD</v>
      </c>
      <c r="AU426" t="str">
        <f t="shared" si="81"/>
        <v>--</v>
      </c>
    </row>
    <row r="427" spans="1:47" x14ac:dyDescent="0.25">
      <c r="A427" t="str">
        <f t="shared" si="76"/>
        <v>U2-AA20</v>
      </c>
      <c r="B427" t="str">
        <f t="shared" si="77"/>
        <v>B0_HSIO71_N</v>
      </c>
      <c r="C427" t="str">
        <f t="shared" si="78"/>
        <v>U2-B0_HSIO71_N</v>
      </c>
      <c r="D427" t="str">
        <f t="shared" si="79"/>
        <v>U2-AA20</v>
      </c>
      <c r="E427" t="s">
        <v>671</v>
      </c>
      <c r="F427" t="s">
        <v>863</v>
      </c>
      <c r="G427" t="s">
        <v>328</v>
      </c>
      <c r="AT427" t="str">
        <f t="shared" si="80"/>
        <v>B0_HSIO71_N</v>
      </c>
      <c r="AU427" t="str">
        <f t="shared" si="81"/>
        <v>--</v>
      </c>
    </row>
    <row r="428" spans="1:47" x14ac:dyDescent="0.25">
      <c r="A428" t="str">
        <f t="shared" si="76"/>
        <v>U2-AA21</v>
      </c>
      <c r="B428" t="str">
        <f t="shared" si="77"/>
        <v>B0_HSIO69_P</v>
      </c>
      <c r="C428" t="str">
        <f t="shared" si="78"/>
        <v>U2-B0_HSIO69_P</v>
      </c>
      <c r="D428" t="str">
        <f t="shared" si="79"/>
        <v>U2-AA21</v>
      </c>
      <c r="E428" t="s">
        <v>671</v>
      </c>
      <c r="F428" t="s">
        <v>864</v>
      </c>
      <c r="G428" t="s">
        <v>322</v>
      </c>
      <c r="AT428" t="str">
        <f t="shared" si="80"/>
        <v>B0_HSIO69_P</v>
      </c>
      <c r="AU428" t="str">
        <f t="shared" si="81"/>
        <v>--</v>
      </c>
    </row>
    <row r="429" spans="1:47" x14ac:dyDescent="0.25">
      <c r="A429" t="str">
        <f t="shared" si="76"/>
        <v>U2-AA22</v>
      </c>
      <c r="B429" t="str">
        <f t="shared" si="77"/>
        <v>B0_HSIO69_N</v>
      </c>
      <c r="C429" t="str">
        <f t="shared" si="78"/>
        <v>U2-B0_HSIO69_N</v>
      </c>
      <c r="D429" t="str">
        <f t="shared" si="79"/>
        <v>U2-AA22</v>
      </c>
      <c r="E429" t="s">
        <v>671</v>
      </c>
      <c r="F429" t="s">
        <v>865</v>
      </c>
      <c r="G429" t="s">
        <v>321</v>
      </c>
      <c r="AT429" t="str">
        <f t="shared" si="80"/>
        <v>B0_HSIO69_N</v>
      </c>
      <c r="AU429" t="str">
        <f t="shared" si="81"/>
        <v>--</v>
      </c>
    </row>
    <row r="430" spans="1:47" x14ac:dyDescent="0.25">
      <c r="A430" t="str">
        <f t="shared" si="76"/>
        <v>U2-AB12</v>
      </c>
      <c r="B430" t="str">
        <f t="shared" si="77"/>
        <v>B0_HSIO88_N</v>
      </c>
      <c r="C430" t="str">
        <f t="shared" si="78"/>
        <v>U2-B0_HSIO88_N</v>
      </c>
      <c r="D430" t="str">
        <f t="shared" si="79"/>
        <v>U2-AB12</v>
      </c>
      <c r="E430" t="s">
        <v>671</v>
      </c>
      <c r="F430" t="s">
        <v>866</v>
      </c>
      <c r="G430" t="s">
        <v>383</v>
      </c>
      <c r="AT430" t="str">
        <f t="shared" si="80"/>
        <v>B0_HSIO88_N</v>
      </c>
      <c r="AU430" t="str">
        <f t="shared" si="81"/>
        <v>--</v>
      </c>
    </row>
    <row r="431" spans="1:47" x14ac:dyDescent="0.25">
      <c r="A431" t="str">
        <f t="shared" si="76"/>
        <v>U2-AB13</v>
      </c>
      <c r="B431" t="str">
        <f t="shared" si="77"/>
        <v>B0_HSIO86_N</v>
      </c>
      <c r="C431" t="str">
        <f t="shared" si="78"/>
        <v>U2-B0_HSIO86_N</v>
      </c>
      <c r="D431" t="str">
        <f t="shared" si="79"/>
        <v>U2-AB13</v>
      </c>
      <c r="E431" t="s">
        <v>671</v>
      </c>
      <c r="F431" t="s">
        <v>867</v>
      </c>
      <c r="G431" t="s">
        <v>379</v>
      </c>
      <c r="AT431" t="str">
        <f t="shared" si="80"/>
        <v>B0_HSIO86_N</v>
      </c>
      <c r="AU431" t="str">
        <f t="shared" si="81"/>
        <v>--</v>
      </c>
    </row>
    <row r="432" spans="1:47" x14ac:dyDescent="0.25">
      <c r="A432" t="str">
        <f t="shared" si="76"/>
        <v>U2-AB14</v>
      </c>
      <c r="B432" t="str">
        <f t="shared" si="77"/>
        <v>B0_HSIO84_P</v>
      </c>
      <c r="C432" t="str">
        <f t="shared" si="78"/>
        <v>U2-B0_HSIO84_P</v>
      </c>
      <c r="D432" t="str">
        <f t="shared" si="79"/>
        <v>U2-AB14</v>
      </c>
      <c r="E432" t="s">
        <v>671</v>
      </c>
      <c r="F432" t="s">
        <v>868</v>
      </c>
      <c r="G432" t="s">
        <v>373</v>
      </c>
      <c r="AT432" t="str">
        <f t="shared" si="80"/>
        <v>B0_HSIO84_P</v>
      </c>
      <c r="AU432" t="str">
        <f t="shared" si="81"/>
        <v>--</v>
      </c>
    </row>
    <row r="433" spans="1:47" x14ac:dyDescent="0.25">
      <c r="A433" t="str">
        <f t="shared" si="76"/>
        <v>U2-AB15</v>
      </c>
      <c r="B433" t="str">
        <f t="shared" si="77"/>
        <v>B0_HSIO84_N</v>
      </c>
      <c r="C433" t="str">
        <f t="shared" si="78"/>
        <v>U2-B0_HSIO84_N</v>
      </c>
      <c r="D433" t="str">
        <f t="shared" si="79"/>
        <v>U2-AB15</v>
      </c>
      <c r="E433" t="s">
        <v>671</v>
      </c>
      <c r="F433" t="s">
        <v>869</v>
      </c>
      <c r="G433" t="s">
        <v>371</v>
      </c>
      <c r="AT433" t="str">
        <f t="shared" si="80"/>
        <v>B0_HSIO84_N</v>
      </c>
      <c r="AU433" t="str">
        <f t="shared" si="81"/>
        <v>--</v>
      </c>
    </row>
    <row r="434" spans="1:47" x14ac:dyDescent="0.25">
      <c r="A434" t="str">
        <f t="shared" si="76"/>
        <v>U2-AB16</v>
      </c>
      <c r="B434" t="str">
        <f t="shared" si="77"/>
        <v>VCCIOD</v>
      </c>
      <c r="C434" t="str">
        <f t="shared" si="78"/>
        <v>U2-VCCIOD</v>
      </c>
      <c r="D434" t="str">
        <f t="shared" si="79"/>
        <v>U2-AB16</v>
      </c>
      <c r="E434" t="s">
        <v>671</v>
      </c>
      <c r="F434" t="s">
        <v>870</v>
      </c>
      <c r="G434" t="s">
        <v>451</v>
      </c>
      <c r="AT434" t="str">
        <f t="shared" si="80"/>
        <v>VCCIOD</v>
      </c>
      <c r="AU434" t="str">
        <f t="shared" si="81"/>
        <v>--</v>
      </c>
    </row>
    <row r="435" spans="1:47" x14ac:dyDescent="0.25">
      <c r="A435" t="str">
        <f t="shared" si="76"/>
        <v>U2-AB17</v>
      </c>
      <c r="B435" t="str">
        <f t="shared" si="77"/>
        <v>B0_HSIO81_P</v>
      </c>
      <c r="C435" t="str">
        <f t="shared" si="78"/>
        <v>U2-B0_HSIO81_P</v>
      </c>
      <c r="D435" t="str">
        <f t="shared" si="79"/>
        <v>U2-AB17</v>
      </c>
      <c r="E435" t="s">
        <v>671</v>
      </c>
      <c r="F435" t="s">
        <v>871</v>
      </c>
      <c r="G435" t="s">
        <v>365</v>
      </c>
      <c r="AT435" t="str">
        <f t="shared" si="80"/>
        <v>B0_HSIO81_P</v>
      </c>
      <c r="AU435" t="str">
        <f t="shared" si="81"/>
        <v>--</v>
      </c>
    </row>
    <row r="436" spans="1:47" x14ac:dyDescent="0.25">
      <c r="A436" t="str">
        <f t="shared" si="76"/>
        <v>U2-AB18</v>
      </c>
      <c r="B436" t="str">
        <f t="shared" si="77"/>
        <v>B0_HSIO78_P</v>
      </c>
      <c r="C436" t="str">
        <f t="shared" si="78"/>
        <v>U2-B0_HSIO78_P</v>
      </c>
      <c r="D436" t="str">
        <f t="shared" si="79"/>
        <v>U2-AB18</v>
      </c>
      <c r="E436" t="s">
        <v>671</v>
      </c>
      <c r="F436" t="s">
        <v>872</v>
      </c>
      <c r="G436" t="s">
        <v>355</v>
      </c>
      <c r="AT436" t="str">
        <f t="shared" si="80"/>
        <v>B0_HSIO78_P</v>
      </c>
      <c r="AU436" t="str">
        <f t="shared" si="81"/>
        <v>--</v>
      </c>
    </row>
    <row r="437" spans="1:47" x14ac:dyDescent="0.25">
      <c r="A437" t="str">
        <f t="shared" si="76"/>
        <v>U2-AB19</v>
      </c>
      <c r="B437" t="str">
        <f t="shared" si="77"/>
        <v>B0_HSIO70_P</v>
      </c>
      <c r="C437" t="str">
        <f t="shared" si="78"/>
        <v>U2-B0_HSIO70_P</v>
      </c>
      <c r="D437" t="str">
        <f t="shared" si="79"/>
        <v>U2-AB19</v>
      </c>
      <c r="E437" t="s">
        <v>671</v>
      </c>
      <c r="F437" t="s">
        <v>873</v>
      </c>
      <c r="G437" t="s">
        <v>326</v>
      </c>
      <c r="AT437" t="str">
        <f t="shared" si="80"/>
        <v>B0_HSIO70_P</v>
      </c>
      <c r="AU437" t="str">
        <f t="shared" si="81"/>
        <v>--</v>
      </c>
    </row>
    <row r="438" spans="1:47" x14ac:dyDescent="0.25">
      <c r="A438" t="str">
        <f t="shared" si="76"/>
        <v>U2-AB20</v>
      </c>
      <c r="B438" t="str">
        <f t="shared" si="77"/>
        <v>B0_HSIO70_N</v>
      </c>
      <c r="C438" t="str">
        <f t="shared" si="78"/>
        <v>U2-B0_HSIO70_N</v>
      </c>
      <c r="D438" t="str">
        <f t="shared" si="79"/>
        <v>U2-AB20</v>
      </c>
      <c r="E438" t="s">
        <v>671</v>
      </c>
      <c r="F438" t="s">
        <v>874</v>
      </c>
      <c r="G438" t="s">
        <v>324</v>
      </c>
      <c r="AT438" t="str">
        <f t="shared" si="80"/>
        <v>B0_HSIO70_N</v>
      </c>
      <c r="AU438" t="str">
        <f t="shared" si="81"/>
        <v>--</v>
      </c>
    </row>
    <row r="439" spans="1:47" x14ac:dyDescent="0.25">
      <c r="A439" t="str">
        <f t="shared" si="76"/>
        <v>U2-AB21</v>
      </c>
      <c r="B439" t="str">
        <f t="shared" si="77"/>
        <v>B0_HSIO71_P</v>
      </c>
      <c r="C439" t="str">
        <f t="shared" si="78"/>
        <v>U2-B0_HSIO71_P</v>
      </c>
      <c r="D439" t="str">
        <f t="shared" si="79"/>
        <v>U2-AB21</v>
      </c>
      <c r="E439" t="s">
        <v>671</v>
      </c>
      <c r="F439" t="s">
        <v>875</v>
      </c>
      <c r="G439" t="s">
        <v>330</v>
      </c>
      <c r="AT439" t="str">
        <f t="shared" si="80"/>
        <v>B0_HSIO71_P</v>
      </c>
      <c r="AU439" t="str">
        <f t="shared" si="81"/>
        <v>--</v>
      </c>
    </row>
    <row r="440" spans="1:47" x14ac:dyDescent="0.25">
      <c r="A440" t="str">
        <f t="shared" si="76"/>
        <v>U2-R12</v>
      </c>
      <c r="B440" t="str">
        <f t="shared" si="77"/>
        <v>B0_HSIO95_P</v>
      </c>
      <c r="C440" t="str">
        <f t="shared" si="78"/>
        <v>U2-B0_HSIO95_P</v>
      </c>
      <c r="D440" t="str">
        <f t="shared" si="79"/>
        <v>U2-R12</v>
      </c>
      <c r="E440" t="s">
        <v>671</v>
      </c>
      <c r="F440" t="s">
        <v>876</v>
      </c>
      <c r="G440" t="s">
        <v>411</v>
      </c>
      <c r="AT440" t="str">
        <f t="shared" si="80"/>
        <v>B0_HSIO95_P</v>
      </c>
      <c r="AU440" t="str">
        <f t="shared" si="81"/>
        <v>--</v>
      </c>
    </row>
    <row r="441" spans="1:47" x14ac:dyDescent="0.25">
      <c r="A441" t="str">
        <f t="shared" si="76"/>
        <v>U2-R14</v>
      </c>
      <c r="B441" t="str">
        <f t="shared" si="77"/>
        <v>B0_HSIO77_N</v>
      </c>
      <c r="C441" t="str">
        <f t="shared" si="78"/>
        <v>U2-B0_HSIO77_N</v>
      </c>
      <c r="D441" t="str">
        <f t="shared" si="79"/>
        <v>U2-R14</v>
      </c>
      <c r="E441" t="s">
        <v>671</v>
      </c>
      <c r="F441" t="s">
        <v>877</v>
      </c>
      <c r="G441" t="s">
        <v>349</v>
      </c>
      <c r="AT441" t="str">
        <f t="shared" si="80"/>
        <v>B0_HSIO77_N</v>
      </c>
      <c r="AU441" t="str">
        <f t="shared" si="81"/>
        <v>--</v>
      </c>
    </row>
    <row r="442" spans="1:47" x14ac:dyDescent="0.25">
      <c r="A442" t="str">
        <f t="shared" si="76"/>
        <v>U2-R15</v>
      </c>
      <c r="B442" t="str">
        <f t="shared" si="77"/>
        <v>B0_HSIO77_P</v>
      </c>
      <c r="C442" t="str">
        <f t="shared" si="78"/>
        <v>U2-B0_HSIO77_P</v>
      </c>
      <c r="D442" t="str">
        <f t="shared" si="79"/>
        <v>U2-R15</v>
      </c>
      <c r="E442" t="s">
        <v>671</v>
      </c>
      <c r="F442" t="s">
        <v>878</v>
      </c>
      <c r="G442" t="s">
        <v>351</v>
      </c>
      <c r="AT442" t="str">
        <f t="shared" si="80"/>
        <v>B0_HSIO77_P</v>
      </c>
      <c r="AU442" t="str">
        <f t="shared" si="81"/>
        <v>--</v>
      </c>
    </row>
    <row r="443" spans="1:47" x14ac:dyDescent="0.25">
      <c r="A443" t="str">
        <f t="shared" si="76"/>
        <v>U2-R16</v>
      </c>
      <c r="B443" t="str">
        <f t="shared" si="77"/>
        <v>B0_HSIO75_N</v>
      </c>
      <c r="C443" t="str">
        <f t="shared" si="78"/>
        <v>U2-B0_HSIO75_N</v>
      </c>
      <c r="D443" t="str">
        <f t="shared" si="79"/>
        <v>U2-R16</v>
      </c>
      <c r="E443" t="s">
        <v>671</v>
      </c>
      <c r="F443" t="s">
        <v>879</v>
      </c>
      <c r="G443" t="s">
        <v>342</v>
      </c>
      <c r="AT443" t="str">
        <f t="shared" si="80"/>
        <v>B0_HSIO75_N</v>
      </c>
      <c r="AU443" t="str">
        <f t="shared" si="81"/>
        <v>--</v>
      </c>
    </row>
    <row r="444" spans="1:47" x14ac:dyDescent="0.25">
      <c r="A444" t="str">
        <f t="shared" si="76"/>
        <v>U2-T12</v>
      </c>
      <c r="B444" t="str">
        <f t="shared" si="77"/>
        <v>B0_HSIO94_N</v>
      </c>
      <c r="C444" t="str">
        <f t="shared" si="78"/>
        <v>U2-B0_HSIO94_N</v>
      </c>
      <c r="D444" t="str">
        <f t="shared" si="79"/>
        <v>U2-T12</v>
      </c>
      <c r="E444" t="s">
        <v>671</v>
      </c>
      <c r="F444" t="s">
        <v>880</v>
      </c>
      <c r="G444" t="s">
        <v>405</v>
      </c>
      <c r="AT444" t="str">
        <f t="shared" si="80"/>
        <v>B0_HSIO94_N</v>
      </c>
      <c r="AU444" t="str">
        <f t="shared" si="81"/>
        <v>--</v>
      </c>
    </row>
    <row r="445" spans="1:47" x14ac:dyDescent="0.25">
      <c r="A445" t="str">
        <f t="shared" si="76"/>
        <v>U2-T13</v>
      </c>
      <c r="B445" t="str">
        <f t="shared" si="77"/>
        <v>B0_HSIO95_N</v>
      </c>
      <c r="C445" t="str">
        <f t="shared" si="78"/>
        <v>U2-B0_HSIO95_N</v>
      </c>
      <c r="D445" t="str">
        <f t="shared" si="79"/>
        <v>U2-T13</v>
      </c>
      <c r="E445" t="s">
        <v>671</v>
      </c>
      <c r="F445" t="s">
        <v>881</v>
      </c>
      <c r="G445" t="s">
        <v>409</v>
      </c>
      <c r="AT445" t="str">
        <f t="shared" si="80"/>
        <v>B0_HSIO95_N</v>
      </c>
      <c r="AU445" t="str">
        <f t="shared" si="81"/>
        <v>--</v>
      </c>
    </row>
    <row r="446" spans="1:47" x14ac:dyDescent="0.25">
      <c r="A446" t="str">
        <f t="shared" si="76"/>
        <v>U2-T14</v>
      </c>
      <c r="B446" t="str">
        <f t="shared" si="77"/>
        <v>VCCIOD</v>
      </c>
      <c r="C446" t="str">
        <f t="shared" si="78"/>
        <v>U2-VCCIOD</v>
      </c>
      <c r="D446" t="str">
        <f t="shared" si="79"/>
        <v>U2-T14</v>
      </c>
      <c r="E446" t="s">
        <v>671</v>
      </c>
      <c r="F446" t="s">
        <v>882</v>
      </c>
      <c r="G446" t="s">
        <v>451</v>
      </c>
      <c r="AT446" t="str">
        <f t="shared" si="80"/>
        <v>VCCIOD</v>
      </c>
      <c r="AU446" t="str">
        <f t="shared" si="81"/>
        <v>--</v>
      </c>
    </row>
    <row r="447" spans="1:47" x14ac:dyDescent="0.25">
      <c r="A447" t="str">
        <f t="shared" si="76"/>
        <v>U2-T15</v>
      </c>
      <c r="B447" t="str">
        <f t="shared" si="77"/>
        <v>B0_HSIO91_N</v>
      </c>
      <c r="C447" t="str">
        <f t="shared" si="78"/>
        <v>U2-B0_HSIO91_N</v>
      </c>
      <c r="D447" t="str">
        <f t="shared" si="79"/>
        <v>U2-T15</v>
      </c>
      <c r="E447" t="s">
        <v>671</v>
      </c>
      <c r="F447" t="s">
        <v>883</v>
      </c>
      <c r="G447" t="s">
        <v>395</v>
      </c>
      <c r="AT447" t="str">
        <f t="shared" si="80"/>
        <v>B0_HSIO91_N</v>
      </c>
      <c r="AU447" t="str">
        <f t="shared" si="81"/>
        <v>--</v>
      </c>
    </row>
    <row r="448" spans="1:47" x14ac:dyDescent="0.25">
      <c r="A448" t="str">
        <f t="shared" si="76"/>
        <v>U2-T16</v>
      </c>
      <c r="B448" t="str">
        <f t="shared" si="77"/>
        <v>B0_HSIO75_P</v>
      </c>
      <c r="C448" t="str">
        <f t="shared" si="78"/>
        <v>U2-B0_HSIO75_P</v>
      </c>
      <c r="D448" t="str">
        <f t="shared" si="79"/>
        <v>U2-T16</v>
      </c>
      <c r="E448" t="s">
        <v>671</v>
      </c>
      <c r="F448" t="s">
        <v>884</v>
      </c>
      <c r="G448" t="s">
        <v>344</v>
      </c>
      <c r="AT448" t="str">
        <f t="shared" si="80"/>
        <v>B0_HSIO75_P</v>
      </c>
      <c r="AU448" t="str">
        <f t="shared" si="81"/>
        <v>--</v>
      </c>
    </row>
    <row r="449" spans="1:47" x14ac:dyDescent="0.25">
      <c r="A449" t="str">
        <f t="shared" si="76"/>
        <v>U2-T17</v>
      </c>
      <c r="B449" t="str">
        <f t="shared" si="77"/>
        <v>B0_HSIO73_P</v>
      </c>
      <c r="C449" t="str">
        <f t="shared" si="78"/>
        <v>U2-B0_HSIO73_P</v>
      </c>
      <c r="D449" t="str">
        <f t="shared" si="79"/>
        <v>U2-T17</v>
      </c>
      <c r="E449" t="s">
        <v>671</v>
      </c>
      <c r="F449" t="s">
        <v>885</v>
      </c>
      <c r="G449" t="s">
        <v>337</v>
      </c>
      <c r="AT449" t="str">
        <f t="shared" si="80"/>
        <v>B0_HSIO73_P</v>
      </c>
      <c r="AU449" t="str">
        <f t="shared" si="81"/>
        <v>--</v>
      </c>
    </row>
    <row r="450" spans="1:47" x14ac:dyDescent="0.25">
      <c r="A450" t="str">
        <f t="shared" si="76"/>
        <v>U2-U12</v>
      </c>
      <c r="B450" t="str">
        <f t="shared" si="77"/>
        <v>B0_HSIO94_P</v>
      </c>
      <c r="C450" t="str">
        <f t="shared" si="78"/>
        <v>U2-B0_HSIO94_P</v>
      </c>
      <c r="D450" t="str">
        <f t="shared" si="79"/>
        <v>U2-U12</v>
      </c>
      <c r="E450" t="s">
        <v>671</v>
      </c>
      <c r="F450" t="s">
        <v>886</v>
      </c>
      <c r="G450" t="s">
        <v>407</v>
      </c>
      <c r="AT450" t="str">
        <f t="shared" si="80"/>
        <v>B0_HSIO94_P</v>
      </c>
      <c r="AU450" t="str">
        <f t="shared" si="81"/>
        <v>--</v>
      </c>
    </row>
    <row r="451" spans="1:47" x14ac:dyDescent="0.25">
      <c r="A451" t="str">
        <f t="shared" si="76"/>
        <v>U2-U13</v>
      </c>
      <c r="B451" t="str">
        <f t="shared" si="77"/>
        <v>B0_HSIO93_N</v>
      </c>
      <c r="C451" t="str">
        <f t="shared" si="78"/>
        <v>U2-B0_HSIO93_N</v>
      </c>
      <c r="D451" t="str">
        <f t="shared" si="79"/>
        <v>U2-U13</v>
      </c>
      <c r="E451" t="s">
        <v>671</v>
      </c>
      <c r="F451" t="s">
        <v>887</v>
      </c>
      <c r="G451" t="s">
        <v>401</v>
      </c>
      <c r="AT451" t="str">
        <f t="shared" si="80"/>
        <v>B0_HSIO93_N</v>
      </c>
      <c r="AU451" t="str">
        <f t="shared" si="81"/>
        <v>--</v>
      </c>
    </row>
    <row r="452" spans="1:47" x14ac:dyDescent="0.25">
      <c r="A452" t="str">
        <f t="shared" si="76"/>
        <v>U2-U14</v>
      </c>
      <c r="B452" t="str">
        <f t="shared" si="77"/>
        <v>B0_HSIO93_P</v>
      </c>
      <c r="C452" t="str">
        <f t="shared" si="78"/>
        <v>U2-B0_HSIO93_P</v>
      </c>
      <c r="D452" t="str">
        <f t="shared" si="79"/>
        <v>U2-U14</v>
      </c>
      <c r="E452" t="s">
        <v>671</v>
      </c>
      <c r="F452" t="s">
        <v>888</v>
      </c>
      <c r="G452" t="s">
        <v>403</v>
      </c>
      <c r="AT452" t="str">
        <f t="shared" si="80"/>
        <v>B0_HSIO93_P</v>
      </c>
      <c r="AU452" t="str">
        <f t="shared" si="81"/>
        <v>--</v>
      </c>
    </row>
    <row r="453" spans="1:47" x14ac:dyDescent="0.25">
      <c r="A453" t="str">
        <f t="shared" si="76"/>
        <v>U2-U15</v>
      </c>
      <c r="B453" t="str">
        <f t="shared" si="77"/>
        <v>B0_HSIO91_P</v>
      </c>
      <c r="C453" t="str">
        <f t="shared" si="78"/>
        <v>U2-B0_HSIO91_P</v>
      </c>
      <c r="D453" t="str">
        <f t="shared" si="79"/>
        <v>U2-U15</v>
      </c>
      <c r="E453" t="s">
        <v>671</v>
      </c>
      <c r="F453" t="s">
        <v>889</v>
      </c>
      <c r="G453" t="s">
        <v>397</v>
      </c>
      <c r="AT453" t="str">
        <f t="shared" si="80"/>
        <v>B0_HSIO91_P</v>
      </c>
      <c r="AU453" t="str">
        <f t="shared" si="81"/>
        <v>--</v>
      </c>
    </row>
    <row r="454" spans="1:47" x14ac:dyDescent="0.25">
      <c r="A454" t="str">
        <f t="shared" ref="A454:A517" si="82">$E454&amp;"-"&amp;$F454</f>
        <v>U2-U17</v>
      </c>
      <c r="B454" t="str">
        <f t="shared" ref="B454:B517" si="83">IF(OR(E454=$A$2,E454=$B$2,E454=$C$2,E454=$D$2),"--",G454)</f>
        <v>B0_HSIO73_N</v>
      </c>
      <c r="C454" t="str">
        <f t="shared" ref="C454:C517" si="84">$E454&amp;"-"&amp;$G454</f>
        <v>U2-B0_HSIO73_N</v>
      </c>
      <c r="D454" t="str">
        <f t="shared" ref="D454:D517" si="85">A454</f>
        <v>U2-U17</v>
      </c>
      <c r="E454" t="s">
        <v>671</v>
      </c>
      <c r="F454" t="s">
        <v>890</v>
      </c>
      <c r="G454" t="s">
        <v>335</v>
      </c>
      <c r="AT454" t="str">
        <f t="shared" ref="AT454:AT517" si="86">IF(IF(COUNTIF($AO$6:$AQ$150,B454)&gt;0,"---","--")="---",VLOOKUP(B454,$AO$6:$AQ$150,3,0),B454)</f>
        <v>B0_HSIO73_N</v>
      </c>
      <c r="AU454" t="str">
        <f t="shared" ref="AU454:AU517" si="87">IF(IF(COUNTIF($AO$6:$AQ$150,B454)&gt;0,"---","--")="---",VLOOKUP(B454,$AO$6:$AQ$150,2,0),"--")</f>
        <v>--</v>
      </c>
    </row>
    <row r="455" spans="1:47" x14ac:dyDescent="0.25">
      <c r="A455" t="str">
        <f t="shared" si="82"/>
        <v>U2-U18</v>
      </c>
      <c r="B455" t="str">
        <f t="shared" si="83"/>
        <v>B0_HSIO74_N</v>
      </c>
      <c r="C455" t="str">
        <f t="shared" si="84"/>
        <v>U2-B0_HSIO74_N</v>
      </c>
      <c r="D455" t="str">
        <f t="shared" si="85"/>
        <v>U2-U18</v>
      </c>
      <c r="E455" t="s">
        <v>671</v>
      </c>
      <c r="F455" t="s">
        <v>891</v>
      </c>
      <c r="G455" t="s">
        <v>338</v>
      </c>
      <c r="AT455" t="str">
        <f t="shared" si="86"/>
        <v>B0_HSIO74_N</v>
      </c>
      <c r="AU455" t="str">
        <f t="shared" si="87"/>
        <v>--</v>
      </c>
    </row>
    <row r="456" spans="1:47" x14ac:dyDescent="0.25">
      <c r="A456" t="str">
        <f t="shared" si="82"/>
        <v>U2-U19</v>
      </c>
      <c r="B456" t="str">
        <f t="shared" si="83"/>
        <v>B0_HSIO74_P</v>
      </c>
      <c r="C456" t="str">
        <f t="shared" si="84"/>
        <v>U2-B0_HSIO74_P</v>
      </c>
      <c r="D456" t="str">
        <f t="shared" si="85"/>
        <v>U2-U19</v>
      </c>
      <c r="E456" t="s">
        <v>671</v>
      </c>
      <c r="F456" t="s">
        <v>892</v>
      </c>
      <c r="G456" t="s">
        <v>340</v>
      </c>
      <c r="AT456" t="str">
        <f t="shared" si="86"/>
        <v>B0_HSIO74_P</v>
      </c>
      <c r="AU456" t="str">
        <f t="shared" si="87"/>
        <v>--</v>
      </c>
    </row>
    <row r="457" spans="1:47" x14ac:dyDescent="0.25">
      <c r="A457" t="str">
        <f t="shared" si="82"/>
        <v>U2-V12</v>
      </c>
      <c r="B457" t="str">
        <f t="shared" si="83"/>
        <v>B0_HSIO92_N</v>
      </c>
      <c r="C457" t="str">
        <f t="shared" si="84"/>
        <v>U2-B0_HSIO92_N</v>
      </c>
      <c r="D457" t="str">
        <f t="shared" si="85"/>
        <v>U2-V12</v>
      </c>
      <c r="E457" t="s">
        <v>671</v>
      </c>
      <c r="F457" t="s">
        <v>893</v>
      </c>
      <c r="G457" t="s">
        <v>399</v>
      </c>
      <c r="AT457" t="str">
        <f t="shared" si="86"/>
        <v>B0_HSIO92_N</v>
      </c>
      <c r="AU457" t="str">
        <f t="shared" si="87"/>
        <v>--</v>
      </c>
    </row>
    <row r="458" spans="1:47" x14ac:dyDescent="0.25">
      <c r="A458" t="str">
        <f t="shared" si="82"/>
        <v>U2-V14</v>
      </c>
      <c r="B458" t="str">
        <f t="shared" si="83"/>
        <v>B0_HSIO90_P</v>
      </c>
      <c r="C458" t="str">
        <f t="shared" si="84"/>
        <v>U2-B0_HSIO90_P</v>
      </c>
      <c r="D458" t="str">
        <f t="shared" si="85"/>
        <v>U2-V14</v>
      </c>
      <c r="E458" t="s">
        <v>671</v>
      </c>
      <c r="F458" t="s">
        <v>894</v>
      </c>
      <c r="G458" t="s">
        <v>393</v>
      </c>
      <c r="AT458" t="str">
        <f t="shared" si="86"/>
        <v>B0_HSIO90_P</v>
      </c>
      <c r="AU458" t="str">
        <f t="shared" si="87"/>
        <v>--</v>
      </c>
    </row>
    <row r="459" spans="1:47" x14ac:dyDescent="0.25">
      <c r="A459" t="str">
        <f t="shared" si="82"/>
        <v>U2-V15</v>
      </c>
      <c r="B459" t="str">
        <f t="shared" si="83"/>
        <v>B0_HSIO90_N</v>
      </c>
      <c r="C459" t="str">
        <f t="shared" si="84"/>
        <v>U2-B0_HSIO90_N</v>
      </c>
      <c r="D459" t="str">
        <f t="shared" si="85"/>
        <v>U2-V15</v>
      </c>
      <c r="E459" t="s">
        <v>671</v>
      </c>
      <c r="F459" t="s">
        <v>895</v>
      </c>
      <c r="G459" t="s">
        <v>391</v>
      </c>
      <c r="AT459" t="str">
        <f t="shared" si="86"/>
        <v>B0_HSIO90_N</v>
      </c>
      <c r="AU459" t="str">
        <f t="shared" si="87"/>
        <v>--</v>
      </c>
    </row>
    <row r="460" spans="1:47" x14ac:dyDescent="0.25">
      <c r="A460" t="str">
        <f t="shared" si="82"/>
        <v>U2-V16</v>
      </c>
      <c r="B460" t="str">
        <f t="shared" si="83"/>
        <v>B0_HSIO76_N</v>
      </c>
      <c r="C460" t="str">
        <f t="shared" si="84"/>
        <v>U2-B0_HSIO76_N</v>
      </c>
      <c r="D460" t="str">
        <f t="shared" si="85"/>
        <v>U2-V16</v>
      </c>
      <c r="E460" t="s">
        <v>671</v>
      </c>
      <c r="F460" t="s">
        <v>896</v>
      </c>
      <c r="G460" t="s">
        <v>346</v>
      </c>
      <c r="AT460" t="str">
        <f t="shared" si="86"/>
        <v>B0_HSIO76_N</v>
      </c>
      <c r="AU460" t="str">
        <f t="shared" si="87"/>
        <v>--</v>
      </c>
    </row>
    <row r="461" spans="1:47" x14ac:dyDescent="0.25">
      <c r="A461" t="str">
        <f t="shared" si="82"/>
        <v>U2-V17</v>
      </c>
      <c r="B461" t="str">
        <f t="shared" si="83"/>
        <v>B0_HSIO76_P</v>
      </c>
      <c r="C461" t="str">
        <f t="shared" si="84"/>
        <v>U2-B0_HSIO76_P</v>
      </c>
      <c r="D461" t="str">
        <f t="shared" si="85"/>
        <v>U2-V17</v>
      </c>
      <c r="E461" t="s">
        <v>671</v>
      </c>
      <c r="F461" t="s">
        <v>897</v>
      </c>
      <c r="G461" t="s">
        <v>347</v>
      </c>
      <c r="AT461" t="str">
        <f t="shared" si="86"/>
        <v>B0_HSIO76_P</v>
      </c>
      <c r="AU461" t="str">
        <f t="shared" si="87"/>
        <v>--</v>
      </c>
    </row>
    <row r="462" spans="1:47" x14ac:dyDescent="0.25">
      <c r="A462" t="str">
        <f t="shared" si="82"/>
        <v>U2-V18</v>
      </c>
      <c r="B462" t="str">
        <f t="shared" si="83"/>
        <v>VCCIOD</v>
      </c>
      <c r="C462" t="str">
        <f t="shared" si="84"/>
        <v>U2-VCCIOD</v>
      </c>
      <c r="D462" t="str">
        <f t="shared" si="85"/>
        <v>U2-V18</v>
      </c>
      <c r="E462" t="s">
        <v>671</v>
      </c>
      <c r="F462" t="s">
        <v>898</v>
      </c>
      <c r="G462" t="s">
        <v>451</v>
      </c>
      <c r="AT462" t="str">
        <f t="shared" si="86"/>
        <v>VCCIOD</v>
      </c>
      <c r="AU462" t="str">
        <f t="shared" si="87"/>
        <v>--</v>
      </c>
    </row>
    <row r="463" spans="1:47" x14ac:dyDescent="0.25">
      <c r="A463" t="str">
        <f t="shared" si="82"/>
        <v>U2-V19</v>
      </c>
      <c r="B463" t="str">
        <f t="shared" si="83"/>
        <v>B0_HSIO72_N</v>
      </c>
      <c r="C463" t="str">
        <f t="shared" si="84"/>
        <v>U2-B0_HSIO72_N</v>
      </c>
      <c r="D463" t="str">
        <f t="shared" si="85"/>
        <v>U2-V19</v>
      </c>
      <c r="E463" t="s">
        <v>671</v>
      </c>
      <c r="F463" t="s">
        <v>899</v>
      </c>
      <c r="G463" t="s">
        <v>332</v>
      </c>
      <c r="AT463" t="str">
        <f t="shared" si="86"/>
        <v>B0_HSIO72_N</v>
      </c>
      <c r="AU463" t="str">
        <f t="shared" si="87"/>
        <v>--</v>
      </c>
    </row>
    <row r="464" spans="1:47" x14ac:dyDescent="0.25">
      <c r="A464" t="str">
        <f t="shared" si="82"/>
        <v>U2-V20</v>
      </c>
      <c r="B464" t="str">
        <f t="shared" si="83"/>
        <v>B0_HSIO72_P</v>
      </c>
      <c r="C464" t="str">
        <f t="shared" si="84"/>
        <v>U2-B0_HSIO72_P</v>
      </c>
      <c r="D464" t="str">
        <f t="shared" si="85"/>
        <v>U2-V20</v>
      </c>
      <c r="E464" t="s">
        <v>671</v>
      </c>
      <c r="F464" t="s">
        <v>900</v>
      </c>
      <c r="G464" t="s">
        <v>333</v>
      </c>
      <c r="AT464" t="str">
        <f t="shared" si="86"/>
        <v>B0_HSIO72_P</v>
      </c>
      <c r="AU464" t="str">
        <f t="shared" si="87"/>
        <v>--</v>
      </c>
    </row>
    <row r="465" spans="1:47" x14ac:dyDescent="0.25">
      <c r="A465" t="str">
        <f t="shared" si="82"/>
        <v>U2-V21</v>
      </c>
      <c r="B465" t="str">
        <f t="shared" si="83"/>
        <v>B0_HSIO68_N</v>
      </c>
      <c r="C465" t="str">
        <f t="shared" si="84"/>
        <v>U2-B0_HSIO68_N</v>
      </c>
      <c r="D465" t="str">
        <f t="shared" si="85"/>
        <v>U2-V21</v>
      </c>
      <c r="E465" t="s">
        <v>671</v>
      </c>
      <c r="F465" t="s">
        <v>901</v>
      </c>
      <c r="G465" t="s">
        <v>317</v>
      </c>
      <c r="AT465" t="str">
        <f t="shared" si="86"/>
        <v>B0_HSIO68_N</v>
      </c>
      <c r="AU465" t="str">
        <f t="shared" si="87"/>
        <v>--</v>
      </c>
    </row>
    <row r="466" spans="1:47" x14ac:dyDescent="0.25">
      <c r="A466" t="str">
        <f t="shared" si="82"/>
        <v>U2-V22</v>
      </c>
      <c r="B466" t="str">
        <f t="shared" si="83"/>
        <v>B0_HSIO66_N</v>
      </c>
      <c r="C466" t="str">
        <f t="shared" si="84"/>
        <v>U2-B0_HSIO66_N</v>
      </c>
      <c r="D466" t="str">
        <f t="shared" si="85"/>
        <v>U2-V22</v>
      </c>
      <c r="E466" t="s">
        <v>671</v>
      </c>
      <c r="F466" t="s">
        <v>902</v>
      </c>
      <c r="G466" t="s">
        <v>310</v>
      </c>
      <c r="AT466" t="str">
        <f t="shared" si="86"/>
        <v>B0_HSIO66_N</v>
      </c>
      <c r="AU466" t="str">
        <f t="shared" si="87"/>
        <v>--</v>
      </c>
    </row>
    <row r="467" spans="1:47" x14ac:dyDescent="0.25">
      <c r="A467" t="str">
        <f t="shared" si="82"/>
        <v>U2-W12</v>
      </c>
      <c r="B467" t="str">
        <f t="shared" si="83"/>
        <v>B0_HSIO92_P</v>
      </c>
      <c r="C467" t="str">
        <f t="shared" si="84"/>
        <v>U2-B0_HSIO92_P</v>
      </c>
      <c r="D467" t="str">
        <f t="shared" si="85"/>
        <v>U2-W12</v>
      </c>
      <c r="E467" t="s">
        <v>671</v>
      </c>
      <c r="F467" t="s">
        <v>903</v>
      </c>
      <c r="G467" t="s">
        <v>400</v>
      </c>
      <c r="AT467" t="str">
        <f t="shared" si="86"/>
        <v>B0_HSIO92_P</v>
      </c>
      <c r="AU467" t="str">
        <f t="shared" si="87"/>
        <v>--</v>
      </c>
    </row>
    <row r="468" spans="1:47" x14ac:dyDescent="0.25">
      <c r="A468" t="str">
        <f t="shared" si="82"/>
        <v>U2-W13</v>
      </c>
      <c r="B468" t="str">
        <f t="shared" si="83"/>
        <v>B0_HSIO89_P</v>
      </c>
      <c r="C468" t="str">
        <f t="shared" si="84"/>
        <v>U2-B0_HSIO89_P</v>
      </c>
      <c r="D468" t="str">
        <f t="shared" si="85"/>
        <v>U2-W13</v>
      </c>
      <c r="E468" t="s">
        <v>671</v>
      </c>
      <c r="F468" t="s">
        <v>904</v>
      </c>
      <c r="G468" t="s">
        <v>389</v>
      </c>
      <c r="AT468" t="str">
        <f t="shared" si="86"/>
        <v>B0_HSIO89_P</v>
      </c>
      <c r="AU468" t="str">
        <f t="shared" si="87"/>
        <v>--</v>
      </c>
    </row>
    <row r="469" spans="1:47" x14ac:dyDescent="0.25">
      <c r="A469" t="str">
        <f t="shared" si="82"/>
        <v>U2-W14</v>
      </c>
      <c r="B469" t="str">
        <f t="shared" si="83"/>
        <v>B0_HSIO87_N</v>
      </c>
      <c r="C469" t="str">
        <f t="shared" si="84"/>
        <v>U2-B0_HSIO87_N</v>
      </c>
      <c r="D469" t="str">
        <f t="shared" si="85"/>
        <v>U2-W14</v>
      </c>
      <c r="E469" t="s">
        <v>671</v>
      </c>
      <c r="F469" t="s">
        <v>905</v>
      </c>
      <c r="G469" t="s">
        <v>382</v>
      </c>
      <c r="AT469" t="str">
        <f t="shared" si="86"/>
        <v>B0_HSIO87_N</v>
      </c>
      <c r="AU469" t="str">
        <f t="shared" si="87"/>
        <v>--</v>
      </c>
    </row>
    <row r="470" spans="1:47" x14ac:dyDescent="0.25">
      <c r="A470" t="str">
        <f t="shared" si="82"/>
        <v>U2-W15</v>
      </c>
      <c r="B470" t="str">
        <f t="shared" si="83"/>
        <v>VCCIOD</v>
      </c>
      <c r="C470" t="str">
        <f t="shared" si="84"/>
        <v>U2-VCCIOD</v>
      </c>
      <c r="D470" t="str">
        <f t="shared" si="85"/>
        <v>U2-W15</v>
      </c>
      <c r="E470" t="s">
        <v>671</v>
      </c>
      <c r="F470" t="s">
        <v>906</v>
      </c>
      <c r="G470" t="s">
        <v>451</v>
      </c>
      <c r="AT470" t="str">
        <f t="shared" si="86"/>
        <v>VCCIOD</v>
      </c>
      <c r="AU470" t="str">
        <f t="shared" si="87"/>
        <v>--</v>
      </c>
    </row>
    <row r="471" spans="1:47" x14ac:dyDescent="0.25">
      <c r="A471" t="str">
        <f t="shared" si="82"/>
        <v>U2-W16</v>
      </c>
      <c r="B471" t="str">
        <f t="shared" si="83"/>
        <v>B0_HSIO83_P</v>
      </c>
      <c r="C471" t="str">
        <f t="shared" si="84"/>
        <v>U2-B0_HSIO83_P</v>
      </c>
      <c r="D471" t="str">
        <f t="shared" si="85"/>
        <v>U2-W16</v>
      </c>
      <c r="E471" t="s">
        <v>671</v>
      </c>
      <c r="F471" t="s">
        <v>907</v>
      </c>
      <c r="G471" t="s">
        <v>369</v>
      </c>
      <c r="AT471" t="str">
        <f t="shared" si="86"/>
        <v>B0_HSIO83_P</v>
      </c>
      <c r="AU471" t="str">
        <f t="shared" si="87"/>
        <v>--</v>
      </c>
    </row>
    <row r="472" spans="1:47" x14ac:dyDescent="0.25">
      <c r="A472" t="str">
        <f t="shared" si="82"/>
        <v>U2-W17</v>
      </c>
      <c r="B472" t="str">
        <f t="shared" si="83"/>
        <v>B0_HSIO83_N</v>
      </c>
      <c r="C472" t="str">
        <f t="shared" si="84"/>
        <v>U2-B0_HSIO83_N</v>
      </c>
      <c r="D472" t="str">
        <f t="shared" si="85"/>
        <v>U2-W17</v>
      </c>
      <c r="E472" t="s">
        <v>671</v>
      </c>
      <c r="F472" t="s">
        <v>908</v>
      </c>
      <c r="G472" t="s">
        <v>367</v>
      </c>
      <c r="AT472" t="str">
        <f t="shared" si="86"/>
        <v>B0_HSIO83_N</v>
      </c>
      <c r="AU472" t="str">
        <f t="shared" si="87"/>
        <v>--</v>
      </c>
    </row>
    <row r="473" spans="1:47" x14ac:dyDescent="0.25">
      <c r="A473" t="str">
        <f t="shared" si="82"/>
        <v>U2-W18</v>
      </c>
      <c r="B473" t="str">
        <f t="shared" si="83"/>
        <v>B0_HSIO79_N</v>
      </c>
      <c r="C473" t="str">
        <f t="shared" si="84"/>
        <v>U2-B0_HSIO79_N</v>
      </c>
      <c r="D473" t="str">
        <f t="shared" si="85"/>
        <v>U2-W18</v>
      </c>
      <c r="E473" t="s">
        <v>671</v>
      </c>
      <c r="F473" t="s">
        <v>909</v>
      </c>
      <c r="G473" t="s">
        <v>356</v>
      </c>
      <c r="AT473" t="str">
        <f t="shared" si="86"/>
        <v>B0_HSIO79_N</v>
      </c>
      <c r="AU473" t="str">
        <f t="shared" si="87"/>
        <v>--</v>
      </c>
    </row>
    <row r="474" spans="1:47" x14ac:dyDescent="0.25">
      <c r="A474" t="str">
        <f t="shared" si="82"/>
        <v>U2-W19</v>
      </c>
      <c r="B474" t="str">
        <f t="shared" si="83"/>
        <v>B0_HSIO79_P</v>
      </c>
      <c r="C474" t="str">
        <f t="shared" si="84"/>
        <v>U2-B0_HSIO79_P</v>
      </c>
      <c r="D474" t="str">
        <f t="shared" si="85"/>
        <v>U2-W19</v>
      </c>
      <c r="E474" t="s">
        <v>671</v>
      </c>
      <c r="F474" t="s">
        <v>910</v>
      </c>
      <c r="G474" t="s">
        <v>358</v>
      </c>
      <c r="AT474" t="str">
        <f t="shared" si="86"/>
        <v>B0_HSIO79_P</v>
      </c>
      <c r="AU474" t="str">
        <f t="shared" si="87"/>
        <v>--</v>
      </c>
    </row>
    <row r="475" spans="1:47" x14ac:dyDescent="0.25">
      <c r="A475" t="str">
        <f t="shared" si="82"/>
        <v>U2-W21</v>
      </c>
      <c r="B475" t="str">
        <f t="shared" si="83"/>
        <v>B0_HSIO68_P</v>
      </c>
      <c r="C475" t="str">
        <f t="shared" si="84"/>
        <v>U2-B0_HSIO68_P</v>
      </c>
      <c r="D475" t="str">
        <f t="shared" si="85"/>
        <v>U2-W21</v>
      </c>
      <c r="E475" t="s">
        <v>671</v>
      </c>
      <c r="F475" t="s">
        <v>911</v>
      </c>
      <c r="G475" t="s">
        <v>319</v>
      </c>
      <c r="AT475" t="str">
        <f t="shared" si="86"/>
        <v>B0_HSIO68_P</v>
      </c>
      <c r="AU475" t="str">
        <f t="shared" si="87"/>
        <v>--</v>
      </c>
    </row>
    <row r="476" spans="1:47" x14ac:dyDescent="0.25">
      <c r="A476" t="str">
        <f t="shared" si="82"/>
        <v>U2-W22</v>
      </c>
      <c r="B476" t="str">
        <f t="shared" si="83"/>
        <v>B0_HSIO66_P</v>
      </c>
      <c r="C476" t="str">
        <f t="shared" si="84"/>
        <v>U2-B0_HSIO66_P</v>
      </c>
      <c r="D476" t="str">
        <f t="shared" si="85"/>
        <v>U2-W22</v>
      </c>
      <c r="E476" t="s">
        <v>671</v>
      </c>
      <c r="F476" t="s">
        <v>912</v>
      </c>
      <c r="G476" t="s">
        <v>312</v>
      </c>
      <c r="AT476" t="str">
        <f t="shared" si="86"/>
        <v>B0_HSIO66_P</v>
      </c>
      <c r="AU476" t="str">
        <f t="shared" si="87"/>
        <v>--</v>
      </c>
    </row>
    <row r="477" spans="1:47" x14ac:dyDescent="0.25">
      <c r="A477" t="str">
        <f t="shared" si="82"/>
        <v>U2-Y12</v>
      </c>
      <c r="B477" t="str">
        <f t="shared" si="83"/>
        <v>VCCIOD</v>
      </c>
      <c r="C477" t="str">
        <f t="shared" si="84"/>
        <v>U2-VCCIOD</v>
      </c>
      <c r="D477" t="str">
        <f t="shared" si="85"/>
        <v>U2-Y12</v>
      </c>
      <c r="E477" t="s">
        <v>671</v>
      </c>
      <c r="F477" t="s">
        <v>913</v>
      </c>
      <c r="G477" t="s">
        <v>451</v>
      </c>
      <c r="AT477" t="str">
        <f t="shared" si="86"/>
        <v>VCCIOD</v>
      </c>
      <c r="AU477" t="str">
        <f t="shared" si="87"/>
        <v>--</v>
      </c>
    </row>
    <row r="478" spans="1:47" x14ac:dyDescent="0.25">
      <c r="A478" t="str">
        <f t="shared" si="82"/>
        <v>U2-Y13</v>
      </c>
      <c r="B478" t="str">
        <f t="shared" si="83"/>
        <v>B0_HSIO89_N</v>
      </c>
      <c r="C478" t="str">
        <f t="shared" si="84"/>
        <v>U2-B0_HSIO89_N</v>
      </c>
      <c r="D478" t="str">
        <f t="shared" si="85"/>
        <v>U2-Y13</v>
      </c>
      <c r="E478" t="s">
        <v>671</v>
      </c>
      <c r="F478" t="s">
        <v>914</v>
      </c>
      <c r="G478" t="s">
        <v>387</v>
      </c>
      <c r="AT478" t="str">
        <f t="shared" si="86"/>
        <v>B0_HSIO89_N</v>
      </c>
      <c r="AU478" t="str">
        <f t="shared" si="87"/>
        <v>--</v>
      </c>
    </row>
    <row r="479" spans="1:47" x14ac:dyDescent="0.25">
      <c r="A479" t="str">
        <f t="shared" si="82"/>
        <v>U2-Y14</v>
      </c>
      <c r="B479" t="str">
        <f t="shared" si="83"/>
        <v>PHY_LED2_B</v>
      </c>
      <c r="C479" t="str">
        <f t="shared" si="84"/>
        <v>U2-PHY_LED2_B</v>
      </c>
      <c r="D479" t="str">
        <f t="shared" si="85"/>
        <v>U2-Y14</v>
      </c>
      <c r="E479" t="s">
        <v>671</v>
      </c>
      <c r="F479" t="s">
        <v>915</v>
      </c>
      <c r="G479" t="s">
        <v>717</v>
      </c>
      <c r="AT479" t="str">
        <f t="shared" si="86"/>
        <v>PHY_LED2_B</v>
      </c>
      <c r="AU479" t="str">
        <f t="shared" si="87"/>
        <v>--</v>
      </c>
    </row>
    <row r="480" spans="1:47" x14ac:dyDescent="0.25">
      <c r="A480" t="str">
        <f t="shared" si="82"/>
        <v>U2-Y15</v>
      </c>
      <c r="B480" t="str">
        <f t="shared" si="83"/>
        <v>B0_HSIO85_P</v>
      </c>
      <c r="C480" t="str">
        <f t="shared" si="84"/>
        <v>U2-B0_HSIO85_P</v>
      </c>
      <c r="D480" t="str">
        <f t="shared" si="85"/>
        <v>U2-Y15</v>
      </c>
      <c r="E480" t="s">
        <v>671</v>
      </c>
      <c r="F480" t="s">
        <v>916</v>
      </c>
      <c r="G480" t="s">
        <v>377</v>
      </c>
      <c r="AT480" t="str">
        <f t="shared" si="86"/>
        <v>B0_HSIO85_P</v>
      </c>
      <c r="AU480" t="str">
        <f t="shared" si="87"/>
        <v>--</v>
      </c>
    </row>
    <row r="481" spans="1:47" x14ac:dyDescent="0.25">
      <c r="A481" t="str">
        <f t="shared" si="82"/>
        <v>U2-Y16</v>
      </c>
      <c r="B481" t="str">
        <f t="shared" si="83"/>
        <v>PHY_LED1_B</v>
      </c>
      <c r="C481" t="str">
        <f t="shared" si="84"/>
        <v>U2-PHY_LED1_B</v>
      </c>
      <c r="D481" t="str">
        <f t="shared" si="85"/>
        <v>U2-Y16</v>
      </c>
      <c r="E481" t="s">
        <v>671</v>
      </c>
      <c r="F481" t="s">
        <v>917</v>
      </c>
      <c r="G481" t="s">
        <v>712</v>
      </c>
      <c r="AT481" t="str">
        <f t="shared" si="86"/>
        <v>PHY_LED1_B</v>
      </c>
      <c r="AU481" t="str">
        <f t="shared" si="87"/>
        <v>--</v>
      </c>
    </row>
    <row r="482" spans="1:47" x14ac:dyDescent="0.25">
      <c r="A482" t="str">
        <f t="shared" si="82"/>
        <v>U2-Y18</v>
      </c>
      <c r="B482" t="str">
        <f t="shared" si="83"/>
        <v>B0_HSIO80_N</v>
      </c>
      <c r="C482" t="str">
        <f t="shared" si="84"/>
        <v>U2-B0_HSIO80_N</v>
      </c>
      <c r="D482" t="str">
        <f t="shared" si="85"/>
        <v>U2-Y18</v>
      </c>
      <c r="E482" t="s">
        <v>671</v>
      </c>
      <c r="F482" t="s">
        <v>918</v>
      </c>
      <c r="G482" t="s">
        <v>360</v>
      </c>
      <c r="AT482" t="str">
        <f t="shared" si="86"/>
        <v>B0_HSIO80_N</v>
      </c>
      <c r="AU482" t="str">
        <f t="shared" si="87"/>
        <v>--</v>
      </c>
    </row>
    <row r="483" spans="1:47" x14ac:dyDescent="0.25">
      <c r="A483" t="str">
        <f t="shared" si="82"/>
        <v>U2-Y19</v>
      </c>
      <c r="B483" t="str">
        <f t="shared" si="83"/>
        <v>B0_HSIO80_P</v>
      </c>
      <c r="C483" t="str">
        <f t="shared" si="84"/>
        <v>U2-B0_HSIO80_P</v>
      </c>
      <c r="D483" t="str">
        <f t="shared" si="85"/>
        <v>U2-Y19</v>
      </c>
      <c r="E483" t="s">
        <v>671</v>
      </c>
      <c r="F483" t="s">
        <v>919</v>
      </c>
      <c r="G483" t="s">
        <v>362</v>
      </c>
      <c r="AT483" t="str">
        <f t="shared" si="86"/>
        <v>B0_HSIO80_P</v>
      </c>
      <c r="AU483" t="str">
        <f t="shared" si="87"/>
        <v>--</v>
      </c>
    </row>
    <row r="484" spans="1:47" x14ac:dyDescent="0.25">
      <c r="A484" t="str">
        <f t="shared" si="82"/>
        <v>U2-Y20</v>
      </c>
      <c r="B484" t="str">
        <f t="shared" si="83"/>
        <v>B0_HSIO67_P</v>
      </c>
      <c r="C484" t="str">
        <f t="shared" si="84"/>
        <v>U2-B0_HSIO67_P</v>
      </c>
      <c r="D484" t="str">
        <f t="shared" si="85"/>
        <v>U2-Y20</v>
      </c>
      <c r="E484" t="s">
        <v>671</v>
      </c>
      <c r="F484" t="s">
        <v>920</v>
      </c>
      <c r="G484" t="s">
        <v>315</v>
      </c>
      <c r="AT484" t="str">
        <f t="shared" si="86"/>
        <v>B0_HSIO67_P</v>
      </c>
      <c r="AU484" t="str">
        <f t="shared" si="87"/>
        <v>--</v>
      </c>
    </row>
    <row r="485" spans="1:47" x14ac:dyDescent="0.25">
      <c r="A485" t="str">
        <f t="shared" si="82"/>
        <v>U2-Y21</v>
      </c>
      <c r="B485" t="str">
        <f t="shared" si="83"/>
        <v>B0_HSIO67_N</v>
      </c>
      <c r="C485" t="str">
        <f t="shared" si="84"/>
        <v>U2-B0_HSIO67_N</v>
      </c>
      <c r="D485" t="str">
        <f t="shared" si="85"/>
        <v>U2-Y21</v>
      </c>
      <c r="E485" t="s">
        <v>671</v>
      </c>
      <c r="F485" t="s">
        <v>921</v>
      </c>
      <c r="G485" t="s">
        <v>313</v>
      </c>
      <c r="AT485" t="str">
        <f t="shared" si="86"/>
        <v>B0_HSIO67_N</v>
      </c>
      <c r="AU485" t="str">
        <f t="shared" si="87"/>
        <v>--</v>
      </c>
    </row>
    <row r="486" spans="1:47" x14ac:dyDescent="0.25">
      <c r="A486" t="str">
        <f t="shared" si="82"/>
        <v>U2-Y22</v>
      </c>
      <c r="B486" t="str">
        <f t="shared" si="83"/>
        <v>VCCIOD</v>
      </c>
      <c r="C486" t="str">
        <f t="shared" si="84"/>
        <v>U2-VCCIOD</v>
      </c>
      <c r="D486" t="str">
        <f t="shared" si="85"/>
        <v>U2-Y22</v>
      </c>
      <c r="E486" t="s">
        <v>671</v>
      </c>
      <c r="F486" t="s">
        <v>922</v>
      </c>
      <c r="G486" t="s">
        <v>451</v>
      </c>
      <c r="AT486" t="str">
        <f t="shared" si="86"/>
        <v>VCCIOD</v>
      </c>
      <c r="AU486" t="str">
        <f t="shared" si="87"/>
        <v>--</v>
      </c>
    </row>
    <row r="487" spans="1:47" x14ac:dyDescent="0.25">
      <c r="A487" t="str">
        <f t="shared" si="82"/>
        <v>U2-F21</v>
      </c>
      <c r="B487" t="str">
        <f t="shared" si="83"/>
        <v>NetU2_F21</v>
      </c>
      <c r="C487" t="str">
        <f t="shared" si="84"/>
        <v>U2-NetU2_F21</v>
      </c>
      <c r="D487" t="str">
        <f t="shared" si="85"/>
        <v>U2-F21</v>
      </c>
      <c r="E487" t="s">
        <v>671</v>
      </c>
      <c r="F487" t="s">
        <v>923</v>
      </c>
      <c r="G487" t="s">
        <v>924</v>
      </c>
      <c r="AT487" t="str">
        <f t="shared" si="86"/>
        <v>NetU2_F21</v>
      </c>
      <c r="AU487" t="str">
        <f t="shared" si="87"/>
        <v>--</v>
      </c>
    </row>
    <row r="488" spans="1:47" x14ac:dyDescent="0.25">
      <c r="A488" t="str">
        <f t="shared" si="82"/>
        <v>U2-F22</v>
      </c>
      <c r="B488" t="str">
        <f t="shared" si="83"/>
        <v>NetU2_F22</v>
      </c>
      <c r="C488" t="str">
        <f t="shared" si="84"/>
        <v>U2-NetU2_F22</v>
      </c>
      <c r="D488" t="str">
        <f t="shared" si="85"/>
        <v>U2-F22</v>
      </c>
      <c r="E488" t="s">
        <v>671</v>
      </c>
      <c r="F488" t="s">
        <v>925</v>
      </c>
      <c r="G488" t="s">
        <v>926</v>
      </c>
      <c r="AT488" t="str">
        <f t="shared" si="86"/>
        <v>NetU2_F22</v>
      </c>
      <c r="AU488" t="str">
        <f t="shared" si="87"/>
        <v>--</v>
      </c>
    </row>
    <row r="489" spans="1:47" x14ac:dyDescent="0.25">
      <c r="A489" t="str">
        <f t="shared" si="82"/>
        <v>U2-G19</v>
      </c>
      <c r="B489" t="str">
        <f t="shared" si="83"/>
        <v>XCVR_CLK2_P</v>
      </c>
      <c r="C489" t="str">
        <f t="shared" si="84"/>
        <v>U2-XCVR_CLK2_P</v>
      </c>
      <c r="D489" t="str">
        <f t="shared" si="85"/>
        <v>U2-G19</v>
      </c>
      <c r="E489" t="s">
        <v>671</v>
      </c>
      <c r="F489" t="s">
        <v>927</v>
      </c>
      <c r="G489" t="s">
        <v>816</v>
      </c>
      <c r="AT489" t="str">
        <f t="shared" si="86"/>
        <v>XCVR_CLK2_P</v>
      </c>
      <c r="AU489" t="str">
        <f t="shared" si="87"/>
        <v>--</v>
      </c>
    </row>
    <row r="490" spans="1:47" x14ac:dyDescent="0.25">
      <c r="A490" t="str">
        <f t="shared" si="82"/>
        <v>U2-G20</v>
      </c>
      <c r="B490" t="str">
        <f t="shared" si="83"/>
        <v>XCVR_CLK1_N</v>
      </c>
      <c r="C490" t="str">
        <f t="shared" si="84"/>
        <v>U2-XCVR_CLK1_N</v>
      </c>
      <c r="D490" t="str">
        <f t="shared" si="85"/>
        <v>U2-G20</v>
      </c>
      <c r="E490" t="s">
        <v>671</v>
      </c>
      <c r="F490" t="s">
        <v>928</v>
      </c>
      <c r="G490" t="s">
        <v>602</v>
      </c>
      <c r="AT490" t="str">
        <f t="shared" si="86"/>
        <v>XCVR_CLK1_N</v>
      </c>
      <c r="AU490" t="str">
        <f t="shared" si="87"/>
        <v>--</v>
      </c>
    </row>
    <row r="491" spans="1:47" x14ac:dyDescent="0.25">
      <c r="A491" t="str">
        <f t="shared" si="82"/>
        <v>U2-G21</v>
      </c>
      <c r="B491" t="str">
        <f t="shared" si="83"/>
        <v>NetU2_G21</v>
      </c>
      <c r="C491" t="str">
        <f t="shared" si="84"/>
        <v>U2-NetU2_G21</v>
      </c>
      <c r="D491" t="str">
        <f t="shared" si="85"/>
        <v>U2-G21</v>
      </c>
      <c r="E491" t="s">
        <v>671</v>
      </c>
      <c r="F491" t="s">
        <v>929</v>
      </c>
      <c r="G491" t="s">
        <v>930</v>
      </c>
      <c r="AT491" t="str">
        <f t="shared" si="86"/>
        <v>NetU2_G21</v>
      </c>
      <c r="AU491" t="str">
        <f t="shared" si="87"/>
        <v>--</v>
      </c>
    </row>
    <row r="492" spans="1:47" x14ac:dyDescent="0.25">
      <c r="A492" t="str">
        <f t="shared" si="82"/>
        <v>U2-H18</v>
      </c>
      <c r="B492" t="str">
        <f t="shared" si="83"/>
        <v>NetU2_H18</v>
      </c>
      <c r="C492" t="str">
        <f t="shared" si="84"/>
        <v>U2-NetU2_H18</v>
      </c>
      <c r="D492" t="str">
        <f t="shared" si="85"/>
        <v>U2-H18</v>
      </c>
      <c r="E492" t="s">
        <v>671</v>
      </c>
      <c r="F492" t="s">
        <v>931</v>
      </c>
      <c r="G492" t="s">
        <v>932</v>
      </c>
      <c r="AT492" t="str">
        <f t="shared" si="86"/>
        <v>NetU2_H18</v>
      </c>
      <c r="AU492" t="str">
        <f t="shared" si="87"/>
        <v>--</v>
      </c>
    </row>
    <row r="493" spans="1:47" x14ac:dyDescent="0.25">
      <c r="A493" t="str">
        <f t="shared" si="82"/>
        <v>U2-H19</v>
      </c>
      <c r="B493" t="str">
        <f t="shared" si="83"/>
        <v>+2.5V_XCVR</v>
      </c>
      <c r="C493" t="str">
        <f t="shared" si="84"/>
        <v>U2-+2.5V_XCVR</v>
      </c>
      <c r="D493" t="str">
        <f t="shared" si="85"/>
        <v>U2-H19</v>
      </c>
      <c r="E493" t="s">
        <v>671</v>
      </c>
      <c r="F493" t="s">
        <v>933</v>
      </c>
      <c r="G493" t="s">
        <v>301</v>
      </c>
      <c r="AT493" t="str">
        <f t="shared" si="86"/>
        <v>+2.5V_XCVR</v>
      </c>
      <c r="AU493" t="str">
        <f t="shared" si="87"/>
        <v>--</v>
      </c>
    </row>
    <row r="494" spans="1:47" x14ac:dyDescent="0.25">
      <c r="A494" t="str">
        <f t="shared" si="82"/>
        <v>U2-H21</v>
      </c>
      <c r="B494" t="str">
        <f t="shared" si="83"/>
        <v>NetU2_H21</v>
      </c>
      <c r="C494" t="str">
        <f t="shared" si="84"/>
        <v>U2-NetU2_H21</v>
      </c>
      <c r="D494" t="str">
        <f t="shared" si="85"/>
        <v>U2-H21</v>
      </c>
      <c r="E494" t="s">
        <v>671</v>
      </c>
      <c r="F494" t="s">
        <v>934</v>
      </c>
      <c r="G494" t="s">
        <v>935</v>
      </c>
      <c r="AT494" t="str">
        <f t="shared" si="86"/>
        <v>NetU2_H21</v>
      </c>
      <c r="AU494" t="str">
        <f t="shared" si="87"/>
        <v>--</v>
      </c>
    </row>
    <row r="495" spans="1:47" x14ac:dyDescent="0.25">
      <c r="A495" t="str">
        <f t="shared" si="82"/>
        <v>U2-H22</v>
      </c>
      <c r="B495" t="str">
        <f t="shared" si="83"/>
        <v>NetU2_H22</v>
      </c>
      <c r="C495" t="str">
        <f t="shared" si="84"/>
        <v>U2-NetU2_H22</v>
      </c>
      <c r="D495" t="str">
        <f t="shared" si="85"/>
        <v>U2-H22</v>
      </c>
      <c r="E495" t="s">
        <v>671</v>
      </c>
      <c r="F495" t="s">
        <v>936</v>
      </c>
      <c r="G495" t="s">
        <v>937</v>
      </c>
      <c r="AT495" t="str">
        <f t="shared" si="86"/>
        <v>NetU2_H22</v>
      </c>
      <c r="AU495" t="str">
        <f t="shared" si="87"/>
        <v>--</v>
      </c>
    </row>
    <row r="496" spans="1:47" x14ac:dyDescent="0.25">
      <c r="A496" t="str">
        <f t="shared" si="82"/>
        <v>U2-J18</v>
      </c>
      <c r="B496" t="str">
        <f t="shared" si="83"/>
        <v>NetU2_J18</v>
      </c>
      <c r="C496" t="str">
        <f t="shared" si="84"/>
        <v>U2-NetU2_J18</v>
      </c>
      <c r="D496" t="str">
        <f t="shared" si="85"/>
        <v>U2-J18</v>
      </c>
      <c r="E496" t="s">
        <v>671</v>
      </c>
      <c r="F496" t="s">
        <v>938</v>
      </c>
      <c r="G496" t="s">
        <v>939</v>
      </c>
      <c r="AT496" t="str">
        <f t="shared" si="86"/>
        <v>NetU2_J18</v>
      </c>
      <c r="AU496" t="str">
        <f t="shared" si="87"/>
        <v>--</v>
      </c>
    </row>
    <row r="497" spans="1:47" x14ac:dyDescent="0.25">
      <c r="A497" t="str">
        <f t="shared" si="82"/>
        <v>U2-J19</v>
      </c>
      <c r="B497" t="str">
        <f t="shared" si="83"/>
        <v>XCVR_CLK0_P</v>
      </c>
      <c r="C497" t="str">
        <f t="shared" si="84"/>
        <v>U2-XCVR_CLK0_P</v>
      </c>
      <c r="D497" t="str">
        <f t="shared" si="85"/>
        <v>U2-J19</v>
      </c>
      <c r="E497" t="s">
        <v>671</v>
      </c>
      <c r="F497" t="s">
        <v>940</v>
      </c>
      <c r="G497" t="s">
        <v>600</v>
      </c>
      <c r="AT497" t="str">
        <f t="shared" si="86"/>
        <v>XCVR_CLK0_P</v>
      </c>
      <c r="AU497" t="str">
        <f t="shared" si="87"/>
        <v>--</v>
      </c>
    </row>
    <row r="498" spans="1:47" x14ac:dyDescent="0.25">
      <c r="A498" t="str">
        <f t="shared" si="82"/>
        <v>U2-J20</v>
      </c>
      <c r="B498" t="str">
        <f t="shared" si="83"/>
        <v>XCVR_CLK0_N</v>
      </c>
      <c r="C498" t="str">
        <f t="shared" si="84"/>
        <v>U2-XCVR_CLK0_N</v>
      </c>
      <c r="D498" t="str">
        <f t="shared" si="85"/>
        <v>U2-J20</v>
      </c>
      <c r="E498" t="s">
        <v>671</v>
      </c>
      <c r="F498" t="s">
        <v>941</v>
      </c>
      <c r="G498" t="s">
        <v>596</v>
      </c>
      <c r="AT498" t="str">
        <f t="shared" si="86"/>
        <v>XCVR_CLK0_N</v>
      </c>
      <c r="AU498" t="str">
        <f t="shared" si="87"/>
        <v>--</v>
      </c>
    </row>
    <row r="499" spans="1:47" x14ac:dyDescent="0.25">
      <c r="A499" t="str">
        <f t="shared" si="82"/>
        <v>U2-J21</v>
      </c>
      <c r="B499" t="str">
        <f t="shared" si="83"/>
        <v>NetU2_J21</v>
      </c>
      <c r="C499" t="str">
        <f t="shared" si="84"/>
        <v>U2-NetU2_J21</v>
      </c>
      <c r="D499" t="str">
        <f t="shared" si="85"/>
        <v>U2-J21</v>
      </c>
      <c r="E499" t="s">
        <v>671</v>
      </c>
      <c r="F499" t="s">
        <v>942</v>
      </c>
      <c r="G499" t="s">
        <v>943</v>
      </c>
      <c r="AT499" t="str">
        <f t="shared" si="86"/>
        <v>NetU2_J21</v>
      </c>
      <c r="AU499" t="str">
        <f t="shared" si="87"/>
        <v>--</v>
      </c>
    </row>
    <row r="500" spans="1:47" x14ac:dyDescent="0.25">
      <c r="A500" t="str">
        <f t="shared" si="82"/>
        <v>U2-K6</v>
      </c>
      <c r="B500" t="str">
        <f t="shared" si="83"/>
        <v>SGMII1_IN_P</v>
      </c>
      <c r="C500" t="str">
        <f t="shared" si="84"/>
        <v>U2-SGMII1_IN_P</v>
      </c>
      <c r="D500" t="str">
        <f t="shared" si="85"/>
        <v>U2-K6</v>
      </c>
      <c r="E500" t="s">
        <v>671</v>
      </c>
      <c r="F500" t="s">
        <v>944</v>
      </c>
      <c r="G500" t="s">
        <v>552</v>
      </c>
      <c r="AT500" t="str">
        <f t="shared" si="86"/>
        <v>SGMII1_IN_P</v>
      </c>
      <c r="AU500" t="str">
        <f t="shared" si="87"/>
        <v>--</v>
      </c>
    </row>
    <row r="501" spans="1:47" x14ac:dyDescent="0.25">
      <c r="A501" t="str">
        <f t="shared" si="82"/>
        <v>U2-K7</v>
      </c>
      <c r="B501" t="str">
        <f t="shared" si="83"/>
        <v>SGMII1_IN_N</v>
      </c>
      <c r="C501" t="str">
        <f t="shared" si="84"/>
        <v>U2-SGMII1_IN_N</v>
      </c>
      <c r="D501" t="str">
        <f t="shared" si="85"/>
        <v>U2-K7</v>
      </c>
      <c r="E501" t="s">
        <v>671</v>
      </c>
      <c r="F501" t="s">
        <v>945</v>
      </c>
      <c r="G501" t="s">
        <v>548</v>
      </c>
      <c r="AT501" t="str">
        <f t="shared" si="86"/>
        <v>SGMII1_IN_N</v>
      </c>
      <c r="AU501" t="str">
        <f t="shared" si="87"/>
        <v>--</v>
      </c>
    </row>
    <row r="502" spans="1:47" x14ac:dyDescent="0.25">
      <c r="A502" t="str">
        <f t="shared" si="82"/>
        <v>U2-K18</v>
      </c>
      <c r="B502" t="str">
        <f t="shared" si="83"/>
        <v>NetU2_K18</v>
      </c>
      <c r="C502" t="str">
        <f t="shared" si="84"/>
        <v>U2-NetU2_K18</v>
      </c>
      <c r="D502" t="str">
        <f t="shared" si="85"/>
        <v>U2-K18</v>
      </c>
      <c r="E502" t="s">
        <v>671</v>
      </c>
      <c r="F502" t="s">
        <v>946</v>
      </c>
      <c r="G502" t="s">
        <v>947</v>
      </c>
      <c r="AT502" t="str">
        <f t="shared" si="86"/>
        <v>NetU2_K18</v>
      </c>
      <c r="AU502" t="str">
        <f t="shared" si="87"/>
        <v>--</v>
      </c>
    </row>
    <row r="503" spans="1:47" x14ac:dyDescent="0.25">
      <c r="A503" t="str">
        <f t="shared" si="82"/>
        <v>U2-K19</v>
      </c>
      <c r="B503" t="str">
        <f t="shared" si="83"/>
        <v>NetU2_K19</v>
      </c>
      <c r="C503" t="str">
        <f t="shared" si="84"/>
        <v>U2-NetU2_K19</v>
      </c>
      <c r="D503" t="str">
        <f t="shared" si="85"/>
        <v>U2-K19</v>
      </c>
      <c r="E503" t="s">
        <v>671</v>
      </c>
      <c r="F503" t="s">
        <v>948</v>
      </c>
      <c r="G503" t="s">
        <v>949</v>
      </c>
      <c r="AT503" t="str">
        <f t="shared" si="86"/>
        <v>NetU2_K19</v>
      </c>
      <c r="AU503" t="str">
        <f t="shared" si="87"/>
        <v>--</v>
      </c>
    </row>
    <row r="504" spans="1:47" x14ac:dyDescent="0.25">
      <c r="A504" t="str">
        <f t="shared" si="82"/>
        <v>U2-K21</v>
      </c>
      <c r="B504" t="str">
        <f t="shared" si="83"/>
        <v>NetU2_K21</v>
      </c>
      <c r="C504" t="str">
        <f t="shared" si="84"/>
        <v>U2-NetU2_K21</v>
      </c>
      <c r="D504" t="str">
        <f t="shared" si="85"/>
        <v>U2-K21</v>
      </c>
      <c r="E504" t="s">
        <v>671</v>
      </c>
      <c r="F504" t="s">
        <v>950</v>
      </c>
      <c r="G504" t="s">
        <v>951</v>
      </c>
      <c r="AT504" t="str">
        <f t="shared" si="86"/>
        <v>NetU2_K21</v>
      </c>
      <c r="AU504" t="str">
        <f t="shared" si="87"/>
        <v>--</v>
      </c>
    </row>
    <row r="505" spans="1:47" x14ac:dyDescent="0.25">
      <c r="A505" t="str">
        <f t="shared" si="82"/>
        <v>U2-K22</v>
      </c>
      <c r="B505" t="str">
        <f t="shared" si="83"/>
        <v>XCVR_CLK2_N</v>
      </c>
      <c r="C505" t="str">
        <f t="shared" si="84"/>
        <v>U2-XCVR_CLK2_N</v>
      </c>
      <c r="D505" t="str">
        <f t="shared" si="85"/>
        <v>U2-K22</v>
      </c>
      <c r="E505" t="s">
        <v>671</v>
      </c>
      <c r="F505" t="s">
        <v>952</v>
      </c>
      <c r="G505" t="s">
        <v>813</v>
      </c>
      <c r="AT505" t="str">
        <f t="shared" si="86"/>
        <v>XCVR_CLK2_N</v>
      </c>
      <c r="AU505" t="str">
        <f t="shared" si="87"/>
        <v>--</v>
      </c>
    </row>
    <row r="506" spans="1:47" x14ac:dyDescent="0.25">
      <c r="A506" t="str">
        <f t="shared" si="82"/>
        <v>U2-L5</v>
      </c>
      <c r="B506" t="str">
        <f t="shared" si="83"/>
        <v>SGMII0_OUT_P</v>
      </c>
      <c r="C506" t="str">
        <f t="shared" si="84"/>
        <v>U2-SGMII0_OUT_P</v>
      </c>
      <c r="D506" t="str">
        <f t="shared" si="85"/>
        <v>U2-L5</v>
      </c>
      <c r="E506" t="s">
        <v>671</v>
      </c>
      <c r="F506" t="s">
        <v>953</v>
      </c>
      <c r="G506" t="s">
        <v>758</v>
      </c>
      <c r="AT506" t="str">
        <f t="shared" si="86"/>
        <v>SGMII0_OUT_P</v>
      </c>
      <c r="AU506" t="str">
        <f t="shared" si="87"/>
        <v>--</v>
      </c>
    </row>
    <row r="507" spans="1:47" x14ac:dyDescent="0.25">
      <c r="A507" t="str">
        <f t="shared" si="82"/>
        <v>U2-L6</v>
      </c>
      <c r="B507" t="str">
        <f t="shared" si="83"/>
        <v>SGMII0_OUT_N</v>
      </c>
      <c r="C507" t="str">
        <f t="shared" si="84"/>
        <v>U2-SGMII0_OUT_N</v>
      </c>
      <c r="D507" t="str">
        <f t="shared" si="85"/>
        <v>U2-L6</v>
      </c>
      <c r="E507" t="s">
        <v>671</v>
      </c>
      <c r="F507" t="s">
        <v>954</v>
      </c>
      <c r="G507" t="s">
        <v>756</v>
      </c>
      <c r="AT507" t="str">
        <f t="shared" si="86"/>
        <v>SGMII0_OUT_N</v>
      </c>
      <c r="AU507" t="str">
        <f t="shared" si="87"/>
        <v>--</v>
      </c>
    </row>
    <row r="508" spans="1:47" x14ac:dyDescent="0.25">
      <c r="A508" t="str">
        <f t="shared" si="82"/>
        <v>U2-L7</v>
      </c>
      <c r="B508" t="str">
        <f t="shared" si="83"/>
        <v>MSS_REFCLK5_IN_P</v>
      </c>
      <c r="C508" t="str">
        <f t="shared" si="84"/>
        <v>U2-MSS_REFCLK5_IN_P</v>
      </c>
      <c r="D508" t="str">
        <f t="shared" si="85"/>
        <v>U2-L7</v>
      </c>
      <c r="E508" t="s">
        <v>671</v>
      </c>
      <c r="F508" t="s">
        <v>955</v>
      </c>
      <c r="G508" t="s">
        <v>609</v>
      </c>
      <c r="AT508" t="str">
        <f t="shared" si="86"/>
        <v>MSS_REFCLK5_IN_P</v>
      </c>
      <c r="AU508" t="str">
        <f t="shared" si="87"/>
        <v>--</v>
      </c>
    </row>
    <row r="509" spans="1:47" x14ac:dyDescent="0.25">
      <c r="A509" t="str">
        <f t="shared" si="82"/>
        <v>U2-L8</v>
      </c>
      <c r="B509" t="str">
        <f t="shared" si="83"/>
        <v>MSS_REFCLK5_IN_N</v>
      </c>
      <c r="C509" t="str">
        <f t="shared" si="84"/>
        <v>U2-MSS_REFCLK5_IN_N</v>
      </c>
      <c r="D509" t="str">
        <f t="shared" si="85"/>
        <v>U2-L8</v>
      </c>
      <c r="E509" t="s">
        <v>671</v>
      </c>
      <c r="F509" t="s">
        <v>956</v>
      </c>
      <c r="G509" t="s">
        <v>608</v>
      </c>
      <c r="AT509" t="str">
        <f t="shared" si="86"/>
        <v>MSS_REFCLK5_IN_N</v>
      </c>
      <c r="AU509" t="str">
        <f t="shared" si="87"/>
        <v>--</v>
      </c>
    </row>
    <row r="510" spans="1:47" x14ac:dyDescent="0.25">
      <c r="A510" t="str">
        <f t="shared" si="82"/>
        <v>U2-L19</v>
      </c>
      <c r="B510" t="str">
        <f t="shared" si="83"/>
        <v>+1.0V_VDDA</v>
      </c>
      <c r="C510" t="str">
        <f t="shared" si="84"/>
        <v>U2-+1.0V_VDDA</v>
      </c>
      <c r="D510" t="str">
        <f t="shared" si="85"/>
        <v>U2-L19</v>
      </c>
      <c r="E510" t="s">
        <v>671</v>
      </c>
      <c r="F510" t="s">
        <v>957</v>
      </c>
      <c r="G510" t="s">
        <v>292</v>
      </c>
      <c r="AT510" t="str">
        <f t="shared" si="86"/>
        <v>+1.0V_VDDA</v>
      </c>
      <c r="AU510" t="str">
        <f t="shared" si="87"/>
        <v>--</v>
      </c>
    </row>
    <row r="511" spans="1:47" x14ac:dyDescent="0.25">
      <c r="A511" t="str">
        <f t="shared" si="82"/>
        <v>U2-L20</v>
      </c>
      <c r="B511" t="str">
        <f t="shared" si="83"/>
        <v>NetU2_L20</v>
      </c>
      <c r="C511" t="str">
        <f t="shared" si="84"/>
        <v>U2-NetU2_L20</v>
      </c>
      <c r="D511" t="str">
        <f t="shared" si="85"/>
        <v>U2-L20</v>
      </c>
      <c r="E511" t="s">
        <v>671</v>
      </c>
      <c r="F511" t="s">
        <v>958</v>
      </c>
      <c r="G511" t="s">
        <v>959</v>
      </c>
      <c r="AT511" t="str">
        <f t="shared" si="86"/>
        <v>NetU2_L20</v>
      </c>
      <c r="AU511" t="str">
        <f t="shared" si="87"/>
        <v>--</v>
      </c>
    </row>
    <row r="512" spans="1:47" x14ac:dyDescent="0.25">
      <c r="A512" t="str">
        <f t="shared" si="82"/>
        <v>U2-L21</v>
      </c>
      <c r="B512" t="str">
        <f t="shared" si="83"/>
        <v>NetU2_L21</v>
      </c>
      <c r="C512" t="str">
        <f t="shared" si="84"/>
        <v>U2-NetU2_L21</v>
      </c>
      <c r="D512" t="str">
        <f t="shared" si="85"/>
        <v>U2-L21</v>
      </c>
      <c r="E512" t="s">
        <v>671</v>
      </c>
      <c r="F512" t="s">
        <v>960</v>
      </c>
      <c r="G512" t="s">
        <v>961</v>
      </c>
      <c r="AT512" t="str">
        <f t="shared" si="86"/>
        <v>NetU2_L21</v>
      </c>
      <c r="AU512" t="str">
        <f t="shared" si="87"/>
        <v>--</v>
      </c>
    </row>
    <row r="513" spans="1:47" x14ac:dyDescent="0.25">
      <c r="A513" t="str">
        <f t="shared" si="82"/>
        <v>U2-M6</v>
      </c>
      <c r="B513" t="str">
        <f t="shared" si="83"/>
        <v>+3.3V</v>
      </c>
      <c r="C513" t="str">
        <f t="shared" si="84"/>
        <v>U2-+3.3V</v>
      </c>
      <c r="D513" t="str">
        <f t="shared" si="85"/>
        <v>U2-M6</v>
      </c>
      <c r="E513" t="s">
        <v>671</v>
      </c>
      <c r="F513" t="s">
        <v>962</v>
      </c>
      <c r="G513" t="s">
        <v>303</v>
      </c>
      <c r="AT513" t="str">
        <f t="shared" si="86"/>
        <v>+3.3V</v>
      </c>
      <c r="AU513" t="str">
        <f t="shared" si="87"/>
        <v>--</v>
      </c>
    </row>
    <row r="514" spans="1:47" x14ac:dyDescent="0.25">
      <c r="A514" t="str">
        <f t="shared" si="82"/>
        <v>U2-M7</v>
      </c>
      <c r="B514" t="str">
        <f t="shared" si="83"/>
        <v>SGMII1_OUT_P</v>
      </c>
      <c r="C514" t="str">
        <f t="shared" si="84"/>
        <v>U2-SGMII1_OUT_P</v>
      </c>
      <c r="D514" t="str">
        <f t="shared" si="85"/>
        <v>U2-M7</v>
      </c>
      <c r="E514" t="s">
        <v>671</v>
      </c>
      <c r="F514" t="s">
        <v>963</v>
      </c>
      <c r="G514" t="s">
        <v>550</v>
      </c>
      <c r="AT514" t="str">
        <f t="shared" si="86"/>
        <v>SGMII1_OUT_P</v>
      </c>
      <c r="AU514" t="str">
        <f t="shared" si="87"/>
        <v>--</v>
      </c>
    </row>
    <row r="515" spans="1:47" x14ac:dyDescent="0.25">
      <c r="A515" t="str">
        <f t="shared" si="82"/>
        <v>U2-M8</v>
      </c>
      <c r="B515" t="str">
        <f t="shared" si="83"/>
        <v>+3.3V</v>
      </c>
      <c r="C515" t="str">
        <f t="shared" si="84"/>
        <v>U2-+3.3V</v>
      </c>
      <c r="D515" t="str">
        <f t="shared" si="85"/>
        <v>U2-M8</v>
      </c>
      <c r="E515" t="s">
        <v>671</v>
      </c>
      <c r="F515" t="s">
        <v>964</v>
      </c>
      <c r="G515" t="s">
        <v>303</v>
      </c>
      <c r="AT515" t="str">
        <f t="shared" si="86"/>
        <v>+3.3V</v>
      </c>
      <c r="AU515" t="str">
        <f t="shared" si="87"/>
        <v>--</v>
      </c>
    </row>
    <row r="516" spans="1:47" x14ac:dyDescent="0.25">
      <c r="A516" t="str">
        <f t="shared" si="82"/>
        <v>U2-M18</v>
      </c>
      <c r="B516" t="str">
        <f t="shared" si="83"/>
        <v>NetC69_1</v>
      </c>
      <c r="C516" t="str">
        <f t="shared" si="84"/>
        <v>U2-NetC69_1</v>
      </c>
      <c r="D516" t="str">
        <f t="shared" si="85"/>
        <v>U2-M18</v>
      </c>
      <c r="E516" t="s">
        <v>671</v>
      </c>
      <c r="F516" t="s">
        <v>965</v>
      </c>
      <c r="G516" t="s">
        <v>627</v>
      </c>
      <c r="AT516" t="str">
        <f t="shared" si="86"/>
        <v>NetC69_1</v>
      </c>
      <c r="AU516" t="str">
        <f t="shared" si="87"/>
        <v>--</v>
      </c>
    </row>
    <row r="517" spans="1:47" x14ac:dyDescent="0.25">
      <c r="A517" t="str">
        <f t="shared" si="82"/>
        <v>U2-M21</v>
      </c>
      <c r="B517" t="str">
        <f t="shared" si="83"/>
        <v>XCVR_RX0_N</v>
      </c>
      <c r="C517" t="str">
        <f t="shared" si="84"/>
        <v>U2-XCVR_RX0_N</v>
      </c>
      <c r="D517" t="str">
        <f t="shared" si="85"/>
        <v>U2-M21</v>
      </c>
      <c r="E517" t="s">
        <v>671</v>
      </c>
      <c r="F517" t="s">
        <v>966</v>
      </c>
      <c r="G517" t="s">
        <v>592</v>
      </c>
      <c r="AT517" t="str">
        <f t="shared" si="86"/>
        <v>XCVR_RX0_N</v>
      </c>
      <c r="AU517" t="str">
        <f t="shared" si="87"/>
        <v>--</v>
      </c>
    </row>
    <row r="518" spans="1:47" x14ac:dyDescent="0.25">
      <c r="A518" t="str">
        <f t="shared" ref="A518:A581" si="88">$E518&amp;"-"&amp;$F518</f>
        <v>U2-M22</v>
      </c>
      <c r="B518" t="str">
        <f t="shared" ref="B518:B581" si="89">IF(OR(E518=$A$2,E518=$B$2,E518=$C$2,E518=$D$2),"--",G518)</f>
        <v>XCVR_RX0_P</v>
      </c>
      <c r="C518" t="str">
        <f t="shared" ref="C518:C581" si="90">$E518&amp;"-"&amp;$G518</f>
        <v>U2-XCVR_RX0_P</v>
      </c>
      <c r="D518" t="str">
        <f t="shared" ref="D518:D581" si="91">A518</f>
        <v>U2-M22</v>
      </c>
      <c r="E518" t="s">
        <v>671</v>
      </c>
      <c r="F518" t="s">
        <v>967</v>
      </c>
      <c r="G518" t="s">
        <v>588</v>
      </c>
      <c r="AT518" t="str">
        <f t="shared" ref="AT518:AT581" si="92">IF(IF(COUNTIF($AO$6:$AQ$150,B518)&gt;0,"---","--")="---",VLOOKUP(B518,$AO$6:$AQ$150,3,0),B518)</f>
        <v>XCVR_RX0_P</v>
      </c>
      <c r="AU518" t="str">
        <f t="shared" ref="AU518:AU581" si="93">IF(IF(COUNTIF($AO$6:$AQ$150,B518)&gt;0,"---","--")="---",VLOOKUP(B518,$AO$6:$AQ$150,2,0),"--")</f>
        <v>--</v>
      </c>
    </row>
    <row r="519" spans="1:47" x14ac:dyDescent="0.25">
      <c r="A519" t="str">
        <f t="shared" si="88"/>
        <v>U2-N6</v>
      </c>
      <c r="B519" t="str">
        <f t="shared" si="89"/>
        <v>SGMII_TX0_P</v>
      </c>
      <c r="C519" t="str">
        <f t="shared" si="90"/>
        <v>U2-SGMII_TX0_P</v>
      </c>
      <c r="D519" t="str">
        <f t="shared" si="91"/>
        <v>U2-N6</v>
      </c>
      <c r="E519" t="s">
        <v>671</v>
      </c>
      <c r="F519" t="s">
        <v>968</v>
      </c>
      <c r="G519" t="s">
        <v>769</v>
      </c>
      <c r="AT519" t="str">
        <f t="shared" si="92"/>
        <v>SGMII_TX0_P</v>
      </c>
      <c r="AU519" t="str">
        <f t="shared" si="93"/>
        <v>--</v>
      </c>
    </row>
    <row r="520" spans="1:47" x14ac:dyDescent="0.25">
      <c r="A520" t="str">
        <f t="shared" si="88"/>
        <v>U2-N7</v>
      </c>
      <c r="B520" t="str">
        <f t="shared" si="89"/>
        <v>SGMII_TX0_N</v>
      </c>
      <c r="C520" t="str">
        <f t="shared" si="90"/>
        <v>U2-SGMII_TX0_N</v>
      </c>
      <c r="D520" t="str">
        <f t="shared" si="91"/>
        <v>U2-N7</v>
      </c>
      <c r="E520" t="s">
        <v>671</v>
      </c>
      <c r="F520" t="s">
        <v>969</v>
      </c>
      <c r="G520" t="s">
        <v>767</v>
      </c>
      <c r="AT520" t="str">
        <f t="shared" si="92"/>
        <v>SGMII_TX0_N</v>
      </c>
      <c r="AU520" t="str">
        <f t="shared" si="93"/>
        <v>--</v>
      </c>
    </row>
    <row r="521" spans="1:47" x14ac:dyDescent="0.25">
      <c r="A521" t="str">
        <f t="shared" si="88"/>
        <v>U2-N8</v>
      </c>
      <c r="B521" t="str">
        <f t="shared" si="89"/>
        <v>SGMII1_OUT_N</v>
      </c>
      <c r="C521" t="str">
        <f t="shared" si="90"/>
        <v>U2-SGMII1_OUT_N</v>
      </c>
      <c r="D521" t="str">
        <f t="shared" si="91"/>
        <v>U2-N8</v>
      </c>
      <c r="E521" t="s">
        <v>671</v>
      </c>
      <c r="F521" t="s">
        <v>970</v>
      </c>
      <c r="G521" t="s">
        <v>546</v>
      </c>
      <c r="AT521" t="str">
        <f t="shared" si="92"/>
        <v>SGMII1_OUT_N</v>
      </c>
      <c r="AU521" t="str">
        <f t="shared" si="93"/>
        <v>--</v>
      </c>
    </row>
    <row r="522" spans="1:47" x14ac:dyDescent="0.25">
      <c r="A522" t="str">
        <f t="shared" si="88"/>
        <v>U2-N19</v>
      </c>
      <c r="B522" t="str">
        <f t="shared" si="89"/>
        <v>NetU2_N19</v>
      </c>
      <c r="C522" t="str">
        <f t="shared" si="90"/>
        <v>U2-NetU2_N19</v>
      </c>
      <c r="D522" t="str">
        <f t="shared" si="91"/>
        <v>U2-N19</v>
      </c>
      <c r="E522" t="s">
        <v>671</v>
      </c>
      <c r="F522" t="s">
        <v>971</v>
      </c>
      <c r="G522" t="s">
        <v>972</v>
      </c>
      <c r="AT522" t="str">
        <f t="shared" si="92"/>
        <v>NetU2_N19</v>
      </c>
      <c r="AU522" t="str">
        <f t="shared" si="93"/>
        <v>--</v>
      </c>
    </row>
    <row r="523" spans="1:47" x14ac:dyDescent="0.25">
      <c r="A523" t="str">
        <f t="shared" si="88"/>
        <v>U2-N20</v>
      </c>
      <c r="B523" t="str">
        <f t="shared" si="89"/>
        <v>NetU2_N20</v>
      </c>
      <c r="C523" t="str">
        <f t="shared" si="90"/>
        <v>U2-NetU2_N20</v>
      </c>
      <c r="D523" t="str">
        <f t="shared" si="91"/>
        <v>U2-N20</v>
      </c>
      <c r="E523" t="s">
        <v>671</v>
      </c>
      <c r="F523" t="s">
        <v>973</v>
      </c>
      <c r="G523" t="s">
        <v>974</v>
      </c>
      <c r="AT523" t="str">
        <f t="shared" si="92"/>
        <v>NetU2_N20</v>
      </c>
      <c r="AU523" t="str">
        <f t="shared" si="93"/>
        <v>--</v>
      </c>
    </row>
    <row r="524" spans="1:47" x14ac:dyDescent="0.25">
      <c r="A524" t="str">
        <f t="shared" si="88"/>
        <v>U2-N21</v>
      </c>
      <c r="B524" t="str">
        <f t="shared" si="89"/>
        <v>+1.0V_VDDA</v>
      </c>
      <c r="C524" t="str">
        <f t="shared" si="90"/>
        <v>U2-+1.0V_VDDA</v>
      </c>
      <c r="D524" t="str">
        <f t="shared" si="91"/>
        <v>U2-N21</v>
      </c>
      <c r="E524" t="s">
        <v>671</v>
      </c>
      <c r="F524" t="s">
        <v>975</v>
      </c>
      <c r="G524" t="s">
        <v>292</v>
      </c>
      <c r="AT524" t="str">
        <f t="shared" si="92"/>
        <v>+1.0V_VDDA</v>
      </c>
      <c r="AU524" t="str">
        <f t="shared" si="93"/>
        <v>--</v>
      </c>
    </row>
    <row r="525" spans="1:47" x14ac:dyDescent="0.25">
      <c r="A525" t="str">
        <f t="shared" si="88"/>
        <v>U2-P18</v>
      </c>
      <c r="B525" t="str">
        <f t="shared" si="89"/>
        <v>NetU2_P18</v>
      </c>
      <c r="C525" t="str">
        <f t="shared" si="90"/>
        <v>U2-NetU2_P18</v>
      </c>
      <c r="D525" t="str">
        <f t="shared" si="91"/>
        <v>U2-P18</v>
      </c>
      <c r="E525" t="s">
        <v>671</v>
      </c>
      <c r="F525" t="s">
        <v>976</v>
      </c>
      <c r="G525" t="s">
        <v>977</v>
      </c>
      <c r="AT525" t="str">
        <f t="shared" si="92"/>
        <v>NetU2_P18</v>
      </c>
      <c r="AU525" t="str">
        <f t="shared" si="93"/>
        <v>--</v>
      </c>
    </row>
    <row r="526" spans="1:47" x14ac:dyDescent="0.25">
      <c r="A526" t="str">
        <f t="shared" si="88"/>
        <v>U2-P19</v>
      </c>
      <c r="B526" t="str">
        <f t="shared" si="89"/>
        <v>+1.0V_VDDA</v>
      </c>
      <c r="C526" t="str">
        <f t="shared" si="90"/>
        <v>U2-+1.0V_VDDA</v>
      </c>
      <c r="D526" t="str">
        <f t="shared" si="91"/>
        <v>U2-P19</v>
      </c>
      <c r="E526" t="s">
        <v>671</v>
      </c>
      <c r="F526" t="s">
        <v>978</v>
      </c>
      <c r="G526" t="s">
        <v>292</v>
      </c>
      <c r="AT526" t="str">
        <f t="shared" si="92"/>
        <v>+1.0V_VDDA</v>
      </c>
      <c r="AU526" t="str">
        <f t="shared" si="93"/>
        <v>--</v>
      </c>
    </row>
    <row r="527" spans="1:47" x14ac:dyDescent="0.25">
      <c r="A527" t="str">
        <f t="shared" si="88"/>
        <v>U2-P21</v>
      </c>
      <c r="B527" t="str">
        <f t="shared" si="89"/>
        <v>XCVR_TX0_N</v>
      </c>
      <c r="C527" t="str">
        <f t="shared" si="90"/>
        <v>U2-XCVR_TX0_N</v>
      </c>
      <c r="D527" t="str">
        <f t="shared" si="91"/>
        <v>U2-P21</v>
      </c>
      <c r="E527" t="s">
        <v>671</v>
      </c>
      <c r="F527" t="s">
        <v>979</v>
      </c>
      <c r="G527" t="s">
        <v>586</v>
      </c>
      <c r="AT527" t="str">
        <f t="shared" si="92"/>
        <v>XCVR_TX0_N</v>
      </c>
      <c r="AU527" t="str">
        <f t="shared" si="93"/>
        <v>--</v>
      </c>
    </row>
    <row r="528" spans="1:47" x14ac:dyDescent="0.25">
      <c r="A528" t="str">
        <f t="shared" si="88"/>
        <v>U2-P22</v>
      </c>
      <c r="B528" t="str">
        <f t="shared" si="89"/>
        <v>XCVR_TX0_P</v>
      </c>
      <c r="C528" t="str">
        <f t="shared" si="90"/>
        <v>U2-XCVR_TX0_P</v>
      </c>
      <c r="D528" t="str">
        <f t="shared" si="91"/>
        <v>U2-P22</v>
      </c>
      <c r="E528" t="s">
        <v>671</v>
      </c>
      <c r="F528" t="s">
        <v>980</v>
      </c>
      <c r="G528" t="s">
        <v>590</v>
      </c>
      <c r="AT528" t="str">
        <f t="shared" si="92"/>
        <v>XCVR_TX0_P</v>
      </c>
      <c r="AU528" t="str">
        <f t="shared" si="93"/>
        <v>--</v>
      </c>
    </row>
    <row r="529" spans="1:47" x14ac:dyDescent="0.25">
      <c r="A529" t="str">
        <f t="shared" si="88"/>
        <v>U2-R19</v>
      </c>
      <c r="B529" t="str">
        <f t="shared" si="89"/>
        <v>XCVR_RX1_N</v>
      </c>
      <c r="C529" t="str">
        <f t="shared" si="90"/>
        <v>U2-XCVR_RX1_N</v>
      </c>
      <c r="D529" t="str">
        <f t="shared" si="91"/>
        <v>U2-R19</v>
      </c>
      <c r="E529" t="s">
        <v>671</v>
      </c>
      <c r="F529" t="s">
        <v>981</v>
      </c>
      <c r="G529" t="s">
        <v>582</v>
      </c>
      <c r="AT529" t="str">
        <f t="shared" si="92"/>
        <v>XCVR_RX1_N</v>
      </c>
      <c r="AU529" t="str">
        <f t="shared" si="93"/>
        <v>--</v>
      </c>
    </row>
    <row r="530" spans="1:47" x14ac:dyDescent="0.25">
      <c r="A530" t="str">
        <f t="shared" si="88"/>
        <v>U2-R20</v>
      </c>
      <c r="B530" t="str">
        <f t="shared" si="89"/>
        <v>XCVR_RX1_P</v>
      </c>
      <c r="C530" t="str">
        <f t="shared" si="90"/>
        <v>U2-XCVR_RX1_P</v>
      </c>
      <c r="D530" t="str">
        <f t="shared" si="91"/>
        <v>U2-R20</v>
      </c>
      <c r="E530" t="s">
        <v>671</v>
      </c>
      <c r="F530" t="s">
        <v>982</v>
      </c>
      <c r="G530" t="s">
        <v>578</v>
      </c>
      <c r="AT530" t="str">
        <f t="shared" si="92"/>
        <v>XCVR_RX1_P</v>
      </c>
      <c r="AU530" t="str">
        <f t="shared" si="93"/>
        <v>--</v>
      </c>
    </row>
    <row r="531" spans="1:47" x14ac:dyDescent="0.25">
      <c r="A531" t="str">
        <f t="shared" si="88"/>
        <v>U2-R21</v>
      </c>
      <c r="B531" t="str">
        <f t="shared" si="89"/>
        <v>+1.0V_VDDA</v>
      </c>
      <c r="C531" t="str">
        <f t="shared" si="90"/>
        <v>U2-+1.0V_VDDA</v>
      </c>
      <c r="D531" t="str">
        <f t="shared" si="91"/>
        <v>U2-R21</v>
      </c>
      <c r="E531" t="s">
        <v>671</v>
      </c>
      <c r="F531" t="s">
        <v>983</v>
      </c>
      <c r="G531" t="s">
        <v>292</v>
      </c>
      <c r="AT531" t="str">
        <f t="shared" si="92"/>
        <v>+1.0V_VDDA</v>
      </c>
      <c r="AU531" t="str">
        <f t="shared" si="93"/>
        <v>--</v>
      </c>
    </row>
    <row r="532" spans="1:47" x14ac:dyDescent="0.25">
      <c r="A532" t="str">
        <f t="shared" si="88"/>
        <v>U2-T21</v>
      </c>
      <c r="B532" t="str">
        <f t="shared" si="89"/>
        <v>XCVR_TX1_N</v>
      </c>
      <c r="C532" t="str">
        <f t="shared" si="90"/>
        <v>U2-XCVR_TX1_N</v>
      </c>
      <c r="D532" t="str">
        <f t="shared" si="91"/>
        <v>U2-T21</v>
      </c>
      <c r="E532" t="s">
        <v>671</v>
      </c>
      <c r="F532" t="s">
        <v>984</v>
      </c>
      <c r="G532" t="s">
        <v>580</v>
      </c>
      <c r="AT532" t="str">
        <f t="shared" si="92"/>
        <v>XCVR_TX1_N</v>
      </c>
      <c r="AU532" t="str">
        <f t="shared" si="93"/>
        <v>--</v>
      </c>
    </row>
    <row r="533" spans="1:47" x14ac:dyDescent="0.25">
      <c r="A533" t="str">
        <f t="shared" si="88"/>
        <v>U2-T22</v>
      </c>
      <c r="B533" t="str">
        <f t="shared" si="89"/>
        <v>XCVR_TX1_P</v>
      </c>
      <c r="C533" t="str">
        <f t="shared" si="90"/>
        <v>U2-XCVR_TX1_P</v>
      </c>
      <c r="D533" t="str">
        <f t="shared" si="91"/>
        <v>U2-T22</v>
      </c>
      <c r="E533" t="s">
        <v>671</v>
      </c>
      <c r="F533" t="s">
        <v>985</v>
      </c>
      <c r="G533" t="s">
        <v>576</v>
      </c>
      <c r="AT533" t="str">
        <f t="shared" si="92"/>
        <v>XCVR_TX1_P</v>
      </c>
      <c r="AU533" t="str">
        <f t="shared" si="93"/>
        <v>--</v>
      </c>
    </row>
    <row r="534" spans="1:47" x14ac:dyDescent="0.25">
      <c r="A534" t="str">
        <f t="shared" si="88"/>
        <v>U2-A1</v>
      </c>
      <c r="B534" t="str">
        <f t="shared" si="89"/>
        <v>GND</v>
      </c>
      <c r="C534" t="str">
        <f t="shared" si="90"/>
        <v>U2-GND</v>
      </c>
      <c r="D534" t="str">
        <f t="shared" si="91"/>
        <v>U2-A1</v>
      </c>
      <c r="E534" t="s">
        <v>671</v>
      </c>
      <c r="F534" t="s">
        <v>986</v>
      </c>
      <c r="G534" t="s">
        <v>291</v>
      </c>
      <c r="AT534" t="str">
        <f t="shared" si="92"/>
        <v>GND</v>
      </c>
      <c r="AU534" t="str">
        <f t="shared" si="93"/>
        <v>--</v>
      </c>
    </row>
    <row r="535" spans="1:47" x14ac:dyDescent="0.25">
      <c r="A535" t="str">
        <f t="shared" si="88"/>
        <v>U2-A4</v>
      </c>
      <c r="B535" t="str">
        <f t="shared" si="89"/>
        <v>GND</v>
      </c>
      <c r="C535" t="str">
        <f t="shared" si="90"/>
        <v>U2-GND</v>
      </c>
      <c r="D535" t="str">
        <f t="shared" si="91"/>
        <v>U2-A4</v>
      </c>
      <c r="E535" t="s">
        <v>671</v>
      </c>
      <c r="F535" t="s">
        <v>987</v>
      </c>
      <c r="G535" t="s">
        <v>291</v>
      </c>
      <c r="AT535" t="str">
        <f t="shared" si="92"/>
        <v>GND</v>
      </c>
      <c r="AU535" t="str">
        <f t="shared" si="93"/>
        <v>--</v>
      </c>
    </row>
    <row r="536" spans="1:47" x14ac:dyDescent="0.25">
      <c r="A536" t="str">
        <f t="shared" si="88"/>
        <v>U2-A14</v>
      </c>
      <c r="B536" t="str">
        <f t="shared" si="89"/>
        <v>GND</v>
      </c>
      <c r="C536" t="str">
        <f t="shared" si="90"/>
        <v>U2-GND</v>
      </c>
      <c r="D536" t="str">
        <f t="shared" si="91"/>
        <v>U2-A14</v>
      </c>
      <c r="E536" t="s">
        <v>671</v>
      </c>
      <c r="F536" t="s">
        <v>988</v>
      </c>
      <c r="G536" t="s">
        <v>291</v>
      </c>
      <c r="AT536" t="str">
        <f t="shared" si="92"/>
        <v>GND</v>
      </c>
      <c r="AU536" t="str">
        <f t="shared" si="93"/>
        <v>--</v>
      </c>
    </row>
    <row r="537" spans="1:47" x14ac:dyDescent="0.25">
      <c r="A537" t="str">
        <f t="shared" si="88"/>
        <v>U2-A22</v>
      </c>
      <c r="B537" t="str">
        <f t="shared" si="89"/>
        <v>GND</v>
      </c>
      <c r="C537" t="str">
        <f t="shared" si="90"/>
        <v>U2-GND</v>
      </c>
      <c r="D537" t="str">
        <f t="shared" si="91"/>
        <v>U2-A22</v>
      </c>
      <c r="E537" t="s">
        <v>671</v>
      </c>
      <c r="F537" t="s">
        <v>989</v>
      </c>
      <c r="G537" t="s">
        <v>291</v>
      </c>
      <c r="AT537" t="str">
        <f t="shared" si="92"/>
        <v>GND</v>
      </c>
      <c r="AU537" t="str">
        <f t="shared" si="93"/>
        <v>--</v>
      </c>
    </row>
    <row r="538" spans="1:47" x14ac:dyDescent="0.25">
      <c r="A538" t="str">
        <f t="shared" si="88"/>
        <v>U2-AA4</v>
      </c>
      <c r="B538" t="str">
        <f t="shared" si="89"/>
        <v>GND</v>
      </c>
      <c r="C538" t="str">
        <f t="shared" si="90"/>
        <v>U2-GND</v>
      </c>
      <c r="D538" t="str">
        <f t="shared" si="91"/>
        <v>U2-AA4</v>
      </c>
      <c r="E538" t="s">
        <v>671</v>
      </c>
      <c r="F538" t="s">
        <v>990</v>
      </c>
      <c r="G538" t="s">
        <v>291</v>
      </c>
      <c r="AT538" t="str">
        <f t="shared" si="92"/>
        <v>GND</v>
      </c>
      <c r="AU538" t="str">
        <f t="shared" si="93"/>
        <v>--</v>
      </c>
    </row>
    <row r="539" spans="1:47" x14ac:dyDescent="0.25">
      <c r="A539" t="str">
        <f t="shared" si="88"/>
        <v>U2-AA14</v>
      </c>
      <c r="B539" t="str">
        <f t="shared" si="89"/>
        <v>GND</v>
      </c>
      <c r="C539" t="str">
        <f t="shared" si="90"/>
        <v>U2-GND</v>
      </c>
      <c r="D539" t="str">
        <f t="shared" si="91"/>
        <v>U2-AA14</v>
      </c>
      <c r="E539" t="s">
        <v>671</v>
      </c>
      <c r="F539" t="s">
        <v>991</v>
      </c>
      <c r="G539" t="s">
        <v>291</v>
      </c>
      <c r="AT539" t="str">
        <f t="shared" si="92"/>
        <v>GND</v>
      </c>
      <c r="AU539" t="str">
        <f t="shared" si="93"/>
        <v>--</v>
      </c>
    </row>
    <row r="540" spans="1:47" x14ac:dyDescent="0.25">
      <c r="A540" t="str">
        <f t="shared" si="88"/>
        <v>U2-AB1</v>
      </c>
      <c r="B540" t="str">
        <f t="shared" si="89"/>
        <v>GND</v>
      </c>
      <c r="C540" t="str">
        <f t="shared" si="90"/>
        <v>U2-GND</v>
      </c>
      <c r="D540" t="str">
        <f t="shared" si="91"/>
        <v>U2-AB1</v>
      </c>
      <c r="E540" t="s">
        <v>671</v>
      </c>
      <c r="F540" t="s">
        <v>992</v>
      </c>
      <c r="G540" t="s">
        <v>291</v>
      </c>
      <c r="AT540" t="str">
        <f t="shared" si="92"/>
        <v>GND</v>
      </c>
      <c r="AU540" t="str">
        <f t="shared" si="93"/>
        <v>--</v>
      </c>
    </row>
    <row r="541" spans="1:47" x14ac:dyDescent="0.25">
      <c r="A541" t="str">
        <f t="shared" si="88"/>
        <v>U2-AB11</v>
      </c>
      <c r="B541" t="str">
        <f t="shared" si="89"/>
        <v>GND</v>
      </c>
      <c r="C541" t="str">
        <f t="shared" si="90"/>
        <v>U2-GND</v>
      </c>
      <c r="D541" t="str">
        <f t="shared" si="91"/>
        <v>U2-AB11</v>
      </c>
      <c r="E541" t="s">
        <v>671</v>
      </c>
      <c r="F541" t="s">
        <v>993</v>
      </c>
      <c r="G541" t="s">
        <v>291</v>
      </c>
      <c r="AT541" t="str">
        <f t="shared" si="92"/>
        <v>GND</v>
      </c>
      <c r="AU541" t="str">
        <f t="shared" si="93"/>
        <v>--</v>
      </c>
    </row>
    <row r="542" spans="1:47" x14ac:dyDescent="0.25">
      <c r="A542" t="str">
        <f t="shared" si="88"/>
        <v>U2-AB22</v>
      </c>
      <c r="B542" t="str">
        <f t="shared" si="89"/>
        <v>GND</v>
      </c>
      <c r="C542" t="str">
        <f t="shared" si="90"/>
        <v>U2-GND</v>
      </c>
      <c r="D542" t="str">
        <f t="shared" si="91"/>
        <v>U2-AB22</v>
      </c>
      <c r="E542" t="s">
        <v>671</v>
      </c>
      <c r="F542" t="s">
        <v>994</v>
      </c>
      <c r="G542" t="s">
        <v>291</v>
      </c>
      <c r="AT542" t="str">
        <f t="shared" si="92"/>
        <v>GND</v>
      </c>
      <c r="AU542" t="str">
        <f t="shared" si="93"/>
        <v>--</v>
      </c>
    </row>
    <row r="543" spans="1:47" x14ac:dyDescent="0.25">
      <c r="A543" t="str">
        <f t="shared" si="88"/>
        <v>U2-B11</v>
      </c>
      <c r="B543" t="str">
        <f t="shared" si="89"/>
        <v>GND</v>
      </c>
      <c r="C543" t="str">
        <f t="shared" si="90"/>
        <v>U2-GND</v>
      </c>
      <c r="D543" t="str">
        <f t="shared" si="91"/>
        <v>U2-B11</v>
      </c>
      <c r="E543" t="s">
        <v>671</v>
      </c>
      <c r="F543" t="s">
        <v>995</v>
      </c>
      <c r="G543" t="s">
        <v>291</v>
      </c>
      <c r="AT543" t="str">
        <f t="shared" si="92"/>
        <v>GND</v>
      </c>
      <c r="AU543" t="str">
        <f t="shared" si="93"/>
        <v>--</v>
      </c>
    </row>
    <row r="544" spans="1:47" x14ac:dyDescent="0.25">
      <c r="A544" t="str">
        <f t="shared" si="88"/>
        <v>U2-C8</v>
      </c>
      <c r="B544" t="str">
        <f t="shared" si="89"/>
        <v>GND</v>
      </c>
      <c r="C544" t="str">
        <f t="shared" si="90"/>
        <v>U2-GND</v>
      </c>
      <c r="D544" t="str">
        <f t="shared" si="91"/>
        <v>U2-C8</v>
      </c>
      <c r="E544" t="s">
        <v>671</v>
      </c>
      <c r="F544" t="s">
        <v>996</v>
      </c>
      <c r="G544" t="s">
        <v>291</v>
      </c>
      <c r="AT544" t="str">
        <f t="shared" si="92"/>
        <v>GND</v>
      </c>
      <c r="AU544" t="str">
        <f t="shared" si="93"/>
        <v>--</v>
      </c>
    </row>
    <row r="545" spans="1:47" x14ac:dyDescent="0.25">
      <c r="A545" t="str">
        <f t="shared" si="88"/>
        <v>U2-C18</v>
      </c>
      <c r="B545" t="str">
        <f t="shared" si="89"/>
        <v>GND</v>
      </c>
      <c r="C545" t="str">
        <f t="shared" si="90"/>
        <v>U2-GND</v>
      </c>
      <c r="D545" t="str">
        <f t="shared" si="91"/>
        <v>U2-C18</v>
      </c>
      <c r="E545" t="s">
        <v>671</v>
      </c>
      <c r="F545" t="s">
        <v>997</v>
      </c>
      <c r="G545" t="s">
        <v>291</v>
      </c>
      <c r="AT545" t="str">
        <f t="shared" si="92"/>
        <v>GND</v>
      </c>
      <c r="AU545" t="str">
        <f t="shared" si="93"/>
        <v>--</v>
      </c>
    </row>
    <row r="546" spans="1:47" x14ac:dyDescent="0.25">
      <c r="A546" t="str">
        <f t="shared" si="88"/>
        <v>U2-D5</v>
      </c>
      <c r="B546" t="str">
        <f t="shared" si="89"/>
        <v>GND</v>
      </c>
      <c r="C546" t="str">
        <f t="shared" si="90"/>
        <v>U2-GND</v>
      </c>
      <c r="D546" t="str">
        <f t="shared" si="91"/>
        <v>U2-D5</v>
      </c>
      <c r="E546" t="s">
        <v>671</v>
      </c>
      <c r="F546" t="s">
        <v>998</v>
      </c>
      <c r="G546" t="s">
        <v>291</v>
      </c>
      <c r="AT546" t="str">
        <f t="shared" si="92"/>
        <v>GND</v>
      </c>
      <c r="AU546" t="str">
        <f t="shared" si="93"/>
        <v>--</v>
      </c>
    </row>
    <row r="547" spans="1:47" x14ac:dyDescent="0.25">
      <c r="A547" t="str">
        <f t="shared" si="88"/>
        <v>U2-D15</v>
      </c>
      <c r="B547" t="str">
        <f t="shared" si="89"/>
        <v>GND</v>
      </c>
      <c r="C547" t="str">
        <f t="shared" si="90"/>
        <v>U2-GND</v>
      </c>
      <c r="D547" t="str">
        <f t="shared" si="91"/>
        <v>U2-D15</v>
      </c>
      <c r="E547" t="s">
        <v>671</v>
      </c>
      <c r="F547" t="s">
        <v>999</v>
      </c>
      <c r="G547" t="s">
        <v>291</v>
      </c>
      <c r="AT547" t="str">
        <f t="shared" si="92"/>
        <v>GND</v>
      </c>
      <c r="AU547" t="str">
        <f t="shared" si="93"/>
        <v>--</v>
      </c>
    </row>
    <row r="548" spans="1:47" x14ac:dyDescent="0.25">
      <c r="A548" t="str">
        <f t="shared" si="88"/>
        <v>U2-E2</v>
      </c>
      <c r="B548" t="str">
        <f t="shared" si="89"/>
        <v>GND</v>
      </c>
      <c r="C548" t="str">
        <f t="shared" si="90"/>
        <v>U2-GND</v>
      </c>
      <c r="D548" t="str">
        <f t="shared" si="91"/>
        <v>U2-E2</v>
      </c>
      <c r="E548" t="s">
        <v>671</v>
      </c>
      <c r="F548" t="s">
        <v>1000</v>
      </c>
      <c r="G548" t="s">
        <v>291</v>
      </c>
      <c r="AT548" t="str">
        <f t="shared" si="92"/>
        <v>GND</v>
      </c>
      <c r="AU548" t="str">
        <f t="shared" si="93"/>
        <v>--</v>
      </c>
    </row>
    <row r="549" spans="1:47" x14ac:dyDescent="0.25">
      <c r="A549" t="str">
        <f t="shared" si="88"/>
        <v>U2-E12</v>
      </c>
      <c r="B549" t="str">
        <f t="shared" si="89"/>
        <v>GND</v>
      </c>
      <c r="C549" t="str">
        <f t="shared" si="90"/>
        <v>U2-GND</v>
      </c>
      <c r="D549" t="str">
        <f t="shared" si="91"/>
        <v>U2-E12</v>
      </c>
      <c r="E549" t="s">
        <v>671</v>
      </c>
      <c r="F549" t="s">
        <v>1001</v>
      </c>
      <c r="G549" t="s">
        <v>291</v>
      </c>
      <c r="AT549" t="str">
        <f t="shared" si="92"/>
        <v>GND</v>
      </c>
      <c r="AU549" t="str">
        <f t="shared" si="93"/>
        <v>--</v>
      </c>
    </row>
    <row r="550" spans="1:47" x14ac:dyDescent="0.25">
      <c r="A550" t="str">
        <f t="shared" si="88"/>
        <v>U2-E20</v>
      </c>
      <c r="B550" t="str">
        <f t="shared" si="89"/>
        <v>GND</v>
      </c>
      <c r="C550" t="str">
        <f t="shared" si="90"/>
        <v>U2-GND</v>
      </c>
      <c r="D550" t="str">
        <f t="shared" si="91"/>
        <v>U2-E20</v>
      </c>
      <c r="E550" t="s">
        <v>671</v>
      </c>
      <c r="F550" t="s">
        <v>1002</v>
      </c>
      <c r="G550" t="s">
        <v>291</v>
      </c>
      <c r="AT550" t="str">
        <f t="shared" si="92"/>
        <v>GND</v>
      </c>
      <c r="AU550" t="str">
        <f t="shared" si="93"/>
        <v>--</v>
      </c>
    </row>
    <row r="551" spans="1:47" x14ac:dyDescent="0.25">
      <c r="A551" t="str">
        <f t="shared" si="88"/>
        <v>U2-E21</v>
      </c>
      <c r="B551" t="str">
        <f t="shared" si="89"/>
        <v>GND</v>
      </c>
      <c r="C551" t="str">
        <f t="shared" si="90"/>
        <v>U2-GND</v>
      </c>
      <c r="D551" t="str">
        <f t="shared" si="91"/>
        <v>U2-E21</v>
      </c>
      <c r="E551" t="s">
        <v>671</v>
      </c>
      <c r="F551" t="s">
        <v>1003</v>
      </c>
      <c r="G551" t="s">
        <v>291</v>
      </c>
      <c r="AT551" t="str">
        <f t="shared" si="92"/>
        <v>GND</v>
      </c>
      <c r="AU551" t="str">
        <f t="shared" si="93"/>
        <v>--</v>
      </c>
    </row>
    <row r="552" spans="1:47" x14ac:dyDescent="0.25">
      <c r="A552" t="str">
        <f t="shared" si="88"/>
        <v>U2-E22</v>
      </c>
      <c r="B552" t="str">
        <f t="shared" si="89"/>
        <v>GND</v>
      </c>
      <c r="C552" t="str">
        <f t="shared" si="90"/>
        <v>U2-GND</v>
      </c>
      <c r="D552" t="str">
        <f t="shared" si="91"/>
        <v>U2-E22</v>
      </c>
      <c r="E552" t="s">
        <v>671</v>
      </c>
      <c r="F552" t="s">
        <v>1004</v>
      </c>
      <c r="G552" t="s">
        <v>291</v>
      </c>
      <c r="AT552" t="str">
        <f t="shared" si="92"/>
        <v>GND</v>
      </c>
      <c r="AU552" t="str">
        <f t="shared" si="93"/>
        <v>--</v>
      </c>
    </row>
    <row r="553" spans="1:47" x14ac:dyDescent="0.25">
      <c r="A553" t="str">
        <f t="shared" si="88"/>
        <v>U2-F9</v>
      </c>
      <c r="B553" t="str">
        <f t="shared" si="89"/>
        <v>GND</v>
      </c>
      <c r="C553" t="str">
        <f t="shared" si="90"/>
        <v>U2-GND</v>
      </c>
      <c r="D553" t="str">
        <f t="shared" si="91"/>
        <v>U2-F9</v>
      </c>
      <c r="E553" t="s">
        <v>671</v>
      </c>
      <c r="F553" t="s">
        <v>1005</v>
      </c>
      <c r="G553" t="s">
        <v>291</v>
      </c>
      <c r="AT553" t="str">
        <f t="shared" si="92"/>
        <v>GND</v>
      </c>
      <c r="AU553" t="str">
        <f t="shared" si="93"/>
        <v>--</v>
      </c>
    </row>
    <row r="554" spans="1:47" x14ac:dyDescent="0.25">
      <c r="A554" t="str">
        <f t="shared" si="88"/>
        <v>U2-F18</v>
      </c>
      <c r="B554" t="str">
        <f t="shared" si="89"/>
        <v>GND</v>
      </c>
      <c r="C554" t="str">
        <f t="shared" si="90"/>
        <v>U2-GND</v>
      </c>
      <c r="D554" t="str">
        <f t="shared" si="91"/>
        <v>U2-F18</v>
      </c>
      <c r="E554" t="s">
        <v>671</v>
      </c>
      <c r="F554" t="s">
        <v>1006</v>
      </c>
      <c r="G554" t="s">
        <v>291</v>
      </c>
      <c r="AT554" t="str">
        <f t="shared" si="92"/>
        <v>GND</v>
      </c>
      <c r="AU554" t="str">
        <f t="shared" si="93"/>
        <v>--</v>
      </c>
    </row>
    <row r="555" spans="1:47" x14ac:dyDescent="0.25">
      <c r="A555" t="str">
        <f t="shared" si="88"/>
        <v>U2-F19</v>
      </c>
      <c r="B555" t="str">
        <f t="shared" si="89"/>
        <v>GND</v>
      </c>
      <c r="C555" t="str">
        <f t="shared" si="90"/>
        <v>U2-GND</v>
      </c>
      <c r="D555" t="str">
        <f t="shared" si="91"/>
        <v>U2-F19</v>
      </c>
      <c r="E555" t="s">
        <v>671</v>
      </c>
      <c r="F555" t="s">
        <v>1007</v>
      </c>
      <c r="G555" t="s">
        <v>291</v>
      </c>
      <c r="AT555" t="str">
        <f t="shared" si="92"/>
        <v>GND</v>
      </c>
      <c r="AU555" t="str">
        <f t="shared" si="93"/>
        <v>--</v>
      </c>
    </row>
    <row r="556" spans="1:47" x14ac:dyDescent="0.25">
      <c r="A556" t="str">
        <f t="shared" si="88"/>
        <v>U2-F20</v>
      </c>
      <c r="B556" t="str">
        <f t="shared" si="89"/>
        <v>GND</v>
      </c>
      <c r="C556" t="str">
        <f t="shared" si="90"/>
        <v>U2-GND</v>
      </c>
      <c r="D556" t="str">
        <f t="shared" si="91"/>
        <v>U2-F20</v>
      </c>
      <c r="E556" t="s">
        <v>671</v>
      </c>
      <c r="F556" t="s">
        <v>1008</v>
      </c>
      <c r="G556" t="s">
        <v>291</v>
      </c>
      <c r="AT556" t="str">
        <f t="shared" si="92"/>
        <v>GND</v>
      </c>
      <c r="AU556" t="str">
        <f t="shared" si="93"/>
        <v>--</v>
      </c>
    </row>
    <row r="557" spans="1:47" x14ac:dyDescent="0.25">
      <c r="A557" t="str">
        <f t="shared" si="88"/>
        <v>U2-G6</v>
      </c>
      <c r="B557" t="str">
        <f t="shared" si="89"/>
        <v>GND</v>
      </c>
      <c r="C557" t="str">
        <f t="shared" si="90"/>
        <v>U2-GND</v>
      </c>
      <c r="D557" t="str">
        <f t="shared" si="91"/>
        <v>U2-G6</v>
      </c>
      <c r="E557" t="s">
        <v>671</v>
      </c>
      <c r="F557" t="s">
        <v>1009</v>
      </c>
      <c r="G557" t="s">
        <v>291</v>
      </c>
      <c r="AT557" t="str">
        <f t="shared" si="92"/>
        <v>GND</v>
      </c>
      <c r="AU557" t="str">
        <f t="shared" si="93"/>
        <v>--</v>
      </c>
    </row>
    <row r="558" spans="1:47" x14ac:dyDescent="0.25">
      <c r="A558" t="str">
        <f t="shared" si="88"/>
        <v>U2-G16</v>
      </c>
      <c r="B558" t="str">
        <f t="shared" si="89"/>
        <v>GND</v>
      </c>
      <c r="C558" t="str">
        <f t="shared" si="90"/>
        <v>U2-GND</v>
      </c>
      <c r="D558" t="str">
        <f t="shared" si="91"/>
        <v>U2-G16</v>
      </c>
      <c r="E558" t="s">
        <v>671</v>
      </c>
      <c r="F558" t="s">
        <v>1010</v>
      </c>
      <c r="G558" t="s">
        <v>291</v>
      </c>
      <c r="AT558" t="str">
        <f t="shared" si="92"/>
        <v>GND</v>
      </c>
      <c r="AU558" t="str">
        <f t="shared" si="93"/>
        <v>--</v>
      </c>
    </row>
    <row r="559" spans="1:47" x14ac:dyDescent="0.25">
      <c r="A559" t="str">
        <f t="shared" si="88"/>
        <v>U2-G18</v>
      </c>
      <c r="B559" t="str">
        <f t="shared" si="89"/>
        <v>GND</v>
      </c>
      <c r="C559" t="str">
        <f t="shared" si="90"/>
        <v>U2-GND</v>
      </c>
      <c r="D559" t="str">
        <f t="shared" si="91"/>
        <v>U2-G18</v>
      </c>
      <c r="E559" t="s">
        <v>671</v>
      </c>
      <c r="F559" t="s">
        <v>1011</v>
      </c>
      <c r="G559" t="s">
        <v>291</v>
      </c>
      <c r="AT559" t="str">
        <f t="shared" si="92"/>
        <v>GND</v>
      </c>
      <c r="AU559" t="str">
        <f t="shared" si="93"/>
        <v>--</v>
      </c>
    </row>
    <row r="560" spans="1:47" x14ac:dyDescent="0.25">
      <c r="A560" t="str">
        <f t="shared" si="88"/>
        <v>U2-G22</v>
      </c>
      <c r="B560" t="str">
        <f t="shared" si="89"/>
        <v>GND</v>
      </c>
      <c r="C560" t="str">
        <f t="shared" si="90"/>
        <v>U2-GND</v>
      </c>
      <c r="D560" t="str">
        <f t="shared" si="91"/>
        <v>U2-G22</v>
      </c>
      <c r="E560" t="s">
        <v>671</v>
      </c>
      <c r="F560" t="s">
        <v>1012</v>
      </c>
      <c r="G560" t="s">
        <v>291</v>
      </c>
      <c r="AT560" t="str">
        <f t="shared" si="92"/>
        <v>GND</v>
      </c>
      <c r="AU560" t="str">
        <f t="shared" si="93"/>
        <v>--</v>
      </c>
    </row>
    <row r="561" spans="1:47" x14ac:dyDescent="0.25">
      <c r="A561" t="str">
        <f t="shared" si="88"/>
        <v>U2-H3</v>
      </c>
      <c r="B561" t="str">
        <f t="shared" si="89"/>
        <v>GND</v>
      </c>
      <c r="C561" t="str">
        <f t="shared" si="90"/>
        <v>U2-GND</v>
      </c>
      <c r="D561" t="str">
        <f t="shared" si="91"/>
        <v>U2-H3</v>
      </c>
      <c r="E561" t="s">
        <v>671</v>
      </c>
      <c r="F561" t="s">
        <v>1013</v>
      </c>
      <c r="G561" t="s">
        <v>291</v>
      </c>
      <c r="AT561" t="str">
        <f t="shared" si="92"/>
        <v>GND</v>
      </c>
      <c r="AU561" t="str">
        <f t="shared" si="93"/>
        <v>--</v>
      </c>
    </row>
    <row r="562" spans="1:47" x14ac:dyDescent="0.25">
      <c r="A562" t="str">
        <f t="shared" si="88"/>
        <v>U2-H8</v>
      </c>
      <c r="B562" t="str">
        <f t="shared" si="89"/>
        <v>+2.5V_VDD</v>
      </c>
      <c r="C562" t="str">
        <f t="shared" si="90"/>
        <v>U2-+2.5V_VDD</v>
      </c>
      <c r="D562" t="str">
        <f t="shared" si="91"/>
        <v>U2-H8</v>
      </c>
      <c r="E562" t="s">
        <v>671</v>
      </c>
      <c r="F562" t="s">
        <v>1014</v>
      </c>
      <c r="G562" t="s">
        <v>298</v>
      </c>
      <c r="AT562" t="str">
        <f t="shared" si="92"/>
        <v>+2.5V_VDD</v>
      </c>
      <c r="AU562" t="str">
        <f t="shared" si="93"/>
        <v>--</v>
      </c>
    </row>
    <row r="563" spans="1:47" x14ac:dyDescent="0.25">
      <c r="A563" t="str">
        <f t="shared" si="88"/>
        <v>U2-H20</v>
      </c>
      <c r="B563" t="str">
        <f t="shared" si="89"/>
        <v>GND</v>
      </c>
      <c r="C563" t="str">
        <f t="shared" si="90"/>
        <v>U2-GND</v>
      </c>
      <c r="D563" t="str">
        <f t="shared" si="91"/>
        <v>U2-H20</v>
      </c>
      <c r="E563" t="s">
        <v>671</v>
      </c>
      <c r="F563" t="s">
        <v>1015</v>
      </c>
      <c r="G563" t="s">
        <v>291</v>
      </c>
      <c r="AT563" t="str">
        <f t="shared" si="92"/>
        <v>GND</v>
      </c>
      <c r="AU563" t="str">
        <f t="shared" si="93"/>
        <v>--</v>
      </c>
    </row>
    <row r="564" spans="1:47" x14ac:dyDescent="0.25">
      <c r="A564" t="str">
        <f t="shared" si="88"/>
        <v>U2-J8</v>
      </c>
      <c r="B564" t="str">
        <f t="shared" si="89"/>
        <v>GND</v>
      </c>
      <c r="C564" t="str">
        <f t="shared" si="90"/>
        <v>U2-GND</v>
      </c>
      <c r="D564" t="str">
        <f t="shared" si="91"/>
        <v>U2-J8</v>
      </c>
      <c r="E564" t="s">
        <v>671</v>
      </c>
      <c r="F564" t="s">
        <v>1016</v>
      </c>
      <c r="G564" t="s">
        <v>291</v>
      </c>
      <c r="AT564" t="str">
        <f t="shared" si="92"/>
        <v>GND</v>
      </c>
      <c r="AU564" t="str">
        <f t="shared" si="93"/>
        <v>--</v>
      </c>
    </row>
    <row r="565" spans="1:47" x14ac:dyDescent="0.25">
      <c r="A565" t="str">
        <f t="shared" si="88"/>
        <v>U2-J10</v>
      </c>
      <c r="B565" t="str">
        <f t="shared" si="89"/>
        <v>GND</v>
      </c>
      <c r="C565" t="str">
        <f t="shared" si="90"/>
        <v>U2-GND</v>
      </c>
      <c r="D565" t="str">
        <f t="shared" si="91"/>
        <v>U2-J10</v>
      </c>
      <c r="E565" t="s">
        <v>671</v>
      </c>
      <c r="F565" t="s">
        <v>1017</v>
      </c>
      <c r="G565" t="s">
        <v>291</v>
      </c>
      <c r="AT565" t="str">
        <f t="shared" si="92"/>
        <v>GND</v>
      </c>
      <c r="AU565" t="str">
        <f t="shared" si="93"/>
        <v>--</v>
      </c>
    </row>
    <row r="566" spans="1:47" x14ac:dyDescent="0.25">
      <c r="A566" t="str">
        <f t="shared" si="88"/>
        <v>U2-J12</v>
      </c>
      <c r="B566" t="str">
        <f t="shared" si="89"/>
        <v>GND</v>
      </c>
      <c r="C566" t="str">
        <f t="shared" si="90"/>
        <v>U2-GND</v>
      </c>
      <c r="D566" t="str">
        <f t="shared" si="91"/>
        <v>U2-J12</v>
      </c>
      <c r="E566" t="s">
        <v>671</v>
      </c>
      <c r="F566" t="s">
        <v>1018</v>
      </c>
      <c r="G566" t="s">
        <v>291</v>
      </c>
      <c r="AT566" t="str">
        <f t="shared" si="92"/>
        <v>GND</v>
      </c>
      <c r="AU566" t="str">
        <f t="shared" si="93"/>
        <v>--</v>
      </c>
    </row>
    <row r="567" spans="1:47" x14ac:dyDescent="0.25">
      <c r="A567" t="str">
        <f t="shared" si="88"/>
        <v>U2-J14</v>
      </c>
      <c r="B567" t="str">
        <f t="shared" si="89"/>
        <v>GND</v>
      </c>
      <c r="C567" t="str">
        <f t="shared" si="90"/>
        <v>U2-GND</v>
      </c>
      <c r="D567" t="str">
        <f t="shared" si="91"/>
        <v>U2-J14</v>
      </c>
      <c r="E567" t="s">
        <v>671</v>
      </c>
      <c r="F567" t="s">
        <v>1019</v>
      </c>
      <c r="G567" t="s">
        <v>291</v>
      </c>
      <c r="AT567" t="str">
        <f t="shared" si="92"/>
        <v>GND</v>
      </c>
      <c r="AU567" t="str">
        <f t="shared" si="93"/>
        <v>--</v>
      </c>
    </row>
    <row r="568" spans="1:47" x14ac:dyDescent="0.25">
      <c r="A568" t="str">
        <f t="shared" si="88"/>
        <v>U2-J15</v>
      </c>
      <c r="B568" t="str">
        <f t="shared" si="89"/>
        <v>+1.0V</v>
      </c>
      <c r="C568" t="str">
        <f t="shared" si="90"/>
        <v>U2-+1.0V</v>
      </c>
      <c r="D568" t="str">
        <f t="shared" si="91"/>
        <v>U2-J15</v>
      </c>
      <c r="E568" t="s">
        <v>671</v>
      </c>
      <c r="F568" t="s">
        <v>1020</v>
      </c>
      <c r="G568" t="s">
        <v>289</v>
      </c>
      <c r="AT568" t="str">
        <f t="shared" si="92"/>
        <v>+1.0V</v>
      </c>
      <c r="AU568" t="str">
        <f t="shared" si="93"/>
        <v>--</v>
      </c>
    </row>
    <row r="569" spans="1:47" x14ac:dyDescent="0.25">
      <c r="A569" t="str">
        <f t="shared" si="88"/>
        <v>U2-J16</v>
      </c>
      <c r="B569" t="str">
        <f t="shared" si="89"/>
        <v>GND</v>
      </c>
      <c r="C569" t="str">
        <f t="shared" si="90"/>
        <v>U2-GND</v>
      </c>
      <c r="D569" t="str">
        <f t="shared" si="91"/>
        <v>U2-J16</v>
      </c>
      <c r="E569" t="s">
        <v>671</v>
      </c>
      <c r="F569" t="s">
        <v>1021</v>
      </c>
      <c r="G569" t="s">
        <v>291</v>
      </c>
      <c r="AT569" t="str">
        <f t="shared" si="92"/>
        <v>GND</v>
      </c>
      <c r="AU569" t="str">
        <f t="shared" si="93"/>
        <v>--</v>
      </c>
    </row>
    <row r="570" spans="1:47" x14ac:dyDescent="0.25">
      <c r="A570" t="str">
        <f t="shared" si="88"/>
        <v>U2-J17</v>
      </c>
      <c r="B570" t="str">
        <f t="shared" si="89"/>
        <v>+2.5V_VDD</v>
      </c>
      <c r="C570" t="str">
        <f t="shared" si="90"/>
        <v>U2-+2.5V_VDD</v>
      </c>
      <c r="D570" t="str">
        <f t="shared" si="91"/>
        <v>U2-J17</v>
      </c>
      <c r="E570" t="s">
        <v>671</v>
      </c>
      <c r="F570" t="s">
        <v>1022</v>
      </c>
      <c r="G570" t="s">
        <v>298</v>
      </c>
      <c r="AT570" t="str">
        <f t="shared" si="92"/>
        <v>+2.5V_VDD</v>
      </c>
      <c r="AU570" t="str">
        <f t="shared" si="93"/>
        <v>--</v>
      </c>
    </row>
    <row r="571" spans="1:47" x14ac:dyDescent="0.25">
      <c r="A571" t="str">
        <f t="shared" si="88"/>
        <v>U2-J22</v>
      </c>
      <c r="B571" t="str">
        <f t="shared" si="89"/>
        <v>GND</v>
      </c>
      <c r="C571" t="str">
        <f t="shared" si="90"/>
        <v>U2-GND</v>
      </c>
      <c r="D571" t="str">
        <f t="shared" si="91"/>
        <v>U2-J22</v>
      </c>
      <c r="E571" t="s">
        <v>671</v>
      </c>
      <c r="F571" t="s">
        <v>1023</v>
      </c>
      <c r="G571" t="s">
        <v>291</v>
      </c>
      <c r="AT571" t="str">
        <f t="shared" si="92"/>
        <v>GND</v>
      </c>
      <c r="AU571" t="str">
        <f t="shared" si="93"/>
        <v>--</v>
      </c>
    </row>
    <row r="572" spans="1:47" x14ac:dyDescent="0.25">
      <c r="A572" t="str">
        <f t="shared" si="88"/>
        <v>U2-K9</v>
      </c>
      <c r="B572" t="str">
        <f t="shared" si="89"/>
        <v>GND</v>
      </c>
      <c r="C572" t="str">
        <f t="shared" si="90"/>
        <v>U2-GND</v>
      </c>
      <c r="D572" t="str">
        <f t="shared" si="91"/>
        <v>U2-K9</v>
      </c>
      <c r="E572" t="s">
        <v>671</v>
      </c>
      <c r="F572" t="s">
        <v>1024</v>
      </c>
      <c r="G572" t="s">
        <v>291</v>
      </c>
      <c r="AT572" t="str">
        <f t="shared" si="92"/>
        <v>GND</v>
      </c>
      <c r="AU572" t="str">
        <f t="shared" si="93"/>
        <v>--</v>
      </c>
    </row>
    <row r="573" spans="1:47" x14ac:dyDescent="0.25">
      <c r="A573" t="str">
        <f t="shared" si="88"/>
        <v>U2-K11</v>
      </c>
      <c r="B573" t="str">
        <f t="shared" si="89"/>
        <v>GND</v>
      </c>
      <c r="C573" t="str">
        <f t="shared" si="90"/>
        <v>U2-GND</v>
      </c>
      <c r="D573" t="str">
        <f t="shared" si="91"/>
        <v>U2-K11</v>
      </c>
      <c r="E573" t="s">
        <v>671</v>
      </c>
      <c r="F573" t="s">
        <v>1025</v>
      </c>
      <c r="G573" t="s">
        <v>291</v>
      </c>
      <c r="AT573" t="str">
        <f t="shared" si="92"/>
        <v>GND</v>
      </c>
      <c r="AU573" t="str">
        <f t="shared" si="93"/>
        <v>--</v>
      </c>
    </row>
    <row r="574" spans="1:47" x14ac:dyDescent="0.25">
      <c r="A574" t="str">
        <f t="shared" si="88"/>
        <v>U2-K12</v>
      </c>
      <c r="B574" t="str">
        <f t="shared" si="89"/>
        <v>+1.0V</v>
      </c>
      <c r="C574" t="str">
        <f t="shared" si="90"/>
        <v>U2-+1.0V</v>
      </c>
      <c r="D574" t="str">
        <f t="shared" si="91"/>
        <v>U2-K12</v>
      </c>
      <c r="E574" t="s">
        <v>671</v>
      </c>
      <c r="F574" t="s">
        <v>1026</v>
      </c>
      <c r="G574" t="s">
        <v>289</v>
      </c>
      <c r="AT574" t="str">
        <f t="shared" si="92"/>
        <v>+1.0V</v>
      </c>
      <c r="AU574" t="str">
        <f t="shared" si="93"/>
        <v>--</v>
      </c>
    </row>
    <row r="575" spans="1:47" x14ac:dyDescent="0.25">
      <c r="A575" t="str">
        <f t="shared" si="88"/>
        <v>U2-K13</v>
      </c>
      <c r="B575" t="str">
        <f t="shared" si="89"/>
        <v>GND</v>
      </c>
      <c r="C575" t="str">
        <f t="shared" si="90"/>
        <v>U2-GND</v>
      </c>
      <c r="D575" t="str">
        <f t="shared" si="91"/>
        <v>U2-K13</v>
      </c>
      <c r="E575" t="s">
        <v>671</v>
      </c>
      <c r="F575" t="s">
        <v>1027</v>
      </c>
      <c r="G575" t="s">
        <v>291</v>
      </c>
      <c r="AT575" t="str">
        <f t="shared" si="92"/>
        <v>GND</v>
      </c>
      <c r="AU575" t="str">
        <f t="shared" si="93"/>
        <v>--</v>
      </c>
    </row>
    <row r="576" spans="1:47" x14ac:dyDescent="0.25">
      <c r="A576" t="str">
        <f t="shared" si="88"/>
        <v>U2-K14</v>
      </c>
      <c r="B576" t="str">
        <f t="shared" si="89"/>
        <v>+1.0V</v>
      </c>
      <c r="C576" t="str">
        <f t="shared" si="90"/>
        <v>U2-+1.0V</v>
      </c>
      <c r="D576" t="str">
        <f t="shared" si="91"/>
        <v>U2-K14</v>
      </c>
      <c r="E576" t="s">
        <v>671</v>
      </c>
      <c r="F576" t="s">
        <v>1028</v>
      </c>
      <c r="G576" t="s">
        <v>289</v>
      </c>
      <c r="AT576" t="str">
        <f t="shared" si="92"/>
        <v>+1.0V</v>
      </c>
      <c r="AU576" t="str">
        <f t="shared" si="93"/>
        <v>--</v>
      </c>
    </row>
    <row r="577" spans="1:47" x14ac:dyDescent="0.25">
      <c r="A577" t="str">
        <f t="shared" si="88"/>
        <v>U2-K15</v>
      </c>
      <c r="B577" t="str">
        <f t="shared" si="89"/>
        <v>GND</v>
      </c>
      <c r="C577" t="str">
        <f t="shared" si="90"/>
        <v>U2-GND</v>
      </c>
      <c r="D577" t="str">
        <f t="shared" si="91"/>
        <v>U2-K15</v>
      </c>
      <c r="E577" t="s">
        <v>671</v>
      </c>
      <c r="F577" t="s">
        <v>1029</v>
      </c>
      <c r="G577" t="s">
        <v>291</v>
      </c>
      <c r="AT577" t="str">
        <f t="shared" si="92"/>
        <v>GND</v>
      </c>
      <c r="AU577" t="str">
        <f t="shared" si="93"/>
        <v>--</v>
      </c>
    </row>
    <row r="578" spans="1:47" x14ac:dyDescent="0.25">
      <c r="A578" t="str">
        <f t="shared" si="88"/>
        <v>U2-K16</v>
      </c>
      <c r="B578" t="str">
        <f t="shared" si="89"/>
        <v>+1.0V</v>
      </c>
      <c r="C578" t="str">
        <f t="shared" si="90"/>
        <v>U2-+1.0V</v>
      </c>
      <c r="D578" t="str">
        <f t="shared" si="91"/>
        <v>U2-K16</v>
      </c>
      <c r="E578" t="s">
        <v>671</v>
      </c>
      <c r="F578" t="s">
        <v>1030</v>
      </c>
      <c r="G578" t="s">
        <v>289</v>
      </c>
      <c r="AT578" t="str">
        <f t="shared" si="92"/>
        <v>+1.0V</v>
      </c>
      <c r="AU578" t="str">
        <f t="shared" si="93"/>
        <v>--</v>
      </c>
    </row>
    <row r="579" spans="1:47" x14ac:dyDescent="0.25">
      <c r="A579" t="str">
        <f t="shared" si="88"/>
        <v>U2-K17</v>
      </c>
      <c r="B579" t="str">
        <f t="shared" si="89"/>
        <v>GND</v>
      </c>
      <c r="C579" t="str">
        <f t="shared" si="90"/>
        <v>U2-GND</v>
      </c>
      <c r="D579" t="str">
        <f t="shared" si="91"/>
        <v>U2-K17</v>
      </c>
      <c r="E579" t="s">
        <v>671</v>
      </c>
      <c r="F579" t="s">
        <v>1031</v>
      </c>
      <c r="G579" t="s">
        <v>291</v>
      </c>
      <c r="AT579" t="str">
        <f t="shared" si="92"/>
        <v>GND</v>
      </c>
      <c r="AU579" t="str">
        <f t="shared" si="93"/>
        <v>--</v>
      </c>
    </row>
    <row r="580" spans="1:47" x14ac:dyDescent="0.25">
      <c r="A580" t="str">
        <f t="shared" si="88"/>
        <v>U2-K20</v>
      </c>
      <c r="B580" t="str">
        <f t="shared" si="89"/>
        <v>GND</v>
      </c>
      <c r="C580" t="str">
        <f t="shared" si="90"/>
        <v>U2-GND</v>
      </c>
      <c r="D580" t="str">
        <f t="shared" si="91"/>
        <v>U2-K20</v>
      </c>
      <c r="E580" t="s">
        <v>671</v>
      </c>
      <c r="F580" t="s">
        <v>1032</v>
      </c>
      <c r="G580" t="s">
        <v>291</v>
      </c>
      <c r="AT580" t="str">
        <f t="shared" si="92"/>
        <v>GND</v>
      </c>
      <c r="AU580" t="str">
        <f t="shared" si="93"/>
        <v>--</v>
      </c>
    </row>
    <row r="581" spans="1:47" x14ac:dyDescent="0.25">
      <c r="A581" t="str">
        <f t="shared" si="88"/>
        <v>U2-L4</v>
      </c>
      <c r="B581" t="str">
        <f t="shared" si="89"/>
        <v>GND</v>
      </c>
      <c r="C581" t="str">
        <f t="shared" si="90"/>
        <v>U2-GND</v>
      </c>
      <c r="D581" t="str">
        <f t="shared" si="91"/>
        <v>U2-L4</v>
      </c>
      <c r="E581" t="s">
        <v>671</v>
      </c>
      <c r="F581" t="s">
        <v>1033</v>
      </c>
      <c r="G581" t="s">
        <v>291</v>
      </c>
      <c r="AT581" t="str">
        <f t="shared" si="92"/>
        <v>GND</v>
      </c>
      <c r="AU581" t="str">
        <f t="shared" si="93"/>
        <v>--</v>
      </c>
    </row>
    <row r="582" spans="1:47" x14ac:dyDescent="0.25">
      <c r="A582" t="str">
        <f t="shared" ref="A582:A645" si="94">$E582&amp;"-"&amp;$F582</f>
        <v>U2-L10</v>
      </c>
      <c r="B582" t="str">
        <f t="shared" ref="B582:B645" si="95">IF(OR(E582=$A$2,E582=$B$2,E582=$C$2,E582=$D$2),"--",G582)</f>
        <v>GND</v>
      </c>
      <c r="C582" t="str">
        <f t="shared" ref="C582:C645" si="96">$E582&amp;"-"&amp;$G582</f>
        <v>U2-GND</v>
      </c>
      <c r="D582" t="str">
        <f t="shared" ref="D582:D645" si="97">A582</f>
        <v>U2-L10</v>
      </c>
      <c r="E582" t="s">
        <v>671</v>
      </c>
      <c r="F582" t="s">
        <v>1034</v>
      </c>
      <c r="G582" t="s">
        <v>291</v>
      </c>
      <c r="AT582" t="str">
        <f t="shared" ref="AT582:AT645" si="98">IF(IF(COUNTIF($AO$6:$AQ$150,B582)&gt;0,"---","--")="---",VLOOKUP(B582,$AO$6:$AQ$150,3,0),B582)</f>
        <v>GND</v>
      </c>
      <c r="AU582" t="str">
        <f t="shared" ref="AU582:AU645" si="99">IF(IF(COUNTIF($AO$6:$AQ$150,B582)&gt;0,"---","--")="---",VLOOKUP(B582,$AO$6:$AQ$150,2,0),"--")</f>
        <v>--</v>
      </c>
    </row>
    <row r="583" spans="1:47" x14ac:dyDescent="0.25">
      <c r="A583" t="str">
        <f t="shared" si="94"/>
        <v>U2-L11</v>
      </c>
      <c r="B583" t="str">
        <f t="shared" si="95"/>
        <v>+1.0V</v>
      </c>
      <c r="C583" t="str">
        <f t="shared" si="96"/>
        <v>U2-+1.0V</v>
      </c>
      <c r="D583" t="str">
        <f t="shared" si="97"/>
        <v>U2-L11</v>
      </c>
      <c r="E583" t="s">
        <v>671</v>
      </c>
      <c r="F583" t="s">
        <v>1035</v>
      </c>
      <c r="G583" t="s">
        <v>289</v>
      </c>
      <c r="AT583" t="str">
        <f t="shared" si="98"/>
        <v>+1.0V</v>
      </c>
      <c r="AU583" t="str">
        <f t="shared" si="99"/>
        <v>--</v>
      </c>
    </row>
    <row r="584" spans="1:47" x14ac:dyDescent="0.25">
      <c r="A584" t="str">
        <f t="shared" si="94"/>
        <v>U2-L12</v>
      </c>
      <c r="B584" t="str">
        <f t="shared" si="95"/>
        <v>GND</v>
      </c>
      <c r="C584" t="str">
        <f t="shared" si="96"/>
        <v>U2-GND</v>
      </c>
      <c r="D584" t="str">
        <f t="shared" si="97"/>
        <v>U2-L12</v>
      </c>
      <c r="E584" t="s">
        <v>671</v>
      </c>
      <c r="F584" t="s">
        <v>1036</v>
      </c>
      <c r="G584" t="s">
        <v>291</v>
      </c>
      <c r="AT584" t="str">
        <f t="shared" si="98"/>
        <v>GND</v>
      </c>
      <c r="AU584" t="str">
        <f t="shared" si="99"/>
        <v>--</v>
      </c>
    </row>
    <row r="585" spans="1:47" x14ac:dyDescent="0.25">
      <c r="A585" t="str">
        <f t="shared" si="94"/>
        <v>U2-L13</v>
      </c>
      <c r="B585" t="str">
        <f t="shared" si="95"/>
        <v>+1.0V</v>
      </c>
      <c r="C585" t="str">
        <f t="shared" si="96"/>
        <v>U2-+1.0V</v>
      </c>
      <c r="D585" t="str">
        <f t="shared" si="97"/>
        <v>U2-L13</v>
      </c>
      <c r="E585" t="s">
        <v>671</v>
      </c>
      <c r="F585" t="s">
        <v>1037</v>
      </c>
      <c r="G585" t="s">
        <v>289</v>
      </c>
      <c r="AT585" t="str">
        <f t="shared" si="98"/>
        <v>+1.0V</v>
      </c>
      <c r="AU585" t="str">
        <f t="shared" si="99"/>
        <v>--</v>
      </c>
    </row>
    <row r="586" spans="1:47" x14ac:dyDescent="0.25">
      <c r="A586" t="str">
        <f t="shared" si="94"/>
        <v>U2-L14</v>
      </c>
      <c r="B586" t="str">
        <f t="shared" si="95"/>
        <v>GND</v>
      </c>
      <c r="C586" t="str">
        <f t="shared" si="96"/>
        <v>U2-GND</v>
      </c>
      <c r="D586" t="str">
        <f t="shared" si="97"/>
        <v>U2-L14</v>
      </c>
      <c r="E586" t="s">
        <v>671</v>
      </c>
      <c r="F586" t="s">
        <v>1038</v>
      </c>
      <c r="G586" t="s">
        <v>291</v>
      </c>
      <c r="AT586" t="str">
        <f t="shared" si="98"/>
        <v>GND</v>
      </c>
      <c r="AU586" t="str">
        <f t="shared" si="99"/>
        <v>--</v>
      </c>
    </row>
    <row r="587" spans="1:47" x14ac:dyDescent="0.25">
      <c r="A587" t="str">
        <f t="shared" si="94"/>
        <v>U2-L15</v>
      </c>
      <c r="B587" t="str">
        <f t="shared" si="95"/>
        <v>+2.5V_VDD</v>
      </c>
      <c r="C587" t="str">
        <f t="shared" si="96"/>
        <v>U2-+2.5V_VDD</v>
      </c>
      <c r="D587" t="str">
        <f t="shared" si="97"/>
        <v>U2-L15</v>
      </c>
      <c r="E587" t="s">
        <v>671</v>
      </c>
      <c r="F587" t="s">
        <v>1039</v>
      </c>
      <c r="G587" t="s">
        <v>298</v>
      </c>
      <c r="AT587" t="str">
        <f t="shared" si="98"/>
        <v>+2.5V_VDD</v>
      </c>
      <c r="AU587" t="str">
        <f t="shared" si="99"/>
        <v>--</v>
      </c>
    </row>
    <row r="588" spans="1:47" x14ac:dyDescent="0.25">
      <c r="A588" t="str">
        <f t="shared" si="94"/>
        <v>U2-L16</v>
      </c>
      <c r="B588" t="str">
        <f t="shared" si="95"/>
        <v>GND</v>
      </c>
      <c r="C588" t="str">
        <f t="shared" si="96"/>
        <v>U2-GND</v>
      </c>
      <c r="D588" t="str">
        <f t="shared" si="97"/>
        <v>U2-L16</v>
      </c>
      <c r="E588" t="s">
        <v>671</v>
      </c>
      <c r="F588" t="s">
        <v>1040</v>
      </c>
      <c r="G588" t="s">
        <v>291</v>
      </c>
      <c r="AT588" t="str">
        <f t="shared" si="98"/>
        <v>GND</v>
      </c>
      <c r="AU588" t="str">
        <f t="shared" si="99"/>
        <v>--</v>
      </c>
    </row>
    <row r="589" spans="1:47" x14ac:dyDescent="0.25">
      <c r="A589" t="str">
        <f t="shared" si="94"/>
        <v>U2-L17</v>
      </c>
      <c r="B589" t="str">
        <f t="shared" si="95"/>
        <v>+1.0V</v>
      </c>
      <c r="C589" t="str">
        <f t="shared" si="96"/>
        <v>U2-+1.0V</v>
      </c>
      <c r="D589" t="str">
        <f t="shared" si="97"/>
        <v>U2-L17</v>
      </c>
      <c r="E589" t="s">
        <v>671</v>
      </c>
      <c r="F589" t="s">
        <v>1041</v>
      </c>
      <c r="G589" t="s">
        <v>289</v>
      </c>
      <c r="AT589" t="str">
        <f t="shared" si="98"/>
        <v>+1.0V</v>
      </c>
      <c r="AU589" t="str">
        <f t="shared" si="99"/>
        <v>--</v>
      </c>
    </row>
    <row r="590" spans="1:47" x14ac:dyDescent="0.25">
      <c r="A590" t="str">
        <f t="shared" si="94"/>
        <v>U2-L18</v>
      </c>
      <c r="B590" t="str">
        <f t="shared" si="95"/>
        <v>GND</v>
      </c>
      <c r="C590" t="str">
        <f t="shared" si="96"/>
        <v>U2-GND</v>
      </c>
      <c r="D590" t="str">
        <f t="shared" si="97"/>
        <v>U2-L18</v>
      </c>
      <c r="E590" t="s">
        <v>671</v>
      </c>
      <c r="F590" t="s">
        <v>1042</v>
      </c>
      <c r="G590" t="s">
        <v>291</v>
      </c>
      <c r="AT590" t="str">
        <f t="shared" si="98"/>
        <v>GND</v>
      </c>
      <c r="AU590" t="str">
        <f t="shared" si="99"/>
        <v>--</v>
      </c>
    </row>
    <row r="591" spans="1:47" x14ac:dyDescent="0.25">
      <c r="A591" t="str">
        <f t="shared" si="94"/>
        <v>U2-L22</v>
      </c>
      <c r="B591" t="str">
        <f t="shared" si="95"/>
        <v>GND</v>
      </c>
      <c r="C591" t="str">
        <f t="shared" si="96"/>
        <v>U2-GND</v>
      </c>
      <c r="D591" t="str">
        <f t="shared" si="97"/>
        <v>U2-L22</v>
      </c>
      <c r="E591" t="s">
        <v>671</v>
      </c>
      <c r="F591" t="s">
        <v>1043</v>
      </c>
      <c r="G591" t="s">
        <v>291</v>
      </c>
      <c r="AT591" t="str">
        <f t="shared" si="98"/>
        <v>GND</v>
      </c>
      <c r="AU591" t="str">
        <f t="shared" si="99"/>
        <v>--</v>
      </c>
    </row>
    <row r="592" spans="1:47" x14ac:dyDescent="0.25">
      <c r="A592" t="str">
        <f t="shared" si="94"/>
        <v>U2-M1</v>
      </c>
      <c r="B592" t="str">
        <f t="shared" si="95"/>
        <v>GND</v>
      </c>
      <c r="C592" t="str">
        <f t="shared" si="96"/>
        <v>U2-GND</v>
      </c>
      <c r="D592" t="str">
        <f t="shared" si="97"/>
        <v>U2-M1</v>
      </c>
      <c r="E592" t="s">
        <v>671</v>
      </c>
      <c r="F592" t="s">
        <v>1044</v>
      </c>
      <c r="G592" t="s">
        <v>291</v>
      </c>
      <c r="AT592" t="str">
        <f t="shared" si="98"/>
        <v>GND</v>
      </c>
      <c r="AU592" t="str">
        <f t="shared" si="99"/>
        <v>--</v>
      </c>
    </row>
    <row r="593" spans="1:47" x14ac:dyDescent="0.25">
      <c r="A593" t="str">
        <f t="shared" si="94"/>
        <v>U2-M9</v>
      </c>
      <c r="B593" t="str">
        <f t="shared" si="95"/>
        <v>GND</v>
      </c>
      <c r="C593" t="str">
        <f t="shared" si="96"/>
        <v>U2-GND</v>
      </c>
      <c r="D593" t="str">
        <f t="shared" si="97"/>
        <v>U2-M9</v>
      </c>
      <c r="E593" t="s">
        <v>671</v>
      </c>
      <c r="F593" t="s">
        <v>1045</v>
      </c>
      <c r="G593" t="s">
        <v>291</v>
      </c>
      <c r="AT593" t="str">
        <f t="shared" si="98"/>
        <v>GND</v>
      </c>
      <c r="AU593" t="str">
        <f t="shared" si="99"/>
        <v>--</v>
      </c>
    </row>
    <row r="594" spans="1:47" x14ac:dyDescent="0.25">
      <c r="A594" t="str">
        <f t="shared" si="94"/>
        <v>U2-M11</v>
      </c>
      <c r="B594" t="str">
        <f t="shared" si="95"/>
        <v>GND</v>
      </c>
      <c r="C594" t="str">
        <f t="shared" si="96"/>
        <v>U2-GND</v>
      </c>
      <c r="D594" t="str">
        <f t="shared" si="97"/>
        <v>U2-M11</v>
      </c>
      <c r="E594" t="s">
        <v>671</v>
      </c>
      <c r="F594" t="s">
        <v>1046</v>
      </c>
      <c r="G594" t="s">
        <v>291</v>
      </c>
      <c r="AT594" t="str">
        <f t="shared" si="98"/>
        <v>GND</v>
      </c>
      <c r="AU594" t="str">
        <f t="shared" si="99"/>
        <v>--</v>
      </c>
    </row>
    <row r="595" spans="1:47" x14ac:dyDescent="0.25">
      <c r="A595" t="str">
        <f t="shared" si="94"/>
        <v>U2-M12</v>
      </c>
      <c r="B595" t="str">
        <f t="shared" si="95"/>
        <v>+1.0V</v>
      </c>
      <c r="C595" t="str">
        <f t="shared" si="96"/>
        <v>U2-+1.0V</v>
      </c>
      <c r="D595" t="str">
        <f t="shared" si="97"/>
        <v>U2-M12</v>
      </c>
      <c r="E595" t="s">
        <v>671</v>
      </c>
      <c r="F595" t="s">
        <v>1047</v>
      </c>
      <c r="G595" t="s">
        <v>289</v>
      </c>
      <c r="AT595" t="str">
        <f t="shared" si="98"/>
        <v>+1.0V</v>
      </c>
      <c r="AU595" t="str">
        <f t="shared" si="99"/>
        <v>--</v>
      </c>
    </row>
    <row r="596" spans="1:47" x14ac:dyDescent="0.25">
      <c r="A596" t="str">
        <f t="shared" si="94"/>
        <v>U2-M13</v>
      </c>
      <c r="B596" t="str">
        <f t="shared" si="95"/>
        <v>GND</v>
      </c>
      <c r="C596" t="str">
        <f t="shared" si="96"/>
        <v>U2-GND</v>
      </c>
      <c r="D596" t="str">
        <f t="shared" si="97"/>
        <v>U2-M13</v>
      </c>
      <c r="E596" t="s">
        <v>671</v>
      </c>
      <c r="F596" t="s">
        <v>1048</v>
      </c>
      <c r="G596" t="s">
        <v>291</v>
      </c>
      <c r="AT596" t="str">
        <f t="shared" si="98"/>
        <v>GND</v>
      </c>
      <c r="AU596" t="str">
        <f t="shared" si="99"/>
        <v>--</v>
      </c>
    </row>
    <row r="597" spans="1:47" x14ac:dyDescent="0.25">
      <c r="A597" t="str">
        <f t="shared" si="94"/>
        <v>U2-M14</v>
      </c>
      <c r="B597" t="str">
        <f t="shared" si="95"/>
        <v>+1.0V</v>
      </c>
      <c r="C597" t="str">
        <f t="shared" si="96"/>
        <v>U2-+1.0V</v>
      </c>
      <c r="D597" t="str">
        <f t="shared" si="97"/>
        <v>U2-M14</v>
      </c>
      <c r="E597" t="s">
        <v>671</v>
      </c>
      <c r="F597" t="s">
        <v>1049</v>
      </c>
      <c r="G597" t="s">
        <v>289</v>
      </c>
      <c r="AT597" t="str">
        <f t="shared" si="98"/>
        <v>+1.0V</v>
      </c>
      <c r="AU597" t="str">
        <f t="shared" si="99"/>
        <v>--</v>
      </c>
    </row>
    <row r="598" spans="1:47" x14ac:dyDescent="0.25">
      <c r="A598" t="str">
        <f t="shared" si="94"/>
        <v>U2-M15</v>
      </c>
      <c r="B598" t="str">
        <f t="shared" si="95"/>
        <v>GND</v>
      </c>
      <c r="C598" t="str">
        <f t="shared" si="96"/>
        <v>U2-GND</v>
      </c>
      <c r="D598" t="str">
        <f t="shared" si="97"/>
        <v>U2-M15</v>
      </c>
      <c r="E598" t="s">
        <v>671</v>
      </c>
      <c r="F598" t="s">
        <v>1050</v>
      </c>
      <c r="G598" t="s">
        <v>291</v>
      </c>
      <c r="AT598" t="str">
        <f t="shared" si="98"/>
        <v>GND</v>
      </c>
      <c r="AU598" t="str">
        <f t="shared" si="99"/>
        <v>--</v>
      </c>
    </row>
    <row r="599" spans="1:47" x14ac:dyDescent="0.25">
      <c r="A599" t="str">
        <f t="shared" si="94"/>
        <v>U2-M16</v>
      </c>
      <c r="B599" t="str">
        <f t="shared" si="95"/>
        <v>+1.0V</v>
      </c>
      <c r="C599" t="str">
        <f t="shared" si="96"/>
        <v>U2-+1.0V</v>
      </c>
      <c r="D599" t="str">
        <f t="shared" si="97"/>
        <v>U2-M16</v>
      </c>
      <c r="E599" t="s">
        <v>671</v>
      </c>
      <c r="F599" t="s">
        <v>1051</v>
      </c>
      <c r="G599" t="s">
        <v>289</v>
      </c>
      <c r="AT599" t="str">
        <f t="shared" si="98"/>
        <v>+1.0V</v>
      </c>
      <c r="AU599" t="str">
        <f t="shared" si="99"/>
        <v>--</v>
      </c>
    </row>
    <row r="600" spans="1:47" x14ac:dyDescent="0.25">
      <c r="A600" t="str">
        <f t="shared" si="94"/>
        <v>U2-M17</v>
      </c>
      <c r="B600" t="str">
        <f t="shared" si="95"/>
        <v>GND</v>
      </c>
      <c r="C600" t="str">
        <f t="shared" si="96"/>
        <v>U2-GND</v>
      </c>
      <c r="D600" t="str">
        <f t="shared" si="97"/>
        <v>U2-M17</v>
      </c>
      <c r="E600" t="s">
        <v>671</v>
      </c>
      <c r="F600" t="s">
        <v>1052</v>
      </c>
      <c r="G600" t="s">
        <v>291</v>
      </c>
      <c r="AT600" t="str">
        <f t="shared" si="98"/>
        <v>GND</v>
      </c>
      <c r="AU600" t="str">
        <f t="shared" si="99"/>
        <v>--</v>
      </c>
    </row>
    <row r="601" spans="1:47" x14ac:dyDescent="0.25">
      <c r="A601" t="str">
        <f t="shared" si="94"/>
        <v>U2-M19</v>
      </c>
      <c r="B601" t="str">
        <f t="shared" si="95"/>
        <v>GND</v>
      </c>
      <c r="C601" t="str">
        <f t="shared" si="96"/>
        <v>U2-GND</v>
      </c>
      <c r="D601" t="str">
        <f t="shared" si="97"/>
        <v>U2-M19</v>
      </c>
      <c r="E601" t="s">
        <v>671</v>
      </c>
      <c r="F601" t="s">
        <v>1053</v>
      </c>
      <c r="G601" t="s">
        <v>291</v>
      </c>
      <c r="AT601" t="str">
        <f t="shared" si="98"/>
        <v>GND</v>
      </c>
      <c r="AU601" t="str">
        <f t="shared" si="99"/>
        <v>--</v>
      </c>
    </row>
    <row r="602" spans="1:47" x14ac:dyDescent="0.25">
      <c r="A602" t="str">
        <f t="shared" si="94"/>
        <v>U2-M20</v>
      </c>
      <c r="B602" t="str">
        <f t="shared" si="95"/>
        <v>GND</v>
      </c>
      <c r="C602" t="str">
        <f t="shared" si="96"/>
        <v>U2-GND</v>
      </c>
      <c r="D602" t="str">
        <f t="shared" si="97"/>
        <v>U2-M20</v>
      </c>
      <c r="E602" t="s">
        <v>671</v>
      </c>
      <c r="F602" t="s">
        <v>1054</v>
      </c>
      <c r="G602" t="s">
        <v>291</v>
      </c>
      <c r="AT602" t="str">
        <f t="shared" si="98"/>
        <v>GND</v>
      </c>
      <c r="AU602" t="str">
        <f t="shared" si="99"/>
        <v>--</v>
      </c>
    </row>
    <row r="603" spans="1:47" x14ac:dyDescent="0.25">
      <c r="A603" t="str">
        <f t="shared" si="94"/>
        <v>U2-N10</v>
      </c>
      <c r="B603" t="str">
        <f t="shared" si="95"/>
        <v>GND</v>
      </c>
      <c r="C603" t="str">
        <f t="shared" si="96"/>
        <v>U2-GND</v>
      </c>
      <c r="D603" t="str">
        <f t="shared" si="97"/>
        <v>U2-N10</v>
      </c>
      <c r="E603" t="s">
        <v>671</v>
      </c>
      <c r="F603" t="s">
        <v>1055</v>
      </c>
      <c r="G603" t="s">
        <v>291</v>
      </c>
      <c r="AT603" t="str">
        <f t="shared" si="98"/>
        <v>GND</v>
      </c>
      <c r="AU603" t="str">
        <f t="shared" si="99"/>
        <v>--</v>
      </c>
    </row>
    <row r="604" spans="1:47" x14ac:dyDescent="0.25">
      <c r="A604" t="str">
        <f t="shared" si="94"/>
        <v>U2-N11</v>
      </c>
      <c r="B604" t="str">
        <f t="shared" si="95"/>
        <v>+1.0V</v>
      </c>
      <c r="C604" t="str">
        <f t="shared" si="96"/>
        <v>U2-+1.0V</v>
      </c>
      <c r="D604" t="str">
        <f t="shared" si="97"/>
        <v>U2-N11</v>
      </c>
      <c r="E604" t="s">
        <v>671</v>
      </c>
      <c r="F604" t="s">
        <v>1056</v>
      </c>
      <c r="G604" t="s">
        <v>289</v>
      </c>
      <c r="AT604" t="str">
        <f t="shared" si="98"/>
        <v>+1.0V</v>
      </c>
      <c r="AU604" t="str">
        <f t="shared" si="99"/>
        <v>--</v>
      </c>
    </row>
    <row r="605" spans="1:47" x14ac:dyDescent="0.25">
      <c r="A605" t="str">
        <f t="shared" si="94"/>
        <v>U2-N12</v>
      </c>
      <c r="B605" t="str">
        <f t="shared" si="95"/>
        <v>GND</v>
      </c>
      <c r="C605" t="str">
        <f t="shared" si="96"/>
        <v>U2-GND</v>
      </c>
      <c r="D605" t="str">
        <f t="shared" si="97"/>
        <v>U2-N12</v>
      </c>
      <c r="E605" t="s">
        <v>671</v>
      </c>
      <c r="F605" t="s">
        <v>1057</v>
      </c>
      <c r="G605" t="s">
        <v>291</v>
      </c>
      <c r="AT605" t="str">
        <f t="shared" si="98"/>
        <v>GND</v>
      </c>
      <c r="AU605" t="str">
        <f t="shared" si="99"/>
        <v>--</v>
      </c>
    </row>
    <row r="606" spans="1:47" x14ac:dyDescent="0.25">
      <c r="A606" t="str">
        <f t="shared" si="94"/>
        <v>U2-N13</v>
      </c>
      <c r="B606" t="str">
        <f t="shared" si="95"/>
        <v>+1.0V</v>
      </c>
      <c r="C606" t="str">
        <f t="shared" si="96"/>
        <v>U2-+1.0V</v>
      </c>
      <c r="D606" t="str">
        <f t="shared" si="97"/>
        <v>U2-N13</v>
      </c>
      <c r="E606" t="s">
        <v>671</v>
      </c>
      <c r="F606" t="s">
        <v>1058</v>
      </c>
      <c r="G606" t="s">
        <v>289</v>
      </c>
      <c r="AT606" t="str">
        <f t="shared" si="98"/>
        <v>+1.0V</v>
      </c>
      <c r="AU606" t="str">
        <f t="shared" si="99"/>
        <v>--</v>
      </c>
    </row>
    <row r="607" spans="1:47" x14ac:dyDescent="0.25">
      <c r="A607" t="str">
        <f t="shared" si="94"/>
        <v>U2-N14</v>
      </c>
      <c r="B607" t="str">
        <f t="shared" si="95"/>
        <v>GND</v>
      </c>
      <c r="C607" t="str">
        <f t="shared" si="96"/>
        <v>U2-GND</v>
      </c>
      <c r="D607" t="str">
        <f t="shared" si="97"/>
        <v>U2-N14</v>
      </c>
      <c r="E607" t="s">
        <v>671</v>
      </c>
      <c r="F607" t="s">
        <v>1059</v>
      </c>
      <c r="G607" t="s">
        <v>291</v>
      </c>
      <c r="AT607" t="str">
        <f t="shared" si="98"/>
        <v>GND</v>
      </c>
      <c r="AU607" t="str">
        <f t="shared" si="99"/>
        <v>--</v>
      </c>
    </row>
    <row r="608" spans="1:47" x14ac:dyDescent="0.25">
      <c r="A608" t="str">
        <f t="shared" si="94"/>
        <v>U2-N15</v>
      </c>
      <c r="B608" t="str">
        <f t="shared" si="95"/>
        <v>+1.0V</v>
      </c>
      <c r="C608" t="str">
        <f t="shared" si="96"/>
        <v>U2-+1.0V</v>
      </c>
      <c r="D608" t="str">
        <f t="shared" si="97"/>
        <v>U2-N15</v>
      </c>
      <c r="E608" t="s">
        <v>671</v>
      </c>
      <c r="F608" t="s">
        <v>1060</v>
      </c>
      <c r="G608" t="s">
        <v>289</v>
      </c>
      <c r="AT608" t="str">
        <f t="shared" si="98"/>
        <v>+1.0V</v>
      </c>
      <c r="AU608" t="str">
        <f t="shared" si="99"/>
        <v>--</v>
      </c>
    </row>
    <row r="609" spans="1:47" x14ac:dyDescent="0.25">
      <c r="A609" t="str">
        <f t="shared" si="94"/>
        <v>U2-N16</v>
      </c>
      <c r="B609" t="str">
        <f t="shared" si="95"/>
        <v>GND</v>
      </c>
      <c r="C609" t="str">
        <f t="shared" si="96"/>
        <v>U2-GND</v>
      </c>
      <c r="D609" t="str">
        <f t="shared" si="97"/>
        <v>U2-N16</v>
      </c>
      <c r="E609" t="s">
        <v>671</v>
      </c>
      <c r="F609" t="s">
        <v>1061</v>
      </c>
      <c r="G609" t="s">
        <v>291</v>
      </c>
      <c r="AT609" t="str">
        <f t="shared" si="98"/>
        <v>GND</v>
      </c>
      <c r="AU609" t="str">
        <f t="shared" si="99"/>
        <v>--</v>
      </c>
    </row>
    <row r="610" spans="1:47" x14ac:dyDescent="0.25">
      <c r="A610" t="str">
        <f t="shared" si="94"/>
        <v>U2-N17</v>
      </c>
      <c r="B610" t="str">
        <f t="shared" si="95"/>
        <v>+1.0V</v>
      </c>
      <c r="C610" t="str">
        <f t="shared" si="96"/>
        <v>U2-+1.0V</v>
      </c>
      <c r="D610" t="str">
        <f t="shared" si="97"/>
        <v>U2-N17</v>
      </c>
      <c r="E610" t="s">
        <v>671</v>
      </c>
      <c r="F610" t="s">
        <v>1062</v>
      </c>
      <c r="G610" t="s">
        <v>289</v>
      </c>
      <c r="AT610" t="str">
        <f t="shared" si="98"/>
        <v>+1.0V</v>
      </c>
      <c r="AU610" t="str">
        <f t="shared" si="99"/>
        <v>--</v>
      </c>
    </row>
    <row r="611" spans="1:47" x14ac:dyDescent="0.25">
      <c r="A611" t="str">
        <f t="shared" si="94"/>
        <v>U2-N18</v>
      </c>
      <c r="B611" t="str">
        <f t="shared" si="95"/>
        <v>GND</v>
      </c>
      <c r="C611" t="str">
        <f t="shared" si="96"/>
        <v>U2-GND</v>
      </c>
      <c r="D611" t="str">
        <f t="shared" si="97"/>
        <v>U2-N18</v>
      </c>
      <c r="E611" t="s">
        <v>671</v>
      </c>
      <c r="F611" t="s">
        <v>1063</v>
      </c>
      <c r="G611" t="s">
        <v>291</v>
      </c>
      <c r="AT611" t="str">
        <f t="shared" si="98"/>
        <v>GND</v>
      </c>
      <c r="AU611" t="str">
        <f t="shared" si="99"/>
        <v>--</v>
      </c>
    </row>
    <row r="612" spans="1:47" x14ac:dyDescent="0.25">
      <c r="A612" t="str">
        <f t="shared" si="94"/>
        <v>U2-N22</v>
      </c>
      <c r="B612" t="str">
        <f t="shared" si="95"/>
        <v>GND</v>
      </c>
      <c r="C612" t="str">
        <f t="shared" si="96"/>
        <v>U2-GND</v>
      </c>
      <c r="D612" t="str">
        <f t="shared" si="97"/>
        <v>U2-N22</v>
      </c>
      <c r="E612" t="s">
        <v>671</v>
      </c>
      <c r="F612" t="s">
        <v>1064</v>
      </c>
      <c r="G612" t="s">
        <v>291</v>
      </c>
      <c r="AT612" t="str">
        <f t="shared" si="98"/>
        <v>GND</v>
      </c>
      <c r="AU612" t="str">
        <f t="shared" si="99"/>
        <v>--</v>
      </c>
    </row>
    <row r="613" spans="1:47" x14ac:dyDescent="0.25">
      <c r="A613" t="str">
        <f t="shared" si="94"/>
        <v>U2-P5</v>
      </c>
      <c r="B613" t="str">
        <f t="shared" si="95"/>
        <v>GND</v>
      </c>
      <c r="C613" t="str">
        <f t="shared" si="96"/>
        <v>U2-GND</v>
      </c>
      <c r="D613" t="str">
        <f t="shared" si="97"/>
        <v>U2-P5</v>
      </c>
      <c r="E613" t="s">
        <v>671</v>
      </c>
      <c r="F613" t="s">
        <v>1065</v>
      </c>
      <c r="G613" t="s">
        <v>291</v>
      </c>
      <c r="AT613" t="str">
        <f t="shared" si="98"/>
        <v>GND</v>
      </c>
      <c r="AU613" t="str">
        <f t="shared" si="99"/>
        <v>--</v>
      </c>
    </row>
    <row r="614" spans="1:47" x14ac:dyDescent="0.25">
      <c r="A614" t="str">
        <f t="shared" si="94"/>
        <v>U2-P9</v>
      </c>
      <c r="B614" t="str">
        <f t="shared" si="95"/>
        <v>GND</v>
      </c>
      <c r="C614" t="str">
        <f t="shared" si="96"/>
        <v>U2-GND</v>
      </c>
      <c r="D614" t="str">
        <f t="shared" si="97"/>
        <v>U2-P9</v>
      </c>
      <c r="E614" t="s">
        <v>671</v>
      </c>
      <c r="F614" t="s">
        <v>1066</v>
      </c>
      <c r="G614" t="s">
        <v>291</v>
      </c>
      <c r="AT614" t="str">
        <f t="shared" si="98"/>
        <v>GND</v>
      </c>
      <c r="AU614" t="str">
        <f t="shared" si="99"/>
        <v>--</v>
      </c>
    </row>
    <row r="615" spans="1:47" x14ac:dyDescent="0.25">
      <c r="A615" t="str">
        <f t="shared" si="94"/>
        <v>U2-P10</v>
      </c>
      <c r="B615" t="str">
        <f t="shared" si="95"/>
        <v>+1.8V</v>
      </c>
      <c r="C615" t="str">
        <f t="shared" si="96"/>
        <v>U2-+1.8V</v>
      </c>
      <c r="D615" t="str">
        <f t="shared" si="97"/>
        <v>U2-P10</v>
      </c>
      <c r="E615" t="s">
        <v>671</v>
      </c>
      <c r="F615" t="s">
        <v>1067</v>
      </c>
      <c r="G615" t="s">
        <v>295</v>
      </c>
      <c r="AT615" t="str">
        <f t="shared" si="98"/>
        <v>+1.8V</v>
      </c>
      <c r="AU615" t="str">
        <f t="shared" si="99"/>
        <v>--</v>
      </c>
    </row>
    <row r="616" spans="1:47" x14ac:dyDescent="0.25">
      <c r="A616" t="str">
        <f t="shared" si="94"/>
        <v>U2-P11</v>
      </c>
      <c r="B616" t="str">
        <f t="shared" si="95"/>
        <v>GND</v>
      </c>
      <c r="C616" t="str">
        <f t="shared" si="96"/>
        <v>U2-GND</v>
      </c>
      <c r="D616" t="str">
        <f t="shared" si="97"/>
        <v>U2-P11</v>
      </c>
      <c r="E616" t="s">
        <v>671</v>
      </c>
      <c r="F616" t="s">
        <v>1068</v>
      </c>
      <c r="G616" t="s">
        <v>291</v>
      </c>
      <c r="AT616" t="str">
        <f t="shared" si="98"/>
        <v>GND</v>
      </c>
      <c r="AU616" t="str">
        <f t="shared" si="99"/>
        <v>--</v>
      </c>
    </row>
    <row r="617" spans="1:47" x14ac:dyDescent="0.25">
      <c r="A617" t="str">
        <f t="shared" si="94"/>
        <v>U2-P12</v>
      </c>
      <c r="B617" t="str">
        <f t="shared" si="95"/>
        <v>+1.8V</v>
      </c>
      <c r="C617" t="str">
        <f t="shared" si="96"/>
        <v>U2-+1.8V</v>
      </c>
      <c r="D617" t="str">
        <f t="shared" si="97"/>
        <v>U2-P12</v>
      </c>
      <c r="E617" t="s">
        <v>671</v>
      </c>
      <c r="F617" t="s">
        <v>1069</v>
      </c>
      <c r="G617" t="s">
        <v>295</v>
      </c>
      <c r="AT617" t="str">
        <f t="shared" si="98"/>
        <v>+1.8V</v>
      </c>
      <c r="AU617" t="str">
        <f t="shared" si="99"/>
        <v>--</v>
      </c>
    </row>
    <row r="618" spans="1:47" x14ac:dyDescent="0.25">
      <c r="A618" t="str">
        <f t="shared" si="94"/>
        <v>U2-P13</v>
      </c>
      <c r="B618" t="str">
        <f t="shared" si="95"/>
        <v>GND</v>
      </c>
      <c r="C618" t="str">
        <f t="shared" si="96"/>
        <v>U2-GND</v>
      </c>
      <c r="D618" t="str">
        <f t="shared" si="97"/>
        <v>U2-P13</v>
      </c>
      <c r="E618" t="s">
        <v>671</v>
      </c>
      <c r="F618" t="s">
        <v>1070</v>
      </c>
      <c r="G618" t="s">
        <v>291</v>
      </c>
      <c r="AT618" t="str">
        <f t="shared" si="98"/>
        <v>GND</v>
      </c>
      <c r="AU618" t="str">
        <f t="shared" si="99"/>
        <v>--</v>
      </c>
    </row>
    <row r="619" spans="1:47" x14ac:dyDescent="0.25">
      <c r="A619" t="str">
        <f t="shared" si="94"/>
        <v>U2-P14</v>
      </c>
      <c r="B619" t="str">
        <f t="shared" si="95"/>
        <v>+1.8V</v>
      </c>
      <c r="C619" t="str">
        <f t="shared" si="96"/>
        <v>U2-+1.8V</v>
      </c>
      <c r="D619" t="str">
        <f t="shared" si="97"/>
        <v>U2-P14</v>
      </c>
      <c r="E619" t="s">
        <v>671</v>
      </c>
      <c r="F619" t="s">
        <v>1071</v>
      </c>
      <c r="G619" t="s">
        <v>295</v>
      </c>
      <c r="AT619" t="str">
        <f t="shared" si="98"/>
        <v>+1.8V</v>
      </c>
      <c r="AU619" t="str">
        <f t="shared" si="99"/>
        <v>--</v>
      </c>
    </row>
    <row r="620" spans="1:47" x14ac:dyDescent="0.25">
      <c r="A620" t="str">
        <f t="shared" si="94"/>
        <v>U2-P15</v>
      </c>
      <c r="B620" t="str">
        <f t="shared" si="95"/>
        <v>GND</v>
      </c>
      <c r="C620" t="str">
        <f t="shared" si="96"/>
        <v>U2-GND</v>
      </c>
      <c r="D620" t="str">
        <f t="shared" si="97"/>
        <v>U2-P15</v>
      </c>
      <c r="E620" t="s">
        <v>671</v>
      </c>
      <c r="F620" t="s">
        <v>1072</v>
      </c>
      <c r="G620" t="s">
        <v>291</v>
      </c>
      <c r="AT620" t="str">
        <f t="shared" si="98"/>
        <v>GND</v>
      </c>
      <c r="AU620" t="str">
        <f t="shared" si="99"/>
        <v>--</v>
      </c>
    </row>
    <row r="621" spans="1:47" x14ac:dyDescent="0.25">
      <c r="A621" t="str">
        <f t="shared" si="94"/>
        <v>U2-P16</v>
      </c>
      <c r="B621" t="str">
        <f t="shared" si="95"/>
        <v>+1.8V</v>
      </c>
      <c r="C621" t="str">
        <f t="shared" si="96"/>
        <v>U2-+1.8V</v>
      </c>
      <c r="D621" t="str">
        <f t="shared" si="97"/>
        <v>U2-P16</v>
      </c>
      <c r="E621" t="s">
        <v>671</v>
      </c>
      <c r="F621" t="s">
        <v>1073</v>
      </c>
      <c r="G621" t="s">
        <v>295</v>
      </c>
      <c r="AT621" t="str">
        <f t="shared" si="98"/>
        <v>+1.8V</v>
      </c>
      <c r="AU621" t="str">
        <f t="shared" si="99"/>
        <v>--</v>
      </c>
    </row>
    <row r="622" spans="1:47" x14ac:dyDescent="0.25">
      <c r="A622" t="str">
        <f t="shared" si="94"/>
        <v>U2-P17</v>
      </c>
      <c r="B622" t="str">
        <f t="shared" si="95"/>
        <v>GND</v>
      </c>
      <c r="C622" t="str">
        <f t="shared" si="96"/>
        <v>U2-GND</v>
      </c>
      <c r="D622" t="str">
        <f t="shared" si="97"/>
        <v>U2-P17</v>
      </c>
      <c r="E622" t="s">
        <v>671</v>
      </c>
      <c r="F622" t="s">
        <v>1074</v>
      </c>
      <c r="G622" t="s">
        <v>291</v>
      </c>
      <c r="AT622" t="str">
        <f t="shared" si="98"/>
        <v>GND</v>
      </c>
      <c r="AU622" t="str">
        <f t="shared" si="99"/>
        <v>--</v>
      </c>
    </row>
    <row r="623" spans="1:47" x14ac:dyDescent="0.25">
      <c r="A623" t="str">
        <f t="shared" si="94"/>
        <v>U2-P20</v>
      </c>
      <c r="B623" t="str">
        <f t="shared" si="95"/>
        <v>GND</v>
      </c>
      <c r="C623" t="str">
        <f t="shared" si="96"/>
        <v>U2-GND</v>
      </c>
      <c r="D623" t="str">
        <f t="shared" si="97"/>
        <v>U2-P20</v>
      </c>
      <c r="E623" t="s">
        <v>671</v>
      </c>
      <c r="F623" t="s">
        <v>1075</v>
      </c>
      <c r="G623" t="s">
        <v>291</v>
      </c>
      <c r="AT623" t="str">
        <f t="shared" si="98"/>
        <v>GND</v>
      </c>
      <c r="AU623" t="str">
        <f t="shared" si="99"/>
        <v>--</v>
      </c>
    </row>
    <row r="624" spans="1:47" x14ac:dyDescent="0.25">
      <c r="A624" t="str">
        <f t="shared" si="94"/>
        <v>U2-R2</v>
      </c>
      <c r="B624" t="str">
        <f t="shared" si="95"/>
        <v>GND</v>
      </c>
      <c r="C624" t="str">
        <f t="shared" si="96"/>
        <v>U2-GND</v>
      </c>
      <c r="D624" t="str">
        <f t="shared" si="97"/>
        <v>U2-R2</v>
      </c>
      <c r="E624" t="s">
        <v>671</v>
      </c>
      <c r="F624" t="s">
        <v>1076</v>
      </c>
      <c r="G624" t="s">
        <v>291</v>
      </c>
      <c r="AT624" t="str">
        <f t="shared" si="98"/>
        <v>GND</v>
      </c>
      <c r="AU624" t="str">
        <f t="shared" si="99"/>
        <v>--</v>
      </c>
    </row>
    <row r="625" spans="1:47" x14ac:dyDescent="0.25">
      <c r="A625" t="str">
        <f t="shared" si="94"/>
        <v>U2-R9</v>
      </c>
      <c r="B625" t="str">
        <f t="shared" si="95"/>
        <v>+2.5V_VDD</v>
      </c>
      <c r="C625" t="str">
        <f t="shared" si="96"/>
        <v>U2-+2.5V_VDD</v>
      </c>
      <c r="D625" t="str">
        <f t="shared" si="97"/>
        <v>U2-R9</v>
      </c>
      <c r="E625" t="s">
        <v>671</v>
      </c>
      <c r="F625" t="s">
        <v>1077</v>
      </c>
      <c r="G625" t="s">
        <v>298</v>
      </c>
      <c r="AT625" t="str">
        <f t="shared" si="98"/>
        <v>+2.5V_VDD</v>
      </c>
      <c r="AU625" t="str">
        <f t="shared" si="99"/>
        <v>--</v>
      </c>
    </row>
    <row r="626" spans="1:47" x14ac:dyDescent="0.25">
      <c r="A626" t="str">
        <f t="shared" si="94"/>
        <v>U2-R13</v>
      </c>
      <c r="B626" t="str">
        <f t="shared" si="95"/>
        <v>+1.8V</v>
      </c>
      <c r="C626" t="str">
        <f t="shared" si="96"/>
        <v>U2-+1.8V</v>
      </c>
      <c r="D626" t="str">
        <f t="shared" si="97"/>
        <v>U2-R13</v>
      </c>
      <c r="E626" t="s">
        <v>671</v>
      </c>
      <c r="F626" t="s">
        <v>1078</v>
      </c>
      <c r="G626" t="s">
        <v>295</v>
      </c>
      <c r="AT626" t="str">
        <f t="shared" si="98"/>
        <v>+1.8V</v>
      </c>
      <c r="AU626" t="str">
        <f t="shared" si="99"/>
        <v>--</v>
      </c>
    </row>
    <row r="627" spans="1:47" x14ac:dyDescent="0.25">
      <c r="A627" t="str">
        <f t="shared" si="94"/>
        <v>U2-R17</v>
      </c>
      <c r="B627" t="str">
        <f t="shared" si="95"/>
        <v>+2.5V_VDD</v>
      </c>
      <c r="C627" t="str">
        <f t="shared" si="96"/>
        <v>U2-+2.5V_VDD</v>
      </c>
      <c r="D627" t="str">
        <f t="shared" si="97"/>
        <v>U2-R17</v>
      </c>
      <c r="E627" t="s">
        <v>671</v>
      </c>
      <c r="F627" t="s">
        <v>1079</v>
      </c>
      <c r="G627" t="s">
        <v>298</v>
      </c>
      <c r="AT627" t="str">
        <f t="shared" si="98"/>
        <v>+2.5V_VDD</v>
      </c>
      <c r="AU627" t="str">
        <f t="shared" si="99"/>
        <v>--</v>
      </c>
    </row>
    <row r="628" spans="1:47" x14ac:dyDescent="0.25">
      <c r="A628" t="str">
        <f t="shared" si="94"/>
        <v>U2-R18</v>
      </c>
      <c r="B628" t="str">
        <f t="shared" si="95"/>
        <v>GND</v>
      </c>
      <c r="C628" t="str">
        <f t="shared" si="96"/>
        <v>U2-GND</v>
      </c>
      <c r="D628" t="str">
        <f t="shared" si="97"/>
        <v>U2-R18</v>
      </c>
      <c r="E628" t="s">
        <v>671</v>
      </c>
      <c r="F628" t="s">
        <v>1080</v>
      </c>
      <c r="G628" t="s">
        <v>291</v>
      </c>
      <c r="AT628" t="str">
        <f t="shared" si="98"/>
        <v>GND</v>
      </c>
      <c r="AU628" t="str">
        <f t="shared" si="99"/>
        <v>--</v>
      </c>
    </row>
    <row r="629" spans="1:47" x14ac:dyDescent="0.25">
      <c r="A629" t="str">
        <f t="shared" si="94"/>
        <v>U2-R22</v>
      </c>
      <c r="B629" t="str">
        <f t="shared" si="95"/>
        <v>GND</v>
      </c>
      <c r="C629" t="str">
        <f t="shared" si="96"/>
        <v>U2-GND</v>
      </c>
      <c r="D629" t="str">
        <f t="shared" si="97"/>
        <v>U2-R22</v>
      </c>
      <c r="E629" t="s">
        <v>671</v>
      </c>
      <c r="F629" t="s">
        <v>1081</v>
      </c>
      <c r="G629" t="s">
        <v>291</v>
      </c>
      <c r="AT629" t="str">
        <f t="shared" si="98"/>
        <v>GND</v>
      </c>
      <c r="AU629" t="str">
        <f t="shared" si="99"/>
        <v>--</v>
      </c>
    </row>
    <row r="630" spans="1:47" x14ac:dyDescent="0.25">
      <c r="A630" t="str">
        <f t="shared" si="94"/>
        <v>U2-T9</v>
      </c>
      <c r="B630" t="str">
        <f t="shared" si="95"/>
        <v>GND</v>
      </c>
      <c r="C630" t="str">
        <f t="shared" si="96"/>
        <v>U2-GND</v>
      </c>
      <c r="D630" t="str">
        <f t="shared" si="97"/>
        <v>U2-T9</v>
      </c>
      <c r="E630" t="s">
        <v>671</v>
      </c>
      <c r="F630" t="s">
        <v>1082</v>
      </c>
      <c r="G630" t="s">
        <v>291</v>
      </c>
      <c r="AT630" t="str">
        <f t="shared" si="98"/>
        <v>GND</v>
      </c>
      <c r="AU630" t="str">
        <f t="shared" si="99"/>
        <v>--</v>
      </c>
    </row>
    <row r="631" spans="1:47" x14ac:dyDescent="0.25">
      <c r="A631" t="str">
        <f t="shared" si="94"/>
        <v>U2-T18</v>
      </c>
      <c r="B631" t="str">
        <f t="shared" si="95"/>
        <v>GND</v>
      </c>
      <c r="C631" t="str">
        <f t="shared" si="96"/>
        <v>U2-GND</v>
      </c>
      <c r="D631" t="str">
        <f t="shared" si="97"/>
        <v>U2-T18</v>
      </c>
      <c r="E631" t="s">
        <v>671</v>
      </c>
      <c r="F631" t="s">
        <v>1083</v>
      </c>
      <c r="G631" t="s">
        <v>291</v>
      </c>
      <c r="AT631" t="str">
        <f t="shared" si="98"/>
        <v>GND</v>
      </c>
      <c r="AU631" t="str">
        <f t="shared" si="99"/>
        <v>--</v>
      </c>
    </row>
    <row r="632" spans="1:47" x14ac:dyDescent="0.25">
      <c r="A632" t="str">
        <f t="shared" si="94"/>
        <v>U2-T19</v>
      </c>
      <c r="B632" t="str">
        <f t="shared" si="95"/>
        <v>GND</v>
      </c>
      <c r="C632" t="str">
        <f t="shared" si="96"/>
        <v>U2-GND</v>
      </c>
      <c r="D632" t="str">
        <f t="shared" si="97"/>
        <v>U2-T19</v>
      </c>
      <c r="E632" t="s">
        <v>671</v>
      </c>
      <c r="F632" t="s">
        <v>1084</v>
      </c>
      <c r="G632" t="s">
        <v>291</v>
      </c>
      <c r="AT632" t="str">
        <f t="shared" si="98"/>
        <v>GND</v>
      </c>
      <c r="AU632" t="str">
        <f t="shared" si="99"/>
        <v>--</v>
      </c>
    </row>
    <row r="633" spans="1:47" x14ac:dyDescent="0.25">
      <c r="A633" t="str">
        <f t="shared" si="94"/>
        <v>U2-T20</v>
      </c>
      <c r="B633" t="str">
        <f t="shared" si="95"/>
        <v>GND</v>
      </c>
      <c r="C633" t="str">
        <f t="shared" si="96"/>
        <v>U2-GND</v>
      </c>
      <c r="D633" t="str">
        <f t="shared" si="97"/>
        <v>U2-T20</v>
      </c>
      <c r="E633" t="s">
        <v>671</v>
      </c>
      <c r="F633" t="s">
        <v>1085</v>
      </c>
      <c r="G633" t="s">
        <v>291</v>
      </c>
      <c r="AT633" t="str">
        <f t="shared" si="98"/>
        <v>GND</v>
      </c>
      <c r="AU633" t="str">
        <f t="shared" si="99"/>
        <v>--</v>
      </c>
    </row>
    <row r="634" spans="1:47" x14ac:dyDescent="0.25">
      <c r="A634" t="str">
        <f t="shared" si="94"/>
        <v>U2-U6</v>
      </c>
      <c r="B634" t="str">
        <f t="shared" si="95"/>
        <v>GND</v>
      </c>
      <c r="C634" t="str">
        <f t="shared" si="96"/>
        <v>U2-GND</v>
      </c>
      <c r="D634" t="str">
        <f t="shared" si="97"/>
        <v>U2-U6</v>
      </c>
      <c r="E634" t="s">
        <v>671</v>
      </c>
      <c r="F634" t="s">
        <v>1086</v>
      </c>
      <c r="G634" t="s">
        <v>291</v>
      </c>
      <c r="AT634" t="str">
        <f t="shared" si="98"/>
        <v>GND</v>
      </c>
      <c r="AU634" t="str">
        <f t="shared" si="99"/>
        <v>--</v>
      </c>
    </row>
    <row r="635" spans="1:47" x14ac:dyDescent="0.25">
      <c r="A635" t="str">
        <f t="shared" si="94"/>
        <v>U2-U16</v>
      </c>
      <c r="B635" t="str">
        <f t="shared" si="95"/>
        <v>GND</v>
      </c>
      <c r="C635" t="str">
        <f t="shared" si="96"/>
        <v>U2-GND</v>
      </c>
      <c r="D635" t="str">
        <f t="shared" si="97"/>
        <v>U2-U16</v>
      </c>
      <c r="E635" t="s">
        <v>671</v>
      </c>
      <c r="F635" t="s">
        <v>1087</v>
      </c>
      <c r="G635" t="s">
        <v>291</v>
      </c>
      <c r="AT635" t="str">
        <f t="shared" si="98"/>
        <v>GND</v>
      </c>
      <c r="AU635" t="str">
        <f t="shared" si="99"/>
        <v>--</v>
      </c>
    </row>
    <row r="636" spans="1:47" x14ac:dyDescent="0.25">
      <c r="A636" t="str">
        <f t="shared" si="94"/>
        <v>U2-U20</v>
      </c>
      <c r="B636" t="str">
        <f t="shared" si="95"/>
        <v>GND</v>
      </c>
      <c r="C636" t="str">
        <f t="shared" si="96"/>
        <v>U2-GND</v>
      </c>
      <c r="D636" t="str">
        <f t="shared" si="97"/>
        <v>U2-U20</v>
      </c>
      <c r="E636" t="s">
        <v>671</v>
      </c>
      <c r="F636" t="s">
        <v>1088</v>
      </c>
      <c r="G636" t="s">
        <v>291</v>
      </c>
      <c r="AT636" t="str">
        <f t="shared" si="98"/>
        <v>GND</v>
      </c>
      <c r="AU636" t="str">
        <f t="shared" si="99"/>
        <v>--</v>
      </c>
    </row>
    <row r="637" spans="1:47" x14ac:dyDescent="0.25">
      <c r="A637" t="str">
        <f t="shared" si="94"/>
        <v>U2-U21</v>
      </c>
      <c r="B637" t="str">
        <f t="shared" si="95"/>
        <v>GND</v>
      </c>
      <c r="C637" t="str">
        <f t="shared" si="96"/>
        <v>U2-GND</v>
      </c>
      <c r="D637" t="str">
        <f t="shared" si="97"/>
        <v>U2-U21</v>
      </c>
      <c r="E637" t="s">
        <v>671</v>
      </c>
      <c r="F637" t="s">
        <v>1089</v>
      </c>
      <c r="G637" t="s">
        <v>291</v>
      </c>
      <c r="AT637" t="str">
        <f t="shared" si="98"/>
        <v>GND</v>
      </c>
      <c r="AU637" t="str">
        <f t="shared" si="99"/>
        <v>--</v>
      </c>
    </row>
    <row r="638" spans="1:47" x14ac:dyDescent="0.25">
      <c r="A638" t="str">
        <f t="shared" si="94"/>
        <v>U2-U22</v>
      </c>
      <c r="B638" t="str">
        <f t="shared" si="95"/>
        <v>GND</v>
      </c>
      <c r="C638" t="str">
        <f t="shared" si="96"/>
        <v>U2-GND</v>
      </c>
      <c r="D638" t="str">
        <f t="shared" si="97"/>
        <v>U2-U22</v>
      </c>
      <c r="E638" t="s">
        <v>671</v>
      </c>
      <c r="F638" t="s">
        <v>1090</v>
      </c>
      <c r="G638" t="s">
        <v>291</v>
      </c>
      <c r="AT638" t="str">
        <f t="shared" si="98"/>
        <v>GND</v>
      </c>
      <c r="AU638" t="str">
        <f t="shared" si="99"/>
        <v>--</v>
      </c>
    </row>
    <row r="639" spans="1:47" x14ac:dyDescent="0.25">
      <c r="A639" t="str">
        <f t="shared" si="94"/>
        <v>U2-V3</v>
      </c>
      <c r="B639" t="str">
        <f t="shared" si="95"/>
        <v>GND</v>
      </c>
      <c r="C639" t="str">
        <f t="shared" si="96"/>
        <v>U2-GND</v>
      </c>
      <c r="D639" t="str">
        <f t="shared" si="97"/>
        <v>U2-V3</v>
      </c>
      <c r="E639" t="s">
        <v>671</v>
      </c>
      <c r="F639" t="s">
        <v>1091</v>
      </c>
      <c r="G639" t="s">
        <v>291</v>
      </c>
      <c r="AT639" t="str">
        <f t="shared" si="98"/>
        <v>GND</v>
      </c>
      <c r="AU639" t="str">
        <f t="shared" si="99"/>
        <v>--</v>
      </c>
    </row>
    <row r="640" spans="1:47" x14ac:dyDescent="0.25">
      <c r="A640" t="str">
        <f t="shared" si="94"/>
        <v>U2-V13</v>
      </c>
      <c r="B640" t="str">
        <f t="shared" si="95"/>
        <v>GND</v>
      </c>
      <c r="C640" t="str">
        <f t="shared" si="96"/>
        <v>U2-GND</v>
      </c>
      <c r="D640" t="str">
        <f t="shared" si="97"/>
        <v>U2-V13</v>
      </c>
      <c r="E640" t="s">
        <v>671</v>
      </c>
      <c r="F640" t="s">
        <v>1092</v>
      </c>
      <c r="G640" t="s">
        <v>291</v>
      </c>
      <c r="AT640" t="str">
        <f t="shared" si="98"/>
        <v>GND</v>
      </c>
      <c r="AU640" t="str">
        <f t="shared" si="99"/>
        <v>--</v>
      </c>
    </row>
    <row r="641" spans="1:47" x14ac:dyDescent="0.25">
      <c r="A641" t="str">
        <f t="shared" si="94"/>
        <v>U2-W10</v>
      </c>
      <c r="B641" t="str">
        <f t="shared" si="95"/>
        <v>GND</v>
      </c>
      <c r="C641" t="str">
        <f t="shared" si="96"/>
        <v>U2-GND</v>
      </c>
      <c r="D641" t="str">
        <f t="shared" si="97"/>
        <v>U2-W10</v>
      </c>
      <c r="E641" t="s">
        <v>671</v>
      </c>
      <c r="F641" t="s">
        <v>1093</v>
      </c>
      <c r="G641" t="s">
        <v>291</v>
      </c>
      <c r="AT641" t="str">
        <f t="shared" si="98"/>
        <v>GND</v>
      </c>
      <c r="AU641" t="str">
        <f t="shared" si="99"/>
        <v>--</v>
      </c>
    </row>
    <row r="642" spans="1:47" x14ac:dyDescent="0.25">
      <c r="A642" t="str">
        <f t="shared" si="94"/>
        <v>U2-W20</v>
      </c>
      <c r="B642" t="str">
        <f t="shared" si="95"/>
        <v>GND</v>
      </c>
      <c r="C642" t="str">
        <f t="shared" si="96"/>
        <v>U2-GND</v>
      </c>
      <c r="D642" t="str">
        <f t="shared" si="97"/>
        <v>U2-W20</v>
      </c>
      <c r="E642" t="s">
        <v>671</v>
      </c>
      <c r="F642" t="s">
        <v>1094</v>
      </c>
      <c r="G642" t="s">
        <v>291</v>
      </c>
      <c r="AT642" t="str">
        <f t="shared" si="98"/>
        <v>GND</v>
      </c>
      <c r="AU642" t="str">
        <f t="shared" si="99"/>
        <v>--</v>
      </c>
    </row>
    <row r="643" spans="1:47" x14ac:dyDescent="0.25">
      <c r="A643" t="str">
        <f t="shared" si="94"/>
        <v>U2-Y7</v>
      </c>
      <c r="B643" t="str">
        <f t="shared" si="95"/>
        <v>GND</v>
      </c>
      <c r="C643" t="str">
        <f t="shared" si="96"/>
        <v>U2-GND</v>
      </c>
      <c r="D643" t="str">
        <f t="shared" si="97"/>
        <v>U2-Y7</v>
      </c>
      <c r="E643" t="s">
        <v>671</v>
      </c>
      <c r="F643" t="s">
        <v>1095</v>
      </c>
      <c r="G643" t="s">
        <v>291</v>
      </c>
      <c r="AT643" t="str">
        <f t="shared" si="98"/>
        <v>GND</v>
      </c>
      <c r="AU643" t="str">
        <f t="shared" si="99"/>
        <v>--</v>
      </c>
    </row>
    <row r="644" spans="1:47" x14ac:dyDescent="0.25">
      <c r="A644" t="str">
        <f t="shared" si="94"/>
        <v>U2-Y17</v>
      </c>
      <c r="B644" t="str">
        <f t="shared" si="95"/>
        <v>GND</v>
      </c>
      <c r="C644" t="str">
        <f t="shared" si="96"/>
        <v>U2-GND</v>
      </c>
      <c r="D644" t="str">
        <f t="shared" si="97"/>
        <v>U2-Y17</v>
      </c>
      <c r="E644" t="s">
        <v>671</v>
      </c>
      <c r="F644" t="s">
        <v>1096</v>
      </c>
      <c r="G644" t="s">
        <v>291</v>
      </c>
      <c r="AT644" t="str">
        <f t="shared" si="98"/>
        <v>GND</v>
      </c>
      <c r="AU644" t="str">
        <f t="shared" si="99"/>
        <v>--</v>
      </c>
    </row>
    <row r="645" spans="1:47" x14ac:dyDescent="0.25">
      <c r="A645" t="str">
        <f t="shared" si="94"/>
        <v>U2-A5</v>
      </c>
      <c r="B645" t="str">
        <f t="shared" si="95"/>
        <v>B1_GPIO172_N</v>
      </c>
      <c r="C645" t="str">
        <f t="shared" si="96"/>
        <v>U2-B1_GPIO172_N</v>
      </c>
      <c r="D645" t="str">
        <f t="shared" si="97"/>
        <v>U2-A5</v>
      </c>
      <c r="E645" t="s">
        <v>671</v>
      </c>
      <c r="F645" t="s">
        <v>1097</v>
      </c>
      <c r="G645" t="s">
        <v>422</v>
      </c>
      <c r="AT645" t="str">
        <f t="shared" si="98"/>
        <v>B1_GPIO172_N</v>
      </c>
      <c r="AU645" t="str">
        <f t="shared" si="99"/>
        <v>--</v>
      </c>
    </row>
    <row r="646" spans="1:47" x14ac:dyDescent="0.25">
      <c r="A646" t="str">
        <f t="shared" ref="A646:A709" si="100">$E646&amp;"-"&amp;$F646</f>
        <v>U2-A6</v>
      </c>
      <c r="B646" t="str">
        <f t="shared" ref="B646:B709" si="101">IF(OR(E646=$A$2,E646=$B$2,E646=$C$2,E646=$D$2),"--",G646)</f>
        <v>B1_GPIO172_P</v>
      </c>
      <c r="C646" t="str">
        <f t="shared" ref="C646:C709" si="102">$E646&amp;"-"&amp;$G646</f>
        <v>U2-B1_GPIO172_P</v>
      </c>
      <c r="D646" t="str">
        <f t="shared" ref="D646:D709" si="103">A646</f>
        <v>U2-A6</v>
      </c>
      <c r="E646" t="s">
        <v>671</v>
      </c>
      <c r="F646" t="s">
        <v>1098</v>
      </c>
      <c r="G646" t="s">
        <v>420</v>
      </c>
      <c r="AT646" t="str">
        <f t="shared" ref="AT646:AT709" si="104">IF(IF(COUNTIF($AO$6:$AQ$150,B646)&gt;0,"---","--")="---",VLOOKUP(B646,$AO$6:$AQ$150,3,0),B646)</f>
        <v>B1_GPIO172_P</v>
      </c>
      <c r="AU646" t="str">
        <f t="shared" ref="AU646:AU709" si="105">IF(IF(COUNTIF($AO$6:$AQ$150,B646)&gt;0,"---","--")="---",VLOOKUP(B646,$AO$6:$AQ$150,2,0),"--")</f>
        <v>--</v>
      </c>
    </row>
    <row r="647" spans="1:47" x14ac:dyDescent="0.25">
      <c r="A647" t="str">
        <f t="shared" si="100"/>
        <v>U2-A7</v>
      </c>
      <c r="B647" t="str">
        <f t="shared" si="101"/>
        <v>B1_GPIO173_P</v>
      </c>
      <c r="C647" t="str">
        <f t="shared" si="102"/>
        <v>U2-B1_GPIO173_P</v>
      </c>
      <c r="D647" t="str">
        <f t="shared" si="103"/>
        <v>U2-A7</v>
      </c>
      <c r="E647" t="s">
        <v>671</v>
      </c>
      <c r="F647" t="s">
        <v>1099</v>
      </c>
      <c r="G647" t="s">
        <v>402</v>
      </c>
      <c r="AT647" t="str">
        <f t="shared" si="104"/>
        <v>B1_GPIO173_P</v>
      </c>
      <c r="AU647" t="str">
        <f t="shared" si="105"/>
        <v>--</v>
      </c>
    </row>
    <row r="648" spans="1:47" x14ac:dyDescent="0.25">
      <c r="A648" t="str">
        <f t="shared" si="100"/>
        <v>U2-A8</v>
      </c>
      <c r="B648" t="str">
        <f t="shared" si="101"/>
        <v>B1_GPIO175_P</v>
      </c>
      <c r="C648" t="str">
        <f t="shared" si="102"/>
        <v>U2-B1_GPIO175_P</v>
      </c>
      <c r="D648" t="str">
        <f t="shared" si="103"/>
        <v>U2-A8</v>
      </c>
      <c r="E648" t="s">
        <v>671</v>
      </c>
      <c r="F648" t="s">
        <v>1100</v>
      </c>
      <c r="G648" t="s">
        <v>394</v>
      </c>
      <c r="AT648" t="str">
        <f t="shared" si="104"/>
        <v>B1_GPIO175_P</v>
      </c>
      <c r="AU648" t="str">
        <f t="shared" si="105"/>
        <v>--</v>
      </c>
    </row>
    <row r="649" spans="1:47" x14ac:dyDescent="0.25">
      <c r="A649" t="str">
        <f t="shared" si="100"/>
        <v>U2-A9</v>
      </c>
      <c r="B649" t="str">
        <f t="shared" si="101"/>
        <v>VCCIOB_SW</v>
      </c>
      <c r="C649" t="str">
        <f t="shared" si="102"/>
        <v>U2-VCCIOB_SW</v>
      </c>
      <c r="D649" t="str">
        <f t="shared" si="103"/>
        <v>U2-A9</v>
      </c>
      <c r="E649" t="s">
        <v>671</v>
      </c>
      <c r="F649" t="s">
        <v>1101</v>
      </c>
      <c r="G649" t="s">
        <v>801</v>
      </c>
      <c r="AT649" t="str">
        <f t="shared" si="104"/>
        <v>VCCIOB_SW</v>
      </c>
      <c r="AU649" t="str">
        <f t="shared" si="105"/>
        <v>--</v>
      </c>
    </row>
    <row r="650" spans="1:47" x14ac:dyDescent="0.25">
      <c r="A650" t="str">
        <f t="shared" si="100"/>
        <v>U2-A10</v>
      </c>
      <c r="B650" t="str">
        <f t="shared" si="101"/>
        <v>B1_GPIO177_P</v>
      </c>
      <c r="C650" t="str">
        <f t="shared" si="102"/>
        <v>U2-B1_GPIO177_P</v>
      </c>
      <c r="D650" t="str">
        <f t="shared" si="103"/>
        <v>U2-A10</v>
      </c>
      <c r="E650" t="s">
        <v>671</v>
      </c>
      <c r="F650" t="s">
        <v>1102</v>
      </c>
      <c r="G650" t="s">
        <v>380</v>
      </c>
      <c r="AT650" t="str">
        <f t="shared" si="104"/>
        <v>B1_GPIO177_P</v>
      </c>
      <c r="AU650" t="str">
        <f t="shared" si="105"/>
        <v>--</v>
      </c>
    </row>
    <row r="651" spans="1:47" x14ac:dyDescent="0.25">
      <c r="A651" t="str">
        <f t="shared" si="100"/>
        <v>U2-A11</v>
      </c>
      <c r="B651" t="str">
        <f t="shared" si="101"/>
        <v>B1_GPIO177_N</v>
      </c>
      <c r="C651" t="str">
        <f t="shared" si="102"/>
        <v>U2-B1_GPIO177_N</v>
      </c>
      <c r="D651" t="str">
        <f t="shared" si="103"/>
        <v>U2-A11</v>
      </c>
      <c r="E651" t="s">
        <v>671</v>
      </c>
      <c r="F651" t="s">
        <v>1103</v>
      </c>
      <c r="G651" t="s">
        <v>376</v>
      </c>
      <c r="AT651" t="str">
        <f t="shared" si="104"/>
        <v>B1_GPIO177_N</v>
      </c>
      <c r="AU651" t="str">
        <f t="shared" si="105"/>
        <v>--</v>
      </c>
    </row>
    <row r="652" spans="1:47" x14ac:dyDescent="0.25">
      <c r="A652" t="str">
        <f t="shared" si="100"/>
        <v>U2-A12</v>
      </c>
      <c r="B652" t="str">
        <f t="shared" si="101"/>
        <v>B1_GPIO1_N</v>
      </c>
      <c r="C652" t="str">
        <f t="shared" si="102"/>
        <v>U2-B1_GPIO1_N</v>
      </c>
      <c r="D652" t="str">
        <f t="shared" si="103"/>
        <v>U2-A12</v>
      </c>
      <c r="E652" t="s">
        <v>671</v>
      </c>
      <c r="F652" t="s">
        <v>1104</v>
      </c>
      <c r="G652" t="s">
        <v>388</v>
      </c>
      <c r="AT652" t="str">
        <f t="shared" si="104"/>
        <v>B1_GPIO1_N</v>
      </c>
      <c r="AU652" t="str">
        <f t="shared" si="105"/>
        <v>--</v>
      </c>
    </row>
    <row r="653" spans="1:47" x14ac:dyDescent="0.25">
      <c r="A653" t="str">
        <f t="shared" si="100"/>
        <v>U2-A13</v>
      </c>
      <c r="B653" t="str">
        <f t="shared" si="101"/>
        <v>B1_GPIO1_P</v>
      </c>
      <c r="C653" t="str">
        <f t="shared" si="102"/>
        <v>U2-B1_GPIO1_P</v>
      </c>
      <c r="D653" t="str">
        <f t="shared" si="103"/>
        <v>U2-A13</v>
      </c>
      <c r="E653" t="s">
        <v>671</v>
      </c>
      <c r="F653" t="s">
        <v>1105</v>
      </c>
      <c r="G653" t="s">
        <v>384</v>
      </c>
      <c r="AT653" t="str">
        <f t="shared" si="104"/>
        <v>B1_GPIO1_P</v>
      </c>
      <c r="AU653" t="str">
        <f t="shared" si="105"/>
        <v>--</v>
      </c>
    </row>
    <row r="654" spans="1:47" x14ac:dyDescent="0.25">
      <c r="A654" t="str">
        <f t="shared" si="100"/>
        <v>U2-A15</v>
      </c>
      <c r="B654" t="str">
        <f t="shared" si="101"/>
        <v>B1_GPIO5_P</v>
      </c>
      <c r="C654" t="str">
        <f t="shared" si="102"/>
        <v>U2-B1_GPIO5_P</v>
      </c>
      <c r="D654" t="str">
        <f t="shared" si="103"/>
        <v>U2-A15</v>
      </c>
      <c r="E654" t="s">
        <v>671</v>
      </c>
      <c r="F654" t="s">
        <v>1106</v>
      </c>
      <c r="G654" t="s">
        <v>378</v>
      </c>
      <c r="AT654" t="str">
        <f t="shared" si="104"/>
        <v>B1_GPIO5_P</v>
      </c>
      <c r="AU654" t="str">
        <f t="shared" si="105"/>
        <v>--</v>
      </c>
    </row>
    <row r="655" spans="1:47" x14ac:dyDescent="0.25">
      <c r="A655" t="str">
        <f t="shared" si="100"/>
        <v>U2-A16</v>
      </c>
      <c r="B655" t="str">
        <f t="shared" si="101"/>
        <v>B1_GPIO13_P</v>
      </c>
      <c r="C655" t="str">
        <f t="shared" si="102"/>
        <v>U2-B1_GPIO13_P</v>
      </c>
      <c r="D655" t="str">
        <f t="shared" si="103"/>
        <v>U2-A16</v>
      </c>
      <c r="E655" t="s">
        <v>671</v>
      </c>
      <c r="F655" t="s">
        <v>1107</v>
      </c>
      <c r="G655" t="s">
        <v>352</v>
      </c>
      <c r="AT655" t="str">
        <f t="shared" si="104"/>
        <v>B1_GPIO13_P</v>
      </c>
      <c r="AU655" t="str">
        <f t="shared" si="105"/>
        <v>--</v>
      </c>
    </row>
    <row r="656" spans="1:47" x14ac:dyDescent="0.25">
      <c r="A656" t="str">
        <f t="shared" si="100"/>
        <v>U2-A17</v>
      </c>
      <c r="B656" t="str">
        <f t="shared" si="101"/>
        <v>B1_GPIO13_N</v>
      </c>
      <c r="C656" t="str">
        <f t="shared" si="102"/>
        <v>U2-B1_GPIO13_N</v>
      </c>
      <c r="D656" t="str">
        <f t="shared" si="103"/>
        <v>U2-A17</v>
      </c>
      <c r="E656" t="s">
        <v>671</v>
      </c>
      <c r="F656" t="s">
        <v>1108</v>
      </c>
      <c r="G656" t="s">
        <v>348</v>
      </c>
      <c r="AT656" t="str">
        <f t="shared" si="104"/>
        <v>B1_GPIO13_N</v>
      </c>
      <c r="AU656" t="str">
        <f t="shared" si="105"/>
        <v>--</v>
      </c>
    </row>
    <row r="657" spans="1:47" x14ac:dyDescent="0.25">
      <c r="A657" t="str">
        <f t="shared" si="100"/>
        <v>U2-A18</v>
      </c>
      <c r="B657" t="str">
        <f t="shared" si="101"/>
        <v>B1_GPIO17_P</v>
      </c>
      <c r="C657" t="str">
        <f t="shared" si="102"/>
        <v>U2-B1_GPIO17_P</v>
      </c>
      <c r="D657" t="str">
        <f t="shared" si="103"/>
        <v>U2-A18</v>
      </c>
      <c r="E657" t="s">
        <v>671</v>
      </c>
      <c r="F657" t="s">
        <v>1109</v>
      </c>
      <c r="G657" t="s">
        <v>363</v>
      </c>
      <c r="AT657" t="str">
        <f t="shared" si="104"/>
        <v>B1_GPIO17_P</v>
      </c>
      <c r="AU657" t="str">
        <f t="shared" si="105"/>
        <v>--</v>
      </c>
    </row>
    <row r="658" spans="1:47" x14ac:dyDescent="0.25">
      <c r="A658" t="str">
        <f t="shared" si="100"/>
        <v>U2-A19</v>
      </c>
      <c r="B658" t="str">
        <f t="shared" si="101"/>
        <v>VCCIOB_SW</v>
      </c>
      <c r="C658" t="str">
        <f t="shared" si="102"/>
        <v>U2-VCCIOB_SW</v>
      </c>
      <c r="D658" t="str">
        <f t="shared" si="103"/>
        <v>U2-A19</v>
      </c>
      <c r="E658" t="s">
        <v>671</v>
      </c>
      <c r="F658" t="s">
        <v>1110</v>
      </c>
      <c r="G658" t="s">
        <v>801</v>
      </c>
      <c r="AT658" t="str">
        <f t="shared" si="104"/>
        <v>VCCIOB_SW</v>
      </c>
      <c r="AU658" t="str">
        <f t="shared" si="105"/>
        <v>--</v>
      </c>
    </row>
    <row r="659" spans="1:47" x14ac:dyDescent="0.25">
      <c r="A659" t="str">
        <f t="shared" si="100"/>
        <v>U2-A20</v>
      </c>
      <c r="B659" t="str">
        <f t="shared" si="101"/>
        <v>B1_GPIO20_P</v>
      </c>
      <c r="C659" t="str">
        <f t="shared" si="102"/>
        <v>U2-B1_GPIO20_P</v>
      </c>
      <c r="D659" t="str">
        <f t="shared" si="103"/>
        <v>U2-A20</v>
      </c>
      <c r="E659" t="s">
        <v>671</v>
      </c>
      <c r="F659" t="s">
        <v>1111</v>
      </c>
      <c r="G659" t="s">
        <v>468</v>
      </c>
      <c r="AT659" t="str">
        <f t="shared" si="104"/>
        <v>B1_GPIO20_P</v>
      </c>
      <c r="AU659" t="str">
        <f t="shared" si="105"/>
        <v>--</v>
      </c>
    </row>
    <row r="660" spans="1:47" x14ac:dyDescent="0.25">
      <c r="A660" t="str">
        <f t="shared" si="100"/>
        <v>U2-A21</v>
      </c>
      <c r="B660" t="str">
        <f t="shared" si="101"/>
        <v>B1_GPIO20_N</v>
      </c>
      <c r="C660" t="str">
        <f t="shared" si="102"/>
        <v>U2-B1_GPIO20_N</v>
      </c>
      <c r="D660" t="str">
        <f t="shared" si="103"/>
        <v>U2-A21</v>
      </c>
      <c r="E660" t="s">
        <v>671</v>
      </c>
      <c r="F660" t="s">
        <v>1112</v>
      </c>
      <c r="G660" t="s">
        <v>466</v>
      </c>
      <c r="AT660" t="str">
        <f t="shared" si="104"/>
        <v>B1_GPIO20_N</v>
      </c>
      <c r="AU660" t="str">
        <f t="shared" si="105"/>
        <v>--</v>
      </c>
    </row>
    <row r="661" spans="1:47" x14ac:dyDescent="0.25">
      <c r="A661" t="str">
        <f t="shared" si="100"/>
        <v>U2-B4</v>
      </c>
      <c r="B661" t="str">
        <f t="shared" si="101"/>
        <v>B1_GPIO169_N</v>
      </c>
      <c r="C661" t="str">
        <f t="shared" si="102"/>
        <v>U2-B1_GPIO169_N</v>
      </c>
      <c r="D661" t="str">
        <f t="shared" si="103"/>
        <v>U2-B4</v>
      </c>
      <c r="E661" t="s">
        <v>671</v>
      </c>
      <c r="F661" t="s">
        <v>1113</v>
      </c>
      <c r="G661" t="s">
        <v>418</v>
      </c>
      <c r="AT661" t="str">
        <f t="shared" si="104"/>
        <v>B1_GPIO169_N</v>
      </c>
      <c r="AU661" t="str">
        <f t="shared" si="105"/>
        <v>--</v>
      </c>
    </row>
    <row r="662" spans="1:47" x14ac:dyDescent="0.25">
      <c r="A662" t="str">
        <f t="shared" si="100"/>
        <v>U2-B5</v>
      </c>
      <c r="B662" t="str">
        <f t="shared" si="101"/>
        <v>B1_GPIO170_N</v>
      </c>
      <c r="C662" t="str">
        <f t="shared" si="102"/>
        <v>U2-B1_GPIO170_N</v>
      </c>
      <c r="D662" t="str">
        <f t="shared" si="103"/>
        <v>U2-B5</v>
      </c>
      <c r="E662" t="s">
        <v>671</v>
      </c>
      <c r="F662" t="s">
        <v>1114</v>
      </c>
      <c r="G662" t="s">
        <v>412</v>
      </c>
      <c r="AT662" t="str">
        <f t="shared" si="104"/>
        <v>B1_GPIO170_N</v>
      </c>
      <c r="AU662" t="str">
        <f t="shared" si="105"/>
        <v>--</v>
      </c>
    </row>
    <row r="663" spans="1:47" x14ac:dyDescent="0.25">
      <c r="A663" t="str">
        <f t="shared" si="100"/>
        <v>U2-B6</v>
      </c>
      <c r="B663" t="str">
        <f t="shared" si="101"/>
        <v>VCCIOB_SW</v>
      </c>
      <c r="C663" t="str">
        <f t="shared" si="102"/>
        <v>U2-VCCIOB_SW</v>
      </c>
      <c r="D663" t="str">
        <f t="shared" si="103"/>
        <v>U2-B6</v>
      </c>
      <c r="E663" t="s">
        <v>671</v>
      </c>
      <c r="F663" t="s">
        <v>1115</v>
      </c>
      <c r="G663" t="s">
        <v>801</v>
      </c>
      <c r="AT663" t="str">
        <f t="shared" si="104"/>
        <v>VCCIOB_SW</v>
      </c>
      <c r="AU663" t="str">
        <f t="shared" si="105"/>
        <v>--</v>
      </c>
    </row>
    <row r="664" spans="1:47" x14ac:dyDescent="0.25">
      <c r="A664" t="str">
        <f t="shared" si="100"/>
        <v>U2-B7</v>
      </c>
      <c r="B664" t="str">
        <f t="shared" si="101"/>
        <v>B1_GPIO173_N</v>
      </c>
      <c r="C664" t="str">
        <f t="shared" si="102"/>
        <v>U2-B1_GPIO173_N</v>
      </c>
      <c r="D664" t="str">
        <f t="shared" si="103"/>
        <v>U2-B7</v>
      </c>
      <c r="E664" t="s">
        <v>671</v>
      </c>
      <c r="F664" t="s">
        <v>1116</v>
      </c>
      <c r="G664" t="s">
        <v>406</v>
      </c>
      <c r="AT664" t="str">
        <f t="shared" si="104"/>
        <v>B1_GPIO173_N</v>
      </c>
      <c r="AU664" t="str">
        <f t="shared" si="105"/>
        <v>--</v>
      </c>
    </row>
    <row r="665" spans="1:47" x14ac:dyDescent="0.25">
      <c r="A665" t="str">
        <f t="shared" si="100"/>
        <v>U2-B8</v>
      </c>
      <c r="B665" t="str">
        <f t="shared" si="101"/>
        <v>B1_GPIO175_N</v>
      </c>
      <c r="C665" t="str">
        <f t="shared" si="102"/>
        <v>U2-B1_GPIO175_N</v>
      </c>
      <c r="D665" t="str">
        <f t="shared" si="103"/>
        <v>U2-B8</v>
      </c>
      <c r="E665" t="s">
        <v>671</v>
      </c>
      <c r="F665" t="s">
        <v>1117</v>
      </c>
      <c r="G665" t="s">
        <v>398</v>
      </c>
      <c r="AT665" t="str">
        <f t="shared" si="104"/>
        <v>B1_GPIO175_N</v>
      </c>
      <c r="AU665" t="str">
        <f t="shared" si="105"/>
        <v>--</v>
      </c>
    </row>
    <row r="666" spans="1:47" x14ac:dyDescent="0.25">
      <c r="A666" t="str">
        <f t="shared" si="100"/>
        <v>U2-B9</v>
      </c>
      <c r="B666" t="str">
        <f t="shared" si="101"/>
        <v>B1_GPIO179_N</v>
      </c>
      <c r="C666" t="str">
        <f t="shared" si="102"/>
        <v>U2-B1_GPIO179_N</v>
      </c>
      <c r="D666" t="str">
        <f t="shared" si="103"/>
        <v>U2-B9</v>
      </c>
      <c r="E666" t="s">
        <v>671</v>
      </c>
      <c r="F666" t="s">
        <v>1118</v>
      </c>
      <c r="G666" t="s">
        <v>408</v>
      </c>
      <c r="AT666" t="str">
        <f t="shared" si="104"/>
        <v>B1_GPIO179_N</v>
      </c>
      <c r="AU666" t="str">
        <f t="shared" si="105"/>
        <v>--</v>
      </c>
    </row>
    <row r="667" spans="1:47" x14ac:dyDescent="0.25">
      <c r="A667" t="str">
        <f t="shared" si="100"/>
        <v>U2-B10</v>
      </c>
      <c r="B667" t="str">
        <f t="shared" si="101"/>
        <v>B1_GPIO179_P</v>
      </c>
      <c r="C667" t="str">
        <f t="shared" si="102"/>
        <v>U2-B1_GPIO179_P</v>
      </c>
      <c r="D667" t="str">
        <f t="shared" si="103"/>
        <v>U2-B10</v>
      </c>
      <c r="E667" t="s">
        <v>671</v>
      </c>
      <c r="F667" t="s">
        <v>1119</v>
      </c>
      <c r="G667" t="s">
        <v>404</v>
      </c>
      <c r="AT667" t="str">
        <f t="shared" si="104"/>
        <v>B1_GPIO179_P</v>
      </c>
      <c r="AU667" t="str">
        <f t="shared" si="105"/>
        <v>--</v>
      </c>
    </row>
    <row r="668" spans="1:47" x14ac:dyDescent="0.25">
      <c r="A668" t="str">
        <f t="shared" si="100"/>
        <v>U2-B12</v>
      </c>
      <c r="B668" t="str">
        <f t="shared" si="101"/>
        <v>B1_GPIO0_P</v>
      </c>
      <c r="C668" t="str">
        <f t="shared" si="102"/>
        <v>U2-B1_GPIO0_P</v>
      </c>
      <c r="D668" t="str">
        <f t="shared" si="103"/>
        <v>U2-B12</v>
      </c>
      <c r="E668" t="s">
        <v>671</v>
      </c>
      <c r="F668" t="s">
        <v>1120</v>
      </c>
      <c r="G668" t="s">
        <v>392</v>
      </c>
      <c r="AT668" t="str">
        <f t="shared" si="104"/>
        <v>B1_GPIO0_P</v>
      </c>
      <c r="AU668" t="str">
        <f t="shared" si="105"/>
        <v>--</v>
      </c>
    </row>
    <row r="669" spans="1:47" x14ac:dyDescent="0.25">
      <c r="A669" t="str">
        <f t="shared" si="100"/>
        <v>U2-B13</v>
      </c>
      <c r="B669" t="str">
        <f t="shared" si="101"/>
        <v>B1_GPIO3_P</v>
      </c>
      <c r="C669" t="str">
        <f t="shared" si="102"/>
        <v>U2-B1_GPIO3_P</v>
      </c>
      <c r="D669" t="str">
        <f t="shared" si="103"/>
        <v>U2-B13</v>
      </c>
      <c r="E669" t="s">
        <v>671</v>
      </c>
      <c r="F669" t="s">
        <v>1121</v>
      </c>
      <c r="G669" t="s">
        <v>354</v>
      </c>
      <c r="AT669" t="str">
        <f t="shared" si="104"/>
        <v>B1_GPIO3_P</v>
      </c>
      <c r="AU669" t="str">
        <f t="shared" si="105"/>
        <v>--</v>
      </c>
    </row>
    <row r="670" spans="1:47" x14ac:dyDescent="0.25">
      <c r="A670" t="str">
        <f t="shared" si="100"/>
        <v>U2-B14</v>
      </c>
      <c r="B670" t="str">
        <f t="shared" si="101"/>
        <v>B1_GPIO3_N</v>
      </c>
      <c r="C670" t="str">
        <f t="shared" si="102"/>
        <v>U2-B1_GPIO3_N</v>
      </c>
      <c r="D670" t="str">
        <f t="shared" si="103"/>
        <v>U2-B14</v>
      </c>
      <c r="E670" t="s">
        <v>671</v>
      </c>
      <c r="F670" t="s">
        <v>1122</v>
      </c>
      <c r="G670" t="s">
        <v>350</v>
      </c>
      <c r="AT670" t="str">
        <f t="shared" si="104"/>
        <v>B1_GPIO3_N</v>
      </c>
      <c r="AU670" t="str">
        <f t="shared" si="105"/>
        <v>--</v>
      </c>
    </row>
    <row r="671" spans="1:47" x14ac:dyDescent="0.25">
      <c r="A671" t="str">
        <f t="shared" si="100"/>
        <v>U2-B15</v>
      </c>
      <c r="B671" t="str">
        <f t="shared" si="101"/>
        <v>B1_GPIO5_N</v>
      </c>
      <c r="C671" t="str">
        <f t="shared" si="102"/>
        <v>U2-B1_GPIO5_N</v>
      </c>
      <c r="D671" t="str">
        <f t="shared" si="103"/>
        <v>U2-B15</v>
      </c>
      <c r="E671" t="s">
        <v>671</v>
      </c>
      <c r="F671" t="s">
        <v>1123</v>
      </c>
      <c r="G671" t="s">
        <v>374</v>
      </c>
      <c r="AT671" t="str">
        <f t="shared" si="104"/>
        <v>B1_GPIO5_N</v>
      </c>
      <c r="AU671" t="str">
        <f t="shared" si="105"/>
        <v>--</v>
      </c>
    </row>
    <row r="672" spans="1:47" x14ac:dyDescent="0.25">
      <c r="A672" t="str">
        <f t="shared" si="100"/>
        <v>U2-B16</v>
      </c>
      <c r="B672" t="str">
        <f t="shared" si="101"/>
        <v>VCCIOB_SW</v>
      </c>
      <c r="C672" t="str">
        <f t="shared" si="102"/>
        <v>U2-VCCIOB_SW</v>
      </c>
      <c r="D672" t="str">
        <f t="shared" si="103"/>
        <v>U2-B16</v>
      </c>
      <c r="E672" t="s">
        <v>671</v>
      </c>
      <c r="F672" t="s">
        <v>1124</v>
      </c>
      <c r="G672" t="s">
        <v>801</v>
      </c>
      <c r="AT672" t="str">
        <f t="shared" si="104"/>
        <v>VCCIOB_SW</v>
      </c>
      <c r="AU672" t="str">
        <f t="shared" si="105"/>
        <v>--</v>
      </c>
    </row>
    <row r="673" spans="1:47" x14ac:dyDescent="0.25">
      <c r="A673" t="str">
        <f t="shared" si="100"/>
        <v>U2-B17</v>
      </c>
      <c r="B673" t="str">
        <f t="shared" si="101"/>
        <v>B1_GPIO15_P</v>
      </c>
      <c r="C673" t="str">
        <f t="shared" si="102"/>
        <v>U2-B1_GPIO15_P</v>
      </c>
      <c r="D673" t="str">
        <f t="shared" si="103"/>
        <v>U2-B17</v>
      </c>
      <c r="E673" t="s">
        <v>671</v>
      </c>
      <c r="F673" t="s">
        <v>1125</v>
      </c>
      <c r="G673" t="s">
        <v>357</v>
      </c>
      <c r="AT673" t="str">
        <f t="shared" si="104"/>
        <v>B1_GPIO15_P</v>
      </c>
      <c r="AU673" t="str">
        <f t="shared" si="105"/>
        <v>--</v>
      </c>
    </row>
    <row r="674" spans="1:47" x14ac:dyDescent="0.25">
      <c r="A674" t="str">
        <f t="shared" si="100"/>
        <v>U2-B18</v>
      </c>
      <c r="B674" t="str">
        <f t="shared" si="101"/>
        <v>B1_GPIO17_N</v>
      </c>
      <c r="C674" t="str">
        <f t="shared" si="102"/>
        <v>U2-B1_GPIO17_N</v>
      </c>
      <c r="D674" t="str">
        <f t="shared" si="103"/>
        <v>U2-B18</v>
      </c>
      <c r="E674" t="s">
        <v>671</v>
      </c>
      <c r="F674" t="s">
        <v>1126</v>
      </c>
      <c r="G674" t="s">
        <v>359</v>
      </c>
      <c r="AT674" t="str">
        <f t="shared" si="104"/>
        <v>B1_GPIO17_N</v>
      </c>
      <c r="AU674" t="str">
        <f t="shared" si="105"/>
        <v>--</v>
      </c>
    </row>
    <row r="675" spans="1:47" x14ac:dyDescent="0.25">
      <c r="A675" t="str">
        <f t="shared" si="100"/>
        <v>U2-B19</v>
      </c>
      <c r="B675" t="str">
        <f t="shared" si="101"/>
        <v>B1_GPIO19_N</v>
      </c>
      <c r="C675" t="str">
        <f t="shared" si="102"/>
        <v>U2-B1_GPIO19_N</v>
      </c>
      <c r="D675" t="str">
        <f t="shared" si="103"/>
        <v>U2-B19</v>
      </c>
      <c r="E675" t="s">
        <v>671</v>
      </c>
      <c r="F675" t="s">
        <v>1127</v>
      </c>
      <c r="G675" t="s">
        <v>464</v>
      </c>
      <c r="AT675" t="str">
        <f t="shared" si="104"/>
        <v>B1_GPIO19_N</v>
      </c>
      <c r="AU675" t="str">
        <f t="shared" si="105"/>
        <v>--</v>
      </c>
    </row>
    <row r="676" spans="1:47" x14ac:dyDescent="0.25">
      <c r="A676" t="str">
        <f t="shared" si="100"/>
        <v>U2-B20</v>
      </c>
      <c r="B676" t="str">
        <f t="shared" si="101"/>
        <v>B1_GPIO19_P</v>
      </c>
      <c r="C676" t="str">
        <f t="shared" si="102"/>
        <v>U2-B1_GPIO19_P</v>
      </c>
      <c r="D676" t="str">
        <f t="shared" si="103"/>
        <v>U2-B20</v>
      </c>
      <c r="E676" t="s">
        <v>671</v>
      </c>
      <c r="F676" t="s">
        <v>1128</v>
      </c>
      <c r="G676" t="s">
        <v>465</v>
      </c>
      <c r="AT676" t="str">
        <f t="shared" si="104"/>
        <v>B1_GPIO19_P</v>
      </c>
      <c r="AU676" t="str">
        <f t="shared" si="105"/>
        <v>--</v>
      </c>
    </row>
    <row r="677" spans="1:47" x14ac:dyDescent="0.25">
      <c r="A677" t="str">
        <f t="shared" si="100"/>
        <v>U2-B21</v>
      </c>
      <c r="B677" t="str">
        <f t="shared" si="101"/>
        <v>B1_GPIO22_P</v>
      </c>
      <c r="C677" t="str">
        <f t="shared" si="102"/>
        <v>U2-B1_GPIO22_P</v>
      </c>
      <c r="D677" t="str">
        <f t="shared" si="103"/>
        <v>U2-B21</v>
      </c>
      <c r="E677" t="s">
        <v>671</v>
      </c>
      <c r="F677" t="s">
        <v>1129</v>
      </c>
      <c r="G677" t="s">
        <v>472</v>
      </c>
      <c r="AT677" t="str">
        <f t="shared" si="104"/>
        <v>B1_GPIO22_P</v>
      </c>
      <c r="AU677" t="str">
        <f t="shared" si="105"/>
        <v>--</v>
      </c>
    </row>
    <row r="678" spans="1:47" x14ac:dyDescent="0.25">
      <c r="A678" t="str">
        <f t="shared" si="100"/>
        <v>U2-B22</v>
      </c>
      <c r="B678" t="str">
        <f t="shared" si="101"/>
        <v>B1_GPIO22_N</v>
      </c>
      <c r="C678" t="str">
        <f t="shared" si="102"/>
        <v>U2-B1_GPIO22_N</v>
      </c>
      <c r="D678" t="str">
        <f t="shared" si="103"/>
        <v>U2-B22</v>
      </c>
      <c r="E678" t="s">
        <v>671</v>
      </c>
      <c r="F678" t="s">
        <v>1130</v>
      </c>
      <c r="G678" t="s">
        <v>471</v>
      </c>
      <c r="AT678" t="str">
        <f t="shared" si="104"/>
        <v>B1_GPIO22_N</v>
      </c>
      <c r="AU678" t="str">
        <f t="shared" si="105"/>
        <v>--</v>
      </c>
    </row>
    <row r="679" spans="1:47" x14ac:dyDescent="0.25">
      <c r="A679" t="str">
        <f t="shared" si="100"/>
        <v>U2-C4</v>
      </c>
      <c r="B679" t="str">
        <f t="shared" si="101"/>
        <v>B1_GPIO169_P</v>
      </c>
      <c r="C679" t="str">
        <f t="shared" si="102"/>
        <v>U2-B1_GPIO169_P</v>
      </c>
      <c r="D679" t="str">
        <f t="shared" si="103"/>
        <v>U2-C4</v>
      </c>
      <c r="E679" t="s">
        <v>671</v>
      </c>
      <c r="F679" t="s">
        <v>1131</v>
      </c>
      <c r="G679" t="s">
        <v>421</v>
      </c>
      <c r="AT679" t="str">
        <f t="shared" si="104"/>
        <v>B1_GPIO169_P</v>
      </c>
      <c r="AU679" t="str">
        <f t="shared" si="105"/>
        <v>--</v>
      </c>
    </row>
    <row r="680" spans="1:47" x14ac:dyDescent="0.25">
      <c r="A680" t="str">
        <f t="shared" si="100"/>
        <v>U2-C5</v>
      </c>
      <c r="B680" t="str">
        <f t="shared" si="101"/>
        <v>B1_GPIO170_P</v>
      </c>
      <c r="C680" t="str">
        <f t="shared" si="102"/>
        <v>U2-B1_GPIO170_P</v>
      </c>
      <c r="D680" t="str">
        <f t="shared" si="103"/>
        <v>U2-C5</v>
      </c>
      <c r="E680" t="s">
        <v>671</v>
      </c>
      <c r="F680" t="s">
        <v>1132</v>
      </c>
      <c r="G680" t="s">
        <v>414</v>
      </c>
      <c r="AT680" t="str">
        <f t="shared" si="104"/>
        <v>B1_GPIO170_P</v>
      </c>
      <c r="AU680" t="str">
        <f t="shared" si="105"/>
        <v>--</v>
      </c>
    </row>
    <row r="681" spans="1:47" x14ac:dyDescent="0.25">
      <c r="A681" t="str">
        <f t="shared" si="100"/>
        <v>U2-C6</v>
      </c>
      <c r="B681" t="str">
        <f t="shared" si="101"/>
        <v>B1_GPIO171_P</v>
      </c>
      <c r="C681" t="str">
        <f t="shared" si="102"/>
        <v>U2-B1_GPIO171_P</v>
      </c>
      <c r="D681" t="str">
        <f t="shared" si="103"/>
        <v>U2-C6</v>
      </c>
      <c r="E681" t="s">
        <v>671</v>
      </c>
      <c r="F681" t="s">
        <v>1133</v>
      </c>
      <c r="G681" t="s">
        <v>429</v>
      </c>
      <c r="AT681" t="str">
        <f t="shared" si="104"/>
        <v>B1_GPIO171_P</v>
      </c>
      <c r="AU681" t="str">
        <f t="shared" si="105"/>
        <v>--</v>
      </c>
    </row>
    <row r="682" spans="1:47" x14ac:dyDescent="0.25">
      <c r="A682" t="str">
        <f t="shared" si="100"/>
        <v>U2-C7</v>
      </c>
      <c r="B682" t="str">
        <f t="shared" si="101"/>
        <v>B1_GPIO171_N</v>
      </c>
      <c r="C682" t="str">
        <f t="shared" si="102"/>
        <v>U2-B1_GPIO171_N</v>
      </c>
      <c r="D682" t="str">
        <f t="shared" si="103"/>
        <v>U2-C7</v>
      </c>
      <c r="E682" t="s">
        <v>671</v>
      </c>
      <c r="F682" t="s">
        <v>1134</v>
      </c>
      <c r="G682" t="s">
        <v>426</v>
      </c>
      <c r="AT682" t="str">
        <f t="shared" si="104"/>
        <v>B1_GPIO171_N</v>
      </c>
      <c r="AU682" t="str">
        <f t="shared" si="105"/>
        <v>--</v>
      </c>
    </row>
    <row r="683" spans="1:47" x14ac:dyDescent="0.25">
      <c r="A683" t="str">
        <f t="shared" si="100"/>
        <v>U2-C9</v>
      </c>
      <c r="B683" t="str">
        <f t="shared" si="101"/>
        <v>B1_GPIO176_N</v>
      </c>
      <c r="C683" t="str">
        <f t="shared" si="102"/>
        <v>U2-B1_GPIO176_N</v>
      </c>
      <c r="D683" t="str">
        <f t="shared" si="103"/>
        <v>U2-C9</v>
      </c>
      <c r="E683" t="s">
        <v>671</v>
      </c>
      <c r="F683" t="s">
        <v>1135</v>
      </c>
      <c r="G683" t="s">
        <v>390</v>
      </c>
      <c r="AT683" t="str">
        <f t="shared" si="104"/>
        <v>B1_GPIO176_N</v>
      </c>
      <c r="AU683" t="str">
        <f t="shared" si="105"/>
        <v>--</v>
      </c>
    </row>
    <row r="684" spans="1:47" x14ac:dyDescent="0.25">
      <c r="A684" t="str">
        <f t="shared" si="100"/>
        <v>U2-C10</v>
      </c>
      <c r="B684" t="str">
        <f t="shared" si="101"/>
        <v>B1_GPIO176_P</v>
      </c>
      <c r="C684" t="str">
        <f t="shared" si="102"/>
        <v>U2-B1_GPIO176_P</v>
      </c>
      <c r="D684" t="str">
        <f t="shared" si="103"/>
        <v>U2-C10</v>
      </c>
      <c r="E684" t="s">
        <v>671</v>
      </c>
      <c r="F684" t="s">
        <v>1136</v>
      </c>
      <c r="G684" t="s">
        <v>386</v>
      </c>
      <c r="AT684" t="str">
        <f t="shared" si="104"/>
        <v>B1_GPIO176_P</v>
      </c>
      <c r="AU684" t="str">
        <f t="shared" si="105"/>
        <v>--</v>
      </c>
    </row>
    <row r="685" spans="1:47" x14ac:dyDescent="0.25">
      <c r="A685" t="str">
        <f t="shared" si="100"/>
        <v>U2-C11</v>
      </c>
      <c r="B685" t="str">
        <f t="shared" si="101"/>
        <v>B1_GPIO178_P</v>
      </c>
      <c r="C685" t="str">
        <f t="shared" si="102"/>
        <v>U2-B1_GPIO178_P</v>
      </c>
      <c r="D685" t="str">
        <f t="shared" si="103"/>
        <v>U2-C11</v>
      </c>
      <c r="E685" t="s">
        <v>671</v>
      </c>
      <c r="F685" t="s">
        <v>1137</v>
      </c>
      <c r="G685" t="s">
        <v>440</v>
      </c>
      <c r="AT685" t="str">
        <f t="shared" si="104"/>
        <v>B1_GPIO178_P</v>
      </c>
      <c r="AU685" t="str">
        <f t="shared" si="105"/>
        <v>--</v>
      </c>
    </row>
    <row r="686" spans="1:47" x14ac:dyDescent="0.25">
      <c r="A686" t="str">
        <f t="shared" si="100"/>
        <v>U2-C12</v>
      </c>
      <c r="B686" t="str">
        <f t="shared" si="101"/>
        <v>B1_GPIO0_N</v>
      </c>
      <c r="C686" t="str">
        <f t="shared" si="102"/>
        <v>U2-B1_GPIO0_N</v>
      </c>
      <c r="D686" t="str">
        <f t="shared" si="103"/>
        <v>U2-C12</v>
      </c>
      <c r="E686" t="s">
        <v>671</v>
      </c>
      <c r="F686" t="s">
        <v>1138</v>
      </c>
      <c r="G686" t="s">
        <v>396</v>
      </c>
      <c r="AT686" t="str">
        <f t="shared" si="104"/>
        <v>B1_GPIO0_N</v>
      </c>
      <c r="AU686" t="str">
        <f t="shared" si="105"/>
        <v>--</v>
      </c>
    </row>
    <row r="687" spans="1:47" x14ac:dyDescent="0.25">
      <c r="A687" t="str">
        <f t="shared" si="100"/>
        <v>U2-C13</v>
      </c>
      <c r="B687" t="str">
        <f t="shared" si="101"/>
        <v>VCCIOB_SW</v>
      </c>
      <c r="C687" t="str">
        <f t="shared" si="102"/>
        <v>U2-VCCIOB_SW</v>
      </c>
      <c r="D687" t="str">
        <f t="shared" si="103"/>
        <v>U2-C13</v>
      </c>
      <c r="E687" t="s">
        <v>671</v>
      </c>
      <c r="F687" t="s">
        <v>1139</v>
      </c>
      <c r="G687" t="s">
        <v>801</v>
      </c>
      <c r="AT687" t="str">
        <f t="shared" si="104"/>
        <v>VCCIOB_SW</v>
      </c>
      <c r="AU687" t="str">
        <f t="shared" si="105"/>
        <v>--</v>
      </c>
    </row>
    <row r="688" spans="1:47" x14ac:dyDescent="0.25">
      <c r="A688" t="str">
        <f t="shared" si="100"/>
        <v>U2-C14</v>
      </c>
      <c r="B688" t="str">
        <f t="shared" si="101"/>
        <v>B1_GPIO4_P</v>
      </c>
      <c r="C688" t="str">
        <f t="shared" si="102"/>
        <v>U2-B1_GPIO4_P</v>
      </c>
      <c r="D688" t="str">
        <f t="shared" si="103"/>
        <v>U2-C14</v>
      </c>
      <c r="E688" t="s">
        <v>671</v>
      </c>
      <c r="F688" t="s">
        <v>1140</v>
      </c>
      <c r="G688" t="s">
        <v>370</v>
      </c>
      <c r="AT688" t="str">
        <f t="shared" si="104"/>
        <v>B1_GPIO4_P</v>
      </c>
      <c r="AU688" t="str">
        <f t="shared" si="105"/>
        <v>--</v>
      </c>
    </row>
    <row r="689" spans="1:47" x14ac:dyDescent="0.25">
      <c r="A689" t="str">
        <f t="shared" si="100"/>
        <v>U2-C15</v>
      </c>
      <c r="B689" t="str">
        <f t="shared" si="101"/>
        <v>B1_GPIO4_N</v>
      </c>
      <c r="C689" t="str">
        <f t="shared" si="102"/>
        <v>U2-B1_GPIO4_N</v>
      </c>
      <c r="D689" t="str">
        <f t="shared" si="103"/>
        <v>U2-C15</v>
      </c>
      <c r="E689" t="s">
        <v>671</v>
      </c>
      <c r="F689" t="s">
        <v>1141</v>
      </c>
      <c r="G689" t="s">
        <v>366</v>
      </c>
      <c r="AT689" t="str">
        <f t="shared" si="104"/>
        <v>B1_GPIO4_N</v>
      </c>
      <c r="AU689" t="str">
        <f t="shared" si="105"/>
        <v>--</v>
      </c>
    </row>
    <row r="690" spans="1:47" x14ac:dyDescent="0.25">
      <c r="A690" t="str">
        <f t="shared" si="100"/>
        <v>U2-C16</v>
      </c>
      <c r="B690" t="str">
        <f t="shared" si="101"/>
        <v>B1_GPIO12_P</v>
      </c>
      <c r="C690" t="str">
        <f t="shared" si="102"/>
        <v>U2-B1_GPIO12_P</v>
      </c>
      <c r="D690" t="str">
        <f t="shared" si="103"/>
        <v>U2-C16</v>
      </c>
      <c r="E690" t="s">
        <v>671</v>
      </c>
      <c r="F690" t="s">
        <v>1142</v>
      </c>
      <c r="G690" t="s">
        <v>345</v>
      </c>
      <c r="AT690" t="str">
        <f t="shared" si="104"/>
        <v>B1_GPIO12_P</v>
      </c>
      <c r="AU690" t="str">
        <f t="shared" si="105"/>
        <v>--</v>
      </c>
    </row>
    <row r="691" spans="1:47" x14ac:dyDescent="0.25">
      <c r="A691" t="str">
        <f t="shared" si="100"/>
        <v>U2-C17</v>
      </c>
      <c r="B691" t="str">
        <f t="shared" si="101"/>
        <v>B1_GPIO15_N</v>
      </c>
      <c r="C691" t="str">
        <f t="shared" si="102"/>
        <v>U2-B1_GPIO15_N</v>
      </c>
      <c r="D691" t="str">
        <f t="shared" si="103"/>
        <v>U2-C17</v>
      </c>
      <c r="E691" t="s">
        <v>671</v>
      </c>
      <c r="F691" t="s">
        <v>1143</v>
      </c>
      <c r="G691" t="s">
        <v>361</v>
      </c>
      <c r="AT691" t="str">
        <f t="shared" si="104"/>
        <v>B1_GPIO15_N</v>
      </c>
      <c r="AU691" t="str">
        <f t="shared" si="105"/>
        <v>--</v>
      </c>
    </row>
    <row r="692" spans="1:47" x14ac:dyDescent="0.25">
      <c r="A692" t="str">
        <f t="shared" si="100"/>
        <v>U2-C19</v>
      </c>
      <c r="B692" t="str">
        <f t="shared" si="101"/>
        <v>B1_GPIO18_P</v>
      </c>
      <c r="C692" t="str">
        <f t="shared" si="102"/>
        <v>U2-B1_GPIO18_P</v>
      </c>
      <c r="D692" t="str">
        <f t="shared" si="103"/>
        <v>U2-C19</v>
      </c>
      <c r="E692" t="s">
        <v>671</v>
      </c>
      <c r="F692" t="s">
        <v>1144</v>
      </c>
      <c r="G692" t="s">
        <v>463</v>
      </c>
      <c r="AT692" t="str">
        <f t="shared" si="104"/>
        <v>B1_GPIO18_P</v>
      </c>
      <c r="AU692" t="str">
        <f t="shared" si="105"/>
        <v>--</v>
      </c>
    </row>
    <row r="693" spans="1:47" x14ac:dyDescent="0.25">
      <c r="A693" t="str">
        <f t="shared" si="100"/>
        <v>U2-C20</v>
      </c>
      <c r="B693" t="str">
        <f t="shared" si="101"/>
        <v>B1_GPIO18_N</v>
      </c>
      <c r="C693" t="str">
        <f t="shared" si="102"/>
        <v>U2-B1_GPIO18_N</v>
      </c>
      <c r="D693" t="str">
        <f t="shared" si="103"/>
        <v>U2-C20</v>
      </c>
      <c r="E693" t="s">
        <v>671</v>
      </c>
      <c r="F693" t="s">
        <v>1145</v>
      </c>
      <c r="G693" t="s">
        <v>462</v>
      </c>
      <c r="AT693" t="str">
        <f t="shared" si="104"/>
        <v>B1_GPIO18_N</v>
      </c>
      <c r="AU693" t="str">
        <f t="shared" si="105"/>
        <v>--</v>
      </c>
    </row>
    <row r="694" spans="1:47" x14ac:dyDescent="0.25">
      <c r="A694" t="str">
        <f t="shared" si="100"/>
        <v>U2-C21</v>
      </c>
      <c r="B694" t="str">
        <f t="shared" si="101"/>
        <v>VCCIOB_SW</v>
      </c>
      <c r="C694" t="str">
        <f t="shared" si="102"/>
        <v>U2-VCCIOB_SW</v>
      </c>
      <c r="D694" t="str">
        <f t="shared" si="103"/>
        <v>U2-C21</v>
      </c>
      <c r="E694" t="s">
        <v>671</v>
      </c>
      <c r="F694" t="s">
        <v>1146</v>
      </c>
      <c r="G694" t="s">
        <v>801</v>
      </c>
      <c r="AT694" t="str">
        <f t="shared" si="104"/>
        <v>VCCIOB_SW</v>
      </c>
      <c r="AU694" t="str">
        <f t="shared" si="105"/>
        <v>--</v>
      </c>
    </row>
    <row r="695" spans="1:47" x14ac:dyDescent="0.25">
      <c r="A695" t="str">
        <f t="shared" si="100"/>
        <v>U2-C22</v>
      </c>
      <c r="B695" t="str">
        <f t="shared" si="101"/>
        <v>B1_GPIO23_P</v>
      </c>
      <c r="C695" t="str">
        <f t="shared" si="102"/>
        <v>U2-B1_GPIO23_P</v>
      </c>
      <c r="D695" t="str">
        <f t="shared" si="103"/>
        <v>U2-C22</v>
      </c>
      <c r="E695" t="s">
        <v>671</v>
      </c>
      <c r="F695" t="s">
        <v>1147</v>
      </c>
      <c r="G695" t="s">
        <v>474</v>
      </c>
      <c r="AT695" t="str">
        <f t="shared" si="104"/>
        <v>B1_GPIO23_P</v>
      </c>
      <c r="AU695" t="str">
        <f t="shared" si="105"/>
        <v>--</v>
      </c>
    </row>
    <row r="696" spans="1:47" x14ac:dyDescent="0.25">
      <c r="A696" t="str">
        <f t="shared" si="100"/>
        <v>U2-D6</v>
      </c>
      <c r="B696" t="str">
        <f t="shared" si="101"/>
        <v>B1_GPIO168_N</v>
      </c>
      <c r="C696" t="str">
        <f t="shared" si="102"/>
        <v>U2-B1_GPIO168_N</v>
      </c>
      <c r="D696" t="str">
        <f t="shared" si="103"/>
        <v>U2-D6</v>
      </c>
      <c r="E696" t="s">
        <v>671</v>
      </c>
      <c r="F696" t="s">
        <v>1148</v>
      </c>
      <c r="G696" t="s">
        <v>430</v>
      </c>
      <c r="AT696" t="str">
        <f t="shared" si="104"/>
        <v>B1_GPIO168_N</v>
      </c>
      <c r="AU696" t="str">
        <f t="shared" si="105"/>
        <v>--</v>
      </c>
    </row>
    <row r="697" spans="1:47" x14ac:dyDescent="0.25">
      <c r="A697" t="str">
        <f t="shared" si="100"/>
        <v>U2-D7</v>
      </c>
      <c r="B697" t="str">
        <f t="shared" si="101"/>
        <v>B1_GPIO168_P</v>
      </c>
      <c r="C697" t="str">
        <f t="shared" si="102"/>
        <v>U2-B1_GPIO168_P</v>
      </c>
      <c r="D697" t="str">
        <f t="shared" si="103"/>
        <v>U2-D7</v>
      </c>
      <c r="E697" t="s">
        <v>671</v>
      </c>
      <c r="F697" t="s">
        <v>1149</v>
      </c>
      <c r="G697" t="s">
        <v>432</v>
      </c>
      <c r="AT697" t="str">
        <f t="shared" si="104"/>
        <v>B1_GPIO168_P</v>
      </c>
      <c r="AU697" t="str">
        <f t="shared" si="105"/>
        <v>--</v>
      </c>
    </row>
    <row r="698" spans="1:47" x14ac:dyDescent="0.25">
      <c r="A698" t="str">
        <f t="shared" si="100"/>
        <v>U2-D8</v>
      </c>
      <c r="B698" t="str">
        <f t="shared" si="101"/>
        <v>B1_GPIO174_N</v>
      </c>
      <c r="C698" t="str">
        <f t="shared" si="102"/>
        <v>U2-B1_GPIO174_N</v>
      </c>
      <c r="D698" t="str">
        <f t="shared" si="103"/>
        <v>U2-D8</v>
      </c>
      <c r="E698" t="s">
        <v>671</v>
      </c>
      <c r="F698" t="s">
        <v>1150</v>
      </c>
      <c r="G698" t="s">
        <v>413</v>
      </c>
      <c r="AT698" t="str">
        <f t="shared" si="104"/>
        <v>B1_GPIO174_N</v>
      </c>
      <c r="AU698" t="str">
        <f t="shared" si="105"/>
        <v>--</v>
      </c>
    </row>
    <row r="699" spans="1:47" x14ac:dyDescent="0.25">
      <c r="A699" t="str">
        <f t="shared" si="100"/>
        <v>U2-D9</v>
      </c>
      <c r="B699" t="str">
        <f t="shared" si="101"/>
        <v>B1_GPIO174_P</v>
      </c>
      <c r="C699" t="str">
        <f t="shared" si="102"/>
        <v>U2-B1_GPIO174_P</v>
      </c>
      <c r="D699" t="str">
        <f t="shared" si="103"/>
        <v>U2-D9</v>
      </c>
      <c r="E699" t="s">
        <v>671</v>
      </c>
      <c r="F699" t="s">
        <v>1151</v>
      </c>
      <c r="G699" t="s">
        <v>410</v>
      </c>
      <c r="AT699" t="str">
        <f t="shared" si="104"/>
        <v>B1_GPIO174_P</v>
      </c>
      <c r="AU699" t="str">
        <f t="shared" si="105"/>
        <v>--</v>
      </c>
    </row>
    <row r="700" spans="1:47" x14ac:dyDescent="0.25">
      <c r="A700" t="str">
        <f t="shared" si="100"/>
        <v>U2-D10</v>
      </c>
      <c r="B700" t="str">
        <f t="shared" si="101"/>
        <v>VCCIOB_SW</v>
      </c>
      <c r="C700" t="str">
        <f t="shared" si="102"/>
        <v>U2-VCCIOB_SW</v>
      </c>
      <c r="D700" t="str">
        <f t="shared" si="103"/>
        <v>U2-D10</v>
      </c>
      <c r="E700" t="s">
        <v>671</v>
      </c>
      <c r="F700" t="s">
        <v>1152</v>
      </c>
      <c r="G700" t="s">
        <v>801</v>
      </c>
      <c r="AT700" t="str">
        <f t="shared" si="104"/>
        <v>VCCIOB_SW</v>
      </c>
      <c r="AU700" t="str">
        <f t="shared" si="105"/>
        <v>--</v>
      </c>
    </row>
    <row r="701" spans="1:47" x14ac:dyDescent="0.25">
      <c r="A701" t="str">
        <f t="shared" si="100"/>
        <v>U2-D11</v>
      </c>
      <c r="B701" t="str">
        <f t="shared" si="101"/>
        <v>B1_GPIO178_N</v>
      </c>
      <c r="C701" t="str">
        <f t="shared" si="102"/>
        <v>U2-B1_GPIO178_N</v>
      </c>
      <c r="D701" t="str">
        <f t="shared" si="103"/>
        <v>U2-D11</v>
      </c>
      <c r="E701" t="s">
        <v>671</v>
      </c>
      <c r="F701" t="s">
        <v>1153</v>
      </c>
      <c r="G701" t="s">
        <v>442</v>
      </c>
      <c r="AT701" t="str">
        <f t="shared" si="104"/>
        <v>B1_GPIO178_N</v>
      </c>
      <c r="AU701" t="str">
        <f t="shared" si="105"/>
        <v>--</v>
      </c>
    </row>
    <row r="702" spans="1:47" x14ac:dyDescent="0.25">
      <c r="A702" t="str">
        <f t="shared" si="100"/>
        <v>U2-D12</v>
      </c>
      <c r="B702" t="str">
        <f t="shared" si="101"/>
        <v>B1_GPIO183_P</v>
      </c>
      <c r="C702" t="str">
        <f t="shared" si="102"/>
        <v>U2-B1_GPIO183_P</v>
      </c>
      <c r="D702" t="str">
        <f t="shared" si="103"/>
        <v>U2-D12</v>
      </c>
      <c r="E702" t="s">
        <v>671</v>
      </c>
      <c r="F702" t="s">
        <v>1154</v>
      </c>
      <c r="G702" t="s">
        <v>424</v>
      </c>
      <c r="AT702" t="str">
        <f t="shared" si="104"/>
        <v>B1_GPIO183_P</v>
      </c>
      <c r="AU702" t="str">
        <f t="shared" si="105"/>
        <v>--</v>
      </c>
    </row>
    <row r="703" spans="1:47" x14ac:dyDescent="0.25">
      <c r="A703" t="str">
        <f t="shared" si="100"/>
        <v>U2-D13</v>
      </c>
      <c r="B703" t="str">
        <f t="shared" si="101"/>
        <v>B1_GPIO2_P</v>
      </c>
      <c r="C703" t="str">
        <f t="shared" si="102"/>
        <v>U2-B1_GPIO2_P</v>
      </c>
      <c r="D703" t="str">
        <f t="shared" si="103"/>
        <v>U2-D13</v>
      </c>
      <c r="E703" t="s">
        <v>671</v>
      </c>
      <c r="F703" t="s">
        <v>1155</v>
      </c>
      <c r="G703" t="s">
        <v>372</v>
      </c>
      <c r="AT703" t="str">
        <f t="shared" si="104"/>
        <v>B1_GPIO2_P</v>
      </c>
      <c r="AU703" t="str">
        <f t="shared" si="105"/>
        <v>--</v>
      </c>
    </row>
    <row r="704" spans="1:47" x14ac:dyDescent="0.25">
      <c r="A704" t="str">
        <f t="shared" si="100"/>
        <v>U2-D14</v>
      </c>
      <c r="B704" t="str">
        <f t="shared" si="101"/>
        <v>B1_GPIO2_N</v>
      </c>
      <c r="C704" t="str">
        <f t="shared" si="102"/>
        <v>U2-B1_GPIO2_N</v>
      </c>
      <c r="D704" t="str">
        <f t="shared" si="103"/>
        <v>U2-D14</v>
      </c>
      <c r="E704" t="s">
        <v>671</v>
      </c>
      <c r="F704" t="s">
        <v>1156</v>
      </c>
      <c r="G704" t="s">
        <v>368</v>
      </c>
      <c r="AT704" t="str">
        <f t="shared" si="104"/>
        <v>B1_GPIO2_N</v>
      </c>
      <c r="AU704" t="str">
        <f t="shared" si="105"/>
        <v>--</v>
      </c>
    </row>
    <row r="705" spans="1:47" x14ac:dyDescent="0.25">
      <c r="A705" t="str">
        <f t="shared" si="100"/>
        <v>U2-D16</v>
      </c>
      <c r="B705" t="str">
        <f t="shared" si="101"/>
        <v>B1_GPIO10_N</v>
      </c>
      <c r="C705" t="str">
        <f t="shared" si="102"/>
        <v>U2-B1_GPIO10_N</v>
      </c>
      <c r="D705" t="str">
        <f t="shared" si="103"/>
        <v>U2-D16</v>
      </c>
      <c r="E705" t="s">
        <v>671</v>
      </c>
      <c r="F705" t="s">
        <v>1157</v>
      </c>
      <c r="G705" t="s">
        <v>415</v>
      </c>
      <c r="AT705" t="str">
        <f t="shared" si="104"/>
        <v>B1_GPIO10_N</v>
      </c>
      <c r="AU705" t="str">
        <f t="shared" si="105"/>
        <v>--</v>
      </c>
    </row>
    <row r="706" spans="1:47" x14ac:dyDescent="0.25">
      <c r="A706" t="str">
        <f t="shared" si="100"/>
        <v>U2-D17</v>
      </c>
      <c r="B706" t="str">
        <f t="shared" si="101"/>
        <v>B1_GPIO12_N</v>
      </c>
      <c r="C706" t="str">
        <f t="shared" si="102"/>
        <v>U2-B1_GPIO12_N</v>
      </c>
      <c r="D706" t="str">
        <f t="shared" si="103"/>
        <v>U2-D17</v>
      </c>
      <c r="E706" t="s">
        <v>671</v>
      </c>
      <c r="F706" t="s">
        <v>1158</v>
      </c>
      <c r="G706" t="s">
        <v>341</v>
      </c>
      <c r="AT706" t="str">
        <f t="shared" si="104"/>
        <v>B1_GPIO12_N</v>
      </c>
      <c r="AU706" t="str">
        <f t="shared" si="105"/>
        <v>--</v>
      </c>
    </row>
    <row r="707" spans="1:47" x14ac:dyDescent="0.25">
      <c r="A707" t="str">
        <f t="shared" si="100"/>
        <v>U2-D18</v>
      </c>
      <c r="B707" t="str">
        <f t="shared" si="101"/>
        <v>B1_GPIO16_P</v>
      </c>
      <c r="C707" t="str">
        <f t="shared" si="102"/>
        <v>U2-B1_GPIO16_P</v>
      </c>
      <c r="D707" t="str">
        <f t="shared" si="103"/>
        <v>U2-D18</v>
      </c>
      <c r="E707" t="s">
        <v>671</v>
      </c>
      <c r="F707" t="s">
        <v>1159</v>
      </c>
      <c r="G707" t="s">
        <v>436</v>
      </c>
      <c r="AT707" t="str">
        <f t="shared" si="104"/>
        <v>B1_GPIO16_P</v>
      </c>
      <c r="AU707" t="str">
        <f t="shared" si="105"/>
        <v>--</v>
      </c>
    </row>
    <row r="708" spans="1:47" x14ac:dyDescent="0.25">
      <c r="A708" t="str">
        <f t="shared" si="100"/>
        <v>U2-D19</v>
      </c>
      <c r="B708" t="str">
        <f t="shared" si="101"/>
        <v>B1_GPIO14_N</v>
      </c>
      <c r="C708" t="str">
        <f t="shared" si="102"/>
        <v>U2-B1_GPIO14_N</v>
      </c>
      <c r="D708" t="str">
        <f t="shared" si="103"/>
        <v>U2-D19</v>
      </c>
      <c r="E708" t="s">
        <v>671</v>
      </c>
      <c r="F708" t="s">
        <v>1160</v>
      </c>
      <c r="G708" t="s">
        <v>425</v>
      </c>
      <c r="AT708" t="str">
        <f t="shared" si="104"/>
        <v>B1_GPIO14_N</v>
      </c>
      <c r="AU708" t="str">
        <f t="shared" si="105"/>
        <v>--</v>
      </c>
    </row>
    <row r="709" spans="1:47" x14ac:dyDescent="0.25">
      <c r="A709" t="str">
        <f t="shared" si="100"/>
        <v>U2-D20</v>
      </c>
      <c r="B709" t="str">
        <f t="shared" si="101"/>
        <v>B1_GPIO21_N</v>
      </c>
      <c r="C709" t="str">
        <f t="shared" si="102"/>
        <v>U2-B1_GPIO21_N</v>
      </c>
      <c r="D709" t="str">
        <f t="shared" si="103"/>
        <v>U2-D20</v>
      </c>
      <c r="E709" t="s">
        <v>671</v>
      </c>
      <c r="F709" t="s">
        <v>1161</v>
      </c>
      <c r="G709" t="s">
        <v>469</v>
      </c>
      <c r="AT709" t="str">
        <f t="shared" si="104"/>
        <v>B1_GPIO21_N</v>
      </c>
      <c r="AU709" t="str">
        <f t="shared" si="105"/>
        <v>--</v>
      </c>
    </row>
    <row r="710" spans="1:47" x14ac:dyDescent="0.25">
      <c r="A710" t="str">
        <f t="shared" ref="A710:A773" si="106">$E710&amp;"-"&amp;$F710</f>
        <v>U2-D21</v>
      </c>
      <c r="B710" t="str">
        <f t="shared" ref="B710:B773" si="107">IF(OR(E710=$A$2,E710=$B$2,E710=$C$2,E710=$D$2),"--",G710)</f>
        <v>B1_GPIO21_P</v>
      </c>
      <c r="C710" t="str">
        <f t="shared" ref="C710:C773" si="108">$E710&amp;"-"&amp;$G710</f>
        <v>U2-B1_GPIO21_P</v>
      </c>
      <c r="D710" t="str">
        <f t="shared" ref="D710:D773" si="109">A710</f>
        <v>U2-D21</v>
      </c>
      <c r="E710" t="s">
        <v>671</v>
      </c>
      <c r="F710" t="s">
        <v>1162</v>
      </c>
      <c r="G710" t="s">
        <v>470</v>
      </c>
      <c r="AT710" t="str">
        <f t="shared" ref="AT710:AT773" si="110">IF(IF(COUNTIF($AO$6:$AQ$150,B710)&gt;0,"---","--")="---",VLOOKUP(B710,$AO$6:$AQ$150,3,0),B710)</f>
        <v>B1_GPIO21_P</v>
      </c>
      <c r="AU710" t="str">
        <f t="shared" ref="AU710:AU773" si="111">IF(IF(COUNTIF($AO$6:$AQ$150,B710)&gt;0,"---","--")="---",VLOOKUP(B710,$AO$6:$AQ$150,2,0),"--")</f>
        <v>--</v>
      </c>
    </row>
    <row r="711" spans="1:47" x14ac:dyDescent="0.25">
      <c r="A711" t="str">
        <f t="shared" si="106"/>
        <v>U2-D22</v>
      </c>
      <c r="B711" t="str">
        <f t="shared" si="107"/>
        <v>B1_GPIO23_N</v>
      </c>
      <c r="C711" t="str">
        <f t="shared" si="108"/>
        <v>U2-B1_GPIO23_N</v>
      </c>
      <c r="D711" t="str">
        <f t="shared" si="109"/>
        <v>U2-D22</v>
      </c>
      <c r="E711" t="s">
        <v>671</v>
      </c>
      <c r="F711" t="s">
        <v>1163</v>
      </c>
      <c r="G711" t="s">
        <v>473</v>
      </c>
      <c r="AT711" t="str">
        <f t="shared" si="110"/>
        <v>B1_GPIO23_N</v>
      </c>
      <c r="AU711" t="str">
        <f t="shared" si="111"/>
        <v>--</v>
      </c>
    </row>
    <row r="712" spans="1:47" x14ac:dyDescent="0.25">
      <c r="A712" t="str">
        <f t="shared" si="106"/>
        <v>U2-E10</v>
      </c>
      <c r="B712" t="str">
        <f t="shared" si="107"/>
        <v>B1_GPIO180_P</v>
      </c>
      <c r="C712" t="str">
        <f t="shared" si="108"/>
        <v>U2-B1_GPIO180_P</v>
      </c>
      <c r="D712" t="str">
        <f t="shared" si="109"/>
        <v>U2-E10</v>
      </c>
      <c r="E712" t="s">
        <v>671</v>
      </c>
      <c r="F712" t="s">
        <v>1164</v>
      </c>
      <c r="G712" t="s">
        <v>453</v>
      </c>
      <c r="AT712" t="str">
        <f t="shared" si="110"/>
        <v>B1_GPIO180_P</v>
      </c>
      <c r="AU712" t="str">
        <f t="shared" si="111"/>
        <v>--</v>
      </c>
    </row>
    <row r="713" spans="1:47" x14ac:dyDescent="0.25">
      <c r="A713" t="str">
        <f t="shared" si="106"/>
        <v>U2-E11</v>
      </c>
      <c r="B713" t="str">
        <f t="shared" si="107"/>
        <v>B1_GPIO183_N</v>
      </c>
      <c r="C713" t="str">
        <f t="shared" si="108"/>
        <v>U2-B1_GPIO183_N</v>
      </c>
      <c r="D713" t="str">
        <f t="shared" si="109"/>
        <v>U2-E11</v>
      </c>
      <c r="E713" t="s">
        <v>671</v>
      </c>
      <c r="F713" t="s">
        <v>1165</v>
      </c>
      <c r="G713" t="s">
        <v>428</v>
      </c>
      <c r="AT713" t="str">
        <f t="shared" si="110"/>
        <v>B1_GPIO183_N</v>
      </c>
      <c r="AU713" t="str">
        <f t="shared" si="111"/>
        <v>--</v>
      </c>
    </row>
    <row r="714" spans="1:47" x14ac:dyDescent="0.25">
      <c r="A714" t="str">
        <f t="shared" si="106"/>
        <v>U2-E13</v>
      </c>
      <c r="B714" t="str">
        <f t="shared" si="107"/>
        <v>B1_GPIO184_P</v>
      </c>
      <c r="C714" t="str">
        <f t="shared" si="108"/>
        <v>U2-B1_GPIO184_P</v>
      </c>
      <c r="D714" t="str">
        <f t="shared" si="109"/>
        <v>U2-E13</v>
      </c>
      <c r="E714" t="s">
        <v>671</v>
      </c>
      <c r="F714" t="s">
        <v>1166</v>
      </c>
      <c r="G714" t="s">
        <v>444</v>
      </c>
      <c r="AT714" t="str">
        <f t="shared" si="110"/>
        <v>B1_GPIO184_P</v>
      </c>
      <c r="AU714" t="str">
        <f t="shared" si="111"/>
        <v>--</v>
      </c>
    </row>
    <row r="715" spans="1:47" x14ac:dyDescent="0.25">
      <c r="A715" t="str">
        <f t="shared" si="106"/>
        <v>U2-E14</v>
      </c>
      <c r="B715" t="str">
        <f t="shared" si="107"/>
        <v>B1_GPIO9_N</v>
      </c>
      <c r="C715" t="str">
        <f t="shared" si="108"/>
        <v>U2-B1_GPIO9_N</v>
      </c>
      <c r="D715" t="str">
        <f t="shared" si="109"/>
        <v>U2-E14</v>
      </c>
      <c r="E715" t="s">
        <v>671</v>
      </c>
      <c r="F715" t="s">
        <v>1167</v>
      </c>
      <c r="G715" t="s">
        <v>481</v>
      </c>
      <c r="AT715" t="str">
        <f t="shared" si="110"/>
        <v>B1_GPIO9_N</v>
      </c>
      <c r="AU715" t="str">
        <f t="shared" si="111"/>
        <v>--</v>
      </c>
    </row>
    <row r="716" spans="1:47" x14ac:dyDescent="0.25">
      <c r="A716" t="str">
        <f t="shared" si="106"/>
        <v>U2-E15</v>
      </c>
      <c r="B716" t="str">
        <f t="shared" si="107"/>
        <v>B1_GPIO9_P</v>
      </c>
      <c r="C716" t="str">
        <f t="shared" si="108"/>
        <v>U2-B1_GPIO9_P</v>
      </c>
      <c r="D716" t="str">
        <f t="shared" si="109"/>
        <v>U2-E15</v>
      </c>
      <c r="E716" t="s">
        <v>671</v>
      </c>
      <c r="F716" t="s">
        <v>1168</v>
      </c>
      <c r="G716" t="s">
        <v>482</v>
      </c>
      <c r="AT716" t="str">
        <f t="shared" si="110"/>
        <v>B1_GPIO9_P</v>
      </c>
      <c r="AU716" t="str">
        <f t="shared" si="111"/>
        <v>--</v>
      </c>
    </row>
    <row r="717" spans="1:47" x14ac:dyDescent="0.25">
      <c r="A717" t="str">
        <f t="shared" si="106"/>
        <v>U2-E16</v>
      </c>
      <c r="B717" t="str">
        <f t="shared" si="107"/>
        <v>B1_GPIO10_P</v>
      </c>
      <c r="C717" t="str">
        <f t="shared" si="108"/>
        <v>U2-B1_GPIO10_P</v>
      </c>
      <c r="D717" t="str">
        <f t="shared" si="109"/>
        <v>U2-E16</v>
      </c>
      <c r="E717" t="s">
        <v>671</v>
      </c>
      <c r="F717" t="s">
        <v>1169</v>
      </c>
      <c r="G717" t="s">
        <v>416</v>
      </c>
      <c r="AT717" t="str">
        <f t="shared" si="110"/>
        <v>B1_GPIO10_P</v>
      </c>
      <c r="AU717" t="str">
        <f t="shared" si="111"/>
        <v>--</v>
      </c>
    </row>
    <row r="718" spans="1:47" x14ac:dyDescent="0.25">
      <c r="A718" t="str">
        <f t="shared" si="106"/>
        <v>U2-E17</v>
      </c>
      <c r="B718" t="str">
        <f t="shared" si="107"/>
        <v>VCCIOB_SW</v>
      </c>
      <c r="C718" t="str">
        <f t="shared" si="108"/>
        <v>U2-VCCIOB_SW</v>
      </c>
      <c r="D718" t="str">
        <f t="shared" si="109"/>
        <v>U2-E17</v>
      </c>
      <c r="E718" t="s">
        <v>671</v>
      </c>
      <c r="F718" t="s">
        <v>1170</v>
      </c>
      <c r="G718" t="s">
        <v>801</v>
      </c>
      <c r="AT718" t="str">
        <f t="shared" si="110"/>
        <v>VCCIOB_SW</v>
      </c>
      <c r="AU718" t="str">
        <f t="shared" si="111"/>
        <v>--</v>
      </c>
    </row>
    <row r="719" spans="1:47" x14ac:dyDescent="0.25">
      <c r="A719" t="str">
        <f t="shared" si="106"/>
        <v>U2-E18</v>
      </c>
      <c r="B719" t="str">
        <f t="shared" si="107"/>
        <v>B1_GPIO16_N</v>
      </c>
      <c r="C719" t="str">
        <f t="shared" si="108"/>
        <v>U2-B1_GPIO16_N</v>
      </c>
      <c r="D719" t="str">
        <f t="shared" si="109"/>
        <v>U2-E18</v>
      </c>
      <c r="E719" t="s">
        <v>671</v>
      </c>
      <c r="F719" t="s">
        <v>1171</v>
      </c>
      <c r="G719" t="s">
        <v>434</v>
      </c>
      <c r="AT719" t="str">
        <f t="shared" si="110"/>
        <v>B1_GPIO16_N</v>
      </c>
      <c r="AU719" t="str">
        <f t="shared" si="111"/>
        <v>--</v>
      </c>
    </row>
    <row r="720" spans="1:47" x14ac:dyDescent="0.25">
      <c r="A720" t="str">
        <f t="shared" si="106"/>
        <v>U2-E19</v>
      </c>
      <c r="B720" t="str">
        <f t="shared" si="107"/>
        <v>B1_GPIO14_P</v>
      </c>
      <c r="C720" t="str">
        <f t="shared" si="108"/>
        <v>U2-B1_GPIO14_P</v>
      </c>
      <c r="D720" t="str">
        <f t="shared" si="109"/>
        <v>U2-E19</v>
      </c>
      <c r="E720" t="s">
        <v>671</v>
      </c>
      <c r="F720" t="s">
        <v>1172</v>
      </c>
      <c r="G720" t="s">
        <v>427</v>
      </c>
      <c r="AT720" t="str">
        <f t="shared" si="110"/>
        <v>B1_GPIO14_P</v>
      </c>
      <c r="AU720" t="str">
        <f t="shared" si="111"/>
        <v>--</v>
      </c>
    </row>
    <row r="721" spans="1:47" x14ac:dyDescent="0.25">
      <c r="A721" t="str">
        <f t="shared" si="106"/>
        <v>U2-F10</v>
      </c>
      <c r="B721" t="str">
        <f t="shared" si="107"/>
        <v>B1_GPIO180_N</v>
      </c>
      <c r="C721" t="str">
        <f t="shared" si="108"/>
        <v>U2-B1_GPIO180_N</v>
      </c>
      <c r="D721" t="str">
        <f t="shared" si="109"/>
        <v>U2-F10</v>
      </c>
      <c r="E721" t="s">
        <v>671</v>
      </c>
      <c r="F721" t="s">
        <v>1173</v>
      </c>
      <c r="G721" t="s">
        <v>452</v>
      </c>
      <c r="AT721" t="str">
        <f t="shared" si="110"/>
        <v>B1_GPIO180_N</v>
      </c>
      <c r="AU721" t="str">
        <f t="shared" si="111"/>
        <v>--</v>
      </c>
    </row>
    <row r="722" spans="1:47" x14ac:dyDescent="0.25">
      <c r="A722" t="str">
        <f t="shared" si="106"/>
        <v>U2-F11</v>
      </c>
      <c r="B722" t="str">
        <f t="shared" si="107"/>
        <v>B1_GPIO181_N</v>
      </c>
      <c r="C722" t="str">
        <f t="shared" si="108"/>
        <v>U2-B1_GPIO181_N</v>
      </c>
      <c r="D722" t="str">
        <f t="shared" si="109"/>
        <v>U2-F11</v>
      </c>
      <c r="E722" t="s">
        <v>671</v>
      </c>
      <c r="F722" t="s">
        <v>1174</v>
      </c>
      <c r="G722" t="s">
        <v>454</v>
      </c>
      <c r="AT722" t="str">
        <f t="shared" si="110"/>
        <v>B1_GPIO181_N</v>
      </c>
      <c r="AU722" t="str">
        <f t="shared" si="111"/>
        <v>--</v>
      </c>
    </row>
    <row r="723" spans="1:47" x14ac:dyDescent="0.25">
      <c r="A723" t="str">
        <f t="shared" si="106"/>
        <v>U2-F12</v>
      </c>
      <c r="B723" t="str">
        <f t="shared" si="107"/>
        <v>B1_GPIO181_P</v>
      </c>
      <c r="C723" t="str">
        <f t="shared" si="108"/>
        <v>U2-B1_GPIO181_P</v>
      </c>
      <c r="D723" t="str">
        <f t="shared" si="109"/>
        <v>U2-F12</v>
      </c>
      <c r="E723" t="s">
        <v>671</v>
      </c>
      <c r="F723" t="s">
        <v>1175</v>
      </c>
      <c r="G723" t="s">
        <v>455</v>
      </c>
      <c r="AT723" t="str">
        <f t="shared" si="110"/>
        <v>B1_GPIO181_P</v>
      </c>
      <c r="AU723" t="str">
        <f t="shared" si="111"/>
        <v>--</v>
      </c>
    </row>
    <row r="724" spans="1:47" x14ac:dyDescent="0.25">
      <c r="A724" t="str">
        <f t="shared" si="106"/>
        <v>U2-F13</v>
      </c>
      <c r="B724" t="str">
        <f t="shared" si="107"/>
        <v>B1_GPIO184_N</v>
      </c>
      <c r="C724" t="str">
        <f t="shared" si="108"/>
        <v>U2-B1_GPIO184_N</v>
      </c>
      <c r="D724" t="str">
        <f t="shared" si="109"/>
        <v>U2-F13</v>
      </c>
      <c r="E724" t="s">
        <v>671</v>
      </c>
      <c r="F724" t="s">
        <v>1176</v>
      </c>
      <c r="G724" t="s">
        <v>446</v>
      </c>
      <c r="AT724" t="str">
        <f t="shared" si="110"/>
        <v>B1_GPIO184_N</v>
      </c>
      <c r="AU724" t="str">
        <f t="shared" si="111"/>
        <v>--</v>
      </c>
    </row>
    <row r="725" spans="1:47" x14ac:dyDescent="0.25">
      <c r="A725" t="str">
        <f t="shared" si="106"/>
        <v>U2-F14</v>
      </c>
      <c r="B725" t="str">
        <f t="shared" si="107"/>
        <v>VCCIOB_SW</v>
      </c>
      <c r="C725" t="str">
        <f t="shared" si="108"/>
        <v>U2-VCCIOB_SW</v>
      </c>
      <c r="D725" t="str">
        <f t="shared" si="109"/>
        <v>U2-F14</v>
      </c>
      <c r="E725" t="s">
        <v>671</v>
      </c>
      <c r="F725" t="s">
        <v>1177</v>
      </c>
      <c r="G725" t="s">
        <v>801</v>
      </c>
      <c r="AT725" t="str">
        <f t="shared" si="110"/>
        <v>VCCIOB_SW</v>
      </c>
      <c r="AU725" t="str">
        <f t="shared" si="111"/>
        <v>--</v>
      </c>
    </row>
    <row r="726" spans="1:47" x14ac:dyDescent="0.25">
      <c r="A726" t="str">
        <f t="shared" si="106"/>
        <v>U2-F15</v>
      </c>
      <c r="B726" t="str">
        <f t="shared" si="107"/>
        <v>B1_GPIO6_P</v>
      </c>
      <c r="C726" t="str">
        <f t="shared" si="108"/>
        <v>U2-B1_GPIO6_P</v>
      </c>
      <c r="D726" t="str">
        <f t="shared" si="109"/>
        <v>U2-F15</v>
      </c>
      <c r="E726" t="s">
        <v>671</v>
      </c>
      <c r="F726" t="s">
        <v>1178</v>
      </c>
      <c r="G726" t="s">
        <v>476</v>
      </c>
      <c r="AT726" t="str">
        <f t="shared" si="110"/>
        <v>B1_GPIO6_P</v>
      </c>
      <c r="AU726" t="str">
        <f t="shared" si="111"/>
        <v>--</v>
      </c>
    </row>
    <row r="727" spans="1:47" x14ac:dyDescent="0.25">
      <c r="A727" t="str">
        <f t="shared" si="106"/>
        <v>U2-F16</v>
      </c>
      <c r="B727" t="str">
        <f t="shared" si="107"/>
        <v>B1_GPIO11_N</v>
      </c>
      <c r="C727" t="str">
        <f t="shared" si="108"/>
        <v>U2-B1_GPIO11_N</v>
      </c>
      <c r="D727" t="str">
        <f t="shared" si="109"/>
        <v>U2-F16</v>
      </c>
      <c r="E727" t="s">
        <v>671</v>
      </c>
      <c r="F727" t="s">
        <v>1179</v>
      </c>
      <c r="G727" t="s">
        <v>417</v>
      </c>
      <c r="AT727" t="str">
        <f t="shared" si="110"/>
        <v>B1_GPIO11_N</v>
      </c>
      <c r="AU727" t="str">
        <f t="shared" si="111"/>
        <v>--</v>
      </c>
    </row>
    <row r="728" spans="1:47" x14ac:dyDescent="0.25">
      <c r="A728" t="str">
        <f t="shared" si="106"/>
        <v>U2-F17</v>
      </c>
      <c r="B728" t="str">
        <f t="shared" si="107"/>
        <v>B1_GPIO11_P</v>
      </c>
      <c r="C728" t="str">
        <f t="shared" si="108"/>
        <v>U2-B1_GPIO11_P</v>
      </c>
      <c r="D728" t="str">
        <f t="shared" si="109"/>
        <v>U2-F17</v>
      </c>
      <c r="E728" t="s">
        <v>671</v>
      </c>
      <c r="F728" t="s">
        <v>1180</v>
      </c>
      <c r="G728" t="s">
        <v>419</v>
      </c>
      <c r="AT728" t="str">
        <f t="shared" si="110"/>
        <v>B1_GPIO11_P</v>
      </c>
      <c r="AU728" t="str">
        <f t="shared" si="111"/>
        <v>--</v>
      </c>
    </row>
    <row r="729" spans="1:47" x14ac:dyDescent="0.25">
      <c r="A729" t="str">
        <f t="shared" si="106"/>
        <v>U2-G11</v>
      </c>
      <c r="B729" t="str">
        <f t="shared" si="107"/>
        <v>VCCIOB_SW</v>
      </c>
      <c r="C729" t="str">
        <f t="shared" si="108"/>
        <v>U2-VCCIOB_SW</v>
      </c>
      <c r="D729" t="str">
        <f t="shared" si="109"/>
        <v>U2-G11</v>
      </c>
      <c r="E729" t="s">
        <v>671</v>
      </c>
      <c r="F729" t="s">
        <v>1181</v>
      </c>
      <c r="G729" t="s">
        <v>801</v>
      </c>
      <c r="AT729" t="str">
        <f t="shared" si="110"/>
        <v>VCCIOB_SW</v>
      </c>
      <c r="AU729" t="str">
        <f t="shared" si="111"/>
        <v>--</v>
      </c>
    </row>
    <row r="730" spans="1:47" x14ac:dyDescent="0.25">
      <c r="A730" t="str">
        <f t="shared" si="106"/>
        <v>U2-G12</v>
      </c>
      <c r="B730" t="str">
        <f t="shared" si="107"/>
        <v>B1_GPIO182_N</v>
      </c>
      <c r="C730" t="str">
        <f t="shared" si="108"/>
        <v>U2-B1_GPIO182_N</v>
      </c>
      <c r="D730" t="str">
        <f t="shared" si="109"/>
        <v>U2-G12</v>
      </c>
      <c r="E730" t="s">
        <v>671</v>
      </c>
      <c r="F730" t="s">
        <v>1182</v>
      </c>
      <c r="G730" t="s">
        <v>456</v>
      </c>
      <c r="AT730" t="str">
        <f t="shared" si="110"/>
        <v>B1_GPIO182_N</v>
      </c>
      <c r="AU730" t="str">
        <f t="shared" si="111"/>
        <v>--</v>
      </c>
    </row>
    <row r="731" spans="1:47" x14ac:dyDescent="0.25">
      <c r="A731" t="str">
        <f t="shared" si="106"/>
        <v>U2-G13</v>
      </c>
      <c r="B731" t="str">
        <f t="shared" si="107"/>
        <v>B1_GPIO185_P</v>
      </c>
      <c r="C731" t="str">
        <f t="shared" si="108"/>
        <v>U2-B1_GPIO185_P</v>
      </c>
      <c r="D731" t="str">
        <f t="shared" si="109"/>
        <v>U2-G13</v>
      </c>
      <c r="E731" t="s">
        <v>671</v>
      </c>
      <c r="F731" t="s">
        <v>1183</v>
      </c>
      <c r="G731" t="s">
        <v>461</v>
      </c>
      <c r="AT731" t="str">
        <f t="shared" si="110"/>
        <v>B1_GPIO185_P</v>
      </c>
      <c r="AU731" t="str">
        <f t="shared" si="111"/>
        <v>--</v>
      </c>
    </row>
    <row r="732" spans="1:47" x14ac:dyDescent="0.25">
      <c r="A732" t="str">
        <f t="shared" si="106"/>
        <v>U2-G14</v>
      </c>
      <c r="B732" t="str">
        <f t="shared" si="107"/>
        <v>B1_GPIO6_N</v>
      </c>
      <c r="C732" t="str">
        <f t="shared" si="108"/>
        <v>U2-B1_GPIO6_N</v>
      </c>
      <c r="D732" t="str">
        <f t="shared" si="109"/>
        <v>U2-G14</v>
      </c>
      <c r="E732" t="s">
        <v>671</v>
      </c>
      <c r="F732" t="s">
        <v>1184</v>
      </c>
      <c r="G732" t="s">
        <v>475</v>
      </c>
      <c r="AT732" t="str">
        <f t="shared" si="110"/>
        <v>B1_GPIO6_N</v>
      </c>
      <c r="AU732" t="str">
        <f t="shared" si="111"/>
        <v>--</v>
      </c>
    </row>
    <row r="733" spans="1:47" x14ac:dyDescent="0.25">
      <c r="A733" t="str">
        <f t="shared" si="106"/>
        <v>U2-G15</v>
      </c>
      <c r="B733" t="str">
        <f t="shared" si="107"/>
        <v>B1_GPIO7_P</v>
      </c>
      <c r="C733" t="str">
        <f t="shared" si="108"/>
        <v>U2-B1_GPIO7_P</v>
      </c>
      <c r="D733" t="str">
        <f t="shared" si="109"/>
        <v>U2-G15</v>
      </c>
      <c r="E733" t="s">
        <v>671</v>
      </c>
      <c r="F733" t="s">
        <v>1185</v>
      </c>
      <c r="G733" t="s">
        <v>478</v>
      </c>
      <c r="AT733" t="str">
        <f t="shared" si="110"/>
        <v>B1_GPIO7_P</v>
      </c>
      <c r="AU733" t="str">
        <f t="shared" si="111"/>
        <v>--</v>
      </c>
    </row>
    <row r="734" spans="1:47" x14ac:dyDescent="0.25">
      <c r="A734" t="str">
        <f t="shared" si="106"/>
        <v>U2-G17</v>
      </c>
      <c r="B734" t="str">
        <f t="shared" si="107"/>
        <v>B1_GPIO8_P</v>
      </c>
      <c r="C734" t="str">
        <f t="shared" si="108"/>
        <v>U2-B1_GPIO8_P</v>
      </c>
      <c r="D734" t="str">
        <f t="shared" si="109"/>
        <v>U2-G17</v>
      </c>
      <c r="E734" t="s">
        <v>671</v>
      </c>
      <c r="F734" t="s">
        <v>1186</v>
      </c>
      <c r="G734" t="s">
        <v>480</v>
      </c>
      <c r="AT734" t="str">
        <f t="shared" si="110"/>
        <v>B1_GPIO8_P</v>
      </c>
      <c r="AU734" t="str">
        <f t="shared" si="111"/>
        <v>--</v>
      </c>
    </row>
    <row r="735" spans="1:47" x14ac:dyDescent="0.25">
      <c r="A735" t="str">
        <f t="shared" si="106"/>
        <v>U2-H12</v>
      </c>
      <c r="B735" t="str">
        <f t="shared" si="107"/>
        <v>B1_GPIO182_P</v>
      </c>
      <c r="C735" t="str">
        <f t="shared" si="108"/>
        <v>U2-B1_GPIO182_P</v>
      </c>
      <c r="D735" t="str">
        <f t="shared" si="109"/>
        <v>U2-H12</v>
      </c>
      <c r="E735" t="s">
        <v>671</v>
      </c>
      <c r="F735" t="s">
        <v>1187</v>
      </c>
      <c r="G735" t="s">
        <v>457</v>
      </c>
      <c r="AT735" t="str">
        <f t="shared" si="110"/>
        <v>B1_GPIO182_P</v>
      </c>
      <c r="AU735" t="str">
        <f t="shared" si="111"/>
        <v>--</v>
      </c>
    </row>
    <row r="736" spans="1:47" x14ac:dyDescent="0.25">
      <c r="A736" t="str">
        <f t="shared" si="106"/>
        <v>U2-H13</v>
      </c>
      <c r="B736" t="str">
        <f t="shared" si="107"/>
        <v>B1_GPIO185_N</v>
      </c>
      <c r="C736" t="str">
        <f t="shared" si="108"/>
        <v>U2-B1_GPIO185_N</v>
      </c>
      <c r="D736" t="str">
        <f t="shared" si="109"/>
        <v>U2-H13</v>
      </c>
      <c r="E736" t="s">
        <v>671</v>
      </c>
      <c r="F736" t="s">
        <v>1188</v>
      </c>
      <c r="G736" t="s">
        <v>460</v>
      </c>
      <c r="AT736" t="str">
        <f t="shared" si="110"/>
        <v>B1_GPIO185_N</v>
      </c>
      <c r="AU736" t="str">
        <f t="shared" si="111"/>
        <v>--</v>
      </c>
    </row>
    <row r="737" spans="1:47" x14ac:dyDescent="0.25">
      <c r="A737" t="str">
        <f t="shared" si="106"/>
        <v>U2-H14</v>
      </c>
      <c r="B737" t="str">
        <f t="shared" si="107"/>
        <v>VDDAUX1</v>
      </c>
      <c r="C737" t="str">
        <f t="shared" si="108"/>
        <v>U2-VDDAUX1</v>
      </c>
      <c r="D737" t="str">
        <f t="shared" si="109"/>
        <v>U2-H14</v>
      </c>
      <c r="E737" t="s">
        <v>671</v>
      </c>
      <c r="F737" t="s">
        <v>1189</v>
      </c>
      <c r="G737" t="s">
        <v>804</v>
      </c>
      <c r="AT737" t="str">
        <f t="shared" si="110"/>
        <v>VDDAUX1</v>
      </c>
      <c r="AU737" t="str">
        <f t="shared" si="111"/>
        <v>--</v>
      </c>
    </row>
    <row r="738" spans="1:47" x14ac:dyDescent="0.25">
      <c r="A738" t="str">
        <f t="shared" si="106"/>
        <v>U2-H15</v>
      </c>
      <c r="B738" t="str">
        <f t="shared" si="107"/>
        <v>B1_GPIO7_N</v>
      </c>
      <c r="C738" t="str">
        <f t="shared" si="108"/>
        <v>U2-B1_GPIO7_N</v>
      </c>
      <c r="D738" t="str">
        <f t="shared" si="109"/>
        <v>U2-H15</v>
      </c>
      <c r="E738" t="s">
        <v>671</v>
      </c>
      <c r="F738" t="s">
        <v>1190</v>
      </c>
      <c r="G738" t="s">
        <v>477</v>
      </c>
      <c r="AT738" t="str">
        <f t="shared" si="110"/>
        <v>B1_GPIO7_N</v>
      </c>
      <c r="AU738" t="str">
        <f t="shared" si="111"/>
        <v>--</v>
      </c>
    </row>
    <row r="739" spans="1:47" x14ac:dyDescent="0.25">
      <c r="A739" t="str">
        <f t="shared" si="106"/>
        <v>U2-H16</v>
      </c>
      <c r="B739" t="str">
        <f t="shared" si="107"/>
        <v>VDDAUX1</v>
      </c>
      <c r="C739" t="str">
        <f t="shared" si="108"/>
        <v>U2-VDDAUX1</v>
      </c>
      <c r="D739" t="str">
        <f t="shared" si="109"/>
        <v>U2-H16</v>
      </c>
      <c r="E739" t="s">
        <v>671</v>
      </c>
      <c r="F739" t="s">
        <v>1191</v>
      </c>
      <c r="G739" t="s">
        <v>804</v>
      </c>
      <c r="AT739" t="str">
        <f t="shared" si="110"/>
        <v>VDDAUX1</v>
      </c>
      <c r="AU739" t="str">
        <f t="shared" si="111"/>
        <v>--</v>
      </c>
    </row>
    <row r="740" spans="1:47" x14ac:dyDescent="0.25">
      <c r="A740" t="str">
        <f t="shared" si="106"/>
        <v>U2-H17</v>
      </c>
      <c r="B740" t="str">
        <f t="shared" si="107"/>
        <v>B1_GPIO8_N</v>
      </c>
      <c r="C740" t="str">
        <f t="shared" si="108"/>
        <v>U2-B1_GPIO8_N</v>
      </c>
      <c r="D740" t="str">
        <f t="shared" si="109"/>
        <v>U2-H17</v>
      </c>
      <c r="E740" t="s">
        <v>671</v>
      </c>
      <c r="F740" t="s">
        <v>1192</v>
      </c>
      <c r="G740" t="s">
        <v>479</v>
      </c>
      <c r="AT740" t="str">
        <f t="shared" si="110"/>
        <v>B1_GPIO8_N</v>
      </c>
      <c r="AU740" t="str">
        <f t="shared" si="111"/>
        <v>--</v>
      </c>
    </row>
    <row r="741" spans="1:47" x14ac:dyDescent="0.25">
      <c r="A741" t="str">
        <f t="shared" si="106"/>
        <v>U2-J9</v>
      </c>
      <c r="B741" t="str">
        <f t="shared" si="107"/>
        <v>VDDAUX1</v>
      </c>
      <c r="C741" t="str">
        <f t="shared" si="108"/>
        <v>U2-VDDAUX1</v>
      </c>
      <c r="D741" t="str">
        <f t="shared" si="109"/>
        <v>U2-J9</v>
      </c>
      <c r="E741" t="s">
        <v>671</v>
      </c>
      <c r="F741" t="s">
        <v>1193</v>
      </c>
      <c r="G741" t="s">
        <v>804</v>
      </c>
      <c r="AT741" t="str">
        <f t="shared" si="110"/>
        <v>VDDAUX1</v>
      </c>
      <c r="AU741" t="str">
        <f t="shared" si="111"/>
        <v>--</v>
      </c>
    </row>
    <row r="742" spans="1:47" x14ac:dyDescent="0.25">
      <c r="A742" t="str">
        <f t="shared" si="106"/>
        <v>U2-J13</v>
      </c>
      <c r="B742" t="str">
        <f t="shared" si="107"/>
        <v>VDDAUX1</v>
      </c>
      <c r="C742" t="str">
        <f t="shared" si="108"/>
        <v>U2-VDDAUX1</v>
      </c>
      <c r="D742" t="str">
        <f t="shared" si="109"/>
        <v>U2-J13</v>
      </c>
      <c r="E742" t="s">
        <v>671</v>
      </c>
      <c r="F742" t="s">
        <v>1194</v>
      </c>
      <c r="G742" t="s">
        <v>804</v>
      </c>
      <c r="AT742" t="str">
        <f t="shared" si="110"/>
        <v>VDDAUX1</v>
      </c>
      <c r="AU742" t="str">
        <f t="shared" si="111"/>
        <v>--</v>
      </c>
    </row>
    <row r="743" spans="1:47" x14ac:dyDescent="0.25">
      <c r="A743" t="str">
        <f t="shared" si="106"/>
        <v>U2-K10</v>
      </c>
      <c r="B743" t="str">
        <f t="shared" si="107"/>
        <v>VDDAUX1</v>
      </c>
      <c r="C743" t="str">
        <f t="shared" si="108"/>
        <v>U2-VDDAUX1</v>
      </c>
      <c r="D743" t="str">
        <f t="shared" si="109"/>
        <v>U2-K10</v>
      </c>
      <c r="E743" t="s">
        <v>671</v>
      </c>
      <c r="F743" t="s">
        <v>1195</v>
      </c>
      <c r="G743" t="s">
        <v>804</v>
      </c>
      <c r="AT743" t="str">
        <f t="shared" si="110"/>
        <v>VDDAUX1</v>
      </c>
      <c r="AU743" t="str">
        <f t="shared" si="111"/>
        <v>--</v>
      </c>
    </row>
    <row r="744" spans="1:47" x14ac:dyDescent="0.25">
      <c r="A744" t="str">
        <f t="shared" si="106"/>
        <v>U2-A2</v>
      </c>
      <c r="B744" t="str">
        <f t="shared" si="107"/>
        <v>NetU2_A2</v>
      </c>
      <c r="C744" t="str">
        <f t="shared" si="108"/>
        <v>U2-NetU2_A2</v>
      </c>
      <c r="D744" t="str">
        <f t="shared" si="109"/>
        <v>U2-A2</v>
      </c>
      <c r="E744" t="s">
        <v>671</v>
      </c>
      <c r="F744" t="s">
        <v>1196</v>
      </c>
      <c r="G744" t="s">
        <v>1197</v>
      </c>
      <c r="AT744" t="str">
        <f t="shared" si="110"/>
        <v>NetU2_A2</v>
      </c>
      <c r="AU744" t="str">
        <f t="shared" si="111"/>
        <v>--</v>
      </c>
    </row>
    <row r="745" spans="1:47" x14ac:dyDescent="0.25">
      <c r="A745" t="str">
        <f t="shared" si="106"/>
        <v>U2-A3</v>
      </c>
      <c r="B745" t="str">
        <f t="shared" si="107"/>
        <v>I2C_CON_SCL</v>
      </c>
      <c r="C745" t="str">
        <f t="shared" si="108"/>
        <v>U2-I2C_CON_SCL</v>
      </c>
      <c r="D745" t="str">
        <f t="shared" si="109"/>
        <v>U2-A3</v>
      </c>
      <c r="E745" t="s">
        <v>671</v>
      </c>
      <c r="F745" t="s">
        <v>1198</v>
      </c>
      <c r="G745" t="s">
        <v>441</v>
      </c>
      <c r="AT745" t="str">
        <f t="shared" si="110"/>
        <v>I2C_CON_SCL</v>
      </c>
      <c r="AU745" t="str">
        <f t="shared" si="111"/>
        <v>--</v>
      </c>
    </row>
    <row r="746" spans="1:47" x14ac:dyDescent="0.25">
      <c r="A746" t="str">
        <f t="shared" si="106"/>
        <v>U2-B1</v>
      </c>
      <c r="B746" t="str">
        <f t="shared" si="107"/>
        <v>I2C_SDA</v>
      </c>
      <c r="C746" t="str">
        <f t="shared" si="108"/>
        <v>U2-I2C_SDA</v>
      </c>
      <c r="D746" t="str">
        <f t="shared" si="109"/>
        <v>U2-B1</v>
      </c>
      <c r="E746" t="s">
        <v>671</v>
      </c>
      <c r="F746" t="s">
        <v>1199</v>
      </c>
      <c r="G746" t="s">
        <v>502</v>
      </c>
      <c r="AT746" t="str">
        <f t="shared" si="110"/>
        <v>I2C_SDA</v>
      </c>
      <c r="AU746" t="str">
        <f t="shared" si="111"/>
        <v>--</v>
      </c>
    </row>
    <row r="747" spans="1:47" x14ac:dyDescent="0.25">
      <c r="A747" t="str">
        <f t="shared" si="106"/>
        <v>U2-B2</v>
      </c>
      <c r="B747" t="str">
        <f t="shared" si="107"/>
        <v>NetU2_B2</v>
      </c>
      <c r="C747" t="str">
        <f t="shared" si="108"/>
        <v>U2-NetU2_B2</v>
      </c>
      <c r="D747" t="str">
        <f t="shared" si="109"/>
        <v>U2-B2</v>
      </c>
      <c r="E747" t="s">
        <v>671</v>
      </c>
      <c r="F747" t="s">
        <v>1200</v>
      </c>
      <c r="G747" t="s">
        <v>1201</v>
      </c>
      <c r="AT747" t="str">
        <f t="shared" si="110"/>
        <v>NetU2_B2</v>
      </c>
      <c r="AU747" t="str">
        <f t="shared" si="111"/>
        <v>--</v>
      </c>
    </row>
    <row r="748" spans="1:47" x14ac:dyDescent="0.25">
      <c r="A748" t="str">
        <f t="shared" si="106"/>
        <v>U2-B3</v>
      </c>
      <c r="B748" t="str">
        <f t="shared" si="107"/>
        <v>GPIO1</v>
      </c>
      <c r="C748" t="str">
        <f t="shared" si="108"/>
        <v>U2-GPIO1</v>
      </c>
      <c r="D748" t="str">
        <f t="shared" si="109"/>
        <v>U2-B3</v>
      </c>
      <c r="E748" t="s">
        <v>671</v>
      </c>
      <c r="F748" t="s">
        <v>1202</v>
      </c>
      <c r="G748" t="s">
        <v>437</v>
      </c>
      <c r="AT748" t="str">
        <f t="shared" si="110"/>
        <v>GPIO1</v>
      </c>
      <c r="AU748" t="str">
        <f t="shared" si="111"/>
        <v>--</v>
      </c>
    </row>
    <row r="749" spans="1:47" x14ac:dyDescent="0.25">
      <c r="A749" t="str">
        <f t="shared" si="106"/>
        <v>U2-C1</v>
      </c>
      <c r="B749" t="str">
        <f t="shared" si="107"/>
        <v>I2C_SCL</v>
      </c>
      <c r="C749" t="str">
        <f t="shared" si="108"/>
        <v>U2-I2C_SCL</v>
      </c>
      <c r="D749" t="str">
        <f t="shared" si="109"/>
        <v>U2-C1</v>
      </c>
      <c r="E749" t="s">
        <v>671</v>
      </c>
      <c r="F749" t="s">
        <v>1203</v>
      </c>
      <c r="G749" t="s">
        <v>500</v>
      </c>
      <c r="AT749" t="str">
        <f t="shared" si="110"/>
        <v>I2C_SCL</v>
      </c>
      <c r="AU749" t="str">
        <f t="shared" si="111"/>
        <v>--</v>
      </c>
    </row>
    <row r="750" spans="1:47" x14ac:dyDescent="0.25">
      <c r="A750" t="str">
        <f t="shared" si="106"/>
        <v>U2-C2</v>
      </c>
      <c r="B750" t="str">
        <f t="shared" si="107"/>
        <v>UART_CON_TX</v>
      </c>
      <c r="C750" t="str">
        <f t="shared" si="108"/>
        <v>U2-UART_CON_TX</v>
      </c>
      <c r="D750" t="str">
        <f t="shared" si="109"/>
        <v>U2-C2</v>
      </c>
      <c r="E750" t="s">
        <v>671</v>
      </c>
      <c r="F750" t="s">
        <v>1204</v>
      </c>
      <c r="G750" t="s">
        <v>445</v>
      </c>
      <c r="AT750" t="str">
        <f t="shared" si="110"/>
        <v>UART_CON_TX</v>
      </c>
      <c r="AU750" t="str">
        <f t="shared" si="111"/>
        <v>--</v>
      </c>
    </row>
    <row r="751" spans="1:47" x14ac:dyDescent="0.25">
      <c r="A751" t="str">
        <f t="shared" si="106"/>
        <v>U2-C3</v>
      </c>
      <c r="B751" t="str">
        <f t="shared" si="107"/>
        <v>+3.3V</v>
      </c>
      <c r="C751" t="str">
        <f t="shared" si="108"/>
        <v>U2-+3.3V</v>
      </c>
      <c r="D751" t="str">
        <f t="shared" si="109"/>
        <v>U2-C3</v>
      </c>
      <c r="E751" t="s">
        <v>671</v>
      </c>
      <c r="F751" t="s">
        <v>1205</v>
      </c>
      <c r="G751" t="s">
        <v>303</v>
      </c>
      <c r="AT751" t="str">
        <f t="shared" si="110"/>
        <v>+3.3V</v>
      </c>
      <c r="AU751" t="str">
        <f t="shared" si="111"/>
        <v>--</v>
      </c>
    </row>
    <row r="752" spans="1:47" x14ac:dyDescent="0.25">
      <c r="A752" t="str">
        <f t="shared" si="106"/>
        <v>U2-D1</v>
      </c>
      <c r="B752" t="str">
        <f t="shared" si="107"/>
        <v>OTG-DATA4</v>
      </c>
      <c r="C752" t="str">
        <f t="shared" si="108"/>
        <v>U2-OTG-DATA4</v>
      </c>
      <c r="D752" t="str">
        <f t="shared" si="109"/>
        <v>U2-D1</v>
      </c>
      <c r="E752" t="s">
        <v>671</v>
      </c>
      <c r="F752" t="s">
        <v>1206</v>
      </c>
      <c r="G752" t="s">
        <v>687</v>
      </c>
      <c r="AT752" t="str">
        <f t="shared" si="110"/>
        <v>OTG-DATA4</v>
      </c>
      <c r="AU752" t="str">
        <f t="shared" si="111"/>
        <v>--</v>
      </c>
    </row>
    <row r="753" spans="1:47" x14ac:dyDescent="0.25">
      <c r="A753" t="str">
        <f t="shared" si="106"/>
        <v>U2-D2</v>
      </c>
      <c r="B753" t="str">
        <f t="shared" si="107"/>
        <v>OTG-DATA5</v>
      </c>
      <c r="C753" t="str">
        <f t="shared" si="108"/>
        <v>U2-OTG-DATA5</v>
      </c>
      <c r="D753" t="str">
        <f t="shared" si="109"/>
        <v>U2-D2</v>
      </c>
      <c r="E753" t="s">
        <v>671</v>
      </c>
      <c r="F753" t="s">
        <v>1207</v>
      </c>
      <c r="G753" t="s">
        <v>689</v>
      </c>
      <c r="AT753" t="str">
        <f t="shared" si="110"/>
        <v>OTG-DATA5</v>
      </c>
      <c r="AU753" t="str">
        <f t="shared" si="111"/>
        <v>--</v>
      </c>
    </row>
    <row r="754" spans="1:47" x14ac:dyDescent="0.25">
      <c r="A754" t="str">
        <f t="shared" si="106"/>
        <v>U2-D3</v>
      </c>
      <c r="B754" t="str">
        <f t="shared" si="107"/>
        <v>UART_CON_RX</v>
      </c>
      <c r="C754" t="str">
        <f t="shared" si="108"/>
        <v>U2-UART_CON_RX</v>
      </c>
      <c r="D754" t="str">
        <f t="shared" si="109"/>
        <v>U2-D3</v>
      </c>
      <c r="E754" t="s">
        <v>671</v>
      </c>
      <c r="F754" t="s">
        <v>1208</v>
      </c>
      <c r="G754" t="s">
        <v>443</v>
      </c>
      <c r="AT754" t="str">
        <f t="shared" si="110"/>
        <v>UART_CON_RX</v>
      </c>
      <c r="AU754" t="str">
        <f t="shared" si="111"/>
        <v>--</v>
      </c>
    </row>
    <row r="755" spans="1:47" x14ac:dyDescent="0.25">
      <c r="A755" t="str">
        <f t="shared" si="106"/>
        <v>U2-D4</v>
      </c>
      <c r="B755" t="str">
        <f t="shared" si="107"/>
        <v>GPIO0</v>
      </c>
      <c r="C755" t="str">
        <f t="shared" si="108"/>
        <v>U2-GPIO0</v>
      </c>
      <c r="D755" t="str">
        <f t="shared" si="109"/>
        <v>U2-D4</v>
      </c>
      <c r="E755" t="s">
        <v>671</v>
      </c>
      <c r="F755" t="s">
        <v>1209</v>
      </c>
      <c r="G755" t="s">
        <v>433</v>
      </c>
      <c r="AT755" t="str">
        <f t="shared" si="110"/>
        <v>GPIO0</v>
      </c>
      <c r="AU755" t="str">
        <f t="shared" si="111"/>
        <v>--</v>
      </c>
    </row>
    <row r="756" spans="1:47" x14ac:dyDescent="0.25">
      <c r="A756" t="str">
        <f t="shared" si="106"/>
        <v>U2-E1</v>
      </c>
      <c r="B756" t="str">
        <f t="shared" si="107"/>
        <v>OTG-DATA1</v>
      </c>
      <c r="C756" t="str">
        <f t="shared" si="108"/>
        <v>U2-OTG-DATA1</v>
      </c>
      <c r="D756" t="str">
        <f t="shared" si="109"/>
        <v>U2-E1</v>
      </c>
      <c r="E756" t="s">
        <v>671</v>
      </c>
      <c r="F756" t="s">
        <v>1210</v>
      </c>
      <c r="G756" t="s">
        <v>681</v>
      </c>
      <c r="AT756" t="str">
        <f t="shared" si="110"/>
        <v>OTG-DATA1</v>
      </c>
      <c r="AU756" t="str">
        <f t="shared" si="111"/>
        <v>--</v>
      </c>
    </row>
    <row r="757" spans="1:47" x14ac:dyDescent="0.25">
      <c r="A757" t="str">
        <f t="shared" si="106"/>
        <v>U2-E3</v>
      </c>
      <c r="B757" t="str">
        <f t="shared" si="107"/>
        <v>I2C_CON_SDA</v>
      </c>
      <c r="C757" t="str">
        <f t="shared" si="108"/>
        <v>U2-I2C_CON_SDA</v>
      </c>
      <c r="D757" t="str">
        <f t="shared" si="109"/>
        <v>U2-E3</v>
      </c>
      <c r="E757" t="s">
        <v>671</v>
      </c>
      <c r="F757" t="s">
        <v>1211</v>
      </c>
      <c r="G757" t="s">
        <v>439</v>
      </c>
      <c r="AT757" t="str">
        <f t="shared" si="110"/>
        <v>I2C_CON_SDA</v>
      </c>
      <c r="AU757" t="str">
        <f t="shared" si="111"/>
        <v>--</v>
      </c>
    </row>
    <row r="758" spans="1:47" x14ac:dyDescent="0.25">
      <c r="A758" t="str">
        <f t="shared" si="106"/>
        <v>U2-E4</v>
      </c>
      <c r="B758" t="str">
        <f t="shared" si="107"/>
        <v>OTG-RST</v>
      </c>
      <c r="C758" t="str">
        <f t="shared" si="108"/>
        <v>U2-OTG-RST</v>
      </c>
      <c r="D758" t="str">
        <f t="shared" si="109"/>
        <v>U2-E4</v>
      </c>
      <c r="E758" t="s">
        <v>671</v>
      </c>
      <c r="F758" t="s">
        <v>1212</v>
      </c>
      <c r="G758" t="s">
        <v>701</v>
      </c>
      <c r="AT758" t="str">
        <f t="shared" si="110"/>
        <v>OTG-RST</v>
      </c>
      <c r="AU758" t="str">
        <f t="shared" si="111"/>
        <v>--</v>
      </c>
    </row>
    <row r="759" spans="1:47" x14ac:dyDescent="0.25">
      <c r="A759" t="str">
        <f t="shared" si="106"/>
        <v>U2-E5</v>
      </c>
      <c r="B759" t="str">
        <f t="shared" si="107"/>
        <v>ETH_RST</v>
      </c>
      <c r="C759" t="str">
        <f t="shared" si="108"/>
        <v>U2-ETH_RST</v>
      </c>
      <c r="D759" t="str">
        <f t="shared" si="109"/>
        <v>U2-E5</v>
      </c>
      <c r="E759" t="s">
        <v>671</v>
      </c>
      <c r="F759" t="s">
        <v>1213</v>
      </c>
      <c r="G759" t="s">
        <v>494</v>
      </c>
      <c r="AT759" t="str">
        <f t="shared" si="110"/>
        <v>ETH_RST</v>
      </c>
      <c r="AU759" t="str">
        <f t="shared" si="111"/>
        <v>--</v>
      </c>
    </row>
    <row r="760" spans="1:47" x14ac:dyDescent="0.25">
      <c r="A760" t="str">
        <f t="shared" si="106"/>
        <v>U2-E6</v>
      </c>
      <c r="B760" t="str">
        <f t="shared" si="107"/>
        <v>SPI_SCK</v>
      </c>
      <c r="C760" t="str">
        <f t="shared" si="108"/>
        <v>U2-SPI_SCK</v>
      </c>
      <c r="D760" t="str">
        <f t="shared" si="109"/>
        <v>U2-E6</v>
      </c>
      <c r="E760" t="s">
        <v>671</v>
      </c>
      <c r="F760" t="s">
        <v>1214</v>
      </c>
      <c r="G760" t="s">
        <v>774</v>
      </c>
      <c r="AT760" t="str">
        <f t="shared" si="110"/>
        <v>SPI_SCK</v>
      </c>
      <c r="AU760" t="str">
        <f t="shared" si="111"/>
        <v>--</v>
      </c>
    </row>
    <row r="761" spans="1:47" x14ac:dyDescent="0.25">
      <c r="A761" t="str">
        <f t="shared" si="106"/>
        <v>U2-E7</v>
      </c>
      <c r="B761" t="str">
        <f t="shared" si="107"/>
        <v>+1.8V</v>
      </c>
      <c r="C761" t="str">
        <f t="shared" si="108"/>
        <v>U2-+1.8V</v>
      </c>
      <c r="D761" t="str">
        <f t="shared" si="109"/>
        <v>U2-E7</v>
      </c>
      <c r="E761" t="s">
        <v>671</v>
      </c>
      <c r="F761" t="s">
        <v>1215</v>
      </c>
      <c r="G761" t="s">
        <v>295</v>
      </c>
      <c r="AT761" t="str">
        <f t="shared" si="110"/>
        <v>+1.8V</v>
      </c>
      <c r="AU761" t="str">
        <f t="shared" si="111"/>
        <v>--</v>
      </c>
    </row>
    <row r="762" spans="1:47" x14ac:dyDescent="0.25">
      <c r="A762" t="str">
        <f t="shared" si="106"/>
        <v>U2-E8</v>
      </c>
      <c r="B762" t="str">
        <f t="shared" si="107"/>
        <v>F_TDO</v>
      </c>
      <c r="C762" t="str">
        <f t="shared" si="108"/>
        <v>U2-F_TDO</v>
      </c>
      <c r="D762" t="str">
        <f t="shared" si="109"/>
        <v>U2-E8</v>
      </c>
      <c r="E762" t="s">
        <v>671</v>
      </c>
      <c r="F762" t="s">
        <v>1216</v>
      </c>
      <c r="G762" t="s">
        <v>497</v>
      </c>
      <c r="AT762" t="str">
        <f t="shared" si="110"/>
        <v>F_TDO</v>
      </c>
      <c r="AU762" t="str">
        <f t="shared" si="111"/>
        <v>--</v>
      </c>
    </row>
    <row r="763" spans="1:47" x14ac:dyDescent="0.25">
      <c r="A763" t="str">
        <f t="shared" si="106"/>
        <v>U2-E9</v>
      </c>
      <c r="B763" t="str">
        <f t="shared" si="107"/>
        <v>F_TCK</v>
      </c>
      <c r="C763" t="str">
        <f t="shared" si="108"/>
        <v>U2-F_TCK</v>
      </c>
      <c r="D763" t="str">
        <f t="shared" si="109"/>
        <v>U2-E9</v>
      </c>
      <c r="E763" t="s">
        <v>671</v>
      </c>
      <c r="F763" t="s">
        <v>1217</v>
      </c>
      <c r="G763" t="s">
        <v>495</v>
      </c>
      <c r="AT763" t="str">
        <f t="shared" si="110"/>
        <v>F_TCK</v>
      </c>
      <c r="AU763" t="str">
        <f t="shared" si="111"/>
        <v>--</v>
      </c>
    </row>
    <row r="764" spans="1:47" x14ac:dyDescent="0.25">
      <c r="A764" t="str">
        <f t="shared" si="106"/>
        <v>U2-F1</v>
      </c>
      <c r="B764" t="str">
        <f t="shared" si="107"/>
        <v>OTG-DIR</v>
      </c>
      <c r="C764" t="str">
        <f t="shared" si="108"/>
        <v>U2-OTG-DIR</v>
      </c>
      <c r="D764" t="str">
        <f t="shared" si="109"/>
        <v>U2-F1</v>
      </c>
      <c r="E764" t="s">
        <v>671</v>
      </c>
      <c r="F764" t="s">
        <v>447</v>
      </c>
      <c r="G764" t="s">
        <v>695</v>
      </c>
      <c r="AT764" t="str">
        <f t="shared" si="110"/>
        <v>OTG-DIR</v>
      </c>
      <c r="AU764" t="str">
        <f t="shared" si="111"/>
        <v>--</v>
      </c>
    </row>
    <row r="765" spans="1:47" x14ac:dyDescent="0.25">
      <c r="A765" t="str">
        <f t="shared" si="106"/>
        <v>U2-F2</v>
      </c>
      <c r="B765" t="str">
        <f t="shared" si="107"/>
        <v>OTG-DATA0</v>
      </c>
      <c r="C765" t="str">
        <f t="shared" si="108"/>
        <v>U2-OTG-DATA0</v>
      </c>
      <c r="D765" t="str">
        <f t="shared" si="109"/>
        <v>U2-F2</v>
      </c>
      <c r="E765" t="s">
        <v>671</v>
      </c>
      <c r="F765" t="s">
        <v>448</v>
      </c>
      <c r="G765" t="s">
        <v>679</v>
      </c>
      <c r="AT765" t="str">
        <f t="shared" si="110"/>
        <v>OTG-DATA0</v>
      </c>
      <c r="AU765" t="str">
        <f t="shared" si="111"/>
        <v>--</v>
      </c>
    </row>
    <row r="766" spans="1:47" x14ac:dyDescent="0.25">
      <c r="A766" t="str">
        <f t="shared" si="106"/>
        <v>U2-F3</v>
      </c>
      <c r="B766" t="str">
        <f t="shared" si="107"/>
        <v>OTG-DATA7</v>
      </c>
      <c r="C766" t="str">
        <f t="shared" si="108"/>
        <v>U2-OTG-DATA7</v>
      </c>
      <c r="D766" t="str">
        <f t="shared" si="109"/>
        <v>U2-F3</v>
      </c>
      <c r="E766" t="s">
        <v>671</v>
      </c>
      <c r="F766" t="s">
        <v>1218</v>
      </c>
      <c r="G766" t="s">
        <v>693</v>
      </c>
      <c r="AT766" t="str">
        <f t="shared" si="110"/>
        <v>OTG-DATA7</v>
      </c>
      <c r="AU766" t="str">
        <f t="shared" si="111"/>
        <v>--</v>
      </c>
    </row>
    <row r="767" spans="1:47" x14ac:dyDescent="0.25">
      <c r="A767" t="str">
        <f t="shared" si="106"/>
        <v>U2-F4</v>
      </c>
      <c r="B767" t="str">
        <f t="shared" si="107"/>
        <v>+3.3V</v>
      </c>
      <c r="C767" t="str">
        <f t="shared" si="108"/>
        <v>U2-+3.3V</v>
      </c>
      <c r="D767" t="str">
        <f t="shared" si="109"/>
        <v>U2-F4</v>
      </c>
      <c r="E767" t="s">
        <v>671</v>
      </c>
      <c r="F767" t="s">
        <v>1219</v>
      </c>
      <c r="G767" t="s">
        <v>303</v>
      </c>
      <c r="AT767" t="str">
        <f t="shared" si="110"/>
        <v>+3.3V</v>
      </c>
      <c r="AU767" t="str">
        <f t="shared" si="111"/>
        <v>--</v>
      </c>
    </row>
    <row r="768" spans="1:47" x14ac:dyDescent="0.25">
      <c r="A768" t="str">
        <f t="shared" si="106"/>
        <v>U2-F5</v>
      </c>
      <c r="B768" t="str">
        <f t="shared" si="107"/>
        <v>OTG-DATA3</v>
      </c>
      <c r="C768" t="str">
        <f t="shared" si="108"/>
        <v>U2-OTG-DATA3</v>
      </c>
      <c r="D768" t="str">
        <f t="shared" si="109"/>
        <v>U2-F5</v>
      </c>
      <c r="E768" t="s">
        <v>671</v>
      </c>
      <c r="F768" t="s">
        <v>1220</v>
      </c>
      <c r="G768" t="s">
        <v>685</v>
      </c>
      <c r="AT768" t="str">
        <f t="shared" si="110"/>
        <v>OTG-DATA3</v>
      </c>
      <c r="AU768" t="str">
        <f t="shared" si="111"/>
        <v>--</v>
      </c>
    </row>
    <row r="769" spans="1:47" x14ac:dyDescent="0.25">
      <c r="A769" t="str">
        <f t="shared" si="106"/>
        <v>U2-F6</v>
      </c>
      <c r="B769" t="str">
        <f t="shared" si="107"/>
        <v>OTG-DATA6</v>
      </c>
      <c r="C769" t="str">
        <f t="shared" si="108"/>
        <v>U2-OTG-DATA6</v>
      </c>
      <c r="D769" t="str">
        <f t="shared" si="109"/>
        <v>U2-F6</v>
      </c>
      <c r="E769" t="s">
        <v>671</v>
      </c>
      <c r="F769" t="s">
        <v>1221</v>
      </c>
      <c r="G769" t="s">
        <v>691</v>
      </c>
      <c r="AT769" t="str">
        <f t="shared" si="110"/>
        <v>OTG-DATA6</v>
      </c>
      <c r="AU769" t="str">
        <f t="shared" si="111"/>
        <v>--</v>
      </c>
    </row>
    <row r="770" spans="1:47" x14ac:dyDescent="0.25">
      <c r="A770" t="str">
        <f t="shared" si="106"/>
        <v>U2-F7</v>
      </c>
      <c r="B770" t="str">
        <f t="shared" si="107"/>
        <v>NetR52_1</v>
      </c>
      <c r="C770" t="str">
        <f t="shared" si="108"/>
        <v>U2-NetR52_1</v>
      </c>
      <c r="D770" t="str">
        <f t="shared" si="109"/>
        <v>U2-F7</v>
      </c>
      <c r="E770" t="s">
        <v>671</v>
      </c>
      <c r="F770" t="s">
        <v>1222</v>
      </c>
      <c r="G770" t="s">
        <v>647</v>
      </c>
      <c r="AT770" t="str">
        <f t="shared" si="110"/>
        <v>NetR52_1</v>
      </c>
      <c r="AU770" t="str">
        <f t="shared" si="111"/>
        <v>--</v>
      </c>
    </row>
    <row r="771" spans="1:47" x14ac:dyDescent="0.25">
      <c r="A771" t="str">
        <f t="shared" si="106"/>
        <v>U2-F8</v>
      </c>
      <c r="B771" t="str">
        <f t="shared" si="107"/>
        <v>F_TMS</v>
      </c>
      <c r="C771" t="str">
        <f t="shared" si="108"/>
        <v>U2-F_TMS</v>
      </c>
      <c r="D771" t="str">
        <f t="shared" si="109"/>
        <v>U2-F8</v>
      </c>
      <c r="E771" t="s">
        <v>671</v>
      </c>
      <c r="F771" t="s">
        <v>1223</v>
      </c>
      <c r="G771" t="s">
        <v>498</v>
      </c>
      <c r="AT771" t="str">
        <f t="shared" si="110"/>
        <v>F_TMS</v>
      </c>
      <c r="AU771" t="str">
        <f t="shared" si="111"/>
        <v>--</v>
      </c>
    </row>
    <row r="772" spans="1:47" x14ac:dyDescent="0.25">
      <c r="A772" t="str">
        <f t="shared" si="106"/>
        <v>U2-G1</v>
      </c>
      <c r="B772" t="str">
        <f t="shared" si="107"/>
        <v>+3.3V</v>
      </c>
      <c r="C772" t="str">
        <f t="shared" si="108"/>
        <v>U2-+3.3V</v>
      </c>
      <c r="D772" t="str">
        <f t="shared" si="109"/>
        <v>U2-G1</v>
      </c>
      <c r="E772" t="s">
        <v>671</v>
      </c>
      <c r="F772" t="s">
        <v>1224</v>
      </c>
      <c r="G772" t="s">
        <v>303</v>
      </c>
      <c r="AT772" t="str">
        <f t="shared" si="110"/>
        <v>+3.3V</v>
      </c>
      <c r="AU772" t="str">
        <f t="shared" si="111"/>
        <v>--</v>
      </c>
    </row>
    <row r="773" spans="1:47" x14ac:dyDescent="0.25">
      <c r="A773" t="str">
        <f t="shared" si="106"/>
        <v>U2-G2</v>
      </c>
      <c r="B773" t="str">
        <f t="shared" si="107"/>
        <v>OTG-CLK</v>
      </c>
      <c r="C773" t="str">
        <f t="shared" si="108"/>
        <v>U2-OTG-CLK</v>
      </c>
      <c r="D773" t="str">
        <f t="shared" si="109"/>
        <v>U2-G2</v>
      </c>
      <c r="E773" t="s">
        <v>671</v>
      </c>
      <c r="F773" t="s">
        <v>1225</v>
      </c>
      <c r="G773" t="s">
        <v>675</v>
      </c>
      <c r="AT773" t="str">
        <f t="shared" si="110"/>
        <v>OTG-CLK</v>
      </c>
      <c r="AU773" t="str">
        <f t="shared" si="111"/>
        <v>--</v>
      </c>
    </row>
    <row r="774" spans="1:47" x14ac:dyDescent="0.25">
      <c r="A774" t="str">
        <f t="shared" ref="A774:A837" si="112">$E774&amp;"-"&amp;$F774</f>
        <v>U2-G3</v>
      </c>
      <c r="B774" t="str">
        <f t="shared" ref="B774:B837" si="113">IF(OR(E774=$A$2,E774=$B$2,E774=$C$2,E774=$D$2),"--",G774)</f>
        <v>OTG-DATA2</v>
      </c>
      <c r="C774" t="str">
        <f t="shared" ref="C774:C837" si="114">$E774&amp;"-"&amp;$G774</f>
        <v>U2-OTG-DATA2</v>
      </c>
      <c r="D774" t="str">
        <f t="shared" ref="D774:D837" si="115">A774</f>
        <v>U2-G3</v>
      </c>
      <c r="E774" t="s">
        <v>671</v>
      </c>
      <c r="F774" t="s">
        <v>1226</v>
      </c>
      <c r="G774" t="s">
        <v>683</v>
      </c>
      <c r="AT774" t="str">
        <f t="shared" ref="AT774:AT837" si="116">IF(IF(COUNTIF($AO$6:$AQ$150,B774)&gt;0,"---","--")="---",VLOOKUP(B774,$AO$6:$AQ$150,3,0),B774)</f>
        <v>OTG-DATA2</v>
      </c>
      <c r="AU774" t="str">
        <f t="shared" ref="AU774:AU837" si="117">IF(IF(COUNTIF($AO$6:$AQ$150,B774)&gt;0,"---","--")="---",VLOOKUP(B774,$AO$6:$AQ$150,2,0),"--")</f>
        <v>--</v>
      </c>
    </row>
    <row r="775" spans="1:47" x14ac:dyDescent="0.25">
      <c r="A775" t="str">
        <f t="shared" si="112"/>
        <v>U2-G4</v>
      </c>
      <c r="B775" t="str">
        <f t="shared" si="113"/>
        <v>OTG-STP</v>
      </c>
      <c r="C775" t="str">
        <f t="shared" si="114"/>
        <v>U2-OTG-STP</v>
      </c>
      <c r="D775" t="str">
        <f t="shared" si="115"/>
        <v>U2-G4</v>
      </c>
      <c r="E775" t="s">
        <v>671</v>
      </c>
      <c r="F775" t="s">
        <v>1227</v>
      </c>
      <c r="G775" t="s">
        <v>703</v>
      </c>
      <c r="AT775" t="str">
        <f t="shared" si="116"/>
        <v>OTG-STP</v>
      </c>
      <c r="AU775" t="str">
        <f t="shared" si="117"/>
        <v>--</v>
      </c>
    </row>
    <row r="776" spans="1:47" x14ac:dyDescent="0.25">
      <c r="A776" t="str">
        <f t="shared" si="112"/>
        <v>U2-G5</v>
      </c>
      <c r="B776" t="str">
        <f t="shared" si="113"/>
        <v>OTG-NXT</v>
      </c>
      <c r="C776" t="str">
        <f t="shared" si="114"/>
        <v>U2-OTG-NXT</v>
      </c>
      <c r="D776" t="str">
        <f t="shared" si="115"/>
        <v>U2-G5</v>
      </c>
      <c r="E776" t="s">
        <v>671</v>
      </c>
      <c r="F776" t="s">
        <v>1228</v>
      </c>
      <c r="G776" t="s">
        <v>699</v>
      </c>
      <c r="AT776" t="str">
        <f t="shared" si="116"/>
        <v>OTG-NXT</v>
      </c>
      <c r="AU776" t="str">
        <f t="shared" si="117"/>
        <v>--</v>
      </c>
    </row>
    <row r="777" spans="1:47" x14ac:dyDescent="0.25">
      <c r="A777" t="str">
        <f t="shared" si="112"/>
        <v>U2-G7</v>
      </c>
      <c r="B777" t="str">
        <f t="shared" si="113"/>
        <v>SPI_SS</v>
      </c>
      <c r="C777" t="str">
        <f t="shared" si="114"/>
        <v>U2-SPI_SS</v>
      </c>
      <c r="D777" t="str">
        <f t="shared" si="115"/>
        <v>U2-G7</v>
      </c>
      <c r="E777" t="s">
        <v>671</v>
      </c>
      <c r="F777" t="s">
        <v>1229</v>
      </c>
      <c r="G777" t="s">
        <v>780</v>
      </c>
      <c r="AT777" t="str">
        <f t="shared" si="116"/>
        <v>SPI_SS</v>
      </c>
      <c r="AU777" t="str">
        <f t="shared" si="117"/>
        <v>--</v>
      </c>
    </row>
    <row r="778" spans="1:47" x14ac:dyDescent="0.25">
      <c r="A778" t="str">
        <f t="shared" si="112"/>
        <v>U2-G8</v>
      </c>
      <c r="B778" t="str">
        <f t="shared" si="113"/>
        <v>NetR50_1</v>
      </c>
      <c r="C778" t="str">
        <f t="shared" si="114"/>
        <v>U2-NetR50_1</v>
      </c>
      <c r="D778" t="str">
        <f t="shared" si="115"/>
        <v>U2-G8</v>
      </c>
      <c r="E778" t="s">
        <v>671</v>
      </c>
      <c r="F778" t="s">
        <v>1230</v>
      </c>
      <c r="G778" t="s">
        <v>646</v>
      </c>
      <c r="AT778" t="str">
        <f t="shared" si="116"/>
        <v>NetR50_1</v>
      </c>
      <c r="AU778" t="str">
        <f t="shared" si="117"/>
        <v>--</v>
      </c>
    </row>
    <row r="779" spans="1:47" x14ac:dyDescent="0.25">
      <c r="A779" t="str">
        <f t="shared" si="112"/>
        <v>U2-G9</v>
      </c>
      <c r="B779" t="str">
        <f t="shared" si="113"/>
        <v>F_TDI</v>
      </c>
      <c r="C779" t="str">
        <f t="shared" si="114"/>
        <v>U2-F_TDI</v>
      </c>
      <c r="D779" t="str">
        <f t="shared" si="115"/>
        <v>U2-G9</v>
      </c>
      <c r="E779" t="s">
        <v>671</v>
      </c>
      <c r="F779" t="s">
        <v>1231</v>
      </c>
      <c r="G779" t="s">
        <v>496</v>
      </c>
      <c r="AT779" t="str">
        <f t="shared" si="116"/>
        <v>F_TDI</v>
      </c>
      <c r="AU779" t="str">
        <f t="shared" si="117"/>
        <v>--</v>
      </c>
    </row>
    <row r="780" spans="1:47" x14ac:dyDescent="0.25">
      <c r="A780" t="str">
        <f t="shared" si="112"/>
        <v>U2-G10</v>
      </c>
      <c r="B780" t="str">
        <f t="shared" si="113"/>
        <v>NetR9_2</v>
      </c>
      <c r="C780" t="str">
        <f t="shared" si="114"/>
        <v>U2-NetR9_2</v>
      </c>
      <c r="D780" t="str">
        <f t="shared" si="115"/>
        <v>U2-G10</v>
      </c>
      <c r="E780" t="s">
        <v>671</v>
      </c>
      <c r="F780" t="s">
        <v>1232</v>
      </c>
      <c r="G780" t="s">
        <v>656</v>
      </c>
      <c r="AT780" t="str">
        <f t="shared" si="116"/>
        <v>NetR9_2</v>
      </c>
      <c r="AU780" t="str">
        <f t="shared" si="117"/>
        <v>--</v>
      </c>
    </row>
    <row r="781" spans="1:47" x14ac:dyDescent="0.25">
      <c r="A781" t="str">
        <f t="shared" si="112"/>
        <v>U2-H7</v>
      </c>
      <c r="B781" t="str">
        <f t="shared" si="113"/>
        <v>DEVRST_N</v>
      </c>
      <c r="C781" t="str">
        <f t="shared" si="114"/>
        <v>U2-DEVRST_N</v>
      </c>
      <c r="D781" t="str">
        <f t="shared" si="115"/>
        <v>U2-H7</v>
      </c>
      <c r="E781" t="s">
        <v>671</v>
      </c>
      <c r="F781" t="s">
        <v>1233</v>
      </c>
      <c r="G781" t="s">
        <v>484</v>
      </c>
      <c r="AT781" t="str">
        <f t="shared" si="116"/>
        <v>DEVRST_N</v>
      </c>
      <c r="AU781" t="str">
        <f t="shared" si="117"/>
        <v>--</v>
      </c>
    </row>
    <row r="782" spans="1:47" x14ac:dyDescent="0.25">
      <c r="A782" t="str">
        <f t="shared" si="112"/>
        <v>U2-H9</v>
      </c>
      <c r="B782" t="str">
        <f t="shared" si="113"/>
        <v>IO_CFG_INTF</v>
      </c>
      <c r="C782" t="str">
        <f t="shared" si="114"/>
        <v>U2-IO_CFG_INTF</v>
      </c>
      <c r="D782" t="str">
        <f t="shared" si="115"/>
        <v>U2-H9</v>
      </c>
      <c r="E782" t="s">
        <v>671</v>
      </c>
      <c r="F782" t="s">
        <v>1234</v>
      </c>
      <c r="G782" t="s">
        <v>505</v>
      </c>
      <c r="AT782" t="str">
        <f t="shared" si="116"/>
        <v>IO_CFG_INTF</v>
      </c>
      <c r="AU782" t="str">
        <f t="shared" si="117"/>
        <v>--</v>
      </c>
    </row>
    <row r="783" spans="1:47" x14ac:dyDescent="0.25">
      <c r="A783" t="str">
        <f t="shared" si="112"/>
        <v>U2-H10</v>
      </c>
      <c r="B783" t="str">
        <f t="shared" si="113"/>
        <v>SPI_SDI</v>
      </c>
      <c r="C783" t="str">
        <f t="shared" si="114"/>
        <v>U2-SPI_SDI</v>
      </c>
      <c r="D783" t="str">
        <f t="shared" si="115"/>
        <v>U2-H10</v>
      </c>
      <c r="E783" t="s">
        <v>671</v>
      </c>
      <c r="F783" t="s">
        <v>1235</v>
      </c>
      <c r="G783" t="s">
        <v>776</v>
      </c>
      <c r="AT783" t="str">
        <f t="shared" si="116"/>
        <v>SPI_SDI</v>
      </c>
      <c r="AU783" t="str">
        <f t="shared" si="117"/>
        <v>--</v>
      </c>
    </row>
    <row r="784" spans="1:47" x14ac:dyDescent="0.25">
      <c r="A784" t="str">
        <f t="shared" si="112"/>
        <v>U2-H11</v>
      </c>
      <c r="B784" t="str">
        <f t="shared" si="113"/>
        <v>SPI_EN</v>
      </c>
      <c r="C784" t="str">
        <f t="shared" si="114"/>
        <v>U2-SPI_EN</v>
      </c>
      <c r="D784" t="str">
        <f t="shared" si="115"/>
        <v>U2-H11</v>
      </c>
      <c r="E784" t="s">
        <v>671</v>
      </c>
      <c r="F784" t="s">
        <v>1236</v>
      </c>
      <c r="G784" t="s">
        <v>771</v>
      </c>
      <c r="AT784" t="str">
        <f t="shared" si="116"/>
        <v>SPI_EN</v>
      </c>
      <c r="AU784" t="str">
        <f t="shared" si="117"/>
        <v>--</v>
      </c>
    </row>
    <row r="785" spans="1:47" x14ac:dyDescent="0.25">
      <c r="A785" t="str">
        <f t="shared" si="112"/>
        <v>U2-J11</v>
      </c>
      <c r="B785" t="str">
        <f t="shared" si="113"/>
        <v>+1.8V</v>
      </c>
      <c r="C785" t="str">
        <f t="shared" si="114"/>
        <v>U2-+1.8V</v>
      </c>
      <c r="D785" t="str">
        <f t="shared" si="115"/>
        <v>U2-J11</v>
      </c>
      <c r="E785" t="s">
        <v>671</v>
      </c>
      <c r="F785" t="s">
        <v>1237</v>
      </c>
      <c r="G785" t="s">
        <v>295</v>
      </c>
      <c r="AT785" t="str">
        <f t="shared" si="116"/>
        <v>+1.8V</v>
      </c>
      <c r="AU785" t="str">
        <f t="shared" si="117"/>
        <v>--</v>
      </c>
    </row>
    <row r="786" spans="1:47" x14ac:dyDescent="0.25">
      <c r="A786" t="str">
        <f t="shared" si="112"/>
        <v>U2-K8</v>
      </c>
      <c r="B786" t="str">
        <f t="shared" si="113"/>
        <v>+3.3V</v>
      </c>
      <c r="C786" t="str">
        <f t="shared" si="114"/>
        <v>U2-+3.3V</v>
      </c>
      <c r="D786" t="str">
        <f t="shared" si="115"/>
        <v>U2-K8</v>
      </c>
      <c r="E786" t="s">
        <v>671</v>
      </c>
      <c r="F786" t="s">
        <v>1238</v>
      </c>
      <c r="G786" t="s">
        <v>303</v>
      </c>
      <c r="AT786" t="str">
        <f t="shared" si="116"/>
        <v>+3.3V</v>
      </c>
      <c r="AU786" t="str">
        <f t="shared" si="117"/>
        <v>--</v>
      </c>
    </row>
    <row r="787" spans="1:47" x14ac:dyDescent="0.25">
      <c r="A787" t="str">
        <f t="shared" si="112"/>
        <v>U2-L9</v>
      </c>
      <c r="B787" t="str">
        <f t="shared" si="113"/>
        <v>+3.3V</v>
      </c>
      <c r="C787" t="str">
        <f t="shared" si="114"/>
        <v>U2-+3.3V</v>
      </c>
      <c r="D787" t="str">
        <f t="shared" si="115"/>
        <v>U2-L9</v>
      </c>
      <c r="E787" t="s">
        <v>671</v>
      </c>
      <c r="F787" t="s">
        <v>1239</v>
      </c>
      <c r="G787" t="s">
        <v>303</v>
      </c>
      <c r="AT787" t="str">
        <f t="shared" si="116"/>
        <v>+3.3V</v>
      </c>
      <c r="AU787" t="str">
        <f t="shared" si="117"/>
        <v>--</v>
      </c>
    </row>
    <row r="788" spans="1:47" x14ac:dyDescent="0.25">
      <c r="A788" t="str">
        <f t="shared" si="112"/>
        <v>U3-A2</v>
      </c>
      <c r="B788" t="str">
        <f t="shared" si="113"/>
        <v>NetU3_A2</v>
      </c>
      <c r="C788" t="str">
        <f t="shared" si="114"/>
        <v>U3-NetU3_A2</v>
      </c>
      <c r="D788" t="str">
        <f t="shared" si="115"/>
        <v>U3-A2</v>
      </c>
      <c r="E788" t="s">
        <v>784</v>
      </c>
      <c r="F788" t="s">
        <v>1196</v>
      </c>
      <c r="G788" t="s">
        <v>657</v>
      </c>
      <c r="AT788" t="str">
        <f t="shared" si="116"/>
        <v>NetU3_A2</v>
      </c>
      <c r="AU788" t="str">
        <f t="shared" si="117"/>
        <v>--</v>
      </c>
    </row>
    <row r="789" spans="1:47" x14ac:dyDescent="0.25">
      <c r="A789" t="str">
        <f t="shared" si="112"/>
        <v>U3-A3</v>
      </c>
      <c r="B789" t="str">
        <f t="shared" si="113"/>
        <v>NetU3_A3</v>
      </c>
      <c r="C789" t="str">
        <f t="shared" si="114"/>
        <v>U3-NetU3_A3</v>
      </c>
      <c r="D789" t="str">
        <f t="shared" si="115"/>
        <v>U3-A3</v>
      </c>
      <c r="E789" t="s">
        <v>784</v>
      </c>
      <c r="F789" t="s">
        <v>1198</v>
      </c>
      <c r="G789" t="s">
        <v>658</v>
      </c>
      <c r="AT789" t="str">
        <f t="shared" si="116"/>
        <v>NetU3_A3</v>
      </c>
      <c r="AU789" t="str">
        <f t="shared" si="117"/>
        <v>--</v>
      </c>
    </row>
    <row r="790" spans="1:47" x14ac:dyDescent="0.25">
      <c r="A790" t="str">
        <f t="shared" si="112"/>
        <v>U3-A4</v>
      </c>
      <c r="B790" t="str">
        <f t="shared" si="113"/>
        <v>NetR2_2</v>
      </c>
      <c r="C790" t="str">
        <f t="shared" si="114"/>
        <v>U3-NetR2_2</v>
      </c>
      <c r="D790" t="str">
        <f t="shared" si="115"/>
        <v>U3-A4</v>
      </c>
      <c r="E790" t="s">
        <v>784</v>
      </c>
      <c r="F790" t="s">
        <v>987</v>
      </c>
      <c r="G790" t="s">
        <v>639</v>
      </c>
      <c r="AT790" t="str">
        <f t="shared" si="116"/>
        <v>NetR2_2</v>
      </c>
      <c r="AU790" t="str">
        <f t="shared" si="117"/>
        <v>--</v>
      </c>
    </row>
    <row r="791" spans="1:47" x14ac:dyDescent="0.25">
      <c r="A791" t="str">
        <f t="shared" si="112"/>
        <v>U3-A5</v>
      </c>
      <c r="B791" t="str">
        <f t="shared" si="113"/>
        <v>NetU3_A5</v>
      </c>
      <c r="C791" t="str">
        <f t="shared" si="114"/>
        <v>U3-NetU3_A5</v>
      </c>
      <c r="D791" t="str">
        <f t="shared" si="115"/>
        <v>U3-A5</v>
      </c>
      <c r="E791" t="s">
        <v>784</v>
      </c>
      <c r="F791" t="s">
        <v>1097</v>
      </c>
      <c r="G791" t="s">
        <v>659</v>
      </c>
      <c r="AT791" t="str">
        <f t="shared" si="116"/>
        <v>NetU3_A5</v>
      </c>
      <c r="AU791" t="str">
        <f t="shared" si="117"/>
        <v>--</v>
      </c>
    </row>
    <row r="792" spans="1:47" x14ac:dyDescent="0.25">
      <c r="A792" t="str">
        <f t="shared" si="112"/>
        <v>U3-B1</v>
      </c>
      <c r="B792" t="str">
        <f t="shared" si="113"/>
        <v>NetU3_B1</v>
      </c>
      <c r="C792" t="str">
        <f t="shared" si="114"/>
        <v>U3-NetU3_B1</v>
      </c>
      <c r="D792" t="str">
        <f t="shared" si="115"/>
        <v>U3-B1</v>
      </c>
      <c r="E792" t="s">
        <v>784</v>
      </c>
      <c r="F792" t="s">
        <v>1199</v>
      </c>
      <c r="G792" t="s">
        <v>660</v>
      </c>
      <c r="AT792" t="str">
        <f t="shared" si="116"/>
        <v>NetU3_B1</v>
      </c>
      <c r="AU792" t="str">
        <f t="shared" si="117"/>
        <v>--</v>
      </c>
    </row>
    <row r="793" spans="1:47" x14ac:dyDescent="0.25">
      <c r="A793" t="str">
        <f t="shared" si="112"/>
        <v>U3-B2</v>
      </c>
      <c r="B793" t="str">
        <f t="shared" si="113"/>
        <v>SPI_SCK</v>
      </c>
      <c r="C793" t="str">
        <f t="shared" si="114"/>
        <v>U3-SPI_SCK</v>
      </c>
      <c r="D793" t="str">
        <f t="shared" si="115"/>
        <v>U3-B2</v>
      </c>
      <c r="E793" t="s">
        <v>784</v>
      </c>
      <c r="F793" t="s">
        <v>1200</v>
      </c>
      <c r="G793" t="s">
        <v>774</v>
      </c>
      <c r="AT793" t="str">
        <f t="shared" si="116"/>
        <v>SPI_SCK</v>
      </c>
      <c r="AU793" t="str">
        <f t="shared" si="117"/>
        <v>--</v>
      </c>
    </row>
    <row r="794" spans="1:47" x14ac:dyDescent="0.25">
      <c r="A794" t="str">
        <f t="shared" si="112"/>
        <v>U3-B3</v>
      </c>
      <c r="B794" t="str">
        <f t="shared" si="113"/>
        <v>GND</v>
      </c>
      <c r="C794" t="str">
        <f t="shared" si="114"/>
        <v>U3-GND</v>
      </c>
      <c r="D794" t="str">
        <f t="shared" si="115"/>
        <v>U3-B3</v>
      </c>
      <c r="E794" t="s">
        <v>784</v>
      </c>
      <c r="F794" t="s">
        <v>1202</v>
      </c>
      <c r="G794" t="s">
        <v>291</v>
      </c>
      <c r="AT794" t="str">
        <f t="shared" si="116"/>
        <v>GND</v>
      </c>
      <c r="AU794" t="str">
        <f t="shared" si="117"/>
        <v>--</v>
      </c>
    </row>
    <row r="795" spans="1:47" x14ac:dyDescent="0.25">
      <c r="A795" t="str">
        <f t="shared" si="112"/>
        <v>U3-B4</v>
      </c>
      <c r="B795" t="str">
        <f t="shared" si="113"/>
        <v>+1.8V</v>
      </c>
      <c r="C795" t="str">
        <f t="shared" si="114"/>
        <v>U3-+1.8V</v>
      </c>
      <c r="D795" t="str">
        <f t="shared" si="115"/>
        <v>U3-B4</v>
      </c>
      <c r="E795" t="s">
        <v>784</v>
      </c>
      <c r="F795" t="s">
        <v>1113</v>
      </c>
      <c r="G795" t="s">
        <v>295</v>
      </c>
      <c r="AT795" t="str">
        <f t="shared" si="116"/>
        <v>+1.8V</v>
      </c>
      <c r="AU795" t="str">
        <f t="shared" si="117"/>
        <v>--</v>
      </c>
    </row>
    <row r="796" spans="1:47" x14ac:dyDescent="0.25">
      <c r="A796" t="str">
        <f t="shared" si="112"/>
        <v>U3-B5</v>
      </c>
      <c r="B796" t="str">
        <f t="shared" si="113"/>
        <v>NetU3_B5</v>
      </c>
      <c r="C796" t="str">
        <f t="shared" si="114"/>
        <v>U3-NetU3_B5</v>
      </c>
      <c r="D796" t="str">
        <f t="shared" si="115"/>
        <v>U3-B5</v>
      </c>
      <c r="E796" t="s">
        <v>784</v>
      </c>
      <c r="F796" t="s">
        <v>1114</v>
      </c>
      <c r="G796" t="s">
        <v>661</v>
      </c>
      <c r="AT796" t="str">
        <f t="shared" si="116"/>
        <v>NetU3_B5</v>
      </c>
      <c r="AU796" t="str">
        <f t="shared" si="117"/>
        <v>--</v>
      </c>
    </row>
    <row r="797" spans="1:47" x14ac:dyDescent="0.25">
      <c r="A797" t="str">
        <f t="shared" si="112"/>
        <v>U3-C1</v>
      </c>
      <c r="B797" t="str">
        <f t="shared" si="113"/>
        <v>NetU3_C1</v>
      </c>
      <c r="C797" t="str">
        <f t="shared" si="114"/>
        <v>U3-NetU3_C1</v>
      </c>
      <c r="D797" t="str">
        <f t="shared" si="115"/>
        <v>U3-C1</v>
      </c>
      <c r="E797" t="s">
        <v>784</v>
      </c>
      <c r="F797" t="s">
        <v>1203</v>
      </c>
      <c r="G797" t="s">
        <v>662</v>
      </c>
      <c r="AT797" t="str">
        <f t="shared" si="116"/>
        <v>NetU3_C1</v>
      </c>
      <c r="AU797" t="str">
        <f t="shared" si="117"/>
        <v>--</v>
      </c>
    </row>
    <row r="798" spans="1:47" x14ac:dyDescent="0.25">
      <c r="A798" t="str">
        <f t="shared" si="112"/>
        <v>U3-C2</v>
      </c>
      <c r="B798" t="str">
        <f t="shared" si="113"/>
        <v>SPI_SS</v>
      </c>
      <c r="C798" t="str">
        <f t="shared" si="114"/>
        <v>U3-SPI_SS</v>
      </c>
      <c r="D798" t="str">
        <f t="shared" si="115"/>
        <v>U3-C2</v>
      </c>
      <c r="E798" t="s">
        <v>784</v>
      </c>
      <c r="F798" t="s">
        <v>1204</v>
      </c>
      <c r="G798" t="s">
        <v>780</v>
      </c>
      <c r="AT798" t="str">
        <f t="shared" si="116"/>
        <v>SPI_SS</v>
      </c>
      <c r="AU798" t="str">
        <f t="shared" si="117"/>
        <v>--</v>
      </c>
    </row>
    <row r="799" spans="1:47" x14ac:dyDescent="0.25">
      <c r="A799" t="str">
        <f t="shared" si="112"/>
        <v>U3-C3</v>
      </c>
      <c r="B799" t="str">
        <f t="shared" si="113"/>
        <v>NetU3_C3</v>
      </c>
      <c r="C799" t="str">
        <f t="shared" si="114"/>
        <v>U3-NetU3_C3</v>
      </c>
      <c r="D799" t="str">
        <f t="shared" si="115"/>
        <v>U3-C3</v>
      </c>
      <c r="E799" t="s">
        <v>784</v>
      </c>
      <c r="F799" t="s">
        <v>1205</v>
      </c>
      <c r="G799" t="s">
        <v>663</v>
      </c>
      <c r="AT799" t="str">
        <f t="shared" si="116"/>
        <v>NetU3_C3</v>
      </c>
      <c r="AU799" t="str">
        <f t="shared" si="117"/>
        <v>--</v>
      </c>
    </row>
    <row r="800" spans="1:47" x14ac:dyDescent="0.25">
      <c r="A800" t="str">
        <f t="shared" si="112"/>
        <v>U3-C4</v>
      </c>
      <c r="B800" t="str">
        <f t="shared" si="113"/>
        <v>NetR6_2</v>
      </c>
      <c r="C800" t="str">
        <f t="shared" si="114"/>
        <v>U3-NetR6_2</v>
      </c>
      <c r="D800" t="str">
        <f t="shared" si="115"/>
        <v>U3-C4</v>
      </c>
      <c r="E800" t="s">
        <v>784</v>
      </c>
      <c r="F800" t="s">
        <v>1131</v>
      </c>
      <c r="G800" t="s">
        <v>655</v>
      </c>
      <c r="AT800" t="str">
        <f t="shared" si="116"/>
        <v>NetR6_2</v>
      </c>
      <c r="AU800" t="str">
        <f t="shared" si="117"/>
        <v>--</v>
      </c>
    </row>
    <row r="801" spans="1:47" x14ac:dyDescent="0.25">
      <c r="A801" t="str">
        <f t="shared" si="112"/>
        <v>U3-C5</v>
      </c>
      <c r="B801" t="str">
        <f t="shared" si="113"/>
        <v>NetU3_C5</v>
      </c>
      <c r="C801" t="str">
        <f t="shared" si="114"/>
        <v>U3-NetU3_C5</v>
      </c>
      <c r="D801" t="str">
        <f t="shared" si="115"/>
        <v>U3-C5</v>
      </c>
      <c r="E801" t="s">
        <v>784</v>
      </c>
      <c r="F801" t="s">
        <v>1132</v>
      </c>
      <c r="G801" t="s">
        <v>664</v>
      </c>
      <c r="AT801" t="str">
        <f t="shared" si="116"/>
        <v>NetU3_C5</v>
      </c>
      <c r="AU801" t="str">
        <f t="shared" si="117"/>
        <v>--</v>
      </c>
    </row>
    <row r="802" spans="1:47" x14ac:dyDescent="0.25">
      <c r="A802" t="str">
        <f t="shared" si="112"/>
        <v>U3-D1</v>
      </c>
      <c r="B802" t="str">
        <f t="shared" si="113"/>
        <v>NetU3_D1</v>
      </c>
      <c r="C802" t="str">
        <f t="shared" si="114"/>
        <v>U3-NetU3_D1</v>
      </c>
      <c r="D802" t="str">
        <f t="shared" si="115"/>
        <v>U3-D1</v>
      </c>
      <c r="E802" t="s">
        <v>784</v>
      </c>
      <c r="F802" t="s">
        <v>1206</v>
      </c>
      <c r="G802" t="s">
        <v>665</v>
      </c>
      <c r="AT802" t="str">
        <f t="shared" si="116"/>
        <v>NetU3_D1</v>
      </c>
      <c r="AU802" t="str">
        <f t="shared" si="117"/>
        <v>--</v>
      </c>
    </row>
    <row r="803" spans="1:47" x14ac:dyDescent="0.25">
      <c r="A803" t="str">
        <f t="shared" si="112"/>
        <v>U3-D2</v>
      </c>
      <c r="B803" t="str">
        <f t="shared" si="113"/>
        <v>SPI_SDI</v>
      </c>
      <c r="C803" t="str">
        <f t="shared" si="114"/>
        <v>U3-SPI_SDI</v>
      </c>
      <c r="D803" t="str">
        <f t="shared" si="115"/>
        <v>U3-D2</v>
      </c>
      <c r="E803" t="s">
        <v>784</v>
      </c>
      <c r="F803" t="s">
        <v>1207</v>
      </c>
      <c r="G803" t="s">
        <v>776</v>
      </c>
      <c r="AT803" t="str">
        <f t="shared" si="116"/>
        <v>SPI_SDI</v>
      </c>
      <c r="AU803" t="str">
        <f t="shared" si="117"/>
        <v>--</v>
      </c>
    </row>
    <row r="804" spans="1:47" x14ac:dyDescent="0.25">
      <c r="A804" t="str">
        <f t="shared" si="112"/>
        <v>U3-D3</v>
      </c>
      <c r="B804" t="str">
        <f t="shared" si="113"/>
        <v>SPI_SDO</v>
      </c>
      <c r="C804" t="str">
        <f t="shared" si="114"/>
        <v>U3-SPI_SDO</v>
      </c>
      <c r="D804" t="str">
        <f t="shared" si="115"/>
        <v>U3-D3</v>
      </c>
      <c r="E804" t="s">
        <v>784</v>
      </c>
      <c r="F804" t="s">
        <v>1208</v>
      </c>
      <c r="G804" t="s">
        <v>778</v>
      </c>
      <c r="AT804" t="str">
        <f t="shared" si="116"/>
        <v>SPI_SDO</v>
      </c>
      <c r="AU804" t="str">
        <f t="shared" si="117"/>
        <v>--</v>
      </c>
    </row>
    <row r="805" spans="1:47" x14ac:dyDescent="0.25">
      <c r="A805" t="str">
        <f t="shared" si="112"/>
        <v>U3-D4</v>
      </c>
      <c r="B805" t="str">
        <f t="shared" si="113"/>
        <v>NetR5_2</v>
      </c>
      <c r="C805" t="str">
        <f t="shared" si="114"/>
        <v>U3-NetR5_2</v>
      </c>
      <c r="D805" t="str">
        <f t="shared" si="115"/>
        <v>U3-D4</v>
      </c>
      <c r="E805" t="s">
        <v>784</v>
      </c>
      <c r="F805" t="s">
        <v>1209</v>
      </c>
      <c r="G805" t="s">
        <v>653</v>
      </c>
      <c r="AT805" t="str">
        <f t="shared" si="116"/>
        <v>NetR5_2</v>
      </c>
      <c r="AU805" t="str">
        <f t="shared" si="117"/>
        <v>--</v>
      </c>
    </row>
    <row r="806" spans="1:47" x14ac:dyDescent="0.25">
      <c r="A806" t="str">
        <f t="shared" si="112"/>
        <v>U3-D5</v>
      </c>
      <c r="B806" t="str">
        <f t="shared" si="113"/>
        <v>NetU3_D5</v>
      </c>
      <c r="C806" t="str">
        <f t="shared" si="114"/>
        <v>U3-NetU3_D5</v>
      </c>
      <c r="D806" t="str">
        <f t="shared" si="115"/>
        <v>U3-D5</v>
      </c>
      <c r="E806" t="s">
        <v>784</v>
      </c>
      <c r="F806" t="s">
        <v>998</v>
      </c>
      <c r="G806" t="s">
        <v>666</v>
      </c>
      <c r="AT806" t="str">
        <f t="shared" si="116"/>
        <v>NetU3_D5</v>
      </c>
      <c r="AU806" t="str">
        <f t="shared" si="117"/>
        <v>--</v>
      </c>
    </row>
    <row r="807" spans="1:47" x14ac:dyDescent="0.25">
      <c r="A807" t="str">
        <f t="shared" si="112"/>
        <v>U3-E1</v>
      </c>
      <c r="B807" t="str">
        <f t="shared" si="113"/>
        <v>NetU3_E1</v>
      </c>
      <c r="C807" t="str">
        <f t="shared" si="114"/>
        <v>U3-NetU3_E1</v>
      </c>
      <c r="D807" t="str">
        <f t="shared" si="115"/>
        <v>U3-E1</v>
      </c>
      <c r="E807" t="s">
        <v>784</v>
      </c>
      <c r="F807" t="s">
        <v>1210</v>
      </c>
      <c r="G807" t="s">
        <v>667</v>
      </c>
      <c r="AT807" t="str">
        <f t="shared" si="116"/>
        <v>NetU3_E1</v>
      </c>
      <c r="AU807" t="str">
        <f t="shared" si="117"/>
        <v>--</v>
      </c>
    </row>
    <row r="808" spans="1:47" x14ac:dyDescent="0.25">
      <c r="A808" t="str">
        <f t="shared" si="112"/>
        <v>U3-E2</v>
      </c>
      <c r="B808" t="str">
        <f t="shared" si="113"/>
        <v>NetU3_E2</v>
      </c>
      <c r="C808" t="str">
        <f t="shared" si="114"/>
        <v>U3-NetU3_E2</v>
      </c>
      <c r="D808" t="str">
        <f t="shared" si="115"/>
        <v>U3-E2</v>
      </c>
      <c r="E808" t="s">
        <v>784</v>
      </c>
      <c r="F808" t="s">
        <v>1000</v>
      </c>
      <c r="G808" t="s">
        <v>668</v>
      </c>
      <c r="AT808" t="str">
        <f t="shared" si="116"/>
        <v>NetU3_E2</v>
      </c>
      <c r="AU808" t="str">
        <f t="shared" si="117"/>
        <v>--</v>
      </c>
    </row>
    <row r="809" spans="1:47" x14ac:dyDescent="0.25">
      <c r="A809" t="str">
        <f t="shared" si="112"/>
        <v>U3-E3</v>
      </c>
      <c r="B809" t="str">
        <f t="shared" si="113"/>
        <v>NetU3_E3</v>
      </c>
      <c r="C809" t="str">
        <f t="shared" si="114"/>
        <v>U3-NetU3_E3</v>
      </c>
      <c r="D809" t="str">
        <f t="shared" si="115"/>
        <v>U3-E3</v>
      </c>
      <c r="E809" t="s">
        <v>784</v>
      </c>
      <c r="F809" t="s">
        <v>1211</v>
      </c>
      <c r="G809" t="s">
        <v>669</v>
      </c>
      <c r="AT809" t="str">
        <f t="shared" si="116"/>
        <v>NetU3_E3</v>
      </c>
      <c r="AU809" t="str">
        <f t="shared" si="117"/>
        <v>--</v>
      </c>
    </row>
    <row r="810" spans="1:47" x14ac:dyDescent="0.25">
      <c r="A810" t="str">
        <f t="shared" si="112"/>
        <v>U3-E4</v>
      </c>
      <c r="B810" t="str">
        <f t="shared" si="113"/>
        <v>NetU3_E4</v>
      </c>
      <c r="C810" t="str">
        <f t="shared" si="114"/>
        <v>U3-NetU3_E4</v>
      </c>
      <c r="D810" t="str">
        <f t="shared" si="115"/>
        <v>U3-E4</v>
      </c>
      <c r="E810" t="s">
        <v>784</v>
      </c>
      <c r="F810" t="s">
        <v>1212</v>
      </c>
      <c r="G810" t="s">
        <v>670</v>
      </c>
      <c r="AT810" t="str">
        <f t="shared" si="116"/>
        <v>NetU3_E4</v>
      </c>
      <c r="AU810" t="str">
        <f t="shared" si="117"/>
        <v>--</v>
      </c>
    </row>
    <row r="811" spans="1:47" x14ac:dyDescent="0.25">
      <c r="A811" t="str">
        <f t="shared" si="112"/>
        <v>U3-E5</v>
      </c>
      <c r="B811" t="str">
        <f t="shared" si="113"/>
        <v>NetU3_E5</v>
      </c>
      <c r="C811" t="str">
        <f t="shared" si="114"/>
        <v>U3-NetU3_E5</v>
      </c>
      <c r="D811" t="str">
        <f t="shared" si="115"/>
        <v>U3-E5</v>
      </c>
      <c r="E811" t="s">
        <v>784</v>
      </c>
      <c r="F811" t="s">
        <v>1213</v>
      </c>
      <c r="G811" t="s">
        <v>673</v>
      </c>
      <c r="AT811" t="str">
        <f t="shared" si="116"/>
        <v>NetU3_E5</v>
      </c>
      <c r="AU811" t="str">
        <f t="shared" si="117"/>
        <v>--</v>
      </c>
    </row>
    <row r="812" spans="1:47" x14ac:dyDescent="0.25">
      <c r="A812" t="str">
        <f t="shared" si="112"/>
        <v>U4-1</v>
      </c>
      <c r="B812" t="str">
        <f t="shared" si="113"/>
        <v>NetU4_1</v>
      </c>
      <c r="C812" t="str">
        <f t="shared" si="114"/>
        <v>U4-NetU4_1</v>
      </c>
      <c r="D812" t="str">
        <f t="shared" si="115"/>
        <v>U4-1</v>
      </c>
      <c r="E812" t="s">
        <v>786</v>
      </c>
      <c r="F812">
        <v>1</v>
      </c>
      <c r="G812" t="s">
        <v>1240</v>
      </c>
      <c r="AT812" t="str">
        <f t="shared" si="116"/>
        <v>NetU4_1</v>
      </c>
      <c r="AU812" t="str">
        <f t="shared" si="117"/>
        <v>--</v>
      </c>
    </row>
    <row r="813" spans="1:47" x14ac:dyDescent="0.25">
      <c r="A813" t="str">
        <f t="shared" si="112"/>
        <v>U4-2</v>
      </c>
      <c r="B813" t="str">
        <f t="shared" si="113"/>
        <v>NetU4_2</v>
      </c>
      <c r="C813" t="str">
        <f t="shared" si="114"/>
        <v>U4-NetU4_2</v>
      </c>
      <c r="D813" t="str">
        <f t="shared" si="115"/>
        <v>U4-2</v>
      </c>
      <c r="E813" t="s">
        <v>786</v>
      </c>
      <c r="F813">
        <v>2</v>
      </c>
      <c r="G813" t="s">
        <v>1241</v>
      </c>
      <c r="AT813" t="str">
        <f t="shared" si="116"/>
        <v>NetU4_2</v>
      </c>
      <c r="AU813" t="str">
        <f t="shared" si="117"/>
        <v>--</v>
      </c>
    </row>
    <row r="814" spans="1:47" x14ac:dyDescent="0.25">
      <c r="A814" t="str">
        <f t="shared" si="112"/>
        <v>U4-3</v>
      </c>
      <c r="B814" t="str">
        <f t="shared" si="113"/>
        <v>GND</v>
      </c>
      <c r="C814" t="str">
        <f t="shared" si="114"/>
        <v>U4-GND</v>
      </c>
      <c r="D814" t="str">
        <f t="shared" si="115"/>
        <v>U4-3</v>
      </c>
      <c r="E814" t="s">
        <v>786</v>
      </c>
      <c r="F814">
        <v>3</v>
      </c>
      <c r="G814" t="s">
        <v>291</v>
      </c>
      <c r="AT814" t="str">
        <f t="shared" si="116"/>
        <v>GND</v>
      </c>
      <c r="AU814" t="str">
        <f t="shared" si="117"/>
        <v>--</v>
      </c>
    </row>
    <row r="815" spans="1:47" x14ac:dyDescent="0.25">
      <c r="A815" t="str">
        <f t="shared" si="112"/>
        <v>U4-4</v>
      </c>
      <c r="B815" t="str">
        <f t="shared" si="113"/>
        <v>MSS_REFCLK5_IN_P</v>
      </c>
      <c r="C815" t="str">
        <f t="shared" si="114"/>
        <v>U4-MSS_REFCLK5_IN_P</v>
      </c>
      <c r="D815" t="str">
        <f t="shared" si="115"/>
        <v>U4-4</v>
      </c>
      <c r="E815" t="s">
        <v>786</v>
      </c>
      <c r="F815">
        <v>4</v>
      </c>
      <c r="G815" t="s">
        <v>609</v>
      </c>
      <c r="AT815" t="str">
        <f t="shared" si="116"/>
        <v>MSS_REFCLK5_IN_P</v>
      </c>
      <c r="AU815" t="str">
        <f t="shared" si="117"/>
        <v>--</v>
      </c>
    </row>
    <row r="816" spans="1:47" x14ac:dyDescent="0.25">
      <c r="A816" t="str">
        <f t="shared" si="112"/>
        <v>U4-5</v>
      </c>
      <c r="B816" t="str">
        <f t="shared" si="113"/>
        <v>MSS_REFCLK5_IN_N</v>
      </c>
      <c r="C816" t="str">
        <f t="shared" si="114"/>
        <v>U4-MSS_REFCLK5_IN_N</v>
      </c>
      <c r="D816" t="str">
        <f t="shared" si="115"/>
        <v>U4-5</v>
      </c>
      <c r="E816" t="s">
        <v>786</v>
      </c>
      <c r="F816">
        <v>5</v>
      </c>
      <c r="G816" t="s">
        <v>608</v>
      </c>
      <c r="AT816" t="str">
        <f t="shared" si="116"/>
        <v>MSS_REFCLK5_IN_N</v>
      </c>
      <c r="AU816" t="str">
        <f t="shared" si="117"/>
        <v>--</v>
      </c>
    </row>
    <row r="817" spans="1:47" x14ac:dyDescent="0.25">
      <c r="A817" t="str">
        <f t="shared" si="112"/>
        <v>U4-6</v>
      </c>
      <c r="B817" t="str">
        <f t="shared" si="113"/>
        <v>NetC88_1</v>
      </c>
      <c r="C817" t="str">
        <f t="shared" si="114"/>
        <v>U4-NetC88_1</v>
      </c>
      <c r="D817" t="str">
        <f t="shared" si="115"/>
        <v>U4-6</v>
      </c>
      <c r="E817" t="s">
        <v>786</v>
      </c>
      <c r="F817">
        <v>6</v>
      </c>
      <c r="G817" t="s">
        <v>629</v>
      </c>
      <c r="AT817" t="str">
        <f t="shared" si="116"/>
        <v>NetC88_1</v>
      </c>
      <c r="AU817" t="str">
        <f t="shared" si="117"/>
        <v>--</v>
      </c>
    </row>
    <row r="818" spans="1:47" x14ac:dyDescent="0.25">
      <c r="A818" t="str">
        <f t="shared" si="112"/>
        <v>U5-1</v>
      </c>
      <c r="B818" t="str">
        <f t="shared" si="113"/>
        <v>NetU5_1</v>
      </c>
      <c r="C818" t="str">
        <f t="shared" si="114"/>
        <v>U5-NetU5_1</v>
      </c>
      <c r="D818" t="str">
        <f t="shared" si="115"/>
        <v>U5-1</v>
      </c>
      <c r="E818" t="s">
        <v>787</v>
      </c>
      <c r="F818">
        <v>1</v>
      </c>
      <c r="G818" t="s">
        <v>1242</v>
      </c>
      <c r="AT818" t="str">
        <f t="shared" si="116"/>
        <v>NetU5_1</v>
      </c>
      <c r="AU818" t="str">
        <f t="shared" si="117"/>
        <v>--</v>
      </c>
    </row>
    <row r="819" spans="1:47" x14ac:dyDescent="0.25">
      <c r="A819" t="str">
        <f t="shared" si="112"/>
        <v>U5-2</v>
      </c>
      <c r="B819" t="str">
        <f t="shared" si="113"/>
        <v>NetU5_2</v>
      </c>
      <c r="C819" t="str">
        <f t="shared" si="114"/>
        <v>U5-NetU5_2</v>
      </c>
      <c r="D819" t="str">
        <f t="shared" si="115"/>
        <v>U5-2</v>
      </c>
      <c r="E819" t="s">
        <v>787</v>
      </c>
      <c r="F819">
        <v>2</v>
      </c>
      <c r="G819" t="s">
        <v>1243</v>
      </c>
      <c r="AT819" t="str">
        <f t="shared" si="116"/>
        <v>NetU5_2</v>
      </c>
      <c r="AU819" t="str">
        <f t="shared" si="117"/>
        <v>--</v>
      </c>
    </row>
    <row r="820" spans="1:47" x14ac:dyDescent="0.25">
      <c r="A820" t="str">
        <f t="shared" si="112"/>
        <v>U5-3</v>
      </c>
      <c r="B820" t="str">
        <f t="shared" si="113"/>
        <v>GND</v>
      </c>
      <c r="C820" t="str">
        <f t="shared" si="114"/>
        <v>U5-GND</v>
      </c>
      <c r="D820" t="str">
        <f t="shared" si="115"/>
        <v>U5-3</v>
      </c>
      <c r="E820" t="s">
        <v>787</v>
      </c>
      <c r="F820">
        <v>3</v>
      </c>
      <c r="G820" t="s">
        <v>291</v>
      </c>
      <c r="AT820" t="str">
        <f t="shared" si="116"/>
        <v>GND</v>
      </c>
      <c r="AU820" t="str">
        <f t="shared" si="117"/>
        <v>--</v>
      </c>
    </row>
    <row r="821" spans="1:47" x14ac:dyDescent="0.25">
      <c r="A821" t="str">
        <f t="shared" si="112"/>
        <v>U5-4</v>
      </c>
      <c r="B821" t="str">
        <f t="shared" si="113"/>
        <v>XCVR_CLK2_P</v>
      </c>
      <c r="C821" t="str">
        <f t="shared" si="114"/>
        <v>U5-XCVR_CLK2_P</v>
      </c>
      <c r="D821" t="str">
        <f t="shared" si="115"/>
        <v>U5-4</v>
      </c>
      <c r="E821" t="s">
        <v>787</v>
      </c>
      <c r="F821">
        <v>4</v>
      </c>
      <c r="G821" t="s">
        <v>816</v>
      </c>
      <c r="AT821" t="str">
        <f t="shared" si="116"/>
        <v>XCVR_CLK2_P</v>
      </c>
      <c r="AU821" t="str">
        <f t="shared" si="117"/>
        <v>--</v>
      </c>
    </row>
    <row r="822" spans="1:47" x14ac:dyDescent="0.25">
      <c r="A822" t="str">
        <f t="shared" si="112"/>
        <v>U5-5</v>
      </c>
      <c r="B822" t="str">
        <f t="shared" si="113"/>
        <v>XCVR_CLK2_N</v>
      </c>
      <c r="C822" t="str">
        <f t="shared" si="114"/>
        <v>U5-XCVR_CLK2_N</v>
      </c>
      <c r="D822" t="str">
        <f t="shared" si="115"/>
        <v>U5-5</v>
      </c>
      <c r="E822" t="s">
        <v>787</v>
      </c>
      <c r="F822">
        <v>5</v>
      </c>
      <c r="G822" t="s">
        <v>813</v>
      </c>
      <c r="AT822" t="str">
        <f t="shared" si="116"/>
        <v>XCVR_CLK2_N</v>
      </c>
      <c r="AU822" t="str">
        <f t="shared" si="117"/>
        <v>--</v>
      </c>
    </row>
    <row r="823" spans="1:47" x14ac:dyDescent="0.25">
      <c r="A823" t="str">
        <f t="shared" si="112"/>
        <v>U5-6</v>
      </c>
      <c r="B823" t="str">
        <f t="shared" si="113"/>
        <v>NetC112_1</v>
      </c>
      <c r="C823" t="str">
        <f t="shared" si="114"/>
        <v>U5-NetC112_1</v>
      </c>
      <c r="D823" t="str">
        <f t="shared" si="115"/>
        <v>U5-6</v>
      </c>
      <c r="E823" t="s">
        <v>787</v>
      </c>
      <c r="F823">
        <v>6</v>
      </c>
      <c r="G823" t="s">
        <v>611</v>
      </c>
      <c r="AT823" t="str">
        <f t="shared" si="116"/>
        <v>NetC112_1</v>
      </c>
      <c r="AU823" t="str">
        <f t="shared" si="117"/>
        <v>--</v>
      </c>
    </row>
    <row r="824" spans="1:47" x14ac:dyDescent="0.25">
      <c r="A824" t="str">
        <f t="shared" si="112"/>
        <v>U6-A1</v>
      </c>
      <c r="B824" t="str">
        <f t="shared" si="113"/>
        <v>NetU6_A1</v>
      </c>
      <c r="C824" t="str">
        <f t="shared" si="114"/>
        <v>U6-NetU6_A1</v>
      </c>
      <c r="D824" t="str">
        <f t="shared" si="115"/>
        <v>U6-A1</v>
      </c>
      <c r="E824" t="s">
        <v>1086</v>
      </c>
      <c r="F824" t="s">
        <v>986</v>
      </c>
      <c r="G824" t="s">
        <v>1244</v>
      </c>
      <c r="AT824" t="str">
        <f t="shared" si="116"/>
        <v>NetU6_A1</v>
      </c>
      <c r="AU824" t="str">
        <f t="shared" si="117"/>
        <v>--</v>
      </c>
    </row>
    <row r="825" spans="1:47" x14ac:dyDescent="0.25">
      <c r="A825" t="str">
        <f t="shared" si="112"/>
        <v>U6-A2</v>
      </c>
      <c r="B825" t="str">
        <f t="shared" si="113"/>
        <v>NetU6_A2</v>
      </c>
      <c r="C825" t="str">
        <f t="shared" si="114"/>
        <v>U6-NetU6_A2</v>
      </c>
      <c r="D825" t="str">
        <f t="shared" si="115"/>
        <v>U6-A2</v>
      </c>
      <c r="E825" t="s">
        <v>1086</v>
      </c>
      <c r="F825" t="s">
        <v>1196</v>
      </c>
      <c r="G825" t="s">
        <v>1245</v>
      </c>
      <c r="AT825" t="str">
        <f t="shared" si="116"/>
        <v>NetU6_A2</v>
      </c>
      <c r="AU825" t="str">
        <f t="shared" si="117"/>
        <v>--</v>
      </c>
    </row>
    <row r="826" spans="1:47" x14ac:dyDescent="0.25">
      <c r="A826" t="str">
        <f t="shared" si="112"/>
        <v>U6-A3</v>
      </c>
      <c r="B826" t="str">
        <f t="shared" si="113"/>
        <v>GND</v>
      </c>
      <c r="C826" t="str">
        <f t="shared" si="114"/>
        <v>U6-GND</v>
      </c>
      <c r="D826" t="str">
        <f t="shared" si="115"/>
        <v>U6-A3</v>
      </c>
      <c r="E826" t="s">
        <v>1086</v>
      </c>
      <c r="F826" t="s">
        <v>1198</v>
      </c>
      <c r="G826" t="s">
        <v>291</v>
      </c>
      <c r="AT826" t="str">
        <f t="shared" si="116"/>
        <v>GND</v>
      </c>
      <c r="AU826" t="str">
        <f t="shared" si="117"/>
        <v>--</v>
      </c>
    </row>
    <row r="827" spans="1:47" x14ac:dyDescent="0.25">
      <c r="A827" t="str">
        <f t="shared" si="112"/>
        <v>U6-A4</v>
      </c>
      <c r="B827" t="str">
        <f t="shared" si="113"/>
        <v>+1.1V_LPDDR4</v>
      </c>
      <c r="C827" t="str">
        <f t="shared" si="114"/>
        <v>U6-+1.1V_LPDDR4</v>
      </c>
      <c r="D827" t="str">
        <f t="shared" si="115"/>
        <v>U6-A4</v>
      </c>
      <c r="E827" t="s">
        <v>1086</v>
      </c>
      <c r="F827" t="s">
        <v>987</v>
      </c>
      <c r="G827" t="s">
        <v>293</v>
      </c>
      <c r="AT827" t="str">
        <f t="shared" si="116"/>
        <v>+1.1V_LPDDR4</v>
      </c>
      <c r="AU827" t="str">
        <f t="shared" si="117"/>
        <v>--</v>
      </c>
    </row>
    <row r="828" spans="1:47" x14ac:dyDescent="0.25">
      <c r="A828" t="str">
        <f t="shared" si="112"/>
        <v>U6-A5</v>
      </c>
      <c r="B828" t="str">
        <f t="shared" si="113"/>
        <v>LPDDR4_ZQA0</v>
      </c>
      <c r="C828" t="str">
        <f t="shared" si="114"/>
        <v>U6-LPDDR4_ZQA0</v>
      </c>
      <c r="D828" t="str">
        <f t="shared" si="115"/>
        <v>U6-A5</v>
      </c>
      <c r="E828" t="s">
        <v>1086</v>
      </c>
      <c r="F828" t="s">
        <v>1097</v>
      </c>
      <c r="G828" t="s">
        <v>604</v>
      </c>
      <c r="AT828" t="str">
        <f t="shared" si="116"/>
        <v>LPDDR4_ZQA0</v>
      </c>
      <c r="AU828" t="str">
        <f t="shared" si="117"/>
        <v>--</v>
      </c>
    </row>
    <row r="829" spans="1:47" x14ac:dyDescent="0.25">
      <c r="A829" t="str">
        <f t="shared" si="112"/>
        <v>U6-A8</v>
      </c>
      <c r="B829" t="str">
        <f t="shared" si="113"/>
        <v>LPDDR4_ZQA1</v>
      </c>
      <c r="C829" t="str">
        <f t="shared" si="114"/>
        <v>U6-LPDDR4_ZQA1</v>
      </c>
      <c r="D829" t="str">
        <f t="shared" si="115"/>
        <v>U6-A8</v>
      </c>
      <c r="E829" t="s">
        <v>1086</v>
      </c>
      <c r="F829" t="s">
        <v>1100</v>
      </c>
      <c r="G829" t="s">
        <v>605</v>
      </c>
      <c r="AT829" t="str">
        <f t="shared" si="116"/>
        <v>LPDDR4_ZQA1</v>
      </c>
      <c r="AU829" t="str">
        <f t="shared" si="117"/>
        <v>--</v>
      </c>
    </row>
    <row r="830" spans="1:47" x14ac:dyDescent="0.25">
      <c r="A830" t="str">
        <f t="shared" si="112"/>
        <v>U6-A9</v>
      </c>
      <c r="B830" t="str">
        <f t="shared" si="113"/>
        <v>+1.1V_LPDDR4</v>
      </c>
      <c r="C830" t="str">
        <f t="shared" si="114"/>
        <v>U6-+1.1V_LPDDR4</v>
      </c>
      <c r="D830" t="str">
        <f t="shared" si="115"/>
        <v>U6-A9</v>
      </c>
      <c r="E830" t="s">
        <v>1086</v>
      </c>
      <c r="F830" t="s">
        <v>1101</v>
      </c>
      <c r="G830" t="s">
        <v>293</v>
      </c>
      <c r="AT830" t="str">
        <f t="shared" si="116"/>
        <v>+1.1V_LPDDR4</v>
      </c>
      <c r="AU830" t="str">
        <f t="shared" si="117"/>
        <v>--</v>
      </c>
    </row>
    <row r="831" spans="1:47" x14ac:dyDescent="0.25">
      <c r="A831" t="str">
        <f t="shared" si="112"/>
        <v>U6-A10</v>
      </c>
      <c r="B831" t="str">
        <f t="shared" si="113"/>
        <v>GND</v>
      </c>
      <c r="C831" t="str">
        <f t="shared" si="114"/>
        <v>U6-GND</v>
      </c>
      <c r="D831" t="str">
        <f t="shared" si="115"/>
        <v>U6-A10</v>
      </c>
      <c r="E831" t="s">
        <v>1086</v>
      </c>
      <c r="F831" t="s">
        <v>1102</v>
      </c>
      <c r="G831" t="s">
        <v>291</v>
      </c>
      <c r="AT831" t="str">
        <f t="shared" si="116"/>
        <v>GND</v>
      </c>
      <c r="AU831" t="str">
        <f t="shared" si="117"/>
        <v>--</v>
      </c>
    </row>
    <row r="832" spans="1:47" x14ac:dyDescent="0.25">
      <c r="A832" t="str">
        <f t="shared" si="112"/>
        <v>U6-A11</v>
      </c>
      <c r="B832" t="str">
        <f t="shared" si="113"/>
        <v>NetU6_A11</v>
      </c>
      <c r="C832" t="str">
        <f t="shared" si="114"/>
        <v>U6-NetU6_A11</v>
      </c>
      <c r="D832" t="str">
        <f t="shared" si="115"/>
        <v>U6-A11</v>
      </c>
      <c r="E832" t="s">
        <v>1086</v>
      </c>
      <c r="F832" t="s">
        <v>1103</v>
      </c>
      <c r="G832" t="s">
        <v>1246</v>
      </c>
      <c r="AT832" t="str">
        <f t="shared" si="116"/>
        <v>NetU6_A11</v>
      </c>
      <c r="AU832" t="str">
        <f t="shared" si="117"/>
        <v>--</v>
      </c>
    </row>
    <row r="833" spans="1:47" x14ac:dyDescent="0.25">
      <c r="A833" t="str">
        <f t="shared" si="112"/>
        <v>U6-A12</v>
      </c>
      <c r="B833" t="str">
        <f t="shared" si="113"/>
        <v>NetU6_A12</v>
      </c>
      <c r="C833" t="str">
        <f t="shared" si="114"/>
        <v>U6-NetU6_A12</v>
      </c>
      <c r="D833" t="str">
        <f t="shared" si="115"/>
        <v>U6-A12</v>
      </c>
      <c r="E833" t="s">
        <v>1086</v>
      </c>
      <c r="F833" t="s">
        <v>1104</v>
      </c>
      <c r="G833" t="s">
        <v>1247</v>
      </c>
      <c r="AT833" t="str">
        <f t="shared" si="116"/>
        <v>NetU6_A12</v>
      </c>
      <c r="AU833" t="str">
        <f t="shared" si="117"/>
        <v>--</v>
      </c>
    </row>
    <row r="834" spans="1:47" x14ac:dyDescent="0.25">
      <c r="A834" t="str">
        <f t="shared" si="112"/>
        <v>U6-AA1</v>
      </c>
      <c r="B834" t="str">
        <f t="shared" si="113"/>
        <v>NetU6_AA1</v>
      </c>
      <c r="C834" t="str">
        <f t="shared" si="114"/>
        <v>U6-NetU6_AA1</v>
      </c>
      <c r="D834" t="str">
        <f t="shared" si="115"/>
        <v>U6-AA1</v>
      </c>
      <c r="E834" t="s">
        <v>1086</v>
      </c>
      <c r="F834" t="s">
        <v>672</v>
      </c>
      <c r="G834" t="s">
        <v>1248</v>
      </c>
      <c r="AT834" t="str">
        <f t="shared" si="116"/>
        <v>NetU6_AA1</v>
      </c>
      <c r="AU834" t="str">
        <f t="shared" si="117"/>
        <v>--</v>
      </c>
    </row>
    <row r="835" spans="1:47" x14ac:dyDescent="0.25">
      <c r="A835" t="str">
        <f t="shared" si="112"/>
        <v>U6-AA2</v>
      </c>
      <c r="B835" t="str">
        <f t="shared" si="113"/>
        <v>LPDDR4_DQ16</v>
      </c>
      <c r="C835" t="str">
        <f t="shared" si="114"/>
        <v>U6-LPDDR4_DQ16</v>
      </c>
      <c r="D835" t="str">
        <f t="shared" si="115"/>
        <v>U6-AA2</v>
      </c>
      <c r="E835" t="s">
        <v>1086</v>
      </c>
      <c r="F835" t="s">
        <v>674</v>
      </c>
      <c r="G835" t="s">
        <v>545</v>
      </c>
      <c r="AT835" t="str">
        <f t="shared" si="116"/>
        <v>LPDDR4_DQ16</v>
      </c>
      <c r="AU835" t="str">
        <f t="shared" si="117"/>
        <v>--</v>
      </c>
    </row>
    <row r="836" spans="1:47" x14ac:dyDescent="0.25">
      <c r="A836" t="str">
        <f t="shared" si="112"/>
        <v>U6-AA3</v>
      </c>
      <c r="B836" t="str">
        <f t="shared" si="113"/>
        <v>+1.1V_LPDDR4</v>
      </c>
      <c r="C836" t="str">
        <f t="shared" si="114"/>
        <v>U6-+1.1V_LPDDR4</v>
      </c>
      <c r="D836" t="str">
        <f t="shared" si="115"/>
        <v>U6-AA3</v>
      </c>
      <c r="E836" t="s">
        <v>1086</v>
      </c>
      <c r="F836" t="s">
        <v>676</v>
      </c>
      <c r="G836" t="s">
        <v>293</v>
      </c>
      <c r="AT836" t="str">
        <f t="shared" si="116"/>
        <v>+1.1V_LPDDR4</v>
      </c>
      <c r="AU836" t="str">
        <f t="shared" si="117"/>
        <v>--</v>
      </c>
    </row>
    <row r="837" spans="1:47" x14ac:dyDescent="0.25">
      <c r="A837" t="str">
        <f t="shared" si="112"/>
        <v>U6-AA4</v>
      </c>
      <c r="B837" t="str">
        <f t="shared" si="113"/>
        <v>LPDDR4_DQ23</v>
      </c>
      <c r="C837" t="str">
        <f t="shared" si="114"/>
        <v>U6-LPDDR4_DQ23</v>
      </c>
      <c r="D837" t="str">
        <f t="shared" si="115"/>
        <v>U6-AA4</v>
      </c>
      <c r="E837" t="s">
        <v>1086</v>
      </c>
      <c r="F837" t="s">
        <v>990</v>
      </c>
      <c r="G837" t="s">
        <v>559</v>
      </c>
      <c r="AT837" t="str">
        <f t="shared" si="116"/>
        <v>LPDDR4_DQ23</v>
      </c>
      <c r="AU837" t="str">
        <f t="shared" si="117"/>
        <v>--</v>
      </c>
    </row>
    <row r="838" spans="1:47" x14ac:dyDescent="0.25">
      <c r="A838" t="str">
        <f t="shared" ref="A838:A901" si="118">$E838&amp;"-"&amp;$F838</f>
        <v>U6-AA5</v>
      </c>
      <c r="B838" t="str">
        <f t="shared" ref="B838:B901" si="119">IF(OR(E838=$A$2,E838=$B$2,E838=$C$2,E838=$D$2),"--",G838)</f>
        <v>+1.1V_LPDDR4</v>
      </c>
      <c r="C838" t="str">
        <f t="shared" ref="C838:C901" si="120">$E838&amp;"-"&amp;$G838</f>
        <v>U6-+1.1V_LPDDR4</v>
      </c>
      <c r="D838" t="str">
        <f t="shared" ref="D838:D901" si="121">A838</f>
        <v>U6-AA5</v>
      </c>
      <c r="E838" t="s">
        <v>1086</v>
      </c>
      <c r="F838" t="s">
        <v>678</v>
      </c>
      <c r="G838" t="s">
        <v>293</v>
      </c>
      <c r="AT838" t="str">
        <f t="shared" ref="AT838:AT901" si="122">IF(IF(COUNTIF($AO$6:$AQ$150,B838)&gt;0,"---","--")="---",VLOOKUP(B838,$AO$6:$AQ$150,3,0),B838)</f>
        <v>+1.1V_LPDDR4</v>
      </c>
      <c r="AU838" t="str">
        <f t="shared" ref="AU838:AU901" si="123">IF(IF(COUNTIF($AO$6:$AQ$150,B838)&gt;0,"---","--")="---",VLOOKUP(B838,$AO$6:$AQ$150,2,0),"--")</f>
        <v>--</v>
      </c>
    </row>
    <row r="839" spans="1:47" x14ac:dyDescent="0.25">
      <c r="A839" t="str">
        <f t="shared" si="118"/>
        <v>U6-AA8</v>
      </c>
      <c r="B839" t="str">
        <f t="shared" si="119"/>
        <v>+1.1V_LPDDR4</v>
      </c>
      <c r="C839" t="str">
        <f t="shared" si="120"/>
        <v>U6-+1.1V_LPDDR4</v>
      </c>
      <c r="D839" t="str">
        <f t="shared" si="121"/>
        <v>U6-AA8</v>
      </c>
      <c r="E839" t="s">
        <v>1086</v>
      </c>
      <c r="F839" t="s">
        <v>684</v>
      </c>
      <c r="G839" t="s">
        <v>293</v>
      </c>
      <c r="AT839" t="str">
        <f t="shared" si="122"/>
        <v>+1.1V_LPDDR4</v>
      </c>
      <c r="AU839" t="str">
        <f t="shared" si="123"/>
        <v>--</v>
      </c>
    </row>
    <row r="840" spans="1:47" x14ac:dyDescent="0.25">
      <c r="A840" t="str">
        <f t="shared" si="118"/>
        <v>U6-AA9</v>
      </c>
      <c r="B840" t="str">
        <f t="shared" si="119"/>
        <v>LPDDR4_DQ31</v>
      </c>
      <c r="C840" t="str">
        <f t="shared" si="120"/>
        <v>U6-LPDDR4_DQ31</v>
      </c>
      <c r="D840" t="str">
        <f t="shared" si="121"/>
        <v>U6-AA9</v>
      </c>
      <c r="E840" t="s">
        <v>1086</v>
      </c>
      <c r="F840" t="s">
        <v>686</v>
      </c>
      <c r="G840" t="s">
        <v>574</v>
      </c>
      <c r="AT840" t="str">
        <f t="shared" si="122"/>
        <v>LPDDR4_DQ31</v>
      </c>
      <c r="AU840" t="str">
        <f t="shared" si="123"/>
        <v>--</v>
      </c>
    </row>
    <row r="841" spans="1:47" x14ac:dyDescent="0.25">
      <c r="A841" t="str">
        <f t="shared" si="118"/>
        <v>U6-AA10</v>
      </c>
      <c r="B841" t="str">
        <f t="shared" si="119"/>
        <v>+1.1V_LPDDR4</v>
      </c>
      <c r="C841" t="str">
        <f t="shared" si="120"/>
        <v>U6-+1.1V_LPDDR4</v>
      </c>
      <c r="D841" t="str">
        <f t="shared" si="121"/>
        <v>U6-AA10</v>
      </c>
      <c r="E841" t="s">
        <v>1086</v>
      </c>
      <c r="F841" t="s">
        <v>688</v>
      </c>
      <c r="G841" t="s">
        <v>293</v>
      </c>
      <c r="AT841" t="str">
        <f t="shared" si="122"/>
        <v>+1.1V_LPDDR4</v>
      </c>
      <c r="AU841" t="str">
        <f t="shared" si="123"/>
        <v>--</v>
      </c>
    </row>
    <row r="842" spans="1:47" x14ac:dyDescent="0.25">
      <c r="A842" t="str">
        <f t="shared" si="118"/>
        <v>U6-AA11</v>
      </c>
      <c r="B842" t="str">
        <f t="shared" si="119"/>
        <v>LPDDR4_DQ24</v>
      </c>
      <c r="C842" t="str">
        <f t="shared" si="120"/>
        <v>U6-LPDDR4_DQ24</v>
      </c>
      <c r="D842" t="str">
        <f t="shared" si="121"/>
        <v>U6-AA11</v>
      </c>
      <c r="E842" t="s">
        <v>1086</v>
      </c>
      <c r="F842" t="s">
        <v>690</v>
      </c>
      <c r="G842" t="s">
        <v>561</v>
      </c>
      <c r="AT842" t="str">
        <f t="shared" si="122"/>
        <v>LPDDR4_DQ24</v>
      </c>
      <c r="AU842" t="str">
        <f t="shared" si="123"/>
        <v>--</v>
      </c>
    </row>
    <row r="843" spans="1:47" x14ac:dyDescent="0.25">
      <c r="A843" t="str">
        <f t="shared" si="118"/>
        <v>U6-AA12</v>
      </c>
      <c r="B843" t="str">
        <f t="shared" si="119"/>
        <v>NetU6_AA12</v>
      </c>
      <c r="C843" t="str">
        <f t="shared" si="120"/>
        <v>U6-NetU6_AA12</v>
      </c>
      <c r="D843" t="str">
        <f t="shared" si="121"/>
        <v>U6-AA12</v>
      </c>
      <c r="E843" t="s">
        <v>1086</v>
      </c>
      <c r="F843" t="s">
        <v>856</v>
      </c>
      <c r="G843" t="s">
        <v>1249</v>
      </c>
      <c r="AT843" t="str">
        <f t="shared" si="122"/>
        <v>NetU6_AA12</v>
      </c>
      <c r="AU843" t="str">
        <f t="shared" si="123"/>
        <v>--</v>
      </c>
    </row>
    <row r="844" spans="1:47" x14ac:dyDescent="0.25">
      <c r="A844" t="str">
        <f t="shared" si="118"/>
        <v>U6-AB1</v>
      </c>
      <c r="B844" t="str">
        <f t="shared" si="119"/>
        <v>NetU6_AB1</v>
      </c>
      <c r="C844" t="str">
        <f t="shared" si="120"/>
        <v>U6-NetU6_AB1</v>
      </c>
      <c r="D844" t="str">
        <f t="shared" si="121"/>
        <v>U6-AB1</v>
      </c>
      <c r="E844" t="s">
        <v>1086</v>
      </c>
      <c r="F844" t="s">
        <v>992</v>
      </c>
      <c r="G844" t="s">
        <v>1250</v>
      </c>
      <c r="AT844" t="str">
        <f t="shared" si="122"/>
        <v>NetU6_AB1</v>
      </c>
      <c r="AU844" t="str">
        <f t="shared" si="123"/>
        <v>--</v>
      </c>
    </row>
    <row r="845" spans="1:47" x14ac:dyDescent="0.25">
      <c r="A845" t="str">
        <f t="shared" si="118"/>
        <v>U6-AB2</v>
      </c>
      <c r="B845" t="str">
        <f t="shared" si="119"/>
        <v>NetU6_AB2</v>
      </c>
      <c r="C845" t="str">
        <f t="shared" si="120"/>
        <v>U6-NetU6_AB2</v>
      </c>
      <c r="D845" t="str">
        <f t="shared" si="121"/>
        <v>U6-AB2</v>
      </c>
      <c r="E845" t="s">
        <v>1086</v>
      </c>
      <c r="F845" t="s">
        <v>692</v>
      </c>
      <c r="G845" t="s">
        <v>1251</v>
      </c>
      <c r="AT845" t="str">
        <f t="shared" si="122"/>
        <v>NetU6_AB2</v>
      </c>
      <c r="AU845" t="str">
        <f t="shared" si="123"/>
        <v>--</v>
      </c>
    </row>
    <row r="846" spans="1:47" x14ac:dyDescent="0.25">
      <c r="A846" t="str">
        <f t="shared" si="118"/>
        <v>U6-AB3</v>
      </c>
      <c r="B846" t="str">
        <f t="shared" si="119"/>
        <v>GND</v>
      </c>
      <c r="C846" t="str">
        <f t="shared" si="120"/>
        <v>U6-GND</v>
      </c>
      <c r="D846" t="str">
        <f t="shared" si="121"/>
        <v>U6-AB3</v>
      </c>
      <c r="E846" t="s">
        <v>1086</v>
      </c>
      <c r="F846" t="s">
        <v>694</v>
      </c>
      <c r="G846" t="s">
        <v>291</v>
      </c>
      <c r="AT846" t="str">
        <f t="shared" si="122"/>
        <v>GND</v>
      </c>
      <c r="AU846" t="str">
        <f t="shared" si="123"/>
        <v>--</v>
      </c>
    </row>
    <row r="847" spans="1:47" x14ac:dyDescent="0.25">
      <c r="A847" t="str">
        <f t="shared" si="118"/>
        <v>U6-AB4</v>
      </c>
      <c r="B847" t="str">
        <f t="shared" si="119"/>
        <v>+1.1V_LPDDR4</v>
      </c>
      <c r="C847" t="str">
        <f t="shared" si="120"/>
        <v>U6-+1.1V_LPDDR4</v>
      </c>
      <c r="D847" t="str">
        <f t="shared" si="121"/>
        <v>U6-AB4</v>
      </c>
      <c r="E847" t="s">
        <v>1086</v>
      </c>
      <c r="F847" t="s">
        <v>696</v>
      </c>
      <c r="G847" t="s">
        <v>293</v>
      </c>
      <c r="AT847" t="str">
        <f t="shared" si="122"/>
        <v>+1.1V_LPDDR4</v>
      </c>
      <c r="AU847" t="str">
        <f t="shared" si="123"/>
        <v>--</v>
      </c>
    </row>
    <row r="848" spans="1:47" x14ac:dyDescent="0.25">
      <c r="A848" t="str">
        <f t="shared" si="118"/>
        <v>U6-AB5</v>
      </c>
      <c r="B848" t="str">
        <f t="shared" si="119"/>
        <v>GND</v>
      </c>
      <c r="C848" t="str">
        <f t="shared" si="120"/>
        <v>U6-GND</v>
      </c>
      <c r="D848" t="str">
        <f t="shared" si="121"/>
        <v>U6-AB5</v>
      </c>
      <c r="E848" t="s">
        <v>1086</v>
      </c>
      <c r="F848" t="s">
        <v>697</v>
      </c>
      <c r="G848" t="s">
        <v>291</v>
      </c>
      <c r="AT848" t="str">
        <f t="shared" si="122"/>
        <v>GND</v>
      </c>
      <c r="AU848" t="str">
        <f t="shared" si="123"/>
        <v>--</v>
      </c>
    </row>
    <row r="849" spans="1:47" x14ac:dyDescent="0.25">
      <c r="A849" t="str">
        <f t="shared" si="118"/>
        <v>U6-AB8</v>
      </c>
      <c r="B849" t="str">
        <f t="shared" si="119"/>
        <v>GND</v>
      </c>
      <c r="C849" t="str">
        <f t="shared" si="120"/>
        <v>U6-GND</v>
      </c>
      <c r="D849" t="str">
        <f t="shared" si="121"/>
        <v>U6-AB8</v>
      </c>
      <c r="E849" t="s">
        <v>1086</v>
      </c>
      <c r="F849" t="s">
        <v>702</v>
      </c>
      <c r="G849" t="s">
        <v>291</v>
      </c>
      <c r="AT849" t="str">
        <f t="shared" si="122"/>
        <v>GND</v>
      </c>
      <c r="AU849" t="str">
        <f t="shared" si="123"/>
        <v>--</v>
      </c>
    </row>
    <row r="850" spans="1:47" x14ac:dyDescent="0.25">
      <c r="A850" t="str">
        <f t="shared" si="118"/>
        <v>U6-AB9</v>
      </c>
      <c r="B850" t="str">
        <f t="shared" si="119"/>
        <v>+1.1V_LPDDR4</v>
      </c>
      <c r="C850" t="str">
        <f t="shared" si="120"/>
        <v>U6-+1.1V_LPDDR4</v>
      </c>
      <c r="D850" t="str">
        <f t="shared" si="121"/>
        <v>U6-AB9</v>
      </c>
      <c r="E850" t="s">
        <v>1086</v>
      </c>
      <c r="F850" t="s">
        <v>704</v>
      </c>
      <c r="G850" t="s">
        <v>293</v>
      </c>
      <c r="AT850" t="str">
        <f t="shared" si="122"/>
        <v>+1.1V_LPDDR4</v>
      </c>
      <c r="AU850" t="str">
        <f t="shared" si="123"/>
        <v>--</v>
      </c>
    </row>
    <row r="851" spans="1:47" x14ac:dyDescent="0.25">
      <c r="A851" t="str">
        <f t="shared" si="118"/>
        <v>U6-AB10</v>
      </c>
      <c r="B851" t="str">
        <f t="shared" si="119"/>
        <v>GND</v>
      </c>
      <c r="C851" t="str">
        <f t="shared" si="120"/>
        <v>U6-GND</v>
      </c>
      <c r="D851" t="str">
        <f t="shared" si="121"/>
        <v>U6-AB10</v>
      </c>
      <c r="E851" t="s">
        <v>1086</v>
      </c>
      <c r="F851" t="s">
        <v>705</v>
      </c>
      <c r="G851" t="s">
        <v>291</v>
      </c>
      <c r="AT851" t="str">
        <f t="shared" si="122"/>
        <v>GND</v>
      </c>
      <c r="AU851" t="str">
        <f t="shared" si="123"/>
        <v>--</v>
      </c>
    </row>
    <row r="852" spans="1:47" x14ac:dyDescent="0.25">
      <c r="A852" t="str">
        <f t="shared" si="118"/>
        <v>U6-AB11</v>
      </c>
      <c r="B852" t="str">
        <f t="shared" si="119"/>
        <v>NetU6_AB11</v>
      </c>
      <c r="C852" t="str">
        <f t="shared" si="120"/>
        <v>U6-NetU6_AB11</v>
      </c>
      <c r="D852" t="str">
        <f t="shared" si="121"/>
        <v>U6-AB11</v>
      </c>
      <c r="E852" t="s">
        <v>1086</v>
      </c>
      <c r="F852" t="s">
        <v>993</v>
      </c>
      <c r="G852" t="s">
        <v>1252</v>
      </c>
      <c r="AT852" t="str">
        <f t="shared" si="122"/>
        <v>NetU6_AB11</v>
      </c>
      <c r="AU852" t="str">
        <f t="shared" si="123"/>
        <v>--</v>
      </c>
    </row>
    <row r="853" spans="1:47" x14ac:dyDescent="0.25">
      <c r="A853" t="str">
        <f t="shared" si="118"/>
        <v>U6-AB12</v>
      </c>
      <c r="B853" t="str">
        <f t="shared" si="119"/>
        <v>NetU6_AB12</v>
      </c>
      <c r="C853" t="str">
        <f t="shared" si="120"/>
        <v>U6-NetU6_AB12</v>
      </c>
      <c r="D853" t="str">
        <f t="shared" si="121"/>
        <v>U6-AB12</v>
      </c>
      <c r="E853" t="s">
        <v>1086</v>
      </c>
      <c r="F853" t="s">
        <v>866</v>
      </c>
      <c r="G853" t="s">
        <v>1253</v>
      </c>
      <c r="AT853" t="str">
        <f t="shared" si="122"/>
        <v>NetU6_AB12</v>
      </c>
      <c r="AU853" t="str">
        <f t="shared" si="123"/>
        <v>--</v>
      </c>
    </row>
    <row r="854" spans="1:47" x14ac:dyDescent="0.25">
      <c r="A854" t="str">
        <f t="shared" si="118"/>
        <v>U6-B1</v>
      </c>
      <c r="B854" t="str">
        <f t="shared" si="119"/>
        <v>NetU6_B1</v>
      </c>
      <c r="C854" t="str">
        <f t="shared" si="120"/>
        <v>U6-NetU6_B1</v>
      </c>
      <c r="D854" t="str">
        <f t="shared" si="121"/>
        <v>U6-B1</v>
      </c>
      <c r="E854" t="s">
        <v>1086</v>
      </c>
      <c r="F854" t="s">
        <v>1199</v>
      </c>
      <c r="G854" t="s">
        <v>1254</v>
      </c>
      <c r="AT854" t="str">
        <f t="shared" si="122"/>
        <v>NetU6_B1</v>
      </c>
      <c r="AU854" t="str">
        <f t="shared" si="123"/>
        <v>--</v>
      </c>
    </row>
    <row r="855" spans="1:47" x14ac:dyDescent="0.25">
      <c r="A855" t="str">
        <f t="shared" si="118"/>
        <v>U6-B2</v>
      </c>
      <c r="B855" t="str">
        <f t="shared" si="119"/>
        <v>LPDDR4_DQ0</v>
      </c>
      <c r="C855" t="str">
        <f t="shared" si="120"/>
        <v>U6-LPDDR4_DQ0</v>
      </c>
      <c r="D855" t="str">
        <f t="shared" si="121"/>
        <v>U6-B2</v>
      </c>
      <c r="E855" t="s">
        <v>1086</v>
      </c>
      <c r="F855" t="s">
        <v>1200</v>
      </c>
      <c r="G855" t="s">
        <v>531</v>
      </c>
      <c r="AT855" t="str">
        <f t="shared" si="122"/>
        <v>LPDDR4_DQ0</v>
      </c>
      <c r="AU855" t="str">
        <f t="shared" si="123"/>
        <v>--</v>
      </c>
    </row>
    <row r="856" spans="1:47" x14ac:dyDescent="0.25">
      <c r="A856" t="str">
        <f t="shared" si="118"/>
        <v>U6-B3</v>
      </c>
      <c r="B856" t="str">
        <f t="shared" si="119"/>
        <v>+1.1V_LPDDR4</v>
      </c>
      <c r="C856" t="str">
        <f t="shared" si="120"/>
        <v>U6-+1.1V_LPDDR4</v>
      </c>
      <c r="D856" t="str">
        <f t="shared" si="121"/>
        <v>U6-B3</v>
      </c>
      <c r="E856" t="s">
        <v>1086</v>
      </c>
      <c r="F856" t="s">
        <v>1202</v>
      </c>
      <c r="G856" t="s">
        <v>293</v>
      </c>
      <c r="AT856" t="str">
        <f t="shared" si="122"/>
        <v>+1.1V_LPDDR4</v>
      </c>
      <c r="AU856" t="str">
        <f t="shared" si="123"/>
        <v>--</v>
      </c>
    </row>
    <row r="857" spans="1:47" x14ac:dyDescent="0.25">
      <c r="A857" t="str">
        <f t="shared" si="118"/>
        <v>U6-B4</v>
      </c>
      <c r="B857" t="str">
        <f t="shared" si="119"/>
        <v>LPDDR4_DQ7</v>
      </c>
      <c r="C857" t="str">
        <f t="shared" si="120"/>
        <v>U6-LPDDR4_DQ7</v>
      </c>
      <c r="D857" t="str">
        <f t="shared" si="121"/>
        <v>U6-B4</v>
      </c>
      <c r="E857" t="s">
        <v>1086</v>
      </c>
      <c r="F857" t="s">
        <v>1113</v>
      </c>
      <c r="G857" t="s">
        <v>581</v>
      </c>
      <c r="AT857" t="str">
        <f t="shared" si="122"/>
        <v>LPDDR4_DQ7</v>
      </c>
      <c r="AU857" t="str">
        <f t="shared" si="123"/>
        <v>--</v>
      </c>
    </row>
    <row r="858" spans="1:47" x14ac:dyDescent="0.25">
      <c r="A858" t="str">
        <f t="shared" si="118"/>
        <v>U6-B5</v>
      </c>
      <c r="B858" t="str">
        <f t="shared" si="119"/>
        <v>+1.1V_LPDDR4</v>
      </c>
      <c r="C858" t="str">
        <f t="shared" si="120"/>
        <v>U6-+1.1V_LPDDR4</v>
      </c>
      <c r="D858" t="str">
        <f t="shared" si="121"/>
        <v>U6-B5</v>
      </c>
      <c r="E858" t="s">
        <v>1086</v>
      </c>
      <c r="F858" t="s">
        <v>1114</v>
      </c>
      <c r="G858" t="s">
        <v>293</v>
      </c>
      <c r="AT858" t="str">
        <f t="shared" si="122"/>
        <v>+1.1V_LPDDR4</v>
      </c>
      <c r="AU858" t="str">
        <f t="shared" si="123"/>
        <v>--</v>
      </c>
    </row>
    <row r="859" spans="1:47" x14ac:dyDescent="0.25">
      <c r="A859" t="str">
        <f t="shared" si="118"/>
        <v>U6-B8</v>
      </c>
      <c r="B859" t="str">
        <f t="shared" si="119"/>
        <v>+1.1V_LPDDR4</v>
      </c>
      <c r="C859" t="str">
        <f t="shared" si="120"/>
        <v>U6-+1.1V_LPDDR4</v>
      </c>
      <c r="D859" t="str">
        <f t="shared" si="121"/>
        <v>U6-B8</v>
      </c>
      <c r="E859" t="s">
        <v>1086</v>
      </c>
      <c r="F859" t="s">
        <v>1117</v>
      </c>
      <c r="G859" t="s">
        <v>293</v>
      </c>
      <c r="AT859" t="str">
        <f t="shared" si="122"/>
        <v>+1.1V_LPDDR4</v>
      </c>
      <c r="AU859" t="str">
        <f t="shared" si="123"/>
        <v>--</v>
      </c>
    </row>
    <row r="860" spans="1:47" x14ac:dyDescent="0.25">
      <c r="A860" t="str">
        <f t="shared" si="118"/>
        <v>U6-B9</v>
      </c>
      <c r="B860" t="str">
        <f t="shared" si="119"/>
        <v>LPDDR4_DQ15</v>
      </c>
      <c r="C860" t="str">
        <f t="shared" si="120"/>
        <v>U6-LPDDR4_DQ15</v>
      </c>
      <c r="D860" t="str">
        <f t="shared" si="121"/>
        <v>U6-B9</v>
      </c>
      <c r="E860" t="s">
        <v>1086</v>
      </c>
      <c r="F860" t="s">
        <v>1118</v>
      </c>
      <c r="G860" t="s">
        <v>544</v>
      </c>
      <c r="AT860" t="str">
        <f t="shared" si="122"/>
        <v>LPDDR4_DQ15</v>
      </c>
      <c r="AU860" t="str">
        <f t="shared" si="123"/>
        <v>--</v>
      </c>
    </row>
    <row r="861" spans="1:47" x14ac:dyDescent="0.25">
      <c r="A861" t="str">
        <f t="shared" si="118"/>
        <v>U6-B10</v>
      </c>
      <c r="B861" t="str">
        <f t="shared" si="119"/>
        <v>+1.1V_LPDDR4</v>
      </c>
      <c r="C861" t="str">
        <f t="shared" si="120"/>
        <v>U6-+1.1V_LPDDR4</v>
      </c>
      <c r="D861" t="str">
        <f t="shared" si="121"/>
        <v>U6-B10</v>
      </c>
      <c r="E861" t="s">
        <v>1086</v>
      </c>
      <c r="F861" t="s">
        <v>1119</v>
      </c>
      <c r="G861" t="s">
        <v>293</v>
      </c>
      <c r="AT861" t="str">
        <f t="shared" si="122"/>
        <v>+1.1V_LPDDR4</v>
      </c>
      <c r="AU861" t="str">
        <f t="shared" si="123"/>
        <v>--</v>
      </c>
    </row>
    <row r="862" spans="1:47" x14ac:dyDescent="0.25">
      <c r="A862" t="str">
        <f t="shared" si="118"/>
        <v>U6-B11</v>
      </c>
      <c r="B862" t="str">
        <f t="shared" si="119"/>
        <v>LPDDR4_DQ8</v>
      </c>
      <c r="C862" t="str">
        <f t="shared" si="120"/>
        <v>U6-LPDDR4_DQ8</v>
      </c>
      <c r="D862" t="str">
        <f t="shared" si="121"/>
        <v>U6-B11</v>
      </c>
      <c r="E862" t="s">
        <v>1086</v>
      </c>
      <c r="F862" t="s">
        <v>995</v>
      </c>
      <c r="G862" t="s">
        <v>583</v>
      </c>
      <c r="AT862" t="str">
        <f t="shared" si="122"/>
        <v>LPDDR4_DQ8</v>
      </c>
      <c r="AU862" t="str">
        <f t="shared" si="123"/>
        <v>--</v>
      </c>
    </row>
    <row r="863" spans="1:47" x14ac:dyDescent="0.25">
      <c r="A863" t="str">
        <f t="shared" si="118"/>
        <v>U6-B12</v>
      </c>
      <c r="B863" t="str">
        <f t="shared" si="119"/>
        <v>NetU6_B12</v>
      </c>
      <c r="C863" t="str">
        <f t="shared" si="120"/>
        <v>U6-NetU6_B12</v>
      </c>
      <c r="D863" t="str">
        <f t="shared" si="121"/>
        <v>U6-B12</v>
      </c>
      <c r="E863" t="s">
        <v>1086</v>
      </c>
      <c r="F863" t="s">
        <v>1120</v>
      </c>
      <c r="G863" t="s">
        <v>1255</v>
      </c>
      <c r="AT863" t="str">
        <f t="shared" si="122"/>
        <v>NetU6_B12</v>
      </c>
      <c r="AU863" t="str">
        <f t="shared" si="123"/>
        <v>--</v>
      </c>
    </row>
    <row r="864" spans="1:47" x14ac:dyDescent="0.25">
      <c r="A864" t="str">
        <f t="shared" si="118"/>
        <v>U6-C1</v>
      </c>
      <c r="B864" t="str">
        <f t="shared" si="119"/>
        <v>GND</v>
      </c>
      <c r="C864" t="str">
        <f t="shared" si="120"/>
        <v>U6-GND</v>
      </c>
      <c r="D864" t="str">
        <f t="shared" si="121"/>
        <v>U6-C1</v>
      </c>
      <c r="E864" t="s">
        <v>1086</v>
      </c>
      <c r="F864" t="s">
        <v>1203</v>
      </c>
      <c r="G864" t="s">
        <v>291</v>
      </c>
      <c r="AT864" t="str">
        <f t="shared" si="122"/>
        <v>GND</v>
      </c>
      <c r="AU864" t="str">
        <f t="shared" si="123"/>
        <v>--</v>
      </c>
    </row>
    <row r="865" spans="1:47" x14ac:dyDescent="0.25">
      <c r="A865" t="str">
        <f t="shared" si="118"/>
        <v>U6-C2</v>
      </c>
      <c r="B865" t="str">
        <f t="shared" si="119"/>
        <v>LPDDR4_DQ1</v>
      </c>
      <c r="C865" t="str">
        <f t="shared" si="120"/>
        <v>U6-LPDDR4_DQ1</v>
      </c>
      <c r="D865" t="str">
        <f t="shared" si="121"/>
        <v>U6-C2</v>
      </c>
      <c r="E865" t="s">
        <v>1086</v>
      </c>
      <c r="F865" t="s">
        <v>1204</v>
      </c>
      <c r="G865" t="s">
        <v>533</v>
      </c>
      <c r="AT865" t="str">
        <f t="shared" si="122"/>
        <v>LPDDR4_DQ1</v>
      </c>
      <c r="AU865" t="str">
        <f t="shared" si="123"/>
        <v>--</v>
      </c>
    </row>
    <row r="866" spans="1:47" x14ac:dyDescent="0.25">
      <c r="A866" t="str">
        <f t="shared" si="118"/>
        <v>U6-C3</v>
      </c>
      <c r="B866" t="str">
        <f t="shared" si="119"/>
        <v>LPDDR4_DMA0</v>
      </c>
      <c r="C866" t="str">
        <f t="shared" si="120"/>
        <v>U6-LPDDR4_DMA0</v>
      </c>
      <c r="D866" t="str">
        <f t="shared" si="121"/>
        <v>U6-C3</v>
      </c>
      <c r="E866" t="s">
        <v>1086</v>
      </c>
      <c r="F866" t="s">
        <v>1205</v>
      </c>
      <c r="G866" t="s">
        <v>524</v>
      </c>
      <c r="AT866" t="str">
        <f t="shared" si="122"/>
        <v>LPDDR4_DMA0</v>
      </c>
      <c r="AU866" t="str">
        <f t="shared" si="123"/>
        <v>--</v>
      </c>
    </row>
    <row r="867" spans="1:47" x14ac:dyDescent="0.25">
      <c r="A867" t="str">
        <f t="shared" si="118"/>
        <v>U6-C4</v>
      </c>
      <c r="B867" t="str">
        <f t="shared" si="119"/>
        <v>LPDDR4_DQ6</v>
      </c>
      <c r="C867" t="str">
        <f t="shared" si="120"/>
        <v>U6-LPDDR4_DQ6</v>
      </c>
      <c r="D867" t="str">
        <f t="shared" si="121"/>
        <v>U6-C4</v>
      </c>
      <c r="E867" t="s">
        <v>1086</v>
      </c>
      <c r="F867" t="s">
        <v>1131</v>
      </c>
      <c r="G867" t="s">
        <v>579</v>
      </c>
      <c r="AT867" t="str">
        <f t="shared" si="122"/>
        <v>LPDDR4_DQ6</v>
      </c>
      <c r="AU867" t="str">
        <f t="shared" si="123"/>
        <v>--</v>
      </c>
    </row>
    <row r="868" spans="1:47" x14ac:dyDescent="0.25">
      <c r="A868" t="str">
        <f t="shared" si="118"/>
        <v>U6-C5</v>
      </c>
      <c r="B868" t="str">
        <f t="shared" si="119"/>
        <v>GND</v>
      </c>
      <c r="C868" t="str">
        <f t="shared" si="120"/>
        <v>U6-GND</v>
      </c>
      <c r="D868" t="str">
        <f t="shared" si="121"/>
        <v>U6-C5</v>
      </c>
      <c r="E868" t="s">
        <v>1086</v>
      </c>
      <c r="F868" t="s">
        <v>1132</v>
      </c>
      <c r="G868" t="s">
        <v>291</v>
      </c>
      <c r="AT868" t="str">
        <f t="shared" si="122"/>
        <v>GND</v>
      </c>
      <c r="AU868" t="str">
        <f t="shared" si="123"/>
        <v>--</v>
      </c>
    </row>
    <row r="869" spans="1:47" x14ac:dyDescent="0.25">
      <c r="A869" t="str">
        <f t="shared" si="118"/>
        <v>U6-C8</v>
      </c>
      <c r="B869" t="str">
        <f t="shared" si="119"/>
        <v>GND</v>
      </c>
      <c r="C869" t="str">
        <f t="shared" si="120"/>
        <v>U6-GND</v>
      </c>
      <c r="D869" t="str">
        <f t="shared" si="121"/>
        <v>U6-C8</v>
      </c>
      <c r="E869" t="s">
        <v>1086</v>
      </c>
      <c r="F869" t="s">
        <v>996</v>
      </c>
      <c r="G869" t="s">
        <v>291</v>
      </c>
      <c r="AT869" t="str">
        <f t="shared" si="122"/>
        <v>GND</v>
      </c>
      <c r="AU869" t="str">
        <f t="shared" si="123"/>
        <v>--</v>
      </c>
    </row>
    <row r="870" spans="1:47" x14ac:dyDescent="0.25">
      <c r="A870" t="str">
        <f t="shared" si="118"/>
        <v>U6-C9</v>
      </c>
      <c r="B870" t="str">
        <f t="shared" si="119"/>
        <v>LPDDR4_DQ14</v>
      </c>
      <c r="C870" t="str">
        <f t="shared" si="120"/>
        <v>U6-LPDDR4_DQ14</v>
      </c>
      <c r="D870" t="str">
        <f t="shared" si="121"/>
        <v>U6-C9</v>
      </c>
      <c r="E870" t="s">
        <v>1086</v>
      </c>
      <c r="F870" t="s">
        <v>1135</v>
      </c>
      <c r="G870" t="s">
        <v>543</v>
      </c>
      <c r="AT870" t="str">
        <f t="shared" si="122"/>
        <v>LPDDR4_DQ14</v>
      </c>
      <c r="AU870" t="str">
        <f t="shared" si="123"/>
        <v>--</v>
      </c>
    </row>
    <row r="871" spans="1:47" x14ac:dyDescent="0.25">
      <c r="A871" t="str">
        <f t="shared" si="118"/>
        <v>U6-C10</v>
      </c>
      <c r="B871" t="str">
        <f t="shared" si="119"/>
        <v>LPDDR4_DMA1</v>
      </c>
      <c r="C871" t="str">
        <f t="shared" si="120"/>
        <v>U6-LPDDR4_DMA1</v>
      </c>
      <c r="D871" t="str">
        <f t="shared" si="121"/>
        <v>U6-C10</v>
      </c>
      <c r="E871" t="s">
        <v>1086</v>
      </c>
      <c r="F871" t="s">
        <v>1136</v>
      </c>
      <c r="G871" t="s">
        <v>525</v>
      </c>
      <c r="AT871" t="str">
        <f t="shared" si="122"/>
        <v>LPDDR4_DMA1</v>
      </c>
      <c r="AU871" t="str">
        <f t="shared" si="123"/>
        <v>--</v>
      </c>
    </row>
    <row r="872" spans="1:47" x14ac:dyDescent="0.25">
      <c r="A872" t="str">
        <f t="shared" si="118"/>
        <v>U6-C11</v>
      </c>
      <c r="B872" t="str">
        <f t="shared" si="119"/>
        <v>LPDDR4_DQ9</v>
      </c>
      <c r="C872" t="str">
        <f t="shared" si="120"/>
        <v>U6-LPDDR4_DQ9</v>
      </c>
      <c r="D872" t="str">
        <f t="shared" si="121"/>
        <v>U6-C11</v>
      </c>
      <c r="E872" t="s">
        <v>1086</v>
      </c>
      <c r="F872" t="s">
        <v>1137</v>
      </c>
      <c r="G872" t="s">
        <v>584</v>
      </c>
      <c r="AT872" t="str">
        <f t="shared" si="122"/>
        <v>LPDDR4_DQ9</v>
      </c>
      <c r="AU872" t="str">
        <f t="shared" si="123"/>
        <v>--</v>
      </c>
    </row>
    <row r="873" spans="1:47" x14ac:dyDescent="0.25">
      <c r="A873" t="str">
        <f t="shared" si="118"/>
        <v>U6-C12</v>
      </c>
      <c r="B873" t="str">
        <f t="shared" si="119"/>
        <v>GND</v>
      </c>
      <c r="C873" t="str">
        <f t="shared" si="120"/>
        <v>U6-GND</v>
      </c>
      <c r="D873" t="str">
        <f t="shared" si="121"/>
        <v>U6-C12</v>
      </c>
      <c r="E873" t="s">
        <v>1086</v>
      </c>
      <c r="F873" t="s">
        <v>1138</v>
      </c>
      <c r="G873" t="s">
        <v>291</v>
      </c>
      <c r="AT873" t="str">
        <f t="shared" si="122"/>
        <v>GND</v>
      </c>
      <c r="AU873" t="str">
        <f t="shared" si="123"/>
        <v>--</v>
      </c>
    </row>
    <row r="874" spans="1:47" x14ac:dyDescent="0.25">
      <c r="A874" t="str">
        <f t="shared" si="118"/>
        <v>U6-D1</v>
      </c>
      <c r="B874" t="str">
        <f t="shared" si="119"/>
        <v>+1.1V_LPDDR4</v>
      </c>
      <c r="C874" t="str">
        <f t="shared" si="120"/>
        <v>U6-+1.1V_LPDDR4</v>
      </c>
      <c r="D874" t="str">
        <f t="shared" si="121"/>
        <v>U6-D1</v>
      </c>
      <c r="E874" t="s">
        <v>1086</v>
      </c>
      <c r="F874" t="s">
        <v>1206</v>
      </c>
      <c r="G874" t="s">
        <v>293</v>
      </c>
      <c r="AT874" t="str">
        <f t="shared" si="122"/>
        <v>+1.1V_LPDDR4</v>
      </c>
      <c r="AU874" t="str">
        <f t="shared" si="123"/>
        <v>--</v>
      </c>
    </row>
    <row r="875" spans="1:47" x14ac:dyDescent="0.25">
      <c r="A875" t="str">
        <f t="shared" si="118"/>
        <v>U6-D2</v>
      </c>
      <c r="B875" t="str">
        <f t="shared" si="119"/>
        <v>GND</v>
      </c>
      <c r="C875" t="str">
        <f t="shared" si="120"/>
        <v>U6-GND</v>
      </c>
      <c r="D875" t="str">
        <f t="shared" si="121"/>
        <v>U6-D2</v>
      </c>
      <c r="E875" t="s">
        <v>1086</v>
      </c>
      <c r="F875" t="s">
        <v>1207</v>
      </c>
      <c r="G875" t="s">
        <v>291</v>
      </c>
      <c r="AT875" t="str">
        <f t="shared" si="122"/>
        <v>GND</v>
      </c>
      <c r="AU875" t="str">
        <f t="shared" si="123"/>
        <v>--</v>
      </c>
    </row>
    <row r="876" spans="1:47" x14ac:dyDescent="0.25">
      <c r="A876" t="str">
        <f t="shared" si="118"/>
        <v>U6-D3</v>
      </c>
      <c r="B876" t="str">
        <f t="shared" si="119"/>
        <v>LPDDR4_DQSA0_P</v>
      </c>
      <c r="C876" t="str">
        <f t="shared" si="120"/>
        <v>U6-LPDDR4_DQSA0_P</v>
      </c>
      <c r="D876" t="str">
        <f t="shared" si="121"/>
        <v>U6-D3</v>
      </c>
      <c r="E876" t="s">
        <v>1086</v>
      </c>
      <c r="F876" t="s">
        <v>1208</v>
      </c>
      <c r="G876" t="s">
        <v>587</v>
      </c>
      <c r="AT876" t="str">
        <f t="shared" si="122"/>
        <v>LPDDR4_DQSA0_P</v>
      </c>
      <c r="AU876" t="str">
        <f t="shared" si="123"/>
        <v>--</v>
      </c>
    </row>
    <row r="877" spans="1:47" x14ac:dyDescent="0.25">
      <c r="A877" t="str">
        <f t="shared" si="118"/>
        <v>U6-D4</v>
      </c>
      <c r="B877" t="str">
        <f t="shared" si="119"/>
        <v>GND</v>
      </c>
      <c r="C877" t="str">
        <f t="shared" si="120"/>
        <v>U6-GND</v>
      </c>
      <c r="D877" t="str">
        <f t="shared" si="121"/>
        <v>U6-D4</v>
      </c>
      <c r="E877" t="s">
        <v>1086</v>
      </c>
      <c r="F877" t="s">
        <v>1209</v>
      </c>
      <c r="G877" t="s">
        <v>291</v>
      </c>
      <c r="AT877" t="str">
        <f t="shared" si="122"/>
        <v>GND</v>
      </c>
      <c r="AU877" t="str">
        <f t="shared" si="123"/>
        <v>--</v>
      </c>
    </row>
    <row r="878" spans="1:47" x14ac:dyDescent="0.25">
      <c r="A878" t="str">
        <f t="shared" si="118"/>
        <v>U6-D5</v>
      </c>
      <c r="B878" t="str">
        <f t="shared" si="119"/>
        <v>+1.1V_LPDDR4</v>
      </c>
      <c r="C878" t="str">
        <f t="shared" si="120"/>
        <v>U6-+1.1V_LPDDR4</v>
      </c>
      <c r="D878" t="str">
        <f t="shared" si="121"/>
        <v>U6-D5</v>
      </c>
      <c r="E878" t="s">
        <v>1086</v>
      </c>
      <c r="F878" t="s">
        <v>998</v>
      </c>
      <c r="G878" t="s">
        <v>293</v>
      </c>
      <c r="AT878" t="str">
        <f t="shared" si="122"/>
        <v>+1.1V_LPDDR4</v>
      </c>
      <c r="AU878" t="str">
        <f t="shared" si="123"/>
        <v>--</v>
      </c>
    </row>
    <row r="879" spans="1:47" x14ac:dyDescent="0.25">
      <c r="A879" t="str">
        <f t="shared" si="118"/>
        <v>U6-D8</v>
      </c>
      <c r="B879" t="str">
        <f t="shared" si="119"/>
        <v>+1.1V_LPDDR4</v>
      </c>
      <c r="C879" t="str">
        <f t="shared" si="120"/>
        <v>U6-+1.1V_LPDDR4</v>
      </c>
      <c r="D879" t="str">
        <f t="shared" si="121"/>
        <v>U6-D8</v>
      </c>
      <c r="E879" t="s">
        <v>1086</v>
      </c>
      <c r="F879" t="s">
        <v>1150</v>
      </c>
      <c r="G879" t="s">
        <v>293</v>
      </c>
      <c r="AT879" t="str">
        <f t="shared" si="122"/>
        <v>+1.1V_LPDDR4</v>
      </c>
      <c r="AU879" t="str">
        <f t="shared" si="123"/>
        <v>--</v>
      </c>
    </row>
    <row r="880" spans="1:47" x14ac:dyDescent="0.25">
      <c r="A880" t="str">
        <f t="shared" si="118"/>
        <v>U6-D9</v>
      </c>
      <c r="B880" t="str">
        <f t="shared" si="119"/>
        <v>GND</v>
      </c>
      <c r="C880" t="str">
        <f t="shared" si="120"/>
        <v>U6-GND</v>
      </c>
      <c r="D880" t="str">
        <f t="shared" si="121"/>
        <v>U6-D9</v>
      </c>
      <c r="E880" t="s">
        <v>1086</v>
      </c>
      <c r="F880" t="s">
        <v>1151</v>
      </c>
      <c r="G880" t="s">
        <v>291</v>
      </c>
      <c r="AT880" t="str">
        <f t="shared" si="122"/>
        <v>GND</v>
      </c>
      <c r="AU880" t="str">
        <f t="shared" si="123"/>
        <v>--</v>
      </c>
    </row>
    <row r="881" spans="1:47" x14ac:dyDescent="0.25">
      <c r="A881" t="str">
        <f t="shared" si="118"/>
        <v>U6-D10</v>
      </c>
      <c r="B881" t="str">
        <f t="shared" si="119"/>
        <v>LPDDR4_DQSA1_P</v>
      </c>
      <c r="C881" t="str">
        <f t="shared" si="120"/>
        <v>U6-LPDDR4_DQSA1_P</v>
      </c>
      <c r="D881" t="str">
        <f t="shared" si="121"/>
        <v>U6-D10</v>
      </c>
      <c r="E881" t="s">
        <v>1086</v>
      </c>
      <c r="F881" t="s">
        <v>1152</v>
      </c>
      <c r="G881" t="s">
        <v>591</v>
      </c>
      <c r="AT881" t="str">
        <f t="shared" si="122"/>
        <v>LPDDR4_DQSA1_P</v>
      </c>
      <c r="AU881" t="str">
        <f t="shared" si="123"/>
        <v>--</v>
      </c>
    </row>
    <row r="882" spans="1:47" x14ac:dyDescent="0.25">
      <c r="A882" t="str">
        <f t="shared" si="118"/>
        <v>U6-D11</v>
      </c>
      <c r="B882" t="str">
        <f t="shared" si="119"/>
        <v>GND</v>
      </c>
      <c r="C882" t="str">
        <f t="shared" si="120"/>
        <v>U6-GND</v>
      </c>
      <c r="D882" t="str">
        <f t="shared" si="121"/>
        <v>U6-D11</v>
      </c>
      <c r="E882" t="s">
        <v>1086</v>
      </c>
      <c r="F882" t="s">
        <v>1153</v>
      </c>
      <c r="G882" t="s">
        <v>291</v>
      </c>
      <c r="AT882" t="str">
        <f t="shared" si="122"/>
        <v>GND</v>
      </c>
      <c r="AU882" t="str">
        <f t="shared" si="123"/>
        <v>--</v>
      </c>
    </row>
    <row r="883" spans="1:47" x14ac:dyDescent="0.25">
      <c r="A883" t="str">
        <f t="shared" si="118"/>
        <v>U6-D12</v>
      </c>
      <c r="B883" t="str">
        <f t="shared" si="119"/>
        <v>+1.1V_LPDDR4</v>
      </c>
      <c r="C883" t="str">
        <f t="shared" si="120"/>
        <v>U6-+1.1V_LPDDR4</v>
      </c>
      <c r="D883" t="str">
        <f t="shared" si="121"/>
        <v>U6-D12</v>
      </c>
      <c r="E883" t="s">
        <v>1086</v>
      </c>
      <c r="F883" t="s">
        <v>1154</v>
      </c>
      <c r="G883" t="s">
        <v>293</v>
      </c>
      <c r="AT883" t="str">
        <f t="shared" si="122"/>
        <v>+1.1V_LPDDR4</v>
      </c>
      <c r="AU883" t="str">
        <f t="shared" si="123"/>
        <v>--</v>
      </c>
    </row>
    <row r="884" spans="1:47" x14ac:dyDescent="0.25">
      <c r="A884" t="str">
        <f t="shared" si="118"/>
        <v>U6-E1</v>
      </c>
      <c r="B884" t="str">
        <f t="shared" si="119"/>
        <v>GND</v>
      </c>
      <c r="C884" t="str">
        <f t="shared" si="120"/>
        <v>U6-GND</v>
      </c>
      <c r="D884" t="str">
        <f t="shared" si="121"/>
        <v>U6-E1</v>
      </c>
      <c r="E884" t="s">
        <v>1086</v>
      </c>
      <c r="F884" t="s">
        <v>1210</v>
      </c>
      <c r="G884" t="s">
        <v>291</v>
      </c>
      <c r="AT884" t="str">
        <f t="shared" si="122"/>
        <v>GND</v>
      </c>
      <c r="AU884" t="str">
        <f t="shared" si="123"/>
        <v>--</v>
      </c>
    </row>
    <row r="885" spans="1:47" x14ac:dyDescent="0.25">
      <c r="A885" t="str">
        <f t="shared" si="118"/>
        <v>U6-E2</v>
      </c>
      <c r="B885" t="str">
        <f t="shared" si="119"/>
        <v>LPDDR4_DQ2</v>
      </c>
      <c r="C885" t="str">
        <f t="shared" si="120"/>
        <v>U6-LPDDR4_DQ2</v>
      </c>
      <c r="D885" t="str">
        <f t="shared" si="121"/>
        <v>U6-E2</v>
      </c>
      <c r="E885" t="s">
        <v>1086</v>
      </c>
      <c r="F885" t="s">
        <v>1000</v>
      </c>
      <c r="G885" t="s">
        <v>553</v>
      </c>
      <c r="AT885" t="str">
        <f t="shared" si="122"/>
        <v>LPDDR4_DQ2</v>
      </c>
      <c r="AU885" t="str">
        <f t="shared" si="123"/>
        <v>--</v>
      </c>
    </row>
    <row r="886" spans="1:47" x14ac:dyDescent="0.25">
      <c r="A886" t="str">
        <f t="shared" si="118"/>
        <v>U6-E3</v>
      </c>
      <c r="B886" t="str">
        <f t="shared" si="119"/>
        <v>LPDDR4_DQSA0_N</v>
      </c>
      <c r="C886" t="str">
        <f t="shared" si="120"/>
        <v>U6-LPDDR4_DQSA0_N</v>
      </c>
      <c r="D886" t="str">
        <f t="shared" si="121"/>
        <v>U6-E3</v>
      </c>
      <c r="E886" t="s">
        <v>1086</v>
      </c>
      <c r="F886" t="s">
        <v>1211</v>
      </c>
      <c r="G886" t="s">
        <v>585</v>
      </c>
      <c r="AT886" t="str">
        <f t="shared" si="122"/>
        <v>LPDDR4_DQSA0_N</v>
      </c>
      <c r="AU886" t="str">
        <f t="shared" si="123"/>
        <v>--</v>
      </c>
    </row>
    <row r="887" spans="1:47" x14ac:dyDescent="0.25">
      <c r="A887" t="str">
        <f t="shared" si="118"/>
        <v>U6-E4</v>
      </c>
      <c r="B887" t="str">
        <f t="shared" si="119"/>
        <v>LPDDR4_DQ5</v>
      </c>
      <c r="C887" t="str">
        <f t="shared" si="120"/>
        <v>U6-LPDDR4_DQ5</v>
      </c>
      <c r="D887" t="str">
        <f t="shared" si="121"/>
        <v>U6-E4</v>
      </c>
      <c r="E887" t="s">
        <v>1086</v>
      </c>
      <c r="F887" t="s">
        <v>1212</v>
      </c>
      <c r="G887" t="s">
        <v>577</v>
      </c>
      <c r="AT887" t="str">
        <f t="shared" si="122"/>
        <v>LPDDR4_DQ5</v>
      </c>
      <c r="AU887" t="str">
        <f t="shared" si="123"/>
        <v>--</v>
      </c>
    </row>
    <row r="888" spans="1:47" x14ac:dyDescent="0.25">
      <c r="A888" t="str">
        <f t="shared" si="118"/>
        <v>U6-E5</v>
      </c>
      <c r="B888" t="str">
        <f t="shared" si="119"/>
        <v>GND</v>
      </c>
      <c r="C888" t="str">
        <f t="shared" si="120"/>
        <v>U6-GND</v>
      </c>
      <c r="D888" t="str">
        <f t="shared" si="121"/>
        <v>U6-E5</v>
      </c>
      <c r="E888" t="s">
        <v>1086</v>
      </c>
      <c r="F888" t="s">
        <v>1213</v>
      </c>
      <c r="G888" t="s">
        <v>291</v>
      </c>
      <c r="AT888" t="str">
        <f t="shared" si="122"/>
        <v>GND</v>
      </c>
      <c r="AU888" t="str">
        <f t="shared" si="123"/>
        <v>--</v>
      </c>
    </row>
    <row r="889" spans="1:47" x14ac:dyDescent="0.25">
      <c r="A889" t="str">
        <f t="shared" si="118"/>
        <v>U6-E8</v>
      </c>
      <c r="B889" t="str">
        <f t="shared" si="119"/>
        <v>GND</v>
      </c>
      <c r="C889" t="str">
        <f t="shared" si="120"/>
        <v>U6-GND</v>
      </c>
      <c r="D889" t="str">
        <f t="shared" si="121"/>
        <v>U6-E8</v>
      </c>
      <c r="E889" t="s">
        <v>1086</v>
      </c>
      <c r="F889" t="s">
        <v>1216</v>
      </c>
      <c r="G889" t="s">
        <v>291</v>
      </c>
      <c r="AT889" t="str">
        <f t="shared" si="122"/>
        <v>GND</v>
      </c>
      <c r="AU889" t="str">
        <f t="shared" si="123"/>
        <v>--</v>
      </c>
    </row>
    <row r="890" spans="1:47" x14ac:dyDescent="0.25">
      <c r="A890" t="str">
        <f t="shared" si="118"/>
        <v>U6-E9</v>
      </c>
      <c r="B890" t="str">
        <f t="shared" si="119"/>
        <v>LPDDR4_DQ13</v>
      </c>
      <c r="C890" t="str">
        <f t="shared" si="120"/>
        <v>U6-LPDDR4_DQ13</v>
      </c>
      <c r="D890" t="str">
        <f t="shared" si="121"/>
        <v>U6-E9</v>
      </c>
      <c r="E890" t="s">
        <v>1086</v>
      </c>
      <c r="F890" t="s">
        <v>1217</v>
      </c>
      <c r="G890" t="s">
        <v>541</v>
      </c>
      <c r="AT890" t="str">
        <f t="shared" si="122"/>
        <v>LPDDR4_DQ13</v>
      </c>
      <c r="AU890" t="str">
        <f t="shared" si="123"/>
        <v>--</v>
      </c>
    </row>
    <row r="891" spans="1:47" x14ac:dyDescent="0.25">
      <c r="A891" t="str">
        <f t="shared" si="118"/>
        <v>U6-E10</v>
      </c>
      <c r="B891" t="str">
        <f t="shared" si="119"/>
        <v>LPDDR4_DQSA1_N</v>
      </c>
      <c r="C891" t="str">
        <f t="shared" si="120"/>
        <v>U6-LPDDR4_DQSA1_N</v>
      </c>
      <c r="D891" t="str">
        <f t="shared" si="121"/>
        <v>U6-E10</v>
      </c>
      <c r="E891" t="s">
        <v>1086</v>
      </c>
      <c r="F891" t="s">
        <v>1164</v>
      </c>
      <c r="G891" t="s">
        <v>589</v>
      </c>
      <c r="AT891" t="str">
        <f t="shared" si="122"/>
        <v>LPDDR4_DQSA1_N</v>
      </c>
      <c r="AU891" t="str">
        <f t="shared" si="123"/>
        <v>--</v>
      </c>
    </row>
    <row r="892" spans="1:47" x14ac:dyDescent="0.25">
      <c r="A892" t="str">
        <f t="shared" si="118"/>
        <v>U6-E11</v>
      </c>
      <c r="B892" t="str">
        <f t="shared" si="119"/>
        <v>LPDDR4_DQ10</v>
      </c>
      <c r="C892" t="str">
        <f t="shared" si="120"/>
        <v>U6-LPDDR4_DQ10</v>
      </c>
      <c r="D892" t="str">
        <f t="shared" si="121"/>
        <v>U6-E11</v>
      </c>
      <c r="E892" t="s">
        <v>1086</v>
      </c>
      <c r="F892" t="s">
        <v>1165</v>
      </c>
      <c r="G892" t="s">
        <v>535</v>
      </c>
      <c r="AT892" t="str">
        <f t="shared" si="122"/>
        <v>LPDDR4_DQ10</v>
      </c>
      <c r="AU892" t="str">
        <f t="shared" si="123"/>
        <v>--</v>
      </c>
    </row>
    <row r="893" spans="1:47" x14ac:dyDescent="0.25">
      <c r="A893" t="str">
        <f t="shared" si="118"/>
        <v>U6-E12</v>
      </c>
      <c r="B893" t="str">
        <f t="shared" si="119"/>
        <v>GND</v>
      </c>
      <c r="C893" t="str">
        <f t="shared" si="120"/>
        <v>U6-GND</v>
      </c>
      <c r="D893" t="str">
        <f t="shared" si="121"/>
        <v>U6-E12</v>
      </c>
      <c r="E893" t="s">
        <v>1086</v>
      </c>
      <c r="F893" t="s">
        <v>1001</v>
      </c>
      <c r="G893" t="s">
        <v>291</v>
      </c>
      <c r="AT893" t="str">
        <f t="shared" si="122"/>
        <v>GND</v>
      </c>
      <c r="AU893" t="str">
        <f t="shared" si="123"/>
        <v>--</v>
      </c>
    </row>
    <row r="894" spans="1:47" x14ac:dyDescent="0.25">
      <c r="A894" t="str">
        <f t="shared" si="118"/>
        <v>U6-F1</v>
      </c>
      <c r="B894" t="str">
        <f t="shared" si="119"/>
        <v>+1.8V</v>
      </c>
      <c r="C894" t="str">
        <f t="shared" si="120"/>
        <v>U6-+1.8V</v>
      </c>
      <c r="D894" t="str">
        <f t="shared" si="121"/>
        <v>U6-F1</v>
      </c>
      <c r="E894" t="s">
        <v>1086</v>
      </c>
      <c r="F894" t="s">
        <v>447</v>
      </c>
      <c r="G894" t="s">
        <v>295</v>
      </c>
      <c r="AT894" t="str">
        <f t="shared" si="122"/>
        <v>+1.8V</v>
      </c>
      <c r="AU894" t="str">
        <f t="shared" si="123"/>
        <v>--</v>
      </c>
    </row>
    <row r="895" spans="1:47" x14ac:dyDescent="0.25">
      <c r="A895" t="str">
        <f t="shared" si="118"/>
        <v>U6-F2</v>
      </c>
      <c r="B895" t="str">
        <f t="shared" si="119"/>
        <v>LPDDR4_DQ3</v>
      </c>
      <c r="C895" t="str">
        <f t="shared" si="120"/>
        <v>U6-LPDDR4_DQ3</v>
      </c>
      <c r="D895" t="str">
        <f t="shared" si="121"/>
        <v>U6-F2</v>
      </c>
      <c r="E895" t="s">
        <v>1086</v>
      </c>
      <c r="F895" t="s">
        <v>448</v>
      </c>
      <c r="G895" t="s">
        <v>571</v>
      </c>
      <c r="AT895" t="str">
        <f t="shared" si="122"/>
        <v>LPDDR4_DQ3</v>
      </c>
      <c r="AU895" t="str">
        <f t="shared" si="123"/>
        <v>--</v>
      </c>
    </row>
    <row r="896" spans="1:47" x14ac:dyDescent="0.25">
      <c r="A896" t="str">
        <f t="shared" si="118"/>
        <v>U6-F3</v>
      </c>
      <c r="B896" t="str">
        <f t="shared" si="119"/>
        <v>+1.1V_LPDDR4</v>
      </c>
      <c r="C896" t="str">
        <f t="shared" si="120"/>
        <v>U6-+1.1V_LPDDR4</v>
      </c>
      <c r="D896" t="str">
        <f t="shared" si="121"/>
        <v>U6-F3</v>
      </c>
      <c r="E896" t="s">
        <v>1086</v>
      </c>
      <c r="F896" t="s">
        <v>1218</v>
      </c>
      <c r="G896" t="s">
        <v>293</v>
      </c>
      <c r="AT896" t="str">
        <f t="shared" si="122"/>
        <v>+1.1V_LPDDR4</v>
      </c>
      <c r="AU896" t="str">
        <f t="shared" si="123"/>
        <v>--</v>
      </c>
    </row>
    <row r="897" spans="1:47" x14ac:dyDescent="0.25">
      <c r="A897" t="str">
        <f t="shared" si="118"/>
        <v>U6-F4</v>
      </c>
      <c r="B897" t="str">
        <f t="shared" si="119"/>
        <v>LPDDR4_DQ4</v>
      </c>
      <c r="C897" t="str">
        <f t="shared" si="120"/>
        <v>U6-LPDDR4_DQ4</v>
      </c>
      <c r="D897" t="str">
        <f t="shared" si="121"/>
        <v>U6-F4</v>
      </c>
      <c r="E897" t="s">
        <v>1086</v>
      </c>
      <c r="F897" t="s">
        <v>1219</v>
      </c>
      <c r="G897" t="s">
        <v>575</v>
      </c>
      <c r="AT897" t="str">
        <f t="shared" si="122"/>
        <v>LPDDR4_DQ4</v>
      </c>
      <c r="AU897" t="str">
        <f t="shared" si="123"/>
        <v>--</v>
      </c>
    </row>
    <row r="898" spans="1:47" x14ac:dyDescent="0.25">
      <c r="A898" t="str">
        <f t="shared" si="118"/>
        <v>U6-F5</v>
      </c>
      <c r="B898" t="str">
        <f t="shared" si="119"/>
        <v>+1.1V_LPDDR4</v>
      </c>
      <c r="C898" t="str">
        <f t="shared" si="120"/>
        <v>U6-+1.1V_LPDDR4</v>
      </c>
      <c r="D898" t="str">
        <f t="shared" si="121"/>
        <v>U6-F5</v>
      </c>
      <c r="E898" t="s">
        <v>1086</v>
      </c>
      <c r="F898" t="s">
        <v>1220</v>
      </c>
      <c r="G898" t="s">
        <v>293</v>
      </c>
      <c r="AT898" t="str">
        <f t="shared" si="122"/>
        <v>+1.1V_LPDDR4</v>
      </c>
      <c r="AU898" t="str">
        <f t="shared" si="123"/>
        <v>--</v>
      </c>
    </row>
    <row r="899" spans="1:47" x14ac:dyDescent="0.25">
      <c r="A899" t="str">
        <f t="shared" si="118"/>
        <v>U6-F8</v>
      </c>
      <c r="B899" t="str">
        <f t="shared" si="119"/>
        <v>+1.1V_LPDDR4</v>
      </c>
      <c r="C899" t="str">
        <f t="shared" si="120"/>
        <v>U6-+1.1V_LPDDR4</v>
      </c>
      <c r="D899" t="str">
        <f t="shared" si="121"/>
        <v>U6-F8</v>
      </c>
      <c r="E899" t="s">
        <v>1086</v>
      </c>
      <c r="F899" t="s">
        <v>1223</v>
      </c>
      <c r="G899" t="s">
        <v>293</v>
      </c>
      <c r="AT899" t="str">
        <f t="shared" si="122"/>
        <v>+1.1V_LPDDR4</v>
      </c>
      <c r="AU899" t="str">
        <f t="shared" si="123"/>
        <v>--</v>
      </c>
    </row>
    <row r="900" spans="1:47" x14ac:dyDescent="0.25">
      <c r="A900" t="str">
        <f t="shared" si="118"/>
        <v>U6-F9</v>
      </c>
      <c r="B900" t="str">
        <f t="shared" si="119"/>
        <v>LPDDR4_DQ12</v>
      </c>
      <c r="C900" t="str">
        <f t="shared" si="120"/>
        <v>U6-LPDDR4_DQ12</v>
      </c>
      <c r="D900" t="str">
        <f t="shared" si="121"/>
        <v>U6-F9</v>
      </c>
      <c r="E900" t="s">
        <v>1086</v>
      </c>
      <c r="F900" t="s">
        <v>1005</v>
      </c>
      <c r="G900" t="s">
        <v>539</v>
      </c>
      <c r="AT900" t="str">
        <f t="shared" si="122"/>
        <v>LPDDR4_DQ12</v>
      </c>
      <c r="AU900" t="str">
        <f t="shared" si="123"/>
        <v>--</v>
      </c>
    </row>
    <row r="901" spans="1:47" x14ac:dyDescent="0.25">
      <c r="A901" t="str">
        <f t="shared" si="118"/>
        <v>U6-F10</v>
      </c>
      <c r="B901" t="str">
        <f t="shared" si="119"/>
        <v>+1.1V_LPDDR4</v>
      </c>
      <c r="C901" t="str">
        <f t="shared" si="120"/>
        <v>U6-+1.1V_LPDDR4</v>
      </c>
      <c r="D901" t="str">
        <f t="shared" si="121"/>
        <v>U6-F10</v>
      </c>
      <c r="E901" t="s">
        <v>1086</v>
      </c>
      <c r="F901" t="s">
        <v>1173</v>
      </c>
      <c r="G901" t="s">
        <v>293</v>
      </c>
      <c r="AT901" t="str">
        <f t="shared" si="122"/>
        <v>+1.1V_LPDDR4</v>
      </c>
      <c r="AU901" t="str">
        <f t="shared" si="123"/>
        <v>--</v>
      </c>
    </row>
    <row r="902" spans="1:47" x14ac:dyDescent="0.25">
      <c r="A902" t="str">
        <f t="shared" ref="A902:A965" si="124">$E902&amp;"-"&amp;$F902</f>
        <v>U6-F11</v>
      </c>
      <c r="B902" t="str">
        <f t="shared" ref="B902:B965" si="125">IF(OR(E902=$A$2,E902=$B$2,E902=$C$2,E902=$D$2),"--",G902)</f>
        <v>LPDDR4_DQ11</v>
      </c>
      <c r="C902" t="str">
        <f t="shared" ref="C902:C965" si="126">$E902&amp;"-"&amp;$G902</f>
        <v>U6-LPDDR4_DQ11</v>
      </c>
      <c r="D902" t="str">
        <f t="shared" ref="D902:D965" si="127">A902</f>
        <v>U6-F11</v>
      </c>
      <c r="E902" t="s">
        <v>1086</v>
      </c>
      <c r="F902" t="s">
        <v>1174</v>
      </c>
      <c r="G902" t="s">
        <v>537</v>
      </c>
      <c r="AT902" t="str">
        <f t="shared" ref="AT902:AT965" si="128">IF(IF(COUNTIF($AO$6:$AQ$150,B902)&gt;0,"---","--")="---",VLOOKUP(B902,$AO$6:$AQ$150,3,0),B902)</f>
        <v>LPDDR4_DQ11</v>
      </c>
      <c r="AU902" t="str">
        <f t="shared" ref="AU902:AU965" si="129">IF(IF(COUNTIF($AO$6:$AQ$150,B902)&gt;0,"---","--")="---",VLOOKUP(B902,$AO$6:$AQ$150,2,0),"--")</f>
        <v>--</v>
      </c>
    </row>
    <row r="903" spans="1:47" x14ac:dyDescent="0.25">
      <c r="A903" t="str">
        <f t="shared" si="124"/>
        <v>U6-F12</v>
      </c>
      <c r="B903" t="str">
        <f t="shared" si="125"/>
        <v>+1.8V</v>
      </c>
      <c r="C903" t="str">
        <f t="shared" si="126"/>
        <v>U6-+1.8V</v>
      </c>
      <c r="D903" t="str">
        <f t="shared" si="127"/>
        <v>U6-F12</v>
      </c>
      <c r="E903" t="s">
        <v>1086</v>
      </c>
      <c r="F903" t="s">
        <v>1175</v>
      </c>
      <c r="G903" t="s">
        <v>295</v>
      </c>
      <c r="AT903" t="str">
        <f t="shared" si="128"/>
        <v>+1.8V</v>
      </c>
      <c r="AU903" t="str">
        <f t="shared" si="129"/>
        <v>--</v>
      </c>
    </row>
    <row r="904" spans="1:47" x14ac:dyDescent="0.25">
      <c r="A904" t="str">
        <f t="shared" si="124"/>
        <v>U6-G1</v>
      </c>
      <c r="B904" t="str">
        <f t="shared" si="125"/>
        <v>GND</v>
      </c>
      <c r="C904" t="str">
        <f t="shared" si="126"/>
        <v>U6-GND</v>
      </c>
      <c r="D904" t="str">
        <f t="shared" si="127"/>
        <v>U6-G1</v>
      </c>
      <c r="E904" t="s">
        <v>1086</v>
      </c>
      <c r="F904" t="s">
        <v>1224</v>
      </c>
      <c r="G904" t="s">
        <v>291</v>
      </c>
      <c r="AT904" t="str">
        <f t="shared" si="128"/>
        <v>GND</v>
      </c>
      <c r="AU904" t="str">
        <f t="shared" si="129"/>
        <v>--</v>
      </c>
    </row>
    <row r="905" spans="1:47" x14ac:dyDescent="0.25">
      <c r="A905" t="str">
        <f t="shared" si="124"/>
        <v>U6-G2</v>
      </c>
      <c r="B905" t="str">
        <f t="shared" si="125"/>
        <v>LPDDR4_ODT_CA_A</v>
      </c>
      <c r="C905" t="str">
        <f t="shared" si="126"/>
        <v>U6-LPDDR4_ODT_CA_A</v>
      </c>
      <c r="D905" t="str">
        <f t="shared" si="127"/>
        <v>U6-G2</v>
      </c>
      <c r="E905" t="s">
        <v>1086</v>
      </c>
      <c r="F905" t="s">
        <v>1225</v>
      </c>
      <c r="G905" t="s">
        <v>599</v>
      </c>
      <c r="AT905" t="str">
        <f t="shared" si="128"/>
        <v>LPDDR4_ODT_CA_A</v>
      </c>
      <c r="AU905" t="str">
        <f t="shared" si="129"/>
        <v>--</v>
      </c>
    </row>
    <row r="906" spans="1:47" x14ac:dyDescent="0.25">
      <c r="A906" t="str">
        <f t="shared" si="124"/>
        <v>U6-G3</v>
      </c>
      <c r="B906" t="str">
        <f t="shared" si="125"/>
        <v>GND</v>
      </c>
      <c r="C906" t="str">
        <f t="shared" si="126"/>
        <v>U6-GND</v>
      </c>
      <c r="D906" t="str">
        <f t="shared" si="127"/>
        <v>U6-G3</v>
      </c>
      <c r="E906" t="s">
        <v>1086</v>
      </c>
      <c r="F906" t="s">
        <v>1226</v>
      </c>
      <c r="G906" t="s">
        <v>291</v>
      </c>
      <c r="AT906" t="str">
        <f t="shared" si="128"/>
        <v>GND</v>
      </c>
      <c r="AU906" t="str">
        <f t="shared" si="129"/>
        <v>--</v>
      </c>
    </row>
    <row r="907" spans="1:47" x14ac:dyDescent="0.25">
      <c r="A907" t="str">
        <f t="shared" si="124"/>
        <v>U6-G4</v>
      </c>
      <c r="B907" t="str">
        <f t="shared" si="125"/>
        <v>+1.8V</v>
      </c>
      <c r="C907" t="str">
        <f t="shared" si="126"/>
        <v>U6-+1.8V</v>
      </c>
      <c r="D907" t="str">
        <f t="shared" si="127"/>
        <v>U6-G4</v>
      </c>
      <c r="E907" t="s">
        <v>1086</v>
      </c>
      <c r="F907" t="s">
        <v>1227</v>
      </c>
      <c r="G907" t="s">
        <v>295</v>
      </c>
      <c r="AT907" t="str">
        <f t="shared" si="128"/>
        <v>+1.8V</v>
      </c>
      <c r="AU907" t="str">
        <f t="shared" si="129"/>
        <v>--</v>
      </c>
    </row>
    <row r="908" spans="1:47" x14ac:dyDescent="0.25">
      <c r="A908" t="str">
        <f t="shared" si="124"/>
        <v>U6-G5</v>
      </c>
      <c r="B908" t="str">
        <f t="shared" si="125"/>
        <v>GND</v>
      </c>
      <c r="C908" t="str">
        <f t="shared" si="126"/>
        <v>U6-GND</v>
      </c>
      <c r="D908" t="str">
        <f t="shared" si="127"/>
        <v>U6-G5</v>
      </c>
      <c r="E908" t="s">
        <v>1086</v>
      </c>
      <c r="F908" t="s">
        <v>1228</v>
      </c>
      <c r="G908" t="s">
        <v>291</v>
      </c>
      <c r="AT908" t="str">
        <f t="shared" si="128"/>
        <v>GND</v>
      </c>
      <c r="AU908" t="str">
        <f t="shared" si="129"/>
        <v>--</v>
      </c>
    </row>
    <row r="909" spans="1:47" x14ac:dyDescent="0.25">
      <c r="A909" t="str">
        <f t="shared" si="124"/>
        <v>U6-G8</v>
      </c>
      <c r="B909" t="str">
        <f t="shared" si="125"/>
        <v>GND</v>
      </c>
      <c r="C909" t="str">
        <f t="shared" si="126"/>
        <v>U6-GND</v>
      </c>
      <c r="D909" t="str">
        <f t="shared" si="127"/>
        <v>U6-G8</v>
      </c>
      <c r="E909" t="s">
        <v>1086</v>
      </c>
      <c r="F909" t="s">
        <v>1230</v>
      </c>
      <c r="G909" t="s">
        <v>291</v>
      </c>
      <c r="AT909" t="str">
        <f t="shared" si="128"/>
        <v>GND</v>
      </c>
      <c r="AU909" t="str">
        <f t="shared" si="129"/>
        <v>--</v>
      </c>
    </row>
    <row r="910" spans="1:47" x14ac:dyDescent="0.25">
      <c r="A910" t="str">
        <f t="shared" si="124"/>
        <v>U6-G9</v>
      </c>
      <c r="B910" t="str">
        <f t="shared" si="125"/>
        <v>+1.8V</v>
      </c>
      <c r="C910" t="str">
        <f t="shared" si="126"/>
        <v>U6-+1.8V</v>
      </c>
      <c r="D910" t="str">
        <f t="shared" si="127"/>
        <v>U6-G9</v>
      </c>
      <c r="E910" t="s">
        <v>1086</v>
      </c>
      <c r="F910" t="s">
        <v>1231</v>
      </c>
      <c r="G910" t="s">
        <v>295</v>
      </c>
      <c r="AT910" t="str">
        <f t="shared" si="128"/>
        <v>+1.8V</v>
      </c>
      <c r="AU910" t="str">
        <f t="shared" si="129"/>
        <v>--</v>
      </c>
    </row>
    <row r="911" spans="1:47" x14ac:dyDescent="0.25">
      <c r="A911" t="str">
        <f t="shared" si="124"/>
        <v>U6-G10</v>
      </c>
      <c r="B911" t="str">
        <f t="shared" si="125"/>
        <v>GND</v>
      </c>
      <c r="C911" t="str">
        <f t="shared" si="126"/>
        <v>U6-GND</v>
      </c>
      <c r="D911" t="str">
        <f t="shared" si="127"/>
        <v>U6-G10</v>
      </c>
      <c r="E911" t="s">
        <v>1086</v>
      </c>
      <c r="F911" t="s">
        <v>1232</v>
      </c>
      <c r="G911" t="s">
        <v>291</v>
      </c>
      <c r="AT911" t="str">
        <f t="shared" si="128"/>
        <v>GND</v>
      </c>
      <c r="AU911" t="str">
        <f t="shared" si="129"/>
        <v>--</v>
      </c>
    </row>
    <row r="912" spans="1:47" x14ac:dyDescent="0.25">
      <c r="A912" t="str">
        <f t="shared" si="124"/>
        <v>U6-G11</v>
      </c>
      <c r="B912" t="str">
        <f t="shared" si="125"/>
        <v>LPDDR4_ZQA2</v>
      </c>
      <c r="C912" t="str">
        <f t="shared" si="126"/>
        <v>U6-LPDDR4_ZQA2</v>
      </c>
      <c r="D912" t="str">
        <f t="shared" si="127"/>
        <v>U6-G11</v>
      </c>
      <c r="E912" t="s">
        <v>1086</v>
      </c>
      <c r="F912" t="s">
        <v>1181</v>
      </c>
      <c r="G912" t="s">
        <v>606</v>
      </c>
      <c r="AT912" t="str">
        <f t="shared" si="128"/>
        <v>LPDDR4_ZQA2</v>
      </c>
      <c r="AU912" t="str">
        <f t="shared" si="129"/>
        <v>--</v>
      </c>
    </row>
    <row r="913" spans="1:47" x14ac:dyDescent="0.25">
      <c r="A913" t="str">
        <f t="shared" si="124"/>
        <v>U6-G12</v>
      </c>
      <c r="B913" t="str">
        <f t="shared" si="125"/>
        <v>GND</v>
      </c>
      <c r="C913" t="str">
        <f t="shared" si="126"/>
        <v>U6-GND</v>
      </c>
      <c r="D913" t="str">
        <f t="shared" si="127"/>
        <v>U6-G12</v>
      </c>
      <c r="E913" t="s">
        <v>1086</v>
      </c>
      <c r="F913" t="s">
        <v>1182</v>
      </c>
      <c r="G913" t="s">
        <v>291</v>
      </c>
      <c r="AT913" t="str">
        <f t="shared" si="128"/>
        <v>GND</v>
      </c>
      <c r="AU913" t="str">
        <f t="shared" si="129"/>
        <v>--</v>
      </c>
    </row>
    <row r="914" spans="1:47" x14ac:dyDescent="0.25">
      <c r="A914" t="str">
        <f t="shared" si="124"/>
        <v>U6-H1</v>
      </c>
      <c r="B914" t="str">
        <f t="shared" si="125"/>
        <v>+1.1V_LPDDR4</v>
      </c>
      <c r="C914" t="str">
        <f t="shared" si="126"/>
        <v>U6-+1.1V_LPDDR4</v>
      </c>
      <c r="D914" t="str">
        <f t="shared" si="127"/>
        <v>U6-H1</v>
      </c>
      <c r="E914" t="s">
        <v>1086</v>
      </c>
      <c r="F914" t="s">
        <v>836</v>
      </c>
      <c r="G914" t="s">
        <v>293</v>
      </c>
      <c r="AT914" t="str">
        <f t="shared" si="128"/>
        <v>+1.1V_LPDDR4</v>
      </c>
      <c r="AU914" t="str">
        <f t="shared" si="129"/>
        <v>--</v>
      </c>
    </row>
    <row r="915" spans="1:47" x14ac:dyDescent="0.25">
      <c r="A915" t="str">
        <f t="shared" si="124"/>
        <v>U6-H2</v>
      </c>
      <c r="B915" t="str">
        <f t="shared" si="125"/>
        <v>LPDDR4_CAA0</v>
      </c>
      <c r="C915" t="str">
        <f t="shared" si="126"/>
        <v>U6-LPDDR4_CAA0</v>
      </c>
      <c r="D915" t="str">
        <f t="shared" si="127"/>
        <v>U6-H2</v>
      </c>
      <c r="E915" t="s">
        <v>1086</v>
      </c>
      <c r="F915" t="s">
        <v>837</v>
      </c>
      <c r="G915" t="s">
        <v>507</v>
      </c>
      <c r="AT915" t="str">
        <f t="shared" si="128"/>
        <v>LPDDR4_CAA0</v>
      </c>
      <c r="AU915" t="str">
        <f t="shared" si="129"/>
        <v>--</v>
      </c>
    </row>
    <row r="916" spans="1:47" x14ac:dyDescent="0.25">
      <c r="A916" t="str">
        <f t="shared" si="124"/>
        <v>U6-H3</v>
      </c>
      <c r="B916" t="str">
        <f t="shared" si="125"/>
        <v>LPDDR4_CS1_A</v>
      </c>
      <c r="C916" t="str">
        <f t="shared" si="126"/>
        <v>U6-LPDDR4_CS1_A</v>
      </c>
      <c r="D916" t="str">
        <f t="shared" si="127"/>
        <v>U6-H3</v>
      </c>
      <c r="E916" t="s">
        <v>1086</v>
      </c>
      <c r="F916" t="s">
        <v>1013</v>
      </c>
      <c r="G916" t="s">
        <v>523</v>
      </c>
      <c r="AT916" t="str">
        <f t="shared" si="128"/>
        <v>LPDDR4_CS1_A</v>
      </c>
      <c r="AU916" t="str">
        <f t="shared" si="129"/>
        <v>--</v>
      </c>
    </row>
    <row r="917" spans="1:47" x14ac:dyDescent="0.25">
      <c r="A917" t="str">
        <f t="shared" si="124"/>
        <v>U6-H4</v>
      </c>
      <c r="B917" t="str">
        <f t="shared" si="125"/>
        <v>LPDDR4_CS0_A</v>
      </c>
      <c r="C917" t="str">
        <f t="shared" si="126"/>
        <v>U6-LPDDR4_CS0_A</v>
      </c>
      <c r="D917" t="str">
        <f t="shared" si="127"/>
        <v>U6-H4</v>
      </c>
      <c r="E917" t="s">
        <v>1086</v>
      </c>
      <c r="F917" t="s">
        <v>838</v>
      </c>
      <c r="G917" t="s">
        <v>521</v>
      </c>
      <c r="AT917" t="str">
        <f t="shared" si="128"/>
        <v>LPDDR4_CS0_A</v>
      </c>
      <c r="AU917" t="str">
        <f t="shared" si="129"/>
        <v>--</v>
      </c>
    </row>
    <row r="918" spans="1:47" x14ac:dyDescent="0.25">
      <c r="A918" t="str">
        <f t="shared" si="124"/>
        <v>U6-H5</v>
      </c>
      <c r="B918" t="str">
        <f t="shared" si="125"/>
        <v>+1.1V_LPDDR4</v>
      </c>
      <c r="C918" t="str">
        <f t="shared" si="126"/>
        <v>U6-+1.1V_LPDDR4</v>
      </c>
      <c r="D918" t="str">
        <f t="shared" si="127"/>
        <v>U6-H5</v>
      </c>
      <c r="E918" t="s">
        <v>1086</v>
      </c>
      <c r="F918" t="s">
        <v>839</v>
      </c>
      <c r="G918" t="s">
        <v>293</v>
      </c>
      <c r="AT918" t="str">
        <f t="shared" si="128"/>
        <v>+1.1V_LPDDR4</v>
      </c>
      <c r="AU918" t="str">
        <f t="shared" si="129"/>
        <v>--</v>
      </c>
    </row>
    <row r="919" spans="1:47" x14ac:dyDescent="0.25">
      <c r="A919" t="str">
        <f t="shared" si="124"/>
        <v>U6-H8</v>
      </c>
      <c r="B919" t="str">
        <f t="shared" si="125"/>
        <v>+1.1V_LPDDR4</v>
      </c>
      <c r="C919" t="str">
        <f t="shared" si="126"/>
        <v>U6-+1.1V_LPDDR4</v>
      </c>
      <c r="D919" t="str">
        <f t="shared" si="127"/>
        <v>U6-H8</v>
      </c>
      <c r="E919" t="s">
        <v>1086</v>
      </c>
      <c r="F919" t="s">
        <v>1014</v>
      </c>
      <c r="G919" t="s">
        <v>293</v>
      </c>
      <c r="AT919" t="str">
        <f t="shared" si="128"/>
        <v>+1.1V_LPDDR4</v>
      </c>
      <c r="AU919" t="str">
        <f t="shared" si="129"/>
        <v>--</v>
      </c>
    </row>
    <row r="920" spans="1:47" x14ac:dyDescent="0.25">
      <c r="A920" t="str">
        <f t="shared" si="124"/>
        <v>U6-H9</v>
      </c>
      <c r="B920" t="str">
        <f t="shared" si="125"/>
        <v>LPDDR4_CAA2</v>
      </c>
      <c r="C920" t="str">
        <f t="shared" si="126"/>
        <v>U6-LPDDR4_CAA2</v>
      </c>
      <c r="D920" t="str">
        <f t="shared" si="127"/>
        <v>U6-H9</v>
      </c>
      <c r="E920" t="s">
        <v>1086</v>
      </c>
      <c r="F920" t="s">
        <v>1234</v>
      </c>
      <c r="G920" t="s">
        <v>509</v>
      </c>
      <c r="AT920" t="str">
        <f t="shared" si="128"/>
        <v>LPDDR4_CAA2</v>
      </c>
      <c r="AU920" t="str">
        <f t="shared" si="129"/>
        <v>--</v>
      </c>
    </row>
    <row r="921" spans="1:47" x14ac:dyDescent="0.25">
      <c r="A921" t="str">
        <f t="shared" si="124"/>
        <v>U6-H10</v>
      </c>
      <c r="B921" t="str">
        <f t="shared" si="125"/>
        <v>LPDDR4_CAA3</v>
      </c>
      <c r="C921" t="str">
        <f t="shared" si="126"/>
        <v>U6-LPDDR4_CAA3</v>
      </c>
      <c r="D921" t="str">
        <f t="shared" si="127"/>
        <v>U6-H10</v>
      </c>
      <c r="E921" t="s">
        <v>1086</v>
      </c>
      <c r="F921" t="s">
        <v>1235</v>
      </c>
      <c r="G921" t="s">
        <v>510</v>
      </c>
      <c r="AT921" t="str">
        <f t="shared" si="128"/>
        <v>LPDDR4_CAA3</v>
      </c>
      <c r="AU921" t="str">
        <f t="shared" si="129"/>
        <v>--</v>
      </c>
    </row>
    <row r="922" spans="1:47" x14ac:dyDescent="0.25">
      <c r="A922" t="str">
        <f t="shared" si="124"/>
        <v>U6-H11</v>
      </c>
      <c r="B922" t="str">
        <f t="shared" si="125"/>
        <v>LPDDR4_CAA4</v>
      </c>
      <c r="C922" t="str">
        <f t="shared" si="126"/>
        <v>U6-LPDDR4_CAA4</v>
      </c>
      <c r="D922" t="str">
        <f t="shared" si="127"/>
        <v>U6-H11</v>
      </c>
      <c r="E922" t="s">
        <v>1086</v>
      </c>
      <c r="F922" t="s">
        <v>1236</v>
      </c>
      <c r="G922" t="s">
        <v>512</v>
      </c>
      <c r="AT922" t="str">
        <f t="shared" si="128"/>
        <v>LPDDR4_CAA4</v>
      </c>
      <c r="AU922" t="str">
        <f t="shared" si="129"/>
        <v>--</v>
      </c>
    </row>
    <row r="923" spans="1:47" x14ac:dyDescent="0.25">
      <c r="A923" t="str">
        <f t="shared" si="124"/>
        <v>U6-H12</v>
      </c>
      <c r="B923" t="str">
        <f t="shared" si="125"/>
        <v>+1.1V_LPDDR4</v>
      </c>
      <c r="C923" t="str">
        <f t="shared" si="126"/>
        <v>U6-+1.1V_LPDDR4</v>
      </c>
      <c r="D923" t="str">
        <f t="shared" si="127"/>
        <v>U6-H12</v>
      </c>
      <c r="E923" t="s">
        <v>1086</v>
      </c>
      <c r="F923" t="s">
        <v>1187</v>
      </c>
      <c r="G923" t="s">
        <v>293</v>
      </c>
      <c r="AT923" t="str">
        <f t="shared" si="128"/>
        <v>+1.1V_LPDDR4</v>
      </c>
      <c r="AU923" t="str">
        <f t="shared" si="129"/>
        <v>--</v>
      </c>
    </row>
    <row r="924" spans="1:47" x14ac:dyDescent="0.25">
      <c r="A924" t="str">
        <f t="shared" si="124"/>
        <v>U6-J1</v>
      </c>
      <c r="B924" t="str">
        <f t="shared" si="125"/>
        <v>GND</v>
      </c>
      <c r="C924" t="str">
        <f t="shared" si="126"/>
        <v>U6-GND</v>
      </c>
      <c r="D924" t="str">
        <f t="shared" si="127"/>
        <v>U6-J1</v>
      </c>
      <c r="E924" t="s">
        <v>1086</v>
      </c>
      <c r="F924" t="s">
        <v>841</v>
      </c>
      <c r="G924" t="s">
        <v>291</v>
      </c>
      <c r="AT924" t="str">
        <f t="shared" si="128"/>
        <v>GND</v>
      </c>
      <c r="AU924" t="str">
        <f t="shared" si="129"/>
        <v>--</v>
      </c>
    </row>
    <row r="925" spans="1:47" x14ac:dyDescent="0.25">
      <c r="A925" t="str">
        <f t="shared" si="124"/>
        <v>U6-J2</v>
      </c>
      <c r="B925" t="str">
        <f t="shared" si="125"/>
        <v>LPDDR4_CAA1</v>
      </c>
      <c r="C925" t="str">
        <f t="shared" si="126"/>
        <v>U6-LPDDR4_CAA1</v>
      </c>
      <c r="D925" t="str">
        <f t="shared" si="127"/>
        <v>U6-J2</v>
      </c>
      <c r="E925" t="s">
        <v>1086</v>
      </c>
      <c r="F925" t="s">
        <v>842</v>
      </c>
      <c r="G925" t="s">
        <v>508</v>
      </c>
      <c r="AT925" t="str">
        <f t="shared" si="128"/>
        <v>LPDDR4_CAA1</v>
      </c>
      <c r="AU925" t="str">
        <f t="shared" si="129"/>
        <v>--</v>
      </c>
    </row>
    <row r="926" spans="1:47" x14ac:dyDescent="0.25">
      <c r="A926" t="str">
        <f t="shared" si="124"/>
        <v>U6-J3</v>
      </c>
      <c r="B926" t="str">
        <f t="shared" si="125"/>
        <v>GND</v>
      </c>
      <c r="C926" t="str">
        <f t="shared" si="126"/>
        <v>U6-GND</v>
      </c>
      <c r="D926" t="str">
        <f t="shared" si="127"/>
        <v>U6-J3</v>
      </c>
      <c r="E926" t="s">
        <v>1086</v>
      </c>
      <c r="F926" t="s">
        <v>844</v>
      </c>
      <c r="G926" t="s">
        <v>291</v>
      </c>
      <c r="AT926" t="str">
        <f t="shared" si="128"/>
        <v>GND</v>
      </c>
      <c r="AU926" t="str">
        <f t="shared" si="129"/>
        <v>--</v>
      </c>
    </row>
    <row r="927" spans="1:47" x14ac:dyDescent="0.25">
      <c r="A927" t="str">
        <f t="shared" si="124"/>
        <v>U6-J4</v>
      </c>
      <c r="B927" t="str">
        <f t="shared" si="125"/>
        <v>LPDDR4_CKE0_A</v>
      </c>
      <c r="C927" t="str">
        <f t="shared" si="126"/>
        <v>U6-LPDDR4_CKE0_A</v>
      </c>
      <c r="D927" t="str">
        <f t="shared" si="127"/>
        <v>U6-J4</v>
      </c>
      <c r="E927" t="s">
        <v>1086</v>
      </c>
      <c r="F927" t="s">
        <v>845</v>
      </c>
      <c r="G927" t="s">
        <v>518</v>
      </c>
      <c r="AT927" t="str">
        <f t="shared" si="128"/>
        <v>LPDDR4_CKE0_A</v>
      </c>
      <c r="AU927" t="str">
        <f t="shared" si="129"/>
        <v>--</v>
      </c>
    </row>
    <row r="928" spans="1:47" x14ac:dyDescent="0.25">
      <c r="A928" t="str">
        <f t="shared" si="124"/>
        <v>U6-J5</v>
      </c>
      <c r="B928" t="str">
        <f t="shared" si="125"/>
        <v>LPDDR4_CKE1_A</v>
      </c>
      <c r="C928" t="str">
        <f t="shared" si="126"/>
        <v>U6-LPDDR4_CKE1_A</v>
      </c>
      <c r="D928" t="str">
        <f t="shared" si="127"/>
        <v>U6-J5</v>
      </c>
      <c r="E928" t="s">
        <v>1086</v>
      </c>
      <c r="F928" t="s">
        <v>846</v>
      </c>
      <c r="G928" t="s">
        <v>519</v>
      </c>
      <c r="AT928" t="str">
        <f t="shared" si="128"/>
        <v>LPDDR4_CKE1_A</v>
      </c>
      <c r="AU928" t="str">
        <f t="shared" si="129"/>
        <v>--</v>
      </c>
    </row>
    <row r="929" spans="1:47" x14ac:dyDescent="0.25">
      <c r="A929" t="str">
        <f t="shared" si="124"/>
        <v>U6-J8</v>
      </c>
      <c r="B929" t="str">
        <f t="shared" si="125"/>
        <v>LPDDR4_CKA_P</v>
      </c>
      <c r="C929" t="str">
        <f t="shared" si="126"/>
        <v>U6-LPDDR4_CKA_P</v>
      </c>
      <c r="D929" t="str">
        <f t="shared" si="127"/>
        <v>U6-J8</v>
      </c>
      <c r="E929" t="s">
        <v>1086</v>
      </c>
      <c r="F929" t="s">
        <v>1016</v>
      </c>
      <c r="G929" t="s">
        <v>516</v>
      </c>
      <c r="AT929" t="str">
        <f t="shared" si="128"/>
        <v>LPDDR4_CKA_P</v>
      </c>
      <c r="AU929" t="str">
        <f t="shared" si="129"/>
        <v>--</v>
      </c>
    </row>
    <row r="930" spans="1:47" x14ac:dyDescent="0.25">
      <c r="A930" t="str">
        <f t="shared" si="124"/>
        <v>U6-J9</v>
      </c>
      <c r="B930" t="str">
        <f t="shared" si="125"/>
        <v>LPDDR4_CKA_N</v>
      </c>
      <c r="C930" t="str">
        <f t="shared" si="126"/>
        <v>U6-LPDDR4_CKA_N</v>
      </c>
      <c r="D930" t="str">
        <f t="shared" si="127"/>
        <v>U6-J9</v>
      </c>
      <c r="E930" t="s">
        <v>1086</v>
      </c>
      <c r="F930" t="s">
        <v>1193</v>
      </c>
      <c r="G930" t="s">
        <v>515</v>
      </c>
      <c r="AT930" t="str">
        <f t="shared" si="128"/>
        <v>LPDDR4_CKA_N</v>
      </c>
      <c r="AU930" t="str">
        <f t="shared" si="129"/>
        <v>--</v>
      </c>
    </row>
    <row r="931" spans="1:47" x14ac:dyDescent="0.25">
      <c r="A931" t="str">
        <f t="shared" si="124"/>
        <v>U6-J10</v>
      </c>
      <c r="B931" t="str">
        <f t="shared" si="125"/>
        <v>GND</v>
      </c>
      <c r="C931" t="str">
        <f t="shared" si="126"/>
        <v>U6-GND</v>
      </c>
      <c r="D931" t="str">
        <f t="shared" si="127"/>
        <v>U6-J10</v>
      </c>
      <c r="E931" t="s">
        <v>1086</v>
      </c>
      <c r="F931" t="s">
        <v>1017</v>
      </c>
      <c r="G931" t="s">
        <v>291</v>
      </c>
      <c r="AT931" t="str">
        <f t="shared" si="128"/>
        <v>GND</v>
      </c>
      <c r="AU931" t="str">
        <f t="shared" si="129"/>
        <v>--</v>
      </c>
    </row>
    <row r="932" spans="1:47" x14ac:dyDescent="0.25">
      <c r="A932" t="str">
        <f t="shared" si="124"/>
        <v>U6-J11</v>
      </c>
      <c r="B932" t="str">
        <f t="shared" si="125"/>
        <v>LPDDR4_CAA5</v>
      </c>
      <c r="C932" t="str">
        <f t="shared" si="126"/>
        <v>U6-LPDDR4_CAA5</v>
      </c>
      <c r="D932" t="str">
        <f t="shared" si="127"/>
        <v>U6-J11</v>
      </c>
      <c r="E932" t="s">
        <v>1086</v>
      </c>
      <c r="F932" t="s">
        <v>1237</v>
      </c>
      <c r="G932" t="s">
        <v>513</v>
      </c>
      <c r="AT932" t="str">
        <f t="shared" si="128"/>
        <v>LPDDR4_CAA5</v>
      </c>
      <c r="AU932" t="str">
        <f t="shared" si="129"/>
        <v>--</v>
      </c>
    </row>
    <row r="933" spans="1:47" x14ac:dyDescent="0.25">
      <c r="A933" t="str">
        <f t="shared" si="124"/>
        <v>U6-J12</v>
      </c>
      <c r="B933" t="str">
        <f t="shared" si="125"/>
        <v>GND</v>
      </c>
      <c r="C933" t="str">
        <f t="shared" si="126"/>
        <v>U6-GND</v>
      </c>
      <c r="D933" t="str">
        <f t="shared" si="127"/>
        <v>U6-J12</v>
      </c>
      <c r="E933" t="s">
        <v>1086</v>
      </c>
      <c r="F933" t="s">
        <v>1018</v>
      </c>
      <c r="G933" t="s">
        <v>291</v>
      </c>
      <c r="AT933" t="str">
        <f t="shared" si="128"/>
        <v>GND</v>
      </c>
      <c r="AU933" t="str">
        <f t="shared" si="129"/>
        <v>--</v>
      </c>
    </row>
    <row r="934" spans="1:47" x14ac:dyDescent="0.25">
      <c r="A934" t="str">
        <f t="shared" si="124"/>
        <v>U6-K1</v>
      </c>
      <c r="B934" t="str">
        <f t="shared" si="125"/>
        <v>+1.1V_LPDDR4</v>
      </c>
      <c r="C934" t="str">
        <f t="shared" si="126"/>
        <v>U6-+1.1V_LPDDR4</v>
      </c>
      <c r="D934" t="str">
        <f t="shared" si="127"/>
        <v>U6-K1</v>
      </c>
      <c r="E934" t="s">
        <v>1086</v>
      </c>
      <c r="F934" t="s">
        <v>707</v>
      </c>
      <c r="G934" t="s">
        <v>293</v>
      </c>
      <c r="AT934" t="str">
        <f t="shared" si="128"/>
        <v>+1.1V_LPDDR4</v>
      </c>
      <c r="AU934" t="str">
        <f t="shared" si="129"/>
        <v>--</v>
      </c>
    </row>
    <row r="935" spans="1:47" x14ac:dyDescent="0.25">
      <c r="A935" t="str">
        <f t="shared" si="124"/>
        <v>U6-K2</v>
      </c>
      <c r="B935" t="str">
        <f t="shared" si="125"/>
        <v>GND</v>
      </c>
      <c r="C935" t="str">
        <f t="shared" si="126"/>
        <v>U6-GND</v>
      </c>
      <c r="D935" t="str">
        <f t="shared" si="127"/>
        <v>U6-K2</v>
      </c>
      <c r="E935" t="s">
        <v>1086</v>
      </c>
      <c r="F935" t="s">
        <v>850</v>
      </c>
      <c r="G935" t="s">
        <v>291</v>
      </c>
      <c r="AT935" t="str">
        <f t="shared" si="128"/>
        <v>GND</v>
      </c>
      <c r="AU935" t="str">
        <f t="shared" si="129"/>
        <v>--</v>
      </c>
    </row>
    <row r="936" spans="1:47" x14ac:dyDescent="0.25">
      <c r="A936" t="str">
        <f t="shared" si="124"/>
        <v>U6-K3</v>
      </c>
      <c r="B936" t="str">
        <f t="shared" si="125"/>
        <v>+1.1V_LPDDR4</v>
      </c>
      <c r="C936" t="str">
        <f t="shared" si="126"/>
        <v>U6-+1.1V_LPDDR4</v>
      </c>
      <c r="D936" t="str">
        <f t="shared" si="127"/>
        <v>U6-K3</v>
      </c>
      <c r="E936" t="s">
        <v>1086</v>
      </c>
      <c r="F936" t="s">
        <v>851</v>
      </c>
      <c r="G936" t="s">
        <v>293</v>
      </c>
      <c r="AT936" t="str">
        <f t="shared" si="128"/>
        <v>+1.1V_LPDDR4</v>
      </c>
      <c r="AU936" t="str">
        <f t="shared" si="129"/>
        <v>--</v>
      </c>
    </row>
    <row r="937" spans="1:47" x14ac:dyDescent="0.25">
      <c r="A937" t="str">
        <f t="shared" si="124"/>
        <v>U6-K4</v>
      </c>
      <c r="B937" t="str">
        <f t="shared" si="125"/>
        <v>GND</v>
      </c>
      <c r="C937" t="str">
        <f t="shared" si="126"/>
        <v>U6-GND</v>
      </c>
      <c r="D937" t="str">
        <f t="shared" si="127"/>
        <v>U6-K4</v>
      </c>
      <c r="E937" t="s">
        <v>1086</v>
      </c>
      <c r="F937" t="s">
        <v>852</v>
      </c>
      <c r="G937" t="s">
        <v>291</v>
      </c>
      <c r="AT937" t="str">
        <f t="shared" si="128"/>
        <v>GND</v>
      </c>
      <c r="AU937" t="str">
        <f t="shared" si="129"/>
        <v>--</v>
      </c>
    </row>
    <row r="938" spans="1:47" x14ac:dyDescent="0.25">
      <c r="A938" t="str">
        <f t="shared" si="124"/>
        <v>U6-K5</v>
      </c>
      <c r="B938" t="str">
        <f t="shared" si="125"/>
        <v>NetU6_K5</v>
      </c>
      <c r="C938" t="str">
        <f t="shared" si="126"/>
        <v>U6-NetU6_K5</v>
      </c>
      <c r="D938" t="str">
        <f t="shared" si="127"/>
        <v>U6-K5</v>
      </c>
      <c r="E938" t="s">
        <v>1086</v>
      </c>
      <c r="F938" t="s">
        <v>853</v>
      </c>
      <c r="G938" t="s">
        <v>1256</v>
      </c>
      <c r="AT938" t="str">
        <f t="shared" si="128"/>
        <v>NetU6_K5</v>
      </c>
      <c r="AU938" t="str">
        <f t="shared" si="129"/>
        <v>--</v>
      </c>
    </row>
    <row r="939" spans="1:47" x14ac:dyDescent="0.25">
      <c r="A939" t="str">
        <f t="shared" si="124"/>
        <v>U6-K8</v>
      </c>
      <c r="B939" t="str">
        <f t="shared" si="125"/>
        <v>NetU6_K8</v>
      </c>
      <c r="C939" t="str">
        <f t="shared" si="126"/>
        <v>U6-NetU6_K8</v>
      </c>
      <c r="D939" t="str">
        <f t="shared" si="127"/>
        <v>U6-K8</v>
      </c>
      <c r="E939" t="s">
        <v>1086</v>
      </c>
      <c r="F939" t="s">
        <v>1238</v>
      </c>
      <c r="G939" t="s">
        <v>1257</v>
      </c>
      <c r="AT939" t="str">
        <f t="shared" si="128"/>
        <v>NetU6_K8</v>
      </c>
      <c r="AU939" t="str">
        <f t="shared" si="129"/>
        <v>--</v>
      </c>
    </row>
    <row r="940" spans="1:47" x14ac:dyDescent="0.25">
      <c r="A940" t="str">
        <f t="shared" si="124"/>
        <v>U6-K9</v>
      </c>
      <c r="B940" t="str">
        <f t="shared" si="125"/>
        <v>GND</v>
      </c>
      <c r="C940" t="str">
        <f t="shared" si="126"/>
        <v>U6-GND</v>
      </c>
      <c r="D940" t="str">
        <f t="shared" si="127"/>
        <v>U6-K9</v>
      </c>
      <c r="E940" t="s">
        <v>1086</v>
      </c>
      <c r="F940" t="s">
        <v>1024</v>
      </c>
      <c r="G940" t="s">
        <v>291</v>
      </c>
      <c r="AT940" t="str">
        <f t="shared" si="128"/>
        <v>GND</v>
      </c>
      <c r="AU940" t="str">
        <f t="shared" si="129"/>
        <v>--</v>
      </c>
    </row>
    <row r="941" spans="1:47" x14ac:dyDescent="0.25">
      <c r="A941" t="str">
        <f t="shared" si="124"/>
        <v>U6-K10</v>
      </c>
      <c r="B941" t="str">
        <f t="shared" si="125"/>
        <v>+1.1V_LPDDR4</v>
      </c>
      <c r="C941" t="str">
        <f t="shared" si="126"/>
        <v>U6-+1.1V_LPDDR4</v>
      </c>
      <c r="D941" t="str">
        <f t="shared" si="127"/>
        <v>U6-K10</v>
      </c>
      <c r="E941" t="s">
        <v>1086</v>
      </c>
      <c r="F941" t="s">
        <v>1195</v>
      </c>
      <c r="G941" t="s">
        <v>293</v>
      </c>
      <c r="AT941" t="str">
        <f t="shared" si="128"/>
        <v>+1.1V_LPDDR4</v>
      </c>
      <c r="AU941" t="str">
        <f t="shared" si="129"/>
        <v>--</v>
      </c>
    </row>
    <row r="942" spans="1:47" x14ac:dyDescent="0.25">
      <c r="A942" t="str">
        <f t="shared" si="124"/>
        <v>U6-K11</v>
      </c>
      <c r="B942" t="str">
        <f t="shared" si="125"/>
        <v>GND</v>
      </c>
      <c r="C942" t="str">
        <f t="shared" si="126"/>
        <v>U6-GND</v>
      </c>
      <c r="D942" t="str">
        <f t="shared" si="127"/>
        <v>U6-K11</v>
      </c>
      <c r="E942" t="s">
        <v>1086</v>
      </c>
      <c r="F942" t="s">
        <v>1025</v>
      </c>
      <c r="G942" t="s">
        <v>291</v>
      </c>
      <c r="AT942" t="str">
        <f t="shared" si="128"/>
        <v>GND</v>
      </c>
      <c r="AU942" t="str">
        <f t="shared" si="129"/>
        <v>--</v>
      </c>
    </row>
    <row r="943" spans="1:47" x14ac:dyDescent="0.25">
      <c r="A943" t="str">
        <f t="shared" si="124"/>
        <v>U6-K12</v>
      </c>
      <c r="B943" t="str">
        <f t="shared" si="125"/>
        <v>+1.1V_LPDDR4</v>
      </c>
      <c r="C943" t="str">
        <f t="shared" si="126"/>
        <v>U6-+1.1V_LPDDR4</v>
      </c>
      <c r="D943" t="str">
        <f t="shared" si="127"/>
        <v>U6-K12</v>
      </c>
      <c r="E943" t="s">
        <v>1086</v>
      </c>
      <c r="F943" t="s">
        <v>1026</v>
      </c>
      <c r="G943" t="s">
        <v>293</v>
      </c>
      <c r="AT943" t="str">
        <f t="shared" si="128"/>
        <v>+1.1V_LPDDR4</v>
      </c>
      <c r="AU943" t="str">
        <f t="shared" si="129"/>
        <v>--</v>
      </c>
    </row>
    <row r="944" spans="1:47" x14ac:dyDescent="0.25">
      <c r="A944" t="str">
        <f t="shared" si="124"/>
        <v>U6-N1</v>
      </c>
      <c r="B944" t="str">
        <f t="shared" si="125"/>
        <v>+1.1V_LPDDR4</v>
      </c>
      <c r="C944" t="str">
        <f t="shared" si="126"/>
        <v>U6-+1.1V_LPDDR4</v>
      </c>
      <c r="D944" t="str">
        <f t="shared" si="127"/>
        <v>U6-N1</v>
      </c>
      <c r="E944" t="s">
        <v>1086</v>
      </c>
      <c r="F944" t="s">
        <v>723</v>
      </c>
      <c r="G944" t="s">
        <v>293</v>
      </c>
      <c r="AT944" t="str">
        <f t="shared" si="128"/>
        <v>+1.1V_LPDDR4</v>
      </c>
      <c r="AU944" t="str">
        <f t="shared" si="129"/>
        <v>--</v>
      </c>
    </row>
    <row r="945" spans="1:47" x14ac:dyDescent="0.25">
      <c r="A945" t="str">
        <f t="shared" si="124"/>
        <v>U6-N2</v>
      </c>
      <c r="B945" t="str">
        <f t="shared" si="125"/>
        <v>GND</v>
      </c>
      <c r="C945" t="str">
        <f t="shared" si="126"/>
        <v>U6-GND</v>
      </c>
      <c r="D945" t="str">
        <f t="shared" si="127"/>
        <v>U6-N2</v>
      </c>
      <c r="E945" t="s">
        <v>1086</v>
      </c>
      <c r="F945" t="s">
        <v>725</v>
      </c>
      <c r="G945" t="s">
        <v>291</v>
      </c>
      <c r="AT945" t="str">
        <f t="shared" si="128"/>
        <v>GND</v>
      </c>
      <c r="AU945" t="str">
        <f t="shared" si="129"/>
        <v>--</v>
      </c>
    </row>
    <row r="946" spans="1:47" x14ac:dyDescent="0.25">
      <c r="A946" t="str">
        <f t="shared" si="124"/>
        <v>U6-N3</v>
      </c>
      <c r="B946" t="str">
        <f t="shared" si="125"/>
        <v>+1.1V_LPDDR4</v>
      </c>
      <c r="C946" t="str">
        <f t="shared" si="126"/>
        <v>U6-+1.1V_LPDDR4</v>
      </c>
      <c r="D946" t="str">
        <f t="shared" si="127"/>
        <v>U6-N3</v>
      </c>
      <c r="E946" t="s">
        <v>1086</v>
      </c>
      <c r="F946" t="s">
        <v>726</v>
      </c>
      <c r="G946" t="s">
        <v>293</v>
      </c>
      <c r="AT946" t="str">
        <f t="shared" si="128"/>
        <v>+1.1V_LPDDR4</v>
      </c>
      <c r="AU946" t="str">
        <f t="shared" si="129"/>
        <v>--</v>
      </c>
    </row>
    <row r="947" spans="1:47" x14ac:dyDescent="0.25">
      <c r="A947" t="str">
        <f t="shared" si="124"/>
        <v>U6-N4</v>
      </c>
      <c r="B947" t="str">
        <f t="shared" si="125"/>
        <v>GND</v>
      </c>
      <c r="C947" t="str">
        <f t="shared" si="126"/>
        <v>U6-GND</v>
      </c>
      <c r="D947" t="str">
        <f t="shared" si="127"/>
        <v>U6-N4</v>
      </c>
      <c r="E947" t="s">
        <v>1086</v>
      </c>
      <c r="F947" t="s">
        <v>727</v>
      </c>
      <c r="G947" t="s">
        <v>291</v>
      </c>
      <c r="AT947" t="str">
        <f t="shared" si="128"/>
        <v>GND</v>
      </c>
      <c r="AU947" t="str">
        <f t="shared" si="129"/>
        <v>--</v>
      </c>
    </row>
    <row r="948" spans="1:47" x14ac:dyDescent="0.25">
      <c r="A948" t="str">
        <f t="shared" si="124"/>
        <v>U6-N5</v>
      </c>
      <c r="B948" t="str">
        <f t="shared" si="125"/>
        <v>NetU6_N5</v>
      </c>
      <c r="C948" t="str">
        <f t="shared" si="126"/>
        <v>U6-NetU6_N5</v>
      </c>
      <c r="D948" t="str">
        <f t="shared" si="127"/>
        <v>U6-N5</v>
      </c>
      <c r="E948" t="s">
        <v>1086</v>
      </c>
      <c r="F948" t="s">
        <v>729</v>
      </c>
      <c r="G948" t="s">
        <v>1258</v>
      </c>
      <c r="AT948" t="str">
        <f t="shared" si="128"/>
        <v>NetU6_N5</v>
      </c>
      <c r="AU948" t="str">
        <f t="shared" si="129"/>
        <v>--</v>
      </c>
    </row>
    <row r="949" spans="1:47" x14ac:dyDescent="0.25">
      <c r="A949" t="str">
        <f t="shared" si="124"/>
        <v>U6-N8</v>
      </c>
      <c r="B949" t="str">
        <f t="shared" si="125"/>
        <v>NetU6_N8</v>
      </c>
      <c r="C949" t="str">
        <f t="shared" si="126"/>
        <v>U6-NetU6_N8</v>
      </c>
      <c r="D949" t="str">
        <f t="shared" si="127"/>
        <v>U6-N8</v>
      </c>
      <c r="E949" t="s">
        <v>1086</v>
      </c>
      <c r="F949" t="s">
        <v>970</v>
      </c>
      <c r="G949" t="s">
        <v>1259</v>
      </c>
      <c r="AT949" t="str">
        <f t="shared" si="128"/>
        <v>NetU6_N8</v>
      </c>
      <c r="AU949" t="str">
        <f t="shared" si="129"/>
        <v>--</v>
      </c>
    </row>
    <row r="950" spans="1:47" x14ac:dyDescent="0.25">
      <c r="A950" t="str">
        <f t="shared" si="124"/>
        <v>U6-N9</v>
      </c>
      <c r="B950" t="str">
        <f t="shared" si="125"/>
        <v>GND</v>
      </c>
      <c r="C950" t="str">
        <f t="shared" si="126"/>
        <v>U6-GND</v>
      </c>
      <c r="D950" t="str">
        <f t="shared" si="127"/>
        <v>U6-N9</v>
      </c>
      <c r="E950" t="s">
        <v>1086</v>
      </c>
      <c r="F950" t="s">
        <v>855</v>
      </c>
      <c r="G950" t="s">
        <v>291</v>
      </c>
      <c r="AT950" t="str">
        <f t="shared" si="128"/>
        <v>GND</v>
      </c>
      <c r="AU950" t="str">
        <f t="shared" si="129"/>
        <v>--</v>
      </c>
    </row>
    <row r="951" spans="1:47" x14ac:dyDescent="0.25">
      <c r="A951" t="str">
        <f t="shared" si="124"/>
        <v>U6-N10</v>
      </c>
      <c r="B951" t="str">
        <f t="shared" si="125"/>
        <v>+1.1V_LPDDR4</v>
      </c>
      <c r="C951" t="str">
        <f t="shared" si="126"/>
        <v>U6-+1.1V_LPDDR4</v>
      </c>
      <c r="D951" t="str">
        <f t="shared" si="127"/>
        <v>U6-N10</v>
      </c>
      <c r="E951" t="s">
        <v>1086</v>
      </c>
      <c r="F951" t="s">
        <v>1055</v>
      </c>
      <c r="G951" t="s">
        <v>293</v>
      </c>
      <c r="AT951" t="str">
        <f t="shared" si="128"/>
        <v>+1.1V_LPDDR4</v>
      </c>
      <c r="AU951" t="str">
        <f t="shared" si="129"/>
        <v>--</v>
      </c>
    </row>
    <row r="952" spans="1:47" x14ac:dyDescent="0.25">
      <c r="A952" t="str">
        <f t="shared" si="124"/>
        <v>U6-N11</v>
      </c>
      <c r="B952" t="str">
        <f t="shared" si="125"/>
        <v>GND</v>
      </c>
      <c r="C952" t="str">
        <f t="shared" si="126"/>
        <v>U6-GND</v>
      </c>
      <c r="D952" t="str">
        <f t="shared" si="127"/>
        <v>U6-N11</v>
      </c>
      <c r="E952" t="s">
        <v>1086</v>
      </c>
      <c r="F952" t="s">
        <v>1056</v>
      </c>
      <c r="G952" t="s">
        <v>291</v>
      </c>
      <c r="AT952" t="str">
        <f t="shared" si="128"/>
        <v>GND</v>
      </c>
      <c r="AU952" t="str">
        <f t="shared" si="129"/>
        <v>--</v>
      </c>
    </row>
    <row r="953" spans="1:47" x14ac:dyDescent="0.25">
      <c r="A953" t="str">
        <f t="shared" si="124"/>
        <v>U6-N12</v>
      </c>
      <c r="B953" t="str">
        <f t="shared" si="125"/>
        <v>+1.1V_LPDDR4</v>
      </c>
      <c r="C953" t="str">
        <f t="shared" si="126"/>
        <v>U6-+1.1V_LPDDR4</v>
      </c>
      <c r="D953" t="str">
        <f t="shared" si="127"/>
        <v>U6-N12</v>
      </c>
      <c r="E953" t="s">
        <v>1086</v>
      </c>
      <c r="F953" t="s">
        <v>1057</v>
      </c>
      <c r="G953" t="s">
        <v>293</v>
      </c>
      <c r="AT953" t="str">
        <f t="shared" si="128"/>
        <v>+1.1V_LPDDR4</v>
      </c>
      <c r="AU953" t="str">
        <f t="shared" si="129"/>
        <v>--</v>
      </c>
    </row>
    <row r="954" spans="1:47" x14ac:dyDescent="0.25">
      <c r="A954" t="str">
        <f t="shared" si="124"/>
        <v>U6-P1</v>
      </c>
      <c r="B954" t="str">
        <f t="shared" si="125"/>
        <v>GND</v>
      </c>
      <c r="C954" t="str">
        <f t="shared" si="126"/>
        <v>U6-GND</v>
      </c>
      <c r="D954" t="str">
        <f t="shared" si="127"/>
        <v>U6-P1</v>
      </c>
      <c r="E954" t="s">
        <v>1086</v>
      </c>
      <c r="F954" t="s">
        <v>731</v>
      </c>
      <c r="G954" t="s">
        <v>291</v>
      </c>
      <c r="AT954" t="str">
        <f t="shared" si="128"/>
        <v>GND</v>
      </c>
      <c r="AU954" t="str">
        <f t="shared" si="129"/>
        <v>--</v>
      </c>
    </row>
    <row r="955" spans="1:47" x14ac:dyDescent="0.25">
      <c r="A955" t="str">
        <f t="shared" si="124"/>
        <v>U6-P2</v>
      </c>
      <c r="B955" t="str">
        <f t="shared" si="125"/>
        <v>LPDDR4_CAA1</v>
      </c>
      <c r="C955" t="str">
        <f t="shared" si="126"/>
        <v>U6-LPDDR4_CAA1</v>
      </c>
      <c r="D955" t="str">
        <f t="shared" si="127"/>
        <v>U6-P2</v>
      </c>
      <c r="E955" t="s">
        <v>1086</v>
      </c>
      <c r="F955" t="s">
        <v>733</v>
      </c>
      <c r="G955" t="s">
        <v>508</v>
      </c>
      <c r="AT955" t="str">
        <f t="shared" si="128"/>
        <v>LPDDR4_CAA1</v>
      </c>
      <c r="AU955" t="str">
        <f t="shared" si="129"/>
        <v>--</v>
      </c>
    </row>
    <row r="956" spans="1:47" x14ac:dyDescent="0.25">
      <c r="A956" t="str">
        <f t="shared" si="124"/>
        <v>U6-P3</v>
      </c>
      <c r="B956" t="str">
        <f t="shared" si="125"/>
        <v>GND</v>
      </c>
      <c r="C956" t="str">
        <f t="shared" si="126"/>
        <v>U6-GND</v>
      </c>
      <c r="D956" t="str">
        <f t="shared" si="127"/>
        <v>U6-P3</v>
      </c>
      <c r="E956" t="s">
        <v>1086</v>
      </c>
      <c r="F956" t="s">
        <v>735</v>
      </c>
      <c r="G956" t="s">
        <v>291</v>
      </c>
      <c r="AT956" t="str">
        <f t="shared" si="128"/>
        <v>GND</v>
      </c>
      <c r="AU956" t="str">
        <f t="shared" si="129"/>
        <v>--</v>
      </c>
    </row>
    <row r="957" spans="1:47" x14ac:dyDescent="0.25">
      <c r="A957" t="str">
        <f t="shared" si="124"/>
        <v>U6-P4</v>
      </c>
      <c r="B957" t="str">
        <f t="shared" si="125"/>
        <v>LPDDR4_CKE0_A</v>
      </c>
      <c r="C957" t="str">
        <f t="shared" si="126"/>
        <v>U6-LPDDR4_CKE0_A</v>
      </c>
      <c r="D957" t="str">
        <f t="shared" si="127"/>
        <v>U6-P4</v>
      </c>
      <c r="E957" t="s">
        <v>1086</v>
      </c>
      <c r="F957" t="s">
        <v>737</v>
      </c>
      <c r="G957" t="s">
        <v>518</v>
      </c>
      <c r="AT957" t="str">
        <f t="shared" si="128"/>
        <v>LPDDR4_CKE0_A</v>
      </c>
      <c r="AU957" t="str">
        <f t="shared" si="129"/>
        <v>--</v>
      </c>
    </row>
    <row r="958" spans="1:47" x14ac:dyDescent="0.25">
      <c r="A958" t="str">
        <f t="shared" si="124"/>
        <v>U6-P5</v>
      </c>
      <c r="B958" t="str">
        <f t="shared" si="125"/>
        <v>LPDDR4_CKE1_A</v>
      </c>
      <c r="C958" t="str">
        <f t="shared" si="126"/>
        <v>U6-LPDDR4_CKE1_A</v>
      </c>
      <c r="D958" t="str">
        <f t="shared" si="127"/>
        <v>U6-P5</v>
      </c>
      <c r="E958" t="s">
        <v>1086</v>
      </c>
      <c r="F958" t="s">
        <v>1065</v>
      </c>
      <c r="G958" t="s">
        <v>519</v>
      </c>
      <c r="AT958" t="str">
        <f t="shared" si="128"/>
        <v>LPDDR4_CKE1_A</v>
      </c>
      <c r="AU958" t="str">
        <f t="shared" si="129"/>
        <v>--</v>
      </c>
    </row>
    <row r="959" spans="1:47" x14ac:dyDescent="0.25">
      <c r="A959" t="str">
        <f t="shared" si="124"/>
        <v>U6-P8</v>
      </c>
      <c r="B959" t="str">
        <f t="shared" si="125"/>
        <v>LPDDR4_CKA_P</v>
      </c>
      <c r="C959" t="str">
        <f t="shared" si="126"/>
        <v>U6-LPDDR4_CKA_P</v>
      </c>
      <c r="D959" t="str">
        <f t="shared" si="127"/>
        <v>U6-P8</v>
      </c>
      <c r="E959" t="s">
        <v>1086</v>
      </c>
      <c r="F959" t="s">
        <v>743</v>
      </c>
      <c r="G959" t="s">
        <v>516</v>
      </c>
      <c r="AT959" t="str">
        <f t="shared" si="128"/>
        <v>LPDDR4_CKA_P</v>
      </c>
      <c r="AU959" t="str">
        <f t="shared" si="129"/>
        <v>--</v>
      </c>
    </row>
    <row r="960" spans="1:47" x14ac:dyDescent="0.25">
      <c r="A960" t="str">
        <f t="shared" si="124"/>
        <v>U6-P9</v>
      </c>
      <c r="B960" t="str">
        <f t="shared" si="125"/>
        <v>LPDDR4_CKA_N</v>
      </c>
      <c r="C960" t="str">
        <f t="shared" si="126"/>
        <v>U6-LPDDR4_CKA_N</v>
      </c>
      <c r="D960" t="str">
        <f t="shared" si="127"/>
        <v>U6-P9</v>
      </c>
      <c r="E960" t="s">
        <v>1086</v>
      </c>
      <c r="F960" t="s">
        <v>1066</v>
      </c>
      <c r="G960" t="s">
        <v>515</v>
      </c>
      <c r="AT960" t="str">
        <f t="shared" si="128"/>
        <v>LPDDR4_CKA_N</v>
      </c>
      <c r="AU960" t="str">
        <f t="shared" si="129"/>
        <v>--</v>
      </c>
    </row>
    <row r="961" spans="1:47" x14ac:dyDescent="0.25">
      <c r="A961" t="str">
        <f t="shared" si="124"/>
        <v>U6-P10</v>
      </c>
      <c r="B961" t="str">
        <f t="shared" si="125"/>
        <v>GND</v>
      </c>
      <c r="C961" t="str">
        <f t="shared" si="126"/>
        <v>U6-GND</v>
      </c>
      <c r="D961" t="str">
        <f t="shared" si="127"/>
        <v>U6-P10</v>
      </c>
      <c r="E961" t="s">
        <v>1086</v>
      </c>
      <c r="F961" t="s">
        <v>1067</v>
      </c>
      <c r="G961" t="s">
        <v>291</v>
      </c>
      <c r="AT961" t="str">
        <f t="shared" si="128"/>
        <v>GND</v>
      </c>
      <c r="AU961" t="str">
        <f t="shared" si="129"/>
        <v>--</v>
      </c>
    </row>
    <row r="962" spans="1:47" x14ac:dyDescent="0.25">
      <c r="A962" t="str">
        <f t="shared" si="124"/>
        <v>U6-P11</v>
      </c>
      <c r="B962" t="str">
        <f t="shared" si="125"/>
        <v>LPDDR4_CAA5</v>
      </c>
      <c r="C962" t="str">
        <f t="shared" si="126"/>
        <v>U6-LPDDR4_CAA5</v>
      </c>
      <c r="D962" t="str">
        <f t="shared" si="127"/>
        <v>U6-P11</v>
      </c>
      <c r="E962" t="s">
        <v>1086</v>
      </c>
      <c r="F962" t="s">
        <v>1068</v>
      </c>
      <c r="G962" t="s">
        <v>513</v>
      </c>
      <c r="AT962" t="str">
        <f t="shared" si="128"/>
        <v>LPDDR4_CAA5</v>
      </c>
      <c r="AU962" t="str">
        <f t="shared" si="129"/>
        <v>--</v>
      </c>
    </row>
    <row r="963" spans="1:47" x14ac:dyDescent="0.25">
      <c r="A963" t="str">
        <f t="shared" si="124"/>
        <v>U6-P12</v>
      </c>
      <c r="B963" t="str">
        <f t="shared" si="125"/>
        <v>GND</v>
      </c>
      <c r="C963" t="str">
        <f t="shared" si="126"/>
        <v>U6-GND</v>
      </c>
      <c r="D963" t="str">
        <f t="shared" si="127"/>
        <v>U6-P12</v>
      </c>
      <c r="E963" t="s">
        <v>1086</v>
      </c>
      <c r="F963" t="s">
        <v>1069</v>
      </c>
      <c r="G963" t="s">
        <v>291</v>
      </c>
      <c r="AT963" t="str">
        <f t="shared" si="128"/>
        <v>GND</v>
      </c>
      <c r="AU963" t="str">
        <f t="shared" si="129"/>
        <v>--</v>
      </c>
    </row>
    <row r="964" spans="1:47" x14ac:dyDescent="0.25">
      <c r="A964" t="str">
        <f t="shared" si="124"/>
        <v>U6-R1</v>
      </c>
      <c r="B964" t="str">
        <f t="shared" si="125"/>
        <v>+1.1V_LPDDR4</v>
      </c>
      <c r="C964" t="str">
        <f t="shared" si="126"/>
        <v>U6-+1.1V_LPDDR4</v>
      </c>
      <c r="D964" t="str">
        <f t="shared" si="127"/>
        <v>U6-R1</v>
      </c>
      <c r="E964" t="s">
        <v>1086</v>
      </c>
      <c r="F964" t="s">
        <v>744</v>
      </c>
      <c r="G964" t="s">
        <v>293</v>
      </c>
      <c r="AT964" t="str">
        <f t="shared" si="128"/>
        <v>+1.1V_LPDDR4</v>
      </c>
      <c r="AU964" t="str">
        <f t="shared" si="129"/>
        <v>--</v>
      </c>
    </row>
    <row r="965" spans="1:47" x14ac:dyDescent="0.25">
      <c r="A965" t="str">
        <f t="shared" si="124"/>
        <v>U6-R2</v>
      </c>
      <c r="B965" t="str">
        <f t="shared" si="125"/>
        <v>LPDDR4_CAA0</v>
      </c>
      <c r="C965" t="str">
        <f t="shared" si="126"/>
        <v>U6-LPDDR4_CAA0</v>
      </c>
      <c r="D965" t="str">
        <f t="shared" si="127"/>
        <v>U6-R2</v>
      </c>
      <c r="E965" t="s">
        <v>1086</v>
      </c>
      <c r="F965" t="s">
        <v>1076</v>
      </c>
      <c r="G965" t="s">
        <v>507</v>
      </c>
      <c r="AT965" t="str">
        <f t="shared" si="128"/>
        <v>LPDDR4_CAA0</v>
      </c>
      <c r="AU965" t="str">
        <f t="shared" si="129"/>
        <v>--</v>
      </c>
    </row>
    <row r="966" spans="1:47" x14ac:dyDescent="0.25">
      <c r="A966" t="str">
        <f t="shared" ref="A966:A1029" si="130">$E966&amp;"-"&amp;$F966</f>
        <v>U6-R3</v>
      </c>
      <c r="B966" t="str">
        <f t="shared" ref="B966:B1029" si="131">IF(OR(E966=$A$2,E966=$B$2,E966=$C$2,E966=$D$2),"--",G966)</f>
        <v>LPDDR4_CS1_A</v>
      </c>
      <c r="C966" t="str">
        <f t="shared" ref="C966:C1029" si="132">$E966&amp;"-"&amp;$G966</f>
        <v>U6-LPDDR4_CS1_A</v>
      </c>
      <c r="D966" t="str">
        <f t="shared" ref="D966:D1029" si="133">A966</f>
        <v>U6-R3</v>
      </c>
      <c r="E966" t="s">
        <v>1086</v>
      </c>
      <c r="F966" t="s">
        <v>746</v>
      </c>
      <c r="G966" t="s">
        <v>523</v>
      </c>
      <c r="AT966" t="str">
        <f t="shared" ref="AT966:AT1029" si="134">IF(IF(COUNTIF($AO$6:$AQ$150,B966)&gt;0,"---","--")="---",VLOOKUP(B966,$AO$6:$AQ$150,3,0),B966)</f>
        <v>LPDDR4_CS1_A</v>
      </c>
      <c r="AU966" t="str">
        <f t="shared" ref="AU966:AU1029" si="135">IF(IF(COUNTIF($AO$6:$AQ$150,B966)&gt;0,"---","--")="---",VLOOKUP(B966,$AO$6:$AQ$150,2,0),"--")</f>
        <v>--</v>
      </c>
    </row>
    <row r="967" spans="1:47" x14ac:dyDescent="0.25">
      <c r="A967" t="str">
        <f t="shared" si="130"/>
        <v>U6-R4</v>
      </c>
      <c r="B967" t="str">
        <f t="shared" si="131"/>
        <v>LPDDR4_CS0_A</v>
      </c>
      <c r="C967" t="str">
        <f t="shared" si="132"/>
        <v>U6-LPDDR4_CS0_A</v>
      </c>
      <c r="D967" t="str">
        <f t="shared" si="133"/>
        <v>U6-R4</v>
      </c>
      <c r="E967" t="s">
        <v>1086</v>
      </c>
      <c r="F967" t="s">
        <v>748</v>
      </c>
      <c r="G967" t="s">
        <v>521</v>
      </c>
      <c r="AT967" t="str">
        <f t="shared" si="134"/>
        <v>LPDDR4_CS0_A</v>
      </c>
      <c r="AU967" t="str">
        <f t="shared" si="135"/>
        <v>--</v>
      </c>
    </row>
    <row r="968" spans="1:47" x14ac:dyDescent="0.25">
      <c r="A968" t="str">
        <f t="shared" si="130"/>
        <v>U6-R5</v>
      </c>
      <c r="B968" t="str">
        <f t="shared" si="131"/>
        <v>+1.1V_LPDDR4</v>
      </c>
      <c r="C968" t="str">
        <f t="shared" si="132"/>
        <v>U6-+1.1V_LPDDR4</v>
      </c>
      <c r="D968" t="str">
        <f t="shared" si="133"/>
        <v>U6-R5</v>
      </c>
      <c r="E968" t="s">
        <v>1086</v>
      </c>
      <c r="F968" t="s">
        <v>750</v>
      </c>
      <c r="G968" t="s">
        <v>293</v>
      </c>
      <c r="AT968" t="str">
        <f t="shared" si="134"/>
        <v>+1.1V_LPDDR4</v>
      </c>
      <c r="AU968" t="str">
        <f t="shared" si="135"/>
        <v>--</v>
      </c>
    </row>
    <row r="969" spans="1:47" x14ac:dyDescent="0.25">
      <c r="A969" t="str">
        <f t="shared" si="130"/>
        <v>U6-R8</v>
      </c>
      <c r="B969" t="str">
        <f t="shared" si="131"/>
        <v>+1.1V_LPDDR4</v>
      </c>
      <c r="C969" t="str">
        <f t="shared" si="132"/>
        <v>U6-+1.1V_LPDDR4</v>
      </c>
      <c r="D969" t="str">
        <f t="shared" si="133"/>
        <v>U6-R8</v>
      </c>
      <c r="E969" t="s">
        <v>1086</v>
      </c>
      <c r="F969" t="s">
        <v>755</v>
      </c>
      <c r="G969" t="s">
        <v>293</v>
      </c>
      <c r="AT969" t="str">
        <f t="shared" si="134"/>
        <v>+1.1V_LPDDR4</v>
      </c>
      <c r="AU969" t="str">
        <f t="shared" si="135"/>
        <v>--</v>
      </c>
    </row>
    <row r="970" spans="1:47" x14ac:dyDescent="0.25">
      <c r="A970" t="str">
        <f t="shared" si="130"/>
        <v>U6-R9</v>
      </c>
      <c r="B970" t="str">
        <f t="shared" si="131"/>
        <v>LPDDR4_CAA2</v>
      </c>
      <c r="C970" t="str">
        <f t="shared" si="132"/>
        <v>U6-LPDDR4_CAA2</v>
      </c>
      <c r="D970" t="str">
        <f t="shared" si="133"/>
        <v>U6-R9</v>
      </c>
      <c r="E970" t="s">
        <v>1086</v>
      </c>
      <c r="F970" t="s">
        <v>1077</v>
      </c>
      <c r="G970" t="s">
        <v>509</v>
      </c>
      <c r="AT970" t="str">
        <f t="shared" si="134"/>
        <v>LPDDR4_CAA2</v>
      </c>
      <c r="AU970" t="str">
        <f t="shared" si="135"/>
        <v>--</v>
      </c>
    </row>
    <row r="971" spans="1:47" x14ac:dyDescent="0.25">
      <c r="A971" t="str">
        <f t="shared" si="130"/>
        <v>U6-R10</v>
      </c>
      <c r="B971" t="str">
        <f t="shared" si="131"/>
        <v>LPDDR4_CAA3</v>
      </c>
      <c r="C971" t="str">
        <f t="shared" si="132"/>
        <v>U6-LPDDR4_CAA3</v>
      </c>
      <c r="D971" t="str">
        <f t="shared" si="133"/>
        <v>U6-R10</v>
      </c>
      <c r="E971" t="s">
        <v>1086</v>
      </c>
      <c r="F971" t="s">
        <v>757</v>
      </c>
      <c r="G971" t="s">
        <v>510</v>
      </c>
      <c r="AT971" t="str">
        <f t="shared" si="134"/>
        <v>LPDDR4_CAA3</v>
      </c>
      <c r="AU971" t="str">
        <f t="shared" si="135"/>
        <v>--</v>
      </c>
    </row>
    <row r="972" spans="1:47" x14ac:dyDescent="0.25">
      <c r="A972" t="str">
        <f t="shared" si="130"/>
        <v>U6-R11</v>
      </c>
      <c r="B972" t="str">
        <f t="shared" si="131"/>
        <v>LPDDR4_CAA4</v>
      </c>
      <c r="C972" t="str">
        <f t="shared" si="132"/>
        <v>U6-LPDDR4_CAA4</v>
      </c>
      <c r="D972" t="str">
        <f t="shared" si="133"/>
        <v>U6-R11</v>
      </c>
      <c r="E972" t="s">
        <v>1086</v>
      </c>
      <c r="F972" t="s">
        <v>759</v>
      </c>
      <c r="G972" t="s">
        <v>512</v>
      </c>
      <c r="AT972" t="str">
        <f t="shared" si="134"/>
        <v>LPDDR4_CAA4</v>
      </c>
      <c r="AU972" t="str">
        <f t="shared" si="135"/>
        <v>--</v>
      </c>
    </row>
    <row r="973" spans="1:47" x14ac:dyDescent="0.25">
      <c r="A973" t="str">
        <f t="shared" si="130"/>
        <v>U6-R12</v>
      </c>
      <c r="B973" t="str">
        <f t="shared" si="131"/>
        <v>+1.1V_LPDDR4</v>
      </c>
      <c r="C973" t="str">
        <f t="shared" si="132"/>
        <v>U6-+1.1V_LPDDR4</v>
      </c>
      <c r="D973" t="str">
        <f t="shared" si="133"/>
        <v>U6-R12</v>
      </c>
      <c r="E973" t="s">
        <v>1086</v>
      </c>
      <c r="F973" t="s">
        <v>876</v>
      </c>
      <c r="G973" t="s">
        <v>293</v>
      </c>
      <c r="AT973" t="str">
        <f t="shared" si="134"/>
        <v>+1.1V_LPDDR4</v>
      </c>
      <c r="AU973" t="str">
        <f t="shared" si="135"/>
        <v>--</v>
      </c>
    </row>
    <row r="974" spans="1:47" x14ac:dyDescent="0.25">
      <c r="A974" t="str">
        <f t="shared" si="130"/>
        <v>U6-T1</v>
      </c>
      <c r="B974" t="str">
        <f t="shared" si="131"/>
        <v>GND</v>
      </c>
      <c r="C974" t="str">
        <f t="shared" si="132"/>
        <v>U6-GND</v>
      </c>
      <c r="D974" t="str">
        <f t="shared" si="133"/>
        <v>U6-T1</v>
      </c>
      <c r="E974" t="s">
        <v>1086</v>
      </c>
      <c r="F974" t="s">
        <v>760</v>
      </c>
      <c r="G974" t="s">
        <v>291</v>
      </c>
      <c r="AT974" t="str">
        <f t="shared" si="134"/>
        <v>GND</v>
      </c>
      <c r="AU974" t="str">
        <f t="shared" si="135"/>
        <v>--</v>
      </c>
    </row>
    <row r="975" spans="1:47" x14ac:dyDescent="0.25">
      <c r="A975" t="str">
        <f t="shared" si="130"/>
        <v>U6-T2</v>
      </c>
      <c r="B975" t="str">
        <f t="shared" si="131"/>
        <v>LPDDR4_ODT_CA_A</v>
      </c>
      <c r="C975" t="str">
        <f t="shared" si="132"/>
        <v>U6-LPDDR4_ODT_CA_A</v>
      </c>
      <c r="D975" t="str">
        <f t="shared" si="133"/>
        <v>U6-T2</v>
      </c>
      <c r="E975" t="s">
        <v>1086</v>
      </c>
      <c r="F975" t="s">
        <v>762</v>
      </c>
      <c r="G975" t="s">
        <v>599</v>
      </c>
      <c r="AT975" t="str">
        <f t="shared" si="134"/>
        <v>LPDDR4_ODT_CA_A</v>
      </c>
      <c r="AU975" t="str">
        <f t="shared" si="135"/>
        <v>--</v>
      </c>
    </row>
    <row r="976" spans="1:47" x14ac:dyDescent="0.25">
      <c r="A976" t="str">
        <f t="shared" si="130"/>
        <v>U6-T3</v>
      </c>
      <c r="B976" t="str">
        <f t="shared" si="131"/>
        <v>GND</v>
      </c>
      <c r="C976" t="str">
        <f t="shared" si="132"/>
        <v>U6-GND</v>
      </c>
      <c r="D976" t="str">
        <f t="shared" si="133"/>
        <v>U6-T3</v>
      </c>
      <c r="E976" t="s">
        <v>1086</v>
      </c>
      <c r="F976" t="s">
        <v>764</v>
      </c>
      <c r="G976" t="s">
        <v>291</v>
      </c>
      <c r="AT976" t="str">
        <f t="shared" si="134"/>
        <v>GND</v>
      </c>
      <c r="AU976" t="str">
        <f t="shared" si="135"/>
        <v>--</v>
      </c>
    </row>
    <row r="977" spans="1:47" x14ac:dyDescent="0.25">
      <c r="A977" t="str">
        <f t="shared" si="130"/>
        <v>U6-T4</v>
      </c>
      <c r="B977" t="str">
        <f t="shared" si="131"/>
        <v>+1.8V</v>
      </c>
      <c r="C977" t="str">
        <f t="shared" si="132"/>
        <v>U6-+1.8V</v>
      </c>
      <c r="D977" t="str">
        <f t="shared" si="133"/>
        <v>U6-T4</v>
      </c>
      <c r="E977" t="s">
        <v>1086</v>
      </c>
      <c r="F977" t="s">
        <v>766</v>
      </c>
      <c r="G977" t="s">
        <v>295</v>
      </c>
      <c r="AT977" t="str">
        <f t="shared" si="134"/>
        <v>+1.8V</v>
      </c>
      <c r="AU977" t="str">
        <f t="shared" si="135"/>
        <v>--</v>
      </c>
    </row>
    <row r="978" spans="1:47" x14ac:dyDescent="0.25">
      <c r="A978" t="str">
        <f t="shared" si="130"/>
        <v>U6-T5</v>
      </c>
      <c r="B978" t="str">
        <f t="shared" si="131"/>
        <v>GND</v>
      </c>
      <c r="C978" t="str">
        <f t="shared" si="132"/>
        <v>U6-GND</v>
      </c>
      <c r="D978" t="str">
        <f t="shared" si="133"/>
        <v>U6-T5</v>
      </c>
      <c r="E978" t="s">
        <v>1086</v>
      </c>
      <c r="F978" t="s">
        <v>768</v>
      </c>
      <c r="G978" t="s">
        <v>291</v>
      </c>
      <c r="AT978" t="str">
        <f t="shared" si="134"/>
        <v>GND</v>
      </c>
      <c r="AU978" t="str">
        <f t="shared" si="135"/>
        <v>--</v>
      </c>
    </row>
    <row r="979" spans="1:47" x14ac:dyDescent="0.25">
      <c r="A979" t="str">
        <f t="shared" si="130"/>
        <v>U6-T8</v>
      </c>
      <c r="B979" t="str">
        <f t="shared" si="131"/>
        <v>GND</v>
      </c>
      <c r="C979" t="str">
        <f t="shared" si="132"/>
        <v>U6-GND</v>
      </c>
      <c r="D979" t="str">
        <f t="shared" si="133"/>
        <v>U6-T8</v>
      </c>
      <c r="E979" t="s">
        <v>1086</v>
      </c>
      <c r="F979" t="s">
        <v>775</v>
      </c>
      <c r="G979" t="s">
        <v>291</v>
      </c>
      <c r="AT979" t="str">
        <f t="shared" si="134"/>
        <v>GND</v>
      </c>
      <c r="AU979" t="str">
        <f t="shared" si="135"/>
        <v>--</v>
      </c>
    </row>
    <row r="980" spans="1:47" x14ac:dyDescent="0.25">
      <c r="A980" t="str">
        <f t="shared" si="130"/>
        <v>U6-T9</v>
      </c>
      <c r="B980" t="str">
        <f t="shared" si="131"/>
        <v>+1.8V</v>
      </c>
      <c r="C980" t="str">
        <f t="shared" si="132"/>
        <v>U6-+1.8V</v>
      </c>
      <c r="D980" t="str">
        <f t="shared" si="133"/>
        <v>U6-T9</v>
      </c>
      <c r="E980" t="s">
        <v>1086</v>
      </c>
      <c r="F980" t="s">
        <v>1082</v>
      </c>
      <c r="G980" t="s">
        <v>295</v>
      </c>
      <c r="AT980" t="str">
        <f t="shared" si="134"/>
        <v>+1.8V</v>
      </c>
      <c r="AU980" t="str">
        <f t="shared" si="135"/>
        <v>--</v>
      </c>
    </row>
    <row r="981" spans="1:47" x14ac:dyDescent="0.25">
      <c r="A981" t="str">
        <f t="shared" si="130"/>
        <v>U6-T10</v>
      </c>
      <c r="B981" t="str">
        <f t="shared" si="131"/>
        <v>GND</v>
      </c>
      <c r="C981" t="str">
        <f t="shared" si="132"/>
        <v>U6-GND</v>
      </c>
      <c r="D981" t="str">
        <f t="shared" si="133"/>
        <v>U6-T10</v>
      </c>
      <c r="E981" t="s">
        <v>1086</v>
      </c>
      <c r="F981" t="s">
        <v>777</v>
      </c>
      <c r="G981" t="s">
        <v>291</v>
      </c>
      <c r="AT981" t="str">
        <f t="shared" si="134"/>
        <v>GND</v>
      </c>
      <c r="AU981" t="str">
        <f t="shared" si="135"/>
        <v>--</v>
      </c>
    </row>
    <row r="982" spans="1:47" x14ac:dyDescent="0.25">
      <c r="A982" t="str">
        <f t="shared" si="130"/>
        <v>U6-T11</v>
      </c>
      <c r="B982" t="str">
        <f t="shared" si="131"/>
        <v>LPDDR4_RST</v>
      </c>
      <c r="C982" t="str">
        <f t="shared" si="132"/>
        <v>U6-LPDDR4_RST</v>
      </c>
      <c r="D982" t="str">
        <f t="shared" si="133"/>
        <v>U6-T11</v>
      </c>
      <c r="E982" t="s">
        <v>1086</v>
      </c>
      <c r="F982" t="s">
        <v>779</v>
      </c>
      <c r="G982" t="s">
        <v>603</v>
      </c>
      <c r="AT982" t="str">
        <f t="shared" si="134"/>
        <v>LPDDR4_RST</v>
      </c>
      <c r="AU982" t="str">
        <f t="shared" si="135"/>
        <v>--</v>
      </c>
    </row>
    <row r="983" spans="1:47" x14ac:dyDescent="0.25">
      <c r="A983" t="str">
        <f t="shared" si="130"/>
        <v>U6-T12</v>
      </c>
      <c r="B983" t="str">
        <f t="shared" si="131"/>
        <v>GND</v>
      </c>
      <c r="C983" t="str">
        <f t="shared" si="132"/>
        <v>U6-GND</v>
      </c>
      <c r="D983" t="str">
        <f t="shared" si="133"/>
        <v>U6-T12</v>
      </c>
      <c r="E983" t="s">
        <v>1086</v>
      </c>
      <c r="F983" t="s">
        <v>880</v>
      </c>
      <c r="G983" t="s">
        <v>291</v>
      </c>
      <c r="AT983" t="str">
        <f t="shared" si="134"/>
        <v>GND</v>
      </c>
      <c r="AU983" t="str">
        <f t="shared" si="135"/>
        <v>--</v>
      </c>
    </row>
    <row r="984" spans="1:47" x14ac:dyDescent="0.25">
      <c r="A984" t="str">
        <f t="shared" si="130"/>
        <v>U6-U1</v>
      </c>
      <c r="B984" t="str">
        <f t="shared" si="131"/>
        <v>+1.8V</v>
      </c>
      <c r="C984" t="str">
        <f t="shared" si="132"/>
        <v>U6-+1.8V</v>
      </c>
      <c r="D984" t="str">
        <f t="shared" si="133"/>
        <v>U6-U1</v>
      </c>
      <c r="E984" t="s">
        <v>1086</v>
      </c>
      <c r="F984" t="s">
        <v>636</v>
      </c>
      <c r="G984" t="s">
        <v>295</v>
      </c>
      <c r="AT984" t="str">
        <f t="shared" si="134"/>
        <v>+1.8V</v>
      </c>
      <c r="AU984" t="str">
        <f t="shared" si="135"/>
        <v>--</v>
      </c>
    </row>
    <row r="985" spans="1:47" x14ac:dyDescent="0.25">
      <c r="A985" t="str">
        <f t="shared" si="130"/>
        <v>U6-U2</v>
      </c>
      <c r="B985" t="str">
        <f t="shared" si="131"/>
        <v>LPDDR4_DQ19</v>
      </c>
      <c r="C985" t="str">
        <f t="shared" si="132"/>
        <v>U6-LPDDR4_DQ19</v>
      </c>
      <c r="D985" t="str">
        <f t="shared" si="133"/>
        <v>U6-U2</v>
      </c>
      <c r="E985" t="s">
        <v>1086</v>
      </c>
      <c r="F985" t="s">
        <v>671</v>
      </c>
      <c r="G985" t="s">
        <v>551</v>
      </c>
      <c r="AT985" t="str">
        <f t="shared" si="134"/>
        <v>LPDDR4_DQ19</v>
      </c>
      <c r="AU985" t="str">
        <f t="shared" si="135"/>
        <v>--</v>
      </c>
    </row>
    <row r="986" spans="1:47" x14ac:dyDescent="0.25">
      <c r="A986" t="str">
        <f t="shared" si="130"/>
        <v>U6-U3</v>
      </c>
      <c r="B986" t="str">
        <f t="shared" si="131"/>
        <v>+1.1V_LPDDR4</v>
      </c>
      <c r="C986" t="str">
        <f t="shared" si="132"/>
        <v>U6-+1.1V_LPDDR4</v>
      </c>
      <c r="D986" t="str">
        <f t="shared" si="133"/>
        <v>U6-U3</v>
      </c>
      <c r="E986" t="s">
        <v>1086</v>
      </c>
      <c r="F986" t="s">
        <v>784</v>
      </c>
      <c r="G986" t="s">
        <v>293</v>
      </c>
      <c r="AT986" t="str">
        <f t="shared" si="134"/>
        <v>+1.1V_LPDDR4</v>
      </c>
      <c r="AU986" t="str">
        <f t="shared" si="135"/>
        <v>--</v>
      </c>
    </row>
    <row r="987" spans="1:47" x14ac:dyDescent="0.25">
      <c r="A987" t="str">
        <f t="shared" si="130"/>
        <v>U6-U4</v>
      </c>
      <c r="B987" t="str">
        <f t="shared" si="131"/>
        <v>LPDDR4_DQ20</v>
      </c>
      <c r="C987" t="str">
        <f t="shared" si="132"/>
        <v>U6-LPDDR4_DQ20</v>
      </c>
      <c r="D987" t="str">
        <f t="shared" si="133"/>
        <v>U6-U4</v>
      </c>
      <c r="E987" t="s">
        <v>1086</v>
      </c>
      <c r="F987" t="s">
        <v>786</v>
      </c>
      <c r="G987" t="s">
        <v>554</v>
      </c>
      <c r="AT987" t="str">
        <f t="shared" si="134"/>
        <v>LPDDR4_DQ20</v>
      </c>
      <c r="AU987" t="str">
        <f t="shared" si="135"/>
        <v>--</v>
      </c>
    </row>
    <row r="988" spans="1:47" x14ac:dyDescent="0.25">
      <c r="A988" t="str">
        <f t="shared" si="130"/>
        <v>U6-U5</v>
      </c>
      <c r="B988" t="str">
        <f t="shared" si="131"/>
        <v>+1.1V_LPDDR4</v>
      </c>
      <c r="C988" t="str">
        <f t="shared" si="132"/>
        <v>U6-+1.1V_LPDDR4</v>
      </c>
      <c r="D988" t="str">
        <f t="shared" si="133"/>
        <v>U6-U5</v>
      </c>
      <c r="E988" t="s">
        <v>1086</v>
      </c>
      <c r="F988" t="s">
        <v>787</v>
      </c>
      <c r="G988" t="s">
        <v>293</v>
      </c>
      <c r="AT988" t="str">
        <f t="shared" si="134"/>
        <v>+1.1V_LPDDR4</v>
      </c>
      <c r="AU988" t="str">
        <f t="shared" si="135"/>
        <v>--</v>
      </c>
    </row>
    <row r="989" spans="1:47" x14ac:dyDescent="0.25">
      <c r="A989" t="str">
        <f t="shared" si="130"/>
        <v>U6-U8</v>
      </c>
      <c r="B989" t="str">
        <f t="shared" si="131"/>
        <v>+1.1V_LPDDR4</v>
      </c>
      <c r="C989" t="str">
        <f t="shared" si="132"/>
        <v>U6-+1.1V_LPDDR4</v>
      </c>
      <c r="D989" t="str">
        <f t="shared" si="133"/>
        <v>U6-U8</v>
      </c>
      <c r="E989" t="s">
        <v>1086</v>
      </c>
      <c r="F989" t="s">
        <v>790</v>
      </c>
      <c r="G989" t="s">
        <v>293</v>
      </c>
      <c r="AT989" t="str">
        <f t="shared" si="134"/>
        <v>+1.1V_LPDDR4</v>
      </c>
      <c r="AU989" t="str">
        <f t="shared" si="135"/>
        <v>--</v>
      </c>
    </row>
    <row r="990" spans="1:47" x14ac:dyDescent="0.25">
      <c r="A990" t="str">
        <f t="shared" si="130"/>
        <v>U6-U9</v>
      </c>
      <c r="B990" t="str">
        <f t="shared" si="131"/>
        <v>LPDDR4_DQ28</v>
      </c>
      <c r="C990" t="str">
        <f t="shared" si="132"/>
        <v>U6-LPDDR4_DQ28</v>
      </c>
      <c r="D990" t="str">
        <f t="shared" si="133"/>
        <v>U6-U9</v>
      </c>
      <c r="E990" t="s">
        <v>1086</v>
      </c>
      <c r="F990" t="s">
        <v>791</v>
      </c>
      <c r="G990" t="s">
        <v>567</v>
      </c>
      <c r="AT990" t="str">
        <f t="shared" si="134"/>
        <v>LPDDR4_DQ28</v>
      </c>
      <c r="AU990" t="str">
        <f t="shared" si="135"/>
        <v>--</v>
      </c>
    </row>
    <row r="991" spans="1:47" x14ac:dyDescent="0.25">
      <c r="A991" t="str">
        <f t="shared" si="130"/>
        <v>U6-U10</v>
      </c>
      <c r="B991" t="str">
        <f t="shared" si="131"/>
        <v>+1.1V_LPDDR4</v>
      </c>
      <c r="C991" t="str">
        <f t="shared" si="132"/>
        <v>U6-+1.1V_LPDDR4</v>
      </c>
      <c r="D991" t="str">
        <f t="shared" si="133"/>
        <v>U6-U10</v>
      </c>
      <c r="E991" t="s">
        <v>1086</v>
      </c>
      <c r="F991" t="s">
        <v>792</v>
      </c>
      <c r="G991" t="s">
        <v>293</v>
      </c>
      <c r="AT991" t="str">
        <f t="shared" si="134"/>
        <v>+1.1V_LPDDR4</v>
      </c>
      <c r="AU991" t="str">
        <f t="shared" si="135"/>
        <v>--</v>
      </c>
    </row>
    <row r="992" spans="1:47" x14ac:dyDescent="0.25">
      <c r="A992" t="str">
        <f t="shared" si="130"/>
        <v>U6-U11</v>
      </c>
      <c r="B992" t="str">
        <f t="shared" si="131"/>
        <v>LPDDR4_DQ27</v>
      </c>
      <c r="C992" t="str">
        <f t="shared" si="132"/>
        <v>U6-LPDDR4_DQ27</v>
      </c>
      <c r="D992" t="str">
        <f t="shared" si="133"/>
        <v>U6-U11</v>
      </c>
      <c r="E992" t="s">
        <v>1086</v>
      </c>
      <c r="F992" t="s">
        <v>793</v>
      </c>
      <c r="G992" t="s">
        <v>565</v>
      </c>
      <c r="AT992" t="str">
        <f t="shared" si="134"/>
        <v>LPDDR4_DQ27</v>
      </c>
      <c r="AU992" t="str">
        <f t="shared" si="135"/>
        <v>--</v>
      </c>
    </row>
    <row r="993" spans="1:47" x14ac:dyDescent="0.25">
      <c r="A993" t="str">
        <f t="shared" si="130"/>
        <v>U6-U12</v>
      </c>
      <c r="B993" t="str">
        <f t="shared" si="131"/>
        <v>+1.8V</v>
      </c>
      <c r="C993" t="str">
        <f t="shared" si="132"/>
        <v>U6-+1.8V</v>
      </c>
      <c r="D993" t="str">
        <f t="shared" si="133"/>
        <v>U6-U12</v>
      </c>
      <c r="E993" t="s">
        <v>1086</v>
      </c>
      <c r="F993" t="s">
        <v>886</v>
      </c>
      <c r="G993" t="s">
        <v>295</v>
      </c>
      <c r="AT993" t="str">
        <f t="shared" si="134"/>
        <v>+1.8V</v>
      </c>
      <c r="AU993" t="str">
        <f t="shared" si="135"/>
        <v>--</v>
      </c>
    </row>
    <row r="994" spans="1:47" x14ac:dyDescent="0.25">
      <c r="A994" t="str">
        <f t="shared" si="130"/>
        <v>U6-V1</v>
      </c>
      <c r="B994" t="str">
        <f t="shared" si="131"/>
        <v>GND</v>
      </c>
      <c r="C994" t="str">
        <f t="shared" si="132"/>
        <v>U6-GND</v>
      </c>
      <c r="D994" t="str">
        <f t="shared" si="133"/>
        <v>U6-V1</v>
      </c>
      <c r="E994" t="s">
        <v>1086</v>
      </c>
      <c r="F994" t="s">
        <v>794</v>
      </c>
      <c r="G994" t="s">
        <v>291</v>
      </c>
      <c r="AT994" t="str">
        <f t="shared" si="134"/>
        <v>GND</v>
      </c>
      <c r="AU994" t="str">
        <f t="shared" si="135"/>
        <v>--</v>
      </c>
    </row>
    <row r="995" spans="1:47" x14ac:dyDescent="0.25">
      <c r="A995" t="str">
        <f t="shared" si="130"/>
        <v>U6-V2</v>
      </c>
      <c r="B995" t="str">
        <f t="shared" si="131"/>
        <v>LPDDR4_DQ18</v>
      </c>
      <c r="C995" t="str">
        <f t="shared" si="132"/>
        <v>U6-LPDDR4_DQ18</v>
      </c>
      <c r="D995" t="str">
        <f t="shared" si="133"/>
        <v>U6-V2</v>
      </c>
      <c r="E995" t="s">
        <v>1086</v>
      </c>
      <c r="F995" t="s">
        <v>796</v>
      </c>
      <c r="G995" t="s">
        <v>549</v>
      </c>
      <c r="AT995" t="str">
        <f t="shared" si="134"/>
        <v>LPDDR4_DQ18</v>
      </c>
      <c r="AU995" t="str">
        <f t="shared" si="135"/>
        <v>--</v>
      </c>
    </row>
    <row r="996" spans="1:47" x14ac:dyDescent="0.25">
      <c r="A996" t="str">
        <f t="shared" si="130"/>
        <v>U6-V3</v>
      </c>
      <c r="B996" t="str">
        <f t="shared" si="131"/>
        <v>LPDDR4_DQSB0_N</v>
      </c>
      <c r="C996" t="str">
        <f t="shared" si="132"/>
        <v>U6-LPDDR4_DQSB0_N</v>
      </c>
      <c r="D996" t="str">
        <f t="shared" si="133"/>
        <v>U6-V3</v>
      </c>
      <c r="E996" t="s">
        <v>1086</v>
      </c>
      <c r="F996" t="s">
        <v>1091</v>
      </c>
      <c r="G996" t="s">
        <v>593</v>
      </c>
      <c r="AT996" t="str">
        <f t="shared" si="134"/>
        <v>LPDDR4_DQSB0_N</v>
      </c>
      <c r="AU996" t="str">
        <f t="shared" si="135"/>
        <v>--</v>
      </c>
    </row>
    <row r="997" spans="1:47" x14ac:dyDescent="0.25">
      <c r="A997" t="str">
        <f t="shared" si="130"/>
        <v>U6-V4</v>
      </c>
      <c r="B997" t="str">
        <f t="shared" si="131"/>
        <v>LPDDR4_DQ21</v>
      </c>
      <c r="C997" t="str">
        <f t="shared" si="132"/>
        <v>U6-LPDDR4_DQ21</v>
      </c>
      <c r="D997" t="str">
        <f t="shared" si="133"/>
        <v>U6-V4</v>
      </c>
      <c r="E997" t="s">
        <v>1086</v>
      </c>
      <c r="F997" t="s">
        <v>798</v>
      </c>
      <c r="G997" t="s">
        <v>555</v>
      </c>
      <c r="AT997" t="str">
        <f t="shared" si="134"/>
        <v>LPDDR4_DQ21</v>
      </c>
      <c r="AU997" t="str">
        <f t="shared" si="135"/>
        <v>--</v>
      </c>
    </row>
    <row r="998" spans="1:47" x14ac:dyDescent="0.25">
      <c r="A998" t="str">
        <f t="shared" si="130"/>
        <v>U6-V5</v>
      </c>
      <c r="B998" t="str">
        <f t="shared" si="131"/>
        <v>GND</v>
      </c>
      <c r="C998" t="str">
        <f t="shared" si="132"/>
        <v>U6-GND</v>
      </c>
      <c r="D998" t="str">
        <f t="shared" si="133"/>
        <v>U6-V5</v>
      </c>
      <c r="E998" t="s">
        <v>1086</v>
      </c>
      <c r="F998" t="s">
        <v>799</v>
      </c>
      <c r="G998" t="s">
        <v>291</v>
      </c>
      <c r="AT998" t="str">
        <f t="shared" si="134"/>
        <v>GND</v>
      </c>
      <c r="AU998" t="str">
        <f t="shared" si="135"/>
        <v>--</v>
      </c>
    </row>
    <row r="999" spans="1:47" x14ac:dyDescent="0.25">
      <c r="A999" t="str">
        <f t="shared" si="130"/>
        <v>U6-V8</v>
      </c>
      <c r="B999" t="str">
        <f t="shared" si="131"/>
        <v>GND</v>
      </c>
      <c r="C999" t="str">
        <f t="shared" si="132"/>
        <v>U6-GND</v>
      </c>
      <c r="D999" t="str">
        <f t="shared" si="133"/>
        <v>U6-V8</v>
      </c>
      <c r="E999" t="s">
        <v>1086</v>
      </c>
      <c r="F999" t="s">
        <v>805</v>
      </c>
      <c r="G999" t="s">
        <v>291</v>
      </c>
      <c r="AT999" t="str">
        <f t="shared" si="134"/>
        <v>GND</v>
      </c>
      <c r="AU999" t="str">
        <f t="shared" si="135"/>
        <v>--</v>
      </c>
    </row>
    <row r="1000" spans="1:47" x14ac:dyDescent="0.25">
      <c r="A1000" t="str">
        <f t="shared" si="130"/>
        <v>U6-V9</v>
      </c>
      <c r="B1000" t="str">
        <f t="shared" si="131"/>
        <v>LPDDR4_DQ29</v>
      </c>
      <c r="C1000" t="str">
        <f t="shared" si="132"/>
        <v>U6-LPDDR4_DQ29</v>
      </c>
      <c r="D1000" t="str">
        <f t="shared" si="133"/>
        <v>U6-V9</v>
      </c>
      <c r="E1000" t="s">
        <v>1086</v>
      </c>
      <c r="F1000" t="s">
        <v>806</v>
      </c>
      <c r="G1000" t="s">
        <v>569</v>
      </c>
      <c r="AT1000" t="str">
        <f t="shared" si="134"/>
        <v>LPDDR4_DQ29</v>
      </c>
      <c r="AU1000" t="str">
        <f t="shared" si="135"/>
        <v>--</v>
      </c>
    </row>
    <row r="1001" spans="1:47" x14ac:dyDescent="0.25">
      <c r="A1001" t="str">
        <f t="shared" si="130"/>
        <v>U6-V10</v>
      </c>
      <c r="B1001" t="str">
        <f t="shared" si="131"/>
        <v>LPDDR4_DQSB1_N</v>
      </c>
      <c r="C1001" t="str">
        <f t="shared" si="132"/>
        <v>U6-LPDDR4_DQSB1_N</v>
      </c>
      <c r="D1001" t="str">
        <f t="shared" si="133"/>
        <v>U6-V10</v>
      </c>
      <c r="E1001" t="s">
        <v>1086</v>
      </c>
      <c r="F1001" t="s">
        <v>807</v>
      </c>
      <c r="G1001" t="s">
        <v>595</v>
      </c>
      <c r="AT1001" t="str">
        <f t="shared" si="134"/>
        <v>LPDDR4_DQSB1_N</v>
      </c>
      <c r="AU1001" t="str">
        <f t="shared" si="135"/>
        <v>--</v>
      </c>
    </row>
    <row r="1002" spans="1:47" x14ac:dyDescent="0.25">
      <c r="A1002" t="str">
        <f t="shared" si="130"/>
        <v>U6-V11</v>
      </c>
      <c r="B1002" t="str">
        <f t="shared" si="131"/>
        <v>LPDDR4_DQ26</v>
      </c>
      <c r="C1002" t="str">
        <f t="shared" si="132"/>
        <v>U6-LPDDR4_DQ26</v>
      </c>
      <c r="D1002" t="str">
        <f t="shared" si="133"/>
        <v>U6-V11</v>
      </c>
      <c r="E1002" t="s">
        <v>1086</v>
      </c>
      <c r="F1002" t="s">
        <v>808</v>
      </c>
      <c r="G1002" t="s">
        <v>564</v>
      </c>
      <c r="AT1002" t="str">
        <f t="shared" si="134"/>
        <v>LPDDR4_DQ26</v>
      </c>
      <c r="AU1002" t="str">
        <f t="shared" si="135"/>
        <v>--</v>
      </c>
    </row>
    <row r="1003" spans="1:47" x14ac:dyDescent="0.25">
      <c r="A1003" t="str">
        <f t="shared" si="130"/>
        <v>U6-V12</v>
      </c>
      <c r="B1003" t="str">
        <f t="shared" si="131"/>
        <v>GND</v>
      </c>
      <c r="C1003" t="str">
        <f t="shared" si="132"/>
        <v>U6-GND</v>
      </c>
      <c r="D1003" t="str">
        <f t="shared" si="133"/>
        <v>U6-V12</v>
      </c>
      <c r="E1003" t="s">
        <v>1086</v>
      </c>
      <c r="F1003" t="s">
        <v>893</v>
      </c>
      <c r="G1003" t="s">
        <v>291</v>
      </c>
      <c r="AT1003" t="str">
        <f t="shared" si="134"/>
        <v>GND</v>
      </c>
      <c r="AU1003" t="str">
        <f t="shared" si="135"/>
        <v>--</v>
      </c>
    </row>
    <row r="1004" spans="1:47" x14ac:dyDescent="0.25">
      <c r="A1004" t="str">
        <f t="shared" si="130"/>
        <v>U6-W1</v>
      </c>
      <c r="B1004" t="str">
        <f t="shared" si="131"/>
        <v>+1.1V_LPDDR4</v>
      </c>
      <c r="C1004" t="str">
        <f t="shared" si="132"/>
        <v>U6-+1.1V_LPDDR4</v>
      </c>
      <c r="D1004" t="str">
        <f t="shared" si="133"/>
        <v>U6-W1</v>
      </c>
      <c r="E1004" t="s">
        <v>1086</v>
      </c>
      <c r="F1004" t="s">
        <v>809</v>
      </c>
      <c r="G1004" t="s">
        <v>293</v>
      </c>
      <c r="AT1004" t="str">
        <f t="shared" si="134"/>
        <v>+1.1V_LPDDR4</v>
      </c>
      <c r="AU1004" t="str">
        <f t="shared" si="135"/>
        <v>--</v>
      </c>
    </row>
    <row r="1005" spans="1:47" x14ac:dyDescent="0.25">
      <c r="A1005" t="str">
        <f t="shared" si="130"/>
        <v>U6-W2</v>
      </c>
      <c r="B1005" t="str">
        <f t="shared" si="131"/>
        <v>GND</v>
      </c>
      <c r="C1005" t="str">
        <f t="shared" si="132"/>
        <v>U6-GND</v>
      </c>
      <c r="D1005" t="str">
        <f t="shared" si="133"/>
        <v>U6-W2</v>
      </c>
      <c r="E1005" t="s">
        <v>1086</v>
      </c>
      <c r="F1005" t="s">
        <v>811</v>
      </c>
      <c r="G1005" t="s">
        <v>291</v>
      </c>
      <c r="AT1005" t="str">
        <f t="shared" si="134"/>
        <v>GND</v>
      </c>
      <c r="AU1005" t="str">
        <f t="shared" si="135"/>
        <v>--</v>
      </c>
    </row>
    <row r="1006" spans="1:47" x14ac:dyDescent="0.25">
      <c r="A1006" t="str">
        <f t="shared" si="130"/>
        <v>U6-W3</v>
      </c>
      <c r="B1006" t="str">
        <f t="shared" si="131"/>
        <v>LPDDR4_DQSB0_P</v>
      </c>
      <c r="C1006" t="str">
        <f t="shared" si="132"/>
        <v>U6-LPDDR4_DQSB0_P</v>
      </c>
      <c r="D1006" t="str">
        <f t="shared" si="133"/>
        <v>U6-W3</v>
      </c>
      <c r="E1006" t="s">
        <v>1086</v>
      </c>
      <c r="F1006" t="s">
        <v>814</v>
      </c>
      <c r="G1006" t="s">
        <v>594</v>
      </c>
      <c r="AT1006" t="str">
        <f t="shared" si="134"/>
        <v>LPDDR4_DQSB0_P</v>
      </c>
      <c r="AU1006" t="str">
        <f t="shared" si="135"/>
        <v>--</v>
      </c>
    </row>
    <row r="1007" spans="1:47" x14ac:dyDescent="0.25">
      <c r="A1007" t="str">
        <f t="shared" si="130"/>
        <v>U6-W4</v>
      </c>
      <c r="B1007" t="str">
        <f t="shared" si="131"/>
        <v>GND</v>
      </c>
      <c r="C1007" t="str">
        <f t="shared" si="132"/>
        <v>U6-GND</v>
      </c>
      <c r="D1007" t="str">
        <f t="shared" si="133"/>
        <v>U6-W4</v>
      </c>
      <c r="E1007" t="s">
        <v>1086</v>
      </c>
      <c r="F1007" t="s">
        <v>817</v>
      </c>
      <c r="G1007" t="s">
        <v>291</v>
      </c>
      <c r="AT1007" t="str">
        <f t="shared" si="134"/>
        <v>GND</v>
      </c>
      <c r="AU1007" t="str">
        <f t="shared" si="135"/>
        <v>--</v>
      </c>
    </row>
    <row r="1008" spans="1:47" x14ac:dyDescent="0.25">
      <c r="A1008" t="str">
        <f t="shared" si="130"/>
        <v>U6-W5</v>
      </c>
      <c r="B1008" t="str">
        <f t="shared" si="131"/>
        <v>+1.1V_LPDDR4</v>
      </c>
      <c r="C1008" t="str">
        <f t="shared" si="132"/>
        <v>U6-+1.1V_LPDDR4</v>
      </c>
      <c r="D1008" t="str">
        <f t="shared" si="133"/>
        <v>U6-W5</v>
      </c>
      <c r="E1008" t="s">
        <v>1086</v>
      </c>
      <c r="F1008" t="s">
        <v>819</v>
      </c>
      <c r="G1008" t="s">
        <v>293</v>
      </c>
      <c r="AT1008" t="str">
        <f t="shared" si="134"/>
        <v>+1.1V_LPDDR4</v>
      </c>
      <c r="AU1008" t="str">
        <f t="shared" si="135"/>
        <v>--</v>
      </c>
    </row>
    <row r="1009" spans="1:47" x14ac:dyDescent="0.25">
      <c r="A1009" t="str">
        <f t="shared" si="130"/>
        <v>U6-W8</v>
      </c>
      <c r="B1009" t="str">
        <f t="shared" si="131"/>
        <v>+1.1V_LPDDR4</v>
      </c>
      <c r="C1009" t="str">
        <f t="shared" si="132"/>
        <v>U6-+1.1V_LPDDR4</v>
      </c>
      <c r="D1009" t="str">
        <f t="shared" si="133"/>
        <v>U6-W8</v>
      </c>
      <c r="E1009" t="s">
        <v>1086</v>
      </c>
      <c r="F1009" t="s">
        <v>822</v>
      </c>
      <c r="G1009" t="s">
        <v>293</v>
      </c>
      <c r="AT1009" t="str">
        <f t="shared" si="134"/>
        <v>+1.1V_LPDDR4</v>
      </c>
      <c r="AU1009" t="str">
        <f t="shared" si="135"/>
        <v>--</v>
      </c>
    </row>
    <row r="1010" spans="1:47" x14ac:dyDescent="0.25">
      <c r="A1010" t="str">
        <f t="shared" si="130"/>
        <v>U6-W9</v>
      </c>
      <c r="B1010" t="str">
        <f t="shared" si="131"/>
        <v>GND</v>
      </c>
      <c r="C1010" t="str">
        <f t="shared" si="132"/>
        <v>U6-GND</v>
      </c>
      <c r="D1010" t="str">
        <f t="shared" si="133"/>
        <v>U6-W9</v>
      </c>
      <c r="E1010" t="s">
        <v>1086</v>
      </c>
      <c r="F1010" t="s">
        <v>823</v>
      </c>
      <c r="G1010" t="s">
        <v>291</v>
      </c>
      <c r="AT1010" t="str">
        <f t="shared" si="134"/>
        <v>GND</v>
      </c>
      <c r="AU1010" t="str">
        <f t="shared" si="135"/>
        <v>--</v>
      </c>
    </row>
    <row r="1011" spans="1:47" x14ac:dyDescent="0.25">
      <c r="A1011" t="str">
        <f t="shared" si="130"/>
        <v>U6-W10</v>
      </c>
      <c r="B1011" t="str">
        <f t="shared" si="131"/>
        <v>LPDDR4_DQSB1_P</v>
      </c>
      <c r="C1011" t="str">
        <f t="shared" si="132"/>
        <v>U6-LPDDR4_DQSB1_P</v>
      </c>
      <c r="D1011" t="str">
        <f t="shared" si="133"/>
        <v>U6-W10</v>
      </c>
      <c r="E1011" t="s">
        <v>1086</v>
      </c>
      <c r="F1011" t="s">
        <v>1093</v>
      </c>
      <c r="G1011" t="s">
        <v>597</v>
      </c>
      <c r="AT1011" t="str">
        <f t="shared" si="134"/>
        <v>LPDDR4_DQSB1_P</v>
      </c>
      <c r="AU1011" t="str">
        <f t="shared" si="135"/>
        <v>--</v>
      </c>
    </row>
    <row r="1012" spans="1:47" x14ac:dyDescent="0.25">
      <c r="A1012" t="str">
        <f t="shared" si="130"/>
        <v>U6-W11</v>
      </c>
      <c r="B1012" t="str">
        <f t="shared" si="131"/>
        <v>GND</v>
      </c>
      <c r="C1012" t="str">
        <f t="shared" si="132"/>
        <v>U6-GND</v>
      </c>
      <c r="D1012" t="str">
        <f t="shared" si="133"/>
        <v>U6-W11</v>
      </c>
      <c r="E1012" t="s">
        <v>1086</v>
      </c>
      <c r="F1012" t="s">
        <v>824</v>
      </c>
      <c r="G1012" t="s">
        <v>291</v>
      </c>
      <c r="AT1012" t="str">
        <f t="shared" si="134"/>
        <v>GND</v>
      </c>
      <c r="AU1012" t="str">
        <f t="shared" si="135"/>
        <v>--</v>
      </c>
    </row>
    <row r="1013" spans="1:47" x14ac:dyDescent="0.25">
      <c r="A1013" t="str">
        <f t="shared" si="130"/>
        <v>U6-W12</v>
      </c>
      <c r="B1013" t="str">
        <f t="shared" si="131"/>
        <v>+1.1V_LPDDR4</v>
      </c>
      <c r="C1013" t="str">
        <f t="shared" si="132"/>
        <v>U6-+1.1V_LPDDR4</v>
      </c>
      <c r="D1013" t="str">
        <f t="shared" si="133"/>
        <v>U6-W12</v>
      </c>
      <c r="E1013" t="s">
        <v>1086</v>
      </c>
      <c r="F1013" t="s">
        <v>903</v>
      </c>
      <c r="G1013" t="s">
        <v>293</v>
      </c>
      <c r="AT1013" t="str">
        <f t="shared" si="134"/>
        <v>+1.1V_LPDDR4</v>
      </c>
      <c r="AU1013" t="str">
        <f t="shared" si="135"/>
        <v>--</v>
      </c>
    </row>
    <row r="1014" spans="1:47" x14ac:dyDescent="0.25">
      <c r="A1014" t="str">
        <f t="shared" si="130"/>
        <v>U6-Y1</v>
      </c>
      <c r="B1014" t="str">
        <f t="shared" si="131"/>
        <v>GND</v>
      </c>
      <c r="C1014" t="str">
        <f t="shared" si="132"/>
        <v>U6-GND</v>
      </c>
      <c r="D1014" t="str">
        <f t="shared" si="133"/>
        <v>U6-Y1</v>
      </c>
      <c r="E1014" t="s">
        <v>1086</v>
      </c>
      <c r="F1014" t="s">
        <v>825</v>
      </c>
      <c r="G1014" t="s">
        <v>291</v>
      </c>
      <c r="AT1014" t="str">
        <f t="shared" si="134"/>
        <v>GND</v>
      </c>
      <c r="AU1014" t="str">
        <f t="shared" si="135"/>
        <v>--</v>
      </c>
    </row>
    <row r="1015" spans="1:47" x14ac:dyDescent="0.25">
      <c r="A1015" t="str">
        <f t="shared" si="130"/>
        <v>U6-Y2</v>
      </c>
      <c r="B1015" t="str">
        <f t="shared" si="131"/>
        <v>LPDDR4_DQ17</v>
      </c>
      <c r="C1015" t="str">
        <f t="shared" si="132"/>
        <v>U6-LPDDR4_DQ17</v>
      </c>
      <c r="D1015" t="str">
        <f t="shared" si="133"/>
        <v>U6-Y2</v>
      </c>
      <c r="E1015" t="s">
        <v>1086</v>
      </c>
      <c r="F1015" t="s">
        <v>826</v>
      </c>
      <c r="G1015" t="s">
        <v>547</v>
      </c>
      <c r="AT1015" t="str">
        <f t="shared" si="134"/>
        <v>LPDDR4_DQ17</v>
      </c>
      <c r="AU1015" t="str">
        <f t="shared" si="135"/>
        <v>--</v>
      </c>
    </row>
    <row r="1016" spans="1:47" x14ac:dyDescent="0.25">
      <c r="A1016" t="str">
        <f t="shared" si="130"/>
        <v>U6-Y3</v>
      </c>
      <c r="B1016" t="str">
        <f t="shared" si="131"/>
        <v>LPDDR4_DMB0</v>
      </c>
      <c r="C1016" t="str">
        <f t="shared" si="132"/>
        <v>U6-LPDDR4_DMB0</v>
      </c>
      <c r="D1016" t="str">
        <f t="shared" si="133"/>
        <v>U6-Y3</v>
      </c>
      <c r="E1016" t="s">
        <v>1086</v>
      </c>
      <c r="F1016" t="s">
        <v>827</v>
      </c>
      <c r="G1016" t="s">
        <v>527</v>
      </c>
      <c r="AT1016" t="str">
        <f t="shared" si="134"/>
        <v>LPDDR4_DMB0</v>
      </c>
      <c r="AU1016" t="str">
        <f t="shared" si="135"/>
        <v>--</v>
      </c>
    </row>
    <row r="1017" spans="1:47" x14ac:dyDescent="0.25">
      <c r="A1017" t="str">
        <f t="shared" si="130"/>
        <v>U6-Y4</v>
      </c>
      <c r="B1017" t="str">
        <f t="shared" si="131"/>
        <v>LPDDR4_DQ22</v>
      </c>
      <c r="C1017" t="str">
        <f t="shared" si="132"/>
        <v>U6-LPDDR4_DQ22</v>
      </c>
      <c r="D1017" t="str">
        <f t="shared" si="133"/>
        <v>U6-Y4</v>
      </c>
      <c r="E1017" t="s">
        <v>1086</v>
      </c>
      <c r="F1017" t="s">
        <v>828</v>
      </c>
      <c r="G1017" t="s">
        <v>557</v>
      </c>
      <c r="AT1017" t="str">
        <f t="shared" si="134"/>
        <v>LPDDR4_DQ22</v>
      </c>
      <c r="AU1017" t="str">
        <f t="shared" si="135"/>
        <v>--</v>
      </c>
    </row>
    <row r="1018" spans="1:47" x14ac:dyDescent="0.25">
      <c r="A1018" t="str">
        <f t="shared" si="130"/>
        <v>U6-Y5</v>
      </c>
      <c r="B1018" t="str">
        <f t="shared" si="131"/>
        <v>GND</v>
      </c>
      <c r="C1018" t="str">
        <f t="shared" si="132"/>
        <v>U6-GND</v>
      </c>
      <c r="D1018" t="str">
        <f t="shared" si="133"/>
        <v>U6-Y5</v>
      </c>
      <c r="E1018" t="s">
        <v>1086</v>
      </c>
      <c r="F1018" t="s">
        <v>829</v>
      </c>
      <c r="G1018" t="s">
        <v>291</v>
      </c>
      <c r="AT1018" t="str">
        <f t="shared" si="134"/>
        <v>GND</v>
      </c>
      <c r="AU1018" t="str">
        <f t="shared" si="135"/>
        <v>--</v>
      </c>
    </row>
    <row r="1019" spans="1:47" x14ac:dyDescent="0.25">
      <c r="A1019" t="str">
        <f t="shared" si="130"/>
        <v>U6-Y8</v>
      </c>
      <c r="B1019" t="str">
        <f t="shared" si="131"/>
        <v>GND</v>
      </c>
      <c r="C1019" t="str">
        <f t="shared" si="132"/>
        <v>U6-GND</v>
      </c>
      <c r="D1019" t="str">
        <f t="shared" si="133"/>
        <v>U6-Y8</v>
      </c>
      <c r="E1019" t="s">
        <v>1086</v>
      </c>
      <c r="F1019" t="s">
        <v>831</v>
      </c>
      <c r="G1019" t="s">
        <v>291</v>
      </c>
      <c r="AT1019" t="str">
        <f t="shared" si="134"/>
        <v>GND</v>
      </c>
      <c r="AU1019" t="str">
        <f t="shared" si="135"/>
        <v>--</v>
      </c>
    </row>
    <row r="1020" spans="1:47" x14ac:dyDescent="0.25">
      <c r="A1020" t="str">
        <f t="shared" si="130"/>
        <v>U6-Y9</v>
      </c>
      <c r="B1020" t="str">
        <f t="shared" si="131"/>
        <v>LPDDR4_DQ30</v>
      </c>
      <c r="C1020" t="str">
        <f t="shared" si="132"/>
        <v>U6-LPDDR4_DQ30</v>
      </c>
      <c r="D1020" t="str">
        <f t="shared" si="133"/>
        <v>U6-Y9</v>
      </c>
      <c r="E1020" t="s">
        <v>1086</v>
      </c>
      <c r="F1020" t="s">
        <v>832</v>
      </c>
      <c r="G1020" t="s">
        <v>573</v>
      </c>
      <c r="AT1020" t="str">
        <f t="shared" si="134"/>
        <v>LPDDR4_DQ30</v>
      </c>
      <c r="AU1020" t="str">
        <f t="shared" si="135"/>
        <v>--</v>
      </c>
    </row>
    <row r="1021" spans="1:47" x14ac:dyDescent="0.25">
      <c r="A1021" t="str">
        <f t="shared" si="130"/>
        <v>U6-Y10</v>
      </c>
      <c r="B1021" t="str">
        <f t="shared" si="131"/>
        <v>LPDDR4_DMB1</v>
      </c>
      <c r="C1021" t="str">
        <f t="shared" si="132"/>
        <v>U6-LPDDR4_DMB1</v>
      </c>
      <c r="D1021" t="str">
        <f t="shared" si="133"/>
        <v>U6-Y10</v>
      </c>
      <c r="E1021" t="s">
        <v>1086</v>
      </c>
      <c r="F1021" t="s">
        <v>833</v>
      </c>
      <c r="G1021" t="s">
        <v>529</v>
      </c>
      <c r="AT1021" t="str">
        <f t="shared" si="134"/>
        <v>LPDDR4_DMB1</v>
      </c>
      <c r="AU1021" t="str">
        <f t="shared" si="135"/>
        <v>--</v>
      </c>
    </row>
    <row r="1022" spans="1:47" x14ac:dyDescent="0.25">
      <c r="A1022" t="str">
        <f t="shared" si="130"/>
        <v>U6-Y11</v>
      </c>
      <c r="B1022" t="str">
        <f t="shared" si="131"/>
        <v>LPDDR4_DQ25</v>
      </c>
      <c r="C1022" t="str">
        <f t="shared" si="132"/>
        <v>U6-LPDDR4_DQ25</v>
      </c>
      <c r="D1022" t="str">
        <f t="shared" si="133"/>
        <v>U6-Y11</v>
      </c>
      <c r="E1022" t="s">
        <v>1086</v>
      </c>
      <c r="F1022" t="s">
        <v>834</v>
      </c>
      <c r="G1022" t="s">
        <v>563</v>
      </c>
      <c r="AT1022" t="str">
        <f t="shared" si="134"/>
        <v>LPDDR4_DQ25</v>
      </c>
      <c r="AU1022" t="str">
        <f t="shared" si="135"/>
        <v>--</v>
      </c>
    </row>
    <row r="1023" spans="1:47" x14ac:dyDescent="0.25">
      <c r="A1023" t="str">
        <f t="shared" si="130"/>
        <v>U6-Y12</v>
      </c>
      <c r="B1023" t="str">
        <f t="shared" si="131"/>
        <v>GND</v>
      </c>
      <c r="C1023" t="str">
        <f t="shared" si="132"/>
        <v>U6-GND</v>
      </c>
      <c r="D1023" t="str">
        <f t="shared" si="133"/>
        <v>U6-Y12</v>
      </c>
      <c r="E1023" t="s">
        <v>1086</v>
      </c>
      <c r="F1023" t="s">
        <v>913</v>
      </c>
      <c r="G1023" t="s">
        <v>291</v>
      </c>
      <c r="AT1023" t="str">
        <f t="shared" si="134"/>
        <v>GND</v>
      </c>
      <c r="AU1023" t="str">
        <f t="shared" si="135"/>
        <v>--</v>
      </c>
    </row>
    <row r="1024" spans="1:47" x14ac:dyDescent="0.25">
      <c r="A1024" t="str">
        <f t="shared" si="130"/>
        <v>U7-1</v>
      </c>
      <c r="B1024" t="str">
        <f t="shared" si="131"/>
        <v>SGMII0_IN_P</v>
      </c>
      <c r="C1024" t="str">
        <f t="shared" si="132"/>
        <v>U7-SGMII0_IN_P</v>
      </c>
      <c r="D1024" t="str">
        <f t="shared" si="133"/>
        <v>U7-1</v>
      </c>
      <c r="E1024" t="s">
        <v>788</v>
      </c>
      <c r="F1024">
        <v>1</v>
      </c>
      <c r="G1024" t="s">
        <v>754</v>
      </c>
      <c r="AT1024" t="str">
        <f t="shared" si="134"/>
        <v>SGMII0_TX0_P</v>
      </c>
      <c r="AU1024" t="str">
        <f t="shared" si="135"/>
        <v>C79</v>
      </c>
    </row>
    <row r="1025" spans="1:47" x14ac:dyDescent="0.25">
      <c r="A1025" t="str">
        <f t="shared" si="130"/>
        <v>U7-2</v>
      </c>
      <c r="B1025" t="str">
        <f t="shared" si="131"/>
        <v>SGMII0_IN_N</v>
      </c>
      <c r="C1025" t="str">
        <f t="shared" si="132"/>
        <v>U7-SGMII0_IN_N</v>
      </c>
      <c r="D1025" t="str">
        <f t="shared" si="133"/>
        <v>U7-2</v>
      </c>
      <c r="E1025" t="s">
        <v>788</v>
      </c>
      <c r="F1025">
        <v>2</v>
      </c>
      <c r="G1025" t="s">
        <v>752</v>
      </c>
      <c r="AT1025" t="str">
        <f t="shared" si="134"/>
        <v>SGMII0_TX0_N</v>
      </c>
      <c r="AU1025" t="str">
        <f t="shared" si="135"/>
        <v>C79</v>
      </c>
    </row>
    <row r="1026" spans="1:47" x14ac:dyDescent="0.25">
      <c r="A1026" t="str">
        <f t="shared" si="130"/>
        <v>U7-3</v>
      </c>
      <c r="B1026" t="str">
        <f t="shared" si="131"/>
        <v>AVDD18</v>
      </c>
      <c r="C1026" t="str">
        <f t="shared" si="132"/>
        <v>U7-AVDD18</v>
      </c>
      <c r="D1026" t="str">
        <f t="shared" si="133"/>
        <v>U7-3</v>
      </c>
      <c r="E1026" t="s">
        <v>788</v>
      </c>
      <c r="F1026">
        <v>3</v>
      </c>
      <c r="G1026" t="s">
        <v>307</v>
      </c>
      <c r="AT1026" t="str">
        <f t="shared" si="134"/>
        <v>AVDD18</v>
      </c>
      <c r="AU1026" t="str">
        <f t="shared" si="135"/>
        <v>--</v>
      </c>
    </row>
    <row r="1027" spans="1:47" x14ac:dyDescent="0.25">
      <c r="A1027" t="str">
        <f t="shared" si="130"/>
        <v>U7-4</v>
      </c>
      <c r="B1027" t="str">
        <f t="shared" si="131"/>
        <v>S_OUT_P</v>
      </c>
      <c r="C1027" t="str">
        <f t="shared" si="132"/>
        <v>U7-S_OUT_P</v>
      </c>
      <c r="D1027" t="str">
        <f t="shared" si="133"/>
        <v>U7-4</v>
      </c>
      <c r="E1027" t="s">
        <v>788</v>
      </c>
      <c r="F1027">
        <v>4</v>
      </c>
      <c r="G1027" t="s">
        <v>783</v>
      </c>
      <c r="AT1027" t="str">
        <f t="shared" si="134"/>
        <v>S_OUT_P</v>
      </c>
      <c r="AU1027" t="str">
        <f t="shared" si="135"/>
        <v>--</v>
      </c>
    </row>
    <row r="1028" spans="1:47" x14ac:dyDescent="0.25">
      <c r="A1028" t="str">
        <f t="shared" si="130"/>
        <v>U7-5</v>
      </c>
      <c r="B1028" t="str">
        <f t="shared" si="131"/>
        <v>S_OUT_N</v>
      </c>
      <c r="C1028" t="str">
        <f t="shared" si="132"/>
        <v>U7-S_OUT_N</v>
      </c>
      <c r="D1028" t="str">
        <f t="shared" si="133"/>
        <v>U7-5</v>
      </c>
      <c r="E1028" t="s">
        <v>788</v>
      </c>
      <c r="F1028">
        <v>5</v>
      </c>
      <c r="G1028" t="s">
        <v>781</v>
      </c>
      <c r="AT1028" t="str">
        <f t="shared" si="134"/>
        <v>S_OUT_N</v>
      </c>
      <c r="AU1028" t="str">
        <f t="shared" si="135"/>
        <v>--</v>
      </c>
    </row>
    <row r="1029" spans="1:47" x14ac:dyDescent="0.25">
      <c r="A1029" t="str">
        <f t="shared" si="130"/>
        <v>U7-6</v>
      </c>
      <c r="B1029" t="str">
        <f t="shared" si="131"/>
        <v>DVDD1V0</v>
      </c>
      <c r="C1029" t="str">
        <f t="shared" si="132"/>
        <v>U7-DVDD1V0</v>
      </c>
      <c r="D1029" t="str">
        <f t="shared" si="133"/>
        <v>U7-6</v>
      </c>
      <c r="E1029" t="s">
        <v>788</v>
      </c>
      <c r="F1029">
        <v>6</v>
      </c>
      <c r="G1029" t="s">
        <v>485</v>
      </c>
      <c r="AT1029" t="str">
        <f t="shared" si="134"/>
        <v>DVDD1V0</v>
      </c>
      <c r="AU1029" t="str">
        <f t="shared" si="135"/>
        <v>--</v>
      </c>
    </row>
    <row r="1030" spans="1:47" x14ac:dyDescent="0.25">
      <c r="A1030" t="str">
        <f t="shared" ref="A1030:A1093" si="136">$E1030&amp;"-"&amp;$F1030</f>
        <v>U7-7</v>
      </c>
      <c r="B1030" t="str">
        <f t="shared" ref="B1030:B1093" si="137">IF(OR(E1030=$A$2,E1030=$B$2,E1030=$C$2,E1030=$D$2),"--",G1030)</f>
        <v>ETH_MDC</v>
      </c>
      <c r="C1030" t="str">
        <f t="shared" ref="C1030:C1093" si="138">$E1030&amp;"-"&amp;$G1030</f>
        <v>U7-ETH_MDC</v>
      </c>
      <c r="D1030" t="str">
        <f t="shared" ref="D1030:D1093" si="139">A1030</f>
        <v>U7-7</v>
      </c>
      <c r="E1030" t="s">
        <v>788</v>
      </c>
      <c r="F1030">
        <v>7</v>
      </c>
      <c r="G1030" t="s">
        <v>492</v>
      </c>
      <c r="AT1030" t="str">
        <f t="shared" ref="AT1030:AT1093" si="140">IF(IF(COUNTIF($AO$6:$AQ$150,B1030)&gt;0,"---","--")="---",VLOOKUP(B1030,$AO$6:$AQ$150,3,0),B1030)</f>
        <v>ETH_MDC</v>
      </c>
      <c r="AU1030" t="str">
        <f t="shared" ref="AU1030:AU1093" si="141">IF(IF(COUNTIF($AO$6:$AQ$150,B1030)&gt;0,"---","--")="---",VLOOKUP(B1030,$AO$6:$AQ$150,2,0),"--")</f>
        <v>--</v>
      </c>
    </row>
    <row r="1031" spans="1:47" x14ac:dyDescent="0.25">
      <c r="A1031" t="str">
        <f t="shared" si="136"/>
        <v>U7-8</v>
      </c>
      <c r="B1031" t="str">
        <f t="shared" si="137"/>
        <v>ETH_MDIO</v>
      </c>
      <c r="C1031" t="str">
        <f t="shared" si="138"/>
        <v>U7-ETH_MDIO</v>
      </c>
      <c r="D1031" t="str">
        <f t="shared" si="139"/>
        <v>U7-8</v>
      </c>
      <c r="E1031" t="s">
        <v>788</v>
      </c>
      <c r="F1031">
        <v>8</v>
      </c>
      <c r="G1031" t="s">
        <v>493</v>
      </c>
      <c r="AT1031" t="str">
        <f t="shared" si="140"/>
        <v>ETH_MDIO</v>
      </c>
      <c r="AU1031" t="str">
        <f t="shared" si="141"/>
        <v>--</v>
      </c>
    </row>
    <row r="1032" spans="1:47" x14ac:dyDescent="0.25">
      <c r="A1032" t="str">
        <f t="shared" si="136"/>
        <v>U7-9</v>
      </c>
      <c r="B1032" t="str">
        <f t="shared" si="137"/>
        <v>NetU7_9</v>
      </c>
      <c r="C1032" t="str">
        <f t="shared" si="138"/>
        <v>U7-NetU7_9</v>
      </c>
      <c r="D1032" t="str">
        <f t="shared" si="139"/>
        <v>U7-9</v>
      </c>
      <c r="E1032" t="s">
        <v>788</v>
      </c>
      <c r="F1032">
        <v>9</v>
      </c>
      <c r="G1032" t="s">
        <v>1260</v>
      </c>
      <c r="AT1032" t="str">
        <f t="shared" si="140"/>
        <v>NetU7_9</v>
      </c>
      <c r="AU1032" t="str">
        <f t="shared" si="141"/>
        <v>--</v>
      </c>
    </row>
    <row r="1033" spans="1:47" x14ac:dyDescent="0.25">
      <c r="A1033" t="str">
        <f t="shared" si="136"/>
        <v>U7-10</v>
      </c>
      <c r="B1033" t="str">
        <f t="shared" si="137"/>
        <v>GND</v>
      </c>
      <c r="C1033" t="str">
        <f t="shared" si="138"/>
        <v>U7-GND</v>
      </c>
      <c r="D1033" t="str">
        <f t="shared" si="139"/>
        <v>U7-10</v>
      </c>
      <c r="E1033" t="s">
        <v>788</v>
      </c>
      <c r="F1033">
        <v>10</v>
      </c>
      <c r="G1033" t="s">
        <v>291</v>
      </c>
      <c r="AT1033" t="str">
        <f t="shared" si="140"/>
        <v>GND</v>
      </c>
      <c r="AU1033" t="str">
        <f t="shared" si="141"/>
        <v>--</v>
      </c>
    </row>
    <row r="1034" spans="1:47" x14ac:dyDescent="0.25">
      <c r="A1034" t="str">
        <f t="shared" si="136"/>
        <v>U7-11</v>
      </c>
      <c r="B1034" t="str">
        <f t="shared" si="137"/>
        <v>+3.3V</v>
      </c>
      <c r="C1034" t="str">
        <f t="shared" si="138"/>
        <v>U7-+3.3V</v>
      </c>
      <c r="D1034" t="str">
        <f t="shared" si="139"/>
        <v>U7-11</v>
      </c>
      <c r="E1034" t="s">
        <v>788</v>
      </c>
      <c r="F1034">
        <v>11</v>
      </c>
      <c r="G1034" t="s">
        <v>303</v>
      </c>
      <c r="AT1034" t="str">
        <f t="shared" si="140"/>
        <v>+3.3V</v>
      </c>
      <c r="AU1034" t="str">
        <f t="shared" si="141"/>
        <v>--</v>
      </c>
    </row>
    <row r="1035" spans="1:47" x14ac:dyDescent="0.25">
      <c r="A1035" t="str">
        <f t="shared" si="136"/>
        <v>U7-12</v>
      </c>
      <c r="B1035" t="str">
        <f t="shared" si="137"/>
        <v>PHY_LED2</v>
      </c>
      <c r="C1035" t="str">
        <f t="shared" si="138"/>
        <v>U7-PHY_LED2</v>
      </c>
      <c r="D1035" t="str">
        <f t="shared" si="139"/>
        <v>U7-12</v>
      </c>
      <c r="E1035" t="s">
        <v>788</v>
      </c>
      <c r="F1035">
        <v>12</v>
      </c>
      <c r="G1035" t="s">
        <v>714</v>
      </c>
      <c r="AT1035" t="str">
        <f t="shared" si="140"/>
        <v>PHY_LED2</v>
      </c>
      <c r="AU1035" t="str">
        <f t="shared" si="141"/>
        <v>--</v>
      </c>
    </row>
    <row r="1036" spans="1:47" x14ac:dyDescent="0.25">
      <c r="A1036" t="str">
        <f t="shared" si="136"/>
        <v>U7-13</v>
      </c>
      <c r="B1036" t="str">
        <f t="shared" si="137"/>
        <v>PHY_LED1</v>
      </c>
      <c r="C1036" t="str">
        <f t="shared" si="138"/>
        <v>U7-PHY_LED1</v>
      </c>
      <c r="D1036" t="str">
        <f t="shared" si="139"/>
        <v>U7-13</v>
      </c>
      <c r="E1036" t="s">
        <v>788</v>
      </c>
      <c r="F1036">
        <v>13</v>
      </c>
      <c r="G1036" t="s">
        <v>710</v>
      </c>
      <c r="AT1036" t="str">
        <f t="shared" si="140"/>
        <v>PHY_LED1</v>
      </c>
      <c r="AU1036" t="str">
        <f t="shared" si="141"/>
        <v>--</v>
      </c>
    </row>
    <row r="1037" spans="1:47" x14ac:dyDescent="0.25">
      <c r="A1037" t="str">
        <f t="shared" si="136"/>
        <v>U7-14</v>
      </c>
      <c r="B1037" t="str">
        <f t="shared" si="137"/>
        <v>PHY_LED0</v>
      </c>
      <c r="C1037" t="str">
        <f t="shared" si="138"/>
        <v>U7-PHY_LED0</v>
      </c>
      <c r="D1037" t="str">
        <f t="shared" si="139"/>
        <v>U7-14</v>
      </c>
      <c r="E1037" t="s">
        <v>788</v>
      </c>
      <c r="F1037">
        <v>14</v>
      </c>
      <c r="G1037" t="s">
        <v>706</v>
      </c>
      <c r="AT1037" t="str">
        <f t="shared" si="140"/>
        <v>PHY_LED0</v>
      </c>
      <c r="AU1037" t="str">
        <f t="shared" si="141"/>
        <v>--</v>
      </c>
    </row>
    <row r="1038" spans="1:47" x14ac:dyDescent="0.25">
      <c r="A1038" t="str">
        <f t="shared" si="136"/>
        <v>U7-15</v>
      </c>
      <c r="B1038" t="str">
        <f t="shared" si="137"/>
        <v>+3.3V</v>
      </c>
      <c r="C1038" t="str">
        <f t="shared" si="138"/>
        <v>U7-+3.3V</v>
      </c>
      <c r="D1038" t="str">
        <f t="shared" si="139"/>
        <v>U7-15</v>
      </c>
      <c r="E1038" t="s">
        <v>788</v>
      </c>
      <c r="F1038">
        <v>15</v>
      </c>
      <c r="G1038" t="s">
        <v>303</v>
      </c>
      <c r="AT1038" t="str">
        <f t="shared" si="140"/>
        <v>+3.3V</v>
      </c>
      <c r="AU1038" t="str">
        <f t="shared" si="141"/>
        <v>--</v>
      </c>
    </row>
    <row r="1039" spans="1:47" x14ac:dyDescent="0.25">
      <c r="A1039" t="str">
        <f t="shared" si="136"/>
        <v>U7-16</v>
      </c>
      <c r="B1039" t="str">
        <f t="shared" si="137"/>
        <v>ETH_RST</v>
      </c>
      <c r="C1039" t="str">
        <f t="shared" si="138"/>
        <v>U7-ETH_RST</v>
      </c>
      <c r="D1039" t="str">
        <f t="shared" si="139"/>
        <v>U7-16</v>
      </c>
      <c r="E1039" t="s">
        <v>788</v>
      </c>
      <c r="F1039">
        <v>16</v>
      </c>
      <c r="G1039" t="s">
        <v>494</v>
      </c>
      <c r="AT1039" t="str">
        <f t="shared" si="140"/>
        <v>ETH_RST</v>
      </c>
      <c r="AU1039" t="str">
        <f t="shared" si="141"/>
        <v>--</v>
      </c>
    </row>
    <row r="1040" spans="1:47" x14ac:dyDescent="0.25">
      <c r="A1040" t="str">
        <f t="shared" si="136"/>
        <v>U7-17</v>
      </c>
      <c r="B1040" t="str">
        <f t="shared" si="137"/>
        <v>PHY_MDI3_N</v>
      </c>
      <c r="C1040" t="str">
        <f t="shared" si="138"/>
        <v>U7-PHY_MDI3_N</v>
      </c>
      <c r="D1040" t="str">
        <f t="shared" si="139"/>
        <v>U7-17</v>
      </c>
      <c r="E1040" t="s">
        <v>788</v>
      </c>
      <c r="F1040">
        <v>17</v>
      </c>
      <c r="G1040" t="s">
        <v>329</v>
      </c>
      <c r="AT1040" t="str">
        <f t="shared" si="140"/>
        <v>PHY_MDI3_N</v>
      </c>
      <c r="AU1040" t="str">
        <f t="shared" si="141"/>
        <v>--</v>
      </c>
    </row>
    <row r="1041" spans="1:47" x14ac:dyDescent="0.25">
      <c r="A1041" t="str">
        <f t="shared" si="136"/>
        <v>U7-18</v>
      </c>
      <c r="B1041" t="str">
        <f t="shared" si="137"/>
        <v>PHY_MDI3_P</v>
      </c>
      <c r="C1041" t="str">
        <f t="shared" si="138"/>
        <v>U7-PHY_MDI3_P</v>
      </c>
      <c r="D1041" t="str">
        <f t="shared" si="139"/>
        <v>U7-18</v>
      </c>
      <c r="E1041" t="s">
        <v>788</v>
      </c>
      <c r="F1041">
        <v>18</v>
      </c>
      <c r="G1041" t="s">
        <v>325</v>
      </c>
      <c r="AT1041" t="str">
        <f t="shared" si="140"/>
        <v>PHY_MDI3_P</v>
      </c>
      <c r="AU1041" t="str">
        <f t="shared" si="141"/>
        <v>--</v>
      </c>
    </row>
    <row r="1042" spans="1:47" x14ac:dyDescent="0.25">
      <c r="A1042" t="str">
        <f t="shared" si="136"/>
        <v>U7-19</v>
      </c>
      <c r="B1042" t="str">
        <f t="shared" si="137"/>
        <v>AVDD18</v>
      </c>
      <c r="C1042" t="str">
        <f t="shared" si="138"/>
        <v>U7-AVDD18</v>
      </c>
      <c r="D1042" t="str">
        <f t="shared" si="139"/>
        <v>U7-19</v>
      </c>
      <c r="E1042" t="s">
        <v>788</v>
      </c>
      <c r="F1042">
        <v>19</v>
      </c>
      <c r="G1042" t="s">
        <v>307</v>
      </c>
      <c r="AT1042" t="str">
        <f t="shared" si="140"/>
        <v>AVDD18</v>
      </c>
      <c r="AU1042" t="str">
        <f t="shared" si="141"/>
        <v>--</v>
      </c>
    </row>
    <row r="1043" spans="1:47" x14ac:dyDescent="0.25">
      <c r="A1043" t="str">
        <f t="shared" si="136"/>
        <v>U7-20</v>
      </c>
      <c r="B1043" t="str">
        <f t="shared" si="137"/>
        <v>AVDD33</v>
      </c>
      <c r="C1043" t="str">
        <f t="shared" si="138"/>
        <v>U7-AVDD33</v>
      </c>
      <c r="D1043" t="str">
        <f t="shared" si="139"/>
        <v>U7-20</v>
      </c>
      <c r="E1043" t="s">
        <v>788</v>
      </c>
      <c r="F1043">
        <v>20</v>
      </c>
      <c r="G1043" t="s">
        <v>309</v>
      </c>
      <c r="AT1043" t="str">
        <f t="shared" si="140"/>
        <v>AVDD33</v>
      </c>
      <c r="AU1043" t="str">
        <f t="shared" si="141"/>
        <v>--</v>
      </c>
    </row>
    <row r="1044" spans="1:47" x14ac:dyDescent="0.25">
      <c r="A1044" t="str">
        <f t="shared" si="136"/>
        <v>U7-21</v>
      </c>
      <c r="B1044" t="str">
        <f t="shared" si="137"/>
        <v>PHY_MDI2_N</v>
      </c>
      <c r="C1044" t="str">
        <f t="shared" si="138"/>
        <v>U7-PHY_MDI2_N</v>
      </c>
      <c r="D1044" t="str">
        <f t="shared" si="139"/>
        <v>U7-21</v>
      </c>
      <c r="E1044" t="s">
        <v>788</v>
      </c>
      <c r="F1044">
        <v>21</v>
      </c>
      <c r="G1044" t="s">
        <v>318</v>
      </c>
      <c r="AT1044" t="str">
        <f t="shared" si="140"/>
        <v>PHY_MDI2_N</v>
      </c>
      <c r="AU1044" t="str">
        <f t="shared" si="141"/>
        <v>--</v>
      </c>
    </row>
    <row r="1045" spans="1:47" x14ac:dyDescent="0.25">
      <c r="A1045" t="str">
        <f t="shared" si="136"/>
        <v>U7-22</v>
      </c>
      <c r="B1045" t="str">
        <f t="shared" si="137"/>
        <v>PHY_MDI2_P</v>
      </c>
      <c r="C1045" t="str">
        <f t="shared" si="138"/>
        <v>U7-PHY_MDI2_P</v>
      </c>
      <c r="D1045" t="str">
        <f t="shared" si="139"/>
        <v>U7-22</v>
      </c>
      <c r="E1045" t="s">
        <v>788</v>
      </c>
      <c r="F1045">
        <v>22</v>
      </c>
      <c r="G1045" t="s">
        <v>314</v>
      </c>
      <c r="AT1045" t="str">
        <f t="shared" si="140"/>
        <v>PHY_MDI2_P</v>
      </c>
      <c r="AU1045" t="str">
        <f t="shared" si="141"/>
        <v>--</v>
      </c>
    </row>
    <row r="1046" spans="1:47" x14ac:dyDescent="0.25">
      <c r="A1046" t="str">
        <f t="shared" si="136"/>
        <v>U7-23</v>
      </c>
      <c r="B1046" t="str">
        <f t="shared" si="137"/>
        <v>PHY_MDI1_N</v>
      </c>
      <c r="C1046" t="str">
        <f t="shared" si="138"/>
        <v>U7-PHY_MDI1_N</v>
      </c>
      <c r="D1046" t="str">
        <f t="shared" si="139"/>
        <v>U7-23</v>
      </c>
      <c r="E1046" t="s">
        <v>788</v>
      </c>
      <c r="F1046">
        <v>23</v>
      </c>
      <c r="G1046" t="s">
        <v>308</v>
      </c>
      <c r="AT1046" t="str">
        <f t="shared" si="140"/>
        <v>PHY_MDI1_N</v>
      </c>
      <c r="AU1046" t="str">
        <f t="shared" si="141"/>
        <v>--</v>
      </c>
    </row>
    <row r="1047" spans="1:47" x14ac:dyDescent="0.25">
      <c r="A1047" t="str">
        <f t="shared" si="136"/>
        <v>U7-24</v>
      </c>
      <c r="B1047" t="str">
        <f t="shared" si="137"/>
        <v>PHY_MDI1_P</v>
      </c>
      <c r="C1047" t="str">
        <f t="shared" si="138"/>
        <v>U7-PHY_MDI1_P</v>
      </c>
      <c r="D1047" t="str">
        <f t="shared" si="139"/>
        <v>U7-24</v>
      </c>
      <c r="E1047" t="s">
        <v>788</v>
      </c>
      <c r="F1047">
        <v>24</v>
      </c>
      <c r="G1047" t="s">
        <v>304</v>
      </c>
      <c r="AT1047" t="str">
        <f t="shared" si="140"/>
        <v>PHY_MDI1_P</v>
      </c>
      <c r="AU1047" t="str">
        <f t="shared" si="141"/>
        <v>--</v>
      </c>
    </row>
    <row r="1048" spans="1:47" x14ac:dyDescent="0.25">
      <c r="A1048" t="str">
        <f t="shared" si="136"/>
        <v>U7-25</v>
      </c>
      <c r="B1048" t="str">
        <f t="shared" si="137"/>
        <v>AVDD33</v>
      </c>
      <c r="C1048" t="str">
        <f t="shared" si="138"/>
        <v>U7-AVDD33</v>
      </c>
      <c r="D1048" t="str">
        <f t="shared" si="139"/>
        <v>U7-25</v>
      </c>
      <c r="E1048" t="s">
        <v>788</v>
      </c>
      <c r="F1048">
        <v>25</v>
      </c>
      <c r="G1048" t="s">
        <v>309</v>
      </c>
      <c r="AT1048" t="str">
        <f t="shared" si="140"/>
        <v>AVDD33</v>
      </c>
      <c r="AU1048" t="str">
        <f t="shared" si="141"/>
        <v>--</v>
      </c>
    </row>
    <row r="1049" spans="1:47" x14ac:dyDescent="0.25">
      <c r="A1049" t="str">
        <f t="shared" si="136"/>
        <v>U7-26</v>
      </c>
      <c r="B1049" t="str">
        <f t="shared" si="137"/>
        <v>AVDD18</v>
      </c>
      <c r="C1049" t="str">
        <f t="shared" si="138"/>
        <v>U7-AVDD18</v>
      </c>
      <c r="D1049" t="str">
        <f t="shared" si="139"/>
        <v>U7-26</v>
      </c>
      <c r="E1049" t="s">
        <v>788</v>
      </c>
      <c r="F1049">
        <v>26</v>
      </c>
      <c r="G1049" t="s">
        <v>307</v>
      </c>
      <c r="AT1049" t="str">
        <f t="shared" si="140"/>
        <v>AVDD18</v>
      </c>
      <c r="AU1049" t="str">
        <f t="shared" si="141"/>
        <v>--</v>
      </c>
    </row>
    <row r="1050" spans="1:47" x14ac:dyDescent="0.25">
      <c r="A1050" t="str">
        <f t="shared" si="136"/>
        <v>U7-27</v>
      </c>
      <c r="B1050" t="str">
        <f t="shared" si="137"/>
        <v>PHY_MDI0_N</v>
      </c>
      <c r="C1050" t="str">
        <f t="shared" si="138"/>
        <v>U7-PHY_MDI0_N</v>
      </c>
      <c r="D1050" t="str">
        <f t="shared" si="139"/>
        <v>U7-27</v>
      </c>
      <c r="E1050" t="s">
        <v>788</v>
      </c>
      <c r="F1050">
        <v>27</v>
      </c>
      <c r="G1050" t="s">
        <v>297</v>
      </c>
      <c r="AT1050" t="str">
        <f t="shared" si="140"/>
        <v>PHY_MDI0_N</v>
      </c>
      <c r="AU1050" t="str">
        <f t="shared" si="141"/>
        <v>--</v>
      </c>
    </row>
    <row r="1051" spans="1:47" x14ac:dyDescent="0.25">
      <c r="A1051" t="str">
        <f t="shared" si="136"/>
        <v>U7-28</v>
      </c>
      <c r="B1051" t="str">
        <f t="shared" si="137"/>
        <v>PHY_MDI0_P</v>
      </c>
      <c r="C1051" t="str">
        <f t="shared" si="138"/>
        <v>U7-PHY_MDI0_P</v>
      </c>
      <c r="D1051" t="str">
        <f t="shared" si="139"/>
        <v>U7-28</v>
      </c>
      <c r="E1051" t="s">
        <v>788</v>
      </c>
      <c r="F1051">
        <v>28</v>
      </c>
      <c r="G1051" t="s">
        <v>294</v>
      </c>
      <c r="AT1051" t="str">
        <f t="shared" si="140"/>
        <v>PHY_MDI0_P</v>
      </c>
      <c r="AU1051" t="str">
        <f t="shared" si="141"/>
        <v>--</v>
      </c>
    </row>
    <row r="1052" spans="1:47" x14ac:dyDescent="0.25">
      <c r="A1052" t="str">
        <f t="shared" si="136"/>
        <v>U7-29</v>
      </c>
      <c r="B1052" t="str">
        <f t="shared" si="137"/>
        <v>NetU7_29</v>
      </c>
      <c r="C1052" t="str">
        <f t="shared" si="138"/>
        <v>U7-NetU7_29</v>
      </c>
      <c r="D1052" t="str">
        <f t="shared" si="139"/>
        <v>U7-29</v>
      </c>
      <c r="E1052" t="s">
        <v>788</v>
      </c>
      <c r="F1052">
        <v>29</v>
      </c>
      <c r="G1052" t="s">
        <v>1261</v>
      </c>
      <c r="AT1052" t="str">
        <f t="shared" si="140"/>
        <v>NetU7_29</v>
      </c>
      <c r="AU1052" t="str">
        <f t="shared" si="141"/>
        <v>--</v>
      </c>
    </row>
    <row r="1053" spans="1:47" x14ac:dyDescent="0.25">
      <c r="A1053" t="str">
        <f t="shared" si="136"/>
        <v>U7-30</v>
      </c>
      <c r="B1053" t="str">
        <f t="shared" si="137"/>
        <v>NetR23_1</v>
      </c>
      <c r="C1053" t="str">
        <f t="shared" si="138"/>
        <v>U7-NetR23_1</v>
      </c>
      <c r="D1053" t="str">
        <f t="shared" si="139"/>
        <v>U7-30</v>
      </c>
      <c r="E1053" t="s">
        <v>788</v>
      </c>
      <c r="F1053">
        <v>30</v>
      </c>
      <c r="G1053" t="s">
        <v>634</v>
      </c>
      <c r="AT1053" t="str">
        <f t="shared" si="140"/>
        <v>NetR23_1</v>
      </c>
      <c r="AU1053" t="str">
        <f t="shared" si="141"/>
        <v>--</v>
      </c>
    </row>
    <row r="1054" spans="1:47" x14ac:dyDescent="0.25">
      <c r="A1054" t="str">
        <f t="shared" si="136"/>
        <v>U7-31</v>
      </c>
      <c r="B1054" t="str">
        <f t="shared" si="137"/>
        <v>NetU7_31</v>
      </c>
      <c r="C1054" t="str">
        <f t="shared" si="138"/>
        <v>U7-NetU7_31</v>
      </c>
      <c r="D1054" t="str">
        <f t="shared" si="139"/>
        <v>U7-31</v>
      </c>
      <c r="E1054" t="s">
        <v>788</v>
      </c>
      <c r="F1054">
        <v>31</v>
      </c>
      <c r="G1054" t="s">
        <v>1262</v>
      </c>
      <c r="AT1054" t="str">
        <f t="shared" si="140"/>
        <v>NetU7_31</v>
      </c>
      <c r="AU1054" t="str">
        <f t="shared" si="141"/>
        <v>--</v>
      </c>
    </row>
    <row r="1055" spans="1:47" x14ac:dyDescent="0.25">
      <c r="A1055" t="str">
        <f t="shared" si="136"/>
        <v>U7-32</v>
      </c>
      <c r="B1055" t="str">
        <f t="shared" si="137"/>
        <v>NetU7_32</v>
      </c>
      <c r="C1055" t="str">
        <f t="shared" si="138"/>
        <v>U7-NetU7_32</v>
      </c>
      <c r="D1055" t="str">
        <f t="shared" si="139"/>
        <v>U7-32</v>
      </c>
      <c r="E1055" t="s">
        <v>788</v>
      </c>
      <c r="F1055">
        <v>32</v>
      </c>
      <c r="G1055" t="s">
        <v>1263</v>
      </c>
      <c r="AT1055" t="str">
        <f t="shared" si="140"/>
        <v>NetU7_32</v>
      </c>
      <c r="AU1055" t="str">
        <f t="shared" si="141"/>
        <v>--</v>
      </c>
    </row>
    <row r="1056" spans="1:47" x14ac:dyDescent="0.25">
      <c r="A1056" t="str">
        <f t="shared" si="136"/>
        <v>U7-33</v>
      </c>
      <c r="B1056" t="str">
        <f t="shared" si="137"/>
        <v>NetU7_33</v>
      </c>
      <c r="C1056" t="str">
        <f t="shared" si="138"/>
        <v>U7-NetU7_33</v>
      </c>
      <c r="D1056" t="str">
        <f t="shared" si="139"/>
        <v>U7-33</v>
      </c>
      <c r="E1056" t="s">
        <v>788</v>
      </c>
      <c r="F1056">
        <v>33</v>
      </c>
      <c r="G1056" t="s">
        <v>1264</v>
      </c>
      <c r="AT1056" t="str">
        <f t="shared" si="140"/>
        <v>NetU7_33</v>
      </c>
      <c r="AU1056" t="str">
        <f t="shared" si="141"/>
        <v>--</v>
      </c>
    </row>
    <row r="1057" spans="1:47" x14ac:dyDescent="0.25">
      <c r="A1057" t="str">
        <f t="shared" si="136"/>
        <v>U7-34</v>
      </c>
      <c r="B1057" t="str">
        <f t="shared" si="137"/>
        <v>NetR19_1</v>
      </c>
      <c r="C1057" t="str">
        <f t="shared" si="138"/>
        <v>U7-NetR19_1</v>
      </c>
      <c r="D1057" t="str">
        <f t="shared" si="139"/>
        <v>U7-34</v>
      </c>
      <c r="E1057" t="s">
        <v>788</v>
      </c>
      <c r="F1057">
        <v>34</v>
      </c>
      <c r="G1057" t="s">
        <v>631</v>
      </c>
      <c r="AT1057" t="str">
        <f t="shared" si="140"/>
        <v>NetR19_1</v>
      </c>
      <c r="AU1057" t="str">
        <f t="shared" si="141"/>
        <v>--</v>
      </c>
    </row>
    <row r="1058" spans="1:47" x14ac:dyDescent="0.25">
      <c r="A1058" t="str">
        <f t="shared" si="136"/>
        <v>U7-35</v>
      </c>
      <c r="B1058" t="str">
        <f t="shared" si="137"/>
        <v>AVDD18</v>
      </c>
      <c r="C1058" t="str">
        <f t="shared" si="138"/>
        <v>U7-AVDD18</v>
      </c>
      <c r="D1058" t="str">
        <f t="shared" si="139"/>
        <v>U7-35</v>
      </c>
      <c r="E1058" t="s">
        <v>788</v>
      </c>
      <c r="F1058">
        <v>35</v>
      </c>
      <c r="G1058" t="s">
        <v>307</v>
      </c>
      <c r="AT1058" t="str">
        <f t="shared" si="140"/>
        <v>AVDD18</v>
      </c>
      <c r="AU1058" t="str">
        <f t="shared" si="141"/>
        <v>--</v>
      </c>
    </row>
    <row r="1059" spans="1:47" x14ac:dyDescent="0.25">
      <c r="A1059" t="str">
        <f t="shared" si="136"/>
        <v>U7-36</v>
      </c>
      <c r="B1059" t="str">
        <f t="shared" si="137"/>
        <v>+3.3V</v>
      </c>
      <c r="C1059" t="str">
        <f t="shared" si="138"/>
        <v>U7-+3.3V</v>
      </c>
      <c r="D1059" t="str">
        <f t="shared" si="139"/>
        <v>U7-36</v>
      </c>
      <c r="E1059" t="s">
        <v>788</v>
      </c>
      <c r="F1059">
        <v>36</v>
      </c>
      <c r="G1059" t="s">
        <v>303</v>
      </c>
      <c r="AT1059" t="str">
        <f t="shared" si="140"/>
        <v>+3.3V</v>
      </c>
      <c r="AU1059" t="str">
        <f t="shared" si="141"/>
        <v>--</v>
      </c>
    </row>
    <row r="1060" spans="1:47" x14ac:dyDescent="0.25">
      <c r="A1060" t="str">
        <f t="shared" si="136"/>
        <v>U7-37</v>
      </c>
      <c r="B1060" t="str">
        <f t="shared" si="137"/>
        <v>NetC266_1</v>
      </c>
      <c r="C1060" t="str">
        <f t="shared" si="138"/>
        <v>U7-NetC266_1</v>
      </c>
      <c r="D1060" t="str">
        <f t="shared" si="139"/>
        <v>U7-37</v>
      </c>
      <c r="E1060" t="s">
        <v>788</v>
      </c>
      <c r="F1060">
        <v>37</v>
      </c>
      <c r="G1060" t="s">
        <v>613</v>
      </c>
      <c r="AT1060" t="str">
        <f t="shared" si="140"/>
        <v>NetC266_1</v>
      </c>
      <c r="AU1060" t="str">
        <f t="shared" si="141"/>
        <v>--</v>
      </c>
    </row>
    <row r="1061" spans="1:47" x14ac:dyDescent="0.25">
      <c r="A1061" t="str">
        <f t="shared" si="136"/>
        <v>U7-38</v>
      </c>
      <c r="B1061" t="str">
        <f t="shared" si="137"/>
        <v>AVDD18</v>
      </c>
      <c r="C1061" t="str">
        <f t="shared" si="138"/>
        <v>U7-AVDD18</v>
      </c>
      <c r="D1061" t="str">
        <f t="shared" si="139"/>
        <v>U7-38</v>
      </c>
      <c r="E1061" t="s">
        <v>788</v>
      </c>
      <c r="F1061">
        <v>38</v>
      </c>
      <c r="G1061" t="s">
        <v>307</v>
      </c>
      <c r="AT1061" t="str">
        <f t="shared" si="140"/>
        <v>AVDD18</v>
      </c>
      <c r="AU1061" t="str">
        <f t="shared" si="141"/>
        <v>--</v>
      </c>
    </row>
    <row r="1062" spans="1:47" x14ac:dyDescent="0.25">
      <c r="A1062" t="str">
        <f t="shared" si="136"/>
        <v>U7-39</v>
      </c>
      <c r="B1062" t="str">
        <f t="shared" si="137"/>
        <v>AVDD18</v>
      </c>
      <c r="C1062" t="str">
        <f t="shared" si="138"/>
        <v>U7-AVDD18</v>
      </c>
      <c r="D1062" t="str">
        <f t="shared" si="139"/>
        <v>U7-39</v>
      </c>
      <c r="E1062" t="s">
        <v>788</v>
      </c>
      <c r="F1062">
        <v>39</v>
      </c>
      <c r="G1062" t="s">
        <v>307</v>
      </c>
      <c r="AT1062" t="str">
        <f t="shared" si="140"/>
        <v>AVDD18</v>
      </c>
      <c r="AU1062" t="str">
        <f t="shared" si="141"/>
        <v>--</v>
      </c>
    </row>
    <row r="1063" spans="1:47" x14ac:dyDescent="0.25">
      <c r="A1063" t="str">
        <f t="shared" si="136"/>
        <v>U7-40</v>
      </c>
      <c r="B1063" t="str">
        <f t="shared" si="137"/>
        <v>DVDD1V0</v>
      </c>
      <c r="C1063" t="str">
        <f t="shared" si="138"/>
        <v>U7-DVDD1V0</v>
      </c>
      <c r="D1063" t="str">
        <f t="shared" si="139"/>
        <v>U7-40</v>
      </c>
      <c r="E1063" t="s">
        <v>788</v>
      </c>
      <c r="F1063">
        <v>40</v>
      </c>
      <c r="G1063" t="s">
        <v>485</v>
      </c>
      <c r="AT1063" t="str">
        <f t="shared" si="140"/>
        <v>DVDD1V0</v>
      </c>
      <c r="AU1063" t="str">
        <f t="shared" si="141"/>
        <v>--</v>
      </c>
    </row>
    <row r="1064" spans="1:47" x14ac:dyDescent="0.25">
      <c r="A1064" t="str">
        <f t="shared" si="136"/>
        <v>U7-41</v>
      </c>
      <c r="B1064" t="str">
        <f t="shared" si="137"/>
        <v>NetC266_2</v>
      </c>
      <c r="C1064" t="str">
        <f t="shared" si="138"/>
        <v>U7-NetC266_2</v>
      </c>
      <c r="D1064" t="str">
        <f t="shared" si="139"/>
        <v>U7-41</v>
      </c>
      <c r="E1064" t="s">
        <v>788</v>
      </c>
      <c r="F1064">
        <v>41</v>
      </c>
      <c r="G1064" t="s">
        <v>614</v>
      </c>
      <c r="AT1064" t="str">
        <f t="shared" si="140"/>
        <v>NetC266_2</v>
      </c>
      <c r="AU1064" t="str">
        <f t="shared" si="141"/>
        <v>--</v>
      </c>
    </row>
    <row r="1065" spans="1:47" x14ac:dyDescent="0.25">
      <c r="A1065" t="str">
        <f t="shared" si="136"/>
        <v>U7-42</v>
      </c>
      <c r="B1065" t="str">
        <f t="shared" si="137"/>
        <v>DVDD1V0</v>
      </c>
      <c r="C1065" t="str">
        <f t="shared" si="138"/>
        <v>U7-DVDD1V0</v>
      </c>
      <c r="D1065" t="str">
        <f t="shared" si="139"/>
        <v>U7-42</v>
      </c>
      <c r="E1065" t="s">
        <v>788</v>
      </c>
      <c r="F1065">
        <v>42</v>
      </c>
      <c r="G1065" t="s">
        <v>485</v>
      </c>
      <c r="AT1065" t="str">
        <f t="shared" si="140"/>
        <v>DVDD1V0</v>
      </c>
      <c r="AU1065" t="str">
        <f t="shared" si="141"/>
        <v>--</v>
      </c>
    </row>
    <row r="1066" spans="1:47" x14ac:dyDescent="0.25">
      <c r="A1066" t="str">
        <f t="shared" si="136"/>
        <v>U7-43</v>
      </c>
      <c r="B1066" t="str">
        <f t="shared" si="137"/>
        <v>NetU7_43</v>
      </c>
      <c r="C1066" t="str">
        <f t="shared" si="138"/>
        <v>U7-NetU7_43</v>
      </c>
      <c r="D1066" t="str">
        <f t="shared" si="139"/>
        <v>U7-43</v>
      </c>
      <c r="E1066" t="s">
        <v>788</v>
      </c>
      <c r="F1066">
        <v>43</v>
      </c>
      <c r="G1066" t="s">
        <v>1265</v>
      </c>
      <c r="AT1066" t="str">
        <f t="shared" si="140"/>
        <v>NetU7_43</v>
      </c>
      <c r="AU1066" t="str">
        <f t="shared" si="141"/>
        <v>--</v>
      </c>
    </row>
    <row r="1067" spans="1:47" x14ac:dyDescent="0.25">
      <c r="A1067" t="str">
        <f t="shared" si="136"/>
        <v>U7-44</v>
      </c>
      <c r="B1067" t="str">
        <f t="shared" si="137"/>
        <v>NetU7_44</v>
      </c>
      <c r="C1067" t="str">
        <f t="shared" si="138"/>
        <v>U7-NetU7_44</v>
      </c>
      <c r="D1067" t="str">
        <f t="shared" si="139"/>
        <v>U7-44</v>
      </c>
      <c r="E1067" t="s">
        <v>788</v>
      </c>
      <c r="F1067">
        <v>44</v>
      </c>
      <c r="G1067" t="s">
        <v>1266</v>
      </c>
      <c r="AT1067" t="str">
        <f t="shared" si="140"/>
        <v>NetU7_44</v>
      </c>
      <c r="AU1067" t="str">
        <f t="shared" si="141"/>
        <v>--</v>
      </c>
    </row>
    <row r="1068" spans="1:47" x14ac:dyDescent="0.25">
      <c r="A1068" t="str">
        <f t="shared" si="136"/>
        <v>U7-45</v>
      </c>
      <c r="B1068" t="str">
        <f t="shared" si="137"/>
        <v>NetU7_45</v>
      </c>
      <c r="C1068" t="str">
        <f t="shared" si="138"/>
        <v>U7-NetU7_45</v>
      </c>
      <c r="D1068" t="str">
        <f t="shared" si="139"/>
        <v>U7-45</v>
      </c>
      <c r="E1068" t="s">
        <v>788</v>
      </c>
      <c r="F1068">
        <v>45</v>
      </c>
      <c r="G1068" t="s">
        <v>1267</v>
      </c>
      <c r="AT1068" t="str">
        <f t="shared" si="140"/>
        <v>NetU7_45</v>
      </c>
      <c r="AU1068" t="str">
        <f t="shared" si="141"/>
        <v>--</v>
      </c>
    </row>
    <row r="1069" spans="1:47" x14ac:dyDescent="0.25">
      <c r="A1069" t="str">
        <f t="shared" si="136"/>
        <v>U7-46</v>
      </c>
      <c r="B1069" t="str">
        <f t="shared" si="137"/>
        <v>NetU7_46</v>
      </c>
      <c r="C1069" t="str">
        <f t="shared" si="138"/>
        <v>U7-NetU7_46</v>
      </c>
      <c r="D1069" t="str">
        <f t="shared" si="139"/>
        <v>U7-46</v>
      </c>
      <c r="E1069" t="s">
        <v>788</v>
      </c>
      <c r="F1069">
        <v>46</v>
      </c>
      <c r="G1069" t="s">
        <v>1268</v>
      </c>
      <c r="AT1069" t="str">
        <f t="shared" si="140"/>
        <v>NetU7_46</v>
      </c>
      <c r="AU1069" t="str">
        <f t="shared" si="141"/>
        <v>--</v>
      </c>
    </row>
    <row r="1070" spans="1:47" x14ac:dyDescent="0.25">
      <c r="A1070" t="str">
        <f t="shared" si="136"/>
        <v>U7-47</v>
      </c>
      <c r="B1070" t="str">
        <f t="shared" si="137"/>
        <v>NetU7_47</v>
      </c>
      <c r="C1070" t="str">
        <f t="shared" si="138"/>
        <v>U7-NetU7_47</v>
      </c>
      <c r="D1070" t="str">
        <f t="shared" si="139"/>
        <v>U7-47</v>
      </c>
      <c r="E1070" t="s">
        <v>788</v>
      </c>
      <c r="F1070">
        <v>47</v>
      </c>
      <c r="G1070" t="s">
        <v>1269</v>
      </c>
      <c r="AT1070" t="str">
        <f t="shared" si="140"/>
        <v>NetU7_47</v>
      </c>
      <c r="AU1070" t="str">
        <f t="shared" si="141"/>
        <v>--</v>
      </c>
    </row>
    <row r="1071" spans="1:47" x14ac:dyDescent="0.25">
      <c r="A1071" t="str">
        <f t="shared" si="136"/>
        <v>U7-48</v>
      </c>
      <c r="B1071" t="str">
        <f t="shared" si="137"/>
        <v>NetU7_48</v>
      </c>
      <c r="C1071" t="str">
        <f t="shared" si="138"/>
        <v>U7-NetU7_48</v>
      </c>
      <c r="D1071" t="str">
        <f t="shared" si="139"/>
        <v>U7-48</v>
      </c>
      <c r="E1071" t="s">
        <v>788</v>
      </c>
      <c r="F1071">
        <v>48</v>
      </c>
      <c r="G1071" t="s">
        <v>1270</v>
      </c>
      <c r="AT1071" t="str">
        <f t="shared" si="140"/>
        <v>NetU7_48</v>
      </c>
      <c r="AU1071" t="str">
        <f t="shared" si="141"/>
        <v>--</v>
      </c>
    </row>
    <row r="1072" spans="1:47" x14ac:dyDescent="0.25">
      <c r="A1072" t="str">
        <f t="shared" si="136"/>
        <v>U7-49</v>
      </c>
      <c r="B1072" t="str">
        <f t="shared" si="137"/>
        <v>+3.3V</v>
      </c>
      <c r="C1072" t="str">
        <f t="shared" si="138"/>
        <v>U7-+3.3V</v>
      </c>
      <c r="D1072" t="str">
        <f t="shared" si="139"/>
        <v>U7-49</v>
      </c>
      <c r="E1072" t="s">
        <v>788</v>
      </c>
      <c r="F1072">
        <v>49</v>
      </c>
      <c r="G1072" t="s">
        <v>303</v>
      </c>
      <c r="AT1072" t="str">
        <f t="shared" si="140"/>
        <v>+3.3V</v>
      </c>
      <c r="AU1072" t="str">
        <f t="shared" si="141"/>
        <v>--</v>
      </c>
    </row>
    <row r="1073" spans="1:47" x14ac:dyDescent="0.25">
      <c r="A1073" t="str">
        <f t="shared" si="136"/>
        <v>U7-50</v>
      </c>
      <c r="B1073" t="str">
        <f t="shared" si="137"/>
        <v>GND</v>
      </c>
      <c r="C1073" t="str">
        <f t="shared" si="138"/>
        <v>U7-GND</v>
      </c>
      <c r="D1073" t="str">
        <f t="shared" si="139"/>
        <v>U7-50</v>
      </c>
      <c r="E1073" t="s">
        <v>788</v>
      </c>
      <c r="F1073">
        <v>50</v>
      </c>
      <c r="G1073" t="s">
        <v>291</v>
      </c>
      <c r="AT1073" t="str">
        <f t="shared" si="140"/>
        <v>GND</v>
      </c>
      <c r="AU1073" t="str">
        <f t="shared" si="141"/>
        <v>--</v>
      </c>
    </row>
    <row r="1074" spans="1:47" x14ac:dyDescent="0.25">
      <c r="A1074" t="str">
        <f t="shared" si="136"/>
        <v>U7-51</v>
      </c>
      <c r="B1074" t="str">
        <f t="shared" si="137"/>
        <v>GND</v>
      </c>
      <c r="C1074" t="str">
        <f t="shared" si="138"/>
        <v>U7-GND</v>
      </c>
      <c r="D1074" t="str">
        <f t="shared" si="139"/>
        <v>U7-51</v>
      </c>
      <c r="E1074" t="s">
        <v>788</v>
      </c>
      <c r="F1074">
        <v>51</v>
      </c>
      <c r="G1074" t="s">
        <v>291</v>
      </c>
      <c r="AT1074" t="str">
        <f t="shared" si="140"/>
        <v>GND</v>
      </c>
      <c r="AU1074" t="str">
        <f t="shared" si="141"/>
        <v>--</v>
      </c>
    </row>
    <row r="1075" spans="1:47" x14ac:dyDescent="0.25">
      <c r="A1075" t="str">
        <f t="shared" si="136"/>
        <v>U7-52</v>
      </c>
      <c r="B1075" t="str">
        <f t="shared" si="137"/>
        <v>+3.3V</v>
      </c>
      <c r="C1075" t="str">
        <f t="shared" si="138"/>
        <v>U7-+3.3V</v>
      </c>
      <c r="D1075" t="str">
        <f t="shared" si="139"/>
        <v>U7-52</v>
      </c>
      <c r="E1075" t="s">
        <v>788</v>
      </c>
      <c r="F1075">
        <v>52</v>
      </c>
      <c r="G1075" t="s">
        <v>303</v>
      </c>
      <c r="AT1075" t="str">
        <f t="shared" si="140"/>
        <v>+3.3V</v>
      </c>
      <c r="AU1075" t="str">
        <f t="shared" si="141"/>
        <v>--</v>
      </c>
    </row>
    <row r="1076" spans="1:47" x14ac:dyDescent="0.25">
      <c r="A1076" t="str">
        <f t="shared" si="136"/>
        <v>U7-53</v>
      </c>
      <c r="B1076" t="str">
        <f t="shared" si="137"/>
        <v>GND</v>
      </c>
      <c r="C1076" t="str">
        <f t="shared" si="138"/>
        <v>U7-GND</v>
      </c>
      <c r="D1076" t="str">
        <f t="shared" si="139"/>
        <v>U7-53</v>
      </c>
      <c r="E1076" t="s">
        <v>788</v>
      </c>
      <c r="F1076">
        <v>53</v>
      </c>
      <c r="G1076" t="s">
        <v>291</v>
      </c>
      <c r="AT1076" t="str">
        <f t="shared" si="140"/>
        <v>GND</v>
      </c>
      <c r="AU1076" t="str">
        <f t="shared" si="141"/>
        <v>--</v>
      </c>
    </row>
    <row r="1077" spans="1:47" x14ac:dyDescent="0.25">
      <c r="A1077" t="str">
        <f t="shared" si="136"/>
        <v>U7-54</v>
      </c>
      <c r="B1077" t="str">
        <f t="shared" si="137"/>
        <v>GND</v>
      </c>
      <c r="C1077" t="str">
        <f t="shared" si="138"/>
        <v>U7-GND</v>
      </c>
      <c r="D1077" t="str">
        <f t="shared" si="139"/>
        <v>U7-54</v>
      </c>
      <c r="E1077" t="s">
        <v>788</v>
      </c>
      <c r="F1077">
        <v>54</v>
      </c>
      <c r="G1077" t="s">
        <v>291</v>
      </c>
      <c r="AT1077" t="str">
        <f t="shared" si="140"/>
        <v>GND</v>
      </c>
      <c r="AU1077" t="str">
        <f t="shared" si="141"/>
        <v>--</v>
      </c>
    </row>
    <row r="1078" spans="1:47" x14ac:dyDescent="0.25">
      <c r="A1078" t="str">
        <f t="shared" si="136"/>
        <v>U7-55</v>
      </c>
      <c r="B1078" t="str">
        <f t="shared" si="137"/>
        <v>GND</v>
      </c>
      <c r="C1078" t="str">
        <f t="shared" si="138"/>
        <v>U7-GND</v>
      </c>
      <c r="D1078" t="str">
        <f t="shared" si="139"/>
        <v>U7-55</v>
      </c>
      <c r="E1078" t="s">
        <v>788</v>
      </c>
      <c r="F1078">
        <v>55</v>
      </c>
      <c r="G1078" t="s">
        <v>291</v>
      </c>
      <c r="AT1078" t="str">
        <f t="shared" si="140"/>
        <v>GND</v>
      </c>
      <c r="AU1078" t="str">
        <f t="shared" si="141"/>
        <v>--</v>
      </c>
    </row>
    <row r="1079" spans="1:47" x14ac:dyDescent="0.25">
      <c r="A1079" t="str">
        <f t="shared" si="136"/>
        <v>U7-56</v>
      </c>
      <c r="B1079" t="str">
        <f t="shared" si="137"/>
        <v>GND</v>
      </c>
      <c r="C1079" t="str">
        <f t="shared" si="138"/>
        <v>U7-GND</v>
      </c>
      <c r="D1079" t="str">
        <f t="shared" si="139"/>
        <v>U7-56</v>
      </c>
      <c r="E1079" t="s">
        <v>788</v>
      </c>
      <c r="F1079">
        <v>56</v>
      </c>
      <c r="G1079" t="s">
        <v>291</v>
      </c>
      <c r="AT1079" t="str">
        <f t="shared" si="140"/>
        <v>GND</v>
      </c>
      <c r="AU1079" t="str">
        <f t="shared" si="141"/>
        <v>--</v>
      </c>
    </row>
    <row r="1080" spans="1:47" x14ac:dyDescent="0.25">
      <c r="A1080" t="str">
        <f t="shared" si="136"/>
        <v>U7-57</v>
      </c>
      <c r="B1080" t="str">
        <f t="shared" si="137"/>
        <v>GND</v>
      </c>
      <c r="C1080" t="str">
        <f t="shared" si="138"/>
        <v>U7-GND</v>
      </c>
      <c r="D1080" t="str">
        <f t="shared" si="139"/>
        <v>U7-57</v>
      </c>
      <c r="E1080" t="s">
        <v>788</v>
      </c>
      <c r="F1080">
        <v>57</v>
      </c>
      <c r="G1080" t="s">
        <v>291</v>
      </c>
      <c r="AT1080" t="str">
        <f t="shared" si="140"/>
        <v>GND</v>
      </c>
      <c r="AU1080" t="str">
        <f t="shared" si="141"/>
        <v>--</v>
      </c>
    </row>
    <row r="1081" spans="1:47" x14ac:dyDescent="0.25">
      <c r="A1081" t="str">
        <f t="shared" si="136"/>
        <v>U8-1</v>
      </c>
      <c r="B1081" t="str">
        <f t="shared" si="137"/>
        <v>NetC245_1</v>
      </c>
      <c r="C1081" t="str">
        <f t="shared" si="138"/>
        <v>U8-NetC245_1</v>
      </c>
      <c r="D1081" t="str">
        <f t="shared" si="139"/>
        <v>U8-1</v>
      </c>
      <c r="E1081" t="s">
        <v>790</v>
      </c>
      <c r="F1081">
        <v>1</v>
      </c>
      <c r="G1081" t="s">
        <v>612</v>
      </c>
      <c r="AT1081" t="str">
        <f t="shared" si="140"/>
        <v>NetC245_1</v>
      </c>
      <c r="AU1081" t="str">
        <f t="shared" si="141"/>
        <v>--</v>
      </c>
    </row>
    <row r="1082" spans="1:47" x14ac:dyDescent="0.25">
      <c r="A1082" t="str">
        <f t="shared" si="136"/>
        <v>U8-2</v>
      </c>
      <c r="B1082" t="str">
        <f t="shared" si="137"/>
        <v>GND</v>
      </c>
      <c r="C1082" t="str">
        <f t="shared" si="138"/>
        <v>U8-GND</v>
      </c>
      <c r="D1082" t="str">
        <f t="shared" si="139"/>
        <v>U8-2</v>
      </c>
      <c r="E1082" t="s">
        <v>790</v>
      </c>
      <c r="F1082">
        <v>2</v>
      </c>
      <c r="G1082" t="s">
        <v>291</v>
      </c>
      <c r="AT1082" t="str">
        <f t="shared" si="140"/>
        <v>GND</v>
      </c>
      <c r="AU1082" t="str">
        <f t="shared" si="141"/>
        <v>--</v>
      </c>
    </row>
    <row r="1083" spans="1:47" x14ac:dyDescent="0.25">
      <c r="A1083" t="str">
        <f t="shared" si="136"/>
        <v>U8-3</v>
      </c>
      <c r="B1083" t="str">
        <f t="shared" si="137"/>
        <v>NetR19_2</v>
      </c>
      <c r="C1083" t="str">
        <f t="shared" si="138"/>
        <v>U8-NetR19_2</v>
      </c>
      <c r="D1083" t="str">
        <f t="shared" si="139"/>
        <v>U8-3</v>
      </c>
      <c r="E1083" t="s">
        <v>790</v>
      </c>
      <c r="F1083">
        <v>3</v>
      </c>
      <c r="G1083" t="s">
        <v>632</v>
      </c>
      <c r="AT1083" t="str">
        <f t="shared" si="140"/>
        <v>NetR19_2</v>
      </c>
      <c r="AU1083" t="str">
        <f t="shared" si="141"/>
        <v>--</v>
      </c>
    </row>
    <row r="1084" spans="1:47" x14ac:dyDescent="0.25">
      <c r="A1084" t="str">
        <f t="shared" si="136"/>
        <v>U8-4</v>
      </c>
      <c r="B1084" t="str">
        <f t="shared" si="137"/>
        <v>NetC245_1</v>
      </c>
      <c r="C1084" t="str">
        <f t="shared" si="138"/>
        <v>U8-NetC245_1</v>
      </c>
      <c r="D1084" t="str">
        <f t="shared" si="139"/>
        <v>U8-4</v>
      </c>
      <c r="E1084" t="s">
        <v>790</v>
      </c>
      <c r="F1084">
        <v>4</v>
      </c>
      <c r="G1084" t="s">
        <v>612</v>
      </c>
      <c r="AT1084" t="str">
        <f t="shared" si="140"/>
        <v>NetC245_1</v>
      </c>
      <c r="AU1084" t="str">
        <f t="shared" si="141"/>
        <v>--</v>
      </c>
    </row>
    <row r="1085" spans="1:47" x14ac:dyDescent="0.25">
      <c r="A1085" t="str">
        <f t="shared" si="136"/>
        <v>U9-1</v>
      </c>
      <c r="B1085" t="str">
        <f t="shared" si="137"/>
        <v>+3.3V</v>
      </c>
      <c r="C1085" t="str">
        <f t="shared" si="138"/>
        <v>U9-+3.3V</v>
      </c>
      <c r="D1085" t="str">
        <f t="shared" si="139"/>
        <v>U9-1</v>
      </c>
      <c r="E1085" t="s">
        <v>791</v>
      </c>
      <c r="F1085">
        <v>1</v>
      </c>
      <c r="G1085" t="s">
        <v>303</v>
      </c>
      <c r="AT1085" t="str">
        <f t="shared" si="140"/>
        <v>+3.3V</v>
      </c>
      <c r="AU1085" t="str">
        <f t="shared" si="141"/>
        <v>--</v>
      </c>
    </row>
    <row r="1086" spans="1:47" x14ac:dyDescent="0.25">
      <c r="A1086" t="str">
        <f t="shared" si="136"/>
        <v>U9-2</v>
      </c>
      <c r="B1086" t="str">
        <f t="shared" si="137"/>
        <v>VCCIOD</v>
      </c>
      <c r="C1086" t="str">
        <f t="shared" si="138"/>
        <v>U9-VCCIOD</v>
      </c>
      <c r="D1086" t="str">
        <f t="shared" si="139"/>
        <v>U9-2</v>
      </c>
      <c r="E1086" t="s">
        <v>791</v>
      </c>
      <c r="F1086">
        <v>2</v>
      </c>
      <c r="G1086" t="s">
        <v>451</v>
      </c>
      <c r="AT1086" t="str">
        <f t="shared" si="140"/>
        <v>VCCIOD</v>
      </c>
      <c r="AU1086" t="str">
        <f t="shared" si="141"/>
        <v>--</v>
      </c>
    </row>
    <row r="1087" spans="1:47" x14ac:dyDescent="0.25">
      <c r="A1087" t="str">
        <f t="shared" si="136"/>
        <v>U9-3</v>
      </c>
      <c r="B1087" t="str">
        <f t="shared" si="137"/>
        <v>+3.3V</v>
      </c>
      <c r="C1087" t="str">
        <f t="shared" si="138"/>
        <v>U9-+3.3V</v>
      </c>
      <c r="D1087" t="str">
        <f t="shared" si="139"/>
        <v>U9-3</v>
      </c>
      <c r="E1087" t="s">
        <v>791</v>
      </c>
      <c r="F1087">
        <v>3</v>
      </c>
      <c r="G1087" t="s">
        <v>303</v>
      </c>
      <c r="AT1087" t="str">
        <f t="shared" si="140"/>
        <v>+3.3V</v>
      </c>
      <c r="AU1087" t="str">
        <f t="shared" si="141"/>
        <v>--</v>
      </c>
    </row>
    <row r="1088" spans="1:47" x14ac:dyDescent="0.25">
      <c r="A1088" t="str">
        <f t="shared" si="136"/>
        <v>U9-4</v>
      </c>
      <c r="B1088" t="str">
        <f t="shared" si="137"/>
        <v>NetR59_2</v>
      </c>
      <c r="C1088" t="str">
        <f t="shared" si="138"/>
        <v>U9-NetR59_2</v>
      </c>
      <c r="D1088" t="str">
        <f t="shared" si="139"/>
        <v>U9-4</v>
      </c>
      <c r="E1088" t="s">
        <v>791</v>
      </c>
      <c r="F1088">
        <v>4</v>
      </c>
      <c r="G1088" t="s">
        <v>652</v>
      </c>
      <c r="AT1088" t="str">
        <f t="shared" si="140"/>
        <v>NetR59_2</v>
      </c>
      <c r="AU1088" t="str">
        <f t="shared" si="141"/>
        <v>--</v>
      </c>
    </row>
    <row r="1089" spans="1:47" x14ac:dyDescent="0.25">
      <c r="A1089" t="str">
        <f t="shared" si="136"/>
        <v>U9-5</v>
      </c>
      <c r="B1089" t="str">
        <f t="shared" si="137"/>
        <v>NetR61_2</v>
      </c>
      <c r="C1089" t="str">
        <f t="shared" si="138"/>
        <v>U9-NetR61_2</v>
      </c>
      <c r="D1089" t="str">
        <f t="shared" si="139"/>
        <v>U9-5</v>
      </c>
      <c r="E1089" t="s">
        <v>791</v>
      </c>
      <c r="F1089">
        <v>5</v>
      </c>
      <c r="G1089" t="s">
        <v>654</v>
      </c>
      <c r="AT1089" t="str">
        <f t="shared" si="140"/>
        <v>NetR61_2</v>
      </c>
      <c r="AU1089" t="str">
        <f t="shared" si="141"/>
        <v>--</v>
      </c>
    </row>
    <row r="1090" spans="1:47" x14ac:dyDescent="0.25">
      <c r="A1090" t="str">
        <f t="shared" si="136"/>
        <v>U9-6</v>
      </c>
      <c r="B1090" t="str">
        <f t="shared" si="137"/>
        <v>GND</v>
      </c>
      <c r="C1090" t="str">
        <f t="shared" si="138"/>
        <v>U9-GND</v>
      </c>
      <c r="D1090" t="str">
        <f t="shared" si="139"/>
        <v>U9-6</v>
      </c>
      <c r="E1090" t="s">
        <v>791</v>
      </c>
      <c r="F1090">
        <v>6</v>
      </c>
      <c r="G1090" t="s">
        <v>291</v>
      </c>
      <c r="AT1090" t="str">
        <f t="shared" si="140"/>
        <v>GND</v>
      </c>
      <c r="AU1090" t="str">
        <f t="shared" si="141"/>
        <v>--</v>
      </c>
    </row>
    <row r="1091" spans="1:47" x14ac:dyDescent="0.25">
      <c r="A1091" t="str">
        <f t="shared" si="136"/>
        <v>U9-7</v>
      </c>
      <c r="B1091" t="str">
        <f t="shared" si="137"/>
        <v>PHY_LED2</v>
      </c>
      <c r="C1091" t="str">
        <f t="shared" si="138"/>
        <v>U9-PHY_LED2</v>
      </c>
      <c r="D1091" t="str">
        <f t="shared" si="139"/>
        <v>U9-7</v>
      </c>
      <c r="E1091" t="s">
        <v>791</v>
      </c>
      <c r="F1091">
        <v>7</v>
      </c>
      <c r="G1091" t="s">
        <v>714</v>
      </c>
      <c r="AT1091" t="str">
        <f t="shared" si="140"/>
        <v>PHY_LED2</v>
      </c>
      <c r="AU1091" t="str">
        <f t="shared" si="141"/>
        <v>--</v>
      </c>
    </row>
    <row r="1092" spans="1:47" x14ac:dyDescent="0.25">
      <c r="A1092" t="str">
        <f t="shared" si="136"/>
        <v>U9-8</v>
      </c>
      <c r="B1092" t="str">
        <f t="shared" si="137"/>
        <v>PHY_LED1</v>
      </c>
      <c r="C1092" t="str">
        <f t="shared" si="138"/>
        <v>U9-PHY_LED1</v>
      </c>
      <c r="D1092" t="str">
        <f t="shared" si="139"/>
        <v>U9-8</v>
      </c>
      <c r="E1092" t="s">
        <v>791</v>
      </c>
      <c r="F1092">
        <v>8</v>
      </c>
      <c r="G1092" t="s">
        <v>710</v>
      </c>
      <c r="AT1092" t="str">
        <f t="shared" si="140"/>
        <v>PHY_LED1</v>
      </c>
      <c r="AU1092" t="str">
        <f t="shared" si="141"/>
        <v>--</v>
      </c>
    </row>
    <row r="1093" spans="1:47" x14ac:dyDescent="0.25">
      <c r="A1093" t="str">
        <f t="shared" si="136"/>
        <v>U9-9</v>
      </c>
      <c r="B1093" t="str">
        <f t="shared" si="137"/>
        <v>PHY_LED0</v>
      </c>
      <c r="C1093" t="str">
        <f t="shared" si="138"/>
        <v>U9-PHY_LED0</v>
      </c>
      <c r="D1093" t="str">
        <f t="shared" si="139"/>
        <v>U9-9</v>
      </c>
      <c r="E1093" t="s">
        <v>791</v>
      </c>
      <c r="F1093">
        <v>9</v>
      </c>
      <c r="G1093" t="s">
        <v>706</v>
      </c>
      <c r="AT1093" t="str">
        <f t="shared" si="140"/>
        <v>PHY_LED0</v>
      </c>
      <c r="AU1093" t="str">
        <f t="shared" si="141"/>
        <v>--</v>
      </c>
    </row>
    <row r="1094" spans="1:47" x14ac:dyDescent="0.25">
      <c r="A1094" t="str">
        <f t="shared" ref="A1094:A1157" si="142">$E1094&amp;"-"&amp;$F1094</f>
        <v>U9-10</v>
      </c>
      <c r="B1094" t="str">
        <f t="shared" ref="B1094:B1157" si="143">IF(OR(E1094=$A$2,E1094=$B$2,E1094=$C$2,E1094=$D$2),"--",G1094)</f>
        <v>GND</v>
      </c>
      <c r="C1094" t="str">
        <f t="shared" ref="C1094:C1157" si="144">$E1094&amp;"-"&amp;$G1094</f>
        <v>U9-GND</v>
      </c>
      <c r="D1094" t="str">
        <f t="shared" ref="D1094:D1157" si="145">A1094</f>
        <v>U9-10</v>
      </c>
      <c r="E1094" t="s">
        <v>791</v>
      </c>
      <c r="F1094">
        <v>10</v>
      </c>
      <c r="G1094" t="s">
        <v>291</v>
      </c>
      <c r="AT1094" t="str">
        <f t="shared" ref="AT1094:AT1157" si="146">IF(IF(COUNTIF($AO$6:$AQ$150,B1094)&gt;0,"---","--")="---",VLOOKUP(B1094,$AO$6:$AQ$150,3,0),B1094)</f>
        <v>GND</v>
      </c>
      <c r="AU1094" t="str">
        <f t="shared" ref="AU1094:AU1157" si="147">IF(IF(COUNTIF($AO$6:$AQ$150,B1094)&gt;0,"---","--")="---",VLOOKUP(B1094,$AO$6:$AQ$150,2,0),"--")</f>
        <v>--</v>
      </c>
    </row>
    <row r="1095" spans="1:47" x14ac:dyDescent="0.25">
      <c r="A1095" t="str">
        <f t="shared" si="142"/>
        <v>U9-11</v>
      </c>
      <c r="B1095" t="str">
        <f t="shared" si="143"/>
        <v>GND</v>
      </c>
      <c r="C1095" t="str">
        <f t="shared" si="144"/>
        <v>U9-GND</v>
      </c>
      <c r="D1095" t="str">
        <f t="shared" si="145"/>
        <v>U9-11</v>
      </c>
      <c r="E1095" t="s">
        <v>791</v>
      </c>
      <c r="F1095">
        <v>11</v>
      </c>
      <c r="G1095" t="s">
        <v>291</v>
      </c>
      <c r="AT1095" t="str">
        <f t="shared" si="146"/>
        <v>GND</v>
      </c>
      <c r="AU1095" t="str">
        <f t="shared" si="147"/>
        <v>--</v>
      </c>
    </row>
    <row r="1096" spans="1:47" x14ac:dyDescent="0.25">
      <c r="A1096" t="str">
        <f t="shared" si="142"/>
        <v>U9-12</v>
      </c>
      <c r="B1096" t="str">
        <f t="shared" si="143"/>
        <v>PHY_LED0_B</v>
      </c>
      <c r="C1096" t="str">
        <f t="shared" si="144"/>
        <v>U9-PHY_LED0_B</v>
      </c>
      <c r="D1096" t="str">
        <f t="shared" si="145"/>
        <v>U9-12</v>
      </c>
      <c r="E1096" t="s">
        <v>791</v>
      </c>
      <c r="F1096">
        <v>12</v>
      </c>
      <c r="G1096" t="s">
        <v>708</v>
      </c>
      <c r="AT1096" t="str">
        <f t="shared" si="146"/>
        <v>PHY_LED0_B</v>
      </c>
      <c r="AU1096" t="str">
        <f t="shared" si="147"/>
        <v>--</v>
      </c>
    </row>
    <row r="1097" spans="1:47" x14ac:dyDescent="0.25">
      <c r="A1097" t="str">
        <f t="shared" si="142"/>
        <v>U9-13</v>
      </c>
      <c r="B1097" t="str">
        <f t="shared" si="143"/>
        <v>PHY_LED1_B</v>
      </c>
      <c r="C1097" t="str">
        <f t="shared" si="144"/>
        <v>U9-PHY_LED1_B</v>
      </c>
      <c r="D1097" t="str">
        <f t="shared" si="145"/>
        <v>U9-13</v>
      </c>
      <c r="E1097" t="s">
        <v>791</v>
      </c>
      <c r="F1097">
        <v>13</v>
      </c>
      <c r="G1097" t="s">
        <v>712</v>
      </c>
      <c r="AT1097" t="str">
        <f t="shared" si="146"/>
        <v>PHY_LED1_B</v>
      </c>
      <c r="AU1097" t="str">
        <f t="shared" si="147"/>
        <v>--</v>
      </c>
    </row>
    <row r="1098" spans="1:47" x14ac:dyDescent="0.25">
      <c r="A1098" t="str">
        <f t="shared" si="142"/>
        <v>U9-14</v>
      </c>
      <c r="B1098" t="str">
        <f t="shared" si="143"/>
        <v>PHY_LED2_B</v>
      </c>
      <c r="C1098" t="str">
        <f t="shared" si="144"/>
        <v>U9-PHY_LED2_B</v>
      </c>
      <c r="D1098" t="str">
        <f t="shared" si="145"/>
        <v>U9-14</v>
      </c>
      <c r="E1098" t="s">
        <v>791</v>
      </c>
      <c r="F1098">
        <v>14</v>
      </c>
      <c r="G1098" t="s">
        <v>717</v>
      </c>
      <c r="AT1098" t="str">
        <f t="shared" si="146"/>
        <v>PHY_LED2_B</v>
      </c>
      <c r="AU1098" t="str">
        <f t="shared" si="147"/>
        <v>--</v>
      </c>
    </row>
    <row r="1099" spans="1:47" x14ac:dyDescent="0.25">
      <c r="A1099" t="str">
        <f t="shared" si="142"/>
        <v>U9-15</v>
      </c>
      <c r="B1099" t="str">
        <f t="shared" si="143"/>
        <v>GND</v>
      </c>
      <c r="C1099" t="str">
        <f t="shared" si="144"/>
        <v>U9-GND</v>
      </c>
      <c r="D1099" t="str">
        <f t="shared" si="145"/>
        <v>U9-15</v>
      </c>
      <c r="E1099" t="s">
        <v>791</v>
      </c>
      <c r="F1099">
        <v>15</v>
      </c>
      <c r="G1099" t="s">
        <v>291</v>
      </c>
      <c r="AT1099" t="str">
        <f t="shared" si="146"/>
        <v>GND</v>
      </c>
      <c r="AU1099" t="str">
        <f t="shared" si="147"/>
        <v>--</v>
      </c>
    </row>
    <row r="1100" spans="1:47" x14ac:dyDescent="0.25">
      <c r="A1100" t="str">
        <f t="shared" si="142"/>
        <v>U9-16</v>
      </c>
      <c r="B1100" t="str">
        <f t="shared" si="143"/>
        <v>+3.3V</v>
      </c>
      <c r="C1100" t="str">
        <f t="shared" si="144"/>
        <v>U9-+3.3V</v>
      </c>
      <c r="D1100" t="str">
        <f t="shared" si="145"/>
        <v>U9-16</v>
      </c>
      <c r="E1100" t="s">
        <v>791</v>
      </c>
      <c r="F1100">
        <v>16</v>
      </c>
      <c r="G1100" t="s">
        <v>303</v>
      </c>
      <c r="AT1100" t="str">
        <f t="shared" si="146"/>
        <v>+3.3V</v>
      </c>
      <c r="AU1100" t="str">
        <f t="shared" si="147"/>
        <v>--</v>
      </c>
    </row>
    <row r="1101" spans="1:47" x14ac:dyDescent="0.25">
      <c r="A1101" t="str">
        <f t="shared" si="142"/>
        <v>U10-1</v>
      </c>
      <c r="B1101" t="str">
        <f t="shared" si="143"/>
        <v>I2C_SCL</v>
      </c>
      <c r="C1101" t="str">
        <f t="shared" si="144"/>
        <v>U10-I2C_SCL</v>
      </c>
      <c r="D1101" t="str">
        <f t="shared" si="145"/>
        <v>U10-1</v>
      </c>
      <c r="E1101" t="s">
        <v>792</v>
      </c>
      <c r="F1101">
        <v>1</v>
      </c>
      <c r="G1101" t="s">
        <v>500</v>
      </c>
      <c r="AT1101" t="str">
        <f t="shared" si="146"/>
        <v>I2C_SCL</v>
      </c>
      <c r="AU1101" t="str">
        <f t="shared" si="147"/>
        <v>--</v>
      </c>
    </row>
    <row r="1102" spans="1:47" x14ac:dyDescent="0.25">
      <c r="A1102" t="str">
        <f t="shared" si="142"/>
        <v>U10-2</v>
      </c>
      <c r="B1102" t="str">
        <f t="shared" si="143"/>
        <v>GND</v>
      </c>
      <c r="C1102" t="str">
        <f t="shared" si="144"/>
        <v>U10-GND</v>
      </c>
      <c r="D1102" t="str">
        <f t="shared" si="145"/>
        <v>U10-2</v>
      </c>
      <c r="E1102" t="s">
        <v>792</v>
      </c>
      <c r="F1102">
        <v>2</v>
      </c>
      <c r="G1102" t="s">
        <v>291</v>
      </c>
      <c r="AT1102" t="str">
        <f t="shared" si="146"/>
        <v>GND</v>
      </c>
      <c r="AU1102" t="str">
        <f t="shared" si="147"/>
        <v>--</v>
      </c>
    </row>
    <row r="1103" spans="1:47" x14ac:dyDescent="0.25">
      <c r="A1103" t="str">
        <f t="shared" si="142"/>
        <v>U10-3</v>
      </c>
      <c r="B1103" t="str">
        <f t="shared" si="143"/>
        <v>I2C_SDA</v>
      </c>
      <c r="C1103" t="str">
        <f t="shared" si="144"/>
        <v>U10-I2C_SDA</v>
      </c>
      <c r="D1103" t="str">
        <f t="shared" si="145"/>
        <v>U10-3</v>
      </c>
      <c r="E1103" t="s">
        <v>792</v>
      </c>
      <c r="F1103">
        <v>3</v>
      </c>
      <c r="G1103" t="s">
        <v>502</v>
      </c>
      <c r="AT1103" t="str">
        <f t="shared" si="146"/>
        <v>I2C_SDA</v>
      </c>
      <c r="AU1103" t="str">
        <f t="shared" si="147"/>
        <v>--</v>
      </c>
    </row>
    <row r="1104" spans="1:47" x14ac:dyDescent="0.25">
      <c r="A1104" t="str">
        <f t="shared" si="142"/>
        <v>U10-4</v>
      </c>
      <c r="B1104" t="str">
        <f t="shared" si="143"/>
        <v>GND</v>
      </c>
      <c r="C1104" t="str">
        <f t="shared" si="144"/>
        <v>U10-GND</v>
      </c>
      <c r="D1104" t="str">
        <f t="shared" si="145"/>
        <v>U10-4</v>
      </c>
      <c r="E1104" t="s">
        <v>792</v>
      </c>
      <c r="F1104">
        <v>4</v>
      </c>
      <c r="G1104" t="s">
        <v>291</v>
      </c>
      <c r="AT1104" t="str">
        <f t="shared" si="146"/>
        <v>GND</v>
      </c>
      <c r="AU1104" t="str">
        <f t="shared" si="147"/>
        <v>--</v>
      </c>
    </row>
    <row r="1105" spans="1:47" x14ac:dyDescent="0.25">
      <c r="A1105" t="str">
        <f t="shared" si="142"/>
        <v>U10-5</v>
      </c>
      <c r="B1105" t="str">
        <f t="shared" si="143"/>
        <v>GND</v>
      </c>
      <c r="C1105" t="str">
        <f t="shared" si="144"/>
        <v>U10-GND</v>
      </c>
      <c r="D1105" t="str">
        <f t="shared" si="145"/>
        <v>U10-5</v>
      </c>
      <c r="E1105" t="s">
        <v>792</v>
      </c>
      <c r="F1105">
        <v>5</v>
      </c>
      <c r="G1105" t="s">
        <v>291</v>
      </c>
      <c r="AT1105" t="str">
        <f t="shared" si="146"/>
        <v>GND</v>
      </c>
      <c r="AU1105" t="str">
        <f t="shared" si="147"/>
        <v>--</v>
      </c>
    </row>
    <row r="1106" spans="1:47" x14ac:dyDescent="0.25">
      <c r="A1106" t="str">
        <f t="shared" si="142"/>
        <v>U10-6</v>
      </c>
      <c r="B1106" t="str">
        <f t="shared" si="143"/>
        <v>+3.3V</v>
      </c>
      <c r="C1106" t="str">
        <f t="shared" si="144"/>
        <v>U10-+3.3V</v>
      </c>
      <c r="D1106" t="str">
        <f t="shared" si="145"/>
        <v>U10-6</v>
      </c>
      <c r="E1106" t="s">
        <v>792</v>
      </c>
      <c r="F1106">
        <v>6</v>
      </c>
      <c r="G1106" t="s">
        <v>303</v>
      </c>
      <c r="AT1106" t="str">
        <f t="shared" si="146"/>
        <v>+3.3V</v>
      </c>
      <c r="AU1106" t="str">
        <f t="shared" si="147"/>
        <v>--</v>
      </c>
    </row>
    <row r="1107" spans="1:47" x14ac:dyDescent="0.25">
      <c r="A1107" t="str">
        <f t="shared" si="142"/>
        <v>U11-1</v>
      </c>
      <c r="B1107" t="str">
        <f t="shared" si="143"/>
        <v>OTG-CLKR</v>
      </c>
      <c r="C1107" t="str">
        <f t="shared" si="144"/>
        <v>U11-OTG-CLKR</v>
      </c>
      <c r="D1107" t="str">
        <f t="shared" si="145"/>
        <v>U11-1</v>
      </c>
      <c r="E1107" t="s">
        <v>793</v>
      </c>
      <c r="F1107">
        <v>1</v>
      </c>
      <c r="G1107" t="s">
        <v>677</v>
      </c>
      <c r="AT1107" t="str">
        <f t="shared" si="146"/>
        <v>OTG-CLKR</v>
      </c>
      <c r="AU1107" t="str">
        <f t="shared" si="147"/>
        <v>--</v>
      </c>
    </row>
    <row r="1108" spans="1:47" x14ac:dyDescent="0.25">
      <c r="A1108" t="str">
        <f t="shared" si="142"/>
        <v>U11-2</v>
      </c>
      <c r="B1108" t="str">
        <f t="shared" si="143"/>
        <v>OTG-NXT</v>
      </c>
      <c r="C1108" t="str">
        <f t="shared" si="144"/>
        <v>U11-OTG-NXT</v>
      </c>
      <c r="D1108" t="str">
        <f t="shared" si="145"/>
        <v>U11-2</v>
      </c>
      <c r="E1108" t="s">
        <v>793</v>
      </c>
      <c r="F1108">
        <v>2</v>
      </c>
      <c r="G1108" t="s">
        <v>699</v>
      </c>
      <c r="AT1108" t="str">
        <f t="shared" si="146"/>
        <v>OTG-NXT</v>
      </c>
      <c r="AU1108" t="str">
        <f t="shared" si="147"/>
        <v>--</v>
      </c>
    </row>
    <row r="1109" spans="1:47" x14ac:dyDescent="0.25">
      <c r="A1109" t="str">
        <f t="shared" si="142"/>
        <v>U11-3</v>
      </c>
      <c r="B1109" t="str">
        <f t="shared" si="143"/>
        <v>OTG-DATA0</v>
      </c>
      <c r="C1109" t="str">
        <f t="shared" si="144"/>
        <v>U11-OTG-DATA0</v>
      </c>
      <c r="D1109" t="str">
        <f t="shared" si="145"/>
        <v>U11-3</v>
      </c>
      <c r="E1109" t="s">
        <v>793</v>
      </c>
      <c r="F1109">
        <v>3</v>
      </c>
      <c r="G1109" t="s">
        <v>679</v>
      </c>
      <c r="AT1109" t="str">
        <f t="shared" si="146"/>
        <v>OTG-DATA0</v>
      </c>
      <c r="AU1109" t="str">
        <f t="shared" si="147"/>
        <v>--</v>
      </c>
    </row>
    <row r="1110" spans="1:47" x14ac:dyDescent="0.25">
      <c r="A1110" t="str">
        <f t="shared" si="142"/>
        <v>U11-4</v>
      </c>
      <c r="B1110" t="str">
        <f t="shared" si="143"/>
        <v>OTG-DATA1</v>
      </c>
      <c r="C1110" t="str">
        <f t="shared" si="144"/>
        <v>U11-OTG-DATA1</v>
      </c>
      <c r="D1110" t="str">
        <f t="shared" si="145"/>
        <v>U11-4</v>
      </c>
      <c r="E1110" t="s">
        <v>793</v>
      </c>
      <c r="F1110">
        <v>4</v>
      </c>
      <c r="G1110" t="s">
        <v>681</v>
      </c>
      <c r="AT1110" t="str">
        <f t="shared" si="146"/>
        <v>OTG-DATA1</v>
      </c>
      <c r="AU1110" t="str">
        <f t="shared" si="147"/>
        <v>--</v>
      </c>
    </row>
    <row r="1111" spans="1:47" x14ac:dyDescent="0.25">
      <c r="A1111" t="str">
        <f t="shared" si="142"/>
        <v>U11-5</v>
      </c>
      <c r="B1111" t="str">
        <f t="shared" si="143"/>
        <v>OTG-DATA2</v>
      </c>
      <c r="C1111" t="str">
        <f t="shared" si="144"/>
        <v>U11-OTG-DATA2</v>
      </c>
      <c r="D1111" t="str">
        <f t="shared" si="145"/>
        <v>U11-5</v>
      </c>
      <c r="E1111" t="s">
        <v>793</v>
      </c>
      <c r="F1111">
        <v>5</v>
      </c>
      <c r="G1111" t="s">
        <v>683</v>
      </c>
      <c r="AT1111" t="str">
        <f t="shared" si="146"/>
        <v>OTG-DATA2</v>
      </c>
      <c r="AU1111" t="str">
        <f t="shared" si="147"/>
        <v>--</v>
      </c>
    </row>
    <row r="1112" spans="1:47" x14ac:dyDescent="0.25">
      <c r="A1112" t="str">
        <f t="shared" si="142"/>
        <v>U11-6</v>
      </c>
      <c r="B1112" t="str">
        <f t="shared" si="143"/>
        <v>OTG-DATA3</v>
      </c>
      <c r="C1112" t="str">
        <f t="shared" si="144"/>
        <v>U11-OTG-DATA3</v>
      </c>
      <c r="D1112" t="str">
        <f t="shared" si="145"/>
        <v>U11-6</v>
      </c>
      <c r="E1112" t="s">
        <v>793</v>
      </c>
      <c r="F1112">
        <v>6</v>
      </c>
      <c r="G1112" t="s">
        <v>685</v>
      </c>
      <c r="AT1112" t="str">
        <f t="shared" si="146"/>
        <v>OTG-DATA3</v>
      </c>
      <c r="AU1112" t="str">
        <f t="shared" si="147"/>
        <v>--</v>
      </c>
    </row>
    <row r="1113" spans="1:47" x14ac:dyDescent="0.25">
      <c r="A1113" t="str">
        <f t="shared" si="142"/>
        <v>U11-7</v>
      </c>
      <c r="B1113" t="str">
        <f t="shared" si="143"/>
        <v>OTG-DATA4</v>
      </c>
      <c r="C1113" t="str">
        <f t="shared" si="144"/>
        <v>U11-OTG-DATA4</v>
      </c>
      <c r="D1113" t="str">
        <f t="shared" si="145"/>
        <v>U11-7</v>
      </c>
      <c r="E1113" t="s">
        <v>793</v>
      </c>
      <c r="F1113">
        <v>7</v>
      </c>
      <c r="G1113" t="s">
        <v>687</v>
      </c>
      <c r="AT1113" t="str">
        <f t="shared" si="146"/>
        <v>OTG-DATA4</v>
      </c>
      <c r="AU1113" t="str">
        <f t="shared" si="147"/>
        <v>--</v>
      </c>
    </row>
    <row r="1114" spans="1:47" x14ac:dyDescent="0.25">
      <c r="A1114" t="str">
        <f t="shared" si="142"/>
        <v>U11-8</v>
      </c>
      <c r="B1114" t="str">
        <f t="shared" si="143"/>
        <v>GND</v>
      </c>
      <c r="C1114" t="str">
        <f t="shared" si="144"/>
        <v>U11-GND</v>
      </c>
      <c r="D1114" t="str">
        <f t="shared" si="145"/>
        <v>U11-8</v>
      </c>
      <c r="E1114" t="s">
        <v>793</v>
      </c>
      <c r="F1114">
        <v>8</v>
      </c>
      <c r="G1114" t="s">
        <v>291</v>
      </c>
      <c r="AT1114" t="str">
        <f t="shared" si="146"/>
        <v>GND</v>
      </c>
      <c r="AU1114" t="str">
        <f t="shared" si="147"/>
        <v>--</v>
      </c>
    </row>
    <row r="1115" spans="1:47" x14ac:dyDescent="0.25">
      <c r="A1115" t="str">
        <f t="shared" si="142"/>
        <v>U11-9</v>
      </c>
      <c r="B1115" t="str">
        <f t="shared" si="143"/>
        <v>OTG-DATA5</v>
      </c>
      <c r="C1115" t="str">
        <f t="shared" si="144"/>
        <v>U11-OTG-DATA5</v>
      </c>
      <c r="D1115" t="str">
        <f t="shared" si="145"/>
        <v>U11-9</v>
      </c>
      <c r="E1115" t="s">
        <v>793</v>
      </c>
      <c r="F1115">
        <v>9</v>
      </c>
      <c r="G1115" t="s">
        <v>689</v>
      </c>
      <c r="AT1115" t="str">
        <f t="shared" si="146"/>
        <v>OTG-DATA5</v>
      </c>
      <c r="AU1115" t="str">
        <f t="shared" si="147"/>
        <v>--</v>
      </c>
    </row>
    <row r="1116" spans="1:47" x14ac:dyDescent="0.25">
      <c r="A1116" t="str">
        <f t="shared" si="142"/>
        <v>U11-10</v>
      </c>
      <c r="B1116" t="str">
        <f t="shared" si="143"/>
        <v>OTG-DATA6</v>
      </c>
      <c r="C1116" t="str">
        <f t="shared" si="144"/>
        <v>U11-OTG-DATA6</v>
      </c>
      <c r="D1116" t="str">
        <f t="shared" si="145"/>
        <v>U11-10</v>
      </c>
      <c r="E1116" t="s">
        <v>793</v>
      </c>
      <c r="F1116">
        <v>10</v>
      </c>
      <c r="G1116" t="s">
        <v>691</v>
      </c>
      <c r="AT1116" t="str">
        <f t="shared" si="146"/>
        <v>OTG-DATA6</v>
      </c>
      <c r="AU1116" t="str">
        <f t="shared" si="147"/>
        <v>--</v>
      </c>
    </row>
    <row r="1117" spans="1:47" x14ac:dyDescent="0.25">
      <c r="A1117" t="str">
        <f t="shared" si="142"/>
        <v>U11-11</v>
      </c>
      <c r="B1117" t="str">
        <f t="shared" si="143"/>
        <v>GND</v>
      </c>
      <c r="C1117" t="str">
        <f t="shared" si="144"/>
        <v>U11-GND</v>
      </c>
      <c r="D1117" t="str">
        <f t="shared" si="145"/>
        <v>U11-11</v>
      </c>
      <c r="E1117" t="s">
        <v>793</v>
      </c>
      <c r="F1117">
        <v>11</v>
      </c>
      <c r="G1117" t="s">
        <v>291</v>
      </c>
      <c r="AT1117" t="str">
        <f t="shared" si="146"/>
        <v>GND</v>
      </c>
      <c r="AU1117" t="str">
        <f t="shared" si="147"/>
        <v>--</v>
      </c>
    </row>
    <row r="1118" spans="1:47" x14ac:dyDescent="0.25">
      <c r="A1118" t="str">
        <f t="shared" si="142"/>
        <v>U11-12</v>
      </c>
      <c r="B1118" t="str">
        <f t="shared" si="143"/>
        <v>NetU11_12</v>
      </c>
      <c r="C1118" t="str">
        <f t="shared" si="144"/>
        <v>U11-NetU11_12</v>
      </c>
      <c r="D1118" t="str">
        <f t="shared" si="145"/>
        <v>U11-12</v>
      </c>
      <c r="E1118" t="s">
        <v>793</v>
      </c>
      <c r="F1118">
        <v>12</v>
      </c>
      <c r="G1118" t="s">
        <v>1271</v>
      </c>
      <c r="AT1118" t="str">
        <f t="shared" si="146"/>
        <v>NetU11_12</v>
      </c>
      <c r="AU1118" t="str">
        <f t="shared" si="147"/>
        <v>--</v>
      </c>
    </row>
    <row r="1119" spans="1:47" x14ac:dyDescent="0.25">
      <c r="A1119" t="str">
        <f t="shared" si="142"/>
        <v>U11-13</v>
      </c>
      <c r="B1119" t="str">
        <f t="shared" si="143"/>
        <v>OTG-DATA7</v>
      </c>
      <c r="C1119" t="str">
        <f t="shared" si="144"/>
        <v>U11-OTG-DATA7</v>
      </c>
      <c r="D1119" t="str">
        <f t="shared" si="145"/>
        <v>U11-13</v>
      </c>
      <c r="E1119" t="s">
        <v>793</v>
      </c>
      <c r="F1119">
        <v>13</v>
      </c>
      <c r="G1119" t="s">
        <v>693</v>
      </c>
      <c r="AT1119" t="str">
        <f t="shared" si="146"/>
        <v>OTG-DATA7</v>
      </c>
      <c r="AU1119" t="str">
        <f t="shared" si="147"/>
        <v>--</v>
      </c>
    </row>
    <row r="1120" spans="1:47" x14ac:dyDescent="0.25">
      <c r="A1120" t="str">
        <f t="shared" si="142"/>
        <v>U11-14</v>
      </c>
      <c r="B1120" t="str">
        <f t="shared" si="143"/>
        <v>GND</v>
      </c>
      <c r="C1120" t="str">
        <f t="shared" si="144"/>
        <v>U11-GND</v>
      </c>
      <c r="D1120" t="str">
        <f t="shared" si="145"/>
        <v>U11-14</v>
      </c>
      <c r="E1120" t="s">
        <v>793</v>
      </c>
      <c r="F1120">
        <v>14</v>
      </c>
      <c r="G1120" t="s">
        <v>291</v>
      </c>
      <c r="AT1120" t="str">
        <f t="shared" si="146"/>
        <v>GND</v>
      </c>
      <c r="AU1120" t="str">
        <f t="shared" si="147"/>
        <v>--</v>
      </c>
    </row>
    <row r="1121" spans="1:47" x14ac:dyDescent="0.25">
      <c r="A1121" t="str">
        <f t="shared" si="142"/>
        <v>U11-15</v>
      </c>
      <c r="B1121" t="str">
        <f t="shared" si="143"/>
        <v>NetU11_15</v>
      </c>
      <c r="C1121" t="str">
        <f t="shared" si="144"/>
        <v>U11-NetU11_15</v>
      </c>
      <c r="D1121" t="str">
        <f t="shared" si="145"/>
        <v>U11-15</v>
      </c>
      <c r="E1121" t="s">
        <v>793</v>
      </c>
      <c r="F1121">
        <v>15</v>
      </c>
      <c r="G1121" t="s">
        <v>1272</v>
      </c>
      <c r="AT1121" t="str">
        <f t="shared" si="146"/>
        <v>NetU11_15</v>
      </c>
      <c r="AU1121" t="str">
        <f t="shared" si="147"/>
        <v>--</v>
      </c>
    </row>
    <row r="1122" spans="1:47" x14ac:dyDescent="0.25">
      <c r="A1122" t="str">
        <f t="shared" si="142"/>
        <v>U11-16</v>
      </c>
      <c r="B1122" t="str">
        <f t="shared" si="143"/>
        <v>NetU11_16</v>
      </c>
      <c r="C1122" t="str">
        <f t="shared" si="144"/>
        <v>U11-NetU11_16</v>
      </c>
      <c r="D1122" t="str">
        <f t="shared" si="145"/>
        <v>U11-16</v>
      </c>
      <c r="E1122" t="s">
        <v>793</v>
      </c>
      <c r="F1122">
        <v>16</v>
      </c>
      <c r="G1122" t="s">
        <v>1273</v>
      </c>
      <c r="AT1122" t="str">
        <f t="shared" si="146"/>
        <v>NetU11_16</v>
      </c>
      <c r="AU1122" t="str">
        <f t="shared" si="147"/>
        <v>--</v>
      </c>
    </row>
    <row r="1123" spans="1:47" x14ac:dyDescent="0.25">
      <c r="A1123" t="str">
        <f t="shared" si="142"/>
        <v>U11-17</v>
      </c>
      <c r="B1123" t="str">
        <f t="shared" si="143"/>
        <v>VBUS_EN</v>
      </c>
      <c r="C1123" t="str">
        <f t="shared" si="144"/>
        <v>U11-VBUS_EN</v>
      </c>
      <c r="D1123" t="str">
        <f t="shared" si="145"/>
        <v>U11-17</v>
      </c>
      <c r="E1123" t="s">
        <v>793</v>
      </c>
      <c r="F1123">
        <v>17</v>
      </c>
      <c r="G1123" t="s">
        <v>623</v>
      </c>
      <c r="AT1123" t="str">
        <f t="shared" si="146"/>
        <v>VBUS_EN</v>
      </c>
      <c r="AU1123" t="str">
        <f t="shared" si="147"/>
        <v>--</v>
      </c>
    </row>
    <row r="1124" spans="1:47" x14ac:dyDescent="0.25">
      <c r="A1124" t="str">
        <f t="shared" si="142"/>
        <v>U11-18</v>
      </c>
      <c r="B1124" t="str">
        <f t="shared" si="143"/>
        <v>OTG-D_P</v>
      </c>
      <c r="C1124" t="str">
        <f t="shared" si="144"/>
        <v>U11-OTG-D_P</v>
      </c>
      <c r="D1124" t="str">
        <f t="shared" si="145"/>
        <v>U11-18</v>
      </c>
      <c r="E1124" t="s">
        <v>793</v>
      </c>
      <c r="F1124">
        <v>18</v>
      </c>
      <c r="G1124" t="s">
        <v>615</v>
      </c>
      <c r="AT1124" t="str">
        <f t="shared" si="146"/>
        <v>OTG-D_P</v>
      </c>
      <c r="AU1124" t="str">
        <f t="shared" si="147"/>
        <v>--</v>
      </c>
    </row>
    <row r="1125" spans="1:47" x14ac:dyDescent="0.25">
      <c r="A1125" t="str">
        <f t="shared" si="142"/>
        <v>U11-19</v>
      </c>
      <c r="B1125" t="str">
        <f t="shared" si="143"/>
        <v>OTG-D_N</v>
      </c>
      <c r="C1125" t="str">
        <f t="shared" si="144"/>
        <v>U11-OTG-D_N</v>
      </c>
      <c r="D1125" t="str">
        <f t="shared" si="145"/>
        <v>U11-19</v>
      </c>
      <c r="E1125" t="s">
        <v>793</v>
      </c>
      <c r="F1125">
        <v>19</v>
      </c>
      <c r="G1125" t="s">
        <v>618</v>
      </c>
      <c r="AT1125" t="str">
        <f t="shared" si="146"/>
        <v>OTG-D_N</v>
      </c>
      <c r="AU1125" t="str">
        <f t="shared" si="147"/>
        <v>--</v>
      </c>
    </row>
    <row r="1126" spans="1:47" x14ac:dyDescent="0.25">
      <c r="A1126" t="str">
        <f t="shared" si="142"/>
        <v>U11-20</v>
      </c>
      <c r="B1126" t="str">
        <f t="shared" si="143"/>
        <v>NetC268_1</v>
      </c>
      <c r="C1126" t="str">
        <f t="shared" si="144"/>
        <v>U11-NetC268_1</v>
      </c>
      <c r="D1126" t="str">
        <f t="shared" si="145"/>
        <v>U11-20</v>
      </c>
      <c r="E1126" t="s">
        <v>793</v>
      </c>
      <c r="F1126">
        <v>20</v>
      </c>
      <c r="G1126" t="s">
        <v>616</v>
      </c>
      <c r="AT1126" t="str">
        <f t="shared" si="146"/>
        <v>NetC268_1</v>
      </c>
      <c r="AU1126" t="str">
        <f t="shared" si="147"/>
        <v>--</v>
      </c>
    </row>
    <row r="1127" spans="1:47" x14ac:dyDescent="0.25">
      <c r="A1127" t="str">
        <f t="shared" si="142"/>
        <v>U11-21</v>
      </c>
      <c r="B1127" t="str">
        <f t="shared" si="143"/>
        <v>+3.3V</v>
      </c>
      <c r="C1127" t="str">
        <f t="shared" si="144"/>
        <v>U11-+3.3V</v>
      </c>
      <c r="D1127" t="str">
        <f t="shared" si="145"/>
        <v>U11-21</v>
      </c>
      <c r="E1127" t="s">
        <v>793</v>
      </c>
      <c r="F1127">
        <v>21</v>
      </c>
      <c r="G1127" t="s">
        <v>303</v>
      </c>
      <c r="AT1127" t="str">
        <f t="shared" si="146"/>
        <v>+3.3V</v>
      </c>
      <c r="AU1127" t="str">
        <f t="shared" si="147"/>
        <v>--</v>
      </c>
    </row>
    <row r="1128" spans="1:47" x14ac:dyDescent="0.25">
      <c r="A1128" t="str">
        <f t="shared" si="142"/>
        <v>U11-22</v>
      </c>
      <c r="B1128" t="str">
        <f t="shared" si="143"/>
        <v>VBUS</v>
      </c>
      <c r="C1128" t="str">
        <f t="shared" si="144"/>
        <v>U11-VBUS</v>
      </c>
      <c r="D1128" t="str">
        <f t="shared" si="145"/>
        <v>U11-22</v>
      </c>
      <c r="E1128" t="s">
        <v>793</v>
      </c>
      <c r="F1128">
        <v>22</v>
      </c>
      <c r="G1128" t="s">
        <v>626</v>
      </c>
      <c r="AT1128" t="str">
        <f t="shared" si="146"/>
        <v>VBUS</v>
      </c>
      <c r="AU1128" t="str">
        <f t="shared" si="147"/>
        <v>--</v>
      </c>
    </row>
    <row r="1129" spans="1:47" x14ac:dyDescent="0.25">
      <c r="A1129" t="str">
        <f t="shared" si="142"/>
        <v>U11-23</v>
      </c>
      <c r="B1129" t="str">
        <f t="shared" si="143"/>
        <v>ID</v>
      </c>
      <c r="C1129" t="str">
        <f t="shared" si="144"/>
        <v>U11-ID</v>
      </c>
      <c r="D1129" t="str">
        <f t="shared" si="145"/>
        <v>U11-23</v>
      </c>
      <c r="E1129" t="s">
        <v>793</v>
      </c>
      <c r="F1129">
        <v>23</v>
      </c>
      <c r="G1129" t="s">
        <v>503</v>
      </c>
      <c r="AT1129" t="str">
        <f t="shared" si="146"/>
        <v>ID</v>
      </c>
      <c r="AU1129" t="str">
        <f t="shared" si="147"/>
        <v>--</v>
      </c>
    </row>
    <row r="1130" spans="1:47" x14ac:dyDescent="0.25">
      <c r="A1130" t="str">
        <f t="shared" si="142"/>
        <v>U11-24</v>
      </c>
      <c r="B1130" t="str">
        <f t="shared" si="143"/>
        <v>NetR25_1</v>
      </c>
      <c r="C1130" t="str">
        <f t="shared" si="144"/>
        <v>U11-NetR25_1</v>
      </c>
      <c r="D1130" t="str">
        <f t="shared" si="145"/>
        <v>U11-24</v>
      </c>
      <c r="E1130" t="s">
        <v>793</v>
      </c>
      <c r="F1130">
        <v>24</v>
      </c>
      <c r="G1130" t="s">
        <v>635</v>
      </c>
      <c r="AT1130" t="str">
        <f t="shared" si="146"/>
        <v>NetR25_1</v>
      </c>
      <c r="AU1130" t="str">
        <f t="shared" si="147"/>
        <v>--</v>
      </c>
    </row>
    <row r="1131" spans="1:47" x14ac:dyDescent="0.25">
      <c r="A1131" t="str">
        <f t="shared" si="142"/>
        <v>U11-25</v>
      </c>
      <c r="B1131" t="str">
        <f t="shared" si="143"/>
        <v>NetU11_25</v>
      </c>
      <c r="C1131" t="str">
        <f t="shared" si="144"/>
        <v>U11-NetU11_25</v>
      </c>
      <c r="D1131" t="str">
        <f t="shared" si="145"/>
        <v>U11-25</v>
      </c>
      <c r="E1131" t="s">
        <v>793</v>
      </c>
      <c r="F1131">
        <v>25</v>
      </c>
      <c r="G1131" t="s">
        <v>1274</v>
      </c>
      <c r="AT1131" t="str">
        <f t="shared" si="146"/>
        <v>NetU11_25</v>
      </c>
      <c r="AU1131" t="str">
        <f t="shared" si="147"/>
        <v>--</v>
      </c>
    </row>
    <row r="1132" spans="1:47" x14ac:dyDescent="0.25">
      <c r="A1132" t="str">
        <f t="shared" si="142"/>
        <v>U11-26</v>
      </c>
      <c r="B1132" t="str">
        <f t="shared" si="143"/>
        <v>CLK52M</v>
      </c>
      <c r="C1132" t="str">
        <f t="shared" si="144"/>
        <v>U11-CLK52M</v>
      </c>
      <c r="D1132" t="str">
        <f t="shared" si="145"/>
        <v>U11-26</v>
      </c>
      <c r="E1132" t="s">
        <v>793</v>
      </c>
      <c r="F1132">
        <v>26</v>
      </c>
      <c r="G1132" t="s">
        <v>483</v>
      </c>
      <c r="AT1132" t="str">
        <f t="shared" si="146"/>
        <v>CLK52M</v>
      </c>
      <c r="AU1132" t="str">
        <f t="shared" si="147"/>
        <v>--</v>
      </c>
    </row>
    <row r="1133" spans="1:47" x14ac:dyDescent="0.25">
      <c r="A1133" t="str">
        <f t="shared" si="142"/>
        <v>U11-27</v>
      </c>
      <c r="B1133" t="str">
        <f t="shared" si="143"/>
        <v>OTG-RST</v>
      </c>
      <c r="C1133" t="str">
        <f t="shared" si="144"/>
        <v>U11-OTG-RST</v>
      </c>
      <c r="D1133" t="str">
        <f t="shared" si="145"/>
        <v>U11-27</v>
      </c>
      <c r="E1133" t="s">
        <v>793</v>
      </c>
      <c r="F1133">
        <v>27</v>
      </c>
      <c r="G1133" t="s">
        <v>701</v>
      </c>
      <c r="AT1133" t="str">
        <f t="shared" si="146"/>
        <v>OTG-RST</v>
      </c>
      <c r="AU1133" t="str">
        <f t="shared" si="147"/>
        <v>--</v>
      </c>
    </row>
    <row r="1134" spans="1:47" x14ac:dyDescent="0.25">
      <c r="A1134" t="str">
        <f t="shared" si="142"/>
        <v>U11-28</v>
      </c>
      <c r="B1134" t="str">
        <f t="shared" si="143"/>
        <v>NetC269_1</v>
      </c>
      <c r="C1134" t="str">
        <f t="shared" si="144"/>
        <v>U11-NetC269_1</v>
      </c>
      <c r="D1134" t="str">
        <f t="shared" si="145"/>
        <v>U11-28</v>
      </c>
      <c r="E1134" t="s">
        <v>793</v>
      </c>
      <c r="F1134">
        <v>28</v>
      </c>
      <c r="G1134" t="s">
        <v>617</v>
      </c>
      <c r="AT1134" t="str">
        <f t="shared" si="146"/>
        <v>NetC269_1</v>
      </c>
      <c r="AU1134" t="str">
        <f t="shared" si="147"/>
        <v>--</v>
      </c>
    </row>
    <row r="1135" spans="1:47" x14ac:dyDescent="0.25">
      <c r="A1135" t="str">
        <f t="shared" si="142"/>
        <v>U11-29</v>
      </c>
      <c r="B1135" t="str">
        <f t="shared" si="143"/>
        <v>OTG-STP</v>
      </c>
      <c r="C1135" t="str">
        <f t="shared" si="144"/>
        <v>U11-OTG-STP</v>
      </c>
      <c r="D1135" t="str">
        <f t="shared" si="145"/>
        <v>U11-29</v>
      </c>
      <c r="E1135" t="s">
        <v>793</v>
      </c>
      <c r="F1135">
        <v>29</v>
      </c>
      <c r="G1135" t="s">
        <v>703</v>
      </c>
      <c r="AT1135" t="str">
        <f t="shared" si="146"/>
        <v>OTG-STP</v>
      </c>
      <c r="AU1135" t="str">
        <f t="shared" si="147"/>
        <v>--</v>
      </c>
    </row>
    <row r="1136" spans="1:47" x14ac:dyDescent="0.25">
      <c r="A1136" t="str">
        <f t="shared" si="142"/>
        <v>U11-30</v>
      </c>
      <c r="B1136" t="str">
        <f t="shared" si="143"/>
        <v>NetR58_1</v>
      </c>
      <c r="C1136" t="str">
        <f t="shared" si="144"/>
        <v>U11-NetR58_1</v>
      </c>
      <c r="D1136" t="str">
        <f t="shared" si="145"/>
        <v>U11-30</v>
      </c>
      <c r="E1136" t="s">
        <v>793</v>
      </c>
      <c r="F1136">
        <v>30</v>
      </c>
      <c r="G1136" t="s">
        <v>651</v>
      </c>
      <c r="AT1136" t="str">
        <f t="shared" si="146"/>
        <v>NetR58_1</v>
      </c>
      <c r="AU1136" t="str">
        <f t="shared" si="147"/>
        <v>--</v>
      </c>
    </row>
    <row r="1137" spans="1:47" x14ac:dyDescent="0.25">
      <c r="A1137" t="str">
        <f t="shared" si="142"/>
        <v>U11-31</v>
      </c>
      <c r="B1137" t="str">
        <f t="shared" si="143"/>
        <v>OTG-DIR</v>
      </c>
      <c r="C1137" t="str">
        <f t="shared" si="144"/>
        <v>U11-OTG-DIR</v>
      </c>
      <c r="D1137" t="str">
        <f t="shared" si="145"/>
        <v>U11-31</v>
      </c>
      <c r="E1137" t="s">
        <v>793</v>
      </c>
      <c r="F1137">
        <v>31</v>
      </c>
      <c r="G1137" t="s">
        <v>695</v>
      </c>
      <c r="AT1137" t="str">
        <f t="shared" si="146"/>
        <v>OTG-DIR</v>
      </c>
      <c r="AU1137" t="str">
        <f t="shared" si="147"/>
        <v>--</v>
      </c>
    </row>
    <row r="1138" spans="1:47" x14ac:dyDescent="0.25">
      <c r="A1138" t="str">
        <f t="shared" si="142"/>
        <v>U11-32</v>
      </c>
      <c r="B1138" t="str">
        <f t="shared" si="143"/>
        <v>+3.3V</v>
      </c>
      <c r="C1138" t="str">
        <f t="shared" si="144"/>
        <v>U11-+3.3V</v>
      </c>
      <c r="D1138" t="str">
        <f t="shared" si="145"/>
        <v>U11-32</v>
      </c>
      <c r="E1138" t="s">
        <v>793</v>
      </c>
      <c r="F1138">
        <v>32</v>
      </c>
      <c r="G1138" t="s">
        <v>303</v>
      </c>
      <c r="AT1138" t="str">
        <f t="shared" si="146"/>
        <v>+3.3V</v>
      </c>
      <c r="AU1138" t="str">
        <f t="shared" si="147"/>
        <v>--</v>
      </c>
    </row>
    <row r="1139" spans="1:47" x14ac:dyDescent="0.25">
      <c r="A1139" t="str">
        <f t="shared" si="142"/>
        <v>U11-33</v>
      </c>
      <c r="B1139" t="str">
        <f t="shared" si="143"/>
        <v>GND</v>
      </c>
      <c r="C1139" t="str">
        <f t="shared" si="144"/>
        <v>U11-GND</v>
      </c>
      <c r="D1139" t="str">
        <f t="shared" si="145"/>
        <v>U11-33</v>
      </c>
      <c r="E1139" t="s">
        <v>793</v>
      </c>
      <c r="F1139">
        <v>33</v>
      </c>
      <c r="G1139" t="s">
        <v>291</v>
      </c>
      <c r="AT1139" t="str">
        <f t="shared" si="146"/>
        <v>GND</v>
      </c>
      <c r="AU1139" t="str">
        <f t="shared" si="147"/>
        <v>--</v>
      </c>
    </row>
    <row r="1140" spans="1:47" x14ac:dyDescent="0.25">
      <c r="A1140" t="str">
        <f t="shared" si="142"/>
        <v>U12-1</v>
      </c>
      <c r="B1140" t="str">
        <f t="shared" si="143"/>
        <v>NetC271_1</v>
      </c>
      <c r="C1140" t="str">
        <f t="shared" si="144"/>
        <v>U12-NetC271_1</v>
      </c>
      <c r="D1140" t="str">
        <f t="shared" si="145"/>
        <v>U12-1</v>
      </c>
      <c r="E1140" t="s">
        <v>886</v>
      </c>
      <c r="F1140">
        <v>1</v>
      </c>
      <c r="G1140" t="s">
        <v>619</v>
      </c>
      <c r="AT1140" t="str">
        <f t="shared" si="146"/>
        <v>NetC271_1</v>
      </c>
      <c r="AU1140" t="str">
        <f t="shared" si="147"/>
        <v>--</v>
      </c>
    </row>
    <row r="1141" spans="1:47" x14ac:dyDescent="0.25">
      <c r="A1141" t="str">
        <f t="shared" si="142"/>
        <v>U12-2</v>
      </c>
      <c r="B1141" t="str">
        <f t="shared" si="143"/>
        <v>GND</v>
      </c>
      <c r="C1141" t="str">
        <f t="shared" si="144"/>
        <v>U12-GND</v>
      </c>
      <c r="D1141" t="str">
        <f t="shared" si="145"/>
        <v>U12-2</v>
      </c>
      <c r="E1141" t="s">
        <v>886</v>
      </c>
      <c r="F1141">
        <v>2</v>
      </c>
      <c r="G1141" t="s">
        <v>291</v>
      </c>
      <c r="AT1141" t="str">
        <f t="shared" si="146"/>
        <v>GND</v>
      </c>
      <c r="AU1141" t="str">
        <f t="shared" si="147"/>
        <v>--</v>
      </c>
    </row>
    <row r="1142" spans="1:47" x14ac:dyDescent="0.25">
      <c r="A1142" t="str">
        <f t="shared" si="142"/>
        <v>U12-3</v>
      </c>
      <c r="B1142" t="str">
        <f t="shared" si="143"/>
        <v>CLK52M</v>
      </c>
      <c r="C1142" t="str">
        <f t="shared" si="144"/>
        <v>U12-CLK52M</v>
      </c>
      <c r="D1142" t="str">
        <f t="shared" si="145"/>
        <v>U12-3</v>
      </c>
      <c r="E1142" t="s">
        <v>886</v>
      </c>
      <c r="F1142">
        <v>3</v>
      </c>
      <c r="G1142" t="s">
        <v>483</v>
      </c>
      <c r="AT1142" t="str">
        <f t="shared" si="146"/>
        <v>CLK52M</v>
      </c>
      <c r="AU1142" t="str">
        <f t="shared" si="147"/>
        <v>--</v>
      </c>
    </row>
    <row r="1143" spans="1:47" x14ac:dyDescent="0.25">
      <c r="A1143" t="str">
        <f t="shared" si="142"/>
        <v>U12-4</v>
      </c>
      <c r="B1143" t="str">
        <f t="shared" si="143"/>
        <v>NetC271_1</v>
      </c>
      <c r="C1143" t="str">
        <f t="shared" si="144"/>
        <v>U12-NetC271_1</v>
      </c>
      <c r="D1143" t="str">
        <f t="shared" si="145"/>
        <v>U12-4</v>
      </c>
      <c r="E1143" t="s">
        <v>886</v>
      </c>
      <c r="F1143">
        <v>4</v>
      </c>
      <c r="G1143" t="s">
        <v>619</v>
      </c>
      <c r="AT1143" t="str">
        <f t="shared" si="146"/>
        <v>NetC271_1</v>
      </c>
      <c r="AU1143" t="str">
        <f t="shared" si="147"/>
        <v>--</v>
      </c>
    </row>
    <row r="1144" spans="1:47" x14ac:dyDescent="0.25">
      <c r="A1144" t="str">
        <f t="shared" si="142"/>
        <v>U13-1</v>
      </c>
      <c r="B1144" t="str">
        <f t="shared" si="143"/>
        <v>PG_ALL</v>
      </c>
      <c r="C1144" t="str">
        <f t="shared" si="144"/>
        <v>U13-PG_ALL</v>
      </c>
      <c r="D1144" t="str">
        <f t="shared" si="145"/>
        <v>U13-1</v>
      </c>
      <c r="E1144" t="s">
        <v>887</v>
      </c>
      <c r="F1144">
        <v>1</v>
      </c>
      <c r="G1144" t="s">
        <v>649</v>
      </c>
      <c r="AT1144" t="str">
        <f t="shared" si="146"/>
        <v>PG_ALL</v>
      </c>
      <c r="AU1144" t="str">
        <f t="shared" si="147"/>
        <v>--</v>
      </c>
    </row>
    <row r="1145" spans="1:47" x14ac:dyDescent="0.25">
      <c r="A1145" t="str">
        <f t="shared" si="142"/>
        <v>U13-2</v>
      </c>
      <c r="B1145" t="str">
        <f t="shared" si="143"/>
        <v>GND</v>
      </c>
      <c r="C1145" t="str">
        <f t="shared" si="144"/>
        <v>U13-GND</v>
      </c>
      <c r="D1145" t="str">
        <f t="shared" si="145"/>
        <v>U13-2</v>
      </c>
      <c r="E1145" t="s">
        <v>887</v>
      </c>
      <c r="F1145">
        <v>2</v>
      </c>
      <c r="G1145" t="s">
        <v>291</v>
      </c>
      <c r="AT1145" t="str">
        <f t="shared" si="146"/>
        <v>GND</v>
      </c>
      <c r="AU1145" t="str">
        <f t="shared" si="147"/>
        <v>--</v>
      </c>
    </row>
    <row r="1146" spans="1:47" x14ac:dyDescent="0.25">
      <c r="A1146" t="str">
        <f t="shared" si="142"/>
        <v>U13-3</v>
      </c>
      <c r="B1146" t="str">
        <f t="shared" si="143"/>
        <v>GND</v>
      </c>
      <c r="C1146" t="str">
        <f t="shared" si="144"/>
        <v>U13-GND</v>
      </c>
      <c r="D1146" t="str">
        <f t="shared" si="145"/>
        <v>U13-3</v>
      </c>
      <c r="E1146" t="s">
        <v>887</v>
      </c>
      <c r="F1146">
        <v>3</v>
      </c>
      <c r="G1146" t="s">
        <v>291</v>
      </c>
      <c r="AT1146" t="str">
        <f t="shared" si="146"/>
        <v>GND</v>
      </c>
      <c r="AU1146" t="str">
        <f t="shared" si="147"/>
        <v>--</v>
      </c>
    </row>
    <row r="1147" spans="1:47" x14ac:dyDescent="0.25">
      <c r="A1147" t="str">
        <f t="shared" si="142"/>
        <v>U13-4</v>
      </c>
      <c r="B1147" t="str">
        <f t="shared" si="143"/>
        <v>NetL8_1</v>
      </c>
      <c r="C1147" t="str">
        <f t="shared" si="144"/>
        <v>U13-NetL8_1</v>
      </c>
      <c r="D1147" t="str">
        <f t="shared" si="145"/>
        <v>U13-4</v>
      </c>
      <c r="E1147" t="s">
        <v>887</v>
      </c>
      <c r="F1147">
        <v>4</v>
      </c>
      <c r="G1147" t="s">
        <v>630</v>
      </c>
      <c r="AT1147" t="str">
        <f t="shared" si="146"/>
        <v>NetL8_1</v>
      </c>
      <c r="AU1147" t="str">
        <f t="shared" si="147"/>
        <v>--</v>
      </c>
    </row>
    <row r="1148" spans="1:47" x14ac:dyDescent="0.25">
      <c r="A1148" t="str">
        <f t="shared" si="142"/>
        <v>U13-5</v>
      </c>
      <c r="B1148" t="str">
        <f t="shared" si="143"/>
        <v>VIN</v>
      </c>
      <c r="C1148" t="str">
        <f t="shared" si="144"/>
        <v>U13-VIN</v>
      </c>
      <c r="D1148" t="str">
        <f t="shared" si="145"/>
        <v>U13-5</v>
      </c>
      <c r="E1148" t="s">
        <v>887</v>
      </c>
      <c r="F1148">
        <v>5</v>
      </c>
      <c r="G1148" t="s">
        <v>288</v>
      </c>
      <c r="AT1148" t="str">
        <f t="shared" si="146"/>
        <v>VIN</v>
      </c>
      <c r="AU1148" t="str">
        <f t="shared" si="147"/>
        <v>--</v>
      </c>
    </row>
    <row r="1149" spans="1:47" x14ac:dyDescent="0.25">
      <c r="A1149" t="str">
        <f t="shared" si="142"/>
        <v>U13-6</v>
      </c>
      <c r="B1149" t="str">
        <f t="shared" si="143"/>
        <v>VIN</v>
      </c>
      <c r="C1149" t="str">
        <f t="shared" si="144"/>
        <v>U13-VIN</v>
      </c>
      <c r="D1149" t="str">
        <f t="shared" si="145"/>
        <v>U13-6</v>
      </c>
      <c r="E1149" t="s">
        <v>887</v>
      </c>
      <c r="F1149">
        <v>6</v>
      </c>
      <c r="G1149" t="s">
        <v>288</v>
      </c>
      <c r="AT1149" t="str">
        <f t="shared" si="146"/>
        <v>VIN</v>
      </c>
      <c r="AU1149" t="str">
        <f t="shared" si="147"/>
        <v>--</v>
      </c>
    </row>
    <row r="1150" spans="1:47" x14ac:dyDescent="0.25">
      <c r="A1150" t="str">
        <f t="shared" si="142"/>
        <v>U13-7</v>
      </c>
      <c r="B1150" t="str">
        <f t="shared" si="143"/>
        <v>VIN</v>
      </c>
      <c r="C1150" t="str">
        <f t="shared" si="144"/>
        <v>U13-VIN</v>
      </c>
      <c r="D1150" t="str">
        <f t="shared" si="145"/>
        <v>U13-7</v>
      </c>
      <c r="E1150" t="s">
        <v>887</v>
      </c>
      <c r="F1150">
        <v>7</v>
      </c>
      <c r="G1150" t="s">
        <v>288</v>
      </c>
      <c r="AT1150" t="str">
        <f t="shared" si="146"/>
        <v>VIN</v>
      </c>
      <c r="AU1150" t="str">
        <f t="shared" si="147"/>
        <v>--</v>
      </c>
    </row>
    <row r="1151" spans="1:47" x14ac:dyDescent="0.25">
      <c r="A1151" t="str">
        <f t="shared" si="142"/>
        <v>U13-8</v>
      </c>
      <c r="B1151" t="str">
        <f t="shared" si="143"/>
        <v>VIN</v>
      </c>
      <c r="C1151" t="str">
        <f t="shared" si="144"/>
        <v>U13-VIN</v>
      </c>
      <c r="D1151" t="str">
        <f t="shared" si="145"/>
        <v>U13-8</v>
      </c>
      <c r="E1151" t="s">
        <v>887</v>
      </c>
      <c r="F1151">
        <v>8</v>
      </c>
      <c r="G1151" t="s">
        <v>288</v>
      </c>
      <c r="AT1151" t="str">
        <f t="shared" si="146"/>
        <v>VIN</v>
      </c>
      <c r="AU1151" t="str">
        <f t="shared" si="147"/>
        <v>--</v>
      </c>
    </row>
    <row r="1152" spans="1:47" x14ac:dyDescent="0.25">
      <c r="A1152" t="str">
        <f t="shared" si="142"/>
        <v>U13-9</v>
      </c>
      <c r="B1152" t="str">
        <f t="shared" si="143"/>
        <v>NetL8_1</v>
      </c>
      <c r="C1152" t="str">
        <f t="shared" si="144"/>
        <v>U13-NetL8_1</v>
      </c>
      <c r="D1152" t="str">
        <f t="shared" si="145"/>
        <v>U13-9</v>
      </c>
      <c r="E1152" t="s">
        <v>887</v>
      </c>
      <c r="F1152">
        <v>9</v>
      </c>
      <c r="G1152" t="s">
        <v>630</v>
      </c>
      <c r="AT1152" t="str">
        <f t="shared" si="146"/>
        <v>NetL8_1</v>
      </c>
      <c r="AU1152" t="str">
        <f t="shared" si="147"/>
        <v>--</v>
      </c>
    </row>
    <row r="1153" spans="1:47" x14ac:dyDescent="0.25">
      <c r="A1153" t="str">
        <f t="shared" si="142"/>
        <v>U13-10</v>
      </c>
      <c r="B1153" t="str">
        <f t="shared" si="143"/>
        <v>EN_+1.0V</v>
      </c>
      <c r="C1153" t="str">
        <f t="shared" si="144"/>
        <v>U13-EN_+1.0V</v>
      </c>
      <c r="D1153" t="str">
        <f t="shared" si="145"/>
        <v>U13-10</v>
      </c>
      <c r="E1153" t="s">
        <v>887</v>
      </c>
      <c r="F1153">
        <v>10</v>
      </c>
      <c r="G1153" t="s">
        <v>486</v>
      </c>
      <c r="AT1153" t="str">
        <f t="shared" si="146"/>
        <v>EN_+1.0V</v>
      </c>
      <c r="AU1153" t="str">
        <f t="shared" si="147"/>
        <v>--</v>
      </c>
    </row>
    <row r="1154" spans="1:47" x14ac:dyDescent="0.25">
      <c r="A1154" t="str">
        <f t="shared" si="142"/>
        <v>U13-11</v>
      </c>
      <c r="B1154" t="str">
        <f t="shared" si="143"/>
        <v>GND</v>
      </c>
      <c r="C1154" t="str">
        <f t="shared" si="144"/>
        <v>U13-GND</v>
      </c>
      <c r="D1154" t="str">
        <f t="shared" si="145"/>
        <v>U13-11</v>
      </c>
      <c r="E1154" t="s">
        <v>887</v>
      </c>
      <c r="F1154">
        <v>11</v>
      </c>
      <c r="G1154" t="s">
        <v>291</v>
      </c>
      <c r="AT1154" t="str">
        <f t="shared" si="146"/>
        <v>GND</v>
      </c>
      <c r="AU1154" t="str">
        <f t="shared" si="147"/>
        <v>--</v>
      </c>
    </row>
    <row r="1155" spans="1:47" x14ac:dyDescent="0.25">
      <c r="A1155" t="str">
        <f t="shared" si="142"/>
        <v>U13-12</v>
      </c>
      <c r="B1155" t="str">
        <f t="shared" si="143"/>
        <v>NetR26_2</v>
      </c>
      <c r="C1155" t="str">
        <f t="shared" si="144"/>
        <v>U13-NetR26_2</v>
      </c>
      <c r="D1155" t="str">
        <f t="shared" si="145"/>
        <v>U13-12</v>
      </c>
      <c r="E1155" t="s">
        <v>887</v>
      </c>
      <c r="F1155">
        <v>12</v>
      </c>
      <c r="G1155" t="s">
        <v>637</v>
      </c>
      <c r="AT1155" t="str">
        <f t="shared" si="146"/>
        <v>NetR26_2</v>
      </c>
      <c r="AU1155" t="str">
        <f t="shared" si="147"/>
        <v>--</v>
      </c>
    </row>
    <row r="1156" spans="1:47" x14ac:dyDescent="0.25">
      <c r="A1156" t="str">
        <f t="shared" si="142"/>
        <v>U13-13</v>
      </c>
      <c r="B1156" t="str">
        <f t="shared" si="143"/>
        <v>GND</v>
      </c>
      <c r="C1156" t="str">
        <f t="shared" si="144"/>
        <v>U13-GND</v>
      </c>
      <c r="D1156" t="str">
        <f t="shared" si="145"/>
        <v>U13-13</v>
      </c>
      <c r="E1156" t="s">
        <v>887</v>
      </c>
      <c r="F1156">
        <v>13</v>
      </c>
      <c r="G1156" t="s">
        <v>291</v>
      </c>
      <c r="AT1156" t="str">
        <f t="shared" si="146"/>
        <v>GND</v>
      </c>
      <c r="AU1156" t="str">
        <f t="shared" si="147"/>
        <v>--</v>
      </c>
    </row>
    <row r="1157" spans="1:47" x14ac:dyDescent="0.25">
      <c r="A1157" t="str">
        <f t="shared" si="142"/>
        <v>U13-14</v>
      </c>
      <c r="B1157" t="str">
        <f t="shared" si="143"/>
        <v>NetC10_2</v>
      </c>
      <c r="C1157" t="str">
        <f t="shared" si="144"/>
        <v>U13-NetC10_2</v>
      </c>
      <c r="D1157" t="str">
        <f t="shared" si="145"/>
        <v>U13-14</v>
      </c>
      <c r="E1157" t="s">
        <v>887</v>
      </c>
      <c r="F1157">
        <v>14</v>
      </c>
      <c r="G1157" t="s">
        <v>610</v>
      </c>
      <c r="AT1157" t="str">
        <f t="shared" si="146"/>
        <v>NetC10_2</v>
      </c>
      <c r="AU1157" t="str">
        <f t="shared" si="147"/>
        <v>--</v>
      </c>
    </row>
    <row r="1158" spans="1:47" x14ac:dyDescent="0.25">
      <c r="A1158" t="str">
        <f t="shared" ref="A1158:A1221" si="148">$E1158&amp;"-"&amp;$F1158</f>
        <v>U13-15</v>
      </c>
      <c r="B1158" t="str">
        <f t="shared" ref="B1158:B1221" si="149">IF(OR(E1158=$A$2,E1158=$B$2,E1158=$C$2,E1158=$D$2),"--",G1158)</f>
        <v>GND</v>
      </c>
      <c r="C1158" t="str">
        <f t="shared" ref="C1158:C1221" si="150">$E1158&amp;"-"&amp;$G1158</f>
        <v>U13-GND</v>
      </c>
      <c r="D1158" t="str">
        <f t="shared" ref="D1158:D1221" si="151">A1158</f>
        <v>U13-15</v>
      </c>
      <c r="E1158" t="s">
        <v>887</v>
      </c>
      <c r="F1158">
        <v>15</v>
      </c>
      <c r="G1158" t="s">
        <v>291</v>
      </c>
      <c r="AT1158" t="str">
        <f t="shared" ref="AT1158:AT1221" si="152">IF(IF(COUNTIF($AO$6:$AQ$150,B1158)&gt;0,"---","--")="---",VLOOKUP(B1158,$AO$6:$AQ$150,3,0),B1158)</f>
        <v>GND</v>
      </c>
      <c r="AU1158" t="str">
        <f t="shared" ref="AU1158:AU1221" si="153">IF(IF(COUNTIF($AO$6:$AQ$150,B1158)&gt;0,"---","--")="---",VLOOKUP(B1158,$AO$6:$AQ$150,2,0),"--")</f>
        <v>--</v>
      </c>
    </row>
    <row r="1159" spans="1:47" x14ac:dyDescent="0.25">
      <c r="A1159" t="str">
        <f t="shared" si="148"/>
        <v>U14-1</v>
      </c>
      <c r="B1159" t="str">
        <f t="shared" si="149"/>
        <v>+3.3V</v>
      </c>
      <c r="C1159" t="str">
        <f t="shared" si="150"/>
        <v>U14-+3.3V</v>
      </c>
      <c r="D1159" t="str">
        <f t="shared" si="151"/>
        <v>U14-1</v>
      </c>
      <c r="E1159" t="s">
        <v>888</v>
      </c>
      <c r="F1159">
        <v>1</v>
      </c>
      <c r="G1159" t="s">
        <v>303</v>
      </c>
      <c r="AT1159" t="str">
        <f t="shared" si="152"/>
        <v>+3.3V</v>
      </c>
      <c r="AU1159" t="str">
        <f t="shared" si="153"/>
        <v>--</v>
      </c>
    </row>
    <row r="1160" spans="1:47" x14ac:dyDescent="0.25">
      <c r="A1160" t="str">
        <f t="shared" si="148"/>
        <v>U14-2</v>
      </c>
      <c r="B1160" t="str">
        <f t="shared" si="149"/>
        <v>+3.3V</v>
      </c>
      <c r="C1160" t="str">
        <f t="shared" si="150"/>
        <v>U14-+3.3V</v>
      </c>
      <c r="D1160" t="str">
        <f t="shared" si="151"/>
        <v>U14-2</v>
      </c>
      <c r="E1160" t="s">
        <v>888</v>
      </c>
      <c r="F1160">
        <v>2</v>
      </c>
      <c r="G1160" t="s">
        <v>303</v>
      </c>
      <c r="AT1160" t="str">
        <f t="shared" si="152"/>
        <v>+3.3V</v>
      </c>
      <c r="AU1160" t="str">
        <f t="shared" si="153"/>
        <v>--</v>
      </c>
    </row>
    <row r="1161" spans="1:47" x14ac:dyDescent="0.25">
      <c r="A1161" t="str">
        <f t="shared" si="148"/>
        <v>U14-3</v>
      </c>
      <c r="B1161" t="str">
        <f t="shared" si="149"/>
        <v>GND</v>
      </c>
      <c r="C1161" t="str">
        <f t="shared" si="150"/>
        <v>U14-GND</v>
      </c>
      <c r="D1161" t="str">
        <f t="shared" si="151"/>
        <v>U14-3</v>
      </c>
      <c r="E1161" t="s">
        <v>888</v>
      </c>
      <c r="F1161">
        <v>3</v>
      </c>
      <c r="G1161" t="s">
        <v>291</v>
      </c>
      <c r="AT1161" t="str">
        <f t="shared" si="152"/>
        <v>GND</v>
      </c>
      <c r="AU1161" t="str">
        <f t="shared" si="153"/>
        <v>--</v>
      </c>
    </row>
    <row r="1162" spans="1:47" x14ac:dyDescent="0.25">
      <c r="A1162" t="str">
        <f t="shared" si="148"/>
        <v>U14-4</v>
      </c>
      <c r="B1162" t="str">
        <f t="shared" si="149"/>
        <v>EN_+3.3V</v>
      </c>
      <c r="C1162" t="str">
        <f t="shared" si="150"/>
        <v>U14-EN_+3.3V</v>
      </c>
      <c r="D1162" t="str">
        <f t="shared" si="151"/>
        <v>U14-4</v>
      </c>
      <c r="E1162" t="s">
        <v>888</v>
      </c>
      <c r="F1162">
        <v>4</v>
      </c>
      <c r="G1162" t="s">
        <v>490</v>
      </c>
      <c r="AT1162" t="str">
        <f t="shared" si="152"/>
        <v>EN_+3.3V</v>
      </c>
      <c r="AU1162" t="str">
        <f t="shared" si="153"/>
        <v>--</v>
      </c>
    </row>
    <row r="1163" spans="1:47" x14ac:dyDescent="0.25">
      <c r="A1163" t="str">
        <f t="shared" si="148"/>
        <v>U14-5</v>
      </c>
      <c r="B1163" t="str">
        <f t="shared" si="149"/>
        <v>3.3VIN</v>
      </c>
      <c r="C1163" t="str">
        <f t="shared" si="150"/>
        <v>U14-3.3VIN</v>
      </c>
      <c r="D1163" t="str">
        <f t="shared" si="151"/>
        <v>U14-5</v>
      </c>
      <c r="E1163" t="s">
        <v>888</v>
      </c>
      <c r="F1163">
        <v>5</v>
      </c>
      <c r="G1163" t="s">
        <v>305</v>
      </c>
      <c r="AT1163" t="str">
        <f t="shared" si="152"/>
        <v>3.3VIN</v>
      </c>
      <c r="AU1163" t="str">
        <f t="shared" si="153"/>
        <v>--</v>
      </c>
    </row>
    <row r="1164" spans="1:47" x14ac:dyDescent="0.25">
      <c r="A1164" t="str">
        <f t="shared" si="148"/>
        <v>U14-6</v>
      </c>
      <c r="B1164" t="str">
        <f t="shared" si="149"/>
        <v>3.3VIN</v>
      </c>
      <c r="C1164" t="str">
        <f t="shared" si="150"/>
        <v>U14-3.3VIN</v>
      </c>
      <c r="D1164" t="str">
        <f t="shared" si="151"/>
        <v>U14-6</v>
      </c>
      <c r="E1164" t="s">
        <v>888</v>
      </c>
      <c r="F1164">
        <v>6</v>
      </c>
      <c r="G1164" t="s">
        <v>305</v>
      </c>
      <c r="AT1164" t="str">
        <f t="shared" si="152"/>
        <v>3.3VIN</v>
      </c>
      <c r="AU1164" t="str">
        <f t="shared" si="153"/>
        <v>--</v>
      </c>
    </row>
    <row r="1165" spans="1:47" x14ac:dyDescent="0.25">
      <c r="A1165" t="str">
        <f t="shared" si="148"/>
        <v>U14-7</v>
      </c>
      <c r="B1165" t="str">
        <f t="shared" si="149"/>
        <v>GND</v>
      </c>
      <c r="C1165" t="str">
        <f t="shared" si="150"/>
        <v>U14-GND</v>
      </c>
      <c r="D1165" t="str">
        <f t="shared" si="151"/>
        <v>U14-7</v>
      </c>
      <c r="E1165" t="s">
        <v>888</v>
      </c>
      <c r="F1165">
        <v>7</v>
      </c>
      <c r="G1165" t="s">
        <v>291</v>
      </c>
      <c r="AT1165" t="str">
        <f t="shared" si="152"/>
        <v>GND</v>
      </c>
      <c r="AU1165" t="str">
        <f t="shared" si="153"/>
        <v>--</v>
      </c>
    </row>
    <row r="1166" spans="1:47" x14ac:dyDescent="0.25">
      <c r="A1166" t="str">
        <f t="shared" si="148"/>
        <v>U15-1</v>
      </c>
      <c r="B1166" t="str">
        <f t="shared" si="149"/>
        <v>DEVRST_N</v>
      </c>
      <c r="C1166" t="str">
        <f t="shared" si="150"/>
        <v>U15-DEVRST_N</v>
      </c>
      <c r="D1166" t="str">
        <f t="shared" si="151"/>
        <v>U15-1</v>
      </c>
      <c r="E1166" t="s">
        <v>889</v>
      </c>
      <c r="F1166">
        <v>1</v>
      </c>
      <c r="G1166" t="s">
        <v>484</v>
      </c>
      <c r="AT1166" t="str">
        <f t="shared" si="152"/>
        <v>DEVRST_N</v>
      </c>
      <c r="AU1166" t="str">
        <f t="shared" si="153"/>
        <v>--</v>
      </c>
    </row>
    <row r="1167" spans="1:47" x14ac:dyDescent="0.25">
      <c r="A1167" t="str">
        <f t="shared" si="148"/>
        <v>U15-2</v>
      </c>
      <c r="B1167" t="str">
        <f t="shared" si="149"/>
        <v>GND</v>
      </c>
      <c r="C1167" t="str">
        <f t="shared" si="150"/>
        <v>U15-GND</v>
      </c>
      <c r="D1167" t="str">
        <f t="shared" si="151"/>
        <v>U15-2</v>
      </c>
      <c r="E1167" t="s">
        <v>889</v>
      </c>
      <c r="F1167">
        <v>2</v>
      </c>
      <c r="G1167" t="s">
        <v>291</v>
      </c>
      <c r="AT1167" t="str">
        <f t="shared" si="152"/>
        <v>GND</v>
      </c>
      <c r="AU1167" t="str">
        <f t="shared" si="153"/>
        <v>--</v>
      </c>
    </row>
    <row r="1168" spans="1:47" x14ac:dyDescent="0.25">
      <c r="A1168" t="str">
        <f t="shared" si="148"/>
        <v>U15-3</v>
      </c>
      <c r="B1168" t="str">
        <f t="shared" si="149"/>
        <v>MR#</v>
      </c>
      <c r="C1168" t="str">
        <f t="shared" si="150"/>
        <v>U15-MR#</v>
      </c>
      <c r="D1168" t="str">
        <f t="shared" si="151"/>
        <v>U15-3</v>
      </c>
      <c r="E1168" t="s">
        <v>889</v>
      </c>
      <c r="F1168">
        <v>3</v>
      </c>
      <c r="G1168" t="s">
        <v>607</v>
      </c>
      <c r="AT1168" t="str">
        <f t="shared" si="152"/>
        <v>MR#</v>
      </c>
      <c r="AU1168" t="str">
        <f t="shared" si="153"/>
        <v>--</v>
      </c>
    </row>
    <row r="1169" spans="1:47" x14ac:dyDescent="0.25">
      <c r="A1169" t="str">
        <f t="shared" si="148"/>
        <v>U15-4</v>
      </c>
      <c r="B1169" t="str">
        <f t="shared" si="149"/>
        <v>NetR28_2</v>
      </c>
      <c r="C1169" t="str">
        <f t="shared" si="150"/>
        <v>U15-NetR28_2</v>
      </c>
      <c r="D1169" t="str">
        <f t="shared" si="151"/>
        <v>U15-4</v>
      </c>
      <c r="E1169" t="s">
        <v>889</v>
      </c>
      <c r="F1169">
        <v>4</v>
      </c>
      <c r="G1169" t="s">
        <v>638</v>
      </c>
      <c r="AT1169" t="str">
        <f t="shared" si="152"/>
        <v>NetR28_2</v>
      </c>
      <c r="AU1169" t="str">
        <f t="shared" si="153"/>
        <v>--</v>
      </c>
    </row>
    <row r="1170" spans="1:47" x14ac:dyDescent="0.25">
      <c r="A1170" t="str">
        <f t="shared" si="148"/>
        <v>U15-5</v>
      </c>
      <c r="B1170" t="str">
        <f t="shared" si="149"/>
        <v>DEVRST_N</v>
      </c>
      <c r="C1170" t="str">
        <f t="shared" si="150"/>
        <v>U15-DEVRST_N</v>
      </c>
      <c r="D1170" t="str">
        <f t="shared" si="151"/>
        <v>U15-5</v>
      </c>
      <c r="E1170" t="s">
        <v>889</v>
      </c>
      <c r="F1170">
        <v>5</v>
      </c>
      <c r="G1170" t="s">
        <v>484</v>
      </c>
      <c r="AT1170" t="str">
        <f t="shared" si="152"/>
        <v>DEVRST_N</v>
      </c>
      <c r="AU1170" t="str">
        <f t="shared" si="153"/>
        <v>--</v>
      </c>
    </row>
    <row r="1171" spans="1:47" x14ac:dyDescent="0.25">
      <c r="A1171" t="str">
        <f t="shared" si="148"/>
        <v>U15-6</v>
      </c>
      <c r="B1171" t="str">
        <f t="shared" si="149"/>
        <v>3.3VIN</v>
      </c>
      <c r="C1171" t="str">
        <f t="shared" si="150"/>
        <v>U15-3.3VIN</v>
      </c>
      <c r="D1171" t="str">
        <f t="shared" si="151"/>
        <v>U15-6</v>
      </c>
      <c r="E1171" t="s">
        <v>889</v>
      </c>
      <c r="F1171">
        <v>6</v>
      </c>
      <c r="G1171" t="s">
        <v>305</v>
      </c>
      <c r="AT1171" t="str">
        <f t="shared" si="152"/>
        <v>3.3VIN</v>
      </c>
      <c r="AU1171" t="str">
        <f t="shared" si="153"/>
        <v>--</v>
      </c>
    </row>
    <row r="1172" spans="1:47" x14ac:dyDescent="0.25">
      <c r="A1172" t="str">
        <f t="shared" si="148"/>
        <v>U16-A1</v>
      </c>
      <c r="B1172" t="str">
        <f t="shared" si="149"/>
        <v>NetR40_2</v>
      </c>
      <c r="C1172" t="str">
        <f t="shared" si="150"/>
        <v>U16-NetR40_2</v>
      </c>
      <c r="D1172" t="str">
        <f t="shared" si="151"/>
        <v>U16-A1</v>
      </c>
      <c r="E1172" t="s">
        <v>1087</v>
      </c>
      <c r="F1172" t="s">
        <v>986</v>
      </c>
      <c r="G1172" t="s">
        <v>641</v>
      </c>
      <c r="AT1172" t="str">
        <f t="shared" si="152"/>
        <v>NetR40_2</v>
      </c>
      <c r="AU1172" t="str">
        <f t="shared" si="153"/>
        <v>--</v>
      </c>
    </row>
    <row r="1173" spans="1:47" x14ac:dyDescent="0.25">
      <c r="A1173" t="str">
        <f t="shared" si="148"/>
        <v>U16-A2</v>
      </c>
      <c r="B1173" t="str">
        <f t="shared" si="149"/>
        <v>+2.5V</v>
      </c>
      <c r="C1173" t="str">
        <f t="shared" si="150"/>
        <v>U16-+2.5V</v>
      </c>
      <c r="D1173" t="str">
        <f t="shared" si="151"/>
        <v>U16-A2</v>
      </c>
      <c r="E1173" t="s">
        <v>1087</v>
      </c>
      <c r="F1173" t="s">
        <v>1196</v>
      </c>
      <c r="G1173" t="s">
        <v>296</v>
      </c>
      <c r="AT1173" t="str">
        <f t="shared" si="152"/>
        <v>+2.5V</v>
      </c>
      <c r="AU1173" t="str">
        <f t="shared" si="153"/>
        <v>--</v>
      </c>
    </row>
    <row r="1174" spans="1:47" x14ac:dyDescent="0.25">
      <c r="A1174" t="str">
        <f t="shared" si="148"/>
        <v>U16-B1</v>
      </c>
      <c r="B1174" t="str">
        <f t="shared" si="149"/>
        <v>NetR45_2</v>
      </c>
      <c r="C1174" t="str">
        <f t="shared" si="150"/>
        <v>U16-NetR45_2</v>
      </c>
      <c r="D1174" t="str">
        <f t="shared" si="151"/>
        <v>U16-B1</v>
      </c>
      <c r="E1174" t="s">
        <v>1087</v>
      </c>
      <c r="F1174" t="s">
        <v>1199</v>
      </c>
      <c r="G1174" t="s">
        <v>644</v>
      </c>
      <c r="AT1174" t="str">
        <f t="shared" si="152"/>
        <v>NetR45_2</v>
      </c>
      <c r="AU1174" t="str">
        <f t="shared" si="153"/>
        <v>--</v>
      </c>
    </row>
    <row r="1175" spans="1:47" x14ac:dyDescent="0.25">
      <c r="A1175" t="str">
        <f t="shared" si="148"/>
        <v>U16-B2</v>
      </c>
      <c r="B1175" t="str">
        <f t="shared" si="149"/>
        <v>VDDAUX1</v>
      </c>
      <c r="C1175" t="str">
        <f t="shared" si="150"/>
        <v>U16-VDDAUX1</v>
      </c>
      <c r="D1175" t="str">
        <f t="shared" si="151"/>
        <v>U16-B2</v>
      </c>
      <c r="E1175" t="s">
        <v>1087</v>
      </c>
      <c r="F1175" t="s">
        <v>1200</v>
      </c>
      <c r="G1175" t="s">
        <v>804</v>
      </c>
      <c r="AT1175" t="str">
        <f t="shared" si="152"/>
        <v>VDDAUX1</v>
      </c>
      <c r="AU1175" t="str">
        <f t="shared" si="153"/>
        <v>--</v>
      </c>
    </row>
    <row r="1176" spans="1:47" x14ac:dyDescent="0.25">
      <c r="A1176" t="str">
        <f t="shared" si="148"/>
        <v>U16-C1</v>
      </c>
      <c r="B1176" t="str">
        <f t="shared" si="149"/>
        <v>GND</v>
      </c>
      <c r="C1176" t="str">
        <f t="shared" si="150"/>
        <v>U16-GND</v>
      </c>
      <c r="D1176" t="str">
        <f t="shared" si="151"/>
        <v>U16-C1</v>
      </c>
      <c r="E1176" t="s">
        <v>1087</v>
      </c>
      <c r="F1176" t="s">
        <v>1203</v>
      </c>
      <c r="G1176" t="s">
        <v>291</v>
      </c>
      <c r="AT1176" t="str">
        <f t="shared" si="152"/>
        <v>GND</v>
      </c>
      <c r="AU1176" t="str">
        <f t="shared" si="153"/>
        <v>--</v>
      </c>
    </row>
    <row r="1177" spans="1:47" x14ac:dyDescent="0.25">
      <c r="A1177" t="str">
        <f t="shared" si="148"/>
        <v>U16-C2</v>
      </c>
      <c r="B1177" t="str">
        <f t="shared" si="149"/>
        <v>VCCIOB</v>
      </c>
      <c r="C1177" t="str">
        <f t="shared" si="150"/>
        <v>U16-VCCIOB</v>
      </c>
      <c r="D1177" t="str">
        <f t="shared" si="151"/>
        <v>U16-C2</v>
      </c>
      <c r="E1177" t="s">
        <v>1087</v>
      </c>
      <c r="F1177" t="s">
        <v>1204</v>
      </c>
      <c r="G1177" t="s">
        <v>449</v>
      </c>
      <c r="AT1177" t="str">
        <f t="shared" si="152"/>
        <v>VCCIOB</v>
      </c>
      <c r="AU1177" t="str">
        <f t="shared" si="153"/>
        <v>--</v>
      </c>
    </row>
    <row r="1178" spans="1:47" x14ac:dyDescent="0.25">
      <c r="A1178" t="str">
        <f t="shared" si="148"/>
        <v>U17-1</v>
      </c>
      <c r="B1178" t="str">
        <f t="shared" si="149"/>
        <v>NetU17_1</v>
      </c>
      <c r="C1178" t="str">
        <f t="shared" si="150"/>
        <v>U17-NetU17_1</v>
      </c>
      <c r="D1178" t="str">
        <f t="shared" si="151"/>
        <v>U17-1</v>
      </c>
      <c r="E1178" t="s">
        <v>890</v>
      </c>
      <c r="F1178">
        <v>1</v>
      </c>
      <c r="G1178" t="s">
        <v>1275</v>
      </c>
      <c r="AT1178" t="str">
        <f t="shared" si="152"/>
        <v>NetU17_1</v>
      </c>
      <c r="AU1178" t="str">
        <f t="shared" si="153"/>
        <v>--</v>
      </c>
    </row>
    <row r="1179" spans="1:47" x14ac:dyDescent="0.25">
      <c r="A1179" t="str">
        <f t="shared" si="148"/>
        <v>U17-2</v>
      </c>
      <c r="B1179" t="str">
        <f t="shared" si="149"/>
        <v>GND</v>
      </c>
      <c r="C1179" t="str">
        <f t="shared" si="150"/>
        <v>U17-GND</v>
      </c>
      <c r="D1179" t="str">
        <f t="shared" si="151"/>
        <v>U17-2</v>
      </c>
      <c r="E1179" t="s">
        <v>890</v>
      </c>
      <c r="F1179">
        <v>2</v>
      </c>
      <c r="G1179" t="s">
        <v>291</v>
      </c>
      <c r="AT1179" t="str">
        <f t="shared" si="152"/>
        <v>GND</v>
      </c>
      <c r="AU1179" t="str">
        <f t="shared" si="153"/>
        <v>--</v>
      </c>
    </row>
    <row r="1180" spans="1:47" x14ac:dyDescent="0.25">
      <c r="A1180" t="str">
        <f t="shared" si="148"/>
        <v>U17-3</v>
      </c>
      <c r="B1180" t="str">
        <f t="shared" si="149"/>
        <v>NetR45_1</v>
      </c>
      <c r="C1180" t="str">
        <f t="shared" si="150"/>
        <v>U17-NetR45_1</v>
      </c>
      <c r="D1180" t="str">
        <f t="shared" si="151"/>
        <v>U17-3</v>
      </c>
      <c r="E1180" t="s">
        <v>890</v>
      </c>
      <c r="F1180">
        <v>3</v>
      </c>
      <c r="G1180" t="s">
        <v>643</v>
      </c>
      <c r="AT1180" t="str">
        <f t="shared" si="152"/>
        <v>NetR45_1</v>
      </c>
      <c r="AU1180" t="str">
        <f t="shared" si="153"/>
        <v>--</v>
      </c>
    </row>
    <row r="1181" spans="1:47" x14ac:dyDescent="0.25">
      <c r="A1181" t="str">
        <f t="shared" si="148"/>
        <v>U17-4</v>
      </c>
      <c r="B1181" t="str">
        <f t="shared" si="149"/>
        <v>3.3VIN</v>
      </c>
      <c r="C1181" t="str">
        <f t="shared" si="150"/>
        <v>U17-3.3VIN</v>
      </c>
      <c r="D1181" t="str">
        <f t="shared" si="151"/>
        <v>U17-4</v>
      </c>
      <c r="E1181" t="s">
        <v>890</v>
      </c>
      <c r="F1181">
        <v>4</v>
      </c>
      <c r="G1181" t="s">
        <v>305</v>
      </c>
      <c r="AT1181" t="str">
        <f t="shared" si="152"/>
        <v>3.3VIN</v>
      </c>
      <c r="AU1181" t="str">
        <f t="shared" si="153"/>
        <v>--</v>
      </c>
    </row>
    <row r="1182" spans="1:47" x14ac:dyDescent="0.25">
      <c r="A1182" t="str">
        <f t="shared" si="148"/>
        <v>U17-5</v>
      </c>
      <c r="B1182" t="str">
        <f t="shared" si="149"/>
        <v>NetC41_2</v>
      </c>
      <c r="C1182" t="str">
        <f t="shared" si="150"/>
        <v>U17-NetC41_2</v>
      </c>
      <c r="D1182" t="str">
        <f t="shared" si="151"/>
        <v>U17-5</v>
      </c>
      <c r="E1182" t="s">
        <v>890</v>
      </c>
      <c r="F1182">
        <v>5</v>
      </c>
      <c r="G1182" t="s">
        <v>625</v>
      </c>
      <c r="AT1182" t="str">
        <f t="shared" si="152"/>
        <v>NetC41_2</v>
      </c>
      <c r="AU1182" t="str">
        <f t="shared" si="153"/>
        <v>--</v>
      </c>
    </row>
    <row r="1183" spans="1:47" x14ac:dyDescent="0.25">
      <c r="A1183" t="str">
        <f t="shared" si="148"/>
        <v>U18-1</v>
      </c>
      <c r="B1183" t="str">
        <f t="shared" si="149"/>
        <v>NetC296_2</v>
      </c>
      <c r="C1183" t="str">
        <f t="shared" si="150"/>
        <v>U18-NetC296_2</v>
      </c>
      <c r="D1183" t="str">
        <f t="shared" si="151"/>
        <v>U18-1</v>
      </c>
      <c r="E1183" t="s">
        <v>891</v>
      </c>
      <c r="F1183">
        <v>1</v>
      </c>
      <c r="G1183" t="s">
        <v>620</v>
      </c>
      <c r="AT1183" t="str">
        <f t="shared" si="152"/>
        <v>NetC296_2</v>
      </c>
      <c r="AU1183" t="str">
        <f t="shared" si="153"/>
        <v>--</v>
      </c>
    </row>
    <row r="1184" spans="1:47" x14ac:dyDescent="0.25">
      <c r="A1184" t="str">
        <f t="shared" si="148"/>
        <v>U18-2</v>
      </c>
      <c r="B1184" t="str">
        <f t="shared" si="149"/>
        <v>GND</v>
      </c>
      <c r="C1184" t="str">
        <f t="shared" si="150"/>
        <v>U18-GND</v>
      </c>
      <c r="D1184" t="str">
        <f t="shared" si="151"/>
        <v>U18-2</v>
      </c>
      <c r="E1184" t="s">
        <v>891</v>
      </c>
      <c r="F1184">
        <v>2</v>
      </c>
      <c r="G1184" t="s">
        <v>291</v>
      </c>
      <c r="AT1184" t="str">
        <f t="shared" si="152"/>
        <v>GND</v>
      </c>
      <c r="AU1184" t="str">
        <f t="shared" si="153"/>
        <v>--</v>
      </c>
    </row>
    <row r="1185" spans="1:47" x14ac:dyDescent="0.25">
      <c r="A1185" t="str">
        <f t="shared" si="148"/>
        <v>U18-3</v>
      </c>
      <c r="B1185" t="str">
        <f t="shared" si="149"/>
        <v>VIN</v>
      </c>
      <c r="C1185" t="str">
        <f t="shared" si="150"/>
        <v>U18-VIN</v>
      </c>
      <c r="D1185" t="str">
        <f t="shared" si="151"/>
        <v>U18-3</v>
      </c>
      <c r="E1185" t="s">
        <v>891</v>
      </c>
      <c r="F1185">
        <v>3</v>
      </c>
      <c r="G1185" t="s">
        <v>288</v>
      </c>
      <c r="AT1185" t="str">
        <f t="shared" si="152"/>
        <v>VIN</v>
      </c>
      <c r="AU1185" t="str">
        <f t="shared" si="153"/>
        <v>--</v>
      </c>
    </row>
    <row r="1186" spans="1:47" x14ac:dyDescent="0.25">
      <c r="A1186" t="str">
        <f t="shared" si="148"/>
        <v>U18-4</v>
      </c>
      <c r="B1186" t="str">
        <f t="shared" si="149"/>
        <v>GND</v>
      </c>
      <c r="C1186" t="str">
        <f t="shared" si="150"/>
        <v>U18-GND</v>
      </c>
      <c r="D1186" t="str">
        <f t="shared" si="151"/>
        <v>U18-4</v>
      </c>
      <c r="E1186" t="s">
        <v>891</v>
      </c>
      <c r="F1186">
        <v>4</v>
      </c>
      <c r="G1186" t="s">
        <v>291</v>
      </c>
      <c r="AT1186" t="str">
        <f t="shared" si="152"/>
        <v>GND</v>
      </c>
      <c r="AU1186" t="str">
        <f t="shared" si="153"/>
        <v>--</v>
      </c>
    </row>
    <row r="1187" spans="1:47" x14ac:dyDescent="0.25">
      <c r="A1187" t="str">
        <f t="shared" si="148"/>
        <v>U18-5</v>
      </c>
      <c r="B1187" t="str">
        <f t="shared" si="149"/>
        <v>+1.1V_LPDDR4</v>
      </c>
      <c r="C1187" t="str">
        <f t="shared" si="150"/>
        <v>U18-+1.1V_LPDDR4</v>
      </c>
      <c r="D1187" t="str">
        <f t="shared" si="151"/>
        <v>U18-5</v>
      </c>
      <c r="E1187" t="s">
        <v>891</v>
      </c>
      <c r="F1187">
        <v>5</v>
      </c>
      <c r="G1187" t="s">
        <v>293</v>
      </c>
      <c r="AT1187" t="str">
        <f t="shared" si="152"/>
        <v>+1.1V_LPDDR4</v>
      </c>
      <c r="AU1187" t="str">
        <f t="shared" si="153"/>
        <v>--</v>
      </c>
    </row>
    <row r="1188" spans="1:47" x14ac:dyDescent="0.25">
      <c r="A1188" t="str">
        <f t="shared" si="148"/>
        <v>U18-6</v>
      </c>
      <c r="B1188" t="str">
        <f t="shared" si="149"/>
        <v>+1.1V_LPDDR4</v>
      </c>
      <c r="C1188" t="str">
        <f t="shared" si="150"/>
        <v>U18-+1.1V_LPDDR4</v>
      </c>
      <c r="D1188" t="str">
        <f t="shared" si="151"/>
        <v>U18-6</v>
      </c>
      <c r="E1188" t="s">
        <v>891</v>
      </c>
      <c r="F1188">
        <v>6</v>
      </c>
      <c r="G1188" t="s">
        <v>293</v>
      </c>
      <c r="AT1188" t="str">
        <f t="shared" si="152"/>
        <v>+1.1V_LPDDR4</v>
      </c>
      <c r="AU1188" t="str">
        <f t="shared" si="153"/>
        <v>--</v>
      </c>
    </row>
    <row r="1189" spans="1:47" x14ac:dyDescent="0.25">
      <c r="A1189" t="str">
        <f t="shared" si="148"/>
        <v>U18-7</v>
      </c>
      <c r="B1189" t="str">
        <f t="shared" si="149"/>
        <v>+1.1V_LPDDR4</v>
      </c>
      <c r="C1189" t="str">
        <f t="shared" si="150"/>
        <v>U18-+1.1V_LPDDR4</v>
      </c>
      <c r="D1189" t="str">
        <f t="shared" si="151"/>
        <v>U18-7</v>
      </c>
      <c r="E1189" t="s">
        <v>891</v>
      </c>
      <c r="F1189">
        <v>7</v>
      </c>
      <c r="G1189" t="s">
        <v>293</v>
      </c>
      <c r="AT1189" t="str">
        <f t="shared" si="152"/>
        <v>+1.1V_LPDDR4</v>
      </c>
      <c r="AU1189" t="str">
        <f t="shared" si="153"/>
        <v>--</v>
      </c>
    </row>
    <row r="1190" spans="1:47" x14ac:dyDescent="0.25">
      <c r="A1190" t="str">
        <f t="shared" si="148"/>
        <v>U18-8</v>
      </c>
      <c r="B1190" t="str">
        <f t="shared" si="149"/>
        <v>NetU18_8</v>
      </c>
      <c r="C1190" t="str">
        <f t="shared" si="150"/>
        <v>U18-NetU18_8</v>
      </c>
      <c r="D1190" t="str">
        <f t="shared" si="151"/>
        <v>U18-8</v>
      </c>
      <c r="E1190" t="s">
        <v>891</v>
      </c>
      <c r="F1190">
        <v>8</v>
      </c>
      <c r="G1190" t="s">
        <v>1276</v>
      </c>
      <c r="AT1190" t="str">
        <f t="shared" si="152"/>
        <v>NetU18_8</v>
      </c>
      <c r="AU1190" t="str">
        <f t="shared" si="153"/>
        <v>--</v>
      </c>
    </row>
    <row r="1191" spans="1:47" x14ac:dyDescent="0.25">
      <c r="A1191" t="str">
        <f t="shared" si="148"/>
        <v>U18-9</v>
      </c>
      <c r="B1191" t="str">
        <f t="shared" si="149"/>
        <v>NetU18_9</v>
      </c>
      <c r="C1191" t="str">
        <f t="shared" si="150"/>
        <v>U18-NetU18_9</v>
      </c>
      <c r="D1191" t="str">
        <f t="shared" si="151"/>
        <v>U18-9</v>
      </c>
      <c r="E1191" t="s">
        <v>891</v>
      </c>
      <c r="F1191">
        <v>9</v>
      </c>
      <c r="G1191" t="s">
        <v>1277</v>
      </c>
      <c r="AT1191" t="str">
        <f t="shared" si="152"/>
        <v>NetU18_9</v>
      </c>
      <c r="AU1191" t="str">
        <f t="shared" si="153"/>
        <v>--</v>
      </c>
    </row>
    <row r="1192" spans="1:47" x14ac:dyDescent="0.25">
      <c r="A1192" t="str">
        <f t="shared" si="148"/>
        <v>U18-10</v>
      </c>
      <c r="B1192" t="str">
        <f t="shared" si="149"/>
        <v>NetU18_10</v>
      </c>
      <c r="C1192" t="str">
        <f t="shared" si="150"/>
        <v>U18-NetU18_10</v>
      </c>
      <c r="D1192" t="str">
        <f t="shared" si="151"/>
        <v>U18-10</v>
      </c>
      <c r="E1192" t="s">
        <v>891</v>
      </c>
      <c r="F1192">
        <v>10</v>
      </c>
      <c r="G1192" t="s">
        <v>1278</v>
      </c>
      <c r="AT1192" t="str">
        <f t="shared" si="152"/>
        <v>NetU18_10</v>
      </c>
      <c r="AU1192" t="str">
        <f t="shared" si="153"/>
        <v>--</v>
      </c>
    </row>
    <row r="1193" spans="1:47" x14ac:dyDescent="0.25">
      <c r="A1193" t="str">
        <f t="shared" si="148"/>
        <v>U18-11</v>
      </c>
      <c r="B1193" t="str">
        <f t="shared" si="149"/>
        <v>EN_LPDDR4</v>
      </c>
      <c r="C1193" t="str">
        <f t="shared" si="150"/>
        <v>U18-EN_LPDDR4</v>
      </c>
      <c r="D1193" t="str">
        <f t="shared" si="151"/>
        <v>U18-11</v>
      </c>
      <c r="E1193" t="s">
        <v>891</v>
      </c>
      <c r="F1193">
        <v>11</v>
      </c>
      <c r="G1193" t="s">
        <v>491</v>
      </c>
      <c r="AT1193" t="str">
        <f t="shared" si="152"/>
        <v>EN_LPDDR4</v>
      </c>
      <c r="AU1193" t="str">
        <f t="shared" si="153"/>
        <v>--</v>
      </c>
    </row>
    <row r="1194" spans="1:47" x14ac:dyDescent="0.25">
      <c r="A1194" t="str">
        <f t="shared" si="148"/>
        <v>U18-12</v>
      </c>
      <c r="B1194" t="str">
        <f t="shared" si="149"/>
        <v>+1.1V_LPDDR4</v>
      </c>
      <c r="C1194" t="str">
        <f t="shared" si="150"/>
        <v>U18-+1.1V_LPDDR4</v>
      </c>
      <c r="D1194" t="str">
        <f t="shared" si="151"/>
        <v>U18-12</v>
      </c>
      <c r="E1194" t="s">
        <v>891</v>
      </c>
      <c r="F1194">
        <v>12</v>
      </c>
      <c r="G1194" t="s">
        <v>293</v>
      </c>
      <c r="AT1194" t="str">
        <f t="shared" si="152"/>
        <v>+1.1V_LPDDR4</v>
      </c>
      <c r="AU1194" t="str">
        <f t="shared" si="153"/>
        <v>--</v>
      </c>
    </row>
    <row r="1195" spans="1:47" x14ac:dyDescent="0.25">
      <c r="A1195" t="str">
        <f t="shared" si="148"/>
        <v>U18-13</v>
      </c>
      <c r="B1195" t="str">
        <f t="shared" si="149"/>
        <v>PG_ALL</v>
      </c>
      <c r="C1195" t="str">
        <f t="shared" si="150"/>
        <v>U18-PG_ALL</v>
      </c>
      <c r="D1195" t="str">
        <f t="shared" si="151"/>
        <v>U18-13</v>
      </c>
      <c r="E1195" t="s">
        <v>891</v>
      </c>
      <c r="F1195">
        <v>13</v>
      </c>
      <c r="G1195" t="s">
        <v>649</v>
      </c>
      <c r="AT1195" t="str">
        <f t="shared" si="152"/>
        <v>PG_ALL</v>
      </c>
      <c r="AU1195" t="str">
        <f t="shared" si="153"/>
        <v>--</v>
      </c>
    </row>
    <row r="1196" spans="1:47" x14ac:dyDescent="0.25">
      <c r="A1196" t="str">
        <f t="shared" si="148"/>
        <v>U18-14</v>
      </c>
      <c r="B1196" t="str">
        <f t="shared" si="149"/>
        <v>NetR4_2</v>
      </c>
      <c r="C1196" t="str">
        <f t="shared" si="150"/>
        <v>U18-NetR4_2</v>
      </c>
      <c r="D1196" t="str">
        <f t="shared" si="151"/>
        <v>U18-14</v>
      </c>
      <c r="E1196" t="s">
        <v>891</v>
      </c>
      <c r="F1196">
        <v>14</v>
      </c>
      <c r="G1196" t="s">
        <v>645</v>
      </c>
      <c r="AT1196" t="str">
        <f t="shared" si="152"/>
        <v>NetR4_2</v>
      </c>
      <c r="AU1196" t="str">
        <f t="shared" si="153"/>
        <v>--</v>
      </c>
    </row>
    <row r="1197" spans="1:47" x14ac:dyDescent="0.25">
      <c r="A1197" t="str">
        <f t="shared" si="148"/>
        <v>U18-15</v>
      </c>
      <c r="B1197" t="str">
        <f t="shared" si="149"/>
        <v>GND</v>
      </c>
      <c r="C1197" t="str">
        <f t="shared" si="150"/>
        <v>U18-GND</v>
      </c>
      <c r="D1197" t="str">
        <f t="shared" si="151"/>
        <v>U18-15</v>
      </c>
      <c r="E1197" t="s">
        <v>891</v>
      </c>
      <c r="F1197">
        <v>15</v>
      </c>
      <c r="G1197" t="s">
        <v>291</v>
      </c>
      <c r="AT1197" t="str">
        <f t="shared" si="152"/>
        <v>GND</v>
      </c>
      <c r="AU1197" t="str">
        <f t="shared" si="153"/>
        <v>--</v>
      </c>
    </row>
    <row r="1198" spans="1:47" x14ac:dyDescent="0.25">
      <c r="A1198" t="str">
        <f t="shared" si="148"/>
        <v>U18-16</v>
      </c>
      <c r="B1198" t="str">
        <f t="shared" si="149"/>
        <v>+1.1V_LPDDR4</v>
      </c>
      <c r="C1198" t="str">
        <f t="shared" si="150"/>
        <v>U18-+1.1V_LPDDR4</v>
      </c>
      <c r="D1198" t="str">
        <f t="shared" si="151"/>
        <v>U18-16</v>
      </c>
      <c r="E1198" t="s">
        <v>891</v>
      </c>
      <c r="F1198">
        <v>16</v>
      </c>
      <c r="G1198" t="s">
        <v>293</v>
      </c>
      <c r="AT1198" t="str">
        <f t="shared" si="152"/>
        <v>+1.1V_LPDDR4</v>
      </c>
      <c r="AU1198" t="str">
        <f t="shared" si="153"/>
        <v>--</v>
      </c>
    </row>
    <row r="1199" spans="1:47" x14ac:dyDescent="0.25">
      <c r="A1199" t="str">
        <f t="shared" si="148"/>
        <v>U18-17</v>
      </c>
      <c r="B1199" t="str">
        <f t="shared" si="149"/>
        <v>NetU18_17</v>
      </c>
      <c r="C1199" t="str">
        <f t="shared" si="150"/>
        <v>U18-NetU18_17</v>
      </c>
      <c r="D1199" t="str">
        <f t="shared" si="151"/>
        <v>U18-17</v>
      </c>
      <c r="E1199" t="s">
        <v>891</v>
      </c>
      <c r="F1199">
        <v>17</v>
      </c>
      <c r="G1199" t="s">
        <v>1279</v>
      </c>
      <c r="AT1199" t="str">
        <f t="shared" si="152"/>
        <v>NetU18_17</v>
      </c>
      <c r="AU1199" t="str">
        <f t="shared" si="153"/>
        <v>--</v>
      </c>
    </row>
    <row r="1200" spans="1:47" x14ac:dyDescent="0.25">
      <c r="A1200" t="str">
        <f t="shared" si="148"/>
        <v>U19-1</v>
      </c>
      <c r="B1200" t="str">
        <f t="shared" si="149"/>
        <v>3.3VIN</v>
      </c>
      <c r="C1200" t="str">
        <f t="shared" si="150"/>
        <v>U19-3.3VIN</v>
      </c>
      <c r="D1200" t="str">
        <f t="shared" si="151"/>
        <v>U19-1</v>
      </c>
      <c r="E1200" t="s">
        <v>892</v>
      </c>
      <c r="F1200">
        <v>1</v>
      </c>
      <c r="G1200" t="s">
        <v>305</v>
      </c>
      <c r="AT1200" t="str">
        <f t="shared" si="152"/>
        <v>3.3VIN</v>
      </c>
      <c r="AU1200" t="str">
        <f t="shared" si="153"/>
        <v>--</v>
      </c>
    </row>
    <row r="1201" spans="1:47" x14ac:dyDescent="0.25">
      <c r="A1201" t="str">
        <f t="shared" si="148"/>
        <v>U19-2</v>
      </c>
      <c r="B1201" t="str">
        <f t="shared" si="149"/>
        <v>3.3VIN</v>
      </c>
      <c r="C1201" t="str">
        <f t="shared" si="150"/>
        <v>U19-3.3VIN</v>
      </c>
      <c r="D1201" t="str">
        <f t="shared" si="151"/>
        <v>U19-2</v>
      </c>
      <c r="E1201" t="s">
        <v>892</v>
      </c>
      <c r="F1201">
        <v>2</v>
      </c>
      <c r="G1201" t="s">
        <v>305</v>
      </c>
      <c r="AT1201" t="str">
        <f t="shared" si="152"/>
        <v>3.3VIN</v>
      </c>
      <c r="AU1201" t="str">
        <f t="shared" si="153"/>
        <v>--</v>
      </c>
    </row>
    <row r="1202" spans="1:47" x14ac:dyDescent="0.25">
      <c r="A1202" t="str">
        <f t="shared" si="148"/>
        <v>U19-3</v>
      </c>
      <c r="B1202" t="str">
        <f t="shared" si="149"/>
        <v>EN_+2.5V_XCVR</v>
      </c>
      <c r="C1202" t="str">
        <f t="shared" si="150"/>
        <v>U19-EN_+2.5V_XCVR</v>
      </c>
      <c r="D1202" t="str">
        <f t="shared" si="151"/>
        <v>U19-3</v>
      </c>
      <c r="E1202" t="s">
        <v>892</v>
      </c>
      <c r="F1202">
        <v>3</v>
      </c>
      <c r="G1202" t="s">
        <v>489</v>
      </c>
      <c r="AT1202" t="str">
        <f t="shared" si="152"/>
        <v>EN_+2.5V_XCVR</v>
      </c>
      <c r="AU1202" t="str">
        <f t="shared" si="153"/>
        <v>--</v>
      </c>
    </row>
    <row r="1203" spans="1:47" x14ac:dyDescent="0.25">
      <c r="A1203" t="str">
        <f t="shared" si="148"/>
        <v>U19-4</v>
      </c>
      <c r="B1203" t="str">
        <f t="shared" si="149"/>
        <v>GND</v>
      </c>
      <c r="C1203" t="str">
        <f t="shared" si="150"/>
        <v>U19-GND</v>
      </c>
      <c r="D1203" t="str">
        <f t="shared" si="151"/>
        <v>U19-4</v>
      </c>
      <c r="E1203" t="s">
        <v>892</v>
      </c>
      <c r="F1203">
        <v>4</v>
      </c>
      <c r="G1203" t="s">
        <v>291</v>
      </c>
      <c r="AT1203" t="str">
        <f t="shared" si="152"/>
        <v>GND</v>
      </c>
      <c r="AU1203" t="str">
        <f t="shared" si="153"/>
        <v>--</v>
      </c>
    </row>
    <row r="1204" spans="1:47" x14ac:dyDescent="0.25">
      <c r="A1204" t="str">
        <f t="shared" si="148"/>
        <v>U19-5</v>
      </c>
      <c r="B1204" t="str">
        <f t="shared" si="149"/>
        <v>PG_ALL</v>
      </c>
      <c r="C1204" t="str">
        <f t="shared" si="150"/>
        <v>U19-PG_ALL</v>
      </c>
      <c r="D1204" t="str">
        <f t="shared" si="151"/>
        <v>U19-5</v>
      </c>
      <c r="E1204" t="s">
        <v>892</v>
      </c>
      <c r="F1204">
        <v>5</v>
      </c>
      <c r="G1204" t="s">
        <v>649</v>
      </c>
      <c r="AT1204" t="str">
        <f t="shared" si="152"/>
        <v>PG_ALL</v>
      </c>
      <c r="AU1204" t="str">
        <f t="shared" si="153"/>
        <v>--</v>
      </c>
    </row>
    <row r="1205" spans="1:47" x14ac:dyDescent="0.25">
      <c r="A1205" t="str">
        <f t="shared" si="148"/>
        <v>U19-6</v>
      </c>
      <c r="B1205" t="str">
        <f t="shared" si="149"/>
        <v>NetC39_1</v>
      </c>
      <c r="C1205" t="str">
        <f t="shared" si="150"/>
        <v>U19-NetC39_1</v>
      </c>
      <c r="D1205" t="str">
        <f t="shared" si="151"/>
        <v>U19-6</v>
      </c>
      <c r="E1205" t="s">
        <v>892</v>
      </c>
      <c r="F1205">
        <v>6</v>
      </c>
      <c r="G1205" t="s">
        <v>624</v>
      </c>
      <c r="AT1205" t="str">
        <f t="shared" si="152"/>
        <v>NetC39_1</v>
      </c>
      <c r="AU1205" t="str">
        <f t="shared" si="153"/>
        <v>--</v>
      </c>
    </row>
    <row r="1206" spans="1:47" x14ac:dyDescent="0.25">
      <c r="A1206" t="str">
        <f t="shared" si="148"/>
        <v>U19-7</v>
      </c>
      <c r="B1206" t="str">
        <f t="shared" si="149"/>
        <v>+2.5V_XCVR</v>
      </c>
      <c r="C1206" t="str">
        <f t="shared" si="150"/>
        <v>U19-+2.5V_XCVR</v>
      </c>
      <c r="D1206" t="str">
        <f t="shared" si="151"/>
        <v>U19-7</v>
      </c>
      <c r="E1206" t="s">
        <v>892</v>
      </c>
      <c r="F1206">
        <v>7</v>
      </c>
      <c r="G1206" t="s">
        <v>301</v>
      </c>
      <c r="AT1206" t="str">
        <f t="shared" si="152"/>
        <v>+2.5V_XCVR</v>
      </c>
      <c r="AU1206" t="str">
        <f t="shared" si="153"/>
        <v>--</v>
      </c>
    </row>
    <row r="1207" spans="1:47" x14ac:dyDescent="0.25">
      <c r="A1207" t="str">
        <f t="shared" si="148"/>
        <v>U19-8</v>
      </c>
      <c r="B1207" t="str">
        <f t="shared" si="149"/>
        <v>+2.5V_XCVR</v>
      </c>
      <c r="C1207" t="str">
        <f t="shared" si="150"/>
        <v>U19-+2.5V_XCVR</v>
      </c>
      <c r="D1207" t="str">
        <f t="shared" si="151"/>
        <v>U19-8</v>
      </c>
      <c r="E1207" t="s">
        <v>892</v>
      </c>
      <c r="F1207">
        <v>8</v>
      </c>
      <c r="G1207" t="s">
        <v>301</v>
      </c>
      <c r="AT1207" t="str">
        <f t="shared" si="152"/>
        <v>+2.5V_XCVR</v>
      </c>
      <c r="AU1207" t="str">
        <f t="shared" si="153"/>
        <v>--</v>
      </c>
    </row>
    <row r="1208" spans="1:47" x14ac:dyDescent="0.25">
      <c r="A1208" t="str">
        <f t="shared" si="148"/>
        <v>U19-9</v>
      </c>
      <c r="B1208" t="str">
        <f t="shared" si="149"/>
        <v>GND</v>
      </c>
      <c r="C1208" t="str">
        <f t="shared" si="150"/>
        <v>U19-GND</v>
      </c>
      <c r="D1208" t="str">
        <f t="shared" si="151"/>
        <v>U19-9</v>
      </c>
      <c r="E1208" t="s">
        <v>892</v>
      </c>
      <c r="F1208">
        <v>9</v>
      </c>
      <c r="G1208" t="s">
        <v>291</v>
      </c>
      <c r="AT1208" t="str">
        <f t="shared" si="152"/>
        <v>GND</v>
      </c>
      <c r="AU1208" t="str">
        <f t="shared" si="153"/>
        <v>--</v>
      </c>
    </row>
    <row r="1209" spans="1:47" x14ac:dyDescent="0.25">
      <c r="A1209" t="str">
        <f t="shared" si="148"/>
        <v>U20-1</v>
      </c>
      <c r="B1209" t="str">
        <f t="shared" si="149"/>
        <v>NetC297_2</v>
      </c>
      <c r="C1209" t="str">
        <f t="shared" si="150"/>
        <v>U20-NetC297_2</v>
      </c>
      <c r="D1209" t="str">
        <f t="shared" si="151"/>
        <v>U20-1</v>
      </c>
      <c r="E1209" t="s">
        <v>1088</v>
      </c>
      <c r="F1209">
        <v>1</v>
      </c>
      <c r="G1209" t="s">
        <v>621</v>
      </c>
      <c r="AT1209" t="str">
        <f t="shared" si="152"/>
        <v>NetC297_2</v>
      </c>
      <c r="AU1209" t="str">
        <f t="shared" si="153"/>
        <v>--</v>
      </c>
    </row>
    <row r="1210" spans="1:47" x14ac:dyDescent="0.25">
      <c r="A1210" t="str">
        <f t="shared" si="148"/>
        <v>U20-2</v>
      </c>
      <c r="B1210" t="str">
        <f t="shared" si="149"/>
        <v>GND</v>
      </c>
      <c r="C1210" t="str">
        <f t="shared" si="150"/>
        <v>U20-GND</v>
      </c>
      <c r="D1210" t="str">
        <f t="shared" si="151"/>
        <v>U20-2</v>
      </c>
      <c r="E1210" t="s">
        <v>1088</v>
      </c>
      <c r="F1210">
        <v>2</v>
      </c>
      <c r="G1210" t="s">
        <v>291</v>
      </c>
      <c r="AT1210" t="str">
        <f t="shared" si="152"/>
        <v>GND</v>
      </c>
      <c r="AU1210" t="str">
        <f t="shared" si="153"/>
        <v>--</v>
      </c>
    </row>
    <row r="1211" spans="1:47" x14ac:dyDescent="0.25">
      <c r="A1211" t="str">
        <f t="shared" si="148"/>
        <v>U20-3</v>
      </c>
      <c r="B1211" t="str">
        <f t="shared" si="149"/>
        <v>VIN</v>
      </c>
      <c r="C1211" t="str">
        <f t="shared" si="150"/>
        <v>U20-VIN</v>
      </c>
      <c r="D1211" t="str">
        <f t="shared" si="151"/>
        <v>U20-3</v>
      </c>
      <c r="E1211" t="s">
        <v>1088</v>
      </c>
      <c r="F1211">
        <v>3</v>
      </c>
      <c r="G1211" t="s">
        <v>288</v>
      </c>
      <c r="AT1211" t="str">
        <f t="shared" si="152"/>
        <v>VIN</v>
      </c>
      <c r="AU1211" t="str">
        <f t="shared" si="153"/>
        <v>--</v>
      </c>
    </row>
    <row r="1212" spans="1:47" x14ac:dyDescent="0.25">
      <c r="A1212" t="str">
        <f t="shared" si="148"/>
        <v>U20-4</v>
      </c>
      <c r="B1212" t="str">
        <f t="shared" si="149"/>
        <v>GND</v>
      </c>
      <c r="C1212" t="str">
        <f t="shared" si="150"/>
        <v>U20-GND</v>
      </c>
      <c r="D1212" t="str">
        <f t="shared" si="151"/>
        <v>U20-4</v>
      </c>
      <c r="E1212" t="s">
        <v>1088</v>
      </c>
      <c r="F1212">
        <v>4</v>
      </c>
      <c r="G1212" t="s">
        <v>291</v>
      </c>
      <c r="AT1212" t="str">
        <f t="shared" si="152"/>
        <v>GND</v>
      </c>
      <c r="AU1212" t="str">
        <f t="shared" si="153"/>
        <v>--</v>
      </c>
    </row>
    <row r="1213" spans="1:47" x14ac:dyDescent="0.25">
      <c r="A1213" t="str">
        <f t="shared" si="148"/>
        <v>U20-5</v>
      </c>
      <c r="B1213" t="str">
        <f t="shared" si="149"/>
        <v>+1.8V</v>
      </c>
      <c r="C1213" t="str">
        <f t="shared" si="150"/>
        <v>U20-+1.8V</v>
      </c>
      <c r="D1213" t="str">
        <f t="shared" si="151"/>
        <v>U20-5</v>
      </c>
      <c r="E1213" t="s">
        <v>1088</v>
      </c>
      <c r="F1213">
        <v>5</v>
      </c>
      <c r="G1213" t="s">
        <v>295</v>
      </c>
      <c r="AT1213" t="str">
        <f t="shared" si="152"/>
        <v>+1.8V</v>
      </c>
      <c r="AU1213" t="str">
        <f t="shared" si="153"/>
        <v>--</v>
      </c>
    </row>
    <row r="1214" spans="1:47" x14ac:dyDescent="0.25">
      <c r="A1214" t="str">
        <f t="shared" si="148"/>
        <v>U20-6</v>
      </c>
      <c r="B1214" t="str">
        <f t="shared" si="149"/>
        <v>+1.8V</v>
      </c>
      <c r="C1214" t="str">
        <f t="shared" si="150"/>
        <v>U20-+1.8V</v>
      </c>
      <c r="D1214" t="str">
        <f t="shared" si="151"/>
        <v>U20-6</v>
      </c>
      <c r="E1214" t="s">
        <v>1088</v>
      </c>
      <c r="F1214">
        <v>6</v>
      </c>
      <c r="G1214" t="s">
        <v>295</v>
      </c>
      <c r="AT1214" t="str">
        <f t="shared" si="152"/>
        <v>+1.8V</v>
      </c>
      <c r="AU1214" t="str">
        <f t="shared" si="153"/>
        <v>--</v>
      </c>
    </row>
    <row r="1215" spans="1:47" x14ac:dyDescent="0.25">
      <c r="A1215" t="str">
        <f t="shared" si="148"/>
        <v>U20-7</v>
      </c>
      <c r="B1215" t="str">
        <f t="shared" si="149"/>
        <v>+1.8V</v>
      </c>
      <c r="C1215" t="str">
        <f t="shared" si="150"/>
        <v>U20-+1.8V</v>
      </c>
      <c r="D1215" t="str">
        <f t="shared" si="151"/>
        <v>U20-7</v>
      </c>
      <c r="E1215" t="s">
        <v>1088</v>
      </c>
      <c r="F1215">
        <v>7</v>
      </c>
      <c r="G1215" t="s">
        <v>295</v>
      </c>
      <c r="AT1215" t="str">
        <f t="shared" si="152"/>
        <v>+1.8V</v>
      </c>
      <c r="AU1215" t="str">
        <f t="shared" si="153"/>
        <v>--</v>
      </c>
    </row>
    <row r="1216" spans="1:47" x14ac:dyDescent="0.25">
      <c r="A1216" t="str">
        <f t="shared" si="148"/>
        <v>U20-8</v>
      </c>
      <c r="B1216" t="str">
        <f t="shared" si="149"/>
        <v>NetU20_8</v>
      </c>
      <c r="C1216" t="str">
        <f t="shared" si="150"/>
        <v>U20-NetU20_8</v>
      </c>
      <c r="D1216" t="str">
        <f t="shared" si="151"/>
        <v>U20-8</v>
      </c>
      <c r="E1216" t="s">
        <v>1088</v>
      </c>
      <c r="F1216">
        <v>8</v>
      </c>
      <c r="G1216" t="s">
        <v>1280</v>
      </c>
      <c r="AT1216" t="str">
        <f t="shared" si="152"/>
        <v>NetU20_8</v>
      </c>
      <c r="AU1216" t="str">
        <f t="shared" si="153"/>
        <v>--</v>
      </c>
    </row>
    <row r="1217" spans="1:47" x14ac:dyDescent="0.25">
      <c r="A1217" t="str">
        <f t="shared" si="148"/>
        <v>U20-9</v>
      </c>
      <c r="B1217" t="str">
        <f t="shared" si="149"/>
        <v>NetU20_9</v>
      </c>
      <c r="C1217" t="str">
        <f t="shared" si="150"/>
        <v>U20-NetU20_9</v>
      </c>
      <c r="D1217" t="str">
        <f t="shared" si="151"/>
        <v>U20-9</v>
      </c>
      <c r="E1217" t="s">
        <v>1088</v>
      </c>
      <c r="F1217">
        <v>9</v>
      </c>
      <c r="G1217" t="s">
        <v>1281</v>
      </c>
      <c r="AT1217" t="str">
        <f t="shared" si="152"/>
        <v>NetU20_9</v>
      </c>
      <c r="AU1217" t="str">
        <f t="shared" si="153"/>
        <v>--</v>
      </c>
    </row>
    <row r="1218" spans="1:47" x14ac:dyDescent="0.25">
      <c r="A1218" t="str">
        <f t="shared" si="148"/>
        <v>U20-10</v>
      </c>
      <c r="B1218" t="str">
        <f t="shared" si="149"/>
        <v>NetU20_10</v>
      </c>
      <c r="C1218" t="str">
        <f t="shared" si="150"/>
        <v>U20-NetU20_10</v>
      </c>
      <c r="D1218" t="str">
        <f t="shared" si="151"/>
        <v>U20-10</v>
      </c>
      <c r="E1218" t="s">
        <v>1088</v>
      </c>
      <c r="F1218">
        <v>10</v>
      </c>
      <c r="G1218" t="s">
        <v>1282</v>
      </c>
      <c r="AT1218" t="str">
        <f t="shared" si="152"/>
        <v>NetU20_10</v>
      </c>
      <c r="AU1218" t="str">
        <f t="shared" si="153"/>
        <v>--</v>
      </c>
    </row>
    <row r="1219" spans="1:47" x14ac:dyDescent="0.25">
      <c r="A1219" t="str">
        <f t="shared" si="148"/>
        <v>U20-11</v>
      </c>
      <c r="B1219" t="str">
        <f t="shared" si="149"/>
        <v>EN_+1.8V</v>
      </c>
      <c r="C1219" t="str">
        <f t="shared" si="150"/>
        <v>U20-EN_+1.8V</v>
      </c>
      <c r="D1219" t="str">
        <f t="shared" si="151"/>
        <v>U20-11</v>
      </c>
      <c r="E1219" t="s">
        <v>1088</v>
      </c>
      <c r="F1219">
        <v>11</v>
      </c>
      <c r="G1219" t="s">
        <v>487</v>
      </c>
      <c r="AT1219" t="str">
        <f t="shared" si="152"/>
        <v>EN_+1.8V</v>
      </c>
      <c r="AU1219" t="str">
        <f t="shared" si="153"/>
        <v>--</v>
      </c>
    </row>
    <row r="1220" spans="1:47" x14ac:dyDescent="0.25">
      <c r="A1220" t="str">
        <f t="shared" si="148"/>
        <v>U20-12</v>
      </c>
      <c r="B1220" t="str">
        <f t="shared" si="149"/>
        <v>+1.8V</v>
      </c>
      <c r="C1220" t="str">
        <f t="shared" si="150"/>
        <v>U20-+1.8V</v>
      </c>
      <c r="D1220" t="str">
        <f t="shared" si="151"/>
        <v>U20-12</v>
      </c>
      <c r="E1220" t="s">
        <v>1088</v>
      </c>
      <c r="F1220">
        <v>12</v>
      </c>
      <c r="G1220" t="s">
        <v>295</v>
      </c>
      <c r="AT1220" t="str">
        <f t="shared" si="152"/>
        <v>+1.8V</v>
      </c>
      <c r="AU1220" t="str">
        <f t="shared" si="153"/>
        <v>--</v>
      </c>
    </row>
    <row r="1221" spans="1:47" x14ac:dyDescent="0.25">
      <c r="A1221" t="str">
        <f t="shared" si="148"/>
        <v>U20-13</v>
      </c>
      <c r="B1221" t="str">
        <f t="shared" si="149"/>
        <v>PG_ALL</v>
      </c>
      <c r="C1221" t="str">
        <f t="shared" si="150"/>
        <v>U20-PG_ALL</v>
      </c>
      <c r="D1221" t="str">
        <f t="shared" si="151"/>
        <v>U20-13</v>
      </c>
      <c r="E1221" t="s">
        <v>1088</v>
      </c>
      <c r="F1221">
        <v>13</v>
      </c>
      <c r="G1221" t="s">
        <v>649</v>
      </c>
      <c r="AT1221" t="str">
        <f t="shared" si="152"/>
        <v>PG_ALL</v>
      </c>
      <c r="AU1221" t="str">
        <f t="shared" si="153"/>
        <v>--</v>
      </c>
    </row>
    <row r="1222" spans="1:47" x14ac:dyDescent="0.25">
      <c r="A1222" t="str">
        <f t="shared" ref="A1222:A1285" si="154">$E1222&amp;"-"&amp;$F1222</f>
        <v>U20-14</v>
      </c>
      <c r="B1222" t="str">
        <f t="shared" ref="B1222:B1285" si="155">IF(OR(E1222=$A$2,E1222=$B$2,E1222=$C$2,E1222=$D$2),"--",G1222)</f>
        <v>NetR35_2</v>
      </c>
      <c r="C1222" t="str">
        <f t="shared" ref="C1222:C1285" si="156">$E1222&amp;"-"&amp;$G1222</f>
        <v>U20-NetR35_2</v>
      </c>
      <c r="D1222" t="str">
        <f t="shared" ref="D1222:D1285" si="157">A1222</f>
        <v>U20-14</v>
      </c>
      <c r="E1222" t="s">
        <v>1088</v>
      </c>
      <c r="F1222">
        <v>14</v>
      </c>
      <c r="G1222" t="s">
        <v>640</v>
      </c>
      <c r="AT1222" t="str">
        <f t="shared" ref="AT1222:AT1285" si="158">IF(IF(COUNTIF($AO$6:$AQ$150,B1222)&gt;0,"---","--")="---",VLOOKUP(B1222,$AO$6:$AQ$150,3,0),B1222)</f>
        <v>NetR35_2</v>
      </c>
      <c r="AU1222" t="str">
        <f t="shared" ref="AU1222:AU1285" si="159">IF(IF(COUNTIF($AO$6:$AQ$150,B1222)&gt;0,"---","--")="---",VLOOKUP(B1222,$AO$6:$AQ$150,2,0),"--")</f>
        <v>--</v>
      </c>
    </row>
    <row r="1223" spans="1:47" x14ac:dyDescent="0.25">
      <c r="A1223" t="str">
        <f t="shared" si="154"/>
        <v>U20-15</v>
      </c>
      <c r="B1223" t="str">
        <f t="shared" si="155"/>
        <v>GND</v>
      </c>
      <c r="C1223" t="str">
        <f t="shared" si="156"/>
        <v>U20-GND</v>
      </c>
      <c r="D1223" t="str">
        <f t="shared" si="157"/>
        <v>U20-15</v>
      </c>
      <c r="E1223" t="s">
        <v>1088</v>
      </c>
      <c r="F1223">
        <v>15</v>
      </c>
      <c r="G1223" t="s">
        <v>291</v>
      </c>
      <c r="AT1223" t="str">
        <f t="shared" si="158"/>
        <v>GND</v>
      </c>
      <c r="AU1223" t="str">
        <f t="shared" si="159"/>
        <v>--</v>
      </c>
    </row>
    <row r="1224" spans="1:47" x14ac:dyDescent="0.25">
      <c r="A1224" t="str">
        <f t="shared" si="154"/>
        <v>U20-16</v>
      </c>
      <c r="B1224" t="str">
        <f t="shared" si="155"/>
        <v>+1.8V</v>
      </c>
      <c r="C1224" t="str">
        <f t="shared" si="156"/>
        <v>U20-+1.8V</v>
      </c>
      <c r="D1224" t="str">
        <f t="shared" si="157"/>
        <v>U20-16</v>
      </c>
      <c r="E1224" t="s">
        <v>1088</v>
      </c>
      <c r="F1224">
        <v>16</v>
      </c>
      <c r="G1224" t="s">
        <v>295</v>
      </c>
      <c r="AT1224" t="str">
        <f t="shared" si="158"/>
        <v>+1.8V</v>
      </c>
      <c r="AU1224" t="str">
        <f t="shared" si="159"/>
        <v>--</v>
      </c>
    </row>
    <row r="1225" spans="1:47" x14ac:dyDescent="0.25">
      <c r="A1225" t="str">
        <f t="shared" si="154"/>
        <v>U20-17</v>
      </c>
      <c r="B1225" t="str">
        <f t="shared" si="155"/>
        <v>NetU20_17</v>
      </c>
      <c r="C1225" t="str">
        <f t="shared" si="156"/>
        <v>U20-NetU20_17</v>
      </c>
      <c r="D1225" t="str">
        <f t="shared" si="157"/>
        <v>U20-17</v>
      </c>
      <c r="E1225" t="s">
        <v>1088</v>
      </c>
      <c r="F1225">
        <v>17</v>
      </c>
      <c r="G1225" t="s">
        <v>1283</v>
      </c>
      <c r="AT1225" t="str">
        <f t="shared" si="158"/>
        <v>NetU20_17</v>
      </c>
      <c r="AU1225" t="str">
        <f t="shared" si="159"/>
        <v>--</v>
      </c>
    </row>
    <row r="1226" spans="1:47" x14ac:dyDescent="0.25">
      <c r="A1226" t="str">
        <f t="shared" si="154"/>
        <v>U21-1</v>
      </c>
      <c r="B1226" t="str">
        <f t="shared" si="155"/>
        <v>NetC298_2</v>
      </c>
      <c r="C1226" t="str">
        <f t="shared" si="156"/>
        <v>U21-NetC298_2</v>
      </c>
      <c r="D1226" t="str">
        <f t="shared" si="157"/>
        <v>U21-1</v>
      </c>
      <c r="E1226" t="s">
        <v>1089</v>
      </c>
      <c r="F1226">
        <v>1</v>
      </c>
      <c r="G1226" t="s">
        <v>622</v>
      </c>
      <c r="AT1226" t="str">
        <f t="shared" si="158"/>
        <v>NetC298_2</v>
      </c>
      <c r="AU1226" t="str">
        <f t="shared" si="159"/>
        <v>--</v>
      </c>
    </row>
    <row r="1227" spans="1:47" x14ac:dyDescent="0.25">
      <c r="A1227" t="str">
        <f t="shared" si="154"/>
        <v>U21-2</v>
      </c>
      <c r="B1227" t="str">
        <f t="shared" si="155"/>
        <v>GND</v>
      </c>
      <c r="C1227" t="str">
        <f t="shared" si="156"/>
        <v>U21-GND</v>
      </c>
      <c r="D1227" t="str">
        <f t="shared" si="157"/>
        <v>U21-2</v>
      </c>
      <c r="E1227" t="s">
        <v>1089</v>
      </c>
      <c r="F1227">
        <v>2</v>
      </c>
      <c r="G1227" t="s">
        <v>291</v>
      </c>
      <c r="AT1227" t="str">
        <f t="shared" si="158"/>
        <v>GND</v>
      </c>
      <c r="AU1227" t="str">
        <f t="shared" si="159"/>
        <v>--</v>
      </c>
    </row>
    <row r="1228" spans="1:47" x14ac:dyDescent="0.25">
      <c r="A1228" t="str">
        <f t="shared" si="154"/>
        <v>U21-3</v>
      </c>
      <c r="B1228" t="str">
        <f t="shared" si="155"/>
        <v>VIN</v>
      </c>
      <c r="C1228" t="str">
        <f t="shared" si="156"/>
        <v>U21-VIN</v>
      </c>
      <c r="D1228" t="str">
        <f t="shared" si="157"/>
        <v>U21-3</v>
      </c>
      <c r="E1228" t="s">
        <v>1089</v>
      </c>
      <c r="F1228">
        <v>3</v>
      </c>
      <c r="G1228" t="s">
        <v>288</v>
      </c>
      <c r="AT1228" t="str">
        <f t="shared" si="158"/>
        <v>VIN</v>
      </c>
      <c r="AU1228" t="str">
        <f t="shared" si="159"/>
        <v>--</v>
      </c>
    </row>
    <row r="1229" spans="1:47" x14ac:dyDescent="0.25">
      <c r="A1229" t="str">
        <f t="shared" si="154"/>
        <v>U21-4</v>
      </c>
      <c r="B1229" t="str">
        <f t="shared" si="155"/>
        <v>GND</v>
      </c>
      <c r="C1229" t="str">
        <f t="shared" si="156"/>
        <v>U21-GND</v>
      </c>
      <c r="D1229" t="str">
        <f t="shared" si="157"/>
        <v>U21-4</v>
      </c>
      <c r="E1229" t="s">
        <v>1089</v>
      </c>
      <c r="F1229">
        <v>4</v>
      </c>
      <c r="G1229" t="s">
        <v>291</v>
      </c>
      <c r="AT1229" t="str">
        <f t="shared" si="158"/>
        <v>GND</v>
      </c>
      <c r="AU1229" t="str">
        <f t="shared" si="159"/>
        <v>--</v>
      </c>
    </row>
    <row r="1230" spans="1:47" x14ac:dyDescent="0.25">
      <c r="A1230" t="str">
        <f t="shared" si="154"/>
        <v>U21-5</v>
      </c>
      <c r="B1230" t="str">
        <f t="shared" si="155"/>
        <v>+2.5V</v>
      </c>
      <c r="C1230" t="str">
        <f t="shared" si="156"/>
        <v>U21-+2.5V</v>
      </c>
      <c r="D1230" t="str">
        <f t="shared" si="157"/>
        <v>U21-5</v>
      </c>
      <c r="E1230" t="s">
        <v>1089</v>
      </c>
      <c r="F1230">
        <v>5</v>
      </c>
      <c r="G1230" t="s">
        <v>296</v>
      </c>
      <c r="AT1230" t="str">
        <f t="shared" si="158"/>
        <v>+2.5V</v>
      </c>
      <c r="AU1230" t="str">
        <f t="shared" si="159"/>
        <v>--</v>
      </c>
    </row>
    <row r="1231" spans="1:47" x14ac:dyDescent="0.25">
      <c r="A1231" t="str">
        <f t="shared" si="154"/>
        <v>U21-6</v>
      </c>
      <c r="B1231" t="str">
        <f t="shared" si="155"/>
        <v>+2.5V</v>
      </c>
      <c r="C1231" t="str">
        <f t="shared" si="156"/>
        <v>U21-+2.5V</v>
      </c>
      <c r="D1231" t="str">
        <f t="shared" si="157"/>
        <v>U21-6</v>
      </c>
      <c r="E1231" t="s">
        <v>1089</v>
      </c>
      <c r="F1231">
        <v>6</v>
      </c>
      <c r="G1231" t="s">
        <v>296</v>
      </c>
      <c r="AT1231" t="str">
        <f t="shared" si="158"/>
        <v>+2.5V</v>
      </c>
      <c r="AU1231" t="str">
        <f t="shared" si="159"/>
        <v>--</v>
      </c>
    </row>
    <row r="1232" spans="1:47" x14ac:dyDescent="0.25">
      <c r="A1232" t="str">
        <f t="shared" si="154"/>
        <v>U21-7</v>
      </c>
      <c r="B1232" t="str">
        <f t="shared" si="155"/>
        <v>+2.5V</v>
      </c>
      <c r="C1232" t="str">
        <f t="shared" si="156"/>
        <v>U21-+2.5V</v>
      </c>
      <c r="D1232" t="str">
        <f t="shared" si="157"/>
        <v>U21-7</v>
      </c>
      <c r="E1232" t="s">
        <v>1089</v>
      </c>
      <c r="F1232">
        <v>7</v>
      </c>
      <c r="G1232" t="s">
        <v>296</v>
      </c>
      <c r="AT1232" t="str">
        <f t="shared" si="158"/>
        <v>+2.5V</v>
      </c>
      <c r="AU1232" t="str">
        <f t="shared" si="159"/>
        <v>--</v>
      </c>
    </row>
    <row r="1233" spans="1:47" x14ac:dyDescent="0.25">
      <c r="A1233" t="str">
        <f t="shared" si="154"/>
        <v>U21-8</v>
      </c>
      <c r="B1233" t="str">
        <f t="shared" si="155"/>
        <v>NetU21_8</v>
      </c>
      <c r="C1233" t="str">
        <f t="shared" si="156"/>
        <v>U21-NetU21_8</v>
      </c>
      <c r="D1233" t="str">
        <f t="shared" si="157"/>
        <v>U21-8</v>
      </c>
      <c r="E1233" t="s">
        <v>1089</v>
      </c>
      <c r="F1233">
        <v>8</v>
      </c>
      <c r="G1233" t="s">
        <v>1284</v>
      </c>
      <c r="AT1233" t="str">
        <f t="shared" si="158"/>
        <v>NetU21_8</v>
      </c>
      <c r="AU1233" t="str">
        <f t="shared" si="159"/>
        <v>--</v>
      </c>
    </row>
    <row r="1234" spans="1:47" x14ac:dyDescent="0.25">
      <c r="A1234" t="str">
        <f t="shared" si="154"/>
        <v>U21-9</v>
      </c>
      <c r="B1234" t="str">
        <f t="shared" si="155"/>
        <v>NetU21_9</v>
      </c>
      <c r="C1234" t="str">
        <f t="shared" si="156"/>
        <v>U21-NetU21_9</v>
      </c>
      <c r="D1234" t="str">
        <f t="shared" si="157"/>
        <v>U21-9</v>
      </c>
      <c r="E1234" t="s">
        <v>1089</v>
      </c>
      <c r="F1234">
        <v>9</v>
      </c>
      <c r="G1234" t="s">
        <v>1285</v>
      </c>
      <c r="AT1234" t="str">
        <f t="shared" si="158"/>
        <v>NetU21_9</v>
      </c>
      <c r="AU1234" t="str">
        <f t="shared" si="159"/>
        <v>--</v>
      </c>
    </row>
    <row r="1235" spans="1:47" x14ac:dyDescent="0.25">
      <c r="A1235" t="str">
        <f t="shared" si="154"/>
        <v>U21-10</v>
      </c>
      <c r="B1235" t="str">
        <f t="shared" si="155"/>
        <v>NetU21_10</v>
      </c>
      <c r="C1235" t="str">
        <f t="shared" si="156"/>
        <v>U21-NetU21_10</v>
      </c>
      <c r="D1235" t="str">
        <f t="shared" si="157"/>
        <v>U21-10</v>
      </c>
      <c r="E1235" t="s">
        <v>1089</v>
      </c>
      <c r="F1235">
        <v>10</v>
      </c>
      <c r="G1235" t="s">
        <v>1286</v>
      </c>
      <c r="AT1235" t="str">
        <f t="shared" si="158"/>
        <v>NetU21_10</v>
      </c>
      <c r="AU1235" t="str">
        <f t="shared" si="159"/>
        <v>--</v>
      </c>
    </row>
    <row r="1236" spans="1:47" x14ac:dyDescent="0.25">
      <c r="A1236" t="str">
        <f t="shared" si="154"/>
        <v>U21-11</v>
      </c>
      <c r="B1236" t="str">
        <f t="shared" si="155"/>
        <v>EN_+2.5V</v>
      </c>
      <c r="C1236" t="str">
        <f t="shared" si="156"/>
        <v>U21-EN_+2.5V</v>
      </c>
      <c r="D1236" t="str">
        <f t="shared" si="157"/>
        <v>U21-11</v>
      </c>
      <c r="E1236" t="s">
        <v>1089</v>
      </c>
      <c r="F1236">
        <v>11</v>
      </c>
      <c r="G1236" t="s">
        <v>488</v>
      </c>
      <c r="AT1236" t="str">
        <f t="shared" si="158"/>
        <v>EN_+2.5V</v>
      </c>
      <c r="AU1236" t="str">
        <f t="shared" si="159"/>
        <v>--</v>
      </c>
    </row>
    <row r="1237" spans="1:47" x14ac:dyDescent="0.25">
      <c r="A1237" t="str">
        <f t="shared" si="154"/>
        <v>U21-12</v>
      </c>
      <c r="B1237" t="str">
        <f t="shared" si="155"/>
        <v>+2.5V</v>
      </c>
      <c r="C1237" t="str">
        <f t="shared" si="156"/>
        <v>U21-+2.5V</v>
      </c>
      <c r="D1237" t="str">
        <f t="shared" si="157"/>
        <v>U21-12</v>
      </c>
      <c r="E1237" t="s">
        <v>1089</v>
      </c>
      <c r="F1237">
        <v>12</v>
      </c>
      <c r="G1237" t="s">
        <v>296</v>
      </c>
      <c r="AT1237" t="str">
        <f t="shared" si="158"/>
        <v>+2.5V</v>
      </c>
      <c r="AU1237" t="str">
        <f t="shared" si="159"/>
        <v>--</v>
      </c>
    </row>
    <row r="1238" spans="1:47" x14ac:dyDescent="0.25">
      <c r="A1238" t="str">
        <f t="shared" si="154"/>
        <v>U21-13</v>
      </c>
      <c r="B1238" t="str">
        <f t="shared" si="155"/>
        <v>PG_ALL</v>
      </c>
      <c r="C1238" t="str">
        <f t="shared" si="156"/>
        <v>U21-PG_ALL</v>
      </c>
      <c r="D1238" t="str">
        <f t="shared" si="157"/>
        <v>U21-13</v>
      </c>
      <c r="E1238" t="s">
        <v>1089</v>
      </c>
      <c r="F1238">
        <v>13</v>
      </c>
      <c r="G1238" t="s">
        <v>649</v>
      </c>
      <c r="AT1238" t="str">
        <f t="shared" si="158"/>
        <v>PG_ALL</v>
      </c>
      <c r="AU1238" t="str">
        <f t="shared" si="159"/>
        <v>--</v>
      </c>
    </row>
    <row r="1239" spans="1:47" x14ac:dyDescent="0.25">
      <c r="A1239" t="str">
        <f t="shared" si="154"/>
        <v>U21-14</v>
      </c>
      <c r="B1239" t="str">
        <f t="shared" si="155"/>
        <v>NetR43_2</v>
      </c>
      <c r="C1239" t="str">
        <f t="shared" si="156"/>
        <v>U21-NetR43_2</v>
      </c>
      <c r="D1239" t="str">
        <f t="shared" si="157"/>
        <v>U21-14</v>
      </c>
      <c r="E1239" t="s">
        <v>1089</v>
      </c>
      <c r="F1239">
        <v>14</v>
      </c>
      <c r="G1239" t="s">
        <v>642</v>
      </c>
      <c r="AT1239" t="str">
        <f t="shared" si="158"/>
        <v>NetR43_2</v>
      </c>
      <c r="AU1239" t="str">
        <f t="shared" si="159"/>
        <v>--</v>
      </c>
    </row>
    <row r="1240" spans="1:47" x14ac:dyDescent="0.25">
      <c r="A1240" t="str">
        <f t="shared" si="154"/>
        <v>U21-15</v>
      </c>
      <c r="B1240" t="str">
        <f t="shared" si="155"/>
        <v>GND</v>
      </c>
      <c r="C1240" t="str">
        <f t="shared" si="156"/>
        <v>U21-GND</v>
      </c>
      <c r="D1240" t="str">
        <f t="shared" si="157"/>
        <v>U21-15</v>
      </c>
      <c r="E1240" t="s">
        <v>1089</v>
      </c>
      <c r="F1240">
        <v>15</v>
      </c>
      <c r="G1240" t="s">
        <v>291</v>
      </c>
      <c r="AT1240" t="str">
        <f t="shared" si="158"/>
        <v>GND</v>
      </c>
      <c r="AU1240" t="str">
        <f t="shared" si="159"/>
        <v>--</v>
      </c>
    </row>
    <row r="1241" spans="1:47" x14ac:dyDescent="0.25">
      <c r="A1241" t="str">
        <f t="shared" si="154"/>
        <v>U21-16</v>
      </c>
      <c r="B1241" t="str">
        <f t="shared" si="155"/>
        <v>+2.5V</v>
      </c>
      <c r="C1241" t="str">
        <f t="shared" si="156"/>
        <v>U21-+2.5V</v>
      </c>
      <c r="D1241" t="str">
        <f t="shared" si="157"/>
        <v>U21-16</v>
      </c>
      <c r="E1241" t="s">
        <v>1089</v>
      </c>
      <c r="F1241">
        <v>16</v>
      </c>
      <c r="G1241" t="s">
        <v>296</v>
      </c>
      <c r="AT1241" t="str">
        <f t="shared" si="158"/>
        <v>+2.5V</v>
      </c>
      <c r="AU1241" t="str">
        <f t="shared" si="159"/>
        <v>--</v>
      </c>
    </row>
    <row r="1242" spans="1:47" x14ac:dyDescent="0.25">
      <c r="A1242" t="str">
        <f t="shared" si="154"/>
        <v>U21-17</v>
      </c>
      <c r="B1242" t="str">
        <f t="shared" si="155"/>
        <v>NetU21_17</v>
      </c>
      <c r="C1242" t="str">
        <f t="shared" si="156"/>
        <v>U21-NetU21_17</v>
      </c>
      <c r="D1242" t="str">
        <f t="shared" si="157"/>
        <v>U21-17</v>
      </c>
      <c r="E1242" t="s">
        <v>1089</v>
      </c>
      <c r="F1242">
        <v>17</v>
      </c>
      <c r="G1242" t="s">
        <v>1287</v>
      </c>
      <c r="AT1242" t="str">
        <f t="shared" si="158"/>
        <v>NetU21_17</v>
      </c>
      <c r="AU1242" t="str">
        <f t="shared" si="159"/>
        <v>--</v>
      </c>
    </row>
    <row r="1243" spans="1:47" x14ac:dyDescent="0.25">
      <c r="A1243" t="str">
        <f t="shared" si="154"/>
        <v>U22-1</v>
      </c>
      <c r="B1243" t="str">
        <f t="shared" si="155"/>
        <v>VCCIOB_SW</v>
      </c>
      <c r="C1243" t="str">
        <f t="shared" si="156"/>
        <v>U22-VCCIOB_SW</v>
      </c>
      <c r="D1243" t="str">
        <f t="shared" si="157"/>
        <v>U22-1</v>
      </c>
      <c r="E1243" t="s">
        <v>1090</v>
      </c>
      <c r="F1243">
        <v>1</v>
      </c>
      <c r="G1243" t="s">
        <v>801</v>
      </c>
      <c r="AT1243" t="str">
        <f t="shared" si="158"/>
        <v>VCCIOB_SW</v>
      </c>
      <c r="AU1243" t="str">
        <f t="shared" si="159"/>
        <v>--</v>
      </c>
    </row>
    <row r="1244" spans="1:47" x14ac:dyDescent="0.25">
      <c r="A1244" t="str">
        <f t="shared" si="154"/>
        <v>U22-2</v>
      </c>
      <c r="B1244" t="str">
        <f t="shared" si="155"/>
        <v>VCCIOB_SW</v>
      </c>
      <c r="C1244" t="str">
        <f t="shared" si="156"/>
        <v>U22-VCCIOB_SW</v>
      </c>
      <c r="D1244" t="str">
        <f t="shared" si="157"/>
        <v>U22-2</v>
      </c>
      <c r="E1244" t="s">
        <v>1090</v>
      </c>
      <c r="F1244">
        <v>2</v>
      </c>
      <c r="G1244" t="s">
        <v>801</v>
      </c>
      <c r="AT1244" t="str">
        <f t="shared" si="158"/>
        <v>VCCIOB_SW</v>
      </c>
      <c r="AU1244" t="str">
        <f t="shared" si="159"/>
        <v>--</v>
      </c>
    </row>
    <row r="1245" spans="1:47" x14ac:dyDescent="0.25">
      <c r="A1245" t="str">
        <f t="shared" si="154"/>
        <v>U22-3</v>
      </c>
      <c r="B1245" t="str">
        <f t="shared" si="155"/>
        <v>GND</v>
      </c>
      <c r="C1245" t="str">
        <f t="shared" si="156"/>
        <v>U22-GND</v>
      </c>
      <c r="D1245" t="str">
        <f t="shared" si="157"/>
        <v>U22-3</v>
      </c>
      <c r="E1245" t="s">
        <v>1090</v>
      </c>
      <c r="F1245">
        <v>3</v>
      </c>
      <c r="G1245" t="s">
        <v>291</v>
      </c>
      <c r="AT1245" t="str">
        <f t="shared" si="158"/>
        <v>GND</v>
      </c>
      <c r="AU1245" t="str">
        <f t="shared" si="159"/>
        <v>--</v>
      </c>
    </row>
    <row r="1246" spans="1:47" x14ac:dyDescent="0.25">
      <c r="A1246" t="str">
        <f t="shared" si="154"/>
        <v>U22-4</v>
      </c>
      <c r="B1246" t="str">
        <f t="shared" si="155"/>
        <v>+2.5V_XCVR</v>
      </c>
      <c r="C1246" t="str">
        <f t="shared" si="156"/>
        <v>U22-+2.5V_XCVR</v>
      </c>
      <c r="D1246" t="str">
        <f t="shared" si="157"/>
        <v>U22-4</v>
      </c>
      <c r="E1246" t="s">
        <v>1090</v>
      </c>
      <c r="F1246">
        <v>4</v>
      </c>
      <c r="G1246" t="s">
        <v>301</v>
      </c>
      <c r="AT1246" t="str">
        <f t="shared" si="158"/>
        <v>+2.5V_XCVR</v>
      </c>
      <c r="AU1246" t="str">
        <f t="shared" si="159"/>
        <v>--</v>
      </c>
    </row>
    <row r="1247" spans="1:47" x14ac:dyDescent="0.25">
      <c r="A1247" t="str">
        <f t="shared" si="154"/>
        <v>U22-5</v>
      </c>
      <c r="B1247" t="str">
        <f t="shared" si="155"/>
        <v>VCCIOB</v>
      </c>
      <c r="C1247" t="str">
        <f t="shared" si="156"/>
        <v>U22-VCCIOB</v>
      </c>
      <c r="D1247" t="str">
        <f t="shared" si="157"/>
        <v>U22-5</v>
      </c>
      <c r="E1247" t="s">
        <v>1090</v>
      </c>
      <c r="F1247">
        <v>5</v>
      </c>
      <c r="G1247" t="s">
        <v>449</v>
      </c>
      <c r="AT1247" t="str">
        <f t="shared" si="158"/>
        <v>VCCIOB</v>
      </c>
      <c r="AU1247" t="str">
        <f t="shared" si="159"/>
        <v>--</v>
      </c>
    </row>
    <row r="1248" spans="1:47" x14ac:dyDescent="0.25">
      <c r="A1248" t="str">
        <f t="shared" si="154"/>
        <v>U22-6</v>
      </c>
      <c r="B1248" t="str">
        <f t="shared" si="155"/>
        <v>VCCIOB</v>
      </c>
      <c r="C1248" t="str">
        <f t="shared" si="156"/>
        <v>U22-VCCIOB</v>
      </c>
      <c r="D1248" t="str">
        <f t="shared" si="157"/>
        <v>U22-6</v>
      </c>
      <c r="E1248" t="s">
        <v>1090</v>
      </c>
      <c r="F1248">
        <v>6</v>
      </c>
      <c r="G1248" t="s">
        <v>449</v>
      </c>
      <c r="AT1248" t="str">
        <f t="shared" si="158"/>
        <v>VCCIOB</v>
      </c>
      <c r="AU1248" t="str">
        <f t="shared" si="159"/>
        <v>--</v>
      </c>
    </row>
    <row r="1249" spans="1:47" x14ac:dyDescent="0.25">
      <c r="A1249" t="str">
        <f t="shared" si="154"/>
        <v>U22-7</v>
      </c>
      <c r="B1249" t="str">
        <f t="shared" si="155"/>
        <v>GND</v>
      </c>
      <c r="C1249" t="str">
        <f t="shared" si="156"/>
        <v>U22-GND</v>
      </c>
      <c r="D1249" t="str">
        <f t="shared" si="157"/>
        <v>U22-7</v>
      </c>
      <c r="E1249" t="s">
        <v>1090</v>
      </c>
      <c r="F1249">
        <v>7</v>
      </c>
      <c r="G1249" t="s">
        <v>291</v>
      </c>
      <c r="AT1249" t="str">
        <f t="shared" si="158"/>
        <v>GND</v>
      </c>
      <c r="AU1249" t="str">
        <f t="shared" si="159"/>
        <v>--</v>
      </c>
    </row>
    <row r="1250" spans="1:47" x14ac:dyDescent="0.25">
      <c r="A1250" t="str">
        <f t="shared" si="154"/>
        <v>C1-1</v>
      </c>
      <c r="B1250" t="str">
        <f t="shared" si="155"/>
        <v>+1.8V</v>
      </c>
      <c r="C1250" t="str">
        <f t="shared" si="156"/>
        <v>C1-+1.8V</v>
      </c>
      <c r="D1250" t="str">
        <f t="shared" si="157"/>
        <v>C1-1</v>
      </c>
      <c r="E1250" t="s">
        <v>1203</v>
      </c>
      <c r="F1250">
        <v>1</v>
      </c>
      <c r="G1250" t="s">
        <v>295</v>
      </c>
      <c r="AT1250" t="str">
        <f t="shared" si="158"/>
        <v>+1.8V</v>
      </c>
      <c r="AU1250" t="str">
        <f t="shared" si="159"/>
        <v>--</v>
      </c>
    </row>
    <row r="1251" spans="1:47" x14ac:dyDescent="0.25">
      <c r="A1251" t="str">
        <f t="shared" si="154"/>
        <v>C1-2</v>
      </c>
      <c r="B1251" t="str">
        <f t="shared" si="155"/>
        <v>GND</v>
      </c>
      <c r="C1251" t="str">
        <f t="shared" si="156"/>
        <v>C1-GND</v>
      </c>
      <c r="D1251" t="str">
        <f t="shared" si="157"/>
        <v>C1-2</v>
      </c>
      <c r="E1251" t="s">
        <v>1203</v>
      </c>
      <c r="F1251">
        <v>2</v>
      </c>
      <c r="G1251" t="s">
        <v>291</v>
      </c>
      <c r="AT1251" t="str">
        <f t="shared" si="158"/>
        <v>GND</v>
      </c>
      <c r="AU1251" t="str">
        <f t="shared" si="159"/>
        <v>--</v>
      </c>
    </row>
    <row r="1252" spans="1:47" x14ac:dyDescent="0.25">
      <c r="A1252" t="str">
        <f t="shared" si="154"/>
        <v>C2-1</v>
      </c>
      <c r="B1252" t="str">
        <f t="shared" si="155"/>
        <v>GND</v>
      </c>
      <c r="C1252" t="str">
        <f t="shared" si="156"/>
        <v>C2-GND</v>
      </c>
      <c r="D1252" t="str">
        <f t="shared" si="157"/>
        <v>C2-1</v>
      </c>
      <c r="E1252" t="s">
        <v>1204</v>
      </c>
      <c r="F1252">
        <v>1</v>
      </c>
      <c r="G1252" t="s">
        <v>291</v>
      </c>
      <c r="AT1252" t="str">
        <f t="shared" si="158"/>
        <v>GND</v>
      </c>
      <c r="AU1252" t="str">
        <f t="shared" si="159"/>
        <v>--</v>
      </c>
    </row>
    <row r="1253" spans="1:47" x14ac:dyDescent="0.25">
      <c r="A1253" t="str">
        <f t="shared" si="154"/>
        <v>C2-2</v>
      </c>
      <c r="B1253" t="str">
        <f t="shared" si="155"/>
        <v>3.3VIN</v>
      </c>
      <c r="C1253" t="str">
        <f t="shared" si="156"/>
        <v>C2-3.3VIN</v>
      </c>
      <c r="D1253" t="str">
        <f t="shared" si="157"/>
        <v>C2-2</v>
      </c>
      <c r="E1253" t="s">
        <v>1204</v>
      </c>
      <c r="F1253">
        <v>2</v>
      </c>
      <c r="G1253" t="s">
        <v>305</v>
      </c>
      <c r="AT1253" t="str">
        <f t="shared" si="158"/>
        <v>3.3VIN</v>
      </c>
      <c r="AU1253" t="str">
        <f t="shared" si="159"/>
        <v>--</v>
      </c>
    </row>
    <row r="1254" spans="1:47" x14ac:dyDescent="0.25">
      <c r="A1254" t="str">
        <f t="shared" si="154"/>
        <v>C3-1</v>
      </c>
      <c r="B1254" t="str">
        <f t="shared" si="155"/>
        <v>GND</v>
      </c>
      <c r="C1254" t="str">
        <f t="shared" si="156"/>
        <v>C3-GND</v>
      </c>
      <c r="D1254" t="str">
        <f t="shared" si="157"/>
        <v>C3-1</v>
      </c>
      <c r="E1254" t="s">
        <v>1205</v>
      </c>
      <c r="F1254">
        <v>1</v>
      </c>
      <c r="G1254" t="s">
        <v>291</v>
      </c>
      <c r="AT1254" t="str">
        <f t="shared" si="158"/>
        <v>GND</v>
      </c>
      <c r="AU1254" t="str">
        <f t="shared" si="159"/>
        <v>--</v>
      </c>
    </row>
    <row r="1255" spans="1:47" x14ac:dyDescent="0.25">
      <c r="A1255" t="str">
        <f t="shared" si="154"/>
        <v>C3-2</v>
      </c>
      <c r="B1255" t="str">
        <f t="shared" si="155"/>
        <v>3.3VIN</v>
      </c>
      <c r="C1255" t="str">
        <f t="shared" si="156"/>
        <v>C3-3.3VIN</v>
      </c>
      <c r="D1255" t="str">
        <f t="shared" si="157"/>
        <v>C3-2</v>
      </c>
      <c r="E1255" t="s">
        <v>1205</v>
      </c>
      <c r="F1255">
        <v>2</v>
      </c>
      <c r="G1255" t="s">
        <v>305</v>
      </c>
      <c r="AT1255" t="str">
        <f t="shared" si="158"/>
        <v>3.3VIN</v>
      </c>
      <c r="AU1255" t="str">
        <f t="shared" si="159"/>
        <v>--</v>
      </c>
    </row>
    <row r="1256" spans="1:47" x14ac:dyDescent="0.25">
      <c r="A1256" t="str">
        <f t="shared" si="154"/>
        <v>C4-1</v>
      </c>
      <c r="B1256" t="str">
        <f t="shared" si="155"/>
        <v>GND</v>
      </c>
      <c r="C1256" t="str">
        <f t="shared" si="156"/>
        <v>C4-GND</v>
      </c>
      <c r="D1256" t="str">
        <f t="shared" si="157"/>
        <v>C4-1</v>
      </c>
      <c r="E1256" t="s">
        <v>1131</v>
      </c>
      <c r="F1256">
        <v>1</v>
      </c>
      <c r="G1256" t="s">
        <v>291</v>
      </c>
      <c r="AT1256" t="str">
        <f t="shared" si="158"/>
        <v>GND</v>
      </c>
      <c r="AU1256" t="str">
        <f t="shared" si="159"/>
        <v>--</v>
      </c>
    </row>
    <row r="1257" spans="1:47" x14ac:dyDescent="0.25">
      <c r="A1257" t="str">
        <f t="shared" si="154"/>
        <v>C4-2</v>
      </c>
      <c r="B1257" t="str">
        <f t="shared" si="155"/>
        <v>3.3VIN</v>
      </c>
      <c r="C1257" t="str">
        <f t="shared" si="156"/>
        <v>C4-3.3VIN</v>
      </c>
      <c r="D1257" t="str">
        <f t="shared" si="157"/>
        <v>C4-2</v>
      </c>
      <c r="E1257" t="s">
        <v>1131</v>
      </c>
      <c r="F1257">
        <v>2</v>
      </c>
      <c r="G1257" t="s">
        <v>305</v>
      </c>
      <c r="AT1257" t="str">
        <f t="shared" si="158"/>
        <v>3.3VIN</v>
      </c>
      <c r="AU1257" t="str">
        <f t="shared" si="159"/>
        <v>--</v>
      </c>
    </row>
    <row r="1258" spans="1:47" x14ac:dyDescent="0.25">
      <c r="A1258" t="str">
        <f t="shared" si="154"/>
        <v>C5-1</v>
      </c>
      <c r="B1258" t="str">
        <f t="shared" si="155"/>
        <v>GND</v>
      </c>
      <c r="C1258" t="str">
        <f t="shared" si="156"/>
        <v>C5-GND</v>
      </c>
      <c r="D1258" t="str">
        <f t="shared" si="157"/>
        <v>C5-1</v>
      </c>
      <c r="E1258" t="s">
        <v>1132</v>
      </c>
      <c r="F1258">
        <v>1</v>
      </c>
      <c r="G1258" t="s">
        <v>291</v>
      </c>
      <c r="AT1258" t="str">
        <f t="shared" si="158"/>
        <v>GND</v>
      </c>
      <c r="AU1258" t="str">
        <f t="shared" si="159"/>
        <v>--</v>
      </c>
    </row>
    <row r="1259" spans="1:47" x14ac:dyDescent="0.25">
      <c r="A1259" t="str">
        <f t="shared" si="154"/>
        <v>C5-2</v>
      </c>
      <c r="B1259" t="str">
        <f t="shared" si="155"/>
        <v>3.3VIN</v>
      </c>
      <c r="C1259" t="str">
        <f t="shared" si="156"/>
        <v>C5-3.3VIN</v>
      </c>
      <c r="D1259" t="str">
        <f t="shared" si="157"/>
        <v>C5-2</v>
      </c>
      <c r="E1259" t="s">
        <v>1132</v>
      </c>
      <c r="F1259">
        <v>2</v>
      </c>
      <c r="G1259" t="s">
        <v>305</v>
      </c>
      <c r="AT1259" t="str">
        <f t="shared" si="158"/>
        <v>3.3VIN</v>
      </c>
      <c r="AU1259" t="str">
        <f t="shared" si="159"/>
        <v>--</v>
      </c>
    </row>
    <row r="1260" spans="1:47" x14ac:dyDescent="0.25">
      <c r="A1260" t="str">
        <f t="shared" si="154"/>
        <v>C6-1</v>
      </c>
      <c r="B1260" t="str">
        <f t="shared" si="155"/>
        <v>GND</v>
      </c>
      <c r="C1260" t="str">
        <f t="shared" si="156"/>
        <v>C6-GND</v>
      </c>
      <c r="D1260" t="str">
        <f t="shared" si="157"/>
        <v>C6-1</v>
      </c>
      <c r="E1260" t="s">
        <v>1133</v>
      </c>
      <c r="F1260">
        <v>1</v>
      </c>
      <c r="G1260" t="s">
        <v>291</v>
      </c>
      <c r="AT1260" t="str">
        <f t="shared" si="158"/>
        <v>GND</v>
      </c>
      <c r="AU1260" t="str">
        <f t="shared" si="159"/>
        <v>--</v>
      </c>
    </row>
    <row r="1261" spans="1:47" x14ac:dyDescent="0.25">
      <c r="A1261" t="str">
        <f t="shared" si="154"/>
        <v>C6-2</v>
      </c>
      <c r="B1261" t="str">
        <f t="shared" si="155"/>
        <v>+1.8V</v>
      </c>
      <c r="C1261" t="str">
        <f t="shared" si="156"/>
        <v>C6-+1.8V</v>
      </c>
      <c r="D1261" t="str">
        <f t="shared" si="157"/>
        <v>C6-2</v>
      </c>
      <c r="E1261" t="s">
        <v>1133</v>
      </c>
      <c r="F1261">
        <v>2</v>
      </c>
      <c r="G1261" t="s">
        <v>295</v>
      </c>
      <c r="AT1261" t="str">
        <f t="shared" si="158"/>
        <v>+1.8V</v>
      </c>
      <c r="AU1261" t="str">
        <f t="shared" si="159"/>
        <v>--</v>
      </c>
    </row>
    <row r="1262" spans="1:47" x14ac:dyDescent="0.25">
      <c r="A1262" t="str">
        <f t="shared" si="154"/>
        <v>C7-1</v>
      </c>
      <c r="B1262" t="str">
        <f t="shared" si="155"/>
        <v>GND</v>
      </c>
      <c r="C1262" t="str">
        <f t="shared" si="156"/>
        <v>C7-GND</v>
      </c>
      <c r="D1262" t="str">
        <f t="shared" si="157"/>
        <v>C7-1</v>
      </c>
      <c r="E1262" t="s">
        <v>1134</v>
      </c>
      <c r="F1262">
        <v>1</v>
      </c>
      <c r="G1262" t="s">
        <v>291</v>
      </c>
      <c r="AT1262" t="str">
        <f t="shared" si="158"/>
        <v>GND</v>
      </c>
      <c r="AU1262" t="str">
        <f t="shared" si="159"/>
        <v>--</v>
      </c>
    </row>
    <row r="1263" spans="1:47" x14ac:dyDescent="0.25">
      <c r="A1263" t="str">
        <f t="shared" si="154"/>
        <v>C7-2</v>
      </c>
      <c r="B1263" t="str">
        <f t="shared" si="155"/>
        <v>3.3VIN</v>
      </c>
      <c r="C1263" t="str">
        <f t="shared" si="156"/>
        <v>C7-3.3VIN</v>
      </c>
      <c r="D1263" t="str">
        <f t="shared" si="157"/>
        <v>C7-2</v>
      </c>
      <c r="E1263" t="s">
        <v>1134</v>
      </c>
      <c r="F1263">
        <v>2</v>
      </c>
      <c r="G1263" t="s">
        <v>305</v>
      </c>
      <c r="AT1263" t="str">
        <f t="shared" si="158"/>
        <v>3.3VIN</v>
      </c>
      <c r="AU1263" t="str">
        <f t="shared" si="159"/>
        <v>--</v>
      </c>
    </row>
    <row r="1264" spans="1:47" x14ac:dyDescent="0.25">
      <c r="A1264" t="str">
        <f t="shared" si="154"/>
        <v>C8-1</v>
      </c>
      <c r="B1264" t="str">
        <f t="shared" si="155"/>
        <v>GND</v>
      </c>
      <c r="C1264" t="str">
        <f t="shared" si="156"/>
        <v>C8-GND</v>
      </c>
      <c r="D1264" t="str">
        <f t="shared" si="157"/>
        <v>C8-1</v>
      </c>
      <c r="E1264" t="s">
        <v>996</v>
      </c>
      <c r="F1264">
        <v>1</v>
      </c>
      <c r="G1264" t="s">
        <v>291</v>
      </c>
      <c r="AT1264" t="str">
        <f t="shared" si="158"/>
        <v>GND</v>
      </c>
      <c r="AU1264" t="str">
        <f t="shared" si="159"/>
        <v>--</v>
      </c>
    </row>
    <row r="1265" spans="1:47" x14ac:dyDescent="0.25">
      <c r="A1265" t="str">
        <f t="shared" si="154"/>
        <v>C8-2</v>
      </c>
      <c r="B1265" t="str">
        <f t="shared" si="155"/>
        <v>3.3VIN</v>
      </c>
      <c r="C1265" t="str">
        <f t="shared" si="156"/>
        <v>C8-3.3VIN</v>
      </c>
      <c r="D1265" t="str">
        <f t="shared" si="157"/>
        <v>C8-2</v>
      </c>
      <c r="E1265" t="s">
        <v>996</v>
      </c>
      <c r="F1265">
        <v>2</v>
      </c>
      <c r="G1265" t="s">
        <v>305</v>
      </c>
      <c r="AT1265" t="str">
        <f t="shared" si="158"/>
        <v>3.3VIN</v>
      </c>
      <c r="AU1265" t="str">
        <f t="shared" si="159"/>
        <v>--</v>
      </c>
    </row>
    <row r="1266" spans="1:47" x14ac:dyDescent="0.25">
      <c r="A1266" t="str">
        <f t="shared" si="154"/>
        <v>C9-1</v>
      </c>
      <c r="B1266" t="str">
        <f t="shared" si="155"/>
        <v>GND</v>
      </c>
      <c r="C1266" t="str">
        <f t="shared" si="156"/>
        <v>C9-GND</v>
      </c>
      <c r="D1266" t="str">
        <f t="shared" si="157"/>
        <v>C9-1</v>
      </c>
      <c r="E1266" t="s">
        <v>1135</v>
      </c>
      <c r="F1266">
        <v>1</v>
      </c>
      <c r="G1266" t="s">
        <v>291</v>
      </c>
      <c r="AT1266" t="str">
        <f t="shared" si="158"/>
        <v>GND</v>
      </c>
      <c r="AU1266" t="str">
        <f t="shared" si="159"/>
        <v>--</v>
      </c>
    </row>
    <row r="1267" spans="1:47" x14ac:dyDescent="0.25">
      <c r="A1267" t="str">
        <f t="shared" si="154"/>
        <v>C9-2</v>
      </c>
      <c r="B1267" t="str">
        <f t="shared" si="155"/>
        <v>+1.8V</v>
      </c>
      <c r="C1267" t="str">
        <f t="shared" si="156"/>
        <v>C9-+1.8V</v>
      </c>
      <c r="D1267" t="str">
        <f t="shared" si="157"/>
        <v>C9-2</v>
      </c>
      <c r="E1267" t="s">
        <v>1135</v>
      </c>
      <c r="F1267">
        <v>2</v>
      </c>
      <c r="G1267" t="s">
        <v>295</v>
      </c>
      <c r="AT1267" t="str">
        <f t="shared" si="158"/>
        <v>+1.8V</v>
      </c>
      <c r="AU1267" t="str">
        <f t="shared" si="159"/>
        <v>--</v>
      </c>
    </row>
    <row r="1268" spans="1:47" x14ac:dyDescent="0.25">
      <c r="A1268" t="str">
        <f t="shared" si="154"/>
        <v>C10-1</v>
      </c>
      <c r="B1268" t="str">
        <f t="shared" si="155"/>
        <v>GND</v>
      </c>
      <c r="C1268" t="str">
        <f t="shared" si="156"/>
        <v>C10-GND</v>
      </c>
      <c r="D1268" t="str">
        <f t="shared" si="157"/>
        <v>C10-1</v>
      </c>
      <c r="E1268" t="s">
        <v>1136</v>
      </c>
      <c r="F1268">
        <v>1</v>
      </c>
      <c r="G1268" t="s">
        <v>291</v>
      </c>
      <c r="AT1268" t="str">
        <f t="shared" si="158"/>
        <v>GND</v>
      </c>
      <c r="AU1268" t="str">
        <f t="shared" si="159"/>
        <v>--</v>
      </c>
    </row>
    <row r="1269" spans="1:47" x14ac:dyDescent="0.25">
      <c r="A1269" t="str">
        <f t="shared" si="154"/>
        <v>C10-2</v>
      </c>
      <c r="B1269" t="str">
        <f t="shared" si="155"/>
        <v>NetC10_2</v>
      </c>
      <c r="C1269" t="str">
        <f t="shared" si="156"/>
        <v>C10-NetC10_2</v>
      </c>
      <c r="D1269" t="str">
        <f t="shared" si="157"/>
        <v>C10-2</v>
      </c>
      <c r="E1269" t="s">
        <v>1136</v>
      </c>
      <c r="F1269">
        <v>2</v>
      </c>
      <c r="G1269" t="s">
        <v>610</v>
      </c>
      <c r="AT1269" t="str">
        <f t="shared" si="158"/>
        <v>NetC10_2</v>
      </c>
      <c r="AU1269" t="str">
        <f t="shared" si="159"/>
        <v>--</v>
      </c>
    </row>
    <row r="1270" spans="1:47" x14ac:dyDescent="0.25">
      <c r="A1270" t="str">
        <f t="shared" si="154"/>
        <v>C11-1</v>
      </c>
      <c r="B1270" t="str">
        <f t="shared" si="155"/>
        <v>VCCIOD</v>
      </c>
      <c r="C1270" t="str">
        <f t="shared" si="156"/>
        <v>C11-VCCIOD</v>
      </c>
      <c r="D1270" t="str">
        <f t="shared" si="157"/>
        <v>C11-1</v>
      </c>
      <c r="E1270" t="s">
        <v>1137</v>
      </c>
      <c r="F1270">
        <v>1</v>
      </c>
      <c r="G1270" t="s">
        <v>451</v>
      </c>
      <c r="AT1270" t="str">
        <f t="shared" si="158"/>
        <v>VCCIOD</v>
      </c>
      <c r="AU1270" t="str">
        <f t="shared" si="159"/>
        <v>--</v>
      </c>
    </row>
    <row r="1271" spans="1:47" x14ac:dyDescent="0.25">
      <c r="A1271" t="str">
        <f t="shared" si="154"/>
        <v>C11-2</v>
      </c>
      <c r="B1271" t="str">
        <f t="shared" si="155"/>
        <v>GND</v>
      </c>
      <c r="C1271" t="str">
        <f t="shared" si="156"/>
        <v>C11-GND</v>
      </c>
      <c r="D1271" t="str">
        <f t="shared" si="157"/>
        <v>C11-2</v>
      </c>
      <c r="E1271" t="s">
        <v>1137</v>
      </c>
      <c r="F1271">
        <v>2</v>
      </c>
      <c r="G1271" t="s">
        <v>291</v>
      </c>
      <c r="AT1271" t="str">
        <f t="shared" si="158"/>
        <v>GND</v>
      </c>
      <c r="AU1271" t="str">
        <f t="shared" si="159"/>
        <v>--</v>
      </c>
    </row>
    <row r="1272" spans="1:47" x14ac:dyDescent="0.25">
      <c r="A1272" t="str">
        <f t="shared" si="154"/>
        <v>C12-1</v>
      </c>
      <c r="B1272" t="str">
        <f t="shared" si="155"/>
        <v>VCCIOD</v>
      </c>
      <c r="C1272" t="str">
        <f t="shared" si="156"/>
        <v>C12-VCCIOD</v>
      </c>
      <c r="D1272" t="str">
        <f t="shared" si="157"/>
        <v>C12-1</v>
      </c>
      <c r="E1272" t="s">
        <v>1138</v>
      </c>
      <c r="F1272">
        <v>1</v>
      </c>
      <c r="G1272" t="s">
        <v>451</v>
      </c>
      <c r="AT1272" t="str">
        <f t="shared" si="158"/>
        <v>VCCIOD</v>
      </c>
      <c r="AU1272" t="str">
        <f t="shared" si="159"/>
        <v>--</v>
      </c>
    </row>
    <row r="1273" spans="1:47" x14ac:dyDescent="0.25">
      <c r="A1273" t="str">
        <f t="shared" si="154"/>
        <v>C12-2</v>
      </c>
      <c r="B1273" t="str">
        <f t="shared" si="155"/>
        <v>GND</v>
      </c>
      <c r="C1273" t="str">
        <f t="shared" si="156"/>
        <v>C12-GND</v>
      </c>
      <c r="D1273" t="str">
        <f t="shared" si="157"/>
        <v>C12-2</v>
      </c>
      <c r="E1273" t="s">
        <v>1138</v>
      </c>
      <c r="F1273">
        <v>2</v>
      </c>
      <c r="G1273" t="s">
        <v>291</v>
      </c>
      <c r="AT1273" t="str">
        <f t="shared" si="158"/>
        <v>GND</v>
      </c>
      <c r="AU1273" t="str">
        <f t="shared" si="159"/>
        <v>--</v>
      </c>
    </row>
    <row r="1274" spans="1:47" x14ac:dyDescent="0.25">
      <c r="A1274" t="str">
        <f t="shared" si="154"/>
        <v>C13-1</v>
      </c>
      <c r="B1274" t="str">
        <f t="shared" si="155"/>
        <v>VCCIOD</v>
      </c>
      <c r="C1274" t="str">
        <f t="shared" si="156"/>
        <v>C13-VCCIOD</v>
      </c>
      <c r="D1274" t="str">
        <f t="shared" si="157"/>
        <v>C13-1</v>
      </c>
      <c r="E1274" t="s">
        <v>1139</v>
      </c>
      <c r="F1274">
        <v>1</v>
      </c>
      <c r="G1274" t="s">
        <v>451</v>
      </c>
      <c r="AT1274" t="str">
        <f t="shared" si="158"/>
        <v>VCCIOD</v>
      </c>
      <c r="AU1274" t="str">
        <f t="shared" si="159"/>
        <v>--</v>
      </c>
    </row>
    <row r="1275" spans="1:47" x14ac:dyDescent="0.25">
      <c r="A1275" t="str">
        <f t="shared" si="154"/>
        <v>C13-2</v>
      </c>
      <c r="B1275" t="str">
        <f t="shared" si="155"/>
        <v>GND</v>
      </c>
      <c r="C1275" t="str">
        <f t="shared" si="156"/>
        <v>C13-GND</v>
      </c>
      <c r="D1275" t="str">
        <f t="shared" si="157"/>
        <v>C13-2</v>
      </c>
      <c r="E1275" t="s">
        <v>1139</v>
      </c>
      <c r="F1275">
        <v>2</v>
      </c>
      <c r="G1275" t="s">
        <v>291</v>
      </c>
      <c r="AT1275" t="str">
        <f t="shared" si="158"/>
        <v>GND</v>
      </c>
      <c r="AU1275" t="str">
        <f t="shared" si="159"/>
        <v>--</v>
      </c>
    </row>
    <row r="1276" spans="1:47" x14ac:dyDescent="0.25">
      <c r="A1276" t="str">
        <f t="shared" si="154"/>
        <v>C14-1</v>
      </c>
      <c r="B1276" t="str">
        <f t="shared" si="155"/>
        <v>VCCIOD</v>
      </c>
      <c r="C1276" t="str">
        <f t="shared" si="156"/>
        <v>C14-VCCIOD</v>
      </c>
      <c r="D1276" t="str">
        <f t="shared" si="157"/>
        <v>C14-1</v>
      </c>
      <c r="E1276" t="s">
        <v>1140</v>
      </c>
      <c r="F1276">
        <v>1</v>
      </c>
      <c r="G1276" t="s">
        <v>451</v>
      </c>
      <c r="AT1276" t="str">
        <f t="shared" si="158"/>
        <v>VCCIOD</v>
      </c>
      <c r="AU1276" t="str">
        <f t="shared" si="159"/>
        <v>--</v>
      </c>
    </row>
    <row r="1277" spans="1:47" x14ac:dyDescent="0.25">
      <c r="A1277" t="str">
        <f t="shared" si="154"/>
        <v>C14-2</v>
      </c>
      <c r="B1277" t="str">
        <f t="shared" si="155"/>
        <v>GND</v>
      </c>
      <c r="C1277" t="str">
        <f t="shared" si="156"/>
        <v>C14-GND</v>
      </c>
      <c r="D1277" t="str">
        <f t="shared" si="157"/>
        <v>C14-2</v>
      </c>
      <c r="E1277" t="s">
        <v>1140</v>
      </c>
      <c r="F1277">
        <v>2</v>
      </c>
      <c r="G1277" t="s">
        <v>291</v>
      </c>
      <c r="AT1277" t="str">
        <f t="shared" si="158"/>
        <v>GND</v>
      </c>
      <c r="AU1277" t="str">
        <f t="shared" si="159"/>
        <v>--</v>
      </c>
    </row>
    <row r="1278" spans="1:47" x14ac:dyDescent="0.25">
      <c r="A1278" t="str">
        <f t="shared" si="154"/>
        <v>C15-1</v>
      </c>
      <c r="B1278" t="str">
        <f t="shared" si="155"/>
        <v>VCCIOD</v>
      </c>
      <c r="C1278" t="str">
        <f t="shared" si="156"/>
        <v>C15-VCCIOD</v>
      </c>
      <c r="D1278" t="str">
        <f t="shared" si="157"/>
        <v>C15-1</v>
      </c>
      <c r="E1278" t="s">
        <v>1141</v>
      </c>
      <c r="F1278">
        <v>1</v>
      </c>
      <c r="G1278" t="s">
        <v>451</v>
      </c>
      <c r="AT1278" t="str">
        <f t="shared" si="158"/>
        <v>VCCIOD</v>
      </c>
      <c r="AU1278" t="str">
        <f t="shared" si="159"/>
        <v>--</v>
      </c>
    </row>
    <row r="1279" spans="1:47" x14ac:dyDescent="0.25">
      <c r="A1279" t="str">
        <f t="shared" si="154"/>
        <v>C15-2</v>
      </c>
      <c r="B1279" t="str">
        <f t="shared" si="155"/>
        <v>GND</v>
      </c>
      <c r="C1279" t="str">
        <f t="shared" si="156"/>
        <v>C15-GND</v>
      </c>
      <c r="D1279" t="str">
        <f t="shared" si="157"/>
        <v>C15-2</v>
      </c>
      <c r="E1279" t="s">
        <v>1141</v>
      </c>
      <c r="F1279">
        <v>2</v>
      </c>
      <c r="G1279" t="s">
        <v>291</v>
      </c>
      <c r="AT1279" t="str">
        <f t="shared" si="158"/>
        <v>GND</v>
      </c>
      <c r="AU1279" t="str">
        <f t="shared" si="159"/>
        <v>--</v>
      </c>
    </row>
    <row r="1280" spans="1:47" x14ac:dyDescent="0.25">
      <c r="A1280" t="str">
        <f t="shared" si="154"/>
        <v>C16-1</v>
      </c>
      <c r="B1280" t="str">
        <f t="shared" si="155"/>
        <v>VCCIOD</v>
      </c>
      <c r="C1280" t="str">
        <f t="shared" si="156"/>
        <v>C16-VCCIOD</v>
      </c>
      <c r="D1280" t="str">
        <f t="shared" si="157"/>
        <v>C16-1</v>
      </c>
      <c r="E1280" t="s">
        <v>1142</v>
      </c>
      <c r="F1280">
        <v>1</v>
      </c>
      <c r="G1280" t="s">
        <v>451</v>
      </c>
      <c r="AT1280" t="str">
        <f t="shared" si="158"/>
        <v>VCCIOD</v>
      </c>
      <c r="AU1280" t="str">
        <f t="shared" si="159"/>
        <v>--</v>
      </c>
    </row>
    <row r="1281" spans="1:47" x14ac:dyDescent="0.25">
      <c r="A1281" t="str">
        <f t="shared" si="154"/>
        <v>C16-2</v>
      </c>
      <c r="B1281" t="str">
        <f t="shared" si="155"/>
        <v>GND</v>
      </c>
      <c r="C1281" t="str">
        <f t="shared" si="156"/>
        <v>C16-GND</v>
      </c>
      <c r="D1281" t="str">
        <f t="shared" si="157"/>
        <v>C16-2</v>
      </c>
      <c r="E1281" t="s">
        <v>1142</v>
      </c>
      <c r="F1281">
        <v>2</v>
      </c>
      <c r="G1281" t="s">
        <v>291</v>
      </c>
      <c r="AT1281" t="str">
        <f t="shared" si="158"/>
        <v>GND</v>
      </c>
      <c r="AU1281" t="str">
        <f t="shared" si="159"/>
        <v>--</v>
      </c>
    </row>
    <row r="1282" spans="1:47" x14ac:dyDescent="0.25">
      <c r="A1282" t="str">
        <f t="shared" si="154"/>
        <v>C17-1</v>
      </c>
      <c r="B1282" t="str">
        <f t="shared" si="155"/>
        <v>VCCIOD</v>
      </c>
      <c r="C1282" t="str">
        <f t="shared" si="156"/>
        <v>C17-VCCIOD</v>
      </c>
      <c r="D1282" t="str">
        <f t="shared" si="157"/>
        <v>C17-1</v>
      </c>
      <c r="E1282" t="s">
        <v>1143</v>
      </c>
      <c r="F1282">
        <v>1</v>
      </c>
      <c r="G1282" t="s">
        <v>451</v>
      </c>
      <c r="AT1282" t="str">
        <f t="shared" si="158"/>
        <v>VCCIOD</v>
      </c>
      <c r="AU1282" t="str">
        <f t="shared" si="159"/>
        <v>--</v>
      </c>
    </row>
    <row r="1283" spans="1:47" x14ac:dyDescent="0.25">
      <c r="A1283" t="str">
        <f t="shared" si="154"/>
        <v>C17-2</v>
      </c>
      <c r="B1283" t="str">
        <f t="shared" si="155"/>
        <v>GND</v>
      </c>
      <c r="C1283" t="str">
        <f t="shared" si="156"/>
        <v>C17-GND</v>
      </c>
      <c r="D1283" t="str">
        <f t="shared" si="157"/>
        <v>C17-2</v>
      </c>
      <c r="E1283" t="s">
        <v>1143</v>
      </c>
      <c r="F1283">
        <v>2</v>
      </c>
      <c r="G1283" t="s">
        <v>291</v>
      </c>
      <c r="AT1283" t="str">
        <f t="shared" si="158"/>
        <v>GND</v>
      </c>
      <c r="AU1283" t="str">
        <f t="shared" si="159"/>
        <v>--</v>
      </c>
    </row>
    <row r="1284" spans="1:47" x14ac:dyDescent="0.25">
      <c r="A1284" t="str">
        <f t="shared" si="154"/>
        <v>C18-1</v>
      </c>
      <c r="B1284" t="str">
        <f t="shared" si="155"/>
        <v>VCCIOD</v>
      </c>
      <c r="C1284" t="str">
        <f t="shared" si="156"/>
        <v>C18-VCCIOD</v>
      </c>
      <c r="D1284" t="str">
        <f t="shared" si="157"/>
        <v>C18-1</v>
      </c>
      <c r="E1284" t="s">
        <v>997</v>
      </c>
      <c r="F1284">
        <v>1</v>
      </c>
      <c r="G1284" t="s">
        <v>451</v>
      </c>
      <c r="AT1284" t="str">
        <f t="shared" si="158"/>
        <v>VCCIOD</v>
      </c>
      <c r="AU1284" t="str">
        <f t="shared" si="159"/>
        <v>--</v>
      </c>
    </row>
    <row r="1285" spans="1:47" x14ac:dyDescent="0.25">
      <c r="A1285" t="str">
        <f t="shared" si="154"/>
        <v>C18-2</v>
      </c>
      <c r="B1285" t="str">
        <f t="shared" si="155"/>
        <v>GND</v>
      </c>
      <c r="C1285" t="str">
        <f t="shared" si="156"/>
        <v>C18-GND</v>
      </c>
      <c r="D1285" t="str">
        <f t="shared" si="157"/>
        <v>C18-2</v>
      </c>
      <c r="E1285" t="s">
        <v>997</v>
      </c>
      <c r="F1285">
        <v>2</v>
      </c>
      <c r="G1285" t="s">
        <v>291</v>
      </c>
      <c r="AT1285" t="str">
        <f t="shared" si="158"/>
        <v>GND</v>
      </c>
      <c r="AU1285" t="str">
        <f t="shared" si="159"/>
        <v>--</v>
      </c>
    </row>
    <row r="1286" spans="1:47" x14ac:dyDescent="0.25">
      <c r="A1286" t="str">
        <f t="shared" ref="A1286:A1349" si="160">$E1286&amp;"-"&amp;$F1286</f>
        <v>C19-1</v>
      </c>
      <c r="B1286" t="str">
        <f t="shared" ref="B1286:B1349" si="161">IF(OR(E1286=$A$2,E1286=$B$2,E1286=$C$2,E1286=$D$2),"--",G1286)</f>
        <v>VCCIOD</v>
      </c>
      <c r="C1286" t="str">
        <f t="shared" ref="C1286:C1349" si="162">$E1286&amp;"-"&amp;$G1286</f>
        <v>C19-VCCIOD</v>
      </c>
      <c r="D1286" t="str">
        <f t="shared" ref="D1286:D1349" si="163">A1286</f>
        <v>C19-1</v>
      </c>
      <c r="E1286" t="s">
        <v>1144</v>
      </c>
      <c r="F1286">
        <v>1</v>
      </c>
      <c r="G1286" t="s">
        <v>451</v>
      </c>
      <c r="AT1286" t="str">
        <f t="shared" ref="AT1286:AT1349" si="164">IF(IF(COUNTIF($AO$6:$AQ$150,B1286)&gt;0,"---","--")="---",VLOOKUP(B1286,$AO$6:$AQ$150,3,0),B1286)</f>
        <v>VCCIOD</v>
      </c>
      <c r="AU1286" t="str">
        <f t="shared" ref="AU1286:AU1349" si="165">IF(IF(COUNTIF($AO$6:$AQ$150,B1286)&gt;0,"---","--")="---",VLOOKUP(B1286,$AO$6:$AQ$150,2,0),"--")</f>
        <v>--</v>
      </c>
    </row>
    <row r="1287" spans="1:47" x14ac:dyDescent="0.25">
      <c r="A1287" t="str">
        <f t="shared" si="160"/>
        <v>C19-2</v>
      </c>
      <c r="B1287" t="str">
        <f t="shared" si="161"/>
        <v>GND</v>
      </c>
      <c r="C1287" t="str">
        <f t="shared" si="162"/>
        <v>C19-GND</v>
      </c>
      <c r="D1287" t="str">
        <f t="shared" si="163"/>
        <v>C19-2</v>
      </c>
      <c r="E1287" t="s">
        <v>1144</v>
      </c>
      <c r="F1287">
        <v>2</v>
      </c>
      <c r="G1287" t="s">
        <v>291</v>
      </c>
      <c r="AT1287" t="str">
        <f t="shared" si="164"/>
        <v>GND</v>
      </c>
      <c r="AU1287" t="str">
        <f t="shared" si="165"/>
        <v>--</v>
      </c>
    </row>
    <row r="1288" spans="1:47" x14ac:dyDescent="0.25">
      <c r="A1288" t="str">
        <f t="shared" si="160"/>
        <v>C20-1</v>
      </c>
      <c r="B1288" t="str">
        <f t="shared" si="161"/>
        <v>VCCIOD</v>
      </c>
      <c r="C1288" t="str">
        <f t="shared" si="162"/>
        <v>C20-VCCIOD</v>
      </c>
      <c r="D1288" t="str">
        <f t="shared" si="163"/>
        <v>C20-1</v>
      </c>
      <c r="E1288" t="s">
        <v>1145</v>
      </c>
      <c r="F1288">
        <v>1</v>
      </c>
      <c r="G1288" t="s">
        <v>451</v>
      </c>
      <c r="AT1288" t="str">
        <f t="shared" si="164"/>
        <v>VCCIOD</v>
      </c>
      <c r="AU1288" t="str">
        <f t="shared" si="165"/>
        <v>--</v>
      </c>
    </row>
    <row r="1289" spans="1:47" x14ac:dyDescent="0.25">
      <c r="A1289" t="str">
        <f t="shared" si="160"/>
        <v>C20-2</v>
      </c>
      <c r="B1289" t="str">
        <f t="shared" si="161"/>
        <v>GND</v>
      </c>
      <c r="C1289" t="str">
        <f t="shared" si="162"/>
        <v>C20-GND</v>
      </c>
      <c r="D1289" t="str">
        <f t="shared" si="163"/>
        <v>C20-2</v>
      </c>
      <c r="E1289" t="s">
        <v>1145</v>
      </c>
      <c r="F1289">
        <v>2</v>
      </c>
      <c r="G1289" t="s">
        <v>291</v>
      </c>
      <c r="AT1289" t="str">
        <f t="shared" si="164"/>
        <v>GND</v>
      </c>
      <c r="AU1289" t="str">
        <f t="shared" si="165"/>
        <v>--</v>
      </c>
    </row>
    <row r="1290" spans="1:47" x14ac:dyDescent="0.25">
      <c r="A1290" t="str">
        <f t="shared" si="160"/>
        <v>C21-1</v>
      </c>
      <c r="B1290" t="str">
        <f t="shared" si="161"/>
        <v>VCCIOD</v>
      </c>
      <c r="C1290" t="str">
        <f t="shared" si="162"/>
        <v>C21-VCCIOD</v>
      </c>
      <c r="D1290" t="str">
        <f t="shared" si="163"/>
        <v>C21-1</v>
      </c>
      <c r="E1290" t="s">
        <v>1146</v>
      </c>
      <c r="F1290">
        <v>1</v>
      </c>
      <c r="G1290" t="s">
        <v>451</v>
      </c>
      <c r="AT1290" t="str">
        <f t="shared" si="164"/>
        <v>VCCIOD</v>
      </c>
      <c r="AU1290" t="str">
        <f t="shared" si="165"/>
        <v>--</v>
      </c>
    </row>
    <row r="1291" spans="1:47" x14ac:dyDescent="0.25">
      <c r="A1291" t="str">
        <f t="shared" si="160"/>
        <v>C21-2</v>
      </c>
      <c r="B1291" t="str">
        <f t="shared" si="161"/>
        <v>GND</v>
      </c>
      <c r="C1291" t="str">
        <f t="shared" si="162"/>
        <v>C21-GND</v>
      </c>
      <c r="D1291" t="str">
        <f t="shared" si="163"/>
        <v>C21-2</v>
      </c>
      <c r="E1291" t="s">
        <v>1146</v>
      </c>
      <c r="F1291">
        <v>2</v>
      </c>
      <c r="G1291" t="s">
        <v>291</v>
      </c>
      <c r="AT1291" t="str">
        <f t="shared" si="164"/>
        <v>GND</v>
      </c>
      <c r="AU1291" t="str">
        <f t="shared" si="165"/>
        <v>--</v>
      </c>
    </row>
    <row r="1292" spans="1:47" x14ac:dyDescent="0.25">
      <c r="A1292" t="str">
        <f t="shared" si="160"/>
        <v>C22-1</v>
      </c>
      <c r="B1292" t="str">
        <f t="shared" si="161"/>
        <v>VCCIOD</v>
      </c>
      <c r="C1292" t="str">
        <f t="shared" si="162"/>
        <v>C22-VCCIOD</v>
      </c>
      <c r="D1292" t="str">
        <f t="shared" si="163"/>
        <v>C22-1</v>
      </c>
      <c r="E1292" t="s">
        <v>1147</v>
      </c>
      <c r="F1292">
        <v>1</v>
      </c>
      <c r="G1292" t="s">
        <v>451</v>
      </c>
      <c r="AT1292" t="str">
        <f t="shared" si="164"/>
        <v>VCCIOD</v>
      </c>
      <c r="AU1292" t="str">
        <f t="shared" si="165"/>
        <v>--</v>
      </c>
    </row>
    <row r="1293" spans="1:47" x14ac:dyDescent="0.25">
      <c r="A1293" t="str">
        <f t="shared" si="160"/>
        <v>C22-2</v>
      </c>
      <c r="B1293" t="str">
        <f t="shared" si="161"/>
        <v>GND</v>
      </c>
      <c r="C1293" t="str">
        <f t="shared" si="162"/>
        <v>C22-GND</v>
      </c>
      <c r="D1293" t="str">
        <f t="shared" si="163"/>
        <v>C22-2</v>
      </c>
      <c r="E1293" t="s">
        <v>1147</v>
      </c>
      <c r="F1293">
        <v>2</v>
      </c>
      <c r="G1293" t="s">
        <v>291</v>
      </c>
      <c r="AT1293" t="str">
        <f t="shared" si="164"/>
        <v>GND</v>
      </c>
      <c r="AU1293" t="str">
        <f t="shared" si="165"/>
        <v>--</v>
      </c>
    </row>
    <row r="1294" spans="1:47" x14ac:dyDescent="0.25">
      <c r="A1294" t="str">
        <f t="shared" si="160"/>
        <v>C23-1</v>
      </c>
      <c r="B1294" t="str">
        <f t="shared" si="161"/>
        <v>+1.0V</v>
      </c>
      <c r="C1294" t="str">
        <f t="shared" si="162"/>
        <v>C23-+1.0V</v>
      </c>
      <c r="D1294" t="str">
        <f t="shared" si="163"/>
        <v>C23-1</v>
      </c>
      <c r="E1294" t="s">
        <v>1288</v>
      </c>
      <c r="F1294">
        <v>1</v>
      </c>
      <c r="G1294" t="s">
        <v>289</v>
      </c>
      <c r="AT1294" t="str">
        <f t="shared" si="164"/>
        <v>+1.0V</v>
      </c>
      <c r="AU1294" t="str">
        <f t="shared" si="165"/>
        <v>--</v>
      </c>
    </row>
    <row r="1295" spans="1:47" x14ac:dyDescent="0.25">
      <c r="A1295" t="str">
        <f t="shared" si="160"/>
        <v>C23-2</v>
      </c>
      <c r="B1295" t="str">
        <f t="shared" si="161"/>
        <v>GND</v>
      </c>
      <c r="C1295" t="str">
        <f t="shared" si="162"/>
        <v>C23-GND</v>
      </c>
      <c r="D1295" t="str">
        <f t="shared" si="163"/>
        <v>C23-2</v>
      </c>
      <c r="E1295" t="s">
        <v>1288</v>
      </c>
      <c r="F1295">
        <v>2</v>
      </c>
      <c r="G1295" t="s">
        <v>291</v>
      </c>
      <c r="AT1295" t="str">
        <f t="shared" si="164"/>
        <v>GND</v>
      </c>
      <c r="AU1295" t="str">
        <f t="shared" si="165"/>
        <v>--</v>
      </c>
    </row>
    <row r="1296" spans="1:47" x14ac:dyDescent="0.25">
      <c r="A1296" t="str">
        <f t="shared" si="160"/>
        <v>C24-1</v>
      </c>
      <c r="B1296" t="str">
        <f t="shared" si="161"/>
        <v>+1.0V</v>
      </c>
      <c r="C1296" t="str">
        <f t="shared" si="162"/>
        <v>C24-+1.0V</v>
      </c>
      <c r="D1296" t="str">
        <f t="shared" si="163"/>
        <v>C24-1</v>
      </c>
      <c r="E1296" t="s">
        <v>1289</v>
      </c>
      <c r="F1296">
        <v>1</v>
      </c>
      <c r="G1296" t="s">
        <v>289</v>
      </c>
      <c r="AT1296" t="str">
        <f t="shared" si="164"/>
        <v>+1.0V</v>
      </c>
      <c r="AU1296" t="str">
        <f t="shared" si="165"/>
        <v>--</v>
      </c>
    </row>
    <row r="1297" spans="1:47" x14ac:dyDescent="0.25">
      <c r="A1297" t="str">
        <f t="shared" si="160"/>
        <v>C24-2</v>
      </c>
      <c r="B1297" t="str">
        <f t="shared" si="161"/>
        <v>GND</v>
      </c>
      <c r="C1297" t="str">
        <f t="shared" si="162"/>
        <v>C24-GND</v>
      </c>
      <c r="D1297" t="str">
        <f t="shared" si="163"/>
        <v>C24-2</v>
      </c>
      <c r="E1297" t="s">
        <v>1289</v>
      </c>
      <c r="F1297">
        <v>2</v>
      </c>
      <c r="G1297" t="s">
        <v>291</v>
      </c>
      <c r="AT1297" t="str">
        <f t="shared" si="164"/>
        <v>GND</v>
      </c>
      <c r="AU1297" t="str">
        <f t="shared" si="165"/>
        <v>--</v>
      </c>
    </row>
    <row r="1298" spans="1:47" x14ac:dyDescent="0.25">
      <c r="A1298" t="str">
        <f t="shared" si="160"/>
        <v>C25-1</v>
      </c>
      <c r="B1298" t="str">
        <f t="shared" si="161"/>
        <v>+1.0V</v>
      </c>
      <c r="C1298" t="str">
        <f t="shared" si="162"/>
        <v>C25-+1.0V</v>
      </c>
      <c r="D1298" t="str">
        <f t="shared" si="163"/>
        <v>C25-1</v>
      </c>
      <c r="E1298" t="s">
        <v>1290</v>
      </c>
      <c r="F1298">
        <v>1</v>
      </c>
      <c r="G1298" t="s">
        <v>289</v>
      </c>
      <c r="AT1298" t="str">
        <f t="shared" si="164"/>
        <v>+1.0V</v>
      </c>
      <c r="AU1298" t="str">
        <f t="shared" si="165"/>
        <v>--</v>
      </c>
    </row>
    <row r="1299" spans="1:47" x14ac:dyDescent="0.25">
      <c r="A1299" t="str">
        <f t="shared" si="160"/>
        <v>C25-2</v>
      </c>
      <c r="B1299" t="str">
        <f t="shared" si="161"/>
        <v>GND</v>
      </c>
      <c r="C1299" t="str">
        <f t="shared" si="162"/>
        <v>C25-GND</v>
      </c>
      <c r="D1299" t="str">
        <f t="shared" si="163"/>
        <v>C25-2</v>
      </c>
      <c r="E1299" t="s">
        <v>1290</v>
      </c>
      <c r="F1299">
        <v>2</v>
      </c>
      <c r="G1299" t="s">
        <v>291</v>
      </c>
      <c r="AT1299" t="str">
        <f t="shared" si="164"/>
        <v>GND</v>
      </c>
      <c r="AU1299" t="str">
        <f t="shared" si="165"/>
        <v>--</v>
      </c>
    </row>
    <row r="1300" spans="1:47" x14ac:dyDescent="0.25">
      <c r="A1300" t="str">
        <f t="shared" si="160"/>
        <v>C26-1</v>
      </c>
      <c r="B1300" t="str">
        <f t="shared" si="161"/>
        <v>VCCIOB_SW</v>
      </c>
      <c r="C1300" t="str">
        <f t="shared" si="162"/>
        <v>C26-VCCIOB_SW</v>
      </c>
      <c r="D1300" t="str">
        <f t="shared" si="163"/>
        <v>C26-1</v>
      </c>
      <c r="E1300" t="s">
        <v>1291</v>
      </c>
      <c r="F1300">
        <v>1</v>
      </c>
      <c r="G1300" t="s">
        <v>801</v>
      </c>
      <c r="AT1300" t="str">
        <f t="shared" si="164"/>
        <v>VCCIOB_SW</v>
      </c>
      <c r="AU1300" t="str">
        <f t="shared" si="165"/>
        <v>--</v>
      </c>
    </row>
    <row r="1301" spans="1:47" x14ac:dyDescent="0.25">
      <c r="A1301" t="str">
        <f t="shared" si="160"/>
        <v>C26-2</v>
      </c>
      <c r="B1301" t="str">
        <f t="shared" si="161"/>
        <v>GND</v>
      </c>
      <c r="C1301" t="str">
        <f t="shared" si="162"/>
        <v>C26-GND</v>
      </c>
      <c r="D1301" t="str">
        <f t="shared" si="163"/>
        <v>C26-2</v>
      </c>
      <c r="E1301" t="s">
        <v>1291</v>
      </c>
      <c r="F1301">
        <v>2</v>
      </c>
      <c r="G1301" t="s">
        <v>291</v>
      </c>
      <c r="AT1301" t="str">
        <f t="shared" si="164"/>
        <v>GND</v>
      </c>
      <c r="AU1301" t="str">
        <f t="shared" si="165"/>
        <v>--</v>
      </c>
    </row>
    <row r="1302" spans="1:47" x14ac:dyDescent="0.25">
      <c r="A1302" t="str">
        <f t="shared" si="160"/>
        <v>C27-1</v>
      </c>
      <c r="B1302" t="str">
        <f t="shared" si="161"/>
        <v>+1.0V</v>
      </c>
      <c r="C1302" t="str">
        <f t="shared" si="162"/>
        <v>C27-+1.0V</v>
      </c>
      <c r="D1302" t="str">
        <f t="shared" si="163"/>
        <v>C27-1</v>
      </c>
      <c r="E1302" t="s">
        <v>1292</v>
      </c>
      <c r="F1302">
        <v>1</v>
      </c>
      <c r="G1302" t="s">
        <v>289</v>
      </c>
      <c r="AT1302" t="str">
        <f t="shared" si="164"/>
        <v>+1.0V</v>
      </c>
      <c r="AU1302" t="str">
        <f t="shared" si="165"/>
        <v>--</v>
      </c>
    </row>
    <row r="1303" spans="1:47" x14ac:dyDescent="0.25">
      <c r="A1303" t="str">
        <f t="shared" si="160"/>
        <v>C27-2</v>
      </c>
      <c r="B1303" t="str">
        <f t="shared" si="161"/>
        <v>GND</v>
      </c>
      <c r="C1303" t="str">
        <f t="shared" si="162"/>
        <v>C27-GND</v>
      </c>
      <c r="D1303" t="str">
        <f t="shared" si="163"/>
        <v>C27-2</v>
      </c>
      <c r="E1303" t="s">
        <v>1292</v>
      </c>
      <c r="F1303">
        <v>2</v>
      </c>
      <c r="G1303" t="s">
        <v>291</v>
      </c>
      <c r="AT1303" t="str">
        <f t="shared" si="164"/>
        <v>GND</v>
      </c>
      <c r="AU1303" t="str">
        <f t="shared" si="165"/>
        <v>--</v>
      </c>
    </row>
    <row r="1304" spans="1:47" x14ac:dyDescent="0.25">
      <c r="A1304" t="str">
        <f t="shared" si="160"/>
        <v>C28-1</v>
      </c>
      <c r="B1304" t="str">
        <f t="shared" si="161"/>
        <v>VCCIOB_SW</v>
      </c>
      <c r="C1304" t="str">
        <f t="shared" si="162"/>
        <v>C28-VCCIOB_SW</v>
      </c>
      <c r="D1304" t="str">
        <f t="shared" si="163"/>
        <v>C28-1</v>
      </c>
      <c r="E1304" t="s">
        <v>1293</v>
      </c>
      <c r="F1304">
        <v>1</v>
      </c>
      <c r="G1304" t="s">
        <v>801</v>
      </c>
      <c r="AT1304" t="str">
        <f t="shared" si="164"/>
        <v>VCCIOB_SW</v>
      </c>
      <c r="AU1304" t="str">
        <f t="shared" si="165"/>
        <v>--</v>
      </c>
    </row>
    <row r="1305" spans="1:47" x14ac:dyDescent="0.25">
      <c r="A1305" t="str">
        <f t="shared" si="160"/>
        <v>C28-2</v>
      </c>
      <c r="B1305" t="str">
        <f t="shared" si="161"/>
        <v>GND</v>
      </c>
      <c r="C1305" t="str">
        <f t="shared" si="162"/>
        <v>C28-GND</v>
      </c>
      <c r="D1305" t="str">
        <f t="shared" si="163"/>
        <v>C28-2</v>
      </c>
      <c r="E1305" t="s">
        <v>1293</v>
      </c>
      <c r="F1305">
        <v>2</v>
      </c>
      <c r="G1305" t="s">
        <v>291</v>
      </c>
      <c r="AT1305" t="str">
        <f t="shared" si="164"/>
        <v>GND</v>
      </c>
      <c r="AU1305" t="str">
        <f t="shared" si="165"/>
        <v>--</v>
      </c>
    </row>
    <row r="1306" spans="1:47" x14ac:dyDescent="0.25">
      <c r="A1306" t="str">
        <f t="shared" si="160"/>
        <v>C29-1</v>
      </c>
      <c r="B1306" t="str">
        <f t="shared" si="161"/>
        <v>VDDAUX1</v>
      </c>
      <c r="C1306" t="str">
        <f t="shared" si="162"/>
        <v>C29-VDDAUX1</v>
      </c>
      <c r="D1306" t="str">
        <f t="shared" si="163"/>
        <v>C29-1</v>
      </c>
      <c r="E1306" t="s">
        <v>1294</v>
      </c>
      <c r="F1306">
        <v>1</v>
      </c>
      <c r="G1306" t="s">
        <v>804</v>
      </c>
      <c r="AT1306" t="str">
        <f t="shared" si="164"/>
        <v>VDDAUX1</v>
      </c>
      <c r="AU1306" t="str">
        <f t="shared" si="165"/>
        <v>--</v>
      </c>
    </row>
    <row r="1307" spans="1:47" x14ac:dyDescent="0.25">
      <c r="A1307" t="str">
        <f t="shared" si="160"/>
        <v>C29-2</v>
      </c>
      <c r="B1307" t="str">
        <f t="shared" si="161"/>
        <v>GND</v>
      </c>
      <c r="C1307" t="str">
        <f t="shared" si="162"/>
        <v>C29-GND</v>
      </c>
      <c r="D1307" t="str">
        <f t="shared" si="163"/>
        <v>C29-2</v>
      </c>
      <c r="E1307" t="s">
        <v>1294</v>
      </c>
      <c r="F1307">
        <v>2</v>
      </c>
      <c r="G1307" t="s">
        <v>291</v>
      </c>
      <c r="AT1307" t="str">
        <f t="shared" si="164"/>
        <v>GND</v>
      </c>
      <c r="AU1307" t="str">
        <f t="shared" si="165"/>
        <v>--</v>
      </c>
    </row>
    <row r="1308" spans="1:47" x14ac:dyDescent="0.25">
      <c r="A1308" t="str">
        <f t="shared" si="160"/>
        <v>C30-1</v>
      </c>
      <c r="B1308" t="str">
        <f t="shared" si="161"/>
        <v>VCCIOB_SW</v>
      </c>
      <c r="C1308" t="str">
        <f t="shared" si="162"/>
        <v>C30-VCCIOB_SW</v>
      </c>
      <c r="D1308" t="str">
        <f t="shared" si="163"/>
        <v>C30-1</v>
      </c>
      <c r="E1308" t="s">
        <v>1295</v>
      </c>
      <c r="F1308">
        <v>1</v>
      </c>
      <c r="G1308" t="s">
        <v>801</v>
      </c>
      <c r="AT1308" t="str">
        <f t="shared" si="164"/>
        <v>VCCIOB_SW</v>
      </c>
      <c r="AU1308" t="str">
        <f t="shared" si="165"/>
        <v>--</v>
      </c>
    </row>
    <row r="1309" spans="1:47" x14ac:dyDescent="0.25">
      <c r="A1309" t="str">
        <f t="shared" si="160"/>
        <v>C30-2</v>
      </c>
      <c r="B1309" t="str">
        <f t="shared" si="161"/>
        <v>GND</v>
      </c>
      <c r="C1309" t="str">
        <f t="shared" si="162"/>
        <v>C30-GND</v>
      </c>
      <c r="D1309" t="str">
        <f t="shared" si="163"/>
        <v>C30-2</v>
      </c>
      <c r="E1309" t="s">
        <v>1295</v>
      </c>
      <c r="F1309">
        <v>2</v>
      </c>
      <c r="G1309" t="s">
        <v>291</v>
      </c>
      <c r="AT1309" t="str">
        <f t="shared" si="164"/>
        <v>GND</v>
      </c>
      <c r="AU1309" t="str">
        <f t="shared" si="165"/>
        <v>--</v>
      </c>
    </row>
    <row r="1310" spans="1:47" x14ac:dyDescent="0.25">
      <c r="A1310" t="str">
        <f t="shared" si="160"/>
        <v>C31-1</v>
      </c>
      <c r="B1310" t="str">
        <f t="shared" si="161"/>
        <v>VDDAUX1</v>
      </c>
      <c r="C1310" t="str">
        <f t="shared" si="162"/>
        <v>C31-VDDAUX1</v>
      </c>
      <c r="D1310" t="str">
        <f t="shared" si="163"/>
        <v>C31-1</v>
      </c>
      <c r="E1310" t="s">
        <v>1296</v>
      </c>
      <c r="F1310">
        <v>1</v>
      </c>
      <c r="G1310" t="s">
        <v>804</v>
      </c>
      <c r="AT1310" t="str">
        <f t="shared" si="164"/>
        <v>VDDAUX1</v>
      </c>
      <c r="AU1310" t="str">
        <f t="shared" si="165"/>
        <v>--</v>
      </c>
    </row>
    <row r="1311" spans="1:47" x14ac:dyDescent="0.25">
      <c r="A1311" t="str">
        <f t="shared" si="160"/>
        <v>C31-2</v>
      </c>
      <c r="B1311" t="str">
        <f t="shared" si="161"/>
        <v>GND</v>
      </c>
      <c r="C1311" t="str">
        <f t="shared" si="162"/>
        <v>C31-GND</v>
      </c>
      <c r="D1311" t="str">
        <f t="shared" si="163"/>
        <v>C31-2</v>
      </c>
      <c r="E1311" t="s">
        <v>1296</v>
      </c>
      <c r="F1311">
        <v>2</v>
      </c>
      <c r="G1311" t="s">
        <v>291</v>
      </c>
      <c r="AT1311" t="str">
        <f t="shared" si="164"/>
        <v>GND</v>
      </c>
      <c r="AU1311" t="str">
        <f t="shared" si="165"/>
        <v>--</v>
      </c>
    </row>
    <row r="1312" spans="1:47" x14ac:dyDescent="0.25">
      <c r="A1312" t="str">
        <f t="shared" si="160"/>
        <v>C32-1</v>
      </c>
      <c r="B1312" t="str">
        <f t="shared" si="161"/>
        <v>VCCIOB_SW</v>
      </c>
      <c r="C1312" t="str">
        <f t="shared" si="162"/>
        <v>C32-VCCIOB_SW</v>
      </c>
      <c r="D1312" t="str">
        <f t="shared" si="163"/>
        <v>C32-1</v>
      </c>
      <c r="E1312" t="s">
        <v>1297</v>
      </c>
      <c r="F1312">
        <v>1</v>
      </c>
      <c r="G1312" t="s">
        <v>801</v>
      </c>
      <c r="AT1312" t="str">
        <f t="shared" si="164"/>
        <v>VCCIOB_SW</v>
      </c>
      <c r="AU1312" t="str">
        <f t="shared" si="165"/>
        <v>--</v>
      </c>
    </row>
    <row r="1313" spans="1:47" x14ac:dyDescent="0.25">
      <c r="A1313" t="str">
        <f t="shared" si="160"/>
        <v>C32-2</v>
      </c>
      <c r="B1313" t="str">
        <f t="shared" si="161"/>
        <v>GND</v>
      </c>
      <c r="C1313" t="str">
        <f t="shared" si="162"/>
        <v>C32-GND</v>
      </c>
      <c r="D1313" t="str">
        <f t="shared" si="163"/>
        <v>C32-2</v>
      </c>
      <c r="E1313" t="s">
        <v>1297</v>
      </c>
      <c r="F1313">
        <v>2</v>
      </c>
      <c r="G1313" t="s">
        <v>291</v>
      </c>
      <c r="AT1313" t="str">
        <f t="shared" si="164"/>
        <v>GND</v>
      </c>
      <c r="AU1313" t="str">
        <f t="shared" si="165"/>
        <v>--</v>
      </c>
    </row>
    <row r="1314" spans="1:47" x14ac:dyDescent="0.25">
      <c r="A1314" t="str">
        <f t="shared" si="160"/>
        <v>C33-1</v>
      </c>
      <c r="B1314" t="str">
        <f t="shared" si="161"/>
        <v>VDDAUX1</v>
      </c>
      <c r="C1314" t="str">
        <f t="shared" si="162"/>
        <v>C33-VDDAUX1</v>
      </c>
      <c r="D1314" t="str">
        <f t="shared" si="163"/>
        <v>C33-1</v>
      </c>
      <c r="E1314" t="s">
        <v>1298</v>
      </c>
      <c r="F1314">
        <v>1</v>
      </c>
      <c r="G1314" t="s">
        <v>804</v>
      </c>
      <c r="AT1314" t="str">
        <f t="shared" si="164"/>
        <v>VDDAUX1</v>
      </c>
      <c r="AU1314" t="str">
        <f t="shared" si="165"/>
        <v>--</v>
      </c>
    </row>
    <row r="1315" spans="1:47" x14ac:dyDescent="0.25">
      <c r="A1315" t="str">
        <f t="shared" si="160"/>
        <v>C33-2</v>
      </c>
      <c r="B1315" t="str">
        <f t="shared" si="161"/>
        <v>GND</v>
      </c>
      <c r="C1315" t="str">
        <f t="shared" si="162"/>
        <v>C33-GND</v>
      </c>
      <c r="D1315" t="str">
        <f t="shared" si="163"/>
        <v>C33-2</v>
      </c>
      <c r="E1315" t="s">
        <v>1298</v>
      </c>
      <c r="F1315">
        <v>2</v>
      </c>
      <c r="G1315" t="s">
        <v>291</v>
      </c>
      <c r="AT1315" t="str">
        <f t="shared" si="164"/>
        <v>GND</v>
      </c>
      <c r="AU1315" t="str">
        <f t="shared" si="165"/>
        <v>--</v>
      </c>
    </row>
    <row r="1316" spans="1:47" x14ac:dyDescent="0.25">
      <c r="A1316" t="str">
        <f t="shared" si="160"/>
        <v>C34-1</v>
      </c>
      <c r="B1316" t="str">
        <f t="shared" si="161"/>
        <v>VCCIOB_SW</v>
      </c>
      <c r="C1316" t="str">
        <f t="shared" si="162"/>
        <v>C34-VCCIOB_SW</v>
      </c>
      <c r="D1316" t="str">
        <f t="shared" si="163"/>
        <v>C34-1</v>
      </c>
      <c r="E1316" t="s">
        <v>1299</v>
      </c>
      <c r="F1316">
        <v>1</v>
      </c>
      <c r="G1316" t="s">
        <v>801</v>
      </c>
      <c r="AT1316" t="str">
        <f t="shared" si="164"/>
        <v>VCCIOB_SW</v>
      </c>
      <c r="AU1316" t="str">
        <f t="shared" si="165"/>
        <v>--</v>
      </c>
    </row>
    <row r="1317" spans="1:47" x14ac:dyDescent="0.25">
      <c r="A1317" t="str">
        <f t="shared" si="160"/>
        <v>C34-2</v>
      </c>
      <c r="B1317" t="str">
        <f t="shared" si="161"/>
        <v>GND</v>
      </c>
      <c r="C1317" t="str">
        <f t="shared" si="162"/>
        <v>C34-GND</v>
      </c>
      <c r="D1317" t="str">
        <f t="shared" si="163"/>
        <v>C34-2</v>
      </c>
      <c r="E1317" t="s">
        <v>1299</v>
      </c>
      <c r="F1317">
        <v>2</v>
      </c>
      <c r="G1317" t="s">
        <v>291</v>
      </c>
      <c r="AT1317" t="str">
        <f t="shared" si="164"/>
        <v>GND</v>
      </c>
      <c r="AU1317" t="str">
        <f t="shared" si="165"/>
        <v>--</v>
      </c>
    </row>
    <row r="1318" spans="1:47" x14ac:dyDescent="0.25">
      <c r="A1318" t="str">
        <f t="shared" si="160"/>
        <v>C35-1</v>
      </c>
      <c r="B1318" t="str">
        <f t="shared" si="161"/>
        <v>VDDAUX1</v>
      </c>
      <c r="C1318" t="str">
        <f t="shared" si="162"/>
        <v>C35-VDDAUX1</v>
      </c>
      <c r="D1318" t="str">
        <f t="shared" si="163"/>
        <v>C35-1</v>
      </c>
      <c r="E1318" t="s">
        <v>1300</v>
      </c>
      <c r="F1318">
        <v>1</v>
      </c>
      <c r="G1318" t="s">
        <v>804</v>
      </c>
      <c r="AT1318" t="str">
        <f t="shared" si="164"/>
        <v>VDDAUX1</v>
      </c>
      <c r="AU1318" t="str">
        <f t="shared" si="165"/>
        <v>--</v>
      </c>
    </row>
    <row r="1319" spans="1:47" x14ac:dyDescent="0.25">
      <c r="A1319" t="str">
        <f t="shared" si="160"/>
        <v>C35-2</v>
      </c>
      <c r="B1319" t="str">
        <f t="shared" si="161"/>
        <v>GND</v>
      </c>
      <c r="C1319" t="str">
        <f t="shared" si="162"/>
        <v>C35-GND</v>
      </c>
      <c r="D1319" t="str">
        <f t="shared" si="163"/>
        <v>C35-2</v>
      </c>
      <c r="E1319" t="s">
        <v>1300</v>
      </c>
      <c r="F1319">
        <v>2</v>
      </c>
      <c r="G1319" t="s">
        <v>291</v>
      </c>
      <c r="AT1319" t="str">
        <f t="shared" si="164"/>
        <v>GND</v>
      </c>
      <c r="AU1319" t="str">
        <f t="shared" si="165"/>
        <v>--</v>
      </c>
    </row>
    <row r="1320" spans="1:47" x14ac:dyDescent="0.25">
      <c r="A1320" t="str">
        <f t="shared" si="160"/>
        <v>C36-1</v>
      </c>
      <c r="B1320" t="str">
        <f t="shared" si="161"/>
        <v>VCCIOB_SW</v>
      </c>
      <c r="C1320" t="str">
        <f t="shared" si="162"/>
        <v>C36-VCCIOB_SW</v>
      </c>
      <c r="D1320" t="str">
        <f t="shared" si="163"/>
        <v>C36-1</v>
      </c>
      <c r="E1320" t="s">
        <v>1301</v>
      </c>
      <c r="F1320">
        <v>1</v>
      </c>
      <c r="G1320" t="s">
        <v>801</v>
      </c>
      <c r="AT1320" t="str">
        <f t="shared" si="164"/>
        <v>VCCIOB_SW</v>
      </c>
      <c r="AU1320" t="str">
        <f t="shared" si="165"/>
        <v>--</v>
      </c>
    </row>
    <row r="1321" spans="1:47" x14ac:dyDescent="0.25">
      <c r="A1321" t="str">
        <f t="shared" si="160"/>
        <v>C36-2</v>
      </c>
      <c r="B1321" t="str">
        <f t="shared" si="161"/>
        <v>GND</v>
      </c>
      <c r="C1321" t="str">
        <f t="shared" si="162"/>
        <v>C36-GND</v>
      </c>
      <c r="D1321" t="str">
        <f t="shared" si="163"/>
        <v>C36-2</v>
      </c>
      <c r="E1321" t="s">
        <v>1301</v>
      </c>
      <c r="F1321">
        <v>2</v>
      </c>
      <c r="G1321" t="s">
        <v>291</v>
      </c>
      <c r="AT1321" t="str">
        <f t="shared" si="164"/>
        <v>GND</v>
      </c>
      <c r="AU1321" t="str">
        <f t="shared" si="165"/>
        <v>--</v>
      </c>
    </row>
    <row r="1322" spans="1:47" x14ac:dyDescent="0.25">
      <c r="A1322" t="str">
        <f t="shared" si="160"/>
        <v>C37-1</v>
      </c>
      <c r="B1322" t="str">
        <f t="shared" si="161"/>
        <v>VDDAUX1</v>
      </c>
      <c r="C1322" t="str">
        <f t="shared" si="162"/>
        <v>C37-VDDAUX1</v>
      </c>
      <c r="D1322" t="str">
        <f t="shared" si="163"/>
        <v>C37-1</v>
      </c>
      <c r="E1322" t="s">
        <v>1302</v>
      </c>
      <c r="F1322">
        <v>1</v>
      </c>
      <c r="G1322" t="s">
        <v>804</v>
      </c>
      <c r="AT1322" t="str">
        <f t="shared" si="164"/>
        <v>VDDAUX1</v>
      </c>
      <c r="AU1322" t="str">
        <f t="shared" si="165"/>
        <v>--</v>
      </c>
    </row>
    <row r="1323" spans="1:47" x14ac:dyDescent="0.25">
      <c r="A1323" t="str">
        <f t="shared" si="160"/>
        <v>C37-2</v>
      </c>
      <c r="B1323" t="str">
        <f t="shared" si="161"/>
        <v>GND</v>
      </c>
      <c r="C1323" t="str">
        <f t="shared" si="162"/>
        <v>C37-GND</v>
      </c>
      <c r="D1323" t="str">
        <f t="shared" si="163"/>
        <v>C37-2</v>
      </c>
      <c r="E1323" t="s">
        <v>1302</v>
      </c>
      <c r="F1323">
        <v>2</v>
      </c>
      <c r="G1323" t="s">
        <v>291</v>
      </c>
      <c r="AT1323" t="str">
        <f t="shared" si="164"/>
        <v>GND</v>
      </c>
      <c r="AU1323" t="str">
        <f t="shared" si="165"/>
        <v>--</v>
      </c>
    </row>
    <row r="1324" spans="1:47" x14ac:dyDescent="0.25">
      <c r="A1324" t="str">
        <f t="shared" si="160"/>
        <v>C38-1</v>
      </c>
      <c r="B1324" t="str">
        <f t="shared" si="161"/>
        <v>VCCIOB_SW</v>
      </c>
      <c r="C1324" t="str">
        <f t="shared" si="162"/>
        <v>C38-VCCIOB_SW</v>
      </c>
      <c r="D1324" t="str">
        <f t="shared" si="163"/>
        <v>C38-1</v>
      </c>
      <c r="E1324" t="s">
        <v>1303</v>
      </c>
      <c r="F1324">
        <v>1</v>
      </c>
      <c r="G1324" t="s">
        <v>801</v>
      </c>
      <c r="AT1324" t="str">
        <f t="shared" si="164"/>
        <v>VCCIOB_SW</v>
      </c>
      <c r="AU1324" t="str">
        <f t="shared" si="165"/>
        <v>--</v>
      </c>
    </row>
    <row r="1325" spans="1:47" x14ac:dyDescent="0.25">
      <c r="A1325" t="str">
        <f t="shared" si="160"/>
        <v>C38-2</v>
      </c>
      <c r="B1325" t="str">
        <f t="shared" si="161"/>
        <v>GND</v>
      </c>
      <c r="C1325" t="str">
        <f t="shared" si="162"/>
        <v>C38-GND</v>
      </c>
      <c r="D1325" t="str">
        <f t="shared" si="163"/>
        <v>C38-2</v>
      </c>
      <c r="E1325" t="s">
        <v>1303</v>
      </c>
      <c r="F1325">
        <v>2</v>
      </c>
      <c r="G1325" t="s">
        <v>291</v>
      </c>
      <c r="AT1325" t="str">
        <f t="shared" si="164"/>
        <v>GND</v>
      </c>
      <c r="AU1325" t="str">
        <f t="shared" si="165"/>
        <v>--</v>
      </c>
    </row>
    <row r="1326" spans="1:47" x14ac:dyDescent="0.25">
      <c r="A1326" t="str">
        <f t="shared" si="160"/>
        <v>C39-1</v>
      </c>
      <c r="B1326" t="str">
        <f t="shared" si="161"/>
        <v>NetC39_1</v>
      </c>
      <c r="C1326" t="str">
        <f t="shared" si="162"/>
        <v>C39-NetC39_1</v>
      </c>
      <c r="D1326" t="str">
        <f t="shared" si="163"/>
        <v>C39-1</v>
      </c>
      <c r="E1326" t="s">
        <v>1304</v>
      </c>
      <c r="F1326">
        <v>1</v>
      </c>
      <c r="G1326" t="s">
        <v>624</v>
      </c>
      <c r="AT1326" t="str">
        <f t="shared" si="164"/>
        <v>NetC39_1</v>
      </c>
      <c r="AU1326" t="str">
        <f t="shared" si="165"/>
        <v>--</v>
      </c>
    </row>
    <row r="1327" spans="1:47" x14ac:dyDescent="0.25">
      <c r="A1327" t="str">
        <f t="shared" si="160"/>
        <v>C39-2</v>
      </c>
      <c r="B1327" t="str">
        <f t="shared" si="161"/>
        <v>GND</v>
      </c>
      <c r="C1327" t="str">
        <f t="shared" si="162"/>
        <v>C39-GND</v>
      </c>
      <c r="D1327" t="str">
        <f t="shared" si="163"/>
        <v>C39-2</v>
      </c>
      <c r="E1327" t="s">
        <v>1304</v>
      </c>
      <c r="F1327">
        <v>2</v>
      </c>
      <c r="G1327" t="s">
        <v>291</v>
      </c>
      <c r="AT1327" t="str">
        <f t="shared" si="164"/>
        <v>GND</v>
      </c>
      <c r="AU1327" t="str">
        <f t="shared" si="165"/>
        <v>--</v>
      </c>
    </row>
    <row r="1328" spans="1:47" x14ac:dyDescent="0.25">
      <c r="A1328" t="str">
        <f t="shared" si="160"/>
        <v>C40-1</v>
      </c>
      <c r="B1328" t="str">
        <f t="shared" si="161"/>
        <v>VCCIOB_SW</v>
      </c>
      <c r="C1328" t="str">
        <f t="shared" si="162"/>
        <v>C40-VCCIOB_SW</v>
      </c>
      <c r="D1328" t="str">
        <f t="shared" si="163"/>
        <v>C40-1</v>
      </c>
      <c r="E1328" t="s">
        <v>1305</v>
      </c>
      <c r="F1328">
        <v>1</v>
      </c>
      <c r="G1328" t="s">
        <v>801</v>
      </c>
      <c r="AT1328" t="str">
        <f t="shared" si="164"/>
        <v>VCCIOB_SW</v>
      </c>
      <c r="AU1328" t="str">
        <f t="shared" si="165"/>
        <v>--</v>
      </c>
    </row>
    <row r="1329" spans="1:47" x14ac:dyDescent="0.25">
      <c r="A1329" t="str">
        <f t="shared" si="160"/>
        <v>C40-2</v>
      </c>
      <c r="B1329" t="str">
        <f t="shared" si="161"/>
        <v>GND</v>
      </c>
      <c r="C1329" t="str">
        <f t="shared" si="162"/>
        <v>C40-GND</v>
      </c>
      <c r="D1329" t="str">
        <f t="shared" si="163"/>
        <v>C40-2</v>
      </c>
      <c r="E1329" t="s">
        <v>1305</v>
      </c>
      <c r="F1329">
        <v>2</v>
      </c>
      <c r="G1329" t="s">
        <v>291</v>
      </c>
      <c r="AT1329" t="str">
        <f t="shared" si="164"/>
        <v>GND</v>
      </c>
      <c r="AU1329" t="str">
        <f t="shared" si="165"/>
        <v>--</v>
      </c>
    </row>
    <row r="1330" spans="1:47" x14ac:dyDescent="0.25">
      <c r="A1330" t="str">
        <f t="shared" si="160"/>
        <v>C41-1</v>
      </c>
      <c r="B1330" t="str">
        <f t="shared" si="161"/>
        <v>GND</v>
      </c>
      <c r="C1330" t="str">
        <f t="shared" si="162"/>
        <v>C41-GND</v>
      </c>
      <c r="D1330" t="str">
        <f t="shared" si="163"/>
        <v>C41-1</v>
      </c>
      <c r="E1330" t="s">
        <v>1306</v>
      </c>
      <c r="F1330">
        <v>1</v>
      </c>
      <c r="G1330" t="s">
        <v>291</v>
      </c>
      <c r="AT1330" t="str">
        <f t="shared" si="164"/>
        <v>GND</v>
      </c>
      <c r="AU1330" t="str">
        <f t="shared" si="165"/>
        <v>--</v>
      </c>
    </row>
    <row r="1331" spans="1:47" x14ac:dyDescent="0.25">
      <c r="A1331" t="str">
        <f t="shared" si="160"/>
        <v>C41-2</v>
      </c>
      <c r="B1331" t="str">
        <f t="shared" si="161"/>
        <v>NetC41_2</v>
      </c>
      <c r="C1331" t="str">
        <f t="shared" si="162"/>
        <v>C41-NetC41_2</v>
      </c>
      <c r="D1331" t="str">
        <f t="shared" si="163"/>
        <v>C41-2</v>
      </c>
      <c r="E1331" t="s">
        <v>1306</v>
      </c>
      <c r="F1331">
        <v>2</v>
      </c>
      <c r="G1331" t="s">
        <v>625</v>
      </c>
      <c r="AT1331" t="str">
        <f t="shared" si="164"/>
        <v>NetC41_2</v>
      </c>
      <c r="AU1331" t="str">
        <f t="shared" si="165"/>
        <v>--</v>
      </c>
    </row>
    <row r="1332" spans="1:47" x14ac:dyDescent="0.25">
      <c r="A1332" t="str">
        <f t="shared" si="160"/>
        <v>C42-1</v>
      </c>
      <c r="B1332" t="str">
        <f t="shared" si="161"/>
        <v>VCCIOB_SW</v>
      </c>
      <c r="C1332" t="str">
        <f t="shared" si="162"/>
        <v>C42-VCCIOB_SW</v>
      </c>
      <c r="D1332" t="str">
        <f t="shared" si="163"/>
        <v>C42-1</v>
      </c>
      <c r="E1332" t="s">
        <v>1307</v>
      </c>
      <c r="F1332">
        <v>1</v>
      </c>
      <c r="G1332" t="s">
        <v>801</v>
      </c>
      <c r="AT1332" t="str">
        <f t="shared" si="164"/>
        <v>VCCIOB_SW</v>
      </c>
      <c r="AU1332" t="str">
        <f t="shared" si="165"/>
        <v>--</v>
      </c>
    </row>
    <row r="1333" spans="1:47" x14ac:dyDescent="0.25">
      <c r="A1333" t="str">
        <f t="shared" si="160"/>
        <v>C42-2</v>
      </c>
      <c r="B1333" t="str">
        <f t="shared" si="161"/>
        <v>GND</v>
      </c>
      <c r="C1333" t="str">
        <f t="shared" si="162"/>
        <v>C42-GND</v>
      </c>
      <c r="D1333" t="str">
        <f t="shared" si="163"/>
        <v>C42-2</v>
      </c>
      <c r="E1333" t="s">
        <v>1307</v>
      </c>
      <c r="F1333">
        <v>2</v>
      </c>
      <c r="G1333" t="s">
        <v>291</v>
      </c>
      <c r="AT1333" t="str">
        <f t="shared" si="164"/>
        <v>GND</v>
      </c>
      <c r="AU1333" t="str">
        <f t="shared" si="165"/>
        <v>--</v>
      </c>
    </row>
    <row r="1334" spans="1:47" x14ac:dyDescent="0.25">
      <c r="A1334" t="str">
        <f t="shared" si="160"/>
        <v>C43-1</v>
      </c>
      <c r="B1334" t="str">
        <f t="shared" si="161"/>
        <v>VDDAUX1</v>
      </c>
      <c r="C1334" t="str">
        <f t="shared" si="162"/>
        <v>C43-VDDAUX1</v>
      </c>
      <c r="D1334" t="str">
        <f t="shared" si="163"/>
        <v>C43-1</v>
      </c>
      <c r="E1334" t="s">
        <v>1308</v>
      </c>
      <c r="F1334">
        <v>1</v>
      </c>
      <c r="G1334" t="s">
        <v>804</v>
      </c>
      <c r="AT1334" t="str">
        <f t="shared" si="164"/>
        <v>VDDAUX1</v>
      </c>
      <c r="AU1334" t="str">
        <f t="shared" si="165"/>
        <v>--</v>
      </c>
    </row>
    <row r="1335" spans="1:47" x14ac:dyDescent="0.25">
      <c r="A1335" t="str">
        <f t="shared" si="160"/>
        <v>C43-2</v>
      </c>
      <c r="B1335" t="str">
        <f t="shared" si="161"/>
        <v>GND</v>
      </c>
      <c r="C1335" t="str">
        <f t="shared" si="162"/>
        <v>C43-GND</v>
      </c>
      <c r="D1335" t="str">
        <f t="shared" si="163"/>
        <v>C43-2</v>
      </c>
      <c r="E1335" t="s">
        <v>1308</v>
      </c>
      <c r="F1335">
        <v>2</v>
      </c>
      <c r="G1335" t="s">
        <v>291</v>
      </c>
      <c r="AT1335" t="str">
        <f t="shared" si="164"/>
        <v>GND</v>
      </c>
      <c r="AU1335" t="str">
        <f t="shared" si="165"/>
        <v>--</v>
      </c>
    </row>
    <row r="1336" spans="1:47" x14ac:dyDescent="0.25">
      <c r="A1336" t="str">
        <f t="shared" si="160"/>
        <v>C44-1</v>
      </c>
      <c r="B1336" t="str">
        <f t="shared" si="161"/>
        <v>VCCIOB_SW</v>
      </c>
      <c r="C1336" t="str">
        <f t="shared" si="162"/>
        <v>C44-VCCIOB_SW</v>
      </c>
      <c r="D1336" t="str">
        <f t="shared" si="163"/>
        <v>C44-1</v>
      </c>
      <c r="E1336" t="s">
        <v>1309</v>
      </c>
      <c r="F1336">
        <v>1</v>
      </c>
      <c r="G1336" t="s">
        <v>801</v>
      </c>
      <c r="AT1336" t="str">
        <f t="shared" si="164"/>
        <v>VCCIOB_SW</v>
      </c>
      <c r="AU1336" t="str">
        <f t="shared" si="165"/>
        <v>--</v>
      </c>
    </row>
    <row r="1337" spans="1:47" x14ac:dyDescent="0.25">
      <c r="A1337" t="str">
        <f t="shared" si="160"/>
        <v>C44-2</v>
      </c>
      <c r="B1337" t="str">
        <f t="shared" si="161"/>
        <v>GND</v>
      </c>
      <c r="C1337" t="str">
        <f t="shared" si="162"/>
        <v>C44-GND</v>
      </c>
      <c r="D1337" t="str">
        <f t="shared" si="163"/>
        <v>C44-2</v>
      </c>
      <c r="E1337" t="s">
        <v>1309</v>
      </c>
      <c r="F1337">
        <v>2</v>
      </c>
      <c r="G1337" t="s">
        <v>291</v>
      </c>
      <c r="AT1337" t="str">
        <f t="shared" si="164"/>
        <v>GND</v>
      </c>
      <c r="AU1337" t="str">
        <f t="shared" si="165"/>
        <v>--</v>
      </c>
    </row>
    <row r="1338" spans="1:47" x14ac:dyDescent="0.25">
      <c r="A1338" t="str">
        <f t="shared" si="160"/>
        <v>C45-1</v>
      </c>
      <c r="B1338" t="str">
        <f t="shared" si="161"/>
        <v>VDDAUX1</v>
      </c>
      <c r="C1338" t="str">
        <f t="shared" si="162"/>
        <v>C45-VDDAUX1</v>
      </c>
      <c r="D1338" t="str">
        <f t="shared" si="163"/>
        <v>C45-1</v>
      </c>
      <c r="E1338" t="s">
        <v>1310</v>
      </c>
      <c r="F1338">
        <v>1</v>
      </c>
      <c r="G1338" t="s">
        <v>804</v>
      </c>
      <c r="AT1338" t="str">
        <f t="shared" si="164"/>
        <v>VDDAUX1</v>
      </c>
      <c r="AU1338" t="str">
        <f t="shared" si="165"/>
        <v>--</v>
      </c>
    </row>
    <row r="1339" spans="1:47" x14ac:dyDescent="0.25">
      <c r="A1339" t="str">
        <f t="shared" si="160"/>
        <v>C45-2</v>
      </c>
      <c r="B1339" t="str">
        <f t="shared" si="161"/>
        <v>GND</v>
      </c>
      <c r="C1339" t="str">
        <f t="shared" si="162"/>
        <v>C45-GND</v>
      </c>
      <c r="D1339" t="str">
        <f t="shared" si="163"/>
        <v>C45-2</v>
      </c>
      <c r="E1339" t="s">
        <v>1310</v>
      </c>
      <c r="F1339">
        <v>2</v>
      </c>
      <c r="G1339" t="s">
        <v>291</v>
      </c>
      <c r="AT1339" t="str">
        <f t="shared" si="164"/>
        <v>GND</v>
      </c>
      <c r="AU1339" t="str">
        <f t="shared" si="165"/>
        <v>--</v>
      </c>
    </row>
    <row r="1340" spans="1:47" x14ac:dyDescent="0.25">
      <c r="A1340" t="str">
        <f t="shared" si="160"/>
        <v>C46-1</v>
      </c>
      <c r="B1340" t="str">
        <f t="shared" si="161"/>
        <v>VCCIOB_SW</v>
      </c>
      <c r="C1340" t="str">
        <f t="shared" si="162"/>
        <v>C46-VCCIOB_SW</v>
      </c>
      <c r="D1340" t="str">
        <f t="shared" si="163"/>
        <v>C46-1</v>
      </c>
      <c r="E1340" t="s">
        <v>1311</v>
      </c>
      <c r="F1340">
        <v>1</v>
      </c>
      <c r="G1340" t="s">
        <v>801</v>
      </c>
      <c r="AT1340" t="str">
        <f t="shared" si="164"/>
        <v>VCCIOB_SW</v>
      </c>
      <c r="AU1340" t="str">
        <f t="shared" si="165"/>
        <v>--</v>
      </c>
    </row>
    <row r="1341" spans="1:47" x14ac:dyDescent="0.25">
      <c r="A1341" t="str">
        <f t="shared" si="160"/>
        <v>C46-2</v>
      </c>
      <c r="B1341" t="str">
        <f t="shared" si="161"/>
        <v>GND</v>
      </c>
      <c r="C1341" t="str">
        <f t="shared" si="162"/>
        <v>C46-GND</v>
      </c>
      <c r="D1341" t="str">
        <f t="shared" si="163"/>
        <v>C46-2</v>
      </c>
      <c r="E1341" t="s">
        <v>1311</v>
      </c>
      <c r="F1341">
        <v>2</v>
      </c>
      <c r="G1341" t="s">
        <v>291</v>
      </c>
      <c r="AT1341" t="str">
        <f t="shared" si="164"/>
        <v>GND</v>
      </c>
      <c r="AU1341" t="str">
        <f t="shared" si="165"/>
        <v>--</v>
      </c>
    </row>
    <row r="1342" spans="1:47" x14ac:dyDescent="0.25">
      <c r="A1342" t="str">
        <f t="shared" si="160"/>
        <v>C47-1</v>
      </c>
      <c r="B1342" t="str">
        <f t="shared" si="161"/>
        <v>VDDAUX1</v>
      </c>
      <c r="C1342" t="str">
        <f t="shared" si="162"/>
        <v>C47-VDDAUX1</v>
      </c>
      <c r="D1342" t="str">
        <f t="shared" si="163"/>
        <v>C47-1</v>
      </c>
      <c r="E1342" t="s">
        <v>1312</v>
      </c>
      <c r="F1342">
        <v>1</v>
      </c>
      <c r="G1342" t="s">
        <v>804</v>
      </c>
      <c r="AT1342" t="str">
        <f t="shared" si="164"/>
        <v>VDDAUX1</v>
      </c>
      <c r="AU1342" t="str">
        <f t="shared" si="165"/>
        <v>--</v>
      </c>
    </row>
    <row r="1343" spans="1:47" x14ac:dyDescent="0.25">
      <c r="A1343" t="str">
        <f t="shared" si="160"/>
        <v>C47-2</v>
      </c>
      <c r="B1343" t="str">
        <f t="shared" si="161"/>
        <v>GND</v>
      </c>
      <c r="C1343" t="str">
        <f t="shared" si="162"/>
        <v>C47-GND</v>
      </c>
      <c r="D1343" t="str">
        <f t="shared" si="163"/>
        <v>C47-2</v>
      </c>
      <c r="E1343" t="s">
        <v>1312</v>
      </c>
      <c r="F1343">
        <v>2</v>
      </c>
      <c r="G1343" t="s">
        <v>291</v>
      </c>
      <c r="AT1343" t="str">
        <f t="shared" si="164"/>
        <v>GND</v>
      </c>
      <c r="AU1343" t="str">
        <f t="shared" si="165"/>
        <v>--</v>
      </c>
    </row>
    <row r="1344" spans="1:47" x14ac:dyDescent="0.25">
      <c r="A1344" t="str">
        <f t="shared" si="160"/>
        <v>C48-1</v>
      </c>
      <c r="B1344" t="str">
        <f t="shared" si="161"/>
        <v>GND</v>
      </c>
      <c r="C1344" t="str">
        <f t="shared" si="162"/>
        <v>C48-GND</v>
      </c>
      <c r="D1344" t="str">
        <f t="shared" si="163"/>
        <v>C48-1</v>
      </c>
      <c r="E1344" t="s">
        <v>1313</v>
      </c>
      <c r="F1344">
        <v>1</v>
      </c>
      <c r="G1344" t="s">
        <v>291</v>
      </c>
      <c r="AT1344" t="str">
        <f t="shared" si="164"/>
        <v>GND</v>
      </c>
      <c r="AU1344" t="str">
        <f t="shared" si="165"/>
        <v>--</v>
      </c>
    </row>
    <row r="1345" spans="1:47" x14ac:dyDescent="0.25">
      <c r="A1345" t="str">
        <f t="shared" si="160"/>
        <v>C48-2</v>
      </c>
      <c r="B1345" t="str">
        <f t="shared" si="161"/>
        <v>VCCIOB</v>
      </c>
      <c r="C1345" t="str">
        <f t="shared" si="162"/>
        <v>C48-VCCIOB</v>
      </c>
      <c r="D1345" t="str">
        <f t="shared" si="163"/>
        <v>C48-2</v>
      </c>
      <c r="E1345" t="s">
        <v>1313</v>
      </c>
      <c r="F1345">
        <v>2</v>
      </c>
      <c r="G1345" t="s">
        <v>449</v>
      </c>
      <c r="AT1345" t="str">
        <f t="shared" si="164"/>
        <v>VCCIOB</v>
      </c>
      <c r="AU1345" t="str">
        <f t="shared" si="165"/>
        <v>--</v>
      </c>
    </row>
    <row r="1346" spans="1:47" x14ac:dyDescent="0.25">
      <c r="A1346" t="str">
        <f t="shared" si="160"/>
        <v>C49-1</v>
      </c>
      <c r="B1346" t="str">
        <f t="shared" si="161"/>
        <v>+3.3V</v>
      </c>
      <c r="C1346" t="str">
        <f t="shared" si="162"/>
        <v>C49-+3.3V</v>
      </c>
      <c r="D1346" t="str">
        <f t="shared" si="163"/>
        <v>C49-1</v>
      </c>
      <c r="E1346" t="s">
        <v>1314</v>
      </c>
      <c r="F1346">
        <v>1</v>
      </c>
      <c r="G1346" t="s">
        <v>303</v>
      </c>
      <c r="AT1346" t="str">
        <f t="shared" si="164"/>
        <v>+3.3V</v>
      </c>
      <c r="AU1346" t="str">
        <f t="shared" si="165"/>
        <v>--</v>
      </c>
    </row>
    <row r="1347" spans="1:47" x14ac:dyDescent="0.25">
      <c r="A1347" t="str">
        <f t="shared" si="160"/>
        <v>C49-2</v>
      </c>
      <c r="B1347" t="str">
        <f t="shared" si="161"/>
        <v>GND</v>
      </c>
      <c r="C1347" t="str">
        <f t="shared" si="162"/>
        <v>C49-GND</v>
      </c>
      <c r="D1347" t="str">
        <f t="shared" si="163"/>
        <v>C49-2</v>
      </c>
      <c r="E1347" t="s">
        <v>1314</v>
      </c>
      <c r="F1347">
        <v>2</v>
      </c>
      <c r="G1347" t="s">
        <v>291</v>
      </c>
      <c r="AT1347" t="str">
        <f t="shared" si="164"/>
        <v>GND</v>
      </c>
      <c r="AU1347" t="str">
        <f t="shared" si="165"/>
        <v>--</v>
      </c>
    </row>
    <row r="1348" spans="1:47" x14ac:dyDescent="0.25">
      <c r="A1348" t="str">
        <f t="shared" si="160"/>
        <v>C50-1</v>
      </c>
      <c r="B1348" t="str">
        <f t="shared" si="161"/>
        <v>+3.3V</v>
      </c>
      <c r="C1348" t="str">
        <f t="shared" si="162"/>
        <v>C50-+3.3V</v>
      </c>
      <c r="D1348" t="str">
        <f t="shared" si="163"/>
        <v>C50-1</v>
      </c>
      <c r="E1348" t="s">
        <v>1315</v>
      </c>
      <c r="F1348">
        <v>1</v>
      </c>
      <c r="G1348" t="s">
        <v>303</v>
      </c>
      <c r="AT1348" t="str">
        <f t="shared" si="164"/>
        <v>+3.3V</v>
      </c>
      <c r="AU1348" t="str">
        <f t="shared" si="165"/>
        <v>--</v>
      </c>
    </row>
    <row r="1349" spans="1:47" x14ac:dyDescent="0.25">
      <c r="A1349" t="str">
        <f t="shared" si="160"/>
        <v>C50-2</v>
      </c>
      <c r="B1349" t="str">
        <f t="shared" si="161"/>
        <v>GND</v>
      </c>
      <c r="C1349" t="str">
        <f t="shared" si="162"/>
        <v>C50-GND</v>
      </c>
      <c r="D1349" t="str">
        <f t="shared" si="163"/>
        <v>C50-2</v>
      </c>
      <c r="E1349" t="s">
        <v>1315</v>
      </c>
      <c r="F1349">
        <v>2</v>
      </c>
      <c r="G1349" t="s">
        <v>291</v>
      </c>
      <c r="AT1349" t="str">
        <f t="shared" si="164"/>
        <v>GND</v>
      </c>
      <c r="AU1349" t="str">
        <f t="shared" si="165"/>
        <v>--</v>
      </c>
    </row>
    <row r="1350" spans="1:47" x14ac:dyDescent="0.25">
      <c r="A1350" t="str">
        <f t="shared" ref="A1350:A1413" si="166">$E1350&amp;"-"&amp;$F1350</f>
        <v>C51-1</v>
      </c>
      <c r="B1350" t="str">
        <f t="shared" ref="B1350:B1413" si="167">IF(OR(E1350=$A$2,E1350=$B$2,E1350=$C$2,E1350=$D$2),"--",G1350)</f>
        <v>+3.3V</v>
      </c>
      <c r="C1350" t="str">
        <f t="shared" ref="C1350:C1413" si="168">$E1350&amp;"-"&amp;$G1350</f>
        <v>C51-+3.3V</v>
      </c>
      <c r="D1350" t="str">
        <f t="shared" ref="D1350:D1413" si="169">A1350</f>
        <v>C51-1</v>
      </c>
      <c r="E1350" t="s">
        <v>1316</v>
      </c>
      <c r="F1350">
        <v>1</v>
      </c>
      <c r="G1350" t="s">
        <v>303</v>
      </c>
      <c r="AT1350" t="str">
        <f t="shared" ref="AT1350:AT1413" si="170">IF(IF(COUNTIF($AO$6:$AQ$150,B1350)&gt;0,"---","--")="---",VLOOKUP(B1350,$AO$6:$AQ$150,3,0),B1350)</f>
        <v>+3.3V</v>
      </c>
      <c r="AU1350" t="str">
        <f t="shared" ref="AU1350:AU1413" si="171">IF(IF(COUNTIF($AO$6:$AQ$150,B1350)&gt;0,"---","--")="---",VLOOKUP(B1350,$AO$6:$AQ$150,2,0),"--")</f>
        <v>--</v>
      </c>
    </row>
    <row r="1351" spans="1:47" x14ac:dyDescent="0.25">
      <c r="A1351" t="str">
        <f t="shared" si="166"/>
        <v>C51-2</v>
      </c>
      <c r="B1351" t="str">
        <f t="shared" si="167"/>
        <v>GND</v>
      </c>
      <c r="C1351" t="str">
        <f t="shared" si="168"/>
        <v>C51-GND</v>
      </c>
      <c r="D1351" t="str">
        <f t="shared" si="169"/>
        <v>C51-2</v>
      </c>
      <c r="E1351" t="s">
        <v>1316</v>
      </c>
      <c r="F1351">
        <v>2</v>
      </c>
      <c r="G1351" t="s">
        <v>291</v>
      </c>
      <c r="AT1351" t="str">
        <f t="shared" si="170"/>
        <v>GND</v>
      </c>
      <c r="AU1351" t="str">
        <f t="shared" si="171"/>
        <v>--</v>
      </c>
    </row>
    <row r="1352" spans="1:47" x14ac:dyDescent="0.25">
      <c r="A1352" t="str">
        <f t="shared" si="166"/>
        <v>C52-1</v>
      </c>
      <c r="B1352" t="str">
        <f t="shared" si="167"/>
        <v>+3.3V</v>
      </c>
      <c r="C1352" t="str">
        <f t="shared" si="168"/>
        <v>C52-+3.3V</v>
      </c>
      <c r="D1352" t="str">
        <f t="shared" si="169"/>
        <v>C52-1</v>
      </c>
      <c r="E1352" t="s">
        <v>1317</v>
      </c>
      <c r="F1352">
        <v>1</v>
      </c>
      <c r="G1352" t="s">
        <v>303</v>
      </c>
      <c r="AT1352" t="str">
        <f t="shared" si="170"/>
        <v>+3.3V</v>
      </c>
      <c r="AU1352" t="str">
        <f t="shared" si="171"/>
        <v>--</v>
      </c>
    </row>
    <row r="1353" spans="1:47" x14ac:dyDescent="0.25">
      <c r="A1353" t="str">
        <f t="shared" si="166"/>
        <v>C52-2</v>
      </c>
      <c r="B1353" t="str">
        <f t="shared" si="167"/>
        <v>GND</v>
      </c>
      <c r="C1353" t="str">
        <f t="shared" si="168"/>
        <v>C52-GND</v>
      </c>
      <c r="D1353" t="str">
        <f t="shared" si="169"/>
        <v>C52-2</v>
      </c>
      <c r="E1353" t="s">
        <v>1317</v>
      </c>
      <c r="F1353">
        <v>2</v>
      </c>
      <c r="G1353" t="s">
        <v>291</v>
      </c>
      <c r="AT1353" t="str">
        <f t="shared" si="170"/>
        <v>GND</v>
      </c>
      <c r="AU1353" t="str">
        <f t="shared" si="171"/>
        <v>--</v>
      </c>
    </row>
    <row r="1354" spans="1:47" x14ac:dyDescent="0.25">
      <c r="A1354" t="str">
        <f t="shared" si="166"/>
        <v>C53-1</v>
      </c>
      <c r="B1354" t="str">
        <f t="shared" si="167"/>
        <v>+3.3V</v>
      </c>
      <c r="C1354" t="str">
        <f t="shared" si="168"/>
        <v>C53-+3.3V</v>
      </c>
      <c r="D1354" t="str">
        <f t="shared" si="169"/>
        <v>C53-1</v>
      </c>
      <c r="E1354" t="s">
        <v>1318</v>
      </c>
      <c r="F1354">
        <v>1</v>
      </c>
      <c r="G1354" t="s">
        <v>303</v>
      </c>
      <c r="AT1354" t="str">
        <f t="shared" si="170"/>
        <v>+3.3V</v>
      </c>
      <c r="AU1354" t="str">
        <f t="shared" si="171"/>
        <v>--</v>
      </c>
    </row>
    <row r="1355" spans="1:47" x14ac:dyDescent="0.25">
      <c r="A1355" t="str">
        <f t="shared" si="166"/>
        <v>C53-2</v>
      </c>
      <c r="B1355" t="str">
        <f t="shared" si="167"/>
        <v>GND</v>
      </c>
      <c r="C1355" t="str">
        <f t="shared" si="168"/>
        <v>C53-GND</v>
      </c>
      <c r="D1355" t="str">
        <f t="shared" si="169"/>
        <v>C53-2</v>
      </c>
      <c r="E1355" t="s">
        <v>1318</v>
      </c>
      <c r="F1355">
        <v>2</v>
      </c>
      <c r="G1355" t="s">
        <v>291</v>
      </c>
      <c r="AT1355" t="str">
        <f t="shared" si="170"/>
        <v>GND</v>
      </c>
      <c r="AU1355" t="str">
        <f t="shared" si="171"/>
        <v>--</v>
      </c>
    </row>
    <row r="1356" spans="1:47" x14ac:dyDescent="0.25">
      <c r="A1356" t="str">
        <f t="shared" si="166"/>
        <v>C54-1</v>
      </c>
      <c r="B1356" t="str">
        <f t="shared" si="167"/>
        <v>+3.3V</v>
      </c>
      <c r="C1356" t="str">
        <f t="shared" si="168"/>
        <v>C54-+3.3V</v>
      </c>
      <c r="D1356" t="str">
        <f t="shared" si="169"/>
        <v>C54-1</v>
      </c>
      <c r="E1356" t="s">
        <v>1319</v>
      </c>
      <c r="F1356">
        <v>1</v>
      </c>
      <c r="G1356" t="s">
        <v>303</v>
      </c>
      <c r="AT1356" t="str">
        <f t="shared" si="170"/>
        <v>+3.3V</v>
      </c>
      <c r="AU1356" t="str">
        <f t="shared" si="171"/>
        <v>--</v>
      </c>
    </row>
    <row r="1357" spans="1:47" x14ac:dyDescent="0.25">
      <c r="A1357" t="str">
        <f t="shared" si="166"/>
        <v>C54-2</v>
      </c>
      <c r="B1357" t="str">
        <f t="shared" si="167"/>
        <v>GND</v>
      </c>
      <c r="C1357" t="str">
        <f t="shared" si="168"/>
        <v>C54-GND</v>
      </c>
      <c r="D1357" t="str">
        <f t="shared" si="169"/>
        <v>C54-2</v>
      </c>
      <c r="E1357" t="s">
        <v>1319</v>
      </c>
      <c r="F1357">
        <v>2</v>
      </c>
      <c r="G1357" t="s">
        <v>291</v>
      </c>
      <c r="AT1357" t="str">
        <f t="shared" si="170"/>
        <v>GND</v>
      </c>
      <c r="AU1357" t="str">
        <f t="shared" si="171"/>
        <v>--</v>
      </c>
    </row>
    <row r="1358" spans="1:47" x14ac:dyDescent="0.25">
      <c r="A1358" t="str">
        <f t="shared" si="166"/>
        <v>C55-1</v>
      </c>
      <c r="B1358" t="str">
        <f t="shared" si="167"/>
        <v>+3.3V</v>
      </c>
      <c r="C1358" t="str">
        <f t="shared" si="168"/>
        <v>C55-+3.3V</v>
      </c>
      <c r="D1358" t="str">
        <f t="shared" si="169"/>
        <v>C55-1</v>
      </c>
      <c r="E1358" t="s">
        <v>1320</v>
      </c>
      <c r="F1358">
        <v>1</v>
      </c>
      <c r="G1358" t="s">
        <v>303</v>
      </c>
      <c r="AT1358" t="str">
        <f t="shared" si="170"/>
        <v>+3.3V</v>
      </c>
      <c r="AU1358" t="str">
        <f t="shared" si="171"/>
        <v>--</v>
      </c>
    </row>
    <row r="1359" spans="1:47" x14ac:dyDescent="0.25">
      <c r="A1359" t="str">
        <f t="shared" si="166"/>
        <v>C55-2</v>
      </c>
      <c r="B1359" t="str">
        <f t="shared" si="167"/>
        <v>GND</v>
      </c>
      <c r="C1359" t="str">
        <f t="shared" si="168"/>
        <v>C55-GND</v>
      </c>
      <c r="D1359" t="str">
        <f t="shared" si="169"/>
        <v>C55-2</v>
      </c>
      <c r="E1359" t="s">
        <v>1320</v>
      </c>
      <c r="F1359">
        <v>2</v>
      </c>
      <c r="G1359" t="s">
        <v>291</v>
      </c>
      <c r="AT1359" t="str">
        <f t="shared" si="170"/>
        <v>GND</v>
      </c>
      <c r="AU1359" t="str">
        <f t="shared" si="171"/>
        <v>--</v>
      </c>
    </row>
    <row r="1360" spans="1:47" x14ac:dyDescent="0.25">
      <c r="A1360" t="str">
        <f t="shared" si="166"/>
        <v>C56-1</v>
      </c>
      <c r="B1360" t="str">
        <f t="shared" si="167"/>
        <v>+3.3V</v>
      </c>
      <c r="C1360" t="str">
        <f t="shared" si="168"/>
        <v>C56-+3.3V</v>
      </c>
      <c r="D1360" t="str">
        <f t="shared" si="169"/>
        <v>C56-1</v>
      </c>
      <c r="E1360" t="s">
        <v>1321</v>
      </c>
      <c r="F1360">
        <v>1</v>
      </c>
      <c r="G1360" t="s">
        <v>303</v>
      </c>
      <c r="AT1360" t="str">
        <f t="shared" si="170"/>
        <v>+3.3V</v>
      </c>
      <c r="AU1360" t="str">
        <f t="shared" si="171"/>
        <v>--</v>
      </c>
    </row>
    <row r="1361" spans="1:47" x14ac:dyDescent="0.25">
      <c r="A1361" t="str">
        <f t="shared" si="166"/>
        <v>C56-2</v>
      </c>
      <c r="B1361" t="str">
        <f t="shared" si="167"/>
        <v>GND</v>
      </c>
      <c r="C1361" t="str">
        <f t="shared" si="168"/>
        <v>C56-GND</v>
      </c>
      <c r="D1361" t="str">
        <f t="shared" si="169"/>
        <v>C56-2</v>
      </c>
      <c r="E1361" t="s">
        <v>1321</v>
      </c>
      <c r="F1361">
        <v>2</v>
      </c>
      <c r="G1361" t="s">
        <v>291</v>
      </c>
      <c r="AT1361" t="str">
        <f t="shared" si="170"/>
        <v>GND</v>
      </c>
      <c r="AU1361" t="str">
        <f t="shared" si="171"/>
        <v>--</v>
      </c>
    </row>
    <row r="1362" spans="1:47" x14ac:dyDescent="0.25">
      <c r="A1362" t="str">
        <f t="shared" si="166"/>
        <v>C57-1</v>
      </c>
      <c r="B1362" t="str">
        <f t="shared" si="167"/>
        <v>+3.3V</v>
      </c>
      <c r="C1362" t="str">
        <f t="shared" si="168"/>
        <v>C57-+3.3V</v>
      </c>
      <c r="D1362" t="str">
        <f t="shared" si="169"/>
        <v>C57-1</v>
      </c>
      <c r="E1362" t="s">
        <v>1322</v>
      </c>
      <c r="F1362">
        <v>1</v>
      </c>
      <c r="G1362" t="s">
        <v>303</v>
      </c>
      <c r="AT1362" t="str">
        <f t="shared" si="170"/>
        <v>+3.3V</v>
      </c>
      <c r="AU1362" t="str">
        <f t="shared" si="171"/>
        <v>--</v>
      </c>
    </row>
    <row r="1363" spans="1:47" x14ac:dyDescent="0.25">
      <c r="A1363" t="str">
        <f t="shared" si="166"/>
        <v>C57-2</v>
      </c>
      <c r="B1363" t="str">
        <f t="shared" si="167"/>
        <v>GND</v>
      </c>
      <c r="C1363" t="str">
        <f t="shared" si="168"/>
        <v>C57-GND</v>
      </c>
      <c r="D1363" t="str">
        <f t="shared" si="169"/>
        <v>C57-2</v>
      </c>
      <c r="E1363" t="s">
        <v>1322</v>
      </c>
      <c r="F1363">
        <v>2</v>
      </c>
      <c r="G1363" t="s">
        <v>291</v>
      </c>
      <c r="AT1363" t="str">
        <f t="shared" si="170"/>
        <v>GND</v>
      </c>
      <c r="AU1363" t="str">
        <f t="shared" si="171"/>
        <v>--</v>
      </c>
    </row>
    <row r="1364" spans="1:47" x14ac:dyDescent="0.25">
      <c r="A1364" t="str">
        <f t="shared" si="166"/>
        <v>C58-1</v>
      </c>
      <c r="B1364" t="str">
        <f t="shared" si="167"/>
        <v>+3.3V</v>
      </c>
      <c r="C1364" t="str">
        <f t="shared" si="168"/>
        <v>C58-+3.3V</v>
      </c>
      <c r="D1364" t="str">
        <f t="shared" si="169"/>
        <v>C58-1</v>
      </c>
      <c r="E1364" t="s">
        <v>1323</v>
      </c>
      <c r="F1364">
        <v>1</v>
      </c>
      <c r="G1364" t="s">
        <v>303</v>
      </c>
      <c r="AT1364" t="str">
        <f t="shared" si="170"/>
        <v>+3.3V</v>
      </c>
      <c r="AU1364" t="str">
        <f t="shared" si="171"/>
        <v>--</v>
      </c>
    </row>
    <row r="1365" spans="1:47" x14ac:dyDescent="0.25">
      <c r="A1365" t="str">
        <f t="shared" si="166"/>
        <v>C58-2</v>
      </c>
      <c r="B1365" t="str">
        <f t="shared" si="167"/>
        <v>GND</v>
      </c>
      <c r="C1365" t="str">
        <f t="shared" si="168"/>
        <v>C58-GND</v>
      </c>
      <c r="D1365" t="str">
        <f t="shared" si="169"/>
        <v>C58-2</v>
      </c>
      <c r="E1365" t="s">
        <v>1323</v>
      </c>
      <c r="F1365">
        <v>2</v>
      </c>
      <c r="G1365" t="s">
        <v>291</v>
      </c>
      <c r="AT1365" t="str">
        <f t="shared" si="170"/>
        <v>GND</v>
      </c>
      <c r="AU1365" t="str">
        <f t="shared" si="171"/>
        <v>--</v>
      </c>
    </row>
    <row r="1366" spans="1:47" x14ac:dyDescent="0.25">
      <c r="A1366" t="str">
        <f t="shared" si="166"/>
        <v>C59-1</v>
      </c>
      <c r="B1366" t="str">
        <f t="shared" si="167"/>
        <v>+3.3V</v>
      </c>
      <c r="C1366" t="str">
        <f t="shared" si="168"/>
        <v>C59-+3.3V</v>
      </c>
      <c r="D1366" t="str">
        <f t="shared" si="169"/>
        <v>C59-1</v>
      </c>
      <c r="E1366" t="s">
        <v>1324</v>
      </c>
      <c r="F1366">
        <v>1</v>
      </c>
      <c r="G1366" t="s">
        <v>303</v>
      </c>
      <c r="AT1366" t="str">
        <f t="shared" si="170"/>
        <v>+3.3V</v>
      </c>
      <c r="AU1366" t="str">
        <f t="shared" si="171"/>
        <v>--</v>
      </c>
    </row>
    <row r="1367" spans="1:47" x14ac:dyDescent="0.25">
      <c r="A1367" t="str">
        <f t="shared" si="166"/>
        <v>C59-2</v>
      </c>
      <c r="B1367" t="str">
        <f t="shared" si="167"/>
        <v>GND</v>
      </c>
      <c r="C1367" t="str">
        <f t="shared" si="168"/>
        <v>C59-GND</v>
      </c>
      <c r="D1367" t="str">
        <f t="shared" si="169"/>
        <v>C59-2</v>
      </c>
      <c r="E1367" t="s">
        <v>1324</v>
      </c>
      <c r="F1367">
        <v>2</v>
      </c>
      <c r="G1367" t="s">
        <v>291</v>
      </c>
      <c r="AT1367" t="str">
        <f t="shared" si="170"/>
        <v>GND</v>
      </c>
      <c r="AU1367" t="str">
        <f t="shared" si="171"/>
        <v>--</v>
      </c>
    </row>
    <row r="1368" spans="1:47" x14ac:dyDescent="0.25">
      <c r="A1368" t="str">
        <f t="shared" si="166"/>
        <v>C60-1</v>
      </c>
      <c r="B1368" t="str">
        <f t="shared" si="167"/>
        <v>+3.3V</v>
      </c>
      <c r="C1368" t="str">
        <f t="shared" si="168"/>
        <v>C60-+3.3V</v>
      </c>
      <c r="D1368" t="str">
        <f t="shared" si="169"/>
        <v>C60-1</v>
      </c>
      <c r="E1368" t="s">
        <v>1325</v>
      </c>
      <c r="F1368">
        <v>1</v>
      </c>
      <c r="G1368" t="s">
        <v>303</v>
      </c>
      <c r="AT1368" t="str">
        <f t="shared" si="170"/>
        <v>+3.3V</v>
      </c>
      <c r="AU1368" t="str">
        <f t="shared" si="171"/>
        <v>--</v>
      </c>
    </row>
    <row r="1369" spans="1:47" x14ac:dyDescent="0.25">
      <c r="A1369" t="str">
        <f t="shared" si="166"/>
        <v>C60-2</v>
      </c>
      <c r="B1369" t="str">
        <f t="shared" si="167"/>
        <v>GND</v>
      </c>
      <c r="C1369" t="str">
        <f t="shared" si="168"/>
        <v>C60-GND</v>
      </c>
      <c r="D1369" t="str">
        <f t="shared" si="169"/>
        <v>C60-2</v>
      </c>
      <c r="E1369" t="s">
        <v>1325</v>
      </c>
      <c r="F1369">
        <v>2</v>
      </c>
      <c r="G1369" t="s">
        <v>291</v>
      </c>
      <c r="AT1369" t="str">
        <f t="shared" si="170"/>
        <v>GND</v>
      </c>
      <c r="AU1369" t="str">
        <f t="shared" si="171"/>
        <v>--</v>
      </c>
    </row>
    <row r="1370" spans="1:47" x14ac:dyDescent="0.25">
      <c r="A1370" t="str">
        <f t="shared" si="166"/>
        <v>C61-1</v>
      </c>
      <c r="B1370" t="str">
        <f t="shared" si="167"/>
        <v>+3.3V</v>
      </c>
      <c r="C1370" t="str">
        <f t="shared" si="168"/>
        <v>C61-+3.3V</v>
      </c>
      <c r="D1370" t="str">
        <f t="shared" si="169"/>
        <v>C61-1</v>
      </c>
      <c r="E1370" t="s">
        <v>1326</v>
      </c>
      <c r="F1370">
        <v>1</v>
      </c>
      <c r="G1370" t="s">
        <v>303</v>
      </c>
      <c r="AT1370" t="str">
        <f t="shared" si="170"/>
        <v>+3.3V</v>
      </c>
      <c r="AU1370" t="str">
        <f t="shared" si="171"/>
        <v>--</v>
      </c>
    </row>
    <row r="1371" spans="1:47" x14ac:dyDescent="0.25">
      <c r="A1371" t="str">
        <f t="shared" si="166"/>
        <v>C61-2</v>
      </c>
      <c r="B1371" t="str">
        <f t="shared" si="167"/>
        <v>GND</v>
      </c>
      <c r="C1371" t="str">
        <f t="shared" si="168"/>
        <v>C61-GND</v>
      </c>
      <c r="D1371" t="str">
        <f t="shared" si="169"/>
        <v>C61-2</v>
      </c>
      <c r="E1371" t="s">
        <v>1326</v>
      </c>
      <c r="F1371">
        <v>2</v>
      </c>
      <c r="G1371" t="s">
        <v>291</v>
      </c>
      <c r="AT1371" t="str">
        <f t="shared" si="170"/>
        <v>GND</v>
      </c>
      <c r="AU1371" t="str">
        <f t="shared" si="171"/>
        <v>--</v>
      </c>
    </row>
    <row r="1372" spans="1:47" x14ac:dyDescent="0.25">
      <c r="A1372" t="str">
        <f t="shared" si="166"/>
        <v>C62-1</v>
      </c>
      <c r="B1372" t="str">
        <f t="shared" si="167"/>
        <v>GND</v>
      </c>
      <c r="C1372" t="str">
        <f t="shared" si="168"/>
        <v>C62-GND</v>
      </c>
      <c r="D1372" t="str">
        <f t="shared" si="169"/>
        <v>C62-1</v>
      </c>
      <c r="E1372" t="s">
        <v>1327</v>
      </c>
      <c r="F1372">
        <v>1</v>
      </c>
      <c r="G1372" t="s">
        <v>291</v>
      </c>
      <c r="AT1372" t="str">
        <f t="shared" si="170"/>
        <v>GND</v>
      </c>
      <c r="AU1372" t="str">
        <f t="shared" si="171"/>
        <v>--</v>
      </c>
    </row>
    <row r="1373" spans="1:47" x14ac:dyDescent="0.25">
      <c r="A1373" t="str">
        <f t="shared" si="166"/>
        <v>C62-2</v>
      </c>
      <c r="B1373" t="str">
        <f t="shared" si="167"/>
        <v>DEVRST_N</v>
      </c>
      <c r="C1373" t="str">
        <f t="shared" si="168"/>
        <v>C62-DEVRST_N</v>
      </c>
      <c r="D1373" t="str">
        <f t="shared" si="169"/>
        <v>C62-2</v>
      </c>
      <c r="E1373" t="s">
        <v>1327</v>
      </c>
      <c r="F1373">
        <v>2</v>
      </c>
      <c r="G1373" t="s">
        <v>484</v>
      </c>
      <c r="AT1373" t="str">
        <f t="shared" si="170"/>
        <v>DEVRST_N</v>
      </c>
      <c r="AU1373" t="str">
        <f t="shared" si="171"/>
        <v>--</v>
      </c>
    </row>
    <row r="1374" spans="1:47" x14ac:dyDescent="0.25">
      <c r="A1374" t="str">
        <f t="shared" si="166"/>
        <v>C63-1</v>
      </c>
      <c r="B1374" t="str">
        <f t="shared" si="167"/>
        <v>+1.8V</v>
      </c>
      <c r="C1374" t="str">
        <f t="shared" si="168"/>
        <v>C63-+1.8V</v>
      </c>
      <c r="D1374" t="str">
        <f t="shared" si="169"/>
        <v>C63-1</v>
      </c>
      <c r="E1374" t="s">
        <v>1328</v>
      </c>
      <c r="F1374">
        <v>1</v>
      </c>
      <c r="G1374" t="s">
        <v>295</v>
      </c>
      <c r="AT1374" t="str">
        <f t="shared" si="170"/>
        <v>+1.8V</v>
      </c>
      <c r="AU1374" t="str">
        <f t="shared" si="171"/>
        <v>--</v>
      </c>
    </row>
    <row r="1375" spans="1:47" x14ac:dyDescent="0.25">
      <c r="A1375" t="str">
        <f t="shared" si="166"/>
        <v>C63-2</v>
      </c>
      <c r="B1375" t="str">
        <f t="shared" si="167"/>
        <v>GND</v>
      </c>
      <c r="C1375" t="str">
        <f t="shared" si="168"/>
        <v>C63-GND</v>
      </c>
      <c r="D1375" t="str">
        <f t="shared" si="169"/>
        <v>C63-2</v>
      </c>
      <c r="E1375" t="s">
        <v>1328</v>
      </c>
      <c r="F1375">
        <v>2</v>
      </c>
      <c r="G1375" t="s">
        <v>291</v>
      </c>
      <c r="AT1375" t="str">
        <f t="shared" si="170"/>
        <v>GND</v>
      </c>
      <c r="AU1375" t="str">
        <f t="shared" si="171"/>
        <v>--</v>
      </c>
    </row>
    <row r="1376" spans="1:47" x14ac:dyDescent="0.25">
      <c r="A1376" t="str">
        <f t="shared" si="166"/>
        <v>C64-1</v>
      </c>
      <c r="B1376" t="str">
        <f t="shared" si="167"/>
        <v>GND</v>
      </c>
      <c r="C1376" t="str">
        <f t="shared" si="168"/>
        <v>C64-GND</v>
      </c>
      <c r="D1376" t="str">
        <f t="shared" si="169"/>
        <v>C64-1</v>
      </c>
      <c r="E1376" t="s">
        <v>1329</v>
      </c>
      <c r="F1376">
        <v>1</v>
      </c>
      <c r="G1376" t="s">
        <v>291</v>
      </c>
      <c r="AT1376" t="str">
        <f t="shared" si="170"/>
        <v>GND</v>
      </c>
      <c r="AU1376" t="str">
        <f t="shared" si="171"/>
        <v>--</v>
      </c>
    </row>
    <row r="1377" spans="1:47" x14ac:dyDescent="0.25">
      <c r="A1377" t="str">
        <f t="shared" si="166"/>
        <v>C64-2</v>
      </c>
      <c r="B1377" t="str">
        <f t="shared" si="167"/>
        <v>+1.8V</v>
      </c>
      <c r="C1377" t="str">
        <f t="shared" si="168"/>
        <v>C64-+1.8V</v>
      </c>
      <c r="D1377" t="str">
        <f t="shared" si="169"/>
        <v>C64-2</v>
      </c>
      <c r="E1377" t="s">
        <v>1329</v>
      </c>
      <c r="F1377">
        <v>2</v>
      </c>
      <c r="G1377" t="s">
        <v>295</v>
      </c>
      <c r="AT1377" t="str">
        <f t="shared" si="170"/>
        <v>+1.8V</v>
      </c>
      <c r="AU1377" t="str">
        <f t="shared" si="171"/>
        <v>--</v>
      </c>
    </row>
    <row r="1378" spans="1:47" x14ac:dyDescent="0.25">
      <c r="A1378" t="str">
        <f t="shared" si="166"/>
        <v>C65-1</v>
      </c>
      <c r="B1378" t="str">
        <f t="shared" si="167"/>
        <v>VCCIOB_SW</v>
      </c>
      <c r="C1378" t="str">
        <f t="shared" si="168"/>
        <v>C65-VCCIOB_SW</v>
      </c>
      <c r="D1378" t="str">
        <f t="shared" si="169"/>
        <v>C65-1</v>
      </c>
      <c r="E1378" t="s">
        <v>1330</v>
      </c>
      <c r="F1378">
        <v>1</v>
      </c>
      <c r="G1378" t="s">
        <v>801</v>
      </c>
      <c r="AT1378" t="str">
        <f t="shared" si="170"/>
        <v>VCCIOB_SW</v>
      </c>
      <c r="AU1378" t="str">
        <f t="shared" si="171"/>
        <v>--</v>
      </c>
    </row>
    <row r="1379" spans="1:47" x14ac:dyDescent="0.25">
      <c r="A1379" t="str">
        <f t="shared" si="166"/>
        <v>C65-2</v>
      </c>
      <c r="B1379" t="str">
        <f t="shared" si="167"/>
        <v>GND</v>
      </c>
      <c r="C1379" t="str">
        <f t="shared" si="168"/>
        <v>C65-GND</v>
      </c>
      <c r="D1379" t="str">
        <f t="shared" si="169"/>
        <v>C65-2</v>
      </c>
      <c r="E1379" t="s">
        <v>1330</v>
      </c>
      <c r="F1379">
        <v>2</v>
      </c>
      <c r="G1379" t="s">
        <v>291</v>
      </c>
      <c r="AT1379" t="str">
        <f t="shared" si="170"/>
        <v>GND</v>
      </c>
      <c r="AU1379" t="str">
        <f t="shared" si="171"/>
        <v>--</v>
      </c>
    </row>
    <row r="1380" spans="1:47" x14ac:dyDescent="0.25">
      <c r="A1380" t="str">
        <f t="shared" si="166"/>
        <v>C66-1</v>
      </c>
      <c r="B1380" t="str">
        <f t="shared" si="167"/>
        <v>+1.8V</v>
      </c>
      <c r="C1380" t="str">
        <f t="shared" si="168"/>
        <v>C66-+1.8V</v>
      </c>
      <c r="D1380" t="str">
        <f t="shared" si="169"/>
        <v>C66-1</v>
      </c>
      <c r="E1380" t="s">
        <v>1331</v>
      </c>
      <c r="F1380">
        <v>1</v>
      </c>
      <c r="G1380" t="s">
        <v>295</v>
      </c>
      <c r="AT1380" t="str">
        <f t="shared" si="170"/>
        <v>+1.8V</v>
      </c>
      <c r="AU1380" t="str">
        <f t="shared" si="171"/>
        <v>--</v>
      </c>
    </row>
    <row r="1381" spans="1:47" x14ac:dyDescent="0.25">
      <c r="A1381" t="str">
        <f t="shared" si="166"/>
        <v>C66-2</v>
      </c>
      <c r="B1381" t="str">
        <f t="shared" si="167"/>
        <v>GND</v>
      </c>
      <c r="C1381" t="str">
        <f t="shared" si="168"/>
        <v>C66-GND</v>
      </c>
      <c r="D1381" t="str">
        <f t="shared" si="169"/>
        <v>C66-2</v>
      </c>
      <c r="E1381" t="s">
        <v>1331</v>
      </c>
      <c r="F1381">
        <v>2</v>
      </c>
      <c r="G1381" t="s">
        <v>291</v>
      </c>
      <c r="AT1381" t="str">
        <f t="shared" si="170"/>
        <v>GND</v>
      </c>
      <c r="AU1381" t="str">
        <f t="shared" si="171"/>
        <v>--</v>
      </c>
    </row>
    <row r="1382" spans="1:47" x14ac:dyDescent="0.25">
      <c r="A1382" t="str">
        <f t="shared" si="166"/>
        <v>C67-1</v>
      </c>
      <c r="B1382" t="str">
        <f t="shared" si="167"/>
        <v>+1.8V</v>
      </c>
      <c r="C1382" t="str">
        <f t="shared" si="168"/>
        <v>C67-+1.8V</v>
      </c>
      <c r="D1382" t="str">
        <f t="shared" si="169"/>
        <v>C67-1</v>
      </c>
      <c r="E1382" t="s">
        <v>1332</v>
      </c>
      <c r="F1382">
        <v>1</v>
      </c>
      <c r="G1382" t="s">
        <v>295</v>
      </c>
      <c r="AT1382" t="str">
        <f t="shared" si="170"/>
        <v>+1.8V</v>
      </c>
      <c r="AU1382" t="str">
        <f t="shared" si="171"/>
        <v>--</v>
      </c>
    </row>
    <row r="1383" spans="1:47" x14ac:dyDescent="0.25">
      <c r="A1383" t="str">
        <f t="shared" si="166"/>
        <v>C67-2</v>
      </c>
      <c r="B1383" t="str">
        <f t="shared" si="167"/>
        <v>GND</v>
      </c>
      <c r="C1383" t="str">
        <f t="shared" si="168"/>
        <v>C67-GND</v>
      </c>
      <c r="D1383" t="str">
        <f t="shared" si="169"/>
        <v>C67-2</v>
      </c>
      <c r="E1383" t="s">
        <v>1332</v>
      </c>
      <c r="F1383">
        <v>2</v>
      </c>
      <c r="G1383" t="s">
        <v>291</v>
      </c>
      <c r="AT1383" t="str">
        <f t="shared" si="170"/>
        <v>GND</v>
      </c>
      <c r="AU1383" t="str">
        <f t="shared" si="171"/>
        <v>--</v>
      </c>
    </row>
    <row r="1384" spans="1:47" x14ac:dyDescent="0.25">
      <c r="A1384" t="str">
        <f t="shared" si="166"/>
        <v>C68-1</v>
      </c>
      <c r="B1384" t="str">
        <f t="shared" si="167"/>
        <v>+1.8V</v>
      </c>
      <c r="C1384" t="str">
        <f t="shared" si="168"/>
        <v>C68-+1.8V</v>
      </c>
      <c r="D1384" t="str">
        <f t="shared" si="169"/>
        <v>C68-1</v>
      </c>
      <c r="E1384" t="s">
        <v>1333</v>
      </c>
      <c r="F1384">
        <v>1</v>
      </c>
      <c r="G1384" t="s">
        <v>295</v>
      </c>
      <c r="AT1384" t="str">
        <f t="shared" si="170"/>
        <v>+1.8V</v>
      </c>
      <c r="AU1384" t="str">
        <f t="shared" si="171"/>
        <v>--</v>
      </c>
    </row>
    <row r="1385" spans="1:47" x14ac:dyDescent="0.25">
      <c r="A1385" t="str">
        <f t="shared" si="166"/>
        <v>C68-2</v>
      </c>
      <c r="B1385" t="str">
        <f t="shared" si="167"/>
        <v>GND</v>
      </c>
      <c r="C1385" t="str">
        <f t="shared" si="168"/>
        <v>C68-GND</v>
      </c>
      <c r="D1385" t="str">
        <f t="shared" si="169"/>
        <v>C68-2</v>
      </c>
      <c r="E1385" t="s">
        <v>1333</v>
      </c>
      <c r="F1385">
        <v>2</v>
      </c>
      <c r="G1385" t="s">
        <v>291</v>
      </c>
      <c r="AT1385" t="str">
        <f t="shared" si="170"/>
        <v>GND</v>
      </c>
      <c r="AU1385" t="str">
        <f t="shared" si="171"/>
        <v>--</v>
      </c>
    </row>
    <row r="1386" spans="1:47" x14ac:dyDescent="0.25">
      <c r="A1386" t="str">
        <f t="shared" si="166"/>
        <v>C69-1</v>
      </c>
      <c r="B1386" t="str">
        <f t="shared" si="167"/>
        <v>NetC69_1</v>
      </c>
      <c r="C1386" t="str">
        <f t="shared" si="168"/>
        <v>C69-NetC69_1</v>
      </c>
      <c r="D1386" t="str">
        <f t="shared" si="169"/>
        <v>C69-1</v>
      </c>
      <c r="E1386" t="s">
        <v>1334</v>
      </c>
      <c r="F1386">
        <v>1</v>
      </c>
      <c r="G1386" t="s">
        <v>627</v>
      </c>
      <c r="AT1386" t="str">
        <f t="shared" si="170"/>
        <v>NetC69_1</v>
      </c>
      <c r="AU1386" t="str">
        <f t="shared" si="171"/>
        <v>--</v>
      </c>
    </row>
    <row r="1387" spans="1:47" x14ac:dyDescent="0.25">
      <c r="A1387" t="str">
        <f t="shared" si="166"/>
        <v>C69-2</v>
      </c>
      <c r="B1387" t="str">
        <f t="shared" si="167"/>
        <v>GND</v>
      </c>
      <c r="C1387" t="str">
        <f t="shared" si="168"/>
        <v>C69-GND</v>
      </c>
      <c r="D1387" t="str">
        <f t="shared" si="169"/>
        <v>C69-2</v>
      </c>
      <c r="E1387" t="s">
        <v>1334</v>
      </c>
      <c r="F1387">
        <v>2</v>
      </c>
      <c r="G1387" t="s">
        <v>291</v>
      </c>
      <c r="AT1387" t="str">
        <f t="shared" si="170"/>
        <v>GND</v>
      </c>
      <c r="AU1387" t="str">
        <f t="shared" si="171"/>
        <v>--</v>
      </c>
    </row>
    <row r="1388" spans="1:47" x14ac:dyDescent="0.25">
      <c r="A1388" t="str">
        <f t="shared" si="166"/>
        <v>C70-1</v>
      </c>
      <c r="B1388" t="str">
        <f t="shared" si="167"/>
        <v>NetC69_1</v>
      </c>
      <c r="C1388" t="str">
        <f t="shared" si="168"/>
        <v>C70-NetC69_1</v>
      </c>
      <c r="D1388" t="str">
        <f t="shared" si="169"/>
        <v>C70-1</v>
      </c>
      <c r="E1388" t="s">
        <v>1335</v>
      </c>
      <c r="F1388">
        <v>1</v>
      </c>
      <c r="G1388" t="s">
        <v>627</v>
      </c>
      <c r="AT1388" t="str">
        <f t="shared" si="170"/>
        <v>NetC69_1</v>
      </c>
      <c r="AU1388" t="str">
        <f t="shared" si="171"/>
        <v>--</v>
      </c>
    </row>
    <row r="1389" spans="1:47" x14ac:dyDescent="0.25">
      <c r="A1389" t="str">
        <f t="shared" si="166"/>
        <v>C70-2</v>
      </c>
      <c r="B1389" t="str">
        <f t="shared" si="167"/>
        <v>GND</v>
      </c>
      <c r="C1389" t="str">
        <f t="shared" si="168"/>
        <v>C70-GND</v>
      </c>
      <c r="D1389" t="str">
        <f t="shared" si="169"/>
        <v>C70-2</v>
      </c>
      <c r="E1389" t="s">
        <v>1335</v>
      </c>
      <c r="F1389">
        <v>2</v>
      </c>
      <c r="G1389" t="s">
        <v>291</v>
      </c>
      <c r="AT1389" t="str">
        <f t="shared" si="170"/>
        <v>GND</v>
      </c>
      <c r="AU1389" t="str">
        <f t="shared" si="171"/>
        <v>--</v>
      </c>
    </row>
    <row r="1390" spans="1:47" x14ac:dyDescent="0.25">
      <c r="A1390" t="str">
        <f t="shared" si="166"/>
        <v>C71-1</v>
      </c>
      <c r="B1390" t="str">
        <f t="shared" si="167"/>
        <v>+3.3V</v>
      </c>
      <c r="C1390" t="str">
        <f t="shared" si="168"/>
        <v>C71-+3.3V</v>
      </c>
      <c r="D1390" t="str">
        <f t="shared" si="169"/>
        <v>C71-1</v>
      </c>
      <c r="E1390" t="s">
        <v>1336</v>
      </c>
      <c r="F1390">
        <v>1</v>
      </c>
      <c r="G1390" t="s">
        <v>303</v>
      </c>
      <c r="AT1390" t="str">
        <f t="shared" si="170"/>
        <v>+3.3V</v>
      </c>
      <c r="AU1390" t="str">
        <f t="shared" si="171"/>
        <v>--</v>
      </c>
    </row>
    <row r="1391" spans="1:47" x14ac:dyDescent="0.25">
      <c r="A1391" t="str">
        <f t="shared" si="166"/>
        <v>C71-2</v>
      </c>
      <c r="B1391" t="str">
        <f t="shared" si="167"/>
        <v>GND</v>
      </c>
      <c r="C1391" t="str">
        <f t="shared" si="168"/>
        <v>C71-GND</v>
      </c>
      <c r="D1391" t="str">
        <f t="shared" si="169"/>
        <v>C71-2</v>
      </c>
      <c r="E1391" t="s">
        <v>1336</v>
      </c>
      <c r="F1391">
        <v>2</v>
      </c>
      <c r="G1391" t="s">
        <v>291</v>
      </c>
      <c r="AT1391" t="str">
        <f t="shared" si="170"/>
        <v>GND</v>
      </c>
      <c r="AU1391" t="str">
        <f t="shared" si="171"/>
        <v>--</v>
      </c>
    </row>
    <row r="1392" spans="1:47" x14ac:dyDescent="0.25">
      <c r="A1392" t="str">
        <f t="shared" si="166"/>
        <v>C72-1</v>
      </c>
      <c r="B1392" t="str">
        <f t="shared" si="167"/>
        <v>+3.3V</v>
      </c>
      <c r="C1392" t="str">
        <f t="shared" si="168"/>
        <v>C72-+3.3V</v>
      </c>
      <c r="D1392" t="str">
        <f t="shared" si="169"/>
        <v>C72-1</v>
      </c>
      <c r="E1392" t="s">
        <v>1337</v>
      </c>
      <c r="F1392">
        <v>1</v>
      </c>
      <c r="G1392" t="s">
        <v>303</v>
      </c>
      <c r="AT1392" t="str">
        <f t="shared" si="170"/>
        <v>+3.3V</v>
      </c>
      <c r="AU1392" t="str">
        <f t="shared" si="171"/>
        <v>--</v>
      </c>
    </row>
    <row r="1393" spans="1:47" x14ac:dyDescent="0.25">
      <c r="A1393" t="str">
        <f t="shared" si="166"/>
        <v>C72-2</v>
      </c>
      <c r="B1393" t="str">
        <f t="shared" si="167"/>
        <v>GND</v>
      </c>
      <c r="C1393" t="str">
        <f t="shared" si="168"/>
        <v>C72-GND</v>
      </c>
      <c r="D1393" t="str">
        <f t="shared" si="169"/>
        <v>C72-2</v>
      </c>
      <c r="E1393" t="s">
        <v>1337</v>
      </c>
      <c r="F1393">
        <v>2</v>
      </c>
      <c r="G1393" t="s">
        <v>291</v>
      </c>
      <c r="AT1393" t="str">
        <f t="shared" si="170"/>
        <v>GND</v>
      </c>
      <c r="AU1393" t="str">
        <f t="shared" si="171"/>
        <v>--</v>
      </c>
    </row>
    <row r="1394" spans="1:47" x14ac:dyDescent="0.25">
      <c r="A1394" t="str">
        <f t="shared" si="166"/>
        <v>C73-1</v>
      </c>
      <c r="B1394" t="str">
        <f t="shared" si="167"/>
        <v>+3.3V</v>
      </c>
      <c r="C1394" t="str">
        <f t="shared" si="168"/>
        <v>C73-+3.3V</v>
      </c>
      <c r="D1394" t="str">
        <f t="shared" si="169"/>
        <v>C73-1</v>
      </c>
      <c r="E1394" t="s">
        <v>1338</v>
      </c>
      <c r="F1394">
        <v>1</v>
      </c>
      <c r="G1394" t="s">
        <v>303</v>
      </c>
      <c r="AT1394" t="str">
        <f t="shared" si="170"/>
        <v>+3.3V</v>
      </c>
      <c r="AU1394" t="str">
        <f t="shared" si="171"/>
        <v>--</v>
      </c>
    </row>
    <row r="1395" spans="1:47" x14ac:dyDescent="0.25">
      <c r="A1395" t="str">
        <f t="shared" si="166"/>
        <v>C73-2</v>
      </c>
      <c r="B1395" t="str">
        <f t="shared" si="167"/>
        <v>GND</v>
      </c>
      <c r="C1395" t="str">
        <f t="shared" si="168"/>
        <v>C73-GND</v>
      </c>
      <c r="D1395" t="str">
        <f t="shared" si="169"/>
        <v>C73-2</v>
      </c>
      <c r="E1395" t="s">
        <v>1338</v>
      </c>
      <c r="F1395">
        <v>2</v>
      </c>
      <c r="G1395" t="s">
        <v>291</v>
      </c>
      <c r="AT1395" t="str">
        <f t="shared" si="170"/>
        <v>GND</v>
      </c>
      <c r="AU1395" t="str">
        <f t="shared" si="171"/>
        <v>--</v>
      </c>
    </row>
    <row r="1396" spans="1:47" x14ac:dyDescent="0.25">
      <c r="A1396" t="str">
        <f t="shared" si="166"/>
        <v>C74-1</v>
      </c>
      <c r="B1396" t="str">
        <f t="shared" si="167"/>
        <v>+3.3V</v>
      </c>
      <c r="C1396" t="str">
        <f t="shared" si="168"/>
        <v>C74-+3.3V</v>
      </c>
      <c r="D1396" t="str">
        <f t="shared" si="169"/>
        <v>C74-1</v>
      </c>
      <c r="E1396" t="s">
        <v>1339</v>
      </c>
      <c r="F1396">
        <v>1</v>
      </c>
      <c r="G1396" t="s">
        <v>303</v>
      </c>
      <c r="AT1396" t="str">
        <f t="shared" si="170"/>
        <v>+3.3V</v>
      </c>
      <c r="AU1396" t="str">
        <f t="shared" si="171"/>
        <v>--</v>
      </c>
    </row>
    <row r="1397" spans="1:47" x14ac:dyDescent="0.25">
      <c r="A1397" t="str">
        <f t="shared" si="166"/>
        <v>C74-2</v>
      </c>
      <c r="B1397" t="str">
        <f t="shared" si="167"/>
        <v>GND</v>
      </c>
      <c r="C1397" t="str">
        <f t="shared" si="168"/>
        <v>C74-GND</v>
      </c>
      <c r="D1397" t="str">
        <f t="shared" si="169"/>
        <v>C74-2</v>
      </c>
      <c r="E1397" t="s">
        <v>1339</v>
      </c>
      <c r="F1397">
        <v>2</v>
      </c>
      <c r="G1397" t="s">
        <v>291</v>
      </c>
      <c r="AT1397" t="str">
        <f t="shared" si="170"/>
        <v>GND</v>
      </c>
      <c r="AU1397" t="str">
        <f t="shared" si="171"/>
        <v>--</v>
      </c>
    </row>
    <row r="1398" spans="1:47" x14ac:dyDescent="0.25">
      <c r="A1398" t="str">
        <f t="shared" si="166"/>
        <v>C75-1</v>
      </c>
      <c r="B1398" t="str">
        <f t="shared" si="167"/>
        <v>+3.3V</v>
      </c>
      <c r="C1398" t="str">
        <f t="shared" si="168"/>
        <v>C75-+3.3V</v>
      </c>
      <c r="D1398" t="str">
        <f t="shared" si="169"/>
        <v>C75-1</v>
      </c>
      <c r="E1398" t="s">
        <v>1340</v>
      </c>
      <c r="F1398">
        <v>1</v>
      </c>
      <c r="G1398" t="s">
        <v>303</v>
      </c>
      <c r="AT1398" t="str">
        <f t="shared" si="170"/>
        <v>+3.3V</v>
      </c>
      <c r="AU1398" t="str">
        <f t="shared" si="171"/>
        <v>--</v>
      </c>
    </row>
    <row r="1399" spans="1:47" x14ac:dyDescent="0.25">
      <c r="A1399" t="str">
        <f t="shared" si="166"/>
        <v>C75-2</v>
      </c>
      <c r="B1399" t="str">
        <f t="shared" si="167"/>
        <v>GND</v>
      </c>
      <c r="C1399" t="str">
        <f t="shared" si="168"/>
        <v>C75-GND</v>
      </c>
      <c r="D1399" t="str">
        <f t="shared" si="169"/>
        <v>C75-2</v>
      </c>
      <c r="E1399" t="s">
        <v>1340</v>
      </c>
      <c r="F1399">
        <v>2</v>
      </c>
      <c r="G1399" t="s">
        <v>291</v>
      </c>
      <c r="AT1399" t="str">
        <f t="shared" si="170"/>
        <v>GND</v>
      </c>
      <c r="AU1399" t="str">
        <f t="shared" si="171"/>
        <v>--</v>
      </c>
    </row>
    <row r="1400" spans="1:47" x14ac:dyDescent="0.25">
      <c r="A1400" t="str">
        <f t="shared" si="166"/>
        <v>C76-1</v>
      </c>
      <c r="B1400" t="str">
        <f t="shared" si="167"/>
        <v>+3.3V</v>
      </c>
      <c r="C1400" t="str">
        <f t="shared" si="168"/>
        <v>C76-+3.3V</v>
      </c>
      <c r="D1400" t="str">
        <f t="shared" si="169"/>
        <v>C76-1</v>
      </c>
      <c r="E1400" t="s">
        <v>1341</v>
      </c>
      <c r="F1400">
        <v>1</v>
      </c>
      <c r="G1400" t="s">
        <v>303</v>
      </c>
      <c r="AT1400" t="str">
        <f t="shared" si="170"/>
        <v>+3.3V</v>
      </c>
      <c r="AU1400" t="str">
        <f t="shared" si="171"/>
        <v>--</v>
      </c>
    </row>
    <row r="1401" spans="1:47" x14ac:dyDescent="0.25">
      <c r="A1401" t="str">
        <f t="shared" si="166"/>
        <v>C76-2</v>
      </c>
      <c r="B1401" t="str">
        <f t="shared" si="167"/>
        <v>GND</v>
      </c>
      <c r="C1401" t="str">
        <f t="shared" si="168"/>
        <v>C76-GND</v>
      </c>
      <c r="D1401" t="str">
        <f t="shared" si="169"/>
        <v>C76-2</v>
      </c>
      <c r="E1401" t="s">
        <v>1341</v>
      </c>
      <c r="F1401">
        <v>2</v>
      </c>
      <c r="G1401" t="s">
        <v>291</v>
      </c>
      <c r="AT1401" t="str">
        <f t="shared" si="170"/>
        <v>GND</v>
      </c>
      <c r="AU1401" t="str">
        <f t="shared" si="171"/>
        <v>--</v>
      </c>
    </row>
    <row r="1402" spans="1:47" x14ac:dyDescent="0.25">
      <c r="A1402" t="str">
        <f t="shared" si="166"/>
        <v>C77-1</v>
      </c>
      <c r="B1402" t="str">
        <f t="shared" si="167"/>
        <v>+3.3V</v>
      </c>
      <c r="C1402" t="str">
        <f t="shared" si="168"/>
        <v>C77-+3.3V</v>
      </c>
      <c r="D1402" t="str">
        <f t="shared" si="169"/>
        <v>C77-1</v>
      </c>
      <c r="E1402" t="s">
        <v>1342</v>
      </c>
      <c r="F1402">
        <v>1</v>
      </c>
      <c r="G1402" t="s">
        <v>303</v>
      </c>
      <c r="AT1402" t="str">
        <f t="shared" si="170"/>
        <v>+3.3V</v>
      </c>
      <c r="AU1402" t="str">
        <f t="shared" si="171"/>
        <v>--</v>
      </c>
    </row>
    <row r="1403" spans="1:47" x14ac:dyDescent="0.25">
      <c r="A1403" t="str">
        <f t="shared" si="166"/>
        <v>C77-2</v>
      </c>
      <c r="B1403" t="str">
        <f t="shared" si="167"/>
        <v>GND</v>
      </c>
      <c r="C1403" t="str">
        <f t="shared" si="168"/>
        <v>C77-GND</v>
      </c>
      <c r="D1403" t="str">
        <f t="shared" si="169"/>
        <v>C77-2</v>
      </c>
      <c r="E1403" t="s">
        <v>1342</v>
      </c>
      <c r="F1403">
        <v>2</v>
      </c>
      <c r="G1403" t="s">
        <v>291</v>
      </c>
      <c r="AT1403" t="str">
        <f t="shared" si="170"/>
        <v>GND</v>
      </c>
      <c r="AU1403" t="str">
        <f t="shared" si="171"/>
        <v>--</v>
      </c>
    </row>
    <row r="1404" spans="1:47" x14ac:dyDescent="0.25">
      <c r="A1404" t="str">
        <f t="shared" si="166"/>
        <v>C78-1</v>
      </c>
      <c r="B1404" t="str">
        <f t="shared" si="167"/>
        <v>+3.3V</v>
      </c>
      <c r="C1404" t="str">
        <f t="shared" si="168"/>
        <v>C78-+3.3V</v>
      </c>
      <c r="D1404" t="str">
        <f t="shared" si="169"/>
        <v>C78-1</v>
      </c>
      <c r="E1404" t="s">
        <v>1343</v>
      </c>
      <c r="F1404">
        <v>1</v>
      </c>
      <c r="G1404" t="s">
        <v>303</v>
      </c>
      <c r="AT1404" t="str">
        <f t="shared" si="170"/>
        <v>+3.3V</v>
      </c>
      <c r="AU1404" t="str">
        <f t="shared" si="171"/>
        <v>--</v>
      </c>
    </row>
    <row r="1405" spans="1:47" x14ac:dyDescent="0.25">
      <c r="A1405" t="str">
        <f t="shared" si="166"/>
        <v>C78-2</v>
      </c>
      <c r="B1405" t="str">
        <f t="shared" si="167"/>
        <v>GND</v>
      </c>
      <c r="C1405" t="str">
        <f t="shared" si="168"/>
        <v>C78-GND</v>
      </c>
      <c r="D1405" t="str">
        <f t="shared" si="169"/>
        <v>C78-2</v>
      </c>
      <c r="E1405" t="s">
        <v>1343</v>
      </c>
      <c r="F1405">
        <v>2</v>
      </c>
      <c r="G1405" t="s">
        <v>291</v>
      </c>
      <c r="AT1405" t="str">
        <f t="shared" si="170"/>
        <v>GND</v>
      </c>
      <c r="AU1405" t="str">
        <f t="shared" si="171"/>
        <v>--</v>
      </c>
    </row>
    <row r="1406" spans="1:47" x14ac:dyDescent="0.25">
      <c r="A1406" t="str">
        <f t="shared" si="166"/>
        <v>C79-1</v>
      </c>
      <c r="B1406" t="str">
        <f t="shared" si="167"/>
        <v>SGMII_TX0_P</v>
      </c>
      <c r="C1406" t="str">
        <f t="shared" si="168"/>
        <v>C79-SGMII_TX0_P</v>
      </c>
      <c r="D1406" t="str">
        <f t="shared" si="169"/>
        <v>C79-1</v>
      </c>
      <c r="E1406" t="s">
        <v>1344</v>
      </c>
      <c r="F1406">
        <v>1</v>
      </c>
      <c r="G1406" t="s">
        <v>769</v>
      </c>
      <c r="AT1406" t="str">
        <f t="shared" si="170"/>
        <v>SGMII_TX0_P</v>
      </c>
      <c r="AU1406" t="str">
        <f t="shared" si="171"/>
        <v>--</v>
      </c>
    </row>
    <row r="1407" spans="1:47" x14ac:dyDescent="0.25">
      <c r="A1407" t="str">
        <f t="shared" si="166"/>
        <v>C79-2</v>
      </c>
      <c r="B1407" t="str">
        <f t="shared" si="167"/>
        <v>SGMII0_IN_P</v>
      </c>
      <c r="C1407" t="str">
        <f t="shared" si="168"/>
        <v>C79-SGMII0_IN_P</v>
      </c>
      <c r="D1407" t="str">
        <f t="shared" si="169"/>
        <v>C79-2</v>
      </c>
      <c r="E1407" t="s">
        <v>1344</v>
      </c>
      <c r="F1407">
        <v>2</v>
      </c>
      <c r="G1407" t="s">
        <v>754</v>
      </c>
      <c r="AT1407" t="str">
        <f t="shared" si="170"/>
        <v>SGMII0_TX0_P</v>
      </c>
      <c r="AU1407" t="str">
        <f t="shared" si="171"/>
        <v>C79</v>
      </c>
    </row>
    <row r="1408" spans="1:47" x14ac:dyDescent="0.25">
      <c r="A1408" t="str">
        <f t="shared" si="166"/>
        <v>C80-1</v>
      </c>
      <c r="B1408" t="str">
        <f t="shared" si="167"/>
        <v>+3.3V</v>
      </c>
      <c r="C1408" t="str">
        <f t="shared" si="168"/>
        <v>C80-+3.3V</v>
      </c>
      <c r="D1408" t="str">
        <f t="shared" si="169"/>
        <v>C80-1</v>
      </c>
      <c r="E1408" t="s">
        <v>1345</v>
      </c>
      <c r="F1408">
        <v>1</v>
      </c>
      <c r="G1408" t="s">
        <v>303</v>
      </c>
      <c r="AT1408" t="str">
        <f t="shared" si="170"/>
        <v>+3.3V</v>
      </c>
      <c r="AU1408" t="str">
        <f t="shared" si="171"/>
        <v>--</v>
      </c>
    </row>
    <row r="1409" spans="1:47" x14ac:dyDescent="0.25">
      <c r="A1409" t="str">
        <f t="shared" si="166"/>
        <v>C80-2</v>
      </c>
      <c r="B1409" t="str">
        <f t="shared" si="167"/>
        <v>GND</v>
      </c>
      <c r="C1409" t="str">
        <f t="shared" si="168"/>
        <v>C80-GND</v>
      </c>
      <c r="D1409" t="str">
        <f t="shared" si="169"/>
        <v>C80-2</v>
      </c>
      <c r="E1409" t="s">
        <v>1345</v>
      </c>
      <c r="F1409">
        <v>2</v>
      </c>
      <c r="G1409" t="s">
        <v>291</v>
      </c>
      <c r="AT1409" t="str">
        <f t="shared" si="170"/>
        <v>GND</v>
      </c>
      <c r="AU1409" t="str">
        <f t="shared" si="171"/>
        <v>--</v>
      </c>
    </row>
    <row r="1410" spans="1:47" x14ac:dyDescent="0.25">
      <c r="A1410" t="str">
        <f t="shared" si="166"/>
        <v>C81-1</v>
      </c>
      <c r="B1410" t="str">
        <f t="shared" si="167"/>
        <v>SGMII_TX0_N</v>
      </c>
      <c r="C1410" t="str">
        <f t="shared" si="168"/>
        <v>C81-SGMII_TX0_N</v>
      </c>
      <c r="D1410" t="str">
        <f t="shared" si="169"/>
        <v>C81-1</v>
      </c>
      <c r="E1410" t="s">
        <v>1346</v>
      </c>
      <c r="F1410">
        <v>1</v>
      </c>
      <c r="G1410" t="s">
        <v>767</v>
      </c>
      <c r="AT1410" t="str">
        <f t="shared" si="170"/>
        <v>SGMII_TX0_N</v>
      </c>
      <c r="AU1410" t="str">
        <f t="shared" si="171"/>
        <v>--</v>
      </c>
    </row>
    <row r="1411" spans="1:47" x14ac:dyDescent="0.25">
      <c r="A1411" t="str">
        <f t="shared" si="166"/>
        <v>C81-2</v>
      </c>
      <c r="B1411" t="str">
        <f t="shared" si="167"/>
        <v>SGMII0_IN_N</v>
      </c>
      <c r="C1411" t="str">
        <f t="shared" si="168"/>
        <v>C81-SGMII0_IN_N</v>
      </c>
      <c r="D1411" t="str">
        <f t="shared" si="169"/>
        <v>C81-2</v>
      </c>
      <c r="E1411" t="s">
        <v>1346</v>
      </c>
      <c r="F1411">
        <v>2</v>
      </c>
      <c r="G1411" t="s">
        <v>752</v>
      </c>
      <c r="AT1411" t="str">
        <f t="shared" si="170"/>
        <v>SGMII0_TX0_N</v>
      </c>
      <c r="AU1411" t="str">
        <f t="shared" si="171"/>
        <v>C79</v>
      </c>
    </row>
    <row r="1412" spans="1:47" x14ac:dyDescent="0.25">
      <c r="A1412" t="str">
        <f t="shared" si="166"/>
        <v>C84-1</v>
      </c>
      <c r="B1412" t="str">
        <f t="shared" si="167"/>
        <v>+3.3V</v>
      </c>
      <c r="C1412" t="str">
        <f t="shared" si="168"/>
        <v>C84-+3.3V</v>
      </c>
      <c r="D1412" t="str">
        <f t="shared" si="169"/>
        <v>C84-1</v>
      </c>
      <c r="E1412" t="s">
        <v>1347</v>
      </c>
      <c r="F1412">
        <v>1</v>
      </c>
      <c r="G1412" t="s">
        <v>303</v>
      </c>
      <c r="AT1412" t="str">
        <f t="shared" si="170"/>
        <v>+3.3V</v>
      </c>
      <c r="AU1412" t="str">
        <f t="shared" si="171"/>
        <v>--</v>
      </c>
    </row>
    <row r="1413" spans="1:47" x14ac:dyDescent="0.25">
      <c r="A1413" t="str">
        <f t="shared" si="166"/>
        <v>C84-2</v>
      </c>
      <c r="B1413" t="str">
        <f t="shared" si="167"/>
        <v>GND</v>
      </c>
      <c r="C1413" t="str">
        <f t="shared" si="168"/>
        <v>C84-GND</v>
      </c>
      <c r="D1413" t="str">
        <f t="shared" si="169"/>
        <v>C84-2</v>
      </c>
      <c r="E1413" t="s">
        <v>1347</v>
      </c>
      <c r="F1413">
        <v>2</v>
      </c>
      <c r="G1413" t="s">
        <v>291</v>
      </c>
      <c r="AT1413" t="str">
        <f t="shared" si="170"/>
        <v>GND</v>
      </c>
      <c r="AU1413" t="str">
        <f t="shared" si="171"/>
        <v>--</v>
      </c>
    </row>
    <row r="1414" spans="1:47" x14ac:dyDescent="0.25">
      <c r="A1414" t="str">
        <f t="shared" ref="A1414:A1477" si="172">$E1414&amp;"-"&amp;$F1414</f>
        <v>C86-1</v>
      </c>
      <c r="B1414" t="str">
        <f t="shared" ref="B1414:B1477" si="173">IF(OR(E1414=$A$2,E1414=$B$2,E1414=$C$2,E1414=$D$2),"--",G1414)</f>
        <v>+3.3V</v>
      </c>
      <c r="C1414" t="str">
        <f t="shared" ref="C1414:C1477" si="174">$E1414&amp;"-"&amp;$G1414</f>
        <v>C86-+3.3V</v>
      </c>
      <c r="D1414" t="str">
        <f t="shared" ref="D1414:D1477" si="175">A1414</f>
        <v>C86-1</v>
      </c>
      <c r="E1414" t="s">
        <v>1348</v>
      </c>
      <c r="F1414">
        <v>1</v>
      </c>
      <c r="G1414" t="s">
        <v>303</v>
      </c>
      <c r="AT1414" t="str">
        <f t="shared" ref="AT1414:AT1477" si="176">IF(IF(COUNTIF($AO$6:$AQ$150,B1414)&gt;0,"---","--")="---",VLOOKUP(B1414,$AO$6:$AQ$150,3,0),B1414)</f>
        <v>+3.3V</v>
      </c>
      <c r="AU1414" t="str">
        <f t="shared" ref="AU1414:AU1477" si="177">IF(IF(COUNTIF($AO$6:$AQ$150,B1414)&gt;0,"---","--")="---",VLOOKUP(B1414,$AO$6:$AQ$150,2,0),"--")</f>
        <v>--</v>
      </c>
    </row>
    <row r="1415" spans="1:47" x14ac:dyDescent="0.25">
      <c r="A1415" t="str">
        <f t="shared" si="172"/>
        <v>C86-2</v>
      </c>
      <c r="B1415" t="str">
        <f t="shared" si="173"/>
        <v>GND</v>
      </c>
      <c r="C1415" t="str">
        <f t="shared" si="174"/>
        <v>C86-GND</v>
      </c>
      <c r="D1415" t="str">
        <f t="shared" si="175"/>
        <v>C86-2</v>
      </c>
      <c r="E1415" t="s">
        <v>1348</v>
      </c>
      <c r="F1415">
        <v>2</v>
      </c>
      <c r="G1415" t="s">
        <v>291</v>
      </c>
      <c r="AT1415" t="str">
        <f t="shared" si="176"/>
        <v>GND</v>
      </c>
      <c r="AU1415" t="str">
        <f t="shared" si="177"/>
        <v>--</v>
      </c>
    </row>
    <row r="1416" spans="1:47" x14ac:dyDescent="0.25">
      <c r="A1416" t="str">
        <f t="shared" si="172"/>
        <v>C87-1</v>
      </c>
      <c r="B1416" t="str">
        <f t="shared" si="173"/>
        <v>+3.3V</v>
      </c>
      <c r="C1416" t="str">
        <f t="shared" si="174"/>
        <v>C87-+3.3V</v>
      </c>
      <c r="D1416" t="str">
        <f t="shared" si="175"/>
        <v>C87-1</v>
      </c>
      <c r="E1416" t="s">
        <v>1349</v>
      </c>
      <c r="F1416">
        <v>1</v>
      </c>
      <c r="G1416" t="s">
        <v>303</v>
      </c>
      <c r="AT1416" t="str">
        <f t="shared" si="176"/>
        <v>+3.3V</v>
      </c>
      <c r="AU1416" t="str">
        <f t="shared" si="177"/>
        <v>--</v>
      </c>
    </row>
    <row r="1417" spans="1:47" x14ac:dyDescent="0.25">
      <c r="A1417" t="str">
        <f t="shared" si="172"/>
        <v>C87-2</v>
      </c>
      <c r="B1417" t="str">
        <f t="shared" si="173"/>
        <v>GND</v>
      </c>
      <c r="C1417" t="str">
        <f t="shared" si="174"/>
        <v>C87-GND</v>
      </c>
      <c r="D1417" t="str">
        <f t="shared" si="175"/>
        <v>C87-2</v>
      </c>
      <c r="E1417" t="s">
        <v>1349</v>
      </c>
      <c r="F1417">
        <v>2</v>
      </c>
      <c r="G1417" t="s">
        <v>291</v>
      </c>
      <c r="AT1417" t="str">
        <f t="shared" si="176"/>
        <v>GND</v>
      </c>
      <c r="AU1417" t="str">
        <f t="shared" si="177"/>
        <v>--</v>
      </c>
    </row>
    <row r="1418" spans="1:47" x14ac:dyDescent="0.25">
      <c r="A1418" t="str">
        <f t="shared" si="172"/>
        <v>C88-1</v>
      </c>
      <c r="B1418" t="str">
        <f t="shared" si="173"/>
        <v>NetC88_1</v>
      </c>
      <c r="C1418" t="str">
        <f t="shared" si="174"/>
        <v>C88-NetC88_1</v>
      </c>
      <c r="D1418" t="str">
        <f t="shared" si="175"/>
        <v>C88-1</v>
      </c>
      <c r="E1418" t="s">
        <v>1350</v>
      </c>
      <c r="F1418">
        <v>1</v>
      </c>
      <c r="G1418" t="s">
        <v>629</v>
      </c>
      <c r="AT1418" t="str">
        <f t="shared" si="176"/>
        <v>NetC88_1</v>
      </c>
      <c r="AU1418" t="str">
        <f t="shared" si="177"/>
        <v>--</v>
      </c>
    </row>
    <row r="1419" spans="1:47" x14ac:dyDescent="0.25">
      <c r="A1419" t="str">
        <f t="shared" si="172"/>
        <v>C88-2</v>
      </c>
      <c r="B1419" t="str">
        <f t="shared" si="173"/>
        <v>GND</v>
      </c>
      <c r="C1419" t="str">
        <f t="shared" si="174"/>
        <v>C88-GND</v>
      </c>
      <c r="D1419" t="str">
        <f t="shared" si="175"/>
        <v>C88-2</v>
      </c>
      <c r="E1419" t="s">
        <v>1350</v>
      </c>
      <c r="F1419">
        <v>2</v>
      </c>
      <c r="G1419" t="s">
        <v>291</v>
      </c>
      <c r="AT1419" t="str">
        <f t="shared" si="176"/>
        <v>GND</v>
      </c>
      <c r="AU1419" t="str">
        <f t="shared" si="177"/>
        <v>--</v>
      </c>
    </row>
    <row r="1420" spans="1:47" x14ac:dyDescent="0.25">
      <c r="A1420" t="str">
        <f t="shared" si="172"/>
        <v>C89-1</v>
      </c>
      <c r="B1420" t="str">
        <f t="shared" si="173"/>
        <v>+1.0V_VDDA</v>
      </c>
      <c r="C1420" t="str">
        <f t="shared" si="174"/>
        <v>C89-+1.0V_VDDA</v>
      </c>
      <c r="D1420" t="str">
        <f t="shared" si="175"/>
        <v>C89-1</v>
      </c>
      <c r="E1420" t="s">
        <v>1351</v>
      </c>
      <c r="F1420">
        <v>1</v>
      </c>
      <c r="G1420" t="s">
        <v>292</v>
      </c>
      <c r="AT1420" t="str">
        <f t="shared" si="176"/>
        <v>+1.0V_VDDA</v>
      </c>
      <c r="AU1420" t="str">
        <f t="shared" si="177"/>
        <v>--</v>
      </c>
    </row>
    <row r="1421" spans="1:47" x14ac:dyDescent="0.25">
      <c r="A1421" t="str">
        <f t="shared" si="172"/>
        <v>C89-2</v>
      </c>
      <c r="B1421" t="str">
        <f t="shared" si="173"/>
        <v>GND</v>
      </c>
      <c r="C1421" t="str">
        <f t="shared" si="174"/>
        <v>C89-GND</v>
      </c>
      <c r="D1421" t="str">
        <f t="shared" si="175"/>
        <v>C89-2</v>
      </c>
      <c r="E1421" t="s">
        <v>1351</v>
      </c>
      <c r="F1421">
        <v>2</v>
      </c>
      <c r="G1421" t="s">
        <v>291</v>
      </c>
      <c r="AT1421" t="str">
        <f t="shared" si="176"/>
        <v>GND</v>
      </c>
      <c r="AU1421" t="str">
        <f t="shared" si="177"/>
        <v>--</v>
      </c>
    </row>
    <row r="1422" spans="1:47" x14ac:dyDescent="0.25">
      <c r="A1422" t="str">
        <f t="shared" si="172"/>
        <v>C90-1</v>
      </c>
      <c r="B1422" t="str">
        <f t="shared" si="173"/>
        <v>+1.0V_VDDA</v>
      </c>
      <c r="C1422" t="str">
        <f t="shared" si="174"/>
        <v>C90-+1.0V_VDDA</v>
      </c>
      <c r="D1422" t="str">
        <f t="shared" si="175"/>
        <v>C90-1</v>
      </c>
      <c r="E1422" t="s">
        <v>1352</v>
      </c>
      <c r="F1422">
        <v>1</v>
      </c>
      <c r="G1422" t="s">
        <v>292</v>
      </c>
      <c r="AT1422" t="str">
        <f t="shared" si="176"/>
        <v>+1.0V_VDDA</v>
      </c>
      <c r="AU1422" t="str">
        <f t="shared" si="177"/>
        <v>--</v>
      </c>
    </row>
    <row r="1423" spans="1:47" x14ac:dyDescent="0.25">
      <c r="A1423" t="str">
        <f t="shared" si="172"/>
        <v>C90-2</v>
      </c>
      <c r="B1423" t="str">
        <f t="shared" si="173"/>
        <v>GND</v>
      </c>
      <c r="C1423" t="str">
        <f t="shared" si="174"/>
        <v>C90-GND</v>
      </c>
      <c r="D1423" t="str">
        <f t="shared" si="175"/>
        <v>C90-2</v>
      </c>
      <c r="E1423" t="s">
        <v>1352</v>
      </c>
      <c r="F1423">
        <v>2</v>
      </c>
      <c r="G1423" t="s">
        <v>291</v>
      </c>
      <c r="AT1423" t="str">
        <f t="shared" si="176"/>
        <v>GND</v>
      </c>
      <c r="AU1423" t="str">
        <f t="shared" si="177"/>
        <v>--</v>
      </c>
    </row>
    <row r="1424" spans="1:47" x14ac:dyDescent="0.25">
      <c r="A1424" t="str">
        <f t="shared" si="172"/>
        <v>C91-1</v>
      </c>
      <c r="B1424" t="str">
        <f t="shared" si="173"/>
        <v>+1.0V_VDDA</v>
      </c>
      <c r="C1424" t="str">
        <f t="shared" si="174"/>
        <v>C91-+1.0V_VDDA</v>
      </c>
      <c r="D1424" t="str">
        <f t="shared" si="175"/>
        <v>C91-1</v>
      </c>
      <c r="E1424" t="s">
        <v>1353</v>
      </c>
      <c r="F1424">
        <v>1</v>
      </c>
      <c r="G1424" t="s">
        <v>292</v>
      </c>
      <c r="AT1424" t="str">
        <f t="shared" si="176"/>
        <v>+1.0V_VDDA</v>
      </c>
      <c r="AU1424" t="str">
        <f t="shared" si="177"/>
        <v>--</v>
      </c>
    </row>
    <row r="1425" spans="1:47" x14ac:dyDescent="0.25">
      <c r="A1425" t="str">
        <f t="shared" si="172"/>
        <v>C91-2</v>
      </c>
      <c r="B1425" t="str">
        <f t="shared" si="173"/>
        <v>GND</v>
      </c>
      <c r="C1425" t="str">
        <f t="shared" si="174"/>
        <v>C91-GND</v>
      </c>
      <c r="D1425" t="str">
        <f t="shared" si="175"/>
        <v>C91-2</v>
      </c>
      <c r="E1425" t="s">
        <v>1353</v>
      </c>
      <c r="F1425">
        <v>2</v>
      </c>
      <c r="G1425" t="s">
        <v>291</v>
      </c>
      <c r="AT1425" t="str">
        <f t="shared" si="176"/>
        <v>GND</v>
      </c>
      <c r="AU1425" t="str">
        <f t="shared" si="177"/>
        <v>--</v>
      </c>
    </row>
    <row r="1426" spans="1:47" x14ac:dyDescent="0.25">
      <c r="A1426" t="str">
        <f t="shared" si="172"/>
        <v>C92-1</v>
      </c>
      <c r="B1426" t="str">
        <f t="shared" si="173"/>
        <v>+1.0V_VDDA</v>
      </c>
      <c r="C1426" t="str">
        <f t="shared" si="174"/>
        <v>C92-+1.0V_VDDA</v>
      </c>
      <c r="D1426" t="str">
        <f t="shared" si="175"/>
        <v>C92-1</v>
      </c>
      <c r="E1426" t="s">
        <v>1354</v>
      </c>
      <c r="F1426">
        <v>1</v>
      </c>
      <c r="G1426" t="s">
        <v>292</v>
      </c>
      <c r="AT1426" t="str">
        <f t="shared" si="176"/>
        <v>+1.0V_VDDA</v>
      </c>
      <c r="AU1426" t="str">
        <f t="shared" si="177"/>
        <v>--</v>
      </c>
    </row>
    <row r="1427" spans="1:47" x14ac:dyDescent="0.25">
      <c r="A1427" t="str">
        <f t="shared" si="172"/>
        <v>C92-2</v>
      </c>
      <c r="B1427" t="str">
        <f t="shared" si="173"/>
        <v>GND</v>
      </c>
      <c r="C1427" t="str">
        <f t="shared" si="174"/>
        <v>C92-GND</v>
      </c>
      <c r="D1427" t="str">
        <f t="shared" si="175"/>
        <v>C92-2</v>
      </c>
      <c r="E1427" t="s">
        <v>1354</v>
      </c>
      <c r="F1427">
        <v>2</v>
      </c>
      <c r="G1427" t="s">
        <v>291</v>
      </c>
      <c r="AT1427" t="str">
        <f t="shared" si="176"/>
        <v>GND</v>
      </c>
      <c r="AU1427" t="str">
        <f t="shared" si="177"/>
        <v>--</v>
      </c>
    </row>
    <row r="1428" spans="1:47" x14ac:dyDescent="0.25">
      <c r="A1428" t="str">
        <f t="shared" si="172"/>
        <v>C93-1</v>
      </c>
      <c r="B1428" t="str">
        <f t="shared" si="173"/>
        <v>+1.0V_VDDA</v>
      </c>
      <c r="C1428" t="str">
        <f t="shared" si="174"/>
        <v>C93-+1.0V_VDDA</v>
      </c>
      <c r="D1428" t="str">
        <f t="shared" si="175"/>
        <v>C93-1</v>
      </c>
      <c r="E1428" t="s">
        <v>1355</v>
      </c>
      <c r="F1428">
        <v>1</v>
      </c>
      <c r="G1428" t="s">
        <v>292</v>
      </c>
      <c r="AT1428" t="str">
        <f t="shared" si="176"/>
        <v>+1.0V_VDDA</v>
      </c>
      <c r="AU1428" t="str">
        <f t="shared" si="177"/>
        <v>--</v>
      </c>
    </row>
    <row r="1429" spans="1:47" x14ac:dyDescent="0.25">
      <c r="A1429" t="str">
        <f t="shared" si="172"/>
        <v>C93-2</v>
      </c>
      <c r="B1429" t="str">
        <f t="shared" si="173"/>
        <v>GND</v>
      </c>
      <c r="C1429" t="str">
        <f t="shared" si="174"/>
        <v>C93-GND</v>
      </c>
      <c r="D1429" t="str">
        <f t="shared" si="175"/>
        <v>C93-2</v>
      </c>
      <c r="E1429" t="s">
        <v>1355</v>
      </c>
      <c r="F1429">
        <v>2</v>
      </c>
      <c r="G1429" t="s">
        <v>291</v>
      </c>
      <c r="AT1429" t="str">
        <f t="shared" si="176"/>
        <v>GND</v>
      </c>
      <c r="AU1429" t="str">
        <f t="shared" si="177"/>
        <v>--</v>
      </c>
    </row>
    <row r="1430" spans="1:47" x14ac:dyDescent="0.25">
      <c r="A1430" t="str">
        <f t="shared" si="172"/>
        <v>C97-1</v>
      </c>
      <c r="B1430" t="str">
        <f t="shared" si="173"/>
        <v>+2.5V_XCVR</v>
      </c>
      <c r="C1430" t="str">
        <f t="shared" si="174"/>
        <v>C97-+2.5V_XCVR</v>
      </c>
      <c r="D1430" t="str">
        <f t="shared" si="175"/>
        <v>C97-1</v>
      </c>
      <c r="E1430" t="s">
        <v>1356</v>
      </c>
      <c r="F1430">
        <v>1</v>
      </c>
      <c r="G1430" t="s">
        <v>301</v>
      </c>
      <c r="AT1430" t="str">
        <f t="shared" si="176"/>
        <v>+2.5V_XCVR</v>
      </c>
      <c r="AU1430" t="str">
        <f t="shared" si="177"/>
        <v>--</v>
      </c>
    </row>
    <row r="1431" spans="1:47" x14ac:dyDescent="0.25">
      <c r="A1431" t="str">
        <f t="shared" si="172"/>
        <v>C97-2</v>
      </c>
      <c r="B1431" t="str">
        <f t="shared" si="173"/>
        <v>GND</v>
      </c>
      <c r="C1431" t="str">
        <f t="shared" si="174"/>
        <v>C97-GND</v>
      </c>
      <c r="D1431" t="str">
        <f t="shared" si="175"/>
        <v>C97-2</v>
      </c>
      <c r="E1431" t="s">
        <v>1356</v>
      </c>
      <c r="F1431">
        <v>2</v>
      </c>
      <c r="G1431" t="s">
        <v>291</v>
      </c>
      <c r="AT1431" t="str">
        <f t="shared" si="176"/>
        <v>GND</v>
      </c>
      <c r="AU1431" t="str">
        <f t="shared" si="177"/>
        <v>--</v>
      </c>
    </row>
    <row r="1432" spans="1:47" x14ac:dyDescent="0.25">
      <c r="A1432" t="str">
        <f t="shared" si="172"/>
        <v>C98-1</v>
      </c>
      <c r="B1432" t="str">
        <f t="shared" si="173"/>
        <v>+2.5V_XCVR</v>
      </c>
      <c r="C1432" t="str">
        <f t="shared" si="174"/>
        <v>C98-+2.5V_XCVR</v>
      </c>
      <c r="D1432" t="str">
        <f t="shared" si="175"/>
        <v>C98-1</v>
      </c>
      <c r="E1432" t="s">
        <v>1357</v>
      </c>
      <c r="F1432">
        <v>1</v>
      </c>
      <c r="G1432" t="s">
        <v>301</v>
      </c>
      <c r="AT1432" t="str">
        <f t="shared" si="176"/>
        <v>+2.5V_XCVR</v>
      </c>
      <c r="AU1432" t="str">
        <f t="shared" si="177"/>
        <v>--</v>
      </c>
    </row>
    <row r="1433" spans="1:47" x14ac:dyDescent="0.25">
      <c r="A1433" t="str">
        <f t="shared" si="172"/>
        <v>C98-2</v>
      </c>
      <c r="B1433" t="str">
        <f t="shared" si="173"/>
        <v>GND</v>
      </c>
      <c r="C1433" t="str">
        <f t="shared" si="174"/>
        <v>C98-GND</v>
      </c>
      <c r="D1433" t="str">
        <f t="shared" si="175"/>
        <v>C98-2</v>
      </c>
      <c r="E1433" t="s">
        <v>1357</v>
      </c>
      <c r="F1433">
        <v>2</v>
      </c>
      <c r="G1433" t="s">
        <v>291</v>
      </c>
      <c r="AT1433" t="str">
        <f t="shared" si="176"/>
        <v>GND</v>
      </c>
      <c r="AU1433" t="str">
        <f t="shared" si="177"/>
        <v>--</v>
      </c>
    </row>
    <row r="1434" spans="1:47" x14ac:dyDescent="0.25">
      <c r="A1434" t="str">
        <f t="shared" si="172"/>
        <v>C99-1</v>
      </c>
      <c r="B1434" t="str">
        <f t="shared" si="173"/>
        <v>+2.5V_XCVR</v>
      </c>
      <c r="C1434" t="str">
        <f t="shared" si="174"/>
        <v>C99-+2.5V_XCVR</v>
      </c>
      <c r="D1434" t="str">
        <f t="shared" si="175"/>
        <v>C99-1</v>
      </c>
      <c r="E1434" t="s">
        <v>1358</v>
      </c>
      <c r="F1434">
        <v>1</v>
      </c>
      <c r="G1434" t="s">
        <v>301</v>
      </c>
      <c r="AT1434" t="str">
        <f t="shared" si="176"/>
        <v>+2.5V_XCVR</v>
      </c>
      <c r="AU1434" t="str">
        <f t="shared" si="177"/>
        <v>--</v>
      </c>
    </row>
    <row r="1435" spans="1:47" x14ac:dyDescent="0.25">
      <c r="A1435" t="str">
        <f t="shared" si="172"/>
        <v>C99-2</v>
      </c>
      <c r="B1435" t="str">
        <f t="shared" si="173"/>
        <v>GND</v>
      </c>
      <c r="C1435" t="str">
        <f t="shared" si="174"/>
        <v>C99-GND</v>
      </c>
      <c r="D1435" t="str">
        <f t="shared" si="175"/>
        <v>C99-2</v>
      </c>
      <c r="E1435" t="s">
        <v>1358</v>
      </c>
      <c r="F1435">
        <v>2</v>
      </c>
      <c r="G1435" t="s">
        <v>291</v>
      </c>
      <c r="AT1435" t="str">
        <f t="shared" si="176"/>
        <v>GND</v>
      </c>
      <c r="AU1435" t="str">
        <f t="shared" si="177"/>
        <v>--</v>
      </c>
    </row>
    <row r="1436" spans="1:47" x14ac:dyDescent="0.25">
      <c r="A1436" t="str">
        <f t="shared" si="172"/>
        <v>C100-1</v>
      </c>
      <c r="B1436" t="str">
        <f t="shared" si="173"/>
        <v>+2.5V_XCVR</v>
      </c>
      <c r="C1436" t="str">
        <f t="shared" si="174"/>
        <v>C100-+2.5V_XCVR</v>
      </c>
      <c r="D1436" t="str">
        <f t="shared" si="175"/>
        <v>C100-1</v>
      </c>
      <c r="E1436" t="s">
        <v>1359</v>
      </c>
      <c r="F1436">
        <v>1</v>
      </c>
      <c r="G1436" t="s">
        <v>301</v>
      </c>
      <c r="AT1436" t="str">
        <f t="shared" si="176"/>
        <v>+2.5V_XCVR</v>
      </c>
      <c r="AU1436" t="str">
        <f t="shared" si="177"/>
        <v>--</v>
      </c>
    </row>
    <row r="1437" spans="1:47" x14ac:dyDescent="0.25">
      <c r="A1437" t="str">
        <f t="shared" si="172"/>
        <v>C100-2</v>
      </c>
      <c r="B1437" t="str">
        <f t="shared" si="173"/>
        <v>GND</v>
      </c>
      <c r="C1437" t="str">
        <f t="shared" si="174"/>
        <v>C100-GND</v>
      </c>
      <c r="D1437" t="str">
        <f t="shared" si="175"/>
        <v>C100-2</v>
      </c>
      <c r="E1437" t="s">
        <v>1359</v>
      </c>
      <c r="F1437">
        <v>2</v>
      </c>
      <c r="G1437" t="s">
        <v>291</v>
      </c>
      <c r="AT1437" t="str">
        <f t="shared" si="176"/>
        <v>GND</v>
      </c>
      <c r="AU1437" t="str">
        <f t="shared" si="177"/>
        <v>--</v>
      </c>
    </row>
    <row r="1438" spans="1:47" x14ac:dyDescent="0.25">
      <c r="A1438" t="str">
        <f t="shared" si="172"/>
        <v>C102-1</v>
      </c>
      <c r="B1438" t="str">
        <f t="shared" si="173"/>
        <v>+1.0V_VDDA</v>
      </c>
      <c r="C1438" t="str">
        <f t="shared" si="174"/>
        <v>C102-+1.0V_VDDA</v>
      </c>
      <c r="D1438" t="str">
        <f t="shared" si="175"/>
        <v>C102-1</v>
      </c>
      <c r="E1438" t="s">
        <v>1360</v>
      </c>
      <c r="F1438">
        <v>1</v>
      </c>
      <c r="G1438" t="s">
        <v>292</v>
      </c>
      <c r="AT1438" t="str">
        <f t="shared" si="176"/>
        <v>+1.0V_VDDA</v>
      </c>
      <c r="AU1438" t="str">
        <f t="shared" si="177"/>
        <v>--</v>
      </c>
    </row>
    <row r="1439" spans="1:47" x14ac:dyDescent="0.25">
      <c r="A1439" t="str">
        <f t="shared" si="172"/>
        <v>C102-2</v>
      </c>
      <c r="B1439" t="str">
        <f t="shared" si="173"/>
        <v>GND</v>
      </c>
      <c r="C1439" t="str">
        <f t="shared" si="174"/>
        <v>C102-GND</v>
      </c>
      <c r="D1439" t="str">
        <f t="shared" si="175"/>
        <v>C102-2</v>
      </c>
      <c r="E1439" t="s">
        <v>1360</v>
      </c>
      <c r="F1439">
        <v>2</v>
      </c>
      <c r="G1439" t="s">
        <v>291</v>
      </c>
      <c r="AT1439" t="str">
        <f t="shared" si="176"/>
        <v>GND</v>
      </c>
      <c r="AU1439" t="str">
        <f t="shared" si="177"/>
        <v>--</v>
      </c>
    </row>
    <row r="1440" spans="1:47" x14ac:dyDescent="0.25">
      <c r="A1440" t="str">
        <f t="shared" si="172"/>
        <v>C103-1</v>
      </c>
      <c r="B1440" t="str">
        <f t="shared" si="173"/>
        <v>+1.0V_VDDA</v>
      </c>
      <c r="C1440" t="str">
        <f t="shared" si="174"/>
        <v>C103-+1.0V_VDDA</v>
      </c>
      <c r="D1440" t="str">
        <f t="shared" si="175"/>
        <v>C103-1</v>
      </c>
      <c r="E1440" t="s">
        <v>1361</v>
      </c>
      <c r="F1440">
        <v>1</v>
      </c>
      <c r="G1440" t="s">
        <v>292</v>
      </c>
      <c r="AT1440" t="str">
        <f t="shared" si="176"/>
        <v>+1.0V_VDDA</v>
      </c>
      <c r="AU1440" t="str">
        <f t="shared" si="177"/>
        <v>--</v>
      </c>
    </row>
    <row r="1441" spans="1:47" x14ac:dyDescent="0.25">
      <c r="A1441" t="str">
        <f t="shared" si="172"/>
        <v>C103-2</v>
      </c>
      <c r="B1441" t="str">
        <f t="shared" si="173"/>
        <v>GND</v>
      </c>
      <c r="C1441" t="str">
        <f t="shared" si="174"/>
        <v>C103-GND</v>
      </c>
      <c r="D1441" t="str">
        <f t="shared" si="175"/>
        <v>C103-2</v>
      </c>
      <c r="E1441" t="s">
        <v>1361</v>
      </c>
      <c r="F1441">
        <v>2</v>
      </c>
      <c r="G1441" t="s">
        <v>291</v>
      </c>
      <c r="AT1441" t="str">
        <f t="shared" si="176"/>
        <v>GND</v>
      </c>
      <c r="AU1441" t="str">
        <f t="shared" si="177"/>
        <v>--</v>
      </c>
    </row>
    <row r="1442" spans="1:47" x14ac:dyDescent="0.25">
      <c r="A1442" t="str">
        <f t="shared" si="172"/>
        <v>C104-1</v>
      </c>
      <c r="B1442" t="str">
        <f t="shared" si="173"/>
        <v>+1.0V_VDDA</v>
      </c>
      <c r="C1442" t="str">
        <f t="shared" si="174"/>
        <v>C104-+1.0V_VDDA</v>
      </c>
      <c r="D1442" t="str">
        <f t="shared" si="175"/>
        <v>C104-1</v>
      </c>
      <c r="E1442" t="s">
        <v>1362</v>
      </c>
      <c r="F1442">
        <v>1</v>
      </c>
      <c r="G1442" t="s">
        <v>292</v>
      </c>
      <c r="AT1442" t="str">
        <f t="shared" si="176"/>
        <v>+1.0V_VDDA</v>
      </c>
      <c r="AU1442" t="str">
        <f t="shared" si="177"/>
        <v>--</v>
      </c>
    </row>
    <row r="1443" spans="1:47" x14ac:dyDescent="0.25">
      <c r="A1443" t="str">
        <f t="shared" si="172"/>
        <v>C104-2</v>
      </c>
      <c r="B1443" t="str">
        <f t="shared" si="173"/>
        <v>GND</v>
      </c>
      <c r="C1443" t="str">
        <f t="shared" si="174"/>
        <v>C104-GND</v>
      </c>
      <c r="D1443" t="str">
        <f t="shared" si="175"/>
        <v>C104-2</v>
      </c>
      <c r="E1443" t="s">
        <v>1362</v>
      </c>
      <c r="F1443">
        <v>2</v>
      </c>
      <c r="G1443" t="s">
        <v>291</v>
      </c>
      <c r="AT1443" t="str">
        <f t="shared" si="176"/>
        <v>GND</v>
      </c>
      <c r="AU1443" t="str">
        <f t="shared" si="177"/>
        <v>--</v>
      </c>
    </row>
    <row r="1444" spans="1:47" x14ac:dyDescent="0.25">
      <c r="A1444" t="str">
        <f t="shared" si="172"/>
        <v>C105-1</v>
      </c>
      <c r="B1444" t="str">
        <f t="shared" si="173"/>
        <v>+1.0V_VDDA</v>
      </c>
      <c r="C1444" t="str">
        <f t="shared" si="174"/>
        <v>C105-+1.0V_VDDA</v>
      </c>
      <c r="D1444" t="str">
        <f t="shared" si="175"/>
        <v>C105-1</v>
      </c>
      <c r="E1444" t="s">
        <v>1363</v>
      </c>
      <c r="F1444">
        <v>1</v>
      </c>
      <c r="G1444" t="s">
        <v>292</v>
      </c>
      <c r="AT1444" t="str">
        <f t="shared" si="176"/>
        <v>+1.0V_VDDA</v>
      </c>
      <c r="AU1444" t="str">
        <f t="shared" si="177"/>
        <v>--</v>
      </c>
    </row>
    <row r="1445" spans="1:47" x14ac:dyDescent="0.25">
      <c r="A1445" t="str">
        <f t="shared" si="172"/>
        <v>C105-2</v>
      </c>
      <c r="B1445" t="str">
        <f t="shared" si="173"/>
        <v>GND</v>
      </c>
      <c r="C1445" t="str">
        <f t="shared" si="174"/>
        <v>C105-GND</v>
      </c>
      <c r="D1445" t="str">
        <f t="shared" si="175"/>
        <v>C105-2</v>
      </c>
      <c r="E1445" t="s">
        <v>1363</v>
      </c>
      <c r="F1445">
        <v>2</v>
      </c>
      <c r="G1445" t="s">
        <v>291</v>
      </c>
      <c r="AT1445" t="str">
        <f t="shared" si="176"/>
        <v>GND</v>
      </c>
      <c r="AU1445" t="str">
        <f t="shared" si="177"/>
        <v>--</v>
      </c>
    </row>
    <row r="1446" spans="1:47" x14ac:dyDescent="0.25">
      <c r="A1446" t="str">
        <f t="shared" si="172"/>
        <v>C106-1</v>
      </c>
      <c r="B1446" t="str">
        <f t="shared" si="173"/>
        <v>+1.0V_VDDA</v>
      </c>
      <c r="C1446" t="str">
        <f t="shared" si="174"/>
        <v>C106-+1.0V_VDDA</v>
      </c>
      <c r="D1446" t="str">
        <f t="shared" si="175"/>
        <v>C106-1</v>
      </c>
      <c r="E1446" t="s">
        <v>1364</v>
      </c>
      <c r="F1446">
        <v>1</v>
      </c>
      <c r="G1446" t="s">
        <v>292</v>
      </c>
      <c r="AT1446" t="str">
        <f t="shared" si="176"/>
        <v>+1.0V_VDDA</v>
      </c>
      <c r="AU1446" t="str">
        <f t="shared" si="177"/>
        <v>--</v>
      </c>
    </row>
    <row r="1447" spans="1:47" x14ac:dyDescent="0.25">
      <c r="A1447" t="str">
        <f t="shared" si="172"/>
        <v>C106-2</v>
      </c>
      <c r="B1447" t="str">
        <f t="shared" si="173"/>
        <v>GND</v>
      </c>
      <c r="C1447" t="str">
        <f t="shared" si="174"/>
        <v>C106-GND</v>
      </c>
      <c r="D1447" t="str">
        <f t="shared" si="175"/>
        <v>C106-2</v>
      </c>
      <c r="E1447" t="s">
        <v>1364</v>
      </c>
      <c r="F1447">
        <v>2</v>
      </c>
      <c r="G1447" t="s">
        <v>291</v>
      </c>
      <c r="AT1447" t="str">
        <f t="shared" si="176"/>
        <v>GND</v>
      </c>
      <c r="AU1447" t="str">
        <f t="shared" si="177"/>
        <v>--</v>
      </c>
    </row>
    <row r="1448" spans="1:47" x14ac:dyDescent="0.25">
      <c r="A1448" t="str">
        <f t="shared" si="172"/>
        <v>C108-1</v>
      </c>
      <c r="B1448" t="str">
        <f t="shared" si="173"/>
        <v>_x0016_+2.5V_VDDA</v>
      </c>
      <c r="C1448" t="str">
        <f t="shared" si="174"/>
        <v>C108-_x0016_+2.5V_VDDA</v>
      </c>
      <c r="D1448" t="str">
        <f t="shared" si="175"/>
        <v>C108-1</v>
      </c>
      <c r="E1448" t="s">
        <v>1365</v>
      </c>
      <c r="F1448">
        <v>1</v>
      </c>
      <c r="G1448" t="s">
        <v>1366</v>
      </c>
      <c r="AT1448" t="str">
        <f t="shared" si="176"/>
        <v>_x0016_+2.5V_VDDA</v>
      </c>
      <c r="AU1448" t="str">
        <f t="shared" si="177"/>
        <v>--</v>
      </c>
    </row>
    <row r="1449" spans="1:47" x14ac:dyDescent="0.25">
      <c r="A1449" t="str">
        <f t="shared" si="172"/>
        <v>C108-2</v>
      </c>
      <c r="B1449" t="str">
        <f t="shared" si="173"/>
        <v>GND</v>
      </c>
      <c r="C1449" t="str">
        <f t="shared" si="174"/>
        <v>C108-GND</v>
      </c>
      <c r="D1449" t="str">
        <f t="shared" si="175"/>
        <v>C108-2</v>
      </c>
      <c r="E1449" t="s">
        <v>1365</v>
      </c>
      <c r="F1449">
        <v>2</v>
      </c>
      <c r="G1449" t="s">
        <v>291</v>
      </c>
      <c r="AT1449" t="str">
        <f t="shared" si="176"/>
        <v>GND</v>
      </c>
      <c r="AU1449" t="str">
        <f t="shared" si="177"/>
        <v>--</v>
      </c>
    </row>
    <row r="1450" spans="1:47" x14ac:dyDescent="0.25">
      <c r="A1450" t="str">
        <f t="shared" si="172"/>
        <v>C109-1</v>
      </c>
      <c r="B1450" t="str">
        <f t="shared" si="173"/>
        <v>_x0016_+2.5V_VDDA</v>
      </c>
      <c r="C1450" t="str">
        <f t="shared" si="174"/>
        <v>C109-_x0016_+2.5V_VDDA</v>
      </c>
      <c r="D1450" t="str">
        <f t="shared" si="175"/>
        <v>C109-1</v>
      </c>
      <c r="E1450" t="s">
        <v>1367</v>
      </c>
      <c r="F1450">
        <v>1</v>
      </c>
      <c r="G1450" t="s">
        <v>1366</v>
      </c>
      <c r="AT1450" t="str">
        <f t="shared" si="176"/>
        <v>_x0016_+2.5V_VDDA</v>
      </c>
      <c r="AU1450" t="str">
        <f t="shared" si="177"/>
        <v>--</v>
      </c>
    </row>
    <row r="1451" spans="1:47" x14ac:dyDescent="0.25">
      <c r="A1451" t="str">
        <f t="shared" si="172"/>
        <v>C109-2</v>
      </c>
      <c r="B1451" t="str">
        <f t="shared" si="173"/>
        <v>GND</v>
      </c>
      <c r="C1451" t="str">
        <f t="shared" si="174"/>
        <v>C109-GND</v>
      </c>
      <c r="D1451" t="str">
        <f t="shared" si="175"/>
        <v>C109-2</v>
      </c>
      <c r="E1451" t="s">
        <v>1367</v>
      </c>
      <c r="F1451">
        <v>2</v>
      </c>
      <c r="G1451" t="s">
        <v>291</v>
      </c>
      <c r="AT1451" t="str">
        <f t="shared" si="176"/>
        <v>GND</v>
      </c>
      <c r="AU1451" t="str">
        <f t="shared" si="177"/>
        <v>--</v>
      </c>
    </row>
    <row r="1452" spans="1:47" x14ac:dyDescent="0.25">
      <c r="A1452" t="str">
        <f t="shared" si="172"/>
        <v>C110-1</v>
      </c>
      <c r="B1452" t="str">
        <f t="shared" si="173"/>
        <v>_x0016_+2.5V_VDDA</v>
      </c>
      <c r="C1452" t="str">
        <f t="shared" si="174"/>
        <v>C110-_x0016_+2.5V_VDDA</v>
      </c>
      <c r="D1452" t="str">
        <f t="shared" si="175"/>
        <v>C110-1</v>
      </c>
      <c r="E1452" t="s">
        <v>1368</v>
      </c>
      <c r="F1452">
        <v>1</v>
      </c>
      <c r="G1452" t="s">
        <v>1366</v>
      </c>
      <c r="AT1452" t="str">
        <f t="shared" si="176"/>
        <v>_x0016_+2.5V_VDDA</v>
      </c>
      <c r="AU1452" t="str">
        <f t="shared" si="177"/>
        <v>--</v>
      </c>
    </row>
    <row r="1453" spans="1:47" x14ac:dyDescent="0.25">
      <c r="A1453" t="str">
        <f t="shared" si="172"/>
        <v>C110-2</v>
      </c>
      <c r="B1453" t="str">
        <f t="shared" si="173"/>
        <v>GND</v>
      </c>
      <c r="C1453" t="str">
        <f t="shared" si="174"/>
        <v>C110-GND</v>
      </c>
      <c r="D1453" t="str">
        <f t="shared" si="175"/>
        <v>C110-2</v>
      </c>
      <c r="E1453" t="s">
        <v>1368</v>
      </c>
      <c r="F1453">
        <v>2</v>
      </c>
      <c r="G1453" t="s">
        <v>291</v>
      </c>
      <c r="AT1453" t="str">
        <f t="shared" si="176"/>
        <v>GND</v>
      </c>
      <c r="AU1453" t="str">
        <f t="shared" si="177"/>
        <v>--</v>
      </c>
    </row>
    <row r="1454" spans="1:47" x14ac:dyDescent="0.25">
      <c r="A1454" t="str">
        <f t="shared" si="172"/>
        <v>C111-1</v>
      </c>
      <c r="B1454" t="str">
        <f t="shared" si="173"/>
        <v>_x0016_+2.5V_VDDA</v>
      </c>
      <c r="C1454" t="str">
        <f t="shared" si="174"/>
        <v>C111-_x0016_+2.5V_VDDA</v>
      </c>
      <c r="D1454" t="str">
        <f t="shared" si="175"/>
        <v>C111-1</v>
      </c>
      <c r="E1454" t="s">
        <v>1369</v>
      </c>
      <c r="F1454">
        <v>1</v>
      </c>
      <c r="G1454" t="s">
        <v>1366</v>
      </c>
      <c r="AT1454" t="str">
        <f t="shared" si="176"/>
        <v>_x0016_+2.5V_VDDA</v>
      </c>
      <c r="AU1454" t="str">
        <f t="shared" si="177"/>
        <v>--</v>
      </c>
    </row>
    <row r="1455" spans="1:47" x14ac:dyDescent="0.25">
      <c r="A1455" t="str">
        <f t="shared" si="172"/>
        <v>C111-2</v>
      </c>
      <c r="B1455" t="str">
        <f t="shared" si="173"/>
        <v>GND</v>
      </c>
      <c r="C1455" t="str">
        <f t="shared" si="174"/>
        <v>C111-GND</v>
      </c>
      <c r="D1455" t="str">
        <f t="shared" si="175"/>
        <v>C111-2</v>
      </c>
      <c r="E1455" t="s">
        <v>1369</v>
      </c>
      <c r="F1455">
        <v>2</v>
      </c>
      <c r="G1455" t="s">
        <v>291</v>
      </c>
      <c r="AT1455" t="str">
        <f t="shared" si="176"/>
        <v>GND</v>
      </c>
      <c r="AU1455" t="str">
        <f t="shared" si="177"/>
        <v>--</v>
      </c>
    </row>
    <row r="1456" spans="1:47" x14ac:dyDescent="0.25">
      <c r="A1456" t="str">
        <f t="shared" si="172"/>
        <v>C112-1</v>
      </c>
      <c r="B1456" t="str">
        <f t="shared" si="173"/>
        <v>NetC112_1</v>
      </c>
      <c r="C1456" t="str">
        <f t="shared" si="174"/>
        <v>C112-NetC112_1</v>
      </c>
      <c r="D1456" t="str">
        <f t="shared" si="175"/>
        <v>C112-1</v>
      </c>
      <c r="E1456" t="s">
        <v>1370</v>
      </c>
      <c r="F1456">
        <v>1</v>
      </c>
      <c r="G1456" t="s">
        <v>611</v>
      </c>
      <c r="AT1456" t="str">
        <f t="shared" si="176"/>
        <v>NetC112_1</v>
      </c>
      <c r="AU1456" t="str">
        <f t="shared" si="177"/>
        <v>--</v>
      </c>
    </row>
    <row r="1457" spans="1:47" x14ac:dyDescent="0.25">
      <c r="A1457" t="str">
        <f t="shared" si="172"/>
        <v>C112-2</v>
      </c>
      <c r="B1457" t="str">
        <f t="shared" si="173"/>
        <v>GND</v>
      </c>
      <c r="C1457" t="str">
        <f t="shared" si="174"/>
        <v>C112-GND</v>
      </c>
      <c r="D1457" t="str">
        <f t="shared" si="175"/>
        <v>C112-2</v>
      </c>
      <c r="E1457" t="s">
        <v>1370</v>
      </c>
      <c r="F1457">
        <v>2</v>
      </c>
      <c r="G1457" t="s">
        <v>291</v>
      </c>
      <c r="AT1457" t="str">
        <f t="shared" si="176"/>
        <v>GND</v>
      </c>
      <c r="AU1457" t="str">
        <f t="shared" si="177"/>
        <v>--</v>
      </c>
    </row>
    <row r="1458" spans="1:47" x14ac:dyDescent="0.25">
      <c r="A1458" t="str">
        <f t="shared" si="172"/>
        <v>C113-1</v>
      </c>
      <c r="B1458" t="str">
        <f t="shared" si="173"/>
        <v>LPDDR4_REF</v>
      </c>
      <c r="C1458" t="str">
        <f t="shared" si="174"/>
        <v>C113-LPDDR4_REF</v>
      </c>
      <c r="D1458" t="str">
        <f t="shared" si="175"/>
        <v>C113-1</v>
      </c>
      <c r="E1458" t="s">
        <v>1371</v>
      </c>
      <c r="F1458">
        <v>1</v>
      </c>
      <c r="G1458" t="s">
        <v>601</v>
      </c>
      <c r="AT1458" t="str">
        <f t="shared" si="176"/>
        <v>LPDDR4_REF</v>
      </c>
      <c r="AU1458" t="str">
        <f t="shared" si="177"/>
        <v>--</v>
      </c>
    </row>
    <row r="1459" spans="1:47" x14ac:dyDescent="0.25">
      <c r="A1459" t="str">
        <f t="shared" si="172"/>
        <v>C113-2</v>
      </c>
      <c r="B1459" t="str">
        <f t="shared" si="173"/>
        <v>GND</v>
      </c>
      <c r="C1459" t="str">
        <f t="shared" si="174"/>
        <v>C113-GND</v>
      </c>
      <c r="D1459" t="str">
        <f t="shared" si="175"/>
        <v>C113-2</v>
      </c>
      <c r="E1459" t="s">
        <v>1371</v>
      </c>
      <c r="F1459">
        <v>2</v>
      </c>
      <c r="G1459" t="s">
        <v>291</v>
      </c>
      <c r="AT1459" t="str">
        <f t="shared" si="176"/>
        <v>GND</v>
      </c>
      <c r="AU1459" t="str">
        <f t="shared" si="177"/>
        <v>--</v>
      </c>
    </row>
    <row r="1460" spans="1:47" x14ac:dyDescent="0.25">
      <c r="A1460" t="str">
        <f t="shared" si="172"/>
        <v>C114-1</v>
      </c>
      <c r="B1460" t="str">
        <f t="shared" si="173"/>
        <v>LPDDR4_REF</v>
      </c>
      <c r="C1460" t="str">
        <f t="shared" si="174"/>
        <v>C114-LPDDR4_REF</v>
      </c>
      <c r="D1460" t="str">
        <f t="shared" si="175"/>
        <v>C114-1</v>
      </c>
      <c r="E1460" t="s">
        <v>1372</v>
      </c>
      <c r="F1460">
        <v>1</v>
      </c>
      <c r="G1460" t="s">
        <v>601</v>
      </c>
      <c r="AT1460" t="str">
        <f t="shared" si="176"/>
        <v>LPDDR4_REF</v>
      </c>
      <c r="AU1460" t="str">
        <f t="shared" si="177"/>
        <v>--</v>
      </c>
    </row>
    <row r="1461" spans="1:47" x14ac:dyDescent="0.25">
      <c r="A1461" t="str">
        <f t="shared" si="172"/>
        <v>C114-2</v>
      </c>
      <c r="B1461" t="str">
        <f t="shared" si="173"/>
        <v>GND</v>
      </c>
      <c r="C1461" t="str">
        <f t="shared" si="174"/>
        <v>C114-GND</v>
      </c>
      <c r="D1461" t="str">
        <f t="shared" si="175"/>
        <v>C114-2</v>
      </c>
      <c r="E1461" t="s">
        <v>1372</v>
      </c>
      <c r="F1461">
        <v>2</v>
      </c>
      <c r="G1461" t="s">
        <v>291</v>
      </c>
      <c r="AT1461" t="str">
        <f t="shared" si="176"/>
        <v>GND</v>
      </c>
      <c r="AU1461" t="str">
        <f t="shared" si="177"/>
        <v>--</v>
      </c>
    </row>
    <row r="1462" spans="1:47" x14ac:dyDescent="0.25">
      <c r="A1462" t="str">
        <f t="shared" si="172"/>
        <v>C115-1</v>
      </c>
      <c r="B1462" t="str">
        <f t="shared" si="173"/>
        <v>+1.1V_LPDDR4</v>
      </c>
      <c r="C1462" t="str">
        <f t="shared" si="174"/>
        <v>C115-+1.1V_LPDDR4</v>
      </c>
      <c r="D1462" t="str">
        <f t="shared" si="175"/>
        <v>C115-1</v>
      </c>
      <c r="E1462" t="s">
        <v>1373</v>
      </c>
      <c r="F1462">
        <v>1</v>
      </c>
      <c r="G1462" t="s">
        <v>293</v>
      </c>
      <c r="AT1462" t="str">
        <f t="shared" si="176"/>
        <v>+1.1V_LPDDR4</v>
      </c>
      <c r="AU1462" t="str">
        <f t="shared" si="177"/>
        <v>--</v>
      </c>
    </row>
    <row r="1463" spans="1:47" x14ac:dyDescent="0.25">
      <c r="A1463" t="str">
        <f t="shared" si="172"/>
        <v>C115-2</v>
      </c>
      <c r="B1463" t="str">
        <f t="shared" si="173"/>
        <v>GND</v>
      </c>
      <c r="C1463" t="str">
        <f t="shared" si="174"/>
        <v>C115-GND</v>
      </c>
      <c r="D1463" t="str">
        <f t="shared" si="175"/>
        <v>C115-2</v>
      </c>
      <c r="E1463" t="s">
        <v>1373</v>
      </c>
      <c r="F1463">
        <v>2</v>
      </c>
      <c r="G1463" t="s">
        <v>291</v>
      </c>
      <c r="AT1463" t="str">
        <f t="shared" si="176"/>
        <v>GND</v>
      </c>
      <c r="AU1463" t="str">
        <f t="shared" si="177"/>
        <v>--</v>
      </c>
    </row>
    <row r="1464" spans="1:47" x14ac:dyDescent="0.25">
      <c r="A1464" t="str">
        <f t="shared" si="172"/>
        <v>C117-1</v>
      </c>
      <c r="B1464" t="str">
        <f t="shared" si="173"/>
        <v>+1.1V_LPDDR4</v>
      </c>
      <c r="C1464" t="str">
        <f t="shared" si="174"/>
        <v>C117-+1.1V_LPDDR4</v>
      </c>
      <c r="D1464" t="str">
        <f t="shared" si="175"/>
        <v>C117-1</v>
      </c>
      <c r="E1464" t="s">
        <v>1374</v>
      </c>
      <c r="F1464">
        <v>1</v>
      </c>
      <c r="G1464" t="s">
        <v>293</v>
      </c>
      <c r="AT1464" t="str">
        <f t="shared" si="176"/>
        <v>+1.1V_LPDDR4</v>
      </c>
      <c r="AU1464" t="str">
        <f t="shared" si="177"/>
        <v>--</v>
      </c>
    </row>
    <row r="1465" spans="1:47" x14ac:dyDescent="0.25">
      <c r="A1465" t="str">
        <f t="shared" si="172"/>
        <v>C117-2</v>
      </c>
      <c r="B1465" t="str">
        <f t="shared" si="173"/>
        <v>GND</v>
      </c>
      <c r="C1465" t="str">
        <f t="shared" si="174"/>
        <v>C117-GND</v>
      </c>
      <c r="D1465" t="str">
        <f t="shared" si="175"/>
        <v>C117-2</v>
      </c>
      <c r="E1465" t="s">
        <v>1374</v>
      </c>
      <c r="F1465">
        <v>2</v>
      </c>
      <c r="G1465" t="s">
        <v>291</v>
      </c>
      <c r="AT1465" t="str">
        <f t="shared" si="176"/>
        <v>GND</v>
      </c>
      <c r="AU1465" t="str">
        <f t="shared" si="177"/>
        <v>--</v>
      </c>
    </row>
    <row r="1466" spans="1:47" x14ac:dyDescent="0.25">
      <c r="A1466" t="str">
        <f t="shared" si="172"/>
        <v>C118-1</v>
      </c>
      <c r="B1466" t="str">
        <f t="shared" si="173"/>
        <v>+1.1V_LPDDR4</v>
      </c>
      <c r="C1466" t="str">
        <f t="shared" si="174"/>
        <v>C118-+1.1V_LPDDR4</v>
      </c>
      <c r="D1466" t="str">
        <f t="shared" si="175"/>
        <v>C118-1</v>
      </c>
      <c r="E1466" t="s">
        <v>1375</v>
      </c>
      <c r="F1466">
        <v>1</v>
      </c>
      <c r="G1466" t="s">
        <v>293</v>
      </c>
      <c r="AT1466" t="str">
        <f t="shared" si="176"/>
        <v>+1.1V_LPDDR4</v>
      </c>
      <c r="AU1466" t="str">
        <f t="shared" si="177"/>
        <v>--</v>
      </c>
    </row>
    <row r="1467" spans="1:47" x14ac:dyDescent="0.25">
      <c r="A1467" t="str">
        <f t="shared" si="172"/>
        <v>C118-2</v>
      </c>
      <c r="B1467" t="str">
        <f t="shared" si="173"/>
        <v>GND</v>
      </c>
      <c r="C1467" t="str">
        <f t="shared" si="174"/>
        <v>C118-GND</v>
      </c>
      <c r="D1467" t="str">
        <f t="shared" si="175"/>
        <v>C118-2</v>
      </c>
      <c r="E1467" t="s">
        <v>1375</v>
      </c>
      <c r="F1467">
        <v>2</v>
      </c>
      <c r="G1467" t="s">
        <v>291</v>
      </c>
      <c r="AT1467" t="str">
        <f t="shared" si="176"/>
        <v>GND</v>
      </c>
      <c r="AU1467" t="str">
        <f t="shared" si="177"/>
        <v>--</v>
      </c>
    </row>
    <row r="1468" spans="1:47" x14ac:dyDescent="0.25">
      <c r="A1468" t="str">
        <f t="shared" si="172"/>
        <v>C119-1</v>
      </c>
      <c r="B1468" t="str">
        <f t="shared" si="173"/>
        <v>+1.1V_LPDDR4</v>
      </c>
      <c r="C1468" t="str">
        <f t="shared" si="174"/>
        <v>C119-+1.1V_LPDDR4</v>
      </c>
      <c r="D1468" t="str">
        <f t="shared" si="175"/>
        <v>C119-1</v>
      </c>
      <c r="E1468" t="s">
        <v>1376</v>
      </c>
      <c r="F1468">
        <v>1</v>
      </c>
      <c r="G1468" t="s">
        <v>293</v>
      </c>
      <c r="AT1468" t="str">
        <f t="shared" si="176"/>
        <v>+1.1V_LPDDR4</v>
      </c>
      <c r="AU1468" t="str">
        <f t="shared" si="177"/>
        <v>--</v>
      </c>
    </row>
    <row r="1469" spans="1:47" x14ac:dyDescent="0.25">
      <c r="A1469" t="str">
        <f t="shared" si="172"/>
        <v>C119-2</v>
      </c>
      <c r="B1469" t="str">
        <f t="shared" si="173"/>
        <v>GND</v>
      </c>
      <c r="C1469" t="str">
        <f t="shared" si="174"/>
        <v>C119-GND</v>
      </c>
      <c r="D1469" t="str">
        <f t="shared" si="175"/>
        <v>C119-2</v>
      </c>
      <c r="E1469" t="s">
        <v>1376</v>
      </c>
      <c r="F1469">
        <v>2</v>
      </c>
      <c r="G1469" t="s">
        <v>291</v>
      </c>
      <c r="AT1469" t="str">
        <f t="shared" si="176"/>
        <v>GND</v>
      </c>
      <c r="AU1469" t="str">
        <f t="shared" si="177"/>
        <v>--</v>
      </c>
    </row>
    <row r="1470" spans="1:47" x14ac:dyDescent="0.25">
      <c r="A1470" t="str">
        <f t="shared" si="172"/>
        <v>C120-1</v>
      </c>
      <c r="B1470" t="str">
        <f t="shared" si="173"/>
        <v>+1.1V_LPDDR4</v>
      </c>
      <c r="C1470" t="str">
        <f t="shared" si="174"/>
        <v>C120-+1.1V_LPDDR4</v>
      </c>
      <c r="D1470" t="str">
        <f t="shared" si="175"/>
        <v>C120-1</v>
      </c>
      <c r="E1470" t="s">
        <v>1377</v>
      </c>
      <c r="F1470">
        <v>1</v>
      </c>
      <c r="G1470" t="s">
        <v>293</v>
      </c>
      <c r="AT1470" t="str">
        <f t="shared" si="176"/>
        <v>+1.1V_LPDDR4</v>
      </c>
      <c r="AU1470" t="str">
        <f t="shared" si="177"/>
        <v>--</v>
      </c>
    </row>
    <row r="1471" spans="1:47" x14ac:dyDescent="0.25">
      <c r="A1471" t="str">
        <f t="shared" si="172"/>
        <v>C120-2</v>
      </c>
      <c r="B1471" t="str">
        <f t="shared" si="173"/>
        <v>GND</v>
      </c>
      <c r="C1471" t="str">
        <f t="shared" si="174"/>
        <v>C120-GND</v>
      </c>
      <c r="D1471" t="str">
        <f t="shared" si="175"/>
        <v>C120-2</v>
      </c>
      <c r="E1471" t="s">
        <v>1377</v>
      </c>
      <c r="F1471">
        <v>2</v>
      </c>
      <c r="G1471" t="s">
        <v>291</v>
      </c>
      <c r="AT1471" t="str">
        <f t="shared" si="176"/>
        <v>GND</v>
      </c>
      <c r="AU1471" t="str">
        <f t="shared" si="177"/>
        <v>--</v>
      </c>
    </row>
    <row r="1472" spans="1:47" x14ac:dyDescent="0.25">
      <c r="A1472" t="str">
        <f t="shared" si="172"/>
        <v>C121-1</v>
      </c>
      <c r="B1472" t="str">
        <f t="shared" si="173"/>
        <v>+1.1V_LPDDR4</v>
      </c>
      <c r="C1472" t="str">
        <f t="shared" si="174"/>
        <v>C121-+1.1V_LPDDR4</v>
      </c>
      <c r="D1472" t="str">
        <f t="shared" si="175"/>
        <v>C121-1</v>
      </c>
      <c r="E1472" t="s">
        <v>1378</v>
      </c>
      <c r="F1472">
        <v>1</v>
      </c>
      <c r="G1472" t="s">
        <v>293</v>
      </c>
      <c r="AT1472" t="str">
        <f t="shared" si="176"/>
        <v>+1.1V_LPDDR4</v>
      </c>
      <c r="AU1472" t="str">
        <f t="shared" si="177"/>
        <v>--</v>
      </c>
    </row>
    <row r="1473" spans="1:47" x14ac:dyDescent="0.25">
      <c r="A1473" t="str">
        <f t="shared" si="172"/>
        <v>C121-2</v>
      </c>
      <c r="B1473" t="str">
        <f t="shared" si="173"/>
        <v>GND</v>
      </c>
      <c r="C1473" t="str">
        <f t="shared" si="174"/>
        <v>C121-GND</v>
      </c>
      <c r="D1473" t="str">
        <f t="shared" si="175"/>
        <v>C121-2</v>
      </c>
      <c r="E1473" t="s">
        <v>1378</v>
      </c>
      <c r="F1473">
        <v>2</v>
      </c>
      <c r="G1473" t="s">
        <v>291</v>
      </c>
      <c r="AT1473" t="str">
        <f t="shared" si="176"/>
        <v>GND</v>
      </c>
      <c r="AU1473" t="str">
        <f t="shared" si="177"/>
        <v>--</v>
      </c>
    </row>
    <row r="1474" spans="1:47" x14ac:dyDescent="0.25">
      <c r="A1474" t="str">
        <f t="shared" si="172"/>
        <v>C122-1</v>
      </c>
      <c r="B1474" t="str">
        <f t="shared" si="173"/>
        <v>+1.1V_LPDDR4</v>
      </c>
      <c r="C1474" t="str">
        <f t="shared" si="174"/>
        <v>C122-+1.1V_LPDDR4</v>
      </c>
      <c r="D1474" t="str">
        <f t="shared" si="175"/>
        <v>C122-1</v>
      </c>
      <c r="E1474" t="s">
        <v>1379</v>
      </c>
      <c r="F1474">
        <v>1</v>
      </c>
      <c r="G1474" t="s">
        <v>293</v>
      </c>
      <c r="AT1474" t="str">
        <f t="shared" si="176"/>
        <v>+1.1V_LPDDR4</v>
      </c>
      <c r="AU1474" t="str">
        <f t="shared" si="177"/>
        <v>--</v>
      </c>
    </row>
    <row r="1475" spans="1:47" x14ac:dyDescent="0.25">
      <c r="A1475" t="str">
        <f t="shared" si="172"/>
        <v>C122-2</v>
      </c>
      <c r="B1475" t="str">
        <f t="shared" si="173"/>
        <v>GND</v>
      </c>
      <c r="C1475" t="str">
        <f t="shared" si="174"/>
        <v>C122-GND</v>
      </c>
      <c r="D1475" t="str">
        <f t="shared" si="175"/>
        <v>C122-2</v>
      </c>
      <c r="E1475" t="s">
        <v>1379</v>
      </c>
      <c r="F1475">
        <v>2</v>
      </c>
      <c r="G1475" t="s">
        <v>291</v>
      </c>
      <c r="AT1475" t="str">
        <f t="shared" si="176"/>
        <v>GND</v>
      </c>
      <c r="AU1475" t="str">
        <f t="shared" si="177"/>
        <v>--</v>
      </c>
    </row>
    <row r="1476" spans="1:47" x14ac:dyDescent="0.25">
      <c r="A1476" t="str">
        <f t="shared" si="172"/>
        <v>C123-1</v>
      </c>
      <c r="B1476" t="str">
        <f t="shared" si="173"/>
        <v>+1.1V_LPDDR4</v>
      </c>
      <c r="C1476" t="str">
        <f t="shared" si="174"/>
        <v>C123-+1.1V_LPDDR4</v>
      </c>
      <c r="D1476" t="str">
        <f t="shared" si="175"/>
        <v>C123-1</v>
      </c>
      <c r="E1476" t="s">
        <v>1380</v>
      </c>
      <c r="F1476">
        <v>1</v>
      </c>
      <c r="G1476" t="s">
        <v>293</v>
      </c>
      <c r="AT1476" t="str">
        <f t="shared" si="176"/>
        <v>+1.1V_LPDDR4</v>
      </c>
      <c r="AU1476" t="str">
        <f t="shared" si="177"/>
        <v>--</v>
      </c>
    </row>
    <row r="1477" spans="1:47" x14ac:dyDescent="0.25">
      <c r="A1477" t="str">
        <f t="shared" si="172"/>
        <v>C123-2</v>
      </c>
      <c r="B1477" t="str">
        <f t="shared" si="173"/>
        <v>GND</v>
      </c>
      <c r="C1477" t="str">
        <f t="shared" si="174"/>
        <v>C123-GND</v>
      </c>
      <c r="D1477" t="str">
        <f t="shared" si="175"/>
        <v>C123-2</v>
      </c>
      <c r="E1477" t="s">
        <v>1380</v>
      </c>
      <c r="F1477">
        <v>2</v>
      </c>
      <c r="G1477" t="s">
        <v>291</v>
      </c>
      <c r="AT1477" t="str">
        <f t="shared" si="176"/>
        <v>GND</v>
      </c>
      <c r="AU1477" t="str">
        <f t="shared" si="177"/>
        <v>--</v>
      </c>
    </row>
    <row r="1478" spans="1:47" x14ac:dyDescent="0.25">
      <c r="A1478" t="str">
        <f t="shared" ref="A1478:A1541" si="178">$E1478&amp;"-"&amp;$F1478</f>
        <v>C124-1</v>
      </c>
      <c r="B1478" t="str">
        <f t="shared" ref="B1478:B1541" si="179">IF(OR(E1478=$A$2,E1478=$B$2,E1478=$C$2,E1478=$D$2),"--",G1478)</f>
        <v>+1.1V_LPDDR4</v>
      </c>
      <c r="C1478" t="str">
        <f t="shared" ref="C1478:C1541" si="180">$E1478&amp;"-"&amp;$G1478</f>
        <v>C124-+1.1V_LPDDR4</v>
      </c>
      <c r="D1478" t="str">
        <f t="shared" ref="D1478:D1541" si="181">A1478</f>
        <v>C124-1</v>
      </c>
      <c r="E1478" t="s">
        <v>1381</v>
      </c>
      <c r="F1478">
        <v>1</v>
      </c>
      <c r="G1478" t="s">
        <v>293</v>
      </c>
      <c r="AT1478" t="str">
        <f t="shared" ref="AT1478:AT1541" si="182">IF(IF(COUNTIF($AO$6:$AQ$150,B1478)&gt;0,"---","--")="---",VLOOKUP(B1478,$AO$6:$AQ$150,3,0),B1478)</f>
        <v>+1.1V_LPDDR4</v>
      </c>
      <c r="AU1478" t="str">
        <f t="shared" ref="AU1478:AU1541" si="183">IF(IF(COUNTIF($AO$6:$AQ$150,B1478)&gt;0,"---","--")="---",VLOOKUP(B1478,$AO$6:$AQ$150,2,0),"--")</f>
        <v>--</v>
      </c>
    </row>
    <row r="1479" spans="1:47" x14ac:dyDescent="0.25">
      <c r="A1479" t="str">
        <f t="shared" si="178"/>
        <v>C124-2</v>
      </c>
      <c r="B1479" t="str">
        <f t="shared" si="179"/>
        <v>GND</v>
      </c>
      <c r="C1479" t="str">
        <f t="shared" si="180"/>
        <v>C124-GND</v>
      </c>
      <c r="D1479" t="str">
        <f t="shared" si="181"/>
        <v>C124-2</v>
      </c>
      <c r="E1479" t="s">
        <v>1381</v>
      </c>
      <c r="F1479">
        <v>2</v>
      </c>
      <c r="G1479" t="s">
        <v>291</v>
      </c>
      <c r="AT1479" t="str">
        <f t="shared" si="182"/>
        <v>GND</v>
      </c>
      <c r="AU1479" t="str">
        <f t="shared" si="183"/>
        <v>--</v>
      </c>
    </row>
    <row r="1480" spans="1:47" x14ac:dyDescent="0.25">
      <c r="A1480" t="str">
        <f t="shared" si="178"/>
        <v>C125-1</v>
      </c>
      <c r="B1480" t="str">
        <f t="shared" si="179"/>
        <v>+1.1V_LPDDR4</v>
      </c>
      <c r="C1480" t="str">
        <f t="shared" si="180"/>
        <v>C125-+1.1V_LPDDR4</v>
      </c>
      <c r="D1480" t="str">
        <f t="shared" si="181"/>
        <v>C125-1</v>
      </c>
      <c r="E1480" t="s">
        <v>1382</v>
      </c>
      <c r="F1480">
        <v>1</v>
      </c>
      <c r="G1480" t="s">
        <v>293</v>
      </c>
      <c r="AT1480" t="str">
        <f t="shared" si="182"/>
        <v>+1.1V_LPDDR4</v>
      </c>
      <c r="AU1480" t="str">
        <f t="shared" si="183"/>
        <v>--</v>
      </c>
    </row>
    <row r="1481" spans="1:47" x14ac:dyDescent="0.25">
      <c r="A1481" t="str">
        <f t="shared" si="178"/>
        <v>C125-2</v>
      </c>
      <c r="B1481" t="str">
        <f t="shared" si="179"/>
        <v>GND</v>
      </c>
      <c r="C1481" t="str">
        <f t="shared" si="180"/>
        <v>C125-GND</v>
      </c>
      <c r="D1481" t="str">
        <f t="shared" si="181"/>
        <v>C125-2</v>
      </c>
      <c r="E1481" t="s">
        <v>1382</v>
      </c>
      <c r="F1481">
        <v>2</v>
      </c>
      <c r="G1481" t="s">
        <v>291</v>
      </c>
      <c r="AT1481" t="str">
        <f t="shared" si="182"/>
        <v>GND</v>
      </c>
      <c r="AU1481" t="str">
        <f t="shared" si="183"/>
        <v>--</v>
      </c>
    </row>
    <row r="1482" spans="1:47" x14ac:dyDescent="0.25">
      <c r="A1482" t="str">
        <f t="shared" si="178"/>
        <v>C126-1</v>
      </c>
      <c r="B1482" t="str">
        <f t="shared" si="179"/>
        <v>+1.1V_LPDDR4</v>
      </c>
      <c r="C1482" t="str">
        <f t="shared" si="180"/>
        <v>C126-+1.1V_LPDDR4</v>
      </c>
      <c r="D1482" t="str">
        <f t="shared" si="181"/>
        <v>C126-1</v>
      </c>
      <c r="E1482" t="s">
        <v>1383</v>
      </c>
      <c r="F1482">
        <v>1</v>
      </c>
      <c r="G1482" t="s">
        <v>293</v>
      </c>
      <c r="AT1482" t="str">
        <f t="shared" si="182"/>
        <v>+1.1V_LPDDR4</v>
      </c>
      <c r="AU1482" t="str">
        <f t="shared" si="183"/>
        <v>--</v>
      </c>
    </row>
    <row r="1483" spans="1:47" x14ac:dyDescent="0.25">
      <c r="A1483" t="str">
        <f t="shared" si="178"/>
        <v>C126-2</v>
      </c>
      <c r="B1483" t="str">
        <f t="shared" si="179"/>
        <v>GND</v>
      </c>
      <c r="C1483" t="str">
        <f t="shared" si="180"/>
        <v>C126-GND</v>
      </c>
      <c r="D1483" t="str">
        <f t="shared" si="181"/>
        <v>C126-2</v>
      </c>
      <c r="E1483" t="s">
        <v>1383</v>
      </c>
      <c r="F1483">
        <v>2</v>
      </c>
      <c r="G1483" t="s">
        <v>291</v>
      </c>
      <c r="AT1483" t="str">
        <f t="shared" si="182"/>
        <v>GND</v>
      </c>
      <c r="AU1483" t="str">
        <f t="shared" si="183"/>
        <v>--</v>
      </c>
    </row>
    <row r="1484" spans="1:47" x14ac:dyDescent="0.25">
      <c r="A1484" t="str">
        <f t="shared" si="178"/>
        <v>C127-1</v>
      </c>
      <c r="B1484" t="str">
        <f t="shared" si="179"/>
        <v>+1.1V_LPDDR4</v>
      </c>
      <c r="C1484" t="str">
        <f t="shared" si="180"/>
        <v>C127-+1.1V_LPDDR4</v>
      </c>
      <c r="D1484" t="str">
        <f t="shared" si="181"/>
        <v>C127-1</v>
      </c>
      <c r="E1484" t="s">
        <v>1384</v>
      </c>
      <c r="F1484">
        <v>1</v>
      </c>
      <c r="G1484" t="s">
        <v>293</v>
      </c>
      <c r="AT1484" t="str">
        <f t="shared" si="182"/>
        <v>+1.1V_LPDDR4</v>
      </c>
      <c r="AU1484" t="str">
        <f t="shared" si="183"/>
        <v>--</v>
      </c>
    </row>
    <row r="1485" spans="1:47" x14ac:dyDescent="0.25">
      <c r="A1485" t="str">
        <f t="shared" si="178"/>
        <v>C127-2</v>
      </c>
      <c r="B1485" t="str">
        <f t="shared" si="179"/>
        <v>GND</v>
      </c>
      <c r="C1485" t="str">
        <f t="shared" si="180"/>
        <v>C127-GND</v>
      </c>
      <c r="D1485" t="str">
        <f t="shared" si="181"/>
        <v>C127-2</v>
      </c>
      <c r="E1485" t="s">
        <v>1384</v>
      </c>
      <c r="F1485">
        <v>2</v>
      </c>
      <c r="G1485" t="s">
        <v>291</v>
      </c>
      <c r="AT1485" t="str">
        <f t="shared" si="182"/>
        <v>GND</v>
      </c>
      <c r="AU1485" t="str">
        <f t="shared" si="183"/>
        <v>--</v>
      </c>
    </row>
    <row r="1486" spans="1:47" x14ac:dyDescent="0.25">
      <c r="A1486" t="str">
        <f t="shared" si="178"/>
        <v>C128-1</v>
      </c>
      <c r="B1486" t="str">
        <f t="shared" si="179"/>
        <v>+1.1V_LPDDR4</v>
      </c>
      <c r="C1486" t="str">
        <f t="shared" si="180"/>
        <v>C128-+1.1V_LPDDR4</v>
      </c>
      <c r="D1486" t="str">
        <f t="shared" si="181"/>
        <v>C128-1</v>
      </c>
      <c r="E1486" t="s">
        <v>1385</v>
      </c>
      <c r="F1486">
        <v>1</v>
      </c>
      <c r="G1486" t="s">
        <v>293</v>
      </c>
      <c r="AT1486" t="str">
        <f t="shared" si="182"/>
        <v>+1.1V_LPDDR4</v>
      </c>
      <c r="AU1486" t="str">
        <f t="shared" si="183"/>
        <v>--</v>
      </c>
    </row>
    <row r="1487" spans="1:47" x14ac:dyDescent="0.25">
      <c r="A1487" t="str">
        <f t="shared" si="178"/>
        <v>C128-2</v>
      </c>
      <c r="B1487" t="str">
        <f t="shared" si="179"/>
        <v>GND</v>
      </c>
      <c r="C1487" t="str">
        <f t="shared" si="180"/>
        <v>C128-GND</v>
      </c>
      <c r="D1487" t="str">
        <f t="shared" si="181"/>
        <v>C128-2</v>
      </c>
      <c r="E1487" t="s">
        <v>1385</v>
      </c>
      <c r="F1487">
        <v>2</v>
      </c>
      <c r="G1487" t="s">
        <v>291</v>
      </c>
      <c r="AT1487" t="str">
        <f t="shared" si="182"/>
        <v>GND</v>
      </c>
      <c r="AU1487" t="str">
        <f t="shared" si="183"/>
        <v>--</v>
      </c>
    </row>
    <row r="1488" spans="1:47" x14ac:dyDescent="0.25">
      <c r="A1488" t="str">
        <f t="shared" si="178"/>
        <v>C129-1</v>
      </c>
      <c r="B1488" t="str">
        <f t="shared" si="179"/>
        <v>+1.1V_LPDDR4</v>
      </c>
      <c r="C1488" t="str">
        <f t="shared" si="180"/>
        <v>C129-+1.1V_LPDDR4</v>
      </c>
      <c r="D1488" t="str">
        <f t="shared" si="181"/>
        <v>C129-1</v>
      </c>
      <c r="E1488" t="s">
        <v>1386</v>
      </c>
      <c r="F1488">
        <v>1</v>
      </c>
      <c r="G1488" t="s">
        <v>293</v>
      </c>
      <c r="AT1488" t="str">
        <f t="shared" si="182"/>
        <v>+1.1V_LPDDR4</v>
      </c>
      <c r="AU1488" t="str">
        <f t="shared" si="183"/>
        <v>--</v>
      </c>
    </row>
    <row r="1489" spans="1:47" x14ac:dyDescent="0.25">
      <c r="A1489" t="str">
        <f t="shared" si="178"/>
        <v>C129-2</v>
      </c>
      <c r="B1489" t="str">
        <f t="shared" si="179"/>
        <v>GND</v>
      </c>
      <c r="C1489" t="str">
        <f t="shared" si="180"/>
        <v>C129-GND</v>
      </c>
      <c r="D1489" t="str">
        <f t="shared" si="181"/>
        <v>C129-2</v>
      </c>
      <c r="E1489" t="s">
        <v>1386</v>
      </c>
      <c r="F1489">
        <v>2</v>
      </c>
      <c r="G1489" t="s">
        <v>291</v>
      </c>
      <c r="AT1489" t="str">
        <f t="shared" si="182"/>
        <v>GND</v>
      </c>
      <c r="AU1489" t="str">
        <f t="shared" si="183"/>
        <v>--</v>
      </c>
    </row>
    <row r="1490" spans="1:47" x14ac:dyDescent="0.25">
      <c r="A1490" t="str">
        <f t="shared" si="178"/>
        <v>C130-1</v>
      </c>
      <c r="B1490" t="str">
        <f t="shared" si="179"/>
        <v>+1.1V_LPDDR4</v>
      </c>
      <c r="C1490" t="str">
        <f t="shared" si="180"/>
        <v>C130-+1.1V_LPDDR4</v>
      </c>
      <c r="D1490" t="str">
        <f t="shared" si="181"/>
        <v>C130-1</v>
      </c>
      <c r="E1490" t="s">
        <v>1387</v>
      </c>
      <c r="F1490">
        <v>1</v>
      </c>
      <c r="G1490" t="s">
        <v>293</v>
      </c>
      <c r="AT1490" t="str">
        <f t="shared" si="182"/>
        <v>+1.1V_LPDDR4</v>
      </c>
      <c r="AU1490" t="str">
        <f t="shared" si="183"/>
        <v>--</v>
      </c>
    </row>
    <row r="1491" spans="1:47" x14ac:dyDescent="0.25">
      <c r="A1491" t="str">
        <f t="shared" si="178"/>
        <v>C130-2</v>
      </c>
      <c r="B1491" t="str">
        <f t="shared" si="179"/>
        <v>GND</v>
      </c>
      <c r="C1491" t="str">
        <f t="shared" si="180"/>
        <v>C130-GND</v>
      </c>
      <c r="D1491" t="str">
        <f t="shared" si="181"/>
        <v>C130-2</v>
      </c>
      <c r="E1491" t="s">
        <v>1387</v>
      </c>
      <c r="F1491">
        <v>2</v>
      </c>
      <c r="G1491" t="s">
        <v>291</v>
      </c>
      <c r="AT1491" t="str">
        <f t="shared" si="182"/>
        <v>GND</v>
      </c>
      <c r="AU1491" t="str">
        <f t="shared" si="183"/>
        <v>--</v>
      </c>
    </row>
    <row r="1492" spans="1:47" x14ac:dyDescent="0.25">
      <c r="A1492" t="str">
        <f t="shared" si="178"/>
        <v>C131-1</v>
      </c>
      <c r="B1492" t="str">
        <f t="shared" si="179"/>
        <v>+1.0V</v>
      </c>
      <c r="C1492" t="str">
        <f t="shared" si="180"/>
        <v>C131-+1.0V</v>
      </c>
      <c r="D1492" t="str">
        <f t="shared" si="181"/>
        <v>C131-1</v>
      </c>
      <c r="E1492" t="s">
        <v>1388</v>
      </c>
      <c r="F1492">
        <v>1</v>
      </c>
      <c r="G1492" t="s">
        <v>289</v>
      </c>
      <c r="AT1492" t="str">
        <f t="shared" si="182"/>
        <v>+1.0V</v>
      </c>
      <c r="AU1492" t="str">
        <f t="shared" si="183"/>
        <v>--</v>
      </c>
    </row>
    <row r="1493" spans="1:47" x14ac:dyDescent="0.25">
      <c r="A1493" t="str">
        <f t="shared" si="178"/>
        <v>C131-2</v>
      </c>
      <c r="B1493" t="str">
        <f t="shared" si="179"/>
        <v>GND</v>
      </c>
      <c r="C1493" t="str">
        <f t="shared" si="180"/>
        <v>C131-GND</v>
      </c>
      <c r="D1493" t="str">
        <f t="shared" si="181"/>
        <v>C131-2</v>
      </c>
      <c r="E1493" t="s">
        <v>1388</v>
      </c>
      <c r="F1493">
        <v>2</v>
      </c>
      <c r="G1493" t="s">
        <v>291</v>
      </c>
      <c r="AT1493" t="str">
        <f t="shared" si="182"/>
        <v>GND</v>
      </c>
      <c r="AU1493" t="str">
        <f t="shared" si="183"/>
        <v>--</v>
      </c>
    </row>
    <row r="1494" spans="1:47" x14ac:dyDescent="0.25">
      <c r="A1494" t="str">
        <f t="shared" si="178"/>
        <v>C133-1</v>
      </c>
      <c r="B1494" t="str">
        <f t="shared" si="179"/>
        <v>+1.0V</v>
      </c>
      <c r="C1494" t="str">
        <f t="shared" si="180"/>
        <v>C133-+1.0V</v>
      </c>
      <c r="D1494" t="str">
        <f t="shared" si="181"/>
        <v>C133-1</v>
      </c>
      <c r="E1494" t="s">
        <v>1389</v>
      </c>
      <c r="F1494">
        <v>1</v>
      </c>
      <c r="G1494" t="s">
        <v>289</v>
      </c>
      <c r="AT1494" t="str">
        <f t="shared" si="182"/>
        <v>+1.0V</v>
      </c>
      <c r="AU1494" t="str">
        <f t="shared" si="183"/>
        <v>--</v>
      </c>
    </row>
    <row r="1495" spans="1:47" x14ac:dyDescent="0.25">
      <c r="A1495" t="str">
        <f t="shared" si="178"/>
        <v>C133-2</v>
      </c>
      <c r="B1495" t="str">
        <f t="shared" si="179"/>
        <v>GND</v>
      </c>
      <c r="C1495" t="str">
        <f t="shared" si="180"/>
        <v>C133-GND</v>
      </c>
      <c r="D1495" t="str">
        <f t="shared" si="181"/>
        <v>C133-2</v>
      </c>
      <c r="E1495" t="s">
        <v>1389</v>
      </c>
      <c r="F1495">
        <v>2</v>
      </c>
      <c r="G1495" t="s">
        <v>291</v>
      </c>
      <c r="AT1495" t="str">
        <f t="shared" si="182"/>
        <v>GND</v>
      </c>
      <c r="AU1495" t="str">
        <f t="shared" si="183"/>
        <v>--</v>
      </c>
    </row>
    <row r="1496" spans="1:47" x14ac:dyDescent="0.25">
      <c r="A1496" t="str">
        <f t="shared" si="178"/>
        <v>C134-1</v>
      </c>
      <c r="B1496" t="str">
        <f t="shared" si="179"/>
        <v>+1.0V</v>
      </c>
      <c r="C1496" t="str">
        <f t="shared" si="180"/>
        <v>C134-+1.0V</v>
      </c>
      <c r="D1496" t="str">
        <f t="shared" si="181"/>
        <v>C134-1</v>
      </c>
      <c r="E1496" t="s">
        <v>1390</v>
      </c>
      <c r="F1496">
        <v>1</v>
      </c>
      <c r="G1496" t="s">
        <v>289</v>
      </c>
      <c r="AT1496" t="str">
        <f t="shared" si="182"/>
        <v>+1.0V</v>
      </c>
      <c r="AU1496" t="str">
        <f t="shared" si="183"/>
        <v>--</v>
      </c>
    </row>
    <row r="1497" spans="1:47" x14ac:dyDescent="0.25">
      <c r="A1497" t="str">
        <f t="shared" si="178"/>
        <v>C134-2</v>
      </c>
      <c r="B1497" t="str">
        <f t="shared" si="179"/>
        <v>GND</v>
      </c>
      <c r="C1497" t="str">
        <f t="shared" si="180"/>
        <v>C134-GND</v>
      </c>
      <c r="D1497" t="str">
        <f t="shared" si="181"/>
        <v>C134-2</v>
      </c>
      <c r="E1497" t="s">
        <v>1390</v>
      </c>
      <c r="F1497">
        <v>2</v>
      </c>
      <c r="G1497" t="s">
        <v>291</v>
      </c>
      <c r="AT1497" t="str">
        <f t="shared" si="182"/>
        <v>GND</v>
      </c>
      <c r="AU1497" t="str">
        <f t="shared" si="183"/>
        <v>--</v>
      </c>
    </row>
    <row r="1498" spans="1:47" x14ac:dyDescent="0.25">
      <c r="A1498" t="str">
        <f t="shared" si="178"/>
        <v>C136-1</v>
      </c>
      <c r="B1498" t="str">
        <f t="shared" si="179"/>
        <v>+1.0V</v>
      </c>
      <c r="C1498" t="str">
        <f t="shared" si="180"/>
        <v>C136-+1.0V</v>
      </c>
      <c r="D1498" t="str">
        <f t="shared" si="181"/>
        <v>C136-1</v>
      </c>
      <c r="E1498" t="s">
        <v>1391</v>
      </c>
      <c r="F1498">
        <v>1</v>
      </c>
      <c r="G1498" t="s">
        <v>289</v>
      </c>
      <c r="AT1498" t="str">
        <f t="shared" si="182"/>
        <v>+1.0V</v>
      </c>
      <c r="AU1498" t="str">
        <f t="shared" si="183"/>
        <v>--</v>
      </c>
    </row>
    <row r="1499" spans="1:47" x14ac:dyDescent="0.25">
      <c r="A1499" t="str">
        <f t="shared" si="178"/>
        <v>C136-2</v>
      </c>
      <c r="B1499" t="str">
        <f t="shared" si="179"/>
        <v>GND</v>
      </c>
      <c r="C1499" t="str">
        <f t="shared" si="180"/>
        <v>C136-GND</v>
      </c>
      <c r="D1499" t="str">
        <f t="shared" si="181"/>
        <v>C136-2</v>
      </c>
      <c r="E1499" t="s">
        <v>1391</v>
      </c>
      <c r="F1499">
        <v>2</v>
      </c>
      <c r="G1499" t="s">
        <v>291</v>
      </c>
      <c r="AT1499" t="str">
        <f t="shared" si="182"/>
        <v>GND</v>
      </c>
      <c r="AU1499" t="str">
        <f t="shared" si="183"/>
        <v>--</v>
      </c>
    </row>
    <row r="1500" spans="1:47" x14ac:dyDescent="0.25">
      <c r="A1500" t="str">
        <f t="shared" si="178"/>
        <v>C137-1</v>
      </c>
      <c r="B1500" t="str">
        <f t="shared" si="179"/>
        <v>+1.8V</v>
      </c>
      <c r="C1500" t="str">
        <f t="shared" si="180"/>
        <v>C137-+1.8V</v>
      </c>
      <c r="D1500" t="str">
        <f t="shared" si="181"/>
        <v>C137-1</v>
      </c>
      <c r="E1500" t="s">
        <v>1392</v>
      </c>
      <c r="F1500">
        <v>1</v>
      </c>
      <c r="G1500" t="s">
        <v>295</v>
      </c>
      <c r="AT1500" t="str">
        <f t="shared" si="182"/>
        <v>+1.8V</v>
      </c>
      <c r="AU1500" t="str">
        <f t="shared" si="183"/>
        <v>--</v>
      </c>
    </row>
    <row r="1501" spans="1:47" x14ac:dyDescent="0.25">
      <c r="A1501" t="str">
        <f t="shared" si="178"/>
        <v>C137-2</v>
      </c>
      <c r="B1501" t="str">
        <f t="shared" si="179"/>
        <v>GND</v>
      </c>
      <c r="C1501" t="str">
        <f t="shared" si="180"/>
        <v>C137-GND</v>
      </c>
      <c r="D1501" t="str">
        <f t="shared" si="181"/>
        <v>C137-2</v>
      </c>
      <c r="E1501" t="s">
        <v>1392</v>
      </c>
      <c r="F1501">
        <v>2</v>
      </c>
      <c r="G1501" t="s">
        <v>291</v>
      </c>
      <c r="AT1501" t="str">
        <f t="shared" si="182"/>
        <v>GND</v>
      </c>
      <c r="AU1501" t="str">
        <f t="shared" si="183"/>
        <v>--</v>
      </c>
    </row>
    <row r="1502" spans="1:47" x14ac:dyDescent="0.25">
      <c r="A1502" t="str">
        <f t="shared" si="178"/>
        <v>C140-1</v>
      </c>
      <c r="B1502" t="str">
        <f t="shared" si="179"/>
        <v>+1.0V</v>
      </c>
      <c r="C1502" t="str">
        <f t="shared" si="180"/>
        <v>C140-+1.0V</v>
      </c>
      <c r="D1502" t="str">
        <f t="shared" si="181"/>
        <v>C140-1</v>
      </c>
      <c r="E1502" t="s">
        <v>1393</v>
      </c>
      <c r="F1502">
        <v>1</v>
      </c>
      <c r="G1502" t="s">
        <v>289</v>
      </c>
      <c r="AT1502" t="str">
        <f t="shared" si="182"/>
        <v>+1.0V</v>
      </c>
      <c r="AU1502" t="str">
        <f t="shared" si="183"/>
        <v>--</v>
      </c>
    </row>
    <row r="1503" spans="1:47" x14ac:dyDescent="0.25">
      <c r="A1503" t="str">
        <f t="shared" si="178"/>
        <v>C140-2</v>
      </c>
      <c r="B1503" t="str">
        <f t="shared" si="179"/>
        <v>GND</v>
      </c>
      <c r="C1503" t="str">
        <f t="shared" si="180"/>
        <v>C140-GND</v>
      </c>
      <c r="D1503" t="str">
        <f t="shared" si="181"/>
        <v>C140-2</v>
      </c>
      <c r="E1503" t="s">
        <v>1393</v>
      </c>
      <c r="F1503">
        <v>2</v>
      </c>
      <c r="G1503" t="s">
        <v>291</v>
      </c>
      <c r="AT1503" t="str">
        <f t="shared" si="182"/>
        <v>GND</v>
      </c>
      <c r="AU1503" t="str">
        <f t="shared" si="183"/>
        <v>--</v>
      </c>
    </row>
    <row r="1504" spans="1:47" x14ac:dyDescent="0.25">
      <c r="A1504" t="str">
        <f t="shared" si="178"/>
        <v>C141-1</v>
      </c>
      <c r="B1504" t="str">
        <f t="shared" si="179"/>
        <v>+1.8V</v>
      </c>
      <c r="C1504" t="str">
        <f t="shared" si="180"/>
        <v>C141-+1.8V</v>
      </c>
      <c r="D1504" t="str">
        <f t="shared" si="181"/>
        <v>C141-1</v>
      </c>
      <c r="E1504" t="s">
        <v>1394</v>
      </c>
      <c r="F1504">
        <v>1</v>
      </c>
      <c r="G1504" t="s">
        <v>295</v>
      </c>
      <c r="AT1504" t="str">
        <f t="shared" si="182"/>
        <v>+1.8V</v>
      </c>
      <c r="AU1504" t="str">
        <f t="shared" si="183"/>
        <v>--</v>
      </c>
    </row>
    <row r="1505" spans="1:47" x14ac:dyDescent="0.25">
      <c r="A1505" t="str">
        <f t="shared" si="178"/>
        <v>C141-2</v>
      </c>
      <c r="B1505" t="str">
        <f t="shared" si="179"/>
        <v>GND</v>
      </c>
      <c r="C1505" t="str">
        <f t="shared" si="180"/>
        <v>C141-GND</v>
      </c>
      <c r="D1505" t="str">
        <f t="shared" si="181"/>
        <v>C141-2</v>
      </c>
      <c r="E1505" t="s">
        <v>1394</v>
      </c>
      <c r="F1505">
        <v>2</v>
      </c>
      <c r="G1505" t="s">
        <v>291</v>
      </c>
      <c r="AT1505" t="str">
        <f t="shared" si="182"/>
        <v>GND</v>
      </c>
      <c r="AU1505" t="str">
        <f t="shared" si="183"/>
        <v>--</v>
      </c>
    </row>
    <row r="1506" spans="1:47" x14ac:dyDescent="0.25">
      <c r="A1506" t="str">
        <f t="shared" si="178"/>
        <v>C142-1</v>
      </c>
      <c r="B1506" t="str">
        <f t="shared" si="179"/>
        <v>+1.0V</v>
      </c>
      <c r="C1506" t="str">
        <f t="shared" si="180"/>
        <v>C142-+1.0V</v>
      </c>
      <c r="D1506" t="str">
        <f t="shared" si="181"/>
        <v>C142-1</v>
      </c>
      <c r="E1506" t="s">
        <v>1395</v>
      </c>
      <c r="F1506">
        <v>1</v>
      </c>
      <c r="G1506" t="s">
        <v>289</v>
      </c>
      <c r="AT1506" t="str">
        <f t="shared" si="182"/>
        <v>+1.0V</v>
      </c>
      <c r="AU1506" t="str">
        <f t="shared" si="183"/>
        <v>--</v>
      </c>
    </row>
    <row r="1507" spans="1:47" x14ac:dyDescent="0.25">
      <c r="A1507" t="str">
        <f t="shared" si="178"/>
        <v>C142-2</v>
      </c>
      <c r="B1507" t="str">
        <f t="shared" si="179"/>
        <v>GND</v>
      </c>
      <c r="C1507" t="str">
        <f t="shared" si="180"/>
        <v>C142-GND</v>
      </c>
      <c r="D1507" t="str">
        <f t="shared" si="181"/>
        <v>C142-2</v>
      </c>
      <c r="E1507" t="s">
        <v>1395</v>
      </c>
      <c r="F1507">
        <v>2</v>
      </c>
      <c r="G1507" t="s">
        <v>291</v>
      </c>
      <c r="AT1507" t="str">
        <f t="shared" si="182"/>
        <v>GND</v>
      </c>
      <c r="AU1507" t="str">
        <f t="shared" si="183"/>
        <v>--</v>
      </c>
    </row>
    <row r="1508" spans="1:47" x14ac:dyDescent="0.25">
      <c r="A1508" t="str">
        <f t="shared" si="178"/>
        <v>C143-1</v>
      </c>
      <c r="B1508" t="str">
        <f t="shared" si="179"/>
        <v>+1.8V</v>
      </c>
      <c r="C1508" t="str">
        <f t="shared" si="180"/>
        <v>C143-+1.8V</v>
      </c>
      <c r="D1508" t="str">
        <f t="shared" si="181"/>
        <v>C143-1</v>
      </c>
      <c r="E1508" t="s">
        <v>1396</v>
      </c>
      <c r="F1508">
        <v>1</v>
      </c>
      <c r="G1508" t="s">
        <v>295</v>
      </c>
      <c r="AT1508" t="str">
        <f t="shared" si="182"/>
        <v>+1.8V</v>
      </c>
      <c r="AU1508" t="str">
        <f t="shared" si="183"/>
        <v>--</v>
      </c>
    </row>
    <row r="1509" spans="1:47" x14ac:dyDescent="0.25">
      <c r="A1509" t="str">
        <f t="shared" si="178"/>
        <v>C143-2</v>
      </c>
      <c r="B1509" t="str">
        <f t="shared" si="179"/>
        <v>GND</v>
      </c>
      <c r="C1509" t="str">
        <f t="shared" si="180"/>
        <v>C143-GND</v>
      </c>
      <c r="D1509" t="str">
        <f t="shared" si="181"/>
        <v>C143-2</v>
      </c>
      <c r="E1509" t="s">
        <v>1396</v>
      </c>
      <c r="F1509">
        <v>2</v>
      </c>
      <c r="G1509" t="s">
        <v>291</v>
      </c>
      <c r="AT1509" t="str">
        <f t="shared" si="182"/>
        <v>GND</v>
      </c>
      <c r="AU1509" t="str">
        <f t="shared" si="183"/>
        <v>--</v>
      </c>
    </row>
    <row r="1510" spans="1:47" x14ac:dyDescent="0.25">
      <c r="A1510" t="str">
        <f t="shared" si="178"/>
        <v>C144-1</v>
      </c>
      <c r="B1510" t="str">
        <f t="shared" si="179"/>
        <v>+1.0V</v>
      </c>
      <c r="C1510" t="str">
        <f t="shared" si="180"/>
        <v>C144-+1.0V</v>
      </c>
      <c r="D1510" t="str">
        <f t="shared" si="181"/>
        <v>C144-1</v>
      </c>
      <c r="E1510" t="s">
        <v>1397</v>
      </c>
      <c r="F1510">
        <v>1</v>
      </c>
      <c r="G1510" t="s">
        <v>289</v>
      </c>
      <c r="AT1510" t="str">
        <f t="shared" si="182"/>
        <v>+1.0V</v>
      </c>
      <c r="AU1510" t="str">
        <f t="shared" si="183"/>
        <v>--</v>
      </c>
    </row>
    <row r="1511" spans="1:47" x14ac:dyDescent="0.25">
      <c r="A1511" t="str">
        <f t="shared" si="178"/>
        <v>C144-2</v>
      </c>
      <c r="B1511" t="str">
        <f t="shared" si="179"/>
        <v>GND</v>
      </c>
      <c r="C1511" t="str">
        <f t="shared" si="180"/>
        <v>C144-GND</v>
      </c>
      <c r="D1511" t="str">
        <f t="shared" si="181"/>
        <v>C144-2</v>
      </c>
      <c r="E1511" t="s">
        <v>1397</v>
      </c>
      <c r="F1511">
        <v>2</v>
      </c>
      <c r="G1511" t="s">
        <v>291</v>
      </c>
      <c r="AT1511" t="str">
        <f t="shared" si="182"/>
        <v>GND</v>
      </c>
      <c r="AU1511" t="str">
        <f t="shared" si="183"/>
        <v>--</v>
      </c>
    </row>
    <row r="1512" spans="1:47" x14ac:dyDescent="0.25">
      <c r="A1512" t="str">
        <f t="shared" si="178"/>
        <v>C145-1</v>
      </c>
      <c r="B1512" t="str">
        <f t="shared" si="179"/>
        <v>+1.8V</v>
      </c>
      <c r="C1512" t="str">
        <f t="shared" si="180"/>
        <v>C145-+1.8V</v>
      </c>
      <c r="D1512" t="str">
        <f t="shared" si="181"/>
        <v>C145-1</v>
      </c>
      <c r="E1512" t="s">
        <v>1398</v>
      </c>
      <c r="F1512">
        <v>1</v>
      </c>
      <c r="G1512" t="s">
        <v>295</v>
      </c>
      <c r="AT1512" t="str">
        <f t="shared" si="182"/>
        <v>+1.8V</v>
      </c>
      <c r="AU1512" t="str">
        <f t="shared" si="183"/>
        <v>--</v>
      </c>
    </row>
    <row r="1513" spans="1:47" x14ac:dyDescent="0.25">
      <c r="A1513" t="str">
        <f t="shared" si="178"/>
        <v>C145-2</v>
      </c>
      <c r="B1513" t="str">
        <f t="shared" si="179"/>
        <v>GND</v>
      </c>
      <c r="C1513" t="str">
        <f t="shared" si="180"/>
        <v>C145-GND</v>
      </c>
      <c r="D1513" t="str">
        <f t="shared" si="181"/>
        <v>C145-2</v>
      </c>
      <c r="E1513" t="s">
        <v>1398</v>
      </c>
      <c r="F1513">
        <v>2</v>
      </c>
      <c r="G1513" t="s">
        <v>291</v>
      </c>
      <c r="AT1513" t="str">
        <f t="shared" si="182"/>
        <v>GND</v>
      </c>
      <c r="AU1513" t="str">
        <f t="shared" si="183"/>
        <v>--</v>
      </c>
    </row>
    <row r="1514" spans="1:47" x14ac:dyDescent="0.25">
      <c r="A1514" t="str">
        <f t="shared" si="178"/>
        <v>C146-1</v>
      </c>
      <c r="B1514" t="str">
        <f t="shared" si="179"/>
        <v>+1.0V</v>
      </c>
      <c r="C1514" t="str">
        <f t="shared" si="180"/>
        <v>C146-+1.0V</v>
      </c>
      <c r="D1514" t="str">
        <f t="shared" si="181"/>
        <v>C146-1</v>
      </c>
      <c r="E1514" t="s">
        <v>1399</v>
      </c>
      <c r="F1514">
        <v>1</v>
      </c>
      <c r="G1514" t="s">
        <v>289</v>
      </c>
      <c r="AT1514" t="str">
        <f t="shared" si="182"/>
        <v>+1.0V</v>
      </c>
      <c r="AU1514" t="str">
        <f t="shared" si="183"/>
        <v>--</v>
      </c>
    </row>
    <row r="1515" spans="1:47" x14ac:dyDescent="0.25">
      <c r="A1515" t="str">
        <f t="shared" si="178"/>
        <v>C146-2</v>
      </c>
      <c r="B1515" t="str">
        <f t="shared" si="179"/>
        <v>GND</v>
      </c>
      <c r="C1515" t="str">
        <f t="shared" si="180"/>
        <v>C146-GND</v>
      </c>
      <c r="D1515" t="str">
        <f t="shared" si="181"/>
        <v>C146-2</v>
      </c>
      <c r="E1515" t="s">
        <v>1399</v>
      </c>
      <c r="F1515">
        <v>2</v>
      </c>
      <c r="G1515" t="s">
        <v>291</v>
      </c>
      <c r="AT1515" t="str">
        <f t="shared" si="182"/>
        <v>GND</v>
      </c>
      <c r="AU1515" t="str">
        <f t="shared" si="183"/>
        <v>--</v>
      </c>
    </row>
    <row r="1516" spans="1:47" x14ac:dyDescent="0.25">
      <c r="A1516" t="str">
        <f t="shared" si="178"/>
        <v>C148-1</v>
      </c>
      <c r="B1516" t="str">
        <f t="shared" si="179"/>
        <v>+1.0V</v>
      </c>
      <c r="C1516" t="str">
        <f t="shared" si="180"/>
        <v>C148-+1.0V</v>
      </c>
      <c r="D1516" t="str">
        <f t="shared" si="181"/>
        <v>C148-1</v>
      </c>
      <c r="E1516" t="s">
        <v>1400</v>
      </c>
      <c r="F1516">
        <v>1</v>
      </c>
      <c r="G1516" t="s">
        <v>289</v>
      </c>
      <c r="AT1516" t="str">
        <f t="shared" si="182"/>
        <v>+1.0V</v>
      </c>
      <c r="AU1516" t="str">
        <f t="shared" si="183"/>
        <v>--</v>
      </c>
    </row>
    <row r="1517" spans="1:47" x14ac:dyDescent="0.25">
      <c r="A1517" t="str">
        <f t="shared" si="178"/>
        <v>C148-2</v>
      </c>
      <c r="B1517" t="str">
        <f t="shared" si="179"/>
        <v>GND</v>
      </c>
      <c r="C1517" t="str">
        <f t="shared" si="180"/>
        <v>C148-GND</v>
      </c>
      <c r="D1517" t="str">
        <f t="shared" si="181"/>
        <v>C148-2</v>
      </c>
      <c r="E1517" t="s">
        <v>1400</v>
      </c>
      <c r="F1517">
        <v>2</v>
      </c>
      <c r="G1517" t="s">
        <v>291</v>
      </c>
      <c r="AT1517" t="str">
        <f t="shared" si="182"/>
        <v>GND</v>
      </c>
      <c r="AU1517" t="str">
        <f t="shared" si="183"/>
        <v>--</v>
      </c>
    </row>
    <row r="1518" spans="1:47" x14ac:dyDescent="0.25">
      <c r="A1518" t="str">
        <f t="shared" si="178"/>
        <v>C149-1</v>
      </c>
      <c r="B1518" t="str">
        <f t="shared" si="179"/>
        <v>+1.8V</v>
      </c>
      <c r="C1518" t="str">
        <f t="shared" si="180"/>
        <v>C149-+1.8V</v>
      </c>
      <c r="D1518" t="str">
        <f t="shared" si="181"/>
        <v>C149-1</v>
      </c>
      <c r="E1518" t="s">
        <v>1401</v>
      </c>
      <c r="F1518">
        <v>1</v>
      </c>
      <c r="G1518" t="s">
        <v>295</v>
      </c>
      <c r="AT1518" t="str">
        <f t="shared" si="182"/>
        <v>+1.8V</v>
      </c>
      <c r="AU1518" t="str">
        <f t="shared" si="183"/>
        <v>--</v>
      </c>
    </row>
    <row r="1519" spans="1:47" x14ac:dyDescent="0.25">
      <c r="A1519" t="str">
        <f t="shared" si="178"/>
        <v>C149-2</v>
      </c>
      <c r="B1519" t="str">
        <f t="shared" si="179"/>
        <v>GND</v>
      </c>
      <c r="C1519" t="str">
        <f t="shared" si="180"/>
        <v>C149-GND</v>
      </c>
      <c r="D1519" t="str">
        <f t="shared" si="181"/>
        <v>C149-2</v>
      </c>
      <c r="E1519" t="s">
        <v>1401</v>
      </c>
      <c r="F1519">
        <v>2</v>
      </c>
      <c r="G1519" t="s">
        <v>291</v>
      </c>
      <c r="AT1519" t="str">
        <f t="shared" si="182"/>
        <v>GND</v>
      </c>
      <c r="AU1519" t="str">
        <f t="shared" si="183"/>
        <v>--</v>
      </c>
    </row>
    <row r="1520" spans="1:47" x14ac:dyDescent="0.25">
      <c r="A1520" t="str">
        <f t="shared" si="178"/>
        <v>C150-1</v>
      </c>
      <c r="B1520" t="str">
        <f t="shared" si="179"/>
        <v>+2.5V_VDD</v>
      </c>
      <c r="C1520" t="str">
        <f t="shared" si="180"/>
        <v>C150-+2.5V_VDD</v>
      </c>
      <c r="D1520" t="str">
        <f t="shared" si="181"/>
        <v>C150-1</v>
      </c>
      <c r="E1520" t="s">
        <v>1402</v>
      </c>
      <c r="F1520">
        <v>1</v>
      </c>
      <c r="G1520" t="s">
        <v>298</v>
      </c>
      <c r="AT1520" t="str">
        <f t="shared" si="182"/>
        <v>+2.5V_VDD</v>
      </c>
      <c r="AU1520" t="str">
        <f t="shared" si="183"/>
        <v>--</v>
      </c>
    </row>
    <row r="1521" spans="1:47" x14ac:dyDescent="0.25">
      <c r="A1521" t="str">
        <f t="shared" si="178"/>
        <v>C150-2</v>
      </c>
      <c r="B1521" t="str">
        <f t="shared" si="179"/>
        <v>GND</v>
      </c>
      <c r="C1521" t="str">
        <f t="shared" si="180"/>
        <v>C150-GND</v>
      </c>
      <c r="D1521" t="str">
        <f t="shared" si="181"/>
        <v>C150-2</v>
      </c>
      <c r="E1521" t="s">
        <v>1402</v>
      </c>
      <c r="F1521">
        <v>2</v>
      </c>
      <c r="G1521" t="s">
        <v>291</v>
      </c>
      <c r="AT1521" t="str">
        <f t="shared" si="182"/>
        <v>GND</v>
      </c>
      <c r="AU1521" t="str">
        <f t="shared" si="183"/>
        <v>--</v>
      </c>
    </row>
    <row r="1522" spans="1:47" x14ac:dyDescent="0.25">
      <c r="A1522" t="str">
        <f t="shared" si="178"/>
        <v>C151-1</v>
      </c>
      <c r="B1522" t="str">
        <f t="shared" si="179"/>
        <v>+1.0V</v>
      </c>
      <c r="C1522" t="str">
        <f t="shared" si="180"/>
        <v>C151-+1.0V</v>
      </c>
      <c r="D1522" t="str">
        <f t="shared" si="181"/>
        <v>C151-1</v>
      </c>
      <c r="E1522" t="s">
        <v>1403</v>
      </c>
      <c r="F1522">
        <v>1</v>
      </c>
      <c r="G1522" t="s">
        <v>289</v>
      </c>
      <c r="AT1522" t="str">
        <f t="shared" si="182"/>
        <v>+1.0V</v>
      </c>
      <c r="AU1522" t="str">
        <f t="shared" si="183"/>
        <v>--</v>
      </c>
    </row>
    <row r="1523" spans="1:47" x14ac:dyDescent="0.25">
      <c r="A1523" t="str">
        <f t="shared" si="178"/>
        <v>C151-2</v>
      </c>
      <c r="B1523" t="str">
        <f t="shared" si="179"/>
        <v>GND</v>
      </c>
      <c r="C1523" t="str">
        <f t="shared" si="180"/>
        <v>C151-GND</v>
      </c>
      <c r="D1523" t="str">
        <f t="shared" si="181"/>
        <v>C151-2</v>
      </c>
      <c r="E1523" t="s">
        <v>1403</v>
      </c>
      <c r="F1523">
        <v>2</v>
      </c>
      <c r="G1523" t="s">
        <v>291</v>
      </c>
      <c r="AT1523" t="str">
        <f t="shared" si="182"/>
        <v>GND</v>
      </c>
      <c r="AU1523" t="str">
        <f t="shared" si="183"/>
        <v>--</v>
      </c>
    </row>
    <row r="1524" spans="1:47" x14ac:dyDescent="0.25">
      <c r="A1524" t="str">
        <f t="shared" si="178"/>
        <v>C153-1</v>
      </c>
      <c r="B1524" t="str">
        <f t="shared" si="179"/>
        <v>+2.5V_VDD</v>
      </c>
      <c r="C1524" t="str">
        <f t="shared" si="180"/>
        <v>C153-+2.5V_VDD</v>
      </c>
      <c r="D1524" t="str">
        <f t="shared" si="181"/>
        <v>C153-1</v>
      </c>
      <c r="E1524" t="s">
        <v>1404</v>
      </c>
      <c r="F1524">
        <v>1</v>
      </c>
      <c r="G1524" t="s">
        <v>298</v>
      </c>
      <c r="AT1524" t="str">
        <f t="shared" si="182"/>
        <v>+2.5V_VDD</v>
      </c>
      <c r="AU1524" t="str">
        <f t="shared" si="183"/>
        <v>--</v>
      </c>
    </row>
    <row r="1525" spans="1:47" x14ac:dyDescent="0.25">
      <c r="A1525" t="str">
        <f t="shared" si="178"/>
        <v>C153-2</v>
      </c>
      <c r="B1525" t="str">
        <f t="shared" si="179"/>
        <v>GND</v>
      </c>
      <c r="C1525" t="str">
        <f t="shared" si="180"/>
        <v>C153-GND</v>
      </c>
      <c r="D1525" t="str">
        <f t="shared" si="181"/>
        <v>C153-2</v>
      </c>
      <c r="E1525" t="s">
        <v>1404</v>
      </c>
      <c r="F1525">
        <v>2</v>
      </c>
      <c r="G1525" t="s">
        <v>291</v>
      </c>
      <c r="AT1525" t="str">
        <f t="shared" si="182"/>
        <v>GND</v>
      </c>
      <c r="AU1525" t="str">
        <f t="shared" si="183"/>
        <v>--</v>
      </c>
    </row>
    <row r="1526" spans="1:47" x14ac:dyDescent="0.25">
      <c r="A1526" t="str">
        <f t="shared" si="178"/>
        <v>C154-1</v>
      </c>
      <c r="B1526" t="str">
        <f t="shared" si="179"/>
        <v>+1.0V</v>
      </c>
      <c r="C1526" t="str">
        <f t="shared" si="180"/>
        <v>C154-+1.0V</v>
      </c>
      <c r="D1526" t="str">
        <f t="shared" si="181"/>
        <v>C154-1</v>
      </c>
      <c r="E1526" t="s">
        <v>1405</v>
      </c>
      <c r="F1526">
        <v>1</v>
      </c>
      <c r="G1526" t="s">
        <v>289</v>
      </c>
      <c r="AT1526" t="str">
        <f t="shared" si="182"/>
        <v>+1.0V</v>
      </c>
      <c r="AU1526" t="str">
        <f t="shared" si="183"/>
        <v>--</v>
      </c>
    </row>
    <row r="1527" spans="1:47" x14ac:dyDescent="0.25">
      <c r="A1527" t="str">
        <f t="shared" si="178"/>
        <v>C154-2</v>
      </c>
      <c r="B1527" t="str">
        <f t="shared" si="179"/>
        <v>GND</v>
      </c>
      <c r="C1527" t="str">
        <f t="shared" si="180"/>
        <v>C154-GND</v>
      </c>
      <c r="D1527" t="str">
        <f t="shared" si="181"/>
        <v>C154-2</v>
      </c>
      <c r="E1527" t="s">
        <v>1405</v>
      </c>
      <c r="F1527">
        <v>2</v>
      </c>
      <c r="G1527" t="s">
        <v>291</v>
      </c>
      <c r="AT1527" t="str">
        <f t="shared" si="182"/>
        <v>GND</v>
      </c>
      <c r="AU1527" t="str">
        <f t="shared" si="183"/>
        <v>--</v>
      </c>
    </row>
    <row r="1528" spans="1:47" x14ac:dyDescent="0.25">
      <c r="A1528" t="str">
        <f t="shared" si="178"/>
        <v>C157-1</v>
      </c>
      <c r="B1528" t="str">
        <f t="shared" si="179"/>
        <v>+2.5V_VDD</v>
      </c>
      <c r="C1528" t="str">
        <f t="shared" si="180"/>
        <v>C157-+2.5V_VDD</v>
      </c>
      <c r="D1528" t="str">
        <f t="shared" si="181"/>
        <v>C157-1</v>
      </c>
      <c r="E1528" t="s">
        <v>1406</v>
      </c>
      <c r="F1528">
        <v>1</v>
      </c>
      <c r="G1528" t="s">
        <v>298</v>
      </c>
      <c r="AT1528" t="str">
        <f t="shared" si="182"/>
        <v>+2.5V_VDD</v>
      </c>
      <c r="AU1528" t="str">
        <f t="shared" si="183"/>
        <v>--</v>
      </c>
    </row>
    <row r="1529" spans="1:47" x14ac:dyDescent="0.25">
      <c r="A1529" t="str">
        <f t="shared" si="178"/>
        <v>C157-2</v>
      </c>
      <c r="B1529" t="str">
        <f t="shared" si="179"/>
        <v>GND</v>
      </c>
      <c r="C1529" t="str">
        <f t="shared" si="180"/>
        <v>C157-GND</v>
      </c>
      <c r="D1529" t="str">
        <f t="shared" si="181"/>
        <v>C157-2</v>
      </c>
      <c r="E1529" t="s">
        <v>1406</v>
      </c>
      <c r="F1529">
        <v>2</v>
      </c>
      <c r="G1529" t="s">
        <v>291</v>
      </c>
      <c r="AT1529" t="str">
        <f t="shared" si="182"/>
        <v>GND</v>
      </c>
      <c r="AU1529" t="str">
        <f t="shared" si="183"/>
        <v>--</v>
      </c>
    </row>
    <row r="1530" spans="1:47" x14ac:dyDescent="0.25">
      <c r="A1530" t="str">
        <f t="shared" si="178"/>
        <v>C158-1</v>
      </c>
      <c r="B1530" t="str">
        <f t="shared" si="179"/>
        <v>+1.8V</v>
      </c>
      <c r="C1530" t="str">
        <f t="shared" si="180"/>
        <v>C158-+1.8V</v>
      </c>
      <c r="D1530" t="str">
        <f t="shared" si="181"/>
        <v>C158-1</v>
      </c>
      <c r="E1530" t="s">
        <v>1407</v>
      </c>
      <c r="F1530">
        <v>1</v>
      </c>
      <c r="G1530" t="s">
        <v>295</v>
      </c>
      <c r="AT1530" t="str">
        <f t="shared" si="182"/>
        <v>+1.8V</v>
      </c>
      <c r="AU1530" t="str">
        <f t="shared" si="183"/>
        <v>--</v>
      </c>
    </row>
    <row r="1531" spans="1:47" x14ac:dyDescent="0.25">
      <c r="A1531" t="str">
        <f t="shared" si="178"/>
        <v>C158-2</v>
      </c>
      <c r="B1531" t="str">
        <f t="shared" si="179"/>
        <v>GND</v>
      </c>
      <c r="C1531" t="str">
        <f t="shared" si="180"/>
        <v>C158-GND</v>
      </c>
      <c r="D1531" t="str">
        <f t="shared" si="181"/>
        <v>C158-2</v>
      </c>
      <c r="E1531" t="s">
        <v>1407</v>
      </c>
      <c r="F1531">
        <v>2</v>
      </c>
      <c r="G1531" t="s">
        <v>291</v>
      </c>
      <c r="AT1531" t="str">
        <f t="shared" si="182"/>
        <v>GND</v>
      </c>
      <c r="AU1531" t="str">
        <f t="shared" si="183"/>
        <v>--</v>
      </c>
    </row>
    <row r="1532" spans="1:47" x14ac:dyDescent="0.25">
      <c r="A1532" t="str">
        <f t="shared" si="178"/>
        <v>C159-1</v>
      </c>
      <c r="B1532" t="str">
        <f t="shared" si="179"/>
        <v>+1.0V</v>
      </c>
      <c r="C1532" t="str">
        <f t="shared" si="180"/>
        <v>C159-+1.0V</v>
      </c>
      <c r="D1532" t="str">
        <f t="shared" si="181"/>
        <v>C159-1</v>
      </c>
      <c r="E1532" t="s">
        <v>1408</v>
      </c>
      <c r="F1532">
        <v>1</v>
      </c>
      <c r="G1532" t="s">
        <v>289</v>
      </c>
      <c r="AT1532" t="str">
        <f t="shared" si="182"/>
        <v>+1.0V</v>
      </c>
      <c r="AU1532" t="str">
        <f t="shared" si="183"/>
        <v>--</v>
      </c>
    </row>
    <row r="1533" spans="1:47" x14ac:dyDescent="0.25">
      <c r="A1533" t="str">
        <f t="shared" si="178"/>
        <v>C159-2</v>
      </c>
      <c r="B1533" t="str">
        <f t="shared" si="179"/>
        <v>GND</v>
      </c>
      <c r="C1533" t="str">
        <f t="shared" si="180"/>
        <v>C159-GND</v>
      </c>
      <c r="D1533" t="str">
        <f t="shared" si="181"/>
        <v>C159-2</v>
      </c>
      <c r="E1533" t="s">
        <v>1408</v>
      </c>
      <c r="F1533">
        <v>2</v>
      </c>
      <c r="G1533" t="s">
        <v>291</v>
      </c>
      <c r="AT1533" t="str">
        <f t="shared" si="182"/>
        <v>GND</v>
      </c>
      <c r="AU1533" t="str">
        <f t="shared" si="183"/>
        <v>--</v>
      </c>
    </row>
    <row r="1534" spans="1:47" x14ac:dyDescent="0.25">
      <c r="A1534" t="str">
        <f t="shared" si="178"/>
        <v>C160-1</v>
      </c>
      <c r="B1534" t="str">
        <f t="shared" si="179"/>
        <v>+1.0V</v>
      </c>
      <c r="C1534" t="str">
        <f t="shared" si="180"/>
        <v>C160-+1.0V</v>
      </c>
      <c r="D1534" t="str">
        <f t="shared" si="181"/>
        <v>C160-1</v>
      </c>
      <c r="E1534" t="s">
        <v>1409</v>
      </c>
      <c r="F1534">
        <v>1</v>
      </c>
      <c r="G1534" t="s">
        <v>289</v>
      </c>
      <c r="AT1534" t="str">
        <f t="shared" si="182"/>
        <v>+1.0V</v>
      </c>
      <c r="AU1534" t="str">
        <f t="shared" si="183"/>
        <v>--</v>
      </c>
    </row>
    <row r="1535" spans="1:47" x14ac:dyDescent="0.25">
      <c r="A1535" t="str">
        <f t="shared" si="178"/>
        <v>C160-2</v>
      </c>
      <c r="B1535" t="str">
        <f t="shared" si="179"/>
        <v>GND</v>
      </c>
      <c r="C1535" t="str">
        <f t="shared" si="180"/>
        <v>C160-GND</v>
      </c>
      <c r="D1535" t="str">
        <f t="shared" si="181"/>
        <v>C160-2</v>
      </c>
      <c r="E1535" t="s">
        <v>1409</v>
      </c>
      <c r="F1535">
        <v>2</v>
      </c>
      <c r="G1535" t="s">
        <v>291</v>
      </c>
      <c r="AT1535" t="str">
        <f t="shared" si="182"/>
        <v>GND</v>
      </c>
      <c r="AU1535" t="str">
        <f t="shared" si="183"/>
        <v>--</v>
      </c>
    </row>
    <row r="1536" spans="1:47" x14ac:dyDescent="0.25">
      <c r="A1536" t="str">
        <f t="shared" si="178"/>
        <v>C161-1</v>
      </c>
      <c r="B1536" t="str">
        <f t="shared" si="179"/>
        <v>+2.5V_VDD</v>
      </c>
      <c r="C1536" t="str">
        <f t="shared" si="180"/>
        <v>C161-+2.5V_VDD</v>
      </c>
      <c r="D1536" t="str">
        <f t="shared" si="181"/>
        <v>C161-1</v>
      </c>
      <c r="E1536" t="s">
        <v>1410</v>
      </c>
      <c r="F1536">
        <v>1</v>
      </c>
      <c r="G1536" t="s">
        <v>298</v>
      </c>
      <c r="AT1536" t="str">
        <f t="shared" si="182"/>
        <v>+2.5V_VDD</v>
      </c>
      <c r="AU1536" t="str">
        <f t="shared" si="183"/>
        <v>--</v>
      </c>
    </row>
    <row r="1537" spans="1:47" x14ac:dyDescent="0.25">
      <c r="A1537" t="str">
        <f t="shared" si="178"/>
        <v>C161-2</v>
      </c>
      <c r="B1537" t="str">
        <f t="shared" si="179"/>
        <v>GND</v>
      </c>
      <c r="C1537" t="str">
        <f t="shared" si="180"/>
        <v>C161-GND</v>
      </c>
      <c r="D1537" t="str">
        <f t="shared" si="181"/>
        <v>C161-2</v>
      </c>
      <c r="E1537" t="s">
        <v>1410</v>
      </c>
      <c r="F1537">
        <v>2</v>
      </c>
      <c r="G1537" t="s">
        <v>291</v>
      </c>
      <c r="AT1537" t="str">
        <f t="shared" si="182"/>
        <v>GND</v>
      </c>
      <c r="AU1537" t="str">
        <f t="shared" si="183"/>
        <v>--</v>
      </c>
    </row>
    <row r="1538" spans="1:47" x14ac:dyDescent="0.25">
      <c r="A1538" t="str">
        <f t="shared" si="178"/>
        <v>C162-1</v>
      </c>
      <c r="B1538" t="str">
        <f t="shared" si="179"/>
        <v>+1.8V</v>
      </c>
      <c r="C1538" t="str">
        <f t="shared" si="180"/>
        <v>C162-+1.8V</v>
      </c>
      <c r="D1538" t="str">
        <f t="shared" si="181"/>
        <v>C162-1</v>
      </c>
      <c r="E1538" t="s">
        <v>1411</v>
      </c>
      <c r="F1538">
        <v>1</v>
      </c>
      <c r="G1538" t="s">
        <v>295</v>
      </c>
      <c r="AT1538" t="str">
        <f t="shared" si="182"/>
        <v>+1.8V</v>
      </c>
      <c r="AU1538" t="str">
        <f t="shared" si="183"/>
        <v>--</v>
      </c>
    </row>
    <row r="1539" spans="1:47" x14ac:dyDescent="0.25">
      <c r="A1539" t="str">
        <f t="shared" si="178"/>
        <v>C162-2</v>
      </c>
      <c r="B1539" t="str">
        <f t="shared" si="179"/>
        <v>GND</v>
      </c>
      <c r="C1539" t="str">
        <f t="shared" si="180"/>
        <v>C162-GND</v>
      </c>
      <c r="D1539" t="str">
        <f t="shared" si="181"/>
        <v>C162-2</v>
      </c>
      <c r="E1539" t="s">
        <v>1411</v>
      </c>
      <c r="F1539">
        <v>2</v>
      </c>
      <c r="G1539" t="s">
        <v>291</v>
      </c>
      <c r="AT1539" t="str">
        <f t="shared" si="182"/>
        <v>GND</v>
      </c>
      <c r="AU1539" t="str">
        <f t="shared" si="183"/>
        <v>--</v>
      </c>
    </row>
    <row r="1540" spans="1:47" x14ac:dyDescent="0.25">
      <c r="A1540" t="str">
        <f t="shared" si="178"/>
        <v>C163-1</v>
      </c>
      <c r="B1540" t="str">
        <f t="shared" si="179"/>
        <v>+1.0V</v>
      </c>
      <c r="C1540" t="str">
        <f t="shared" si="180"/>
        <v>C163-+1.0V</v>
      </c>
      <c r="D1540" t="str">
        <f t="shared" si="181"/>
        <v>C163-1</v>
      </c>
      <c r="E1540" t="s">
        <v>1412</v>
      </c>
      <c r="F1540">
        <v>1</v>
      </c>
      <c r="G1540" t="s">
        <v>289</v>
      </c>
      <c r="AT1540" t="str">
        <f t="shared" si="182"/>
        <v>+1.0V</v>
      </c>
      <c r="AU1540" t="str">
        <f t="shared" si="183"/>
        <v>--</v>
      </c>
    </row>
    <row r="1541" spans="1:47" x14ac:dyDescent="0.25">
      <c r="A1541" t="str">
        <f t="shared" si="178"/>
        <v>C163-2</v>
      </c>
      <c r="B1541" t="str">
        <f t="shared" si="179"/>
        <v>GND</v>
      </c>
      <c r="C1541" t="str">
        <f t="shared" si="180"/>
        <v>C163-GND</v>
      </c>
      <c r="D1541" t="str">
        <f t="shared" si="181"/>
        <v>C163-2</v>
      </c>
      <c r="E1541" t="s">
        <v>1412</v>
      </c>
      <c r="F1541">
        <v>2</v>
      </c>
      <c r="G1541" t="s">
        <v>291</v>
      </c>
      <c r="AT1541" t="str">
        <f t="shared" si="182"/>
        <v>GND</v>
      </c>
      <c r="AU1541" t="str">
        <f t="shared" si="183"/>
        <v>--</v>
      </c>
    </row>
    <row r="1542" spans="1:47" x14ac:dyDescent="0.25">
      <c r="A1542" t="str">
        <f t="shared" ref="A1542:A1605" si="184">$E1542&amp;"-"&amp;$F1542</f>
        <v>C164-1</v>
      </c>
      <c r="B1542" t="str">
        <f t="shared" ref="B1542:B1605" si="185">IF(OR(E1542=$A$2,E1542=$B$2,E1542=$C$2,E1542=$D$2),"--",G1542)</f>
        <v>+1.0V</v>
      </c>
      <c r="C1542" t="str">
        <f t="shared" ref="C1542:C1605" si="186">$E1542&amp;"-"&amp;$G1542</f>
        <v>C164-+1.0V</v>
      </c>
      <c r="D1542" t="str">
        <f t="shared" ref="D1542:D1605" si="187">A1542</f>
        <v>C164-1</v>
      </c>
      <c r="E1542" t="s">
        <v>1413</v>
      </c>
      <c r="F1542">
        <v>1</v>
      </c>
      <c r="G1542" t="s">
        <v>289</v>
      </c>
      <c r="AT1542" t="str">
        <f t="shared" ref="AT1542:AT1605" si="188">IF(IF(COUNTIF($AO$6:$AQ$150,B1542)&gt;0,"---","--")="---",VLOOKUP(B1542,$AO$6:$AQ$150,3,0),B1542)</f>
        <v>+1.0V</v>
      </c>
      <c r="AU1542" t="str">
        <f t="shared" ref="AU1542:AU1605" si="189">IF(IF(COUNTIF($AO$6:$AQ$150,B1542)&gt;0,"---","--")="---",VLOOKUP(B1542,$AO$6:$AQ$150,2,0),"--")</f>
        <v>--</v>
      </c>
    </row>
    <row r="1543" spans="1:47" x14ac:dyDescent="0.25">
      <c r="A1543" t="str">
        <f t="shared" si="184"/>
        <v>C164-2</v>
      </c>
      <c r="B1543" t="str">
        <f t="shared" si="185"/>
        <v>GND</v>
      </c>
      <c r="C1543" t="str">
        <f t="shared" si="186"/>
        <v>C164-GND</v>
      </c>
      <c r="D1543" t="str">
        <f t="shared" si="187"/>
        <v>C164-2</v>
      </c>
      <c r="E1543" t="s">
        <v>1413</v>
      </c>
      <c r="F1543">
        <v>2</v>
      </c>
      <c r="G1543" t="s">
        <v>291</v>
      </c>
      <c r="AT1543" t="str">
        <f t="shared" si="188"/>
        <v>GND</v>
      </c>
      <c r="AU1543" t="str">
        <f t="shared" si="189"/>
        <v>--</v>
      </c>
    </row>
    <row r="1544" spans="1:47" x14ac:dyDescent="0.25">
      <c r="A1544" t="str">
        <f t="shared" si="184"/>
        <v>C166-1</v>
      </c>
      <c r="B1544" t="str">
        <f t="shared" si="185"/>
        <v>+1.0V</v>
      </c>
      <c r="C1544" t="str">
        <f t="shared" si="186"/>
        <v>C166-+1.0V</v>
      </c>
      <c r="D1544" t="str">
        <f t="shared" si="187"/>
        <v>C166-1</v>
      </c>
      <c r="E1544" t="s">
        <v>1414</v>
      </c>
      <c r="F1544">
        <v>1</v>
      </c>
      <c r="G1544" t="s">
        <v>289</v>
      </c>
      <c r="AT1544" t="str">
        <f t="shared" si="188"/>
        <v>+1.0V</v>
      </c>
      <c r="AU1544" t="str">
        <f t="shared" si="189"/>
        <v>--</v>
      </c>
    </row>
    <row r="1545" spans="1:47" x14ac:dyDescent="0.25">
      <c r="A1545" t="str">
        <f t="shared" si="184"/>
        <v>C166-2</v>
      </c>
      <c r="B1545" t="str">
        <f t="shared" si="185"/>
        <v>GND</v>
      </c>
      <c r="C1545" t="str">
        <f t="shared" si="186"/>
        <v>C166-GND</v>
      </c>
      <c r="D1545" t="str">
        <f t="shared" si="187"/>
        <v>C166-2</v>
      </c>
      <c r="E1545" t="s">
        <v>1414</v>
      </c>
      <c r="F1545">
        <v>2</v>
      </c>
      <c r="G1545" t="s">
        <v>291</v>
      </c>
      <c r="AT1545" t="str">
        <f t="shared" si="188"/>
        <v>GND</v>
      </c>
      <c r="AU1545" t="str">
        <f t="shared" si="189"/>
        <v>--</v>
      </c>
    </row>
    <row r="1546" spans="1:47" x14ac:dyDescent="0.25">
      <c r="A1546" t="str">
        <f t="shared" si="184"/>
        <v>C168-1</v>
      </c>
      <c r="B1546" t="str">
        <f t="shared" si="185"/>
        <v>+1.8V</v>
      </c>
      <c r="C1546" t="str">
        <f t="shared" si="186"/>
        <v>C168-+1.8V</v>
      </c>
      <c r="D1546" t="str">
        <f t="shared" si="187"/>
        <v>C168-1</v>
      </c>
      <c r="E1546" t="s">
        <v>1415</v>
      </c>
      <c r="F1546">
        <v>1</v>
      </c>
      <c r="G1546" t="s">
        <v>295</v>
      </c>
      <c r="AT1546" t="str">
        <f t="shared" si="188"/>
        <v>+1.8V</v>
      </c>
      <c r="AU1546" t="str">
        <f t="shared" si="189"/>
        <v>--</v>
      </c>
    </row>
    <row r="1547" spans="1:47" x14ac:dyDescent="0.25">
      <c r="A1547" t="str">
        <f t="shared" si="184"/>
        <v>C168-2</v>
      </c>
      <c r="B1547" t="str">
        <f t="shared" si="185"/>
        <v>GND</v>
      </c>
      <c r="C1547" t="str">
        <f t="shared" si="186"/>
        <v>C168-GND</v>
      </c>
      <c r="D1547" t="str">
        <f t="shared" si="187"/>
        <v>C168-2</v>
      </c>
      <c r="E1547" t="s">
        <v>1415</v>
      </c>
      <c r="F1547">
        <v>2</v>
      </c>
      <c r="G1547" t="s">
        <v>291</v>
      </c>
      <c r="AT1547" t="str">
        <f t="shared" si="188"/>
        <v>GND</v>
      </c>
      <c r="AU1547" t="str">
        <f t="shared" si="189"/>
        <v>--</v>
      </c>
    </row>
    <row r="1548" spans="1:47" x14ac:dyDescent="0.25">
      <c r="A1548" t="str">
        <f t="shared" si="184"/>
        <v>C169-1</v>
      </c>
      <c r="B1548" t="str">
        <f t="shared" si="185"/>
        <v>+2.5V_VDD</v>
      </c>
      <c r="C1548" t="str">
        <f t="shared" si="186"/>
        <v>C169-+2.5V_VDD</v>
      </c>
      <c r="D1548" t="str">
        <f t="shared" si="187"/>
        <v>C169-1</v>
      </c>
      <c r="E1548" t="s">
        <v>1416</v>
      </c>
      <c r="F1548">
        <v>1</v>
      </c>
      <c r="G1548" t="s">
        <v>298</v>
      </c>
      <c r="AT1548" t="str">
        <f t="shared" si="188"/>
        <v>+2.5V_VDD</v>
      </c>
      <c r="AU1548" t="str">
        <f t="shared" si="189"/>
        <v>--</v>
      </c>
    </row>
    <row r="1549" spans="1:47" x14ac:dyDescent="0.25">
      <c r="A1549" t="str">
        <f t="shared" si="184"/>
        <v>C169-2</v>
      </c>
      <c r="B1549" t="str">
        <f t="shared" si="185"/>
        <v>GND</v>
      </c>
      <c r="C1549" t="str">
        <f t="shared" si="186"/>
        <v>C169-GND</v>
      </c>
      <c r="D1549" t="str">
        <f t="shared" si="187"/>
        <v>C169-2</v>
      </c>
      <c r="E1549" t="s">
        <v>1416</v>
      </c>
      <c r="F1549">
        <v>2</v>
      </c>
      <c r="G1549" t="s">
        <v>291</v>
      </c>
      <c r="AT1549" t="str">
        <f t="shared" si="188"/>
        <v>GND</v>
      </c>
      <c r="AU1549" t="str">
        <f t="shared" si="189"/>
        <v>--</v>
      </c>
    </row>
    <row r="1550" spans="1:47" x14ac:dyDescent="0.25">
      <c r="A1550" t="str">
        <f t="shared" si="184"/>
        <v>C170-1</v>
      </c>
      <c r="B1550" t="str">
        <f t="shared" si="185"/>
        <v>+1.0V</v>
      </c>
      <c r="C1550" t="str">
        <f t="shared" si="186"/>
        <v>C170-+1.0V</v>
      </c>
      <c r="D1550" t="str">
        <f t="shared" si="187"/>
        <v>C170-1</v>
      </c>
      <c r="E1550" t="s">
        <v>1417</v>
      </c>
      <c r="F1550">
        <v>1</v>
      </c>
      <c r="G1550" t="s">
        <v>289</v>
      </c>
      <c r="AT1550" t="str">
        <f t="shared" si="188"/>
        <v>+1.0V</v>
      </c>
      <c r="AU1550" t="str">
        <f t="shared" si="189"/>
        <v>--</v>
      </c>
    </row>
    <row r="1551" spans="1:47" x14ac:dyDescent="0.25">
      <c r="A1551" t="str">
        <f t="shared" si="184"/>
        <v>C170-2</v>
      </c>
      <c r="B1551" t="str">
        <f t="shared" si="185"/>
        <v>GND</v>
      </c>
      <c r="C1551" t="str">
        <f t="shared" si="186"/>
        <v>C170-GND</v>
      </c>
      <c r="D1551" t="str">
        <f t="shared" si="187"/>
        <v>C170-2</v>
      </c>
      <c r="E1551" t="s">
        <v>1417</v>
      </c>
      <c r="F1551">
        <v>2</v>
      </c>
      <c r="G1551" t="s">
        <v>291</v>
      </c>
      <c r="AT1551" t="str">
        <f t="shared" si="188"/>
        <v>GND</v>
      </c>
      <c r="AU1551" t="str">
        <f t="shared" si="189"/>
        <v>--</v>
      </c>
    </row>
    <row r="1552" spans="1:47" x14ac:dyDescent="0.25">
      <c r="A1552" t="str">
        <f t="shared" si="184"/>
        <v>C171-1</v>
      </c>
      <c r="B1552" t="str">
        <f t="shared" si="185"/>
        <v>+1.0V</v>
      </c>
      <c r="C1552" t="str">
        <f t="shared" si="186"/>
        <v>C171-+1.0V</v>
      </c>
      <c r="D1552" t="str">
        <f t="shared" si="187"/>
        <v>C171-1</v>
      </c>
      <c r="E1552" t="s">
        <v>1418</v>
      </c>
      <c r="F1552">
        <v>1</v>
      </c>
      <c r="G1552" t="s">
        <v>289</v>
      </c>
      <c r="AT1552" t="str">
        <f t="shared" si="188"/>
        <v>+1.0V</v>
      </c>
      <c r="AU1552" t="str">
        <f t="shared" si="189"/>
        <v>--</v>
      </c>
    </row>
    <row r="1553" spans="1:47" x14ac:dyDescent="0.25">
      <c r="A1553" t="str">
        <f t="shared" si="184"/>
        <v>C171-2</v>
      </c>
      <c r="B1553" t="str">
        <f t="shared" si="185"/>
        <v>GND</v>
      </c>
      <c r="C1553" t="str">
        <f t="shared" si="186"/>
        <v>C171-GND</v>
      </c>
      <c r="D1553" t="str">
        <f t="shared" si="187"/>
        <v>C171-2</v>
      </c>
      <c r="E1553" t="s">
        <v>1418</v>
      </c>
      <c r="F1553">
        <v>2</v>
      </c>
      <c r="G1553" t="s">
        <v>291</v>
      </c>
      <c r="AT1553" t="str">
        <f t="shared" si="188"/>
        <v>GND</v>
      </c>
      <c r="AU1553" t="str">
        <f t="shared" si="189"/>
        <v>--</v>
      </c>
    </row>
    <row r="1554" spans="1:47" x14ac:dyDescent="0.25">
      <c r="A1554" t="str">
        <f t="shared" si="184"/>
        <v>C172-1</v>
      </c>
      <c r="B1554" t="str">
        <f t="shared" si="185"/>
        <v>+1.8V</v>
      </c>
      <c r="C1554" t="str">
        <f t="shared" si="186"/>
        <v>C172-+1.8V</v>
      </c>
      <c r="D1554" t="str">
        <f t="shared" si="187"/>
        <v>C172-1</v>
      </c>
      <c r="E1554" t="s">
        <v>1419</v>
      </c>
      <c r="F1554">
        <v>1</v>
      </c>
      <c r="G1554" t="s">
        <v>295</v>
      </c>
      <c r="AT1554" t="str">
        <f t="shared" si="188"/>
        <v>+1.8V</v>
      </c>
      <c r="AU1554" t="str">
        <f t="shared" si="189"/>
        <v>--</v>
      </c>
    </row>
    <row r="1555" spans="1:47" x14ac:dyDescent="0.25">
      <c r="A1555" t="str">
        <f t="shared" si="184"/>
        <v>C172-2</v>
      </c>
      <c r="B1555" t="str">
        <f t="shared" si="185"/>
        <v>GND</v>
      </c>
      <c r="C1555" t="str">
        <f t="shared" si="186"/>
        <v>C172-GND</v>
      </c>
      <c r="D1555" t="str">
        <f t="shared" si="187"/>
        <v>C172-2</v>
      </c>
      <c r="E1555" t="s">
        <v>1419</v>
      </c>
      <c r="F1555">
        <v>2</v>
      </c>
      <c r="G1555" t="s">
        <v>291</v>
      </c>
      <c r="AT1555" t="str">
        <f t="shared" si="188"/>
        <v>GND</v>
      </c>
      <c r="AU1555" t="str">
        <f t="shared" si="189"/>
        <v>--</v>
      </c>
    </row>
    <row r="1556" spans="1:47" x14ac:dyDescent="0.25">
      <c r="A1556" t="str">
        <f t="shared" si="184"/>
        <v>C173-1</v>
      </c>
      <c r="B1556" t="str">
        <f t="shared" si="185"/>
        <v>+2.5V_VDD</v>
      </c>
      <c r="C1556" t="str">
        <f t="shared" si="186"/>
        <v>C173-+2.5V_VDD</v>
      </c>
      <c r="D1556" t="str">
        <f t="shared" si="187"/>
        <v>C173-1</v>
      </c>
      <c r="E1556" t="s">
        <v>1420</v>
      </c>
      <c r="F1556">
        <v>1</v>
      </c>
      <c r="G1556" t="s">
        <v>298</v>
      </c>
      <c r="AT1556" t="str">
        <f t="shared" si="188"/>
        <v>+2.5V_VDD</v>
      </c>
      <c r="AU1556" t="str">
        <f t="shared" si="189"/>
        <v>--</v>
      </c>
    </row>
    <row r="1557" spans="1:47" x14ac:dyDescent="0.25">
      <c r="A1557" t="str">
        <f t="shared" si="184"/>
        <v>C173-2</v>
      </c>
      <c r="B1557" t="str">
        <f t="shared" si="185"/>
        <v>GND</v>
      </c>
      <c r="C1557" t="str">
        <f t="shared" si="186"/>
        <v>C173-GND</v>
      </c>
      <c r="D1557" t="str">
        <f t="shared" si="187"/>
        <v>C173-2</v>
      </c>
      <c r="E1557" t="s">
        <v>1420</v>
      </c>
      <c r="F1557">
        <v>2</v>
      </c>
      <c r="G1557" t="s">
        <v>291</v>
      </c>
      <c r="AT1557" t="str">
        <f t="shared" si="188"/>
        <v>GND</v>
      </c>
      <c r="AU1557" t="str">
        <f t="shared" si="189"/>
        <v>--</v>
      </c>
    </row>
    <row r="1558" spans="1:47" x14ac:dyDescent="0.25">
      <c r="A1558" t="str">
        <f t="shared" si="184"/>
        <v>C177-1</v>
      </c>
      <c r="B1558" t="str">
        <f t="shared" si="185"/>
        <v>+1.8V</v>
      </c>
      <c r="C1558" t="str">
        <f t="shared" si="186"/>
        <v>C177-+1.8V</v>
      </c>
      <c r="D1558" t="str">
        <f t="shared" si="187"/>
        <v>C177-1</v>
      </c>
      <c r="E1558" t="s">
        <v>1421</v>
      </c>
      <c r="F1558">
        <v>1</v>
      </c>
      <c r="G1558" t="s">
        <v>295</v>
      </c>
      <c r="AT1558" t="str">
        <f t="shared" si="188"/>
        <v>+1.8V</v>
      </c>
      <c r="AU1558" t="str">
        <f t="shared" si="189"/>
        <v>--</v>
      </c>
    </row>
    <row r="1559" spans="1:47" x14ac:dyDescent="0.25">
      <c r="A1559" t="str">
        <f t="shared" si="184"/>
        <v>C177-2</v>
      </c>
      <c r="B1559" t="str">
        <f t="shared" si="185"/>
        <v>GND</v>
      </c>
      <c r="C1559" t="str">
        <f t="shared" si="186"/>
        <v>C177-GND</v>
      </c>
      <c r="D1559" t="str">
        <f t="shared" si="187"/>
        <v>C177-2</v>
      </c>
      <c r="E1559" t="s">
        <v>1421</v>
      </c>
      <c r="F1559">
        <v>2</v>
      </c>
      <c r="G1559" t="s">
        <v>291</v>
      </c>
      <c r="AT1559" t="str">
        <f t="shared" si="188"/>
        <v>GND</v>
      </c>
      <c r="AU1559" t="str">
        <f t="shared" si="189"/>
        <v>--</v>
      </c>
    </row>
    <row r="1560" spans="1:47" x14ac:dyDescent="0.25">
      <c r="A1560" t="str">
        <f t="shared" si="184"/>
        <v>C179-1</v>
      </c>
      <c r="B1560" t="str">
        <f t="shared" si="185"/>
        <v>+1.0V</v>
      </c>
      <c r="C1560" t="str">
        <f t="shared" si="186"/>
        <v>C179-+1.0V</v>
      </c>
      <c r="D1560" t="str">
        <f t="shared" si="187"/>
        <v>C179-1</v>
      </c>
      <c r="E1560" t="s">
        <v>1422</v>
      </c>
      <c r="F1560">
        <v>1</v>
      </c>
      <c r="G1560" t="s">
        <v>289</v>
      </c>
      <c r="AT1560" t="str">
        <f t="shared" si="188"/>
        <v>+1.0V</v>
      </c>
      <c r="AU1560" t="str">
        <f t="shared" si="189"/>
        <v>--</v>
      </c>
    </row>
    <row r="1561" spans="1:47" x14ac:dyDescent="0.25">
      <c r="A1561" t="str">
        <f t="shared" si="184"/>
        <v>C179-2</v>
      </c>
      <c r="B1561" t="str">
        <f t="shared" si="185"/>
        <v>GND</v>
      </c>
      <c r="C1561" t="str">
        <f t="shared" si="186"/>
        <v>C179-GND</v>
      </c>
      <c r="D1561" t="str">
        <f t="shared" si="187"/>
        <v>C179-2</v>
      </c>
      <c r="E1561" t="s">
        <v>1422</v>
      </c>
      <c r="F1561">
        <v>2</v>
      </c>
      <c r="G1561" t="s">
        <v>291</v>
      </c>
      <c r="AT1561" t="str">
        <f t="shared" si="188"/>
        <v>GND</v>
      </c>
      <c r="AU1561" t="str">
        <f t="shared" si="189"/>
        <v>--</v>
      </c>
    </row>
    <row r="1562" spans="1:47" x14ac:dyDescent="0.25">
      <c r="A1562" t="str">
        <f t="shared" si="184"/>
        <v>C180-1</v>
      </c>
      <c r="B1562" t="str">
        <f t="shared" si="185"/>
        <v>+2.5V_VDD</v>
      </c>
      <c r="C1562" t="str">
        <f t="shared" si="186"/>
        <v>C180-+2.5V_VDD</v>
      </c>
      <c r="D1562" t="str">
        <f t="shared" si="187"/>
        <v>C180-1</v>
      </c>
      <c r="E1562" t="s">
        <v>1423</v>
      </c>
      <c r="F1562">
        <v>1</v>
      </c>
      <c r="G1562" t="s">
        <v>298</v>
      </c>
      <c r="AT1562" t="str">
        <f t="shared" si="188"/>
        <v>+2.5V_VDD</v>
      </c>
      <c r="AU1562" t="str">
        <f t="shared" si="189"/>
        <v>--</v>
      </c>
    </row>
    <row r="1563" spans="1:47" x14ac:dyDescent="0.25">
      <c r="A1563" t="str">
        <f t="shared" si="184"/>
        <v>C180-2</v>
      </c>
      <c r="B1563" t="str">
        <f t="shared" si="185"/>
        <v>GND</v>
      </c>
      <c r="C1563" t="str">
        <f t="shared" si="186"/>
        <v>C180-GND</v>
      </c>
      <c r="D1563" t="str">
        <f t="shared" si="187"/>
        <v>C180-2</v>
      </c>
      <c r="E1563" t="s">
        <v>1423</v>
      </c>
      <c r="F1563">
        <v>2</v>
      </c>
      <c r="G1563" t="s">
        <v>291</v>
      </c>
      <c r="AT1563" t="str">
        <f t="shared" si="188"/>
        <v>GND</v>
      </c>
      <c r="AU1563" t="str">
        <f t="shared" si="189"/>
        <v>--</v>
      </c>
    </row>
    <row r="1564" spans="1:47" x14ac:dyDescent="0.25">
      <c r="A1564" t="str">
        <f t="shared" si="184"/>
        <v>C182-1</v>
      </c>
      <c r="B1564" t="str">
        <f t="shared" si="185"/>
        <v>+1.0V</v>
      </c>
      <c r="C1564" t="str">
        <f t="shared" si="186"/>
        <v>C182-+1.0V</v>
      </c>
      <c r="D1564" t="str">
        <f t="shared" si="187"/>
        <v>C182-1</v>
      </c>
      <c r="E1564" t="s">
        <v>1424</v>
      </c>
      <c r="F1564">
        <v>1</v>
      </c>
      <c r="G1564" t="s">
        <v>289</v>
      </c>
      <c r="AT1564" t="str">
        <f t="shared" si="188"/>
        <v>+1.0V</v>
      </c>
      <c r="AU1564" t="str">
        <f t="shared" si="189"/>
        <v>--</v>
      </c>
    </row>
    <row r="1565" spans="1:47" x14ac:dyDescent="0.25">
      <c r="A1565" t="str">
        <f t="shared" si="184"/>
        <v>C182-2</v>
      </c>
      <c r="B1565" t="str">
        <f t="shared" si="185"/>
        <v>GND</v>
      </c>
      <c r="C1565" t="str">
        <f t="shared" si="186"/>
        <v>C182-GND</v>
      </c>
      <c r="D1565" t="str">
        <f t="shared" si="187"/>
        <v>C182-2</v>
      </c>
      <c r="E1565" t="s">
        <v>1424</v>
      </c>
      <c r="F1565">
        <v>2</v>
      </c>
      <c r="G1565" t="s">
        <v>291</v>
      </c>
      <c r="AT1565" t="str">
        <f t="shared" si="188"/>
        <v>GND</v>
      </c>
      <c r="AU1565" t="str">
        <f t="shared" si="189"/>
        <v>--</v>
      </c>
    </row>
    <row r="1566" spans="1:47" x14ac:dyDescent="0.25">
      <c r="A1566" t="str">
        <f t="shared" si="184"/>
        <v>C183-1</v>
      </c>
      <c r="B1566" t="str">
        <f t="shared" si="185"/>
        <v>+1.8V</v>
      </c>
      <c r="C1566" t="str">
        <f t="shared" si="186"/>
        <v>C183-+1.8V</v>
      </c>
      <c r="D1566" t="str">
        <f t="shared" si="187"/>
        <v>C183-1</v>
      </c>
      <c r="E1566" t="s">
        <v>1425</v>
      </c>
      <c r="F1566">
        <v>1</v>
      </c>
      <c r="G1566" t="s">
        <v>295</v>
      </c>
      <c r="AT1566" t="str">
        <f t="shared" si="188"/>
        <v>+1.8V</v>
      </c>
      <c r="AU1566" t="str">
        <f t="shared" si="189"/>
        <v>--</v>
      </c>
    </row>
    <row r="1567" spans="1:47" x14ac:dyDescent="0.25">
      <c r="A1567" t="str">
        <f t="shared" si="184"/>
        <v>C183-2</v>
      </c>
      <c r="B1567" t="str">
        <f t="shared" si="185"/>
        <v>GND</v>
      </c>
      <c r="C1567" t="str">
        <f t="shared" si="186"/>
        <v>C183-GND</v>
      </c>
      <c r="D1567" t="str">
        <f t="shared" si="187"/>
        <v>C183-2</v>
      </c>
      <c r="E1567" t="s">
        <v>1425</v>
      </c>
      <c r="F1567">
        <v>2</v>
      </c>
      <c r="G1567" t="s">
        <v>291</v>
      </c>
      <c r="AT1567" t="str">
        <f t="shared" si="188"/>
        <v>GND</v>
      </c>
      <c r="AU1567" t="str">
        <f t="shared" si="189"/>
        <v>--</v>
      </c>
    </row>
    <row r="1568" spans="1:47" x14ac:dyDescent="0.25">
      <c r="A1568" t="str">
        <f t="shared" si="184"/>
        <v>C185-1</v>
      </c>
      <c r="B1568" t="str">
        <f t="shared" si="185"/>
        <v>+1.0V</v>
      </c>
      <c r="C1568" t="str">
        <f t="shared" si="186"/>
        <v>C185-+1.0V</v>
      </c>
      <c r="D1568" t="str">
        <f t="shared" si="187"/>
        <v>C185-1</v>
      </c>
      <c r="E1568" t="s">
        <v>1426</v>
      </c>
      <c r="F1568">
        <v>1</v>
      </c>
      <c r="G1568" t="s">
        <v>289</v>
      </c>
      <c r="AT1568" t="str">
        <f t="shared" si="188"/>
        <v>+1.0V</v>
      </c>
      <c r="AU1568" t="str">
        <f t="shared" si="189"/>
        <v>--</v>
      </c>
    </row>
    <row r="1569" spans="1:47" x14ac:dyDescent="0.25">
      <c r="A1569" t="str">
        <f t="shared" si="184"/>
        <v>C185-2</v>
      </c>
      <c r="B1569" t="str">
        <f t="shared" si="185"/>
        <v>GND</v>
      </c>
      <c r="C1569" t="str">
        <f t="shared" si="186"/>
        <v>C185-GND</v>
      </c>
      <c r="D1569" t="str">
        <f t="shared" si="187"/>
        <v>C185-2</v>
      </c>
      <c r="E1569" t="s">
        <v>1426</v>
      </c>
      <c r="F1569">
        <v>2</v>
      </c>
      <c r="G1569" t="s">
        <v>291</v>
      </c>
      <c r="AT1569" t="str">
        <f t="shared" si="188"/>
        <v>GND</v>
      </c>
      <c r="AU1569" t="str">
        <f t="shared" si="189"/>
        <v>--</v>
      </c>
    </row>
    <row r="1570" spans="1:47" x14ac:dyDescent="0.25">
      <c r="A1570" t="str">
        <f t="shared" si="184"/>
        <v>C186-1</v>
      </c>
      <c r="B1570" t="str">
        <f t="shared" si="185"/>
        <v>+1.8V</v>
      </c>
      <c r="C1570" t="str">
        <f t="shared" si="186"/>
        <v>C186-+1.8V</v>
      </c>
      <c r="D1570" t="str">
        <f t="shared" si="187"/>
        <v>C186-1</v>
      </c>
      <c r="E1570" t="s">
        <v>1427</v>
      </c>
      <c r="F1570">
        <v>1</v>
      </c>
      <c r="G1570" t="s">
        <v>295</v>
      </c>
      <c r="AT1570" t="str">
        <f t="shared" si="188"/>
        <v>+1.8V</v>
      </c>
      <c r="AU1570" t="str">
        <f t="shared" si="189"/>
        <v>--</v>
      </c>
    </row>
    <row r="1571" spans="1:47" x14ac:dyDescent="0.25">
      <c r="A1571" t="str">
        <f t="shared" si="184"/>
        <v>C186-2</v>
      </c>
      <c r="B1571" t="str">
        <f t="shared" si="185"/>
        <v>GND</v>
      </c>
      <c r="C1571" t="str">
        <f t="shared" si="186"/>
        <v>C186-GND</v>
      </c>
      <c r="D1571" t="str">
        <f t="shared" si="187"/>
        <v>C186-2</v>
      </c>
      <c r="E1571" t="s">
        <v>1427</v>
      </c>
      <c r="F1571">
        <v>2</v>
      </c>
      <c r="G1571" t="s">
        <v>291</v>
      </c>
      <c r="AT1571" t="str">
        <f t="shared" si="188"/>
        <v>GND</v>
      </c>
      <c r="AU1571" t="str">
        <f t="shared" si="189"/>
        <v>--</v>
      </c>
    </row>
    <row r="1572" spans="1:47" x14ac:dyDescent="0.25">
      <c r="A1572" t="str">
        <f t="shared" si="184"/>
        <v>C187-1</v>
      </c>
      <c r="B1572" t="str">
        <f t="shared" si="185"/>
        <v>+2.5V_VDD</v>
      </c>
      <c r="C1572" t="str">
        <f t="shared" si="186"/>
        <v>C187-+2.5V_VDD</v>
      </c>
      <c r="D1572" t="str">
        <f t="shared" si="187"/>
        <v>C187-1</v>
      </c>
      <c r="E1572" t="s">
        <v>1428</v>
      </c>
      <c r="F1572">
        <v>1</v>
      </c>
      <c r="G1572" t="s">
        <v>298</v>
      </c>
      <c r="AT1572" t="str">
        <f t="shared" si="188"/>
        <v>+2.5V_VDD</v>
      </c>
      <c r="AU1572" t="str">
        <f t="shared" si="189"/>
        <v>--</v>
      </c>
    </row>
    <row r="1573" spans="1:47" x14ac:dyDescent="0.25">
      <c r="A1573" t="str">
        <f t="shared" si="184"/>
        <v>C187-2</v>
      </c>
      <c r="B1573" t="str">
        <f t="shared" si="185"/>
        <v>GND</v>
      </c>
      <c r="C1573" t="str">
        <f t="shared" si="186"/>
        <v>C187-GND</v>
      </c>
      <c r="D1573" t="str">
        <f t="shared" si="187"/>
        <v>C187-2</v>
      </c>
      <c r="E1573" t="s">
        <v>1428</v>
      </c>
      <c r="F1573">
        <v>2</v>
      </c>
      <c r="G1573" t="s">
        <v>291</v>
      </c>
      <c r="AT1573" t="str">
        <f t="shared" si="188"/>
        <v>GND</v>
      </c>
      <c r="AU1573" t="str">
        <f t="shared" si="189"/>
        <v>--</v>
      </c>
    </row>
    <row r="1574" spans="1:47" x14ac:dyDescent="0.25">
      <c r="A1574" t="str">
        <f t="shared" si="184"/>
        <v>C188-1</v>
      </c>
      <c r="B1574" t="str">
        <f t="shared" si="185"/>
        <v>+1.1V_LPDDR4</v>
      </c>
      <c r="C1574" t="str">
        <f t="shared" si="186"/>
        <v>C188-+1.1V_LPDDR4</v>
      </c>
      <c r="D1574" t="str">
        <f t="shared" si="187"/>
        <v>C188-1</v>
      </c>
      <c r="E1574" t="s">
        <v>1429</v>
      </c>
      <c r="F1574">
        <v>1</v>
      </c>
      <c r="G1574" t="s">
        <v>293</v>
      </c>
      <c r="AT1574" t="str">
        <f t="shared" si="188"/>
        <v>+1.1V_LPDDR4</v>
      </c>
      <c r="AU1574" t="str">
        <f t="shared" si="189"/>
        <v>--</v>
      </c>
    </row>
    <row r="1575" spans="1:47" x14ac:dyDescent="0.25">
      <c r="A1575" t="str">
        <f t="shared" si="184"/>
        <v>C188-2</v>
      </c>
      <c r="B1575" t="str">
        <f t="shared" si="185"/>
        <v>GND</v>
      </c>
      <c r="C1575" t="str">
        <f t="shared" si="186"/>
        <v>C188-GND</v>
      </c>
      <c r="D1575" t="str">
        <f t="shared" si="187"/>
        <v>C188-2</v>
      </c>
      <c r="E1575" t="s">
        <v>1429</v>
      </c>
      <c r="F1575">
        <v>2</v>
      </c>
      <c r="G1575" t="s">
        <v>291</v>
      </c>
      <c r="AT1575" t="str">
        <f t="shared" si="188"/>
        <v>GND</v>
      </c>
      <c r="AU1575" t="str">
        <f t="shared" si="189"/>
        <v>--</v>
      </c>
    </row>
    <row r="1576" spans="1:47" x14ac:dyDescent="0.25">
      <c r="A1576" t="str">
        <f t="shared" si="184"/>
        <v>C189-1</v>
      </c>
      <c r="B1576" t="str">
        <f t="shared" si="185"/>
        <v>+1.1V_LPDDR4</v>
      </c>
      <c r="C1576" t="str">
        <f t="shared" si="186"/>
        <v>C189-+1.1V_LPDDR4</v>
      </c>
      <c r="D1576" t="str">
        <f t="shared" si="187"/>
        <v>C189-1</v>
      </c>
      <c r="E1576" t="s">
        <v>1430</v>
      </c>
      <c r="F1576">
        <v>1</v>
      </c>
      <c r="G1576" t="s">
        <v>293</v>
      </c>
      <c r="AT1576" t="str">
        <f t="shared" si="188"/>
        <v>+1.1V_LPDDR4</v>
      </c>
      <c r="AU1576" t="str">
        <f t="shared" si="189"/>
        <v>--</v>
      </c>
    </row>
    <row r="1577" spans="1:47" x14ac:dyDescent="0.25">
      <c r="A1577" t="str">
        <f t="shared" si="184"/>
        <v>C189-2</v>
      </c>
      <c r="B1577" t="str">
        <f t="shared" si="185"/>
        <v>GND</v>
      </c>
      <c r="C1577" t="str">
        <f t="shared" si="186"/>
        <v>C189-GND</v>
      </c>
      <c r="D1577" t="str">
        <f t="shared" si="187"/>
        <v>C189-2</v>
      </c>
      <c r="E1577" t="s">
        <v>1430</v>
      </c>
      <c r="F1577">
        <v>2</v>
      </c>
      <c r="G1577" t="s">
        <v>291</v>
      </c>
      <c r="AT1577" t="str">
        <f t="shared" si="188"/>
        <v>GND</v>
      </c>
      <c r="AU1577" t="str">
        <f t="shared" si="189"/>
        <v>--</v>
      </c>
    </row>
    <row r="1578" spans="1:47" x14ac:dyDescent="0.25">
      <c r="A1578" t="str">
        <f t="shared" si="184"/>
        <v>C190-1</v>
      </c>
      <c r="B1578" t="str">
        <f t="shared" si="185"/>
        <v>+1.1V_LPDDR4</v>
      </c>
      <c r="C1578" t="str">
        <f t="shared" si="186"/>
        <v>C190-+1.1V_LPDDR4</v>
      </c>
      <c r="D1578" t="str">
        <f t="shared" si="187"/>
        <v>C190-1</v>
      </c>
      <c r="E1578" t="s">
        <v>1431</v>
      </c>
      <c r="F1578">
        <v>1</v>
      </c>
      <c r="G1578" t="s">
        <v>293</v>
      </c>
      <c r="AT1578" t="str">
        <f t="shared" si="188"/>
        <v>+1.1V_LPDDR4</v>
      </c>
      <c r="AU1578" t="str">
        <f t="shared" si="189"/>
        <v>--</v>
      </c>
    </row>
    <row r="1579" spans="1:47" x14ac:dyDescent="0.25">
      <c r="A1579" t="str">
        <f t="shared" si="184"/>
        <v>C190-2</v>
      </c>
      <c r="B1579" t="str">
        <f t="shared" si="185"/>
        <v>GND</v>
      </c>
      <c r="C1579" t="str">
        <f t="shared" si="186"/>
        <v>C190-GND</v>
      </c>
      <c r="D1579" t="str">
        <f t="shared" si="187"/>
        <v>C190-2</v>
      </c>
      <c r="E1579" t="s">
        <v>1431</v>
      </c>
      <c r="F1579">
        <v>2</v>
      </c>
      <c r="G1579" t="s">
        <v>291</v>
      </c>
      <c r="AT1579" t="str">
        <f t="shared" si="188"/>
        <v>GND</v>
      </c>
      <c r="AU1579" t="str">
        <f t="shared" si="189"/>
        <v>--</v>
      </c>
    </row>
    <row r="1580" spans="1:47" x14ac:dyDescent="0.25">
      <c r="A1580" t="str">
        <f t="shared" si="184"/>
        <v>C191-1</v>
      </c>
      <c r="B1580" t="str">
        <f t="shared" si="185"/>
        <v>+1.1V_LPDDR4</v>
      </c>
      <c r="C1580" t="str">
        <f t="shared" si="186"/>
        <v>C191-+1.1V_LPDDR4</v>
      </c>
      <c r="D1580" t="str">
        <f t="shared" si="187"/>
        <v>C191-1</v>
      </c>
      <c r="E1580" t="s">
        <v>1432</v>
      </c>
      <c r="F1580">
        <v>1</v>
      </c>
      <c r="G1580" t="s">
        <v>293</v>
      </c>
      <c r="AT1580" t="str">
        <f t="shared" si="188"/>
        <v>+1.1V_LPDDR4</v>
      </c>
      <c r="AU1580" t="str">
        <f t="shared" si="189"/>
        <v>--</v>
      </c>
    </row>
    <row r="1581" spans="1:47" x14ac:dyDescent="0.25">
      <c r="A1581" t="str">
        <f t="shared" si="184"/>
        <v>C191-2</v>
      </c>
      <c r="B1581" t="str">
        <f t="shared" si="185"/>
        <v>GND</v>
      </c>
      <c r="C1581" t="str">
        <f t="shared" si="186"/>
        <v>C191-GND</v>
      </c>
      <c r="D1581" t="str">
        <f t="shared" si="187"/>
        <v>C191-2</v>
      </c>
      <c r="E1581" t="s">
        <v>1432</v>
      </c>
      <c r="F1581">
        <v>2</v>
      </c>
      <c r="G1581" t="s">
        <v>291</v>
      </c>
      <c r="AT1581" t="str">
        <f t="shared" si="188"/>
        <v>GND</v>
      </c>
      <c r="AU1581" t="str">
        <f t="shared" si="189"/>
        <v>--</v>
      </c>
    </row>
    <row r="1582" spans="1:47" x14ac:dyDescent="0.25">
      <c r="A1582" t="str">
        <f t="shared" si="184"/>
        <v>C192-1</v>
      </c>
      <c r="B1582" t="str">
        <f t="shared" si="185"/>
        <v>+1.1V_LPDDR4</v>
      </c>
      <c r="C1582" t="str">
        <f t="shared" si="186"/>
        <v>C192-+1.1V_LPDDR4</v>
      </c>
      <c r="D1582" t="str">
        <f t="shared" si="187"/>
        <v>C192-1</v>
      </c>
      <c r="E1582" t="s">
        <v>1433</v>
      </c>
      <c r="F1582">
        <v>1</v>
      </c>
      <c r="G1582" t="s">
        <v>293</v>
      </c>
      <c r="AT1582" t="str">
        <f t="shared" si="188"/>
        <v>+1.1V_LPDDR4</v>
      </c>
      <c r="AU1582" t="str">
        <f t="shared" si="189"/>
        <v>--</v>
      </c>
    </row>
    <row r="1583" spans="1:47" x14ac:dyDescent="0.25">
      <c r="A1583" t="str">
        <f t="shared" si="184"/>
        <v>C192-2</v>
      </c>
      <c r="B1583" t="str">
        <f t="shared" si="185"/>
        <v>GND</v>
      </c>
      <c r="C1583" t="str">
        <f t="shared" si="186"/>
        <v>C192-GND</v>
      </c>
      <c r="D1583" t="str">
        <f t="shared" si="187"/>
        <v>C192-2</v>
      </c>
      <c r="E1583" t="s">
        <v>1433</v>
      </c>
      <c r="F1583">
        <v>2</v>
      </c>
      <c r="G1583" t="s">
        <v>291</v>
      </c>
      <c r="AT1583" t="str">
        <f t="shared" si="188"/>
        <v>GND</v>
      </c>
      <c r="AU1583" t="str">
        <f t="shared" si="189"/>
        <v>--</v>
      </c>
    </row>
    <row r="1584" spans="1:47" x14ac:dyDescent="0.25">
      <c r="A1584" t="str">
        <f t="shared" si="184"/>
        <v>C193-1</v>
      </c>
      <c r="B1584" t="str">
        <f t="shared" si="185"/>
        <v>+1.1V_LPDDR4</v>
      </c>
      <c r="C1584" t="str">
        <f t="shared" si="186"/>
        <v>C193-+1.1V_LPDDR4</v>
      </c>
      <c r="D1584" t="str">
        <f t="shared" si="187"/>
        <v>C193-1</v>
      </c>
      <c r="E1584" t="s">
        <v>1434</v>
      </c>
      <c r="F1584">
        <v>1</v>
      </c>
      <c r="G1584" t="s">
        <v>293</v>
      </c>
      <c r="AT1584" t="str">
        <f t="shared" si="188"/>
        <v>+1.1V_LPDDR4</v>
      </c>
      <c r="AU1584" t="str">
        <f t="shared" si="189"/>
        <v>--</v>
      </c>
    </row>
    <row r="1585" spans="1:47" x14ac:dyDescent="0.25">
      <c r="A1585" t="str">
        <f t="shared" si="184"/>
        <v>C193-2</v>
      </c>
      <c r="B1585" t="str">
        <f t="shared" si="185"/>
        <v>GND</v>
      </c>
      <c r="C1585" t="str">
        <f t="shared" si="186"/>
        <v>C193-GND</v>
      </c>
      <c r="D1585" t="str">
        <f t="shared" si="187"/>
        <v>C193-2</v>
      </c>
      <c r="E1585" t="s">
        <v>1434</v>
      </c>
      <c r="F1585">
        <v>2</v>
      </c>
      <c r="G1585" t="s">
        <v>291</v>
      </c>
      <c r="AT1585" t="str">
        <f t="shared" si="188"/>
        <v>GND</v>
      </c>
      <c r="AU1585" t="str">
        <f t="shared" si="189"/>
        <v>--</v>
      </c>
    </row>
    <row r="1586" spans="1:47" x14ac:dyDescent="0.25">
      <c r="A1586" t="str">
        <f t="shared" si="184"/>
        <v>C194-1</v>
      </c>
      <c r="B1586" t="str">
        <f t="shared" si="185"/>
        <v>+1.1V_LPDDR4</v>
      </c>
      <c r="C1586" t="str">
        <f t="shared" si="186"/>
        <v>C194-+1.1V_LPDDR4</v>
      </c>
      <c r="D1586" t="str">
        <f t="shared" si="187"/>
        <v>C194-1</v>
      </c>
      <c r="E1586" t="s">
        <v>1435</v>
      </c>
      <c r="F1586">
        <v>1</v>
      </c>
      <c r="G1586" t="s">
        <v>293</v>
      </c>
      <c r="AT1586" t="str">
        <f t="shared" si="188"/>
        <v>+1.1V_LPDDR4</v>
      </c>
      <c r="AU1586" t="str">
        <f t="shared" si="189"/>
        <v>--</v>
      </c>
    </row>
    <row r="1587" spans="1:47" x14ac:dyDescent="0.25">
      <c r="A1587" t="str">
        <f t="shared" si="184"/>
        <v>C194-2</v>
      </c>
      <c r="B1587" t="str">
        <f t="shared" si="185"/>
        <v>GND</v>
      </c>
      <c r="C1587" t="str">
        <f t="shared" si="186"/>
        <v>C194-GND</v>
      </c>
      <c r="D1587" t="str">
        <f t="shared" si="187"/>
        <v>C194-2</v>
      </c>
      <c r="E1587" t="s">
        <v>1435</v>
      </c>
      <c r="F1587">
        <v>2</v>
      </c>
      <c r="G1587" t="s">
        <v>291</v>
      </c>
      <c r="AT1587" t="str">
        <f t="shared" si="188"/>
        <v>GND</v>
      </c>
      <c r="AU1587" t="str">
        <f t="shared" si="189"/>
        <v>--</v>
      </c>
    </row>
    <row r="1588" spans="1:47" x14ac:dyDescent="0.25">
      <c r="A1588" t="str">
        <f t="shared" si="184"/>
        <v>C195-1</v>
      </c>
      <c r="B1588" t="str">
        <f t="shared" si="185"/>
        <v>+1.1V_LPDDR4</v>
      </c>
      <c r="C1588" t="str">
        <f t="shared" si="186"/>
        <v>C195-+1.1V_LPDDR4</v>
      </c>
      <c r="D1588" t="str">
        <f t="shared" si="187"/>
        <v>C195-1</v>
      </c>
      <c r="E1588" t="s">
        <v>1436</v>
      </c>
      <c r="F1588">
        <v>1</v>
      </c>
      <c r="G1588" t="s">
        <v>293</v>
      </c>
      <c r="AT1588" t="str">
        <f t="shared" si="188"/>
        <v>+1.1V_LPDDR4</v>
      </c>
      <c r="AU1588" t="str">
        <f t="shared" si="189"/>
        <v>--</v>
      </c>
    </row>
    <row r="1589" spans="1:47" x14ac:dyDescent="0.25">
      <c r="A1589" t="str">
        <f t="shared" si="184"/>
        <v>C195-2</v>
      </c>
      <c r="B1589" t="str">
        <f t="shared" si="185"/>
        <v>GND</v>
      </c>
      <c r="C1589" t="str">
        <f t="shared" si="186"/>
        <v>C195-GND</v>
      </c>
      <c r="D1589" t="str">
        <f t="shared" si="187"/>
        <v>C195-2</v>
      </c>
      <c r="E1589" t="s">
        <v>1436</v>
      </c>
      <c r="F1589">
        <v>2</v>
      </c>
      <c r="G1589" t="s">
        <v>291</v>
      </c>
      <c r="AT1589" t="str">
        <f t="shared" si="188"/>
        <v>GND</v>
      </c>
      <c r="AU1589" t="str">
        <f t="shared" si="189"/>
        <v>--</v>
      </c>
    </row>
    <row r="1590" spans="1:47" x14ac:dyDescent="0.25">
      <c r="A1590" t="str">
        <f t="shared" si="184"/>
        <v>C196-1</v>
      </c>
      <c r="B1590" t="str">
        <f t="shared" si="185"/>
        <v>+1.1V_LPDDR4</v>
      </c>
      <c r="C1590" t="str">
        <f t="shared" si="186"/>
        <v>C196-+1.1V_LPDDR4</v>
      </c>
      <c r="D1590" t="str">
        <f t="shared" si="187"/>
        <v>C196-1</v>
      </c>
      <c r="E1590" t="s">
        <v>1437</v>
      </c>
      <c r="F1590">
        <v>1</v>
      </c>
      <c r="G1590" t="s">
        <v>293</v>
      </c>
      <c r="AT1590" t="str">
        <f t="shared" si="188"/>
        <v>+1.1V_LPDDR4</v>
      </c>
      <c r="AU1590" t="str">
        <f t="shared" si="189"/>
        <v>--</v>
      </c>
    </row>
    <row r="1591" spans="1:47" x14ac:dyDescent="0.25">
      <c r="A1591" t="str">
        <f t="shared" si="184"/>
        <v>C196-2</v>
      </c>
      <c r="B1591" t="str">
        <f t="shared" si="185"/>
        <v>GND</v>
      </c>
      <c r="C1591" t="str">
        <f t="shared" si="186"/>
        <v>C196-GND</v>
      </c>
      <c r="D1591" t="str">
        <f t="shared" si="187"/>
        <v>C196-2</v>
      </c>
      <c r="E1591" t="s">
        <v>1437</v>
      </c>
      <c r="F1591">
        <v>2</v>
      </c>
      <c r="G1591" t="s">
        <v>291</v>
      </c>
      <c r="AT1591" t="str">
        <f t="shared" si="188"/>
        <v>GND</v>
      </c>
      <c r="AU1591" t="str">
        <f t="shared" si="189"/>
        <v>--</v>
      </c>
    </row>
    <row r="1592" spans="1:47" x14ac:dyDescent="0.25">
      <c r="A1592" t="str">
        <f t="shared" si="184"/>
        <v>C197-1</v>
      </c>
      <c r="B1592" t="str">
        <f t="shared" si="185"/>
        <v>+1.1V_LPDDR4</v>
      </c>
      <c r="C1592" t="str">
        <f t="shared" si="186"/>
        <v>C197-+1.1V_LPDDR4</v>
      </c>
      <c r="D1592" t="str">
        <f t="shared" si="187"/>
        <v>C197-1</v>
      </c>
      <c r="E1592" t="s">
        <v>1438</v>
      </c>
      <c r="F1592">
        <v>1</v>
      </c>
      <c r="G1592" t="s">
        <v>293</v>
      </c>
      <c r="AT1592" t="str">
        <f t="shared" si="188"/>
        <v>+1.1V_LPDDR4</v>
      </c>
      <c r="AU1592" t="str">
        <f t="shared" si="189"/>
        <v>--</v>
      </c>
    </row>
    <row r="1593" spans="1:47" x14ac:dyDescent="0.25">
      <c r="A1593" t="str">
        <f t="shared" si="184"/>
        <v>C197-2</v>
      </c>
      <c r="B1593" t="str">
        <f t="shared" si="185"/>
        <v>GND</v>
      </c>
      <c r="C1593" t="str">
        <f t="shared" si="186"/>
        <v>C197-GND</v>
      </c>
      <c r="D1593" t="str">
        <f t="shared" si="187"/>
        <v>C197-2</v>
      </c>
      <c r="E1593" t="s">
        <v>1438</v>
      </c>
      <c r="F1593">
        <v>2</v>
      </c>
      <c r="G1593" t="s">
        <v>291</v>
      </c>
      <c r="AT1593" t="str">
        <f t="shared" si="188"/>
        <v>GND</v>
      </c>
      <c r="AU1593" t="str">
        <f t="shared" si="189"/>
        <v>--</v>
      </c>
    </row>
    <row r="1594" spans="1:47" x14ac:dyDescent="0.25">
      <c r="A1594" t="str">
        <f t="shared" si="184"/>
        <v>C198-1</v>
      </c>
      <c r="B1594" t="str">
        <f t="shared" si="185"/>
        <v>+1.1V_LPDDR4</v>
      </c>
      <c r="C1594" t="str">
        <f t="shared" si="186"/>
        <v>C198-+1.1V_LPDDR4</v>
      </c>
      <c r="D1594" t="str">
        <f t="shared" si="187"/>
        <v>C198-1</v>
      </c>
      <c r="E1594" t="s">
        <v>1439</v>
      </c>
      <c r="F1594">
        <v>1</v>
      </c>
      <c r="G1594" t="s">
        <v>293</v>
      </c>
      <c r="AT1594" t="str">
        <f t="shared" si="188"/>
        <v>+1.1V_LPDDR4</v>
      </c>
      <c r="AU1594" t="str">
        <f t="shared" si="189"/>
        <v>--</v>
      </c>
    </row>
    <row r="1595" spans="1:47" x14ac:dyDescent="0.25">
      <c r="A1595" t="str">
        <f t="shared" si="184"/>
        <v>C198-2</v>
      </c>
      <c r="B1595" t="str">
        <f t="shared" si="185"/>
        <v>GND</v>
      </c>
      <c r="C1595" t="str">
        <f t="shared" si="186"/>
        <v>C198-GND</v>
      </c>
      <c r="D1595" t="str">
        <f t="shared" si="187"/>
        <v>C198-2</v>
      </c>
      <c r="E1595" t="s">
        <v>1439</v>
      </c>
      <c r="F1595">
        <v>2</v>
      </c>
      <c r="G1595" t="s">
        <v>291</v>
      </c>
      <c r="AT1595" t="str">
        <f t="shared" si="188"/>
        <v>GND</v>
      </c>
      <c r="AU1595" t="str">
        <f t="shared" si="189"/>
        <v>--</v>
      </c>
    </row>
    <row r="1596" spans="1:47" x14ac:dyDescent="0.25">
      <c r="A1596" t="str">
        <f t="shared" si="184"/>
        <v>C199-1</v>
      </c>
      <c r="B1596" t="str">
        <f t="shared" si="185"/>
        <v>+1.1V_LPDDR4</v>
      </c>
      <c r="C1596" t="str">
        <f t="shared" si="186"/>
        <v>C199-+1.1V_LPDDR4</v>
      </c>
      <c r="D1596" t="str">
        <f t="shared" si="187"/>
        <v>C199-1</v>
      </c>
      <c r="E1596" t="s">
        <v>1440</v>
      </c>
      <c r="F1596">
        <v>1</v>
      </c>
      <c r="G1596" t="s">
        <v>293</v>
      </c>
      <c r="AT1596" t="str">
        <f t="shared" si="188"/>
        <v>+1.1V_LPDDR4</v>
      </c>
      <c r="AU1596" t="str">
        <f t="shared" si="189"/>
        <v>--</v>
      </c>
    </row>
    <row r="1597" spans="1:47" x14ac:dyDescent="0.25">
      <c r="A1597" t="str">
        <f t="shared" si="184"/>
        <v>C199-2</v>
      </c>
      <c r="B1597" t="str">
        <f t="shared" si="185"/>
        <v>GND</v>
      </c>
      <c r="C1597" t="str">
        <f t="shared" si="186"/>
        <v>C199-GND</v>
      </c>
      <c r="D1597" t="str">
        <f t="shared" si="187"/>
        <v>C199-2</v>
      </c>
      <c r="E1597" t="s">
        <v>1440</v>
      </c>
      <c r="F1597">
        <v>2</v>
      </c>
      <c r="G1597" t="s">
        <v>291</v>
      </c>
      <c r="AT1597" t="str">
        <f t="shared" si="188"/>
        <v>GND</v>
      </c>
      <c r="AU1597" t="str">
        <f t="shared" si="189"/>
        <v>--</v>
      </c>
    </row>
    <row r="1598" spans="1:47" x14ac:dyDescent="0.25">
      <c r="A1598" t="str">
        <f t="shared" si="184"/>
        <v>C201-1</v>
      </c>
      <c r="B1598" t="str">
        <f t="shared" si="185"/>
        <v>+1.1V_LPDDR4</v>
      </c>
      <c r="C1598" t="str">
        <f t="shared" si="186"/>
        <v>C201-+1.1V_LPDDR4</v>
      </c>
      <c r="D1598" t="str">
        <f t="shared" si="187"/>
        <v>C201-1</v>
      </c>
      <c r="E1598" t="s">
        <v>1441</v>
      </c>
      <c r="F1598">
        <v>1</v>
      </c>
      <c r="G1598" t="s">
        <v>293</v>
      </c>
      <c r="AT1598" t="str">
        <f t="shared" si="188"/>
        <v>+1.1V_LPDDR4</v>
      </c>
      <c r="AU1598" t="str">
        <f t="shared" si="189"/>
        <v>--</v>
      </c>
    </row>
    <row r="1599" spans="1:47" x14ac:dyDescent="0.25">
      <c r="A1599" t="str">
        <f t="shared" si="184"/>
        <v>C201-2</v>
      </c>
      <c r="B1599" t="str">
        <f t="shared" si="185"/>
        <v>GND</v>
      </c>
      <c r="C1599" t="str">
        <f t="shared" si="186"/>
        <v>C201-GND</v>
      </c>
      <c r="D1599" t="str">
        <f t="shared" si="187"/>
        <v>C201-2</v>
      </c>
      <c r="E1599" t="s">
        <v>1441</v>
      </c>
      <c r="F1599">
        <v>2</v>
      </c>
      <c r="G1599" t="s">
        <v>291</v>
      </c>
      <c r="AT1599" t="str">
        <f t="shared" si="188"/>
        <v>GND</v>
      </c>
      <c r="AU1599" t="str">
        <f t="shared" si="189"/>
        <v>--</v>
      </c>
    </row>
    <row r="1600" spans="1:47" x14ac:dyDescent="0.25">
      <c r="A1600" t="str">
        <f t="shared" si="184"/>
        <v>C202-1</v>
      </c>
      <c r="B1600" t="str">
        <f t="shared" si="185"/>
        <v>+1.1V_LPDDR4</v>
      </c>
      <c r="C1600" t="str">
        <f t="shared" si="186"/>
        <v>C202-+1.1V_LPDDR4</v>
      </c>
      <c r="D1600" t="str">
        <f t="shared" si="187"/>
        <v>C202-1</v>
      </c>
      <c r="E1600" t="s">
        <v>1442</v>
      </c>
      <c r="F1600">
        <v>1</v>
      </c>
      <c r="G1600" t="s">
        <v>293</v>
      </c>
      <c r="AT1600" t="str">
        <f t="shared" si="188"/>
        <v>+1.1V_LPDDR4</v>
      </c>
      <c r="AU1600" t="str">
        <f t="shared" si="189"/>
        <v>--</v>
      </c>
    </row>
    <row r="1601" spans="1:47" x14ac:dyDescent="0.25">
      <c r="A1601" t="str">
        <f t="shared" si="184"/>
        <v>C202-2</v>
      </c>
      <c r="B1601" t="str">
        <f t="shared" si="185"/>
        <v>GND</v>
      </c>
      <c r="C1601" t="str">
        <f t="shared" si="186"/>
        <v>C202-GND</v>
      </c>
      <c r="D1601" t="str">
        <f t="shared" si="187"/>
        <v>C202-2</v>
      </c>
      <c r="E1601" t="s">
        <v>1442</v>
      </c>
      <c r="F1601">
        <v>2</v>
      </c>
      <c r="G1601" t="s">
        <v>291</v>
      </c>
      <c r="AT1601" t="str">
        <f t="shared" si="188"/>
        <v>GND</v>
      </c>
      <c r="AU1601" t="str">
        <f t="shared" si="189"/>
        <v>--</v>
      </c>
    </row>
    <row r="1602" spans="1:47" x14ac:dyDescent="0.25">
      <c r="A1602" t="str">
        <f t="shared" si="184"/>
        <v>C203-1</v>
      </c>
      <c r="B1602" t="str">
        <f t="shared" si="185"/>
        <v>+1.1V_LPDDR4</v>
      </c>
      <c r="C1602" t="str">
        <f t="shared" si="186"/>
        <v>C203-+1.1V_LPDDR4</v>
      </c>
      <c r="D1602" t="str">
        <f t="shared" si="187"/>
        <v>C203-1</v>
      </c>
      <c r="E1602" t="s">
        <v>1443</v>
      </c>
      <c r="F1602">
        <v>1</v>
      </c>
      <c r="G1602" t="s">
        <v>293</v>
      </c>
      <c r="AT1602" t="str">
        <f t="shared" si="188"/>
        <v>+1.1V_LPDDR4</v>
      </c>
      <c r="AU1602" t="str">
        <f t="shared" si="189"/>
        <v>--</v>
      </c>
    </row>
    <row r="1603" spans="1:47" x14ac:dyDescent="0.25">
      <c r="A1603" t="str">
        <f t="shared" si="184"/>
        <v>C203-2</v>
      </c>
      <c r="B1603" t="str">
        <f t="shared" si="185"/>
        <v>GND</v>
      </c>
      <c r="C1603" t="str">
        <f t="shared" si="186"/>
        <v>C203-GND</v>
      </c>
      <c r="D1603" t="str">
        <f t="shared" si="187"/>
        <v>C203-2</v>
      </c>
      <c r="E1603" t="s">
        <v>1443</v>
      </c>
      <c r="F1603">
        <v>2</v>
      </c>
      <c r="G1603" t="s">
        <v>291</v>
      </c>
      <c r="AT1603" t="str">
        <f t="shared" si="188"/>
        <v>GND</v>
      </c>
      <c r="AU1603" t="str">
        <f t="shared" si="189"/>
        <v>--</v>
      </c>
    </row>
    <row r="1604" spans="1:47" x14ac:dyDescent="0.25">
      <c r="A1604" t="str">
        <f t="shared" si="184"/>
        <v>C204-1</v>
      </c>
      <c r="B1604" t="str">
        <f t="shared" si="185"/>
        <v>+1.1V_LPDDR4</v>
      </c>
      <c r="C1604" t="str">
        <f t="shared" si="186"/>
        <v>C204-+1.1V_LPDDR4</v>
      </c>
      <c r="D1604" t="str">
        <f t="shared" si="187"/>
        <v>C204-1</v>
      </c>
      <c r="E1604" t="s">
        <v>1444</v>
      </c>
      <c r="F1604">
        <v>1</v>
      </c>
      <c r="G1604" t="s">
        <v>293</v>
      </c>
      <c r="AT1604" t="str">
        <f t="shared" si="188"/>
        <v>+1.1V_LPDDR4</v>
      </c>
      <c r="AU1604" t="str">
        <f t="shared" si="189"/>
        <v>--</v>
      </c>
    </row>
    <row r="1605" spans="1:47" x14ac:dyDescent="0.25">
      <c r="A1605" t="str">
        <f t="shared" si="184"/>
        <v>C204-2</v>
      </c>
      <c r="B1605" t="str">
        <f t="shared" si="185"/>
        <v>GND</v>
      </c>
      <c r="C1605" t="str">
        <f t="shared" si="186"/>
        <v>C204-GND</v>
      </c>
      <c r="D1605" t="str">
        <f t="shared" si="187"/>
        <v>C204-2</v>
      </c>
      <c r="E1605" t="s">
        <v>1444</v>
      </c>
      <c r="F1605">
        <v>2</v>
      </c>
      <c r="G1605" t="s">
        <v>291</v>
      </c>
      <c r="AT1605" t="str">
        <f t="shared" si="188"/>
        <v>GND</v>
      </c>
      <c r="AU1605" t="str">
        <f t="shared" si="189"/>
        <v>--</v>
      </c>
    </row>
    <row r="1606" spans="1:47" x14ac:dyDescent="0.25">
      <c r="A1606" t="str">
        <f t="shared" ref="A1606:A1669" si="190">$E1606&amp;"-"&amp;$F1606</f>
        <v>C206-1</v>
      </c>
      <c r="B1606" t="str">
        <f t="shared" ref="B1606:B1669" si="191">IF(OR(E1606=$A$2,E1606=$B$2,E1606=$C$2,E1606=$D$2),"--",G1606)</f>
        <v>+1.1V_LPDDR4</v>
      </c>
      <c r="C1606" t="str">
        <f t="shared" ref="C1606:C1669" si="192">$E1606&amp;"-"&amp;$G1606</f>
        <v>C206-+1.1V_LPDDR4</v>
      </c>
      <c r="D1606" t="str">
        <f t="shared" ref="D1606:D1669" si="193">A1606</f>
        <v>C206-1</v>
      </c>
      <c r="E1606" t="s">
        <v>1445</v>
      </c>
      <c r="F1606">
        <v>1</v>
      </c>
      <c r="G1606" t="s">
        <v>293</v>
      </c>
      <c r="AT1606" t="str">
        <f t="shared" ref="AT1606:AT1669" si="194">IF(IF(COUNTIF($AO$6:$AQ$150,B1606)&gt;0,"---","--")="---",VLOOKUP(B1606,$AO$6:$AQ$150,3,0),B1606)</f>
        <v>+1.1V_LPDDR4</v>
      </c>
      <c r="AU1606" t="str">
        <f t="shared" ref="AU1606:AU1669" si="195">IF(IF(COUNTIF($AO$6:$AQ$150,B1606)&gt;0,"---","--")="---",VLOOKUP(B1606,$AO$6:$AQ$150,2,0),"--")</f>
        <v>--</v>
      </c>
    </row>
    <row r="1607" spans="1:47" x14ac:dyDescent="0.25">
      <c r="A1607" t="str">
        <f t="shared" si="190"/>
        <v>C206-2</v>
      </c>
      <c r="B1607" t="str">
        <f t="shared" si="191"/>
        <v>GND</v>
      </c>
      <c r="C1607" t="str">
        <f t="shared" si="192"/>
        <v>C206-GND</v>
      </c>
      <c r="D1607" t="str">
        <f t="shared" si="193"/>
        <v>C206-2</v>
      </c>
      <c r="E1607" t="s">
        <v>1445</v>
      </c>
      <c r="F1607">
        <v>2</v>
      </c>
      <c r="G1607" t="s">
        <v>291</v>
      </c>
      <c r="AT1607" t="str">
        <f t="shared" si="194"/>
        <v>GND</v>
      </c>
      <c r="AU1607" t="str">
        <f t="shared" si="195"/>
        <v>--</v>
      </c>
    </row>
    <row r="1608" spans="1:47" x14ac:dyDescent="0.25">
      <c r="A1608" t="str">
        <f t="shared" si="190"/>
        <v>C207-1</v>
      </c>
      <c r="B1608" t="str">
        <f t="shared" si="191"/>
        <v>+1.1V_LPDDR4</v>
      </c>
      <c r="C1608" t="str">
        <f t="shared" si="192"/>
        <v>C207-+1.1V_LPDDR4</v>
      </c>
      <c r="D1608" t="str">
        <f t="shared" si="193"/>
        <v>C207-1</v>
      </c>
      <c r="E1608" t="s">
        <v>1446</v>
      </c>
      <c r="F1608">
        <v>1</v>
      </c>
      <c r="G1608" t="s">
        <v>293</v>
      </c>
      <c r="AT1608" t="str">
        <f t="shared" si="194"/>
        <v>+1.1V_LPDDR4</v>
      </c>
      <c r="AU1608" t="str">
        <f t="shared" si="195"/>
        <v>--</v>
      </c>
    </row>
    <row r="1609" spans="1:47" x14ac:dyDescent="0.25">
      <c r="A1609" t="str">
        <f t="shared" si="190"/>
        <v>C207-2</v>
      </c>
      <c r="B1609" t="str">
        <f t="shared" si="191"/>
        <v>GND</v>
      </c>
      <c r="C1609" t="str">
        <f t="shared" si="192"/>
        <v>C207-GND</v>
      </c>
      <c r="D1609" t="str">
        <f t="shared" si="193"/>
        <v>C207-2</v>
      </c>
      <c r="E1609" t="s">
        <v>1446</v>
      </c>
      <c r="F1609">
        <v>2</v>
      </c>
      <c r="G1609" t="s">
        <v>291</v>
      </c>
      <c r="AT1609" t="str">
        <f t="shared" si="194"/>
        <v>GND</v>
      </c>
      <c r="AU1609" t="str">
        <f t="shared" si="195"/>
        <v>--</v>
      </c>
    </row>
    <row r="1610" spans="1:47" x14ac:dyDescent="0.25">
      <c r="A1610" t="str">
        <f t="shared" si="190"/>
        <v>C208-1</v>
      </c>
      <c r="B1610" t="str">
        <f t="shared" si="191"/>
        <v>+1.1V_LPDDR4</v>
      </c>
      <c r="C1610" t="str">
        <f t="shared" si="192"/>
        <v>C208-+1.1V_LPDDR4</v>
      </c>
      <c r="D1610" t="str">
        <f t="shared" si="193"/>
        <v>C208-1</v>
      </c>
      <c r="E1610" t="s">
        <v>1447</v>
      </c>
      <c r="F1610">
        <v>1</v>
      </c>
      <c r="G1610" t="s">
        <v>293</v>
      </c>
      <c r="AT1610" t="str">
        <f t="shared" si="194"/>
        <v>+1.1V_LPDDR4</v>
      </c>
      <c r="AU1610" t="str">
        <f t="shared" si="195"/>
        <v>--</v>
      </c>
    </row>
    <row r="1611" spans="1:47" x14ac:dyDescent="0.25">
      <c r="A1611" t="str">
        <f t="shared" si="190"/>
        <v>C208-2</v>
      </c>
      <c r="B1611" t="str">
        <f t="shared" si="191"/>
        <v>GND</v>
      </c>
      <c r="C1611" t="str">
        <f t="shared" si="192"/>
        <v>C208-GND</v>
      </c>
      <c r="D1611" t="str">
        <f t="shared" si="193"/>
        <v>C208-2</v>
      </c>
      <c r="E1611" t="s">
        <v>1447</v>
      </c>
      <c r="F1611">
        <v>2</v>
      </c>
      <c r="G1611" t="s">
        <v>291</v>
      </c>
      <c r="AT1611" t="str">
        <f t="shared" si="194"/>
        <v>GND</v>
      </c>
      <c r="AU1611" t="str">
        <f t="shared" si="195"/>
        <v>--</v>
      </c>
    </row>
    <row r="1612" spans="1:47" x14ac:dyDescent="0.25">
      <c r="A1612" t="str">
        <f t="shared" si="190"/>
        <v>C209-1</v>
      </c>
      <c r="B1612" t="str">
        <f t="shared" si="191"/>
        <v>+1.1V_LPDDR4</v>
      </c>
      <c r="C1612" t="str">
        <f t="shared" si="192"/>
        <v>C209-+1.1V_LPDDR4</v>
      </c>
      <c r="D1612" t="str">
        <f t="shared" si="193"/>
        <v>C209-1</v>
      </c>
      <c r="E1612" t="s">
        <v>1448</v>
      </c>
      <c r="F1612">
        <v>1</v>
      </c>
      <c r="G1612" t="s">
        <v>293</v>
      </c>
      <c r="AT1612" t="str">
        <f t="shared" si="194"/>
        <v>+1.1V_LPDDR4</v>
      </c>
      <c r="AU1612" t="str">
        <f t="shared" si="195"/>
        <v>--</v>
      </c>
    </row>
    <row r="1613" spans="1:47" x14ac:dyDescent="0.25">
      <c r="A1613" t="str">
        <f t="shared" si="190"/>
        <v>C209-2</v>
      </c>
      <c r="B1613" t="str">
        <f t="shared" si="191"/>
        <v>GND</v>
      </c>
      <c r="C1613" t="str">
        <f t="shared" si="192"/>
        <v>C209-GND</v>
      </c>
      <c r="D1613" t="str">
        <f t="shared" si="193"/>
        <v>C209-2</v>
      </c>
      <c r="E1613" t="s">
        <v>1448</v>
      </c>
      <c r="F1613">
        <v>2</v>
      </c>
      <c r="G1613" t="s">
        <v>291</v>
      </c>
      <c r="AT1613" t="str">
        <f t="shared" si="194"/>
        <v>GND</v>
      </c>
      <c r="AU1613" t="str">
        <f t="shared" si="195"/>
        <v>--</v>
      </c>
    </row>
    <row r="1614" spans="1:47" x14ac:dyDescent="0.25">
      <c r="A1614" t="str">
        <f t="shared" si="190"/>
        <v>C210-1</v>
      </c>
      <c r="B1614" t="str">
        <f t="shared" si="191"/>
        <v>+1.1V_LPDDR4</v>
      </c>
      <c r="C1614" t="str">
        <f t="shared" si="192"/>
        <v>C210-+1.1V_LPDDR4</v>
      </c>
      <c r="D1614" t="str">
        <f t="shared" si="193"/>
        <v>C210-1</v>
      </c>
      <c r="E1614" t="s">
        <v>1449</v>
      </c>
      <c r="F1614">
        <v>1</v>
      </c>
      <c r="G1614" t="s">
        <v>293</v>
      </c>
      <c r="AT1614" t="str">
        <f t="shared" si="194"/>
        <v>+1.1V_LPDDR4</v>
      </c>
      <c r="AU1614" t="str">
        <f t="shared" si="195"/>
        <v>--</v>
      </c>
    </row>
    <row r="1615" spans="1:47" x14ac:dyDescent="0.25">
      <c r="A1615" t="str">
        <f t="shared" si="190"/>
        <v>C210-2</v>
      </c>
      <c r="B1615" t="str">
        <f t="shared" si="191"/>
        <v>GND</v>
      </c>
      <c r="C1615" t="str">
        <f t="shared" si="192"/>
        <v>C210-GND</v>
      </c>
      <c r="D1615" t="str">
        <f t="shared" si="193"/>
        <v>C210-2</v>
      </c>
      <c r="E1615" t="s">
        <v>1449</v>
      </c>
      <c r="F1615">
        <v>2</v>
      </c>
      <c r="G1615" t="s">
        <v>291</v>
      </c>
      <c r="AT1615" t="str">
        <f t="shared" si="194"/>
        <v>GND</v>
      </c>
      <c r="AU1615" t="str">
        <f t="shared" si="195"/>
        <v>--</v>
      </c>
    </row>
    <row r="1616" spans="1:47" x14ac:dyDescent="0.25">
      <c r="A1616" t="str">
        <f t="shared" si="190"/>
        <v>C211-1</v>
      </c>
      <c r="B1616" t="str">
        <f t="shared" si="191"/>
        <v>+1.1V_LPDDR4</v>
      </c>
      <c r="C1616" t="str">
        <f t="shared" si="192"/>
        <v>C211-+1.1V_LPDDR4</v>
      </c>
      <c r="D1616" t="str">
        <f t="shared" si="193"/>
        <v>C211-1</v>
      </c>
      <c r="E1616" t="s">
        <v>1450</v>
      </c>
      <c r="F1616">
        <v>1</v>
      </c>
      <c r="G1616" t="s">
        <v>293</v>
      </c>
      <c r="AT1616" t="str">
        <f t="shared" si="194"/>
        <v>+1.1V_LPDDR4</v>
      </c>
      <c r="AU1616" t="str">
        <f t="shared" si="195"/>
        <v>--</v>
      </c>
    </row>
    <row r="1617" spans="1:47" x14ac:dyDescent="0.25">
      <c r="A1617" t="str">
        <f t="shared" si="190"/>
        <v>C211-2</v>
      </c>
      <c r="B1617" t="str">
        <f t="shared" si="191"/>
        <v>GND</v>
      </c>
      <c r="C1617" t="str">
        <f t="shared" si="192"/>
        <v>C211-GND</v>
      </c>
      <c r="D1617" t="str">
        <f t="shared" si="193"/>
        <v>C211-2</v>
      </c>
      <c r="E1617" t="s">
        <v>1450</v>
      </c>
      <c r="F1617">
        <v>2</v>
      </c>
      <c r="G1617" t="s">
        <v>291</v>
      </c>
      <c r="AT1617" t="str">
        <f t="shared" si="194"/>
        <v>GND</v>
      </c>
      <c r="AU1617" t="str">
        <f t="shared" si="195"/>
        <v>--</v>
      </c>
    </row>
    <row r="1618" spans="1:47" x14ac:dyDescent="0.25">
      <c r="A1618" t="str">
        <f t="shared" si="190"/>
        <v>C212-1</v>
      </c>
      <c r="B1618" t="str">
        <f t="shared" si="191"/>
        <v>+1.1V_LPDDR4</v>
      </c>
      <c r="C1618" t="str">
        <f t="shared" si="192"/>
        <v>C212-+1.1V_LPDDR4</v>
      </c>
      <c r="D1618" t="str">
        <f t="shared" si="193"/>
        <v>C212-1</v>
      </c>
      <c r="E1618" t="s">
        <v>1451</v>
      </c>
      <c r="F1618">
        <v>1</v>
      </c>
      <c r="G1618" t="s">
        <v>293</v>
      </c>
      <c r="AT1618" t="str">
        <f t="shared" si="194"/>
        <v>+1.1V_LPDDR4</v>
      </c>
      <c r="AU1618" t="str">
        <f t="shared" si="195"/>
        <v>--</v>
      </c>
    </row>
    <row r="1619" spans="1:47" x14ac:dyDescent="0.25">
      <c r="A1619" t="str">
        <f t="shared" si="190"/>
        <v>C212-2</v>
      </c>
      <c r="B1619" t="str">
        <f t="shared" si="191"/>
        <v>GND</v>
      </c>
      <c r="C1619" t="str">
        <f t="shared" si="192"/>
        <v>C212-GND</v>
      </c>
      <c r="D1619" t="str">
        <f t="shared" si="193"/>
        <v>C212-2</v>
      </c>
      <c r="E1619" t="s">
        <v>1451</v>
      </c>
      <c r="F1619">
        <v>2</v>
      </c>
      <c r="G1619" t="s">
        <v>291</v>
      </c>
      <c r="AT1619" t="str">
        <f t="shared" si="194"/>
        <v>GND</v>
      </c>
      <c r="AU1619" t="str">
        <f t="shared" si="195"/>
        <v>--</v>
      </c>
    </row>
    <row r="1620" spans="1:47" x14ac:dyDescent="0.25">
      <c r="A1620" t="str">
        <f t="shared" si="190"/>
        <v>C213-1</v>
      </c>
      <c r="B1620" t="str">
        <f t="shared" si="191"/>
        <v>+1.1V_LPDDR4</v>
      </c>
      <c r="C1620" t="str">
        <f t="shared" si="192"/>
        <v>C213-+1.1V_LPDDR4</v>
      </c>
      <c r="D1620" t="str">
        <f t="shared" si="193"/>
        <v>C213-1</v>
      </c>
      <c r="E1620" t="s">
        <v>1452</v>
      </c>
      <c r="F1620">
        <v>1</v>
      </c>
      <c r="G1620" t="s">
        <v>293</v>
      </c>
      <c r="AT1620" t="str">
        <f t="shared" si="194"/>
        <v>+1.1V_LPDDR4</v>
      </c>
      <c r="AU1620" t="str">
        <f t="shared" si="195"/>
        <v>--</v>
      </c>
    </row>
    <row r="1621" spans="1:47" x14ac:dyDescent="0.25">
      <c r="A1621" t="str">
        <f t="shared" si="190"/>
        <v>C213-2</v>
      </c>
      <c r="B1621" t="str">
        <f t="shared" si="191"/>
        <v>GND</v>
      </c>
      <c r="C1621" t="str">
        <f t="shared" si="192"/>
        <v>C213-GND</v>
      </c>
      <c r="D1621" t="str">
        <f t="shared" si="193"/>
        <v>C213-2</v>
      </c>
      <c r="E1621" t="s">
        <v>1452</v>
      </c>
      <c r="F1621">
        <v>2</v>
      </c>
      <c r="G1621" t="s">
        <v>291</v>
      </c>
      <c r="AT1621" t="str">
        <f t="shared" si="194"/>
        <v>GND</v>
      </c>
      <c r="AU1621" t="str">
        <f t="shared" si="195"/>
        <v>--</v>
      </c>
    </row>
    <row r="1622" spans="1:47" x14ac:dyDescent="0.25">
      <c r="A1622" t="str">
        <f t="shared" si="190"/>
        <v>C214-1</v>
      </c>
      <c r="B1622" t="str">
        <f t="shared" si="191"/>
        <v>+1.1V_LPDDR4</v>
      </c>
      <c r="C1622" t="str">
        <f t="shared" si="192"/>
        <v>C214-+1.1V_LPDDR4</v>
      </c>
      <c r="D1622" t="str">
        <f t="shared" si="193"/>
        <v>C214-1</v>
      </c>
      <c r="E1622" t="s">
        <v>1453</v>
      </c>
      <c r="F1622">
        <v>1</v>
      </c>
      <c r="G1622" t="s">
        <v>293</v>
      </c>
      <c r="AT1622" t="str">
        <f t="shared" si="194"/>
        <v>+1.1V_LPDDR4</v>
      </c>
      <c r="AU1622" t="str">
        <f t="shared" si="195"/>
        <v>--</v>
      </c>
    </row>
    <row r="1623" spans="1:47" x14ac:dyDescent="0.25">
      <c r="A1623" t="str">
        <f t="shared" si="190"/>
        <v>C214-2</v>
      </c>
      <c r="B1623" t="str">
        <f t="shared" si="191"/>
        <v>GND</v>
      </c>
      <c r="C1623" t="str">
        <f t="shared" si="192"/>
        <v>C214-GND</v>
      </c>
      <c r="D1623" t="str">
        <f t="shared" si="193"/>
        <v>C214-2</v>
      </c>
      <c r="E1623" t="s">
        <v>1453</v>
      </c>
      <c r="F1623">
        <v>2</v>
      </c>
      <c r="G1623" t="s">
        <v>291</v>
      </c>
      <c r="AT1623" t="str">
        <f t="shared" si="194"/>
        <v>GND</v>
      </c>
      <c r="AU1623" t="str">
        <f t="shared" si="195"/>
        <v>--</v>
      </c>
    </row>
    <row r="1624" spans="1:47" x14ac:dyDescent="0.25">
      <c r="A1624" t="str">
        <f t="shared" si="190"/>
        <v>C215-1</v>
      </c>
      <c r="B1624" t="str">
        <f t="shared" si="191"/>
        <v>+1.1V_LPDDR4</v>
      </c>
      <c r="C1624" t="str">
        <f t="shared" si="192"/>
        <v>C215-+1.1V_LPDDR4</v>
      </c>
      <c r="D1624" t="str">
        <f t="shared" si="193"/>
        <v>C215-1</v>
      </c>
      <c r="E1624" t="s">
        <v>1454</v>
      </c>
      <c r="F1624">
        <v>1</v>
      </c>
      <c r="G1624" t="s">
        <v>293</v>
      </c>
      <c r="AT1624" t="str">
        <f t="shared" si="194"/>
        <v>+1.1V_LPDDR4</v>
      </c>
      <c r="AU1624" t="str">
        <f t="shared" si="195"/>
        <v>--</v>
      </c>
    </row>
    <row r="1625" spans="1:47" x14ac:dyDescent="0.25">
      <c r="A1625" t="str">
        <f t="shared" si="190"/>
        <v>C215-2</v>
      </c>
      <c r="B1625" t="str">
        <f t="shared" si="191"/>
        <v>GND</v>
      </c>
      <c r="C1625" t="str">
        <f t="shared" si="192"/>
        <v>C215-GND</v>
      </c>
      <c r="D1625" t="str">
        <f t="shared" si="193"/>
        <v>C215-2</v>
      </c>
      <c r="E1625" t="s">
        <v>1454</v>
      </c>
      <c r="F1625">
        <v>2</v>
      </c>
      <c r="G1625" t="s">
        <v>291</v>
      </c>
      <c r="AT1625" t="str">
        <f t="shared" si="194"/>
        <v>GND</v>
      </c>
      <c r="AU1625" t="str">
        <f t="shared" si="195"/>
        <v>--</v>
      </c>
    </row>
    <row r="1626" spans="1:47" x14ac:dyDescent="0.25">
      <c r="A1626" t="str">
        <f t="shared" si="190"/>
        <v>C216-1</v>
      </c>
      <c r="B1626" t="str">
        <f t="shared" si="191"/>
        <v>+1.1V_LPDDR4</v>
      </c>
      <c r="C1626" t="str">
        <f t="shared" si="192"/>
        <v>C216-+1.1V_LPDDR4</v>
      </c>
      <c r="D1626" t="str">
        <f t="shared" si="193"/>
        <v>C216-1</v>
      </c>
      <c r="E1626" t="s">
        <v>1455</v>
      </c>
      <c r="F1626">
        <v>1</v>
      </c>
      <c r="G1626" t="s">
        <v>293</v>
      </c>
      <c r="AT1626" t="str">
        <f t="shared" si="194"/>
        <v>+1.1V_LPDDR4</v>
      </c>
      <c r="AU1626" t="str">
        <f t="shared" si="195"/>
        <v>--</v>
      </c>
    </row>
    <row r="1627" spans="1:47" x14ac:dyDescent="0.25">
      <c r="A1627" t="str">
        <f t="shared" si="190"/>
        <v>C216-2</v>
      </c>
      <c r="B1627" t="str">
        <f t="shared" si="191"/>
        <v>GND</v>
      </c>
      <c r="C1627" t="str">
        <f t="shared" si="192"/>
        <v>C216-GND</v>
      </c>
      <c r="D1627" t="str">
        <f t="shared" si="193"/>
        <v>C216-2</v>
      </c>
      <c r="E1627" t="s">
        <v>1455</v>
      </c>
      <c r="F1627">
        <v>2</v>
      </c>
      <c r="G1627" t="s">
        <v>291</v>
      </c>
      <c r="AT1627" t="str">
        <f t="shared" si="194"/>
        <v>GND</v>
      </c>
      <c r="AU1627" t="str">
        <f t="shared" si="195"/>
        <v>--</v>
      </c>
    </row>
    <row r="1628" spans="1:47" x14ac:dyDescent="0.25">
      <c r="A1628" t="str">
        <f t="shared" si="190"/>
        <v>C217-1</v>
      </c>
      <c r="B1628" t="str">
        <f t="shared" si="191"/>
        <v>+1.1V_LPDDR4</v>
      </c>
      <c r="C1628" t="str">
        <f t="shared" si="192"/>
        <v>C217-+1.1V_LPDDR4</v>
      </c>
      <c r="D1628" t="str">
        <f t="shared" si="193"/>
        <v>C217-1</v>
      </c>
      <c r="E1628" t="s">
        <v>1456</v>
      </c>
      <c r="F1628">
        <v>1</v>
      </c>
      <c r="G1628" t="s">
        <v>293</v>
      </c>
      <c r="AT1628" t="str">
        <f t="shared" si="194"/>
        <v>+1.1V_LPDDR4</v>
      </c>
      <c r="AU1628" t="str">
        <f t="shared" si="195"/>
        <v>--</v>
      </c>
    </row>
    <row r="1629" spans="1:47" x14ac:dyDescent="0.25">
      <c r="A1629" t="str">
        <f t="shared" si="190"/>
        <v>C217-2</v>
      </c>
      <c r="B1629" t="str">
        <f t="shared" si="191"/>
        <v>GND</v>
      </c>
      <c r="C1629" t="str">
        <f t="shared" si="192"/>
        <v>C217-GND</v>
      </c>
      <c r="D1629" t="str">
        <f t="shared" si="193"/>
        <v>C217-2</v>
      </c>
      <c r="E1629" t="s">
        <v>1456</v>
      </c>
      <c r="F1629">
        <v>2</v>
      </c>
      <c r="G1629" t="s">
        <v>291</v>
      </c>
      <c r="AT1629" t="str">
        <f t="shared" si="194"/>
        <v>GND</v>
      </c>
      <c r="AU1629" t="str">
        <f t="shared" si="195"/>
        <v>--</v>
      </c>
    </row>
    <row r="1630" spans="1:47" x14ac:dyDescent="0.25">
      <c r="A1630" t="str">
        <f t="shared" si="190"/>
        <v>C218-1</v>
      </c>
      <c r="B1630" t="str">
        <f t="shared" si="191"/>
        <v>+1.1V_LPDDR4</v>
      </c>
      <c r="C1630" t="str">
        <f t="shared" si="192"/>
        <v>C218-+1.1V_LPDDR4</v>
      </c>
      <c r="D1630" t="str">
        <f t="shared" si="193"/>
        <v>C218-1</v>
      </c>
      <c r="E1630" t="s">
        <v>1457</v>
      </c>
      <c r="F1630">
        <v>1</v>
      </c>
      <c r="G1630" t="s">
        <v>293</v>
      </c>
      <c r="AT1630" t="str">
        <f t="shared" si="194"/>
        <v>+1.1V_LPDDR4</v>
      </c>
      <c r="AU1630" t="str">
        <f t="shared" si="195"/>
        <v>--</v>
      </c>
    </row>
    <row r="1631" spans="1:47" x14ac:dyDescent="0.25">
      <c r="A1631" t="str">
        <f t="shared" si="190"/>
        <v>C218-2</v>
      </c>
      <c r="B1631" t="str">
        <f t="shared" si="191"/>
        <v>GND</v>
      </c>
      <c r="C1631" t="str">
        <f t="shared" si="192"/>
        <v>C218-GND</v>
      </c>
      <c r="D1631" t="str">
        <f t="shared" si="193"/>
        <v>C218-2</v>
      </c>
      <c r="E1631" t="s">
        <v>1457</v>
      </c>
      <c r="F1631">
        <v>2</v>
      </c>
      <c r="G1631" t="s">
        <v>291</v>
      </c>
      <c r="AT1631" t="str">
        <f t="shared" si="194"/>
        <v>GND</v>
      </c>
      <c r="AU1631" t="str">
        <f t="shared" si="195"/>
        <v>--</v>
      </c>
    </row>
    <row r="1632" spans="1:47" x14ac:dyDescent="0.25">
      <c r="A1632" t="str">
        <f t="shared" si="190"/>
        <v>C219-1</v>
      </c>
      <c r="B1632" t="str">
        <f t="shared" si="191"/>
        <v>+1.1V_LPDDR4</v>
      </c>
      <c r="C1632" t="str">
        <f t="shared" si="192"/>
        <v>C219-+1.1V_LPDDR4</v>
      </c>
      <c r="D1632" t="str">
        <f t="shared" si="193"/>
        <v>C219-1</v>
      </c>
      <c r="E1632" t="s">
        <v>1458</v>
      </c>
      <c r="F1632">
        <v>1</v>
      </c>
      <c r="G1632" t="s">
        <v>293</v>
      </c>
      <c r="AT1632" t="str">
        <f t="shared" si="194"/>
        <v>+1.1V_LPDDR4</v>
      </c>
      <c r="AU1632" t="str">
        <f t="shared" si="195"/>
        <v>--</v>
      </c>
    </row>
    <row r="1633" spans="1:47" x14ac:dyDescent="0.25">
      <c r="A1633" t="str">
        <f t="shared" si="190"/>
        <v>C219-2</v>
      </c>
      <c r="B1633" t="str">
        <f t="shared" si="191"/>
        <v>GND</v>
      </c>
      <c r="C1633" t="str">
        <f t="shared" si="192"/>
        <v>C219-GND</v>
      </c>
      <c r="D1633" t="str">
        <f t="shared" si="193"/>
        <v>C219-2</v>
      </c>
      <c r="E1633" t="s">
        <v>1458</v>
      </c>
      <c r="F1633">
        <v>2</v>
      </c>
      <c r="G1633" t="s">
        <v>291</v>
      </c>
      <c r="AT1633" t="str">
        <f t="shared" si="194"/>
        <v>GND</v>
      </c>
      <c r="AU1633" t="str">
        <f t="shared" si="195"/>
        <v>--</v>
      </c>
    </row>
    <row r="1634" spans="1:47" x14ac:dyDescent="0.25">
      <c r="A1634" t="str">
        <f t="shared" si="190"/>
        <v>C220-1</v>
      </c>
      <c r="B1634" t="str">
        <f t="shared" si="191"/>
        <v>+1.1V_LPDDR4</v>
      </c>
      <c r="C1634" t="str">
        <f t="shared" si="192"/>
        <v>C220-+1.1V_LPDDR4</v>
      </c>
      <c r="D1634" t="str">
        <f t="shared" si="193"/>
        <v>C220-1</v>
      </c>
      <c r="E1634" t="s">
        <v>1459</v>
      </c>
      <c r="F1634">
        <v>1</v>
      </c>
      <c r="G1634" t="s">
        <v>293</v>
      </c>
      <c r="AT1634" t="str">
        <f t="shared" si="194"/>
        <v>+1.1V_LPDDR4</v>
      </c>
      <c r="AU1634" t="str">
        <f t="shared" si="195"/>
        <v>--</v>
      </c>
    </row>
    <row r="1635" spans="1:47" x14ac:dyDescent="0.25">
      <c r="A1635" t="str">
        <f t="shared" si="190"/>
        <v>C220-2</v>
      </c>
      <c r="B1635" t="str">
        <f t="shared" si="191"/>
        <v>GND</v>
      </c>
      <c r="C1635" t="str">
        <f t="shared" si="192"/>
        <v>C220-GND</v>
      </c>
      <c r="D1635" t="str">
        <f t="shared" si="193"/>
        <v>C220-2</v>
      </c>
      <c r="E1635" t="s">
        <v>1459</v>
      </c>
      <c r="F1635">
        <v>2</v>
      </c>
      <c r="G1635" t="s">
        <v>291</v>
      </c>
      <c r="AT1635" t="str">
        <f t="shared" si="194"/>
        <v>GND</v>
      </c>
      <c r="AU1635" t="str">
        <f t="shared" si="195"/>
        <v>--</v>
      </c>
    </row>
    <row r="1636" spans="1:47" x14ac:dyDescent="0.25">
      <c r="A1636" t="str">
        <f t="shared" si="190"/>
        <v>C221-1</v>
      </c>
      <c r="B1636" t="str">
        <f t="shared" si="191"/>
        <v>+1.1V_LPDDR4</v>
      </c>
      <c r="C1636" t="str">
        <f t="shared" si="192"/>
        <v>C221-+1.1V_LPDDR4</v>
      </c>
      <c r="D1636" t="str">
        <f t="shared" si="193"/>
        <v>C221-1</v>
      </c>
      <c r="E1636" t="s">
        <v>1460</v>
      </c>
      <c r="F1636">
        <v>1</v>
      </c>
      <c r="G1636" t="s">
        <v>293</v>
      </c>
      <c r="AT1636" t="str">
        <f t="shared" si="194"/>
        <v>+1.1V_LPDDR4</v>
      </c>
      <c r="AU1636" t="str">
        <f t="shared" si="195"/>
        <v>--</v>
      </c>
    </row>
    <row r="1637" spans="1:47" x14ac:dyDescent="0.25">
      <c r="A1637" t="str">
        <f t="shared" si="190"/>
        <v>C221-2</v>
      </c>
      <c r="B1637" t="str">
        <f t="shared" si="191"/>
        <v>GND</v>
      </c>
      <c r="C1637" t="str">
        <f t="shared" si="192"/>
        <v>C221-GND</v>
      </c>
      <c r="D1637" t="str">
        <f t="shared" si="193"/>
        <v>C221-2</v>
      </c>
      <c r="E1637" t="s">
        <v>1460</v>
      </c>
      <c r="F1637">
        <v>2</v>
      </c>
      <c r="G1637" t="s">
        <v>291</v>
      </c>
      <c r="AT1637" t="str">
        <f t="shared" si="194"/>
        <v>GND</v>
      </c>
      <c r="AU1637" t="str">
        <f t="shared" si="195"/>
        <v>--</v>
      </c>
    </row>
    <row r="1638" spans="1:47" x14ac:dyDescent="0.25">
      <c r="A1638" t="str">
        <f t="shared" si="190"/>
        <v>C222-1</v>
      </c>
      <c r="B1638" t="str">
        <f t="shared" si="191"/>
        <v>+1.8V</v>
      </c>
      <c r="C1638" t="str">
        <f t="shared" si="192"/>
        <v>C222-+1.8V</v>
      </c>
      <c r="D1638" t="str">
        <f t="shared" si="193"/>
        <v>C222-1</v>
      </c>
      <c r="E1638" t="s">
        <v>1461</v>
      </c>
      <c r="F1638">
        <v>1</v>
      </c>
      <c r="G1638" t="s">
        <v>295</v>
      </c>
      <c r="AT1638" t="str">
        <f t="shared" si="194"/>
        <v>+1.8V</v>
      </c>
      <c r="AU1638" t="str">
        <f t="shared" si="195"/>
        <v>--</v>
      </c>
    </row>
    <row r="1639" spans="1:47" x14ac:dyDescent="0.25">
      <c r="A1639" t="str">
        <f t="shared" si="190"/>
        <v>C222-2</v>
      </c>
      <c r="B1639" t="str">
        <f t="shared" si="191"/>
        <v>GND</v>
      </c>
      <c r="C1639" t="str">
        <f t="shared" si="192"/>
        <v>C222-GND</v>
      </c>
      <c r="D1639" t="str">
        <f t="shared" si="193"/>
        <v>C222-2</v>
      </c>
      <c r="E1639" t="s">
        <v>1461</v>
      </c>
      <c r="F1639">
        <v>2</v>
      </c>
      <c r="G1639" t="s">
        <v>291</v>
      </c>
      <c r="AT1639" t="str">
        <f t="shared" si="194"/>
        <v>GND</v>
      </c>
      <c r="AU1639" t="str">
        <f t="shared" si="195"/>
        <v>--</v>
      </c>
    </row>
    <row r="1640" spans="1:47" x14ac:dyDescent="0.25">
      <c r="A1640" t="str">
        <f t="shared" si="190"/>
        <v>C223-1</v>
      </c>
      <c r="B1640" t="str">
        <f t="shared" si="191"/>
        <v>+1.1V_LPDDR4</v>
      </c>
      <c r="C1640" t="str">
        <f t="shared" si="192"/>
        <v>C223-+1.1V_LPDDR4</v>
      </c>
      <c r="D1640" t="str">
        <f t="shared" si="193"/>
        <v>C223-1</v>
      </c>
      <c r="E1640" t="s">
        <v>1462</v>
      </c>
      <c r="F1640">
        <v>1</v>
      </c>
      <c r="G1640" t="s">
        <v>293</v>
      </c>
      <c r="AT1640" t="str">
        <f t="shared" si="194"/>
        <v>+1.1V_LPDDR4</v>
      </c>
      <c r="AU1640" t="str">
        <f t="shared" si="195"/>
        <v>--</v>
      </c>
    </row>
    <row r="1641" spans="1:47" x14ac:dyDescent="0.25">
      <c r="A1641" t="str">
        <f t="shared" si="190"/>
        <v>C223-2</v>
      </c>
      <c r="B1641" t="str">
        <f t="shared" si="191"/>
        <v>GND</v>
      </c>
      <c r="C1641" t="str">
        <f t="shared" si="192"/>
        <v>C223-GND</v>
      </c>
      <c r="D1641" t="str">
        <f t="shared" si="193"/>
        <v>C223-2</v>
      </c>
      <c r="E1641" t="s">
        <v>1462</v>
      </c>
      <c r="F1641">
        <v>2</v>
      </c>
      <c r="G1641" t="s">
        <v>291</v>
      </c>
      <c r="AT1641" t="str">
        <f t="shared" si="194"/>
        <v>GND</v>
      </c>
      <c r="AU1641" t="str">
        <f t="shared" si="195"/>
        <v>--</v>
      </c>
    </row>
    <row r="1642" spans="1:47" x14ac:dyDescent="0.25">
      <c r="A1642" t="str">
        <f t="shared" si="190"/>
        <v>C224-1</v>
      </c>
      <c r="B1642" t="str">
        <f t="shared" si="191"/>
        <v>+1.1V_LPDDR4</v>
      </c>
      <c r="C1642" t="str">
        <f t="shared" si="192"/>
        <v>C224-+1.1V_LPDDR4</v>
      </c>
      <c r="D1642" t="str">
        <f t="shared" si="193"/>
        <v>C224-1</v>
      </c>
      <c r="E1642" t="s">
        <v>1463</v>
      </c>
      <c r="F1642">
        <v>1</v>
      </c>
      <c r="G1642" t="s">
        <v>293</v>
      </c>
      <c r="AT1642" t="str">
        <f t="shared" si="194"/>
        <v>+1.1V_LPDDR4</v>
      </c>
      <c r="AU1642" t="str">
        <f t="shared" si="195"/>
        <v>--</v>
      </c>
    </row>
    <row r="1643" spans="1:47" x14ac:dyDescent="0.25">
      <c r="A1643" t="str">
        <f t="shared" si="190"/>
        <v>C224-2</v>
      </c>
      <c r="B1643" t="str">
        <f t="shared" si="191"/>
        <v>GND</v>
      </c>
      <c r="C1643" t="str">
        <f t="shared" si="192"/>
        <v>C224-GND</v>
      </c>
      <c r="D1643" t="str">
        <f t="shared" si="193"/>
        <v>C224-2</v>
      </c>
      <c r="E1643" t="s">
        <v>1463</v>
      </c>
      <c r="F1643">
        <v>2</v>
      </c>
      <c r="G1643" t="s">
        <v>291</v>
      </c>
      <c r="AT1643" t="str">
        <f t="shared" si="194"/>
        <v>GND</v>
      </c>
      <c r="AU1643" t="str">
        <f t="shared" si="195"/>
        <v>--</v>
      </c>
    </row>
    <row r="1644" spans="1:47" x14ac:dyDescent="0.25">
      <c r="A1644" t="str">
        <f t="shared" si="190"/>
        <v>C225-1</v>
      </c>
      <c r="B1644" t="str">
        <f t="shared" si="191"/>
        <v>+1.8V</v>
      </c>
      <c r="C1644" t="str">
        <f t="shared" si="192"/>
        <v>C225-+1.8V</v>
      </c>
      <c r="D1644" t="str">
        <f t="shared" si="193"/>
        <v>C225-1</v>
      </c>
      <c r="E1644" t="s">
        <v>1464</v>
      </c>
      <c r="F1644">
        <v>1</v>
      </c>
      <c r="G1644" t="s">
        <v>295</v>
      </c>
      <c r="AT1644" t="str">
        <f t="shared" si="194"/>
        <v>+1.8V</v>
      </c>
      <c r="AU1644" t="str">
        <f t="shared" si="195"/>
        <v>--</v>
      </c>
    </row>
    <row r="1645" spans="1:47" x14ac:dyDescent="0.25">
      <c r="A1645" t="str">
        <f t="shared" si="190"/>
        <v>C225-2</v>
      </c>
      <c r="B1645" t="str">
        <f t="shared" si="191"/>
        <v>GND</v>
      </c>
      <c r="C1645" t="str">
        <f t="shared" si="192"/>
        <v>C225-GND</v>
      </c>
      <c r="D1645" t="str">
        <f t="shared" si="193"/>
        <v>C225-2</v>
      </c>
      <c r="E1645" t="s">
        <v>1464</v>
      </c>
      <c r="F1645">
        <v>2</v>
      </c>
      <c r="G1645" t="s">
        <v>291</v>
      </c>
      <c r="AT1645" t="str">
        <f t="shared" si="194"/>
        <v>GND</v>
      </c>
      <c r="AU1645" t="str">
        <f t="shared" si="195"/>
        <v>--</v>
      </c>
    </row>
    <row r="1646" spans="1:47" x14ac:dyDescent="0.25">
      <c r="A1646" t="str">
        <f t="shared" si="190"/>
        <v>C226-1</v>
      </c>
      <c r="B1646" t="str">
        <f t="shared" si="191"/>
        <v>+1.1V_LPDDR4</v>
      </c>
      <c r="C1646" t="str">
        <f t="shared" si="192"/>
        <v>C226-+1.1V_LPDDR4</v>
      </c>
      <c r="D1646" t="str">
        <f t="shared" si="193"/>
        <v>C226-1</v>
      </c>
      <c r="E1646" t="s">
        <v>1465</v>
      </c>
      <c r="F1646">
        <v>1</v>
      </c>
      <c r="G1646" t="s">
        <v>293</v>
      </c>
      <c r="AT1646" t="str">
        <f t="shared" si="194"/>
        <v>+1.1V_LPDDR4</v>
      </c>
      <c r="AU1646" t="str">
        <f t="shared" si="195"/>
        <v>--</v>
      </c>
    </row>
    <row r="1647" spans="1:47" x14ac:dyDescent="0.25">
      <c r="A1647" t="str">
        <f t="shared" si="190"/>
        <v>C226-2</v>
      </c>
      <c r="B1647" t="str">
        <f t="shared" si="191"/>
        <v>GND</v>
      </c>
      <c r="C1647" t="str">
        <f t="shared" si="192"/>
        <v>C226-GND</v>
      </c>
      <c r="D1647" t="str">
        <f t="shared" si="193"/>
        <v>C226-2</v>
      </c>
      <c r="E1647" t="s">
        <v>1465</v>
      </c>
      <c r="F1647">
        <v>2</v>
      </c>
      <c r="G1647" t="s">
        <v>291</v>
      </c>
      <c r="AT1647" t="str">
        <f t="shared" si="194"/>
        <v>GND</v>
      </c>
      <c r="AU1647" t="str">
        <f t="shared" si="195"/>
        <v>--</v>
      </c>
    </row>
    <row r="1648" spans="1:47" x14ac:dyDescent="0.25">
      <c r="A1648" t="str">
        <f t="shared" si="190"/>
        <v>C227-1</v>
      </c>
      <c r="B1648" t="str">
        <f t="shared" si="191"/>
        <v>+1.1V_LPDDR4</v>
      </c>
      <c r="C1648" t="str">
        <f t="shared" si="192"/>
        <v>C227-+1.1V_LPDDR4</v>
      </c>
      <c r="D1648" t="str">
        <f t="shared" si="193"/>
        <v>C227-1</v>
      </c>
      <c r="E1648" t="s">
        <v>1466</v>
      </c>
      <c r="F1648">
        <v>1</v>
      </c>
      <c r="G1648" t="s">
        <v>293</v>
      </c>
      <c r="AT1648" t="str">
        <f t="shared" si="194"/>
        <v>+1.1V_LPDDR4</v>
      </c>
      <c r="AU1648" t="str">
        <f t="shared" si="195"/>
        <v>--</v>
      </c>
    </row>
    <row r="1649" spans="1:47" x14ac:dyDescent="0.25">
      <c r="A1649" t="str">
        <f t="shared" si="190"/>
        <v>C227-2</v>
      </c>
      <c r="B1649" t="str">
        <f t="shared" si="191"/>
        <v>GND</v>
      </c>
      <c r="C1649" t="str">
        <f t="shared" si="192"/>
        <v>C227-GND</v>
      </c>
      <c r="D1649" t="str">
        <f t="shared" si="193"/>
        <v>C227-2</v>
      </c>
      <c r="E1649" t="s">
        <v>1466</v>
      </c>
      <c r="F1649">
        <v>2</v>
      </c>
      <c r="G1649" t="s">
        <v>291</v>
      </c>
      <c r="AT1649" t="str">
        <f t="shared" si="194"/>
        <v>GND</v>
      </c>
      <c r="AU1649" t="str">
        <f t="shared" si="195"/>
        <v>--</v>
      </c>
    </row>
    <row r="1650" spans="1:47" x14ac:dyDescent="0.25">
      <c r="A1650" t="str">
        <f t="shared" si="190"/>
        <v>C228-1</v>
      </c>
      <c r="B1650" t="str">
        <f t="shared" si="191"/>
        <v>+1.8V</v>
      </c>
      <c r="C1650" t="str">
        <f t="shared" si="192"/>
        <v>C228-+1.8V</v>
      </c>
      <c r="D1650" t="str">
        <f t="shared" si="193"/>
        <v>C228-1</v>
      </c>
      <c r="E1650" t="s">
        <v>1467</v>
      </c>
      <c r="F1650">
        <v>1</v>
      </c>
      <c r="G1650" t="s">
        <v>295</v>
      </c>
      <c r="AT1650" t="str">
        <f t="shared" si="194"/>
        <v>+1.8V</v>
      </c>
      <c r="AU1650" t="str">
        <f t="shared" si="195"/>
        <v>--</v>
      </c>
    </row>
    <row r="1651" spans="1:47" x14ac:dyDescent="0.25">
      <c r="A1651" t="str">
        <f t="shared" si="190"/>
        <v>C228-2</v>
      </c>
      <c r="B1651" t="str">
        <f t="shared" si="191"/>
        <v>GND</v>
      </c>
      <c r="C1651" t="str">
        <f t="shared" si="192"/>
        <v>C228-GND</v>
      </c>
      <c r="D1651" t="str">
        <f t="shared" si="193"/>
        <v>C228-2</v>
      </c>
      <c r="E1651" t="s">
        <v>1467</v>
      </c>
      <c r="F1651">
        <v>2</v>
      </c>
      <c r="G1651" t="s">
        <v>291</v>
      </c>
      <c r="AT1651" t="str">
        <f t="shared" si="194"/>
        <v>GND</v>
      </c>
      <c r="AU1651" t="str">
        <f t="shared" si="195"/>
        <v>--</v>
      </c>
    </row>
    <row r="1652" spans="1:47" x14ac:dyDescent="0.25">
      <c r="A1652" t="str">
        <f t="shared" si="190"/>
        <v>C229-1</v>
      </c>
      <c r="B1652" t="str">
        <f t="shared" si="191"/>
        <v>+1.1V_LPDDR4</v>
      </c>
      <c r="C1652" t="str">
        <f t="shared" si="192"/>
        <v>C229-+1.1V_LPDDR4</v>
      </c>
      <c r="D1652" t="str">
        <f t="shared" si="193"/>
        <v>C229-1</v>
      </c>
      <c r="E1652" t="s">
        <v>1468</v>
      </c>
      <c r="F1652">
        <v>1</v>
      </c>
      <c r="G1652" t="s">
        <v>293</v>
      </c>
      <c r="AT1652" t="str">
        <f t="shared" si="194"/>
        <v>+1.1V_LPDDR4</v>
      </c>
      <c r="AU1652" t="str">
        <f t="shared" si="195"/>
        <v>--</v>
      </c>
    </row>
    <row r="1653" spans="1:47" x14ac:dyDescent="0.25">
      <c r="A1653" t="str">
        <f t="shared" si="190"/>
        <v>C229-2</v>
      </c>
      <c r="B1653" t="str">
        <f t="shared" si="191"/>
        <v>GND</v>
      </c>
      <c r="C1653" t="str">
        <f t="shared" si="192"/>
        <v>C229-GND</v>
      </c>
      <c r="D1653" t="str">
        <f t="shared" si="193"/>
        <v>C229-2</v>
      </c>
      <c r="E1653" t="s">
        <v>1468</v>
      </c>
      <c r="F1653">
        <v>2</v>
      </c>
      <c r="G1653" t="s">
        <v>291</v>
      </c>
      <c r="AT1653" t="str">
        <f t="shared" si="194"/>
        <v>GND</v>
      </c>
      <c r="AU1653" t="str">
        <f t="shared" si="195"/>
        <v>--</v>
      </c>
    </row>
    <row r="1654" spans="1:47" x14ac:dyDescent="0.25">
      <c r="A1654" t="str">
        <f t="shared" si="190"/>
        <v>C230-1</v>
      </c>
      <c r="B1654" t="str">
        <f t="shared" si="191"/>
        <v>+1.1V_LPDDR4</v>
      </c>
      <c r="C1654" t="str">
        <f t="shared" si="192"/>
        <v>C230-+1.1V_LPDDR4</v>
      </c>
      <c r="D1654" t="str">
        <f t="shared" si="193"/>
        <v>C230-1</v>
      </c>
      <c r="E1654" t="s">
        <v>1469</v>
      </c>
      <c r="F1654">
        <v>1</v>
      </c>
      <c r="G1654" t="s">
        <v>293</v>
      </c>
      <c r="AT1654" t="str">
        <f t="shared" si="194"/>
        <v>+1.1V_LPDDR4</v>
      </c>
      <c r="AU1654" t="str">
        <f t="shared" si="195"/>
        <v>--</v>
      </c>
    </row>
    <row r="1655" spans="1:47" x14ac:dyDescent="0.25">
      <c r="A1655" t="str">
        <f t="shared" si="190"/>
        <v>C230-2</v>
      </c>
      <c r="B1655" t="str">
        <f t="shared" si="191"/>
        <v>GND</v>
      </c>
      <c r="C1655" t="str">
        <f t="shared" si="192"/>
        <v>C230-GND</v>
      </c>
      <c r="D1655" t="str">
        <f t="shared" si="193"/>
        <v>C230-2</v>
      </c>
      <c r="E1655" t="s">
        <v>1469</v>
      </c>
      <c r="F1655">
        <v>2</v>
      </c>
      <c r="G1655" t="s">
        <v>291</v>
      </c>
      <c r="AT1655" t="str">
        <f t="shared" si="194"/>
        <v>GND</v>
      </c>
      <c r="AU1655" t="str">
        <f t="shared" si="195"/>
        <v>--</v>
      </c>
    </row>
    <row r="1656" spans="1:47" x14ac:dyDescent="0.25">
      <c r="A1656" t="str">
        <f t="shared" si="190"/>
        <v>C231-1</v>
      </c>
      <c r="B1656" t="str">
        <f t="shared" si="191"/>
        <v>+1.8V</v>
      </c>
      <c r="C1656" t="str">
        <f t="shared" si="192"/>
        <v>C231-+1.8V</v>
      </c>
      <c r="D1656" t="str">
        <f t="shared" si="193"/>
        <v>C231-1</v>
      </c>
      <c r="E1656" t="s">
        <v>1470</v>
      </c>
      <c r="F1656">
        <v>1</v>
      </c>
      <c r="G1656" t="s">
        <v>295</v>
      </c>
      <c r="AT1656" t="str">
        <f t="shared" si="194"/>
        <v>+1.8V</v>
      </c>
      <c r="AU1656" t="str">
        <f t="shared" si="195"/>
        <v>--</v>
      </c>
    </row>
    <row r="1657" spans="1:47" x14ac:dyDescent="0.25">
      <c r="A1657" t="str">
        <f t="shared" si="190"/>
        <v>C231-2</v>
      </c>
      <c r="B1657" t="str">
        <f t="shared" si="191"/>
        <v>GND</v>
      </c>
      <c r="C1657" t="str">
        <f t="shared" si="192"/>
        <v>C231-GND</v>
      </c>
      <c r="D1657" t="str">
        <f t="shared" si="193"/>
        <v>C231-2</v>
      </c>
      <c r="E1657" t="s">
        <v>1470</v>
      </c>
      <c r="F1657">
        <v>2</v>
      </c>
      <c r="G1657" t="s">
        <v>291</v>
      </c>
      <c r="AT1657" t="str">
        <f t="shared" si="194"/>
        <v>GND</v>
      </c>
      <c r="AU1657" t="str">
        <f t="shared" si="195"/>
        <v>--</v>
      </c>
    </row>
    <row r="1658" spans="1:47" x14ac:dyDescent="0.25">
      <c r="A1658" t="str">
        <f t="shared" si="190"/>
        <v>C232-1</v>
      </c>
      <c r="B1658" t="str">
        <f t="shared" si="191"/>
        <v>+1.1V_LPDDR4</v>
      </c>
      <c r="C1658" t="str">
        <f t="shared" si="192"/>
        <v>C232-+1.1V_LPDDR4</v>
      </c>
      <c r="D1658" t="str">
        <f t="shared" si="193"/>
        <v>C232-1</v>
      </c>
      <c r="E1658" t="s">
        <v>1471</v>
      </c>
      <c r="F1658">
        <v>1</v>
      </c>
      <c r="G1658" t="s">
        <v>293</v>
      </c>
      <c r="AT1658" t="str">
        <f t="shared" si="194"/>
        <v>+1.1V_LPDDR4</v>
      </c>
      <c r="AU1658" t="str">
        <f t="shared" si="195"/>
        <v>--</v>
      </c>
    </row>
    <row r="1659" spans="1:47" x14ac:dyDescent="0.25">
      <c r="A1659" t="str">
        <f t="shared" si="190"/>
        <v>C232-2</v>
      </c>
      <c r="B1659" t="str">
        <f t="shared" si="191"/>
        <v>GND</v>
      </c>
      <c r="C1659" t="str">
        <f t="shared" si="192"/>
        <v>C232-GND</v>
      </c>
      <c r="D1659" t="str">
        <f t="shared" si="193"/>
        <v>C232-2</v>
      </c>
      <c r="E1659" t="s">
        <v>1471</v>
      </c>
      <c r="F1659">
        <v>2</v>
      </c>
      <c r="G1659" t="s">
        <v>291</v>
      </c>
      <c r="AT1659" t="str">
        <f t="shared" si="194"/>
        <v>GND</v>
      </c>
      <c r="AU1659" t="str">
        <f t="shared" si="195"/>
        <v>--</v>
      </c>
    </row>
    <row r="1660" spans="1:47" x14ac:dyDescent="0.25">
      <c r="A1660" t="str">
        <f t="shared" si="190"/>
        <v>C233-1</v>
      </c>
      <c r="B1660" t="str">
        <f t="shared" si="191"/>
        <v>+1.1V_LPDDR4</v>
      </c>
      <c r="C1660" t="str">
        <f t="shared" si="192"/>
        <v>C233-+1.1V_LPDDR4</v>
      </c>
      <c r="D1660" t="str">
        <f t="shared" si="193"/>
        <v>C233-1</v>
      </c>
      <c r="E1660" t="s">
        <v>1472</v>
      </c>
      <c r="F1660">
        <v>1</v>
      </c>
      <c r="G1660" t="s">
        <v>293</v>
      </c>
      <c r="AT1660" t="str">
        <f t="shared" si="194"/>
        <v>+1.1V_LPDDR4</v>
      </c>
      <c r="AU1660" t="str">
        <f t="shared" si="195"/>
        <v>--</v>
      </c>
    </row>
    <row r="1661" spans="1:47" x14ac:dyDescent="0.25">
      <c r="A1661" t="str">
        <f t="shared" si="190"/>
        <v>C233-2</v>
      </c>
      <c r="B1661" t="str">
        <f t="shared" si="191"/>
        <v>GND</v>
      </c>
      <c r="C1661" t="str">
        <f t="shared" si="192"/>
        <v>C233-GND</v>
      </c>
      <c r="D1661" t="str">
        <f t="shared" si="193"/>
        <v>C233-2</v>
      </c>
      <c r="E1661" t="s">
        <v>1472</v>
      </c>
      <c r="F1661">
        <v>2</v>
      </c>
      <c r="G1661" t="s">
        <v>291</v>
      </c>
      <c r="AT1661" t="str">
        <f t="shared" si="194"/>
        <v>GND</v>
      </c>
      <c r="AU1661" t="str">
        <f t="shared" si="195"/>
        <v>--</v>
      </c>
    </row>
    <row r="1662" spans="1:47" x14ac:dyDescent="0.25">
      <c r="A1662" t="str">
        <f t="shared" si="190"/>
        <v>C234-1</v>
      </c>
      <c r="B1662" t="str">
        <f t="shared" si="191"/>
        <v>+1.8V</v>
      </c>
      <c r="C1662" t="str">
        <f t="shared" si="192"/>
        <v>C234-+1.8V</v>
      </c>
      <c r="D1662" t="str">
        <f t="shared" si="193"/>
        <v>C234-1</v>
      </c>
      <c r="E1662" t="s">
        <v>1473</v>
      </c>
      <c r="F1662">
        <v>1</v>
      </c>
      <c r="G1662" t="s">
        <v>295</v>
      </c>
      <c r="AT1662" t="str">
        <f t="shared" si="194"/>
        <v>+1.8V</v>
      </c>
      <c r="AU1662" t="str">
        <f t="shared" si="195"/>
        <v>--</v>
      </c>
    </row>
    <row r="1663" spans="1:47" x14ac:dyDescent="0.25">
      <c r="A1663" t="str">
        <f t="shared" si="190"/>
        <v>C234-2</v>
      </c>
      <c r="B1663" t="str">
        <f t="shared" si="191"/>
        <v>GND</v>
      </c>
      <c r="C1663" t="str">
        <f t="shared" si="192"/>
        <v>C234-GND</v>
      </c>
      <c r="D1663" t="str">
        <f t="shared" si="193"/>
        <v>C234-2</v>
      </c>
      <c r="E1663" t="s">
        <v>1473</v>
      </c>
      <c r="F1663">
        <v>2</v>
      </c>
      <c r="G1663" t="s">
        <v>291</v>
      </c>
      <c r="AT1663" t="str">
        <f t="shared" si="194"/>
        <v>GND</v>
      </c>
      <c r="AU1663" t="str">
        <f t="shared" si="195"/>
        <v>--</v>
      </c>
    </row>
    <row r="1664" spans="1:47" x14ac:dyDescent="0.25">
      <c r="A1664" t="str">
        <f t="shared" si="190"/>
        <v>C235-1</v>
      </c>
      <c r="B1664" t="str">
        <f t="shared" si="191"/>
        <v>+1.1V_LPDDR4</v>
      </c>
      <c r="C1664" t="str">
        <f t="shared" si="192"/>
        <v>C235-+1.1V_LPDDR4</v>
      </c>
      <c r="D1664" t="str">
        <f t="shared" si="193"/>
        <v>C235-1</v>
      </c>
      <c r="E1664" t="s">
        <v>1474</v>
      </c>
      <c r="F1664">
        <v>1</v>
      </c>
      <c r="G1664" t="s">
        <v>293</v>
      </c>
      <c r="AT1664" t="str">
        <f t="shared" si="194"/>
        <v>+1.1V_LPDDR4</v>
      </c>
      <c r="AU1664" t="str">
        <f t="shared" si="195"/>
        <v>--</v>
      </c>
    </row>
    <row r="1665" spans="1:47" x14ac:dyDescent="0.25">
      <c r="A1665" t="str">
        <f t="shared" si="190"/>
        <v>C235-2</v>
      </c>
      <c r="B1665" t="str">
        <f t="shared" si="191"/>
        <v>GND</v>
      </c>
      <c r="C1665" t="str">
        <f t="shared" si="192"/>
        <v>C235-GND</v>
      </c>
      <c r="D1665" t="str">
        <f t="shared" si="193"/>
        <v>C235-2</v>
      </c>
      <c r="E1665" t="s">
        <v>1474</v>
      </c>
      <c r="F1665">
        <v>2</v>
      </c>
      <c r="G1665" t="s">
        <v>291</v>
      </c>
      <c r="AT1665" t="str">
        <f t="shared" si="194"/>
        <v>GND</v>
      </c>
      <c r="AU1665" t="str">
        <f t="shared" si="195"/>
        <v>--</v>
      </c>
    </row>
    <row r="1666" spans="1:47" x14ac:dyDescent="0.25">
      <c r="A1666" t="str">
        <f t="shared" si="190"/>
        <v>C236-1</v>
      </c>
      <c r="B1666" t="str">
        <f t="shared" si="191"/>
        <v>+1.1V_LPDDR4</v>
      </c>
      <c r="C1666" t="str">
        <f t="shared" si="192"/>
        <v>C236-+1.1V_LPDDR4</v>
      </c>
      <c r="D1666" t="str">
        <f t="shared" si="193"/>
        <v>C236-1</v>
      </c>
      <c r="E1666" t="s">
        <v>1475</v>
      </c>
      <c r="F1666">
        <v>1</v>
      </c>
      <c r="G1666" t="s">
        <v>293</v>
      </c>
      <c r="AT1666" t="str">
        <f t="shared" si="194"/>
        <v>+1.1V_LPDDR4</v>
      </c>
      <c r="AU1666" t="str">
        <f t="shared" si="195"/>
        <v>--</v>
      </c>
    </row>
    <row r="1667" spans="1:47" x14ac:dyDescent="0.25">
      <c r="A1667" t="str">
        <f t="shared" si="190"/>
        <v>C236-2</v>
      </c>
      <c r="B1667" t="str">
        <f t="shared" si="191"/>
        <v>GND</v>
      </c>
      <c r="C1667" t="str">
        <f t="shared" si="192"/>
        <v>C236-GND</v>
      </c>
      <c r="D1667" t="str">
        <f t="shared" si="193"/>
        <v>C236-2</v>
      </c>
      <c r="E1667" t="s">
        <v>1475</v>
      </c>
      <c r="F1667">
        <v>2</v>
      </c>
      <c r="G1667" t="s">
        <v>291</v>
      </c>
      <c r="AT1667" t="str">
        <f t="shared" si="194"/>
        <v>GND</v>
      </c>
      <c r="AU1667" t="str">
        <f t="shared" si="195"/>
        <v>--</v>
      </c>
    </row>
    <row r="1668" spans="1:47" x14ac:dyDescent="0.25">
      <c r="A1668" t="str">
        <f t="shared" si="190"/>
        <v>C237-1</v>
      </c>
      <c r="B1668" t="str">
        <f t="shared" si="191"/>
        <v>+1.8V</v>
      </c>
      <c r="C1668" t="str">
        <f t="shared" si="192"/>
        <v>C237-+1.8V</v>
      </c>
      <c r="D1668" t="str">
        <f t="shared" si="193"/>
        <v>C237-1</v>
      </c>
      <c r="E1668" t="s">
        <v>1476</v>
      </c>
      <c r="F1668">
        <v>1</v>
      </c>
      <c r="G1668" t="s">
        <v>295</v>
      </c>
      <c r="AT1668" t="str">
        <f t="shared" si="194"/>
        <v>+1.8V</v>
      </c>
      <c r="AU1668" t="str">
        <f t="shared" si="195"/>
        <v>--</v>
      </c>
    </row>
    <row r="1669" spans="1:47" x14ac:dyDescent="0.25">
      <c r="A1669" t="str">
        <f t="shared" si="190"/>
        <v>C237-2</v>
      </c>
      <c r="B1669" t="str">
        <f t="shared" si="191"/>
        <v>GND</v>
      </c>
      <c r="C1669" t="str">
        <f t="shared" si="192"/>
        <v>C237-GND</v>
      </c>
      <c r="D1669" t="str">
        <f t="shared" si="193"/>
        <v>C237-2</v>
      </c>
      <c r="E1669" t="s">
        <v>1476</v>
      </c>
      <c r="F1669">
        <v>2</v>
      </c>
      <c r="G1669" t="s">
        <v>291</v>
      </c>
      <c r="AT1669" t="str">
        <f t="shared" si="194"/>
        <v>GND</v>
      </c>
      <c r="AU1669" t="str">
        <f t="shared" si="195"/>
        <v>--</v>
      </c>
    </row>
    <row r="1670" spans="1:47" x14ac:dyDescent="0.25">
      <c r="A1670" t="str">
        <f t="shared" ref="A1670:A1733" si="196">$E1670&amp;"-"&amp;$F1670</f>
        <v>C238-1</v>
      </c>
      <c r="B1670" t="str">
        <f t="shared" ref="B1670:B1733" si="197">IF(OR(E1670=$A$2,E1670=$B$2,E1670=$C$2,E1670=$D$2),"--",G1670)</f>
        <v>+1.1V_LPDDR4</v>
      </c>
      <c r="C1670" t="str">
        <f t="shared" ref="C1670:C1733" si="198">$E1670&amp;"-"&amp;$G1670</f>
        <v>C238-+1.1V_LPDDR4</v>
      </c>
      <c r="D1670" t="str">
        <f t="shared" ref="D1670:D1733" si="199">A1670</f>
        <v>C238-1</v>
      </c>
      <c r="E1670" t="s">
        <v>1477</v>
      </c>
      <c r="F1670">
        <v>1</v>
      </c>
      <c r="G1670" t="s">
        <v>293</v>
      </c>
      <c r="AT1670" t="str">
        <f t="shared" ref="AT1670:AT1733" si="200">IF(IF(COUNTIF($AO$6:$AQ$150,B1670)&gt;0,"---","--")="---",VLOOKUP(B1670,$AO$6:$AQ$150,3,0),B1670)</f>
        <v>+1.1V_LPDDR4</v>
      </c>
      <c r="AU1670" t="str">
        <f t="shared" ref="AU1670:AU1733" si="201">IF(IF(COUNTIF($AO$6:$AQ$150,B1670)&gt;0,"---","--")="---",VLOOKUP(B1670,$AO$6:$AQ$150,2,0),"--")</f>
        <v>--</v>
      </c>
    </row>
    <row r="1671" spans="1:47" x14ac:dyDescent="0.25">
      <c r="A1671" t="str">
        <f t="shared" si="196"/>
        <v>C238-2</v>
      </c>
      <c r="B1671" t="str">
        <f t="shared" si="197"/>
        <v>GND</v>
      </c>
      <c r="C1671" t="str">
        <f t="shared" si="198"/>
        <v>C238-GND</v>
      </c>
      <c r="D1671" t="str">
        <f t="shared" si="199"/>
        <v>C238-2</v>
      </c>
      <c r="E1671" t="s">
        <v>1477</v>
      </c>
      <c r="F1671">
        <v>2</v>
      </c>
      <c r="G1671" t="s">
        <v>291</v>
      </c>
      <c r="AT1671" t="str">
        <f t="shared" si="200"/>
        <v>GND</v>
      </c>
      <c r="AU1671" t="str">
        <f t="shared" si="201"/>
        <v>--</v>
      </c>
    </row>
    <row r="1672" spans="1:47" x14ac:dyDescent="0.25">
      <c r="A1672" t="str">
        <f t="shared" si="196"/>
        <v>C239-1</v>
      </c>
      <c r="B1672" t="str">
        <f t="shared" si="197"/>
        <v>+1.8V</v>
      </c>
      <c r="C1672" t="str">
        <f t="shared" si="198"/>
        <v>C239-+1.8V</v>
      </c>
      <c r="D1672" t="str">
        <f t="shared" si="199"/>
        <v>C239-1</v>
      </c>
      <c r="E1672" t="s">
        <v>1478</v>
      </c>
      <c r="F1672">
        <v>1</v>
      </c>
      <c r="G1672" t="s">
        <v>295</v>
      </c>
      <c r="AT1672" t="str">
        <f t="shared" si="200"/>
        <v>+1.8V</v>
      </c>
      <c r="AU1672" t="str">
        <f t="shared" si="201"/>
        <v>--</v>
      </c>
    </row>
    <row r="1673" spans="1:47" x14ac:dyDescent="0.25">
      <c r="A1673" t="str">
        <f t="shared" si="196"/>
        <v>C239-2</v>
      </c>
      <c r="B1673" t="str">
        <f t="shared" si="197"/>
        <v>GND</v>
      </c>
      <c r="C1673" t="str">
        <f t="shared" si="198"/>
        <v>C239-GND</v>
      </c>
      <c r="D1673" t="str">
        <f t="shared" si="199"/>
        <v>C239-2</v>
      </c>
      <c r="E1673" t="s">
        <v>1478</v>
      </c>
      <c r="F1673">
        <v>2</v>
      </c>
      <c r="G1673" t="s">
        <v>291</v>
      </c>
      <c r="AT1673" t="str">
        <f t="shared" si="200"/>
        <v>GND</v>
      </c>
      <c r="AU1673" t="str">
        <f t="shared" si="201"/>
        <v>--</v>
      </c>
    </row>
    <row r="1674" spans="1:47" x14ac:dyDescent="0.25">
      <c r="A1674" t="str">
        <f t="shared" si="196"/>
        <v>C240-1</v>
      </c>
      <c r="B1674" t="str">
        <f t="shared" si="197"/>
        <v>+1.1V_LPDDR4</v>
      </c>
      <c r="C1674" t="str">
        <f t="shared" si="198"/>
        <v>C240-+1.1V_LPDDR4</v>
      </c>
      <c r="D1674" t="str">
        <f t="shared" si="199"/>
        <v>C240-1</v>
      </c>
      <c r="E1674" t="s">
        <v>1479</v>
      </c>
      <c r="F1674">
        <v>1</v>
      </c>
      <c r="G1674" t="s">
        <v>293</v>
      </c>
      <c r="AT1674" t="str">
        <f t="shared" si="200"/>
        <v>+1.1V_LPDDR4</v>
      </c>
      <c r="AU1674" t="str">
        <f t="shared" si="201"/>
        <v>--</v>
      </c>
    </row>
    <row r="1675" spans="1:47" x14ac:dyDescent="0.25">
      <c r="A1675" t="str">
        <f t="shared" si="196"/>
        <v>C240-2</v>
      </c>
      <c r="B1675" t="str">
        <f t="shared" si="197"/>
        <v>GND</v>
      </c>
      <c r="C1675" t="str">
        <f t="shared" si="198"/>
        <v>C240-GND</v>
      </c>
      <c r="D1675" t="str">
        <f t="shared" si="199"/>
        <v>C240-2</v>
      </c>
      <c r="E1675" t="s">
        <v>1479</v>
      </c>
      <c r="F1675">
        <v>2</v>
      </c>
      <c r="G1675" t="s">
        <v>291</v>
      </c>
      <c r="AT1675" t="str">
        <f t="shared" si="200"/>
        <v>GND</v>
      </c>
      <c r="AU1675" t="str">
        <f t="shared" si="201"/>
        <v>--</v>
      </c>
    </row>
    <row r="1676" spans="1:47" x14ac:dyDescent="0.25">
      <c r="A1676" t="str">
        <f t="shared" si="196"/>
        <v>C241-1</v>
      </c>
      <c r="B1676" t="str">
        <f t="shared" si="197"/>
        <v>+1.8V</v>
      </c>
      <c r="C1676" t="str">
        <f t="shared" si="198"/>
        <v>C241-+1.8V</v>
      </c>
      <c r="D1676" t="str">
        <f t="shared" si="199"/>
        <v>C241-1</v>
      </c>
      <c r="E1676" t="s">
        <v>1480</v>
      </c>
      <c r="F1676">
        <v>1</v>
      </c>
      <c r="G1676" t="s">
        <v>295</v>
      </c>
      <c r="AT1676" t="str">
        <f t="shared" si="200"/>
        <v>+1.8V</v>
      </c>
      <c r="AU1676" t="str">
        <f t="shared" si="201"/>
        <v>--</v>
      </c>
    </row>
    <row r="1677" spans="1:47" x14ac:dyDescent="0.25">
      <c r="A1677" t="str">
        <f t="shared" si="196"/>
        <v>C241-2</v>
      </c>
      <c r="B1677" t="str">
        <f t="shared" si="197"/>
        <v>GND</v>
      </c>
      <c r="C1677" t="str">
        <f t="shared" si="198"/>
        <v>C241-GND</v>
      </c>
      <c r="D1677" t="str">
        <f t="shared" si="199"/>
        <v>C241-2</v>
      </c>
      <c r="E1677" t="s">
        <v>1480</v>
      </c>
      <c r="F1677">
        <v>2</v>
      </c>
      <c r="G1677" t="s">
        <v>291</v>
      </c>
      <c r="AT1677" t="str">
        <f t="shared" si="200"/>
        <v>GND</v>
      </c>
      <c r="AU1677" t="str">
        <f t="shared" si="201"/>
        <v>--</v>
      </c>
    </row>
    <row r="1678" spans="1:47" x14ac:dyDescent="0.25">
      <c r="A1678" t="str">
        <f t="shared" si="196"/>
        <v>C242-1</v>
      </c>
      <c r="B1678" t="str">
        <f t="shared" si="197"/>
        <v>+1.1V_LPDDR4</v>
      </c>
      <c r="C1678" t="str">
        <f t="shared" si="198"/>
        <v>C242-+1.1V_LPDDR4</v>
      </c>
      <c r="D1678" t="str">
        <f t="shared" si="199"/>
        <v>C242-1</v>
      </c>
      <c r="E1678" t="s">
        <v>1481</v>
      </c>
      <c r="F1678">
        <v>1</v>
      </c>
      <c r="G1678" t="s">
        <v>293</v>
      </c>
      <c r="AT1678" t="str">
        <f t="shared" si="200"/>
        <v>+1.1V_LPDDR4</v>
      </c>
      <c r="AU1678" t="str">
        <f t="shared" si="201"/>
        <v>--</v>
      </c>
    </row>
    <row r="1679" spans="1:47" x14ac:dyDescent="0.25">
      <c r="A1679" t="str">
        <f t="shared" si="196"/>
        <v>C242-2</v>
      </c>
      <c r="B1679" t="str">
        <f t="shared" si="197"/>
        <v>GND</v>
      </c>
      <c r="C1679" t="str">
        <f t="shared" si="198"/>
        <v>C242-GND</v>
      </c>
      <c r="D1679" t="str">
        <f t="shared" si="199"/>
        <v>C242-2</v>
      </c>
      <c r="E1679" t="s">
        <v>1481</v>
      </c>
      <c r="F1679">
        <v>2</v>
      </c>
      <c r="G1679" t="s">
        <v>291</v>
      </c>
      <c r="AT1679" t="str">
        <f t="shared" si="200"/>
        <v>GND</v>
      </c>
      <c r="AU1679" t="str">
        <f t="shared" si="201"/>
        <v>--</v>
      </c>
    </row>
    <row r="1680" spans="1:47" x14ac:dyDescent="0.25">
      <c r="A1680" t="str">
        <f t="shared" si="196"/>
        <v>C243-1</v>
      </c>
      <c r="B1680" t="str">
        <f t="shared" si="197"/>
        <v>+1.8V</v>
      </c>
      <c r="C1680" t="str">
        <f t="shared" si="198"/>
        <v>C243-+1.8V</v>
      </c>
      <c r="D1680" t="str">
        <f t="shared" si="199"/>
        <v>C243-1</v>
      </c>
      <c r="E1680" t="s">
        <v>1482</v>
      </c>
      <c r="F1680">
        <v>1</v>
      </c>
      <c r="G1680" t="s">
        <v>295</v>
      </c>
      <c r="AT1680" t="str">
        <f t="shared" si="200"/>
        <v>+1.8V</v>
      </c>
      <c r="AU1680" t="str">
        <f t="shared" si="201"/>
        <v>--</v>
      </c>
    </row>
    <row r="1681" spans="1:47" x14ac:dyDescent="0.25">
      <c r="A1681" t="str">
        <f t="shared" si="196"/>
        <v>C243-2</v>
      </c>
      <c r="B1681" t="str">
        <f t="shared" si="197"/>
        <v>GND</v>
      </c>
      <c r="C1681" t="str">
        <f t="shared" si="198"/>
        <v>C243-GND</v>
      </c>
      <c r="D1681" t="str">
        <f t="shared" si="199"/>
        <v>C243-2</v>
      </c>
      <c r="E1681" t="s">
        <v>1482</v>
      </c>
      <c r="F1681">
        <v>2</v>
      </c>
      <c r="G1681" t="s">
        <v>291</v>
      </c>
      <c r="AT1681" t="str">
        <f t="shared" si="200"/>
        <v>GND</v>
      </c>
      <c r="AU1681" t="str">
        <f t="shared" si="201"/>
        <v>--</v>
      </c>
    </row>
    <row r="1682" spans="1:47" x14ac:dyDescent="0.25">
      <c r="A1682" t="str">
        <f t="shared" si="196"/>
        <v>C244-1</v>
      </c>
      <c r="B1682" t="str">
        <f t="shared" si="197"/>
        <v>+1.1V_LPDDR4</v>
      </c>
      <c r="C1682" t="str">
        <f t="shared" si="198"/>
        <v>C244-+1.1V_LPDDR4</v>
      </c>
      <c r="D1682" t="str">
        <f t="shared" si="199"/>
        <v>C244-1</v>
      </c>
      <c r="E1682" t="s">
        <v>1483</v>
      </c>
      <c r="F1682">
        <v>1</v>
      </c>
      <c r="G1682" t="s">
        <v>293</v>
      </c>
      <c r="AT1682" t="str">
        <f t="shared" si="200"/>
        <v>+1.1V_LPDDR4</v>
      </c>
      <c r="AU1682" t="str">
        <f t="shared" si="201"/>
        <v>--</v>
      </c>
    </row>
    <row r="1683" spans="1:47" x14ac:dyDescent="0.25">
      <c r="A1683" t="str">
        <f t="shared" si="196"/>
        <v>C244-2</v>
      </c>
      <c r="B1683" t="str">
        <f t="shared" si="197"/>
        <v>GND</v>
      </c>
      <c r="C1683" t="str">
        <f t="shared" si="198"/>
        <v>C244-GND</v>
      </c>
      <c r="D1683" t="str">
        <f t="shared" si="199"/>
        <v>C244-2</v>
      </c>
      <c r="E1683" t="s">
        <v>1483</v>
      </c>
      <c r="F1683">
        <v>2</v>
      </c>
      <c r="G1683" t="s">
        <v>291</v>
      </c>
      <c r="AT1683" t="str">
        <f t="shared" si="200"/>
        <v>GND</v>
      </c>
      <c r="AU1683" t="str">
        <f t="shared" si="201"/>
        <v>--</v>
      </c>
    </row>
    <row r="1684" spans="1:47" x14ac:dyDescent="0.25">
      <c r="A1684" t="str">
        <f t="shared" si="196"/>
        <v>C245-1</v>
      </c>
      <c r="B1684" t="str">
        <f t="shared" si="197"/>
        <v>NetC245_1</v>
      </c>
      <c r="C1684" t="str">
        <f t="shared" si="198"/>
        <v>C245-NetC245_1</v>
      </c>
      <c r="D1684" t="str">
        <f t="shared" si="199"/>
        <v>C245-1</v>
      </c>
      <c r="E1684" t="s">
        <v>1484</v>
      </c>
      <c r="F1684">
        <v>1</v>
      </c>
      <c r="G1684" t="s">
        <v>612</v>
      </c>
      <c r="AT1684" t="str">
        <f t="shared" si="200"/>
        <v>NetC245_1</v>
      </c>
      <c r="AU1684" t="str">
        <f t="shared" si="201"/>
        <v>--</v>
      </c>
    </row>
    <row r="1685" spans="1:47" x14ac:dyDescent="0.25">
      <c r="A1685" t="str">
        <f t="shared" si="196"/>
        <v>C245-2</v>
      </c>
      <c r="B1685" t="str">
        <f t="shared" si="197"/>
        <v>GND</v>
      </c>
      <c r="C1685" t="str">
        <f t="shared" si="198"/>
        <v>C245-GND</v>
      </c>
      <c r="D1685" t="str">
        <f t="shared" si="199"/>
        <v>C245-2</v>
      </c>
      <c r="E1685" t="s">
        <v>1484</v>
      </c>
      <c r="F1685">
        <v>2</v>
      </c>
      <c r="G1685" t="s">
        <v>291</v>
      </c>
      <c r="AT1685" t="str">
        <f t="shared" si="200"/>
        <v>GND</v>
      </c>
      <c r="AU1685" t="str">
        <f t="shared" si="201"/>
        <v>--</v>
      </c>
    </row>
    <row r="1686" spans="1:47" x14ac:dyDescent="0.25">
      <c r="A1686" t="str">
        <f t="shared" si="196"/>
        <v>C246-1</v>
      </c>
      <c r="B1686" t="str">
        <f t="shared" si="197"/>
        <v>S_OUT_P</v>
      </c>
      <c r="C1686" t="str">
        <f t="shared" si="198"/>
        <v>C246-S_OUT_P</v>
      </c>
      <c r="D1686" t="str">
        <f t="shared" si="199"/>
        <v>C246-1</v>
      </c>
      <c r="E1686" t="s">
        <v>1485</v>
      </c>
      <c r="F1686">
        <v>1</v>
      </c>
      <c r="G1686" t="s">
        <v>783</v>
      </c>
      <c r="AT1686" t="str">
        <f t="shared" si="200"/>
        <v>S_OUT_P</v>
      </c>
      <c r="AU1686" t="str">
        <f t="shared" si="201"/>
        <v>--</v>
      </c>
    </row>
    <row r="1687" spans="1:47" x14ac:dyDescent="0.25">
      <c r="A1687" t="str">
        <f t="shared" si="196"/>
        <v>C246-2</v>
      </c>
      <c r="B1687" t="str">
        <f t="shared" si="197"/>
        <v>SGMII0_OUT_P</v>
      </c>
      <c r="C1687" t="str">
        <f t="shared" si="198"/>
        <v>C246-SGMII0_OUT_P</v>
      </c>
      <c r="D1687" t="str">
        <f t="shared" si="199"/>
        <v>C246-2</v>
      </c>
      <c r="E1687" t="s">
        <v>1485</v>
      </c>
      <c r="F1687">
        <v>2</v>
      </c>
      <c r="G1687" t="s">
        <v>758</v>
      </c>
      <c r="AT1687" t="str">
        <f t="shared" si="200"/>
        <v>SGMII0_OUT_P</v>
      </c>
      <c r="AU1687" t="str">
        <f t="shared" si="201"/>
        <v>--</v>
      </c>
    </row>
    <row r="1688" spans="1:47" x14ac:dyDescent="0.25">
      <c r="A1688" t="str">
        <f t="shared" si="196"/>
        <v>C247-1</v>
      </c>
      <c r="B1688" t="str">
        <f t="shared" si="197"/>
        <v>S_OUT_N</v>
      </c>
      <c r="C1688" t="str">
        <f t="shared" si="198"/>
        <v>C247-S_OUT_N</v>
      </c>
      <c r="D1688" t="str">
        <f t="shared" si="199"/>
        <v>C247-1</v>
      </c>
      <c r="E1688" t="s">
        <v>1486</v>
      </c>
      <c r="F1688">
        <v>1</v>
      </c>
      <c r="G1688" t="s">
        <v>781</v>
      </c>
      <c r="AT1688" t="str">
        <f t="shared" si="200"/>
        <v>S_OUT_N</v>
      </c>
      <c r="AU1688" t="str">
        <f t="shared" si="201"/>
        <v>--</v>
      </c>
    </row>
    <row r="1689" spans="1:47" x14ac:dyDescent="0.25">
      <c r="A1689" t="str">
        <f t="shared" si="196"/>
        <v>C247-2</v>
      </c>
      <c r="B1689" t="str">
        <f t="shared" si="197"/>
        <v>SGMII0_OUT_N</v>
      </c>
      <c r="C1689" t="str">
        <f t="shared" si="198"/>
        <v>C247-SGMII0_OUT_N</v>
      </c>
      <c r="D1689" t="str">
        <f t="shared" si="199"/>
        <v>C247-2</v>
      </c>
      <c r="E1689" t="s">
        <v>1486</v>
      </c>
      <c r="F1689">
        <v>2</v>
      </c>
      <c r="G1689" t="s">
        <v>756</v>
      </c>
      <c r="AT1689" t="str">
        <f t="shared" si="200"/>
        <v>SGMII0_OUT_N</v>
      </c>
      <c r="AU1689" t="str">
        <f t="shared" si="201"/>
        <v>--</v>
      </c>
    </row>
    <row r="1690" spans="1:47" x14ac:dyDescent="0.25">
      <c r="A1690" t="str">
        <f t="shared" si="196"/>
        <v>C248-1</v>
      </c>
      <c r="B1690" t="str">
        <f t="shared" si="197"/>
        <v>+3.3V</v>
      </c>
      <c r="C1690" t="str">
        <f t="shared" si="198"/>
        <v>C248-+3.3V</v>
      </c>
      <c r="D1690" t="str">
        <f t="shared" si="199"/>
        <v>C248-1</v>
      </c>
      <c r="E1690" t="s">
        <v>1487</v>
      </c>
      <c r="F1690">
        <v>1</v>
      </c>
      <c r="G1690" t="s">
        <v>303</v>
      </c>
      <c r="AT1690" t="str">
        <f t="shared" si="200"/>
        <v>+3.3V</v>
      </c>
      <c r="AU1690" t="str">
        <f t="shared" si="201"/>
        <v>--</v>
      </c>
    </row>
    <row r="1691" spans="1:47" x14ac:dyDescent="0.25">
      <c r="A1691" t="str">
        <f t="shared" si="196"/>
        <v>C248-2</v>
      </c>
      <c r="B1691" t="str">
        <f t="shared" si="197"/>
        <v>GND</v>
      </c>
      <c r="C1691" t="str">
        <f t="shared" si="198"/>
        <v>C248-GND</v>
      </c>
      <c r="D1691" t="str">
        <f t="shared" si="199"/>
        <v>C248-2</v>
      </c>
      <c r="E1691" t="s">
        <v>1487</v>
      </c>
      <c r="F1691">
        <v>2</v>
      </c>
      <c r="G1691" t="s">
        <v>291</v>
      </c>
      <c r="AT1691" t="str">
        <f t="shared" si="200"/>
        <v>GND</v>
      </c>
      <c r="AU1691" t="str">
        <f t="shared" si="201"/>
        <v>--</v>
      </c>
    </row>
    <row r="1692" spans="1:47" x14ac:dyDescent="0.25">
      <c r="A1692" t="str">
        <f t="shared" si="196"/>
        <v>C249-1</v>
      </c>
      <c r="B1692" t="str">
        <f t="shared" si="197"/>
        <v>GND</v>
      </c>
      <c r="C1692" t="str">
        <f t="shared" si="198"/>
        <v>C249-GND</v>
      </c>
      <c r="D1692" t="str">
        <f t="shared" si="199"/>
        <v>C249-1</v>
      </c>
      <c r="E1692" t="s">
        <v>1488</v>
      </c>
      <c r="F1692">
        <v>1</v>
      </c>
      <c r="G1692" t="s">
        <v>291</v>
      </c>
      <c r="AT1692" t="str">
        <f t="shared" si="200"/>
        <v>GND</v>
      </c>
      <c r="AU1692" t="str">
        <f t="shared" si="201"/>
        <v>--</v>
      </c>
    </row>
    <row r="1693" spans="1:47" x14ac:dyDescent="0.25">
      <c r="A1693" t="str">
        <f t="shared" si="196"/>
        <v>C249-2</v>
      </c>
      <c r="B1693" t="str">
        <f t="shared" si="197"/>
        <v>VCCIOD</v>
      </c>
      <c r="C1693" t="str">
        <f t="shared" si="198"/>
        <v>C249-VCCIOD</v>
      </c>
      <c r="D1693" t="str">
        <f t="shared" si="199"/>
        <v>C249-2</v>
      </c>
      <c r="E1693" t="s">
        <v>1488</v>
      </c>
      <c r="F1693">
        <v>2</v>
      </c>
      <c r="G1693" t="s">
        <v>451</v>
      </c>
      <c r="AT1693" t="str">
        <f t="shared" si="200"/>
        <v>VCCIOD</v>
      </c>
      <c r="AU1693" t="str">
        <f t="shared" si="201"/>
        <v>--</v>
      </c>
    </row>
    <row r="1694" spans="1:47" x14ac:dyDescent="0.25">
      <c r="A1694" t="str">
        <f t="shared" si="196"/>
        <v>C250-1</v>
      </c>
      <c r="B1694" t="str">
        <f t="shared" si="197"/>
        <v>+3.3V</v>
      </c>
      <c r="C1694" t="str">
        <f t="shared" si="198"/>
        <v>C250-+3.3V</v>
      </c>
      <c r="D1694" t="str">
        <f t="shared" si="199"/>
        <v>C250-1</v>
      </c>
      <c r="E1694" t="s">
        <v>1489</v>
      </c>
      <c r="F1694">
        <v>1</v>
      </c>
      <c r="G1694" t="s">
        <v>303</v>
      </c>
      <c r="AT1694" t="str">
        <f t="shared" si="200"/>
        <v>+3.3V</v>
      </c>
      <c r="AU1694" t="str">
        <f t="shared" si="201"/>
        <v>--</v>
      </c>
    </row>
    <row r="1695" spans="1:47" x14ac:dyDescent="0.25">
      <c r="A1695" t="str">
        <f t="shared" si="196"/>
        <v>C250-2</v>
      </c>
      <c r="B1695" t="str">
        <f t="shared" si="197"/>
        <v>GND</v>
      </c>
      <c r="C1695" t="str">
        <f t="shared" si="198"/>
        <v>C250-GND</v>
      </c>
      <c r="D1695" t="str">
        <f t="shared" si="199"/>
        <v>C250-2</v>
      </c>
      <c r="E1695" t="s">
        <v>1489</v>
      </c>
      <c r="F1695">
        <v>2</v>
      </c>
      <c r="G1695" t="s">
        <v>291</v>
      </c>
      <c r="AT1695" t="str">
        <f t="shared" si="200"/>
        <v>GND</v>
      </c>
      <c r="AU1695" t="str">
        <f t="shared" si="201"/>
        <v>--</v>
      </c>
    </row>
    <row r="1696" spans="1:47" x14ac:dyDescent="0.25">
      <c r="A1696" t="str">
        <f t="shared" si="196"/>
        <v>C251-1</v>
      </c>
      <c r="B1696" t="str">
        <f t="shared" si="197"/>
        <v>+3.3V</v>
      </c>
      <c r="C1696" t="str">
        <f t="shared" si="198"/>
        <v>C251-+3.3V</v>
      </c>
      <c r="D1696" t="str">
        <f t="shared" si="199"/>
        <v>C251-1</v>
      </c>
      <c r="E1696" t="s">
        <v>1490</v>
      </c>
      <c r="F1696">
        <v>1</v>
      </c>
      <c r="G1696" t="s">
        <v>303</v>
      </c>
      <c r="AT1696" t="str">
        <f t="shared" si="200"/>
        <v>+3.3V</v>
      </c>
      <c r="AU1696" t="str">
        <f t="shared" si="201"/>
        <v>--</v>
      </c>
    </row>
    <row r="1697" spans="1:47" x14ac:dyDescent="0.25">
      <c r="A1697" t="str">
        <f t="shared" si="196"/>
        <v>C251-2</v>
      </c>
      <c r="B1697" t="str">
        <f t="shared" si="197"/>
        <v>GND</v>
      </c>
      <c r="C1697" t="str">
        <f t="shared" si="198"/>
        <v>C251-GND</v>
      </c>
      <c r="D1697" t="str">
        <f t="shared" si="199"/>
        <v>C251-2</v>
      </c>
      <c r="E1697" t="s">
        <v>1490</v>
      </c>
      <c r="F1697">
        <v>2</v>
      </c>
      <c r="G1697" t="s">
        <v>291</v>
      </c>
      <c r="AT1697" t="str">
        <f t="shared" si="200"/>
        <v>GND</v>
      </c>
      <c r="AU1697" t="str">
        <f t="shared" si="201"/>
        <v>--</v>
      </c>
    </row>
    <row r="1698" spans="1:47" x14ac:dyDescent="0.25">
      <c r="A1698" t="str">
        <f t="shared" si="196"/>
        <v>C252-1</v>
      </c>
      <c r="B1698" t="str">
        <f t="shared" si="197"/>
        <v>+3.3V</v>
      </c>
      <c r="C1698" t="str">
        <f t="shared" si="198"/>
        <v>C252-+3.3V</v>
      </c>
      <c r="D1698" t="str">
        <f t="shared" si="199"/>
        <v>C252-1</v>
      </c>
      <c r="E1698" t="s">
        <v>1491</v>
      </c>
      <c r="F1698">
        <v>1</v>
      </c>
      <c r="G1698" t="s">
        <v>303</v>
      </c>
      <c r="AT1698" t="str">
        <f t="shared" si="200"/>
        <v>+3.3V</v>
      </c>
      <c r="AU1698" t="str">
        <f t="shared" si="201"/>
        <v>--</v>
      </c>
    </row>
    <row r="1699" spans="1:47" x14ac:dyDescent="0.25">
      <c r="A1699" t="str">
        <f t="shared" si="196"/>
        <v>C252-2</v>
      </c>
      <c r="B1699" t="str">
        <f t="shared" si="197"/>
        <v>GND</v>
      </c>
      <c r="C1699" t="str">
        <f t="shared" si="198"/>
        <v>C252-GND</v>
      </c>
      <c r="D1699" t="str">
        <f t="shared" si="199"/>
        <v>C252-2</v>
      </c>
      <c r="E1699" t="s">
        <v>1491</v>
      </c>
      <c r="F1699">
        <v>2</v>
      </c>
      <c r="G1699" t="s">
        <v>291</v>
      </c>
      <c r="AT1699" t="str">
        <f t="shared" si="200"/>
        <v>GND</v>
      </c>
      <c r="AU1699" t="str">
        <f t="shared" si="201"/>
        <v>--</v>
      </c>
    </row>
    <row r="1700" spans="1:47" x14ac:dyDescent="0.25">
      <c r="A1700" t="str">
        <f t="shared" si="196"/>
        <v>C253-1</v>
      </c>
      <c r="B1700" t="str">
        <f t="shared" si="197"/>
        <v>AVDD18</v>
      </c>
      <c r="C1700" t="str">
        <f t="shared" si="198"/>
        <v>C253-AVDD18</v>
      </c>
      <c r="D1700" t="str">
        <f t="shared" si="199"/>
        <v>C253-1</v>
      </c>
      <c r="E1700" t="s">
        <v>1492</v>
      </c>
      <c r="F1700">
        <v>1</v>
      </c>
      <c r="G1700" t="s">
        <v>307</v>
      </c>
      <c r="AT1700" t="str">
        <f t="shared" si="200"/>
        <v>AVDD18</v>
      </c>
      <c r="AU1700" t="str">
        <f t="shared" si="201"/>
        <v>--</v>
      </c>
    </row>
    <row r="1701" spans="1:47" x14ac:dyDescent="0.25">
      <c r="A1701" t="str">
        <f t="shared" si="196"/>
        <v>C253-2</v>
      </c>
      <c r="B1701" t="str">
        <f t="shared" si="197"/>
        <v>GND</v>
      </c>
      <c r="C1701" t="str">
        <f t="shared" si="198"/>
        <v>C253-GND</v>
      </c>
      <c r="D1701" t="str">
        <f t="shared" si="199"/>
        <v>C253-2</v>
      </c>
      <c r="E1701" t="s">
        <v>1492</v>
      </c>
      <c r="F1701">
        <v>2</v>
      </c>
      <c r="G1701" t="s">
        <v>291</v>
      </c>
      <c r="AT1701" t="str">
        <f t="shared" si="200"/>
        <v>GND</v>
      </c>
      <c r="AU1701" t="str">
        <f t="shared" si="201"/>
        <v>--</v>
      </c>
    </row>
    <row r="1702" spans="1:47" x14ac:dyDescent="0.25">
      <c r="A1702" t="str">
        <f t="shared" si="196"/>
        <v>C254-1</v>
      </c>
      <c r="B1702" t="str">
        <f t="shared" si="197"/>
        <v>AVDD18</v>
      </c>
      <c r="C1702" t="str">
        <f t="shared" si="198"/>
        <v>C254-AVDD18</v>
      </c>
      <c r="D1702" t="str">
        <f t="shared" si="199"/>
        <v>C254-1</v>
      </c>
      <c r="E1702" t="s">
        <v>1493</v>
      </c>
      <c r="F1702">
        <v>1</v>
      </c>
      <c r="G1702" t="s">
        <v>307</v>
      </c>
      <c r="AT1702" t="str">
        <f t="shared" si="200"/>
        <v>AVDD18</v>
      </c>
      <c r="AU1702" t="str">
        <f t="shared" si="201"/>
        <v>--</v>
      </c>
    </row>
    <row r="1703" spans="1:47" x14ac:dyDescent="0.25">
      <c r="A1703" t="str">
        <f t="shared" si="196"/>
        <v>C254-2</v>
      </c>
      <c r="B1703" t="str">
        <f t="shared" si="197"/>
        <v>GND</v>
      </c>
      <c r="C1703" t="str">
        <f t="shared" si="198"/>
        <v>C254-GND</v>
      </c>
      <c r="D1703" t="str">
        <f t="shared" si="199"/>
        <v>C254-2</v>
      </c>
      <c r="E1703" t="s">
        <v>1493</v>
      </c>
      <c r="F1703">
        <v>2</v>
      </c>
      <c r="G1703" t="s">
        <v>291</v>
      </c>
      <c r="AT1703" t="str">
        <f t="shared" si="200"/>
        <v>GND</v>
      </c>
      <c r="AU1703" t="str">
        <f t="shared" si="201"/>
        <v>--</v>
      </c>
    </row>
    <row r="1704" spans="1:47" x14ac:dyDescent="0.25">
      <c r="A1704" t="str">
        <f t="shared" si="196"/>
        <v>C255-1</v>
      </c>
      <c r="B1704" t="str">
        <f t="shared" si="197"/>
        <v>AVDD18</v>
      </c>
      <c r="C1704" t="str">
        <f t="shared" si="198"/>
        <v>C255-AVDD18</v>
      </c>
      <c r="D1704" t="str">
        <f t="shared" si="199"/>
        <v>C255-1</v>
      </c>
      <c r="E1704" t="s">
        <v>1494</v>
      </c>
      <c r="F1704">
        <v>1</v>
      </c>
      <c r="G1704" t="s">
        <v>307</v>
      </c>
      <c r="AT1704" t="str">
        <f t="shared" si="200"/>
        <v>AVDD18</v>
      </c>
      <c r="AU1704" t="str">
        <f t="shared" si="201"/>
        <v>--</v>
      </c>
    </row>
    <row r="1705" spans="1:47" x14ac:dyDescent="0.25">
      <c r="A1705" t="str">
        <f t="shared" si="196"/>
        <v>C255-2</v>
      </c>
      <c r="B1705" t="str">
        <f t="shared" si="197"/>
        <v>GND</v>
      </c>
      <c r="C1705" t="str">
        <f t="shared" si="198"/>
        <v>C255-GND</v>
      </c>
      <c r="D1705" t="str">
        <f t="shared" si="199"/>
        <v>C255-2</v>
      </c>
      <c r="E1705" t="s">
        <v>1494</v>
      </c>
      <c r="F1705">
        <v>2</v>
      </c>
      <c r="G1705" t="s">
        <v>291</v>
      </c>
      <c r="AT1705" t="str">
        <f t="shared" si="200"/>
        <v>GND</v>
      </c>
      <c r="AU1705" t="str">
        <f t="shared" si="201"/>
        <v>--</v>
      </c>
    </row>
    <row r="1706" spans="1:47" x14ac:dyDescent="0.25">
      <c r="A1706" t="str">
        <f t="shared" si="196"/>
        <v>C256-1</v>
      </c>
      <c r="B1706" t="str">
        <f t="shared" si="197"/>
        <v>AVDD18</v>
      </c>
      <c r="C1706" t="str">
        <f t="shared" si="198"/>
        <v>C256-AVDD18</v>
      </c>
      <c r="D1706" t="str">
        <f t="shared" si="199"/>
        <v>C256-1</v>
      </c>
      <c r="E1706" t="s">
        <v>1495</v>
      </c>
      <c r="F1706">
        <v>1</v>
      </c>
      <c r="G1706" t="s">
        <v>307</v>
      </c>
      <c r="AT1706" t="str">
        <f t="shared" si="200"/>
        <v>AVDD18</v>
      </c>
      <c r="AU1706" t="str">
        <f t="shared" si="201"/>
        <v>--</v>
      </c>
    </row>
    <row r="1707" spans="1:47" x14ac:dyDescent="0.25">
      <c r="A1707" t="str">
        <f t="shared" si="196"/>
        <v>C256-2</v>
      </c>
      <c r="B1707" t="str">
        <f t="shared" si="197"/>
        <v>GND</v>
      </c>
      <c r="C1707" t="str">
        <f t="shared" si="198"/>
        <v>C256-GND</v>
      </c>
      <c r="D1707" t="str">
        <f t="shared" si="199"/>
        <v>C256-2</v>
      </c>
      <c r="E1707" t="s">
        <v>1495</v>
      </c>
      <c r="F1707">
        <v>2</v>
      </c>
      <c r="G1707" t="s">
        <v>291</v>
      </c>
      <c r="AT1707" t="str">
        <f t="shared" si="200"/>
        <v>GND</v>
      </c>
      <c r="AU1707" t="str">
        <f t="shared" si="201"/>
        <v>--</v>
      </c>
    </row>
    <row r="1708" spans="1:47" x14ac:dyDescent="0.25">
      <c r="A1708" t="str">
        <f t="shared" si="196"/>
        <v>C257-1</v>
      </c>
      <c r="B1708" t="str">
        <f t="shared" si="197"/>
        <v>DVDD1V0</v>
      </c>
      <c r="C1708" t="str">
        <f t="shared" si="198"/>
        <v>C257-DVDD1V0</v>
      </c>
      <c r="D1708" t="str">
        <f t="shared" si="199"/>
        <v>C257-1</v>
      </c>
      <c r="E1708" t="s">
        <v>1496</v>
      </c>
      <c r="F1708">
        <v>1</v>
      </c>
      <c r="G1708" t="s">
        <v>485</v>
      </c>
      <c r="AT1708" t="str">
        <f t="shared" si="200"/>
        <v>DVDD1V0</v>
      </c>
      <c r="AU1708" t="str">
        <f t="shared" si="201"/>
        <v>--</v>
      </c>
    </row>
    <row r="1709" spans="1:47" x14ac:dyDescent="0.25">
      <c r="A1709" t="str">
        <f t="shared" si="196"/>
        <v>C257-2</v>
      </c>
      <c r="B1709" t="str">
        <f t="shared" si="197"/>
        <v>GND</v>
      </c>
      <c r="C1709" t="str">
        <f t="shared" si="198"/>
        <v>C257-GND</v>
      </c>
      <c r="D1709" t="str">
        <f t="shared" si="199"/>
        <v>C257-2</v>
      </c>
      <c r="E1709" t="s">
        <v>1496</v>
      </c>
      <c r="F1709">
        <v>2</v>
      </c>
      <c r="G1709" t="s">
        <v>291</v>
      </c>
      <c r="AT1709" t="str">
        <f t="shared" si="200"/>
        <v>GND</v>
      </c>
      <c r="AU1709" t="str">
        <f t="shared" si="201"/>
        <v>--</v>
      </c>
    </row>
    <row r="1710" spans="1:47" x14ac:dyDescent="0.25">
      <c r="A1710" t="str">
        <f t="shared" si="196"/>
        <v>C258-1</v>
      </c>
      <c r="B1710" t="str">
        <f t="shared" si="197"/>
        <v>DVDD1V0</v>
      </c>
      <c r="C1710" t="str">
        <f t="shared" si="198"/>
        <v>C258-DVDD1V0</v>
      </c>
      <c r="D1710" t="str">
        <f t="shared" si="199"/>
        <v>C258-1</v>
      </c>
      <c r="E1710" t="s">
        <v>1497</v>
      </c>
      <c r="F1710">
        <v>1</v>
      </c>
      <c r="G1710" t="s">
        <v>485</v>
      </c>
      <c r="AT1710" t="str">
        <f t="shared" si="200"/>
        <v>DVDD1V0</v>
      </c>
      <c r="AU1710" t="str">
        <f t="shared" si="201"/>
        <v>--</v>
      </c>
    </row>
    <row r="1711" spans="1:47" x14ac:dyDescent="0.25">
      <c r="A1711" t="str">
        <f t="shared" si="196"/>
        <v>C258-2</v>
      </c>
      <c r="B1711" t="str">
        <f t="shared" si="197"/>
        <v>GND</v>
      </c>
      <c r="C1711" t="str">
        <f t="shared" si="198"/>
        <v>C258-GND</v>
      </c>
      <c r="D1711" t="str">
        <f t="shared" si="199"/>
        <v>C258-2</v>
      </c>
      <c r="E1711" t="s">
        <v>1497</v>
      </c>
      <c r="F1711">
        <v>2</v>
      </c>
      <c r="G1711" t="s">
        <v>291</v>
      </c>
      <c r="AT1711" t="str">
        <f t="shared" si="200"/>
        <v>GND</v>
      </c>
      <c r="AU1711" t="str">
        <f t="shared" si="201"/>
        <v>--</v>
      </c>
    </row>
    <row r="1712" spans="1:47" x14ac:dyDescent="0.25">
      <c r="A1712" t="str">
        <f t="shared" si="196"/>
        <v>C259-1</v>
      </c>
      <c r="B1712" t="str">
        <f t="shared" si="197"/>
        <v>DVDD1V0</v>
      </c>
      <c r="C1712" t="str">
        <f t="shared" si="198"/>
        <v>C259-DVDD1V0</v>
      </c>
      <c r="D1712" t="str">
        <f t="shared" si="199"/>
        <v>C259-1</v>
      </c>
      <c r="E1712" t="s">
        <v>1498</v>
      </c>
      <c r="F1712">
        <v>1</v>
      </c>
      <c r="G1712" t="s">
        <v>485</v>
      </c>
      <c r="AT1712" t="str">
        <f t="shared" si="200"/>
        <v>DVDD1V0</v>
      </c>
      <c r="AU1712" t="str">
        <f t="shared" si="201"/>
        <v>--</v>
      </c>
    </row>
    <row r="1713" spans="1:47" x14ac:dyDescent="0.25">
      <c r="A1713" t="str">
        <f t="shared" si="196"/>
        <v>C259-2</v>
      </c>
      <c r="B1713" t="str">
        <f t="shared" si="197"/>
        <v>GND</v>
      </c>
      <c r="C1713" t="str">
        <f t="shared" si="198"/>
        <v>C259-GND</v>
      </c>
      <c r="D1713" t="str">
        <f t="shared" si="199"/>
        <v>C259-2</v>
      </c>
      <c r="E1713" t="s">
        <v>1498</v>
      </c>
      <c r="F1713">
        <v>2</v>
      </c>
      <c r="G1713" t="s">
        <v>291</v>
      </c>
      <c r="AT1713" t="str">
        <f t="shared" si="200"/>
        <v>GND</v>
      </c>
      <c r="AU1713" t="str">
        <f t="shared" si="201"/>
        <v>--</v>
      </c>
    </row>
    <row r="1714" spans="1:47" x14ac:dyDescent="0.25">
      <c r="A1714" t="str">
        <f t="shared" si="196"/>
        <v>C260-1</v>
      </c>
      <c r="B1714" t="str">
        <f t="shared" si="197"/>
        <v>GND</v>
      </c>
      <c r="C1714" t="str">
        <f t="shared" si="198"/>
        <v>C260-GND</v>
      </c>
      <c r="D1714" t="str">
        <f t="shared" si="199"/>
        <v>C260-1</v>
      </c>
      <c r="E1714" t="s">
        <v>1499</v>
      </c>
      <c r="F1714">
        <v>1</v>
      </c>
      <c r="G1714" t="s">
        <v>291</v>
      </c>
      <c r="AT1714" t="str">
        <f t="shared" si="200"/>
        <v>GND</v>
      </c>
      <c r="AU1714" t="str">
        <f t="shared" si="201"/>
        <v>--</v>
      </c>
    </row>
    <row r="1715" spans="1:47" x14ac:dyDescent="0.25">
      <c r="A1715" t="str">
        <f t="shared" si="196"/>
        <v>C260-2</v>
      </c>
      <c r="B1715" t="str">
        <f t="shared" si="197"/>
        <v>AVDD33</v>
      </c>
      <c r="C1715" t="str">
        <f t="shared" si="198"/>
        <v>C260-AVDD33</v>
      </c>
      <c r="D1715" t="str">
        <f t="shared" si="199"/>
        <v>C260-2</v>
      </c>
      <c r="E1715" t="s">
        <v>1499</v>
      </c>
      <c r="F1715">
        <v>2</v>
      </c>
      <c r="G1715" t="s">
        <v>309</v>
      </c>
      <c r="AT1715" t="str">
        <f t="shared" si="200"/>
        <v>AVDD33</v>
      </c>
      <c r="AU1715" t="str">
        <f t="shared" si="201"/>
        <v>--</v>
      </c>
    </row>
    <row r="1716" spans="1:47" x14ac:dyDescent="0.25">
      <c r="A1716" t="str">
        <f t="shared" si="196"/>
        <v>C261-1</v>
      </c>
      <c r="B1716" t="str">
        <f t="shared" si="197"/>
        <v>GND</v>
      </c>
      <c r="C1716" t="str">
        <f t="shared" si="198"/>
        <v>C261-GND</v>
      </c>
      <c r="D1716" t="str">
        <f t="shared" si="199"/>
        <v>C261-1</v>
      </c>
      <c r="E1716" t="s">
        <v>1500</v>
      </c>
      <c r="F1716">
        <v>1</v>
      </c>
      <c r="G1716" t="s">
        <v>291</v>
      </c>
      <c r="AT1716" t="str">
        <f t="shared" si="200"/>
        <v>GND</v>
      </c>
      <c r="AU1716" t="str">
        <f t="shared" si="201"/>
        <v>--</v>
      </c>
    </row>
    <row r="1717" spans="1:47" x14ac:dyDescent="0.25">
      <c r="A1717" t="str">
        <f t="shared" si="196"/>
        <v>C261-2</v>
      </c>
      <c r="B1717" t="str">
        <f t="shared" si="197"/>
        <v>AVDD33</v>
      </c>
      <c r="C1717" t="str">
        <f t="shared" si="198"/>
        <v>C261-AVDD33</v>
      </c>
      <c r="D1717" t="str">
        <f t="shared" si="199"/>
        <v>C261-2</v>
      </c>
      <c r="E1717" t="s">
        <v>1500</v>
      </c>
      <c r="F1717">
        <v>2</v>
      </c>
      <c r="G1717" t="s">
        <v>309</v>
      </c>
      <c r="AT1717" t="str">
        <f t="shared" si="200"/>
        <v>AVDD33</v>
      </c>
      <c r="AU1717" t="str">
        <f t="shared" si="201"/>
        <v>--</v>
      </c>
    </row>
    <row r="1718" spans="1:47" x14ac:dyDescent="0.25">
      <c r="A1718" t="str">
        <f t="shared" si="196"/>
        <v>C262-1</v>
      </c>
      <c r="B1718" t="str">
        <f t="shared" si="197"/>
        <v>GND</v>
      </c>
      <c r="C1718" t="str">
        <f t="shared" si="198"/>
        <v>C262-GND</v>
      </c>
      <c r="D1718" t="str">
        <f t="shared" si="199"/>
        <v>C262-1</v>
      </c>
      <c r="E1718" t="s">
        <v>1501</v>
      </c>
      <c r="F1718">
        <v>1</v>
      </c>
      <c r="G1718" t="s">
        <v>291</v>
      </c>
      <c r="AT1718" t="str">
        <f t="shared" si="200"/>
        <v>GND</v>
      </c>
      <c r="AU1718" t="str">
        <f t="shared" si="201"/>
        <v>--</v>
      </c>
    </row>
    <row r="1719" spans="1:47" x14ac:dyDescent="0.25">
      <c r="A1719" t="str">
        <f t="shared" si="196"/>
        <v>C262-2</v>
      </c>
      <c r="B1719" t="str">
        <f t="shared" si="197"/>
        <v>+3.3V</v>
      </c>
      <c r="C1719" t="str">
        <f t="shared" si="198"/>
        <v>C262-+3.3V</v>
      </c>
      <c r="D1719" t="str">
        <f t="shared" si="199"/>
        <v>C262-2</v>
      </c>
      <c r="E1719" t="s">
        <v>1501</v>
      </c>
      <c r="F1719">
        <v>2</v>
      </c>
      <c r="G1719" t="s">
        <v>303</v>
      </c>
      <c r="AT1719" t="str">
        <f t="shared" si="200"/>
        <v>+3.3V</v>
      </c>
      <c r="AU1719" t="str">
        <f t="shared" si="201"/>
        <v>--</v>
      </c>
    </row>
    <row r="1720" spans="1:47" x14ac:dyDescent="0.25">
      <c r="A1720" t="str">
        <f t="shared" si="196"/>
        <v>C263-1</v>
      </c>
      <c r="B1720" t="str">
        <f t="shared" si="197"/>
        <v>+3.3V</v>
      </c>
      <c r="C1720" t="str">
        <f t="shared" si="198"/>
        <v>C263-+3.3V</v>
      </c>
      <c r="D1720" t="str">
        <f t="shared" si="199"/>
        <v>C263-1</v>
      </c>
      <c r="E1720" t="s">
        <v>1502</v>
      </c>
      <c r="F1720">
        <v>1</v>
      </c>
      <c r="G1720" t="s">
        <v>303</v>
      </c>
      <c r="AT1720" t="str">
        <f t="shared" si="200"/>
        <v>+3.3V</v>
      </c>
      <c r="AU1720" t="str">
        <f t="shared" si="201"/>
        <v>--</v>
      </c>
    </row>
    <row r="1721" spans="1:47" x14ac:dyDescent="0.25">
      <c r="A1721" t="str">
        <f t="shared" si="196"/>
        <v>C263-2</v>
      </c>
      <c r="B1721" t="str">
        <f t="shared" si="197"/>
        <v>GND</v>
      </c>
      <c r="C1721" t="str">
        <f t="shared" si="198"/>
        <v>C263-GND</v>
      </c>
      <c r="D1721" t="str">
        <f t="shared" si="199"/>
        <v>C263-2</v>
      </c>
      <c r="E1721" t="s">
        <v>1502</v>
      </c>
      <c r="F1721">
        <v>2</v>
      </c>
      <c r="G1721" t="s">
        <v>291</v>
      </c>
      <c r="AT1721" t="str">
        <f t="shared" si="200"/>
        <v>GND</v>
      </c>
      <c r="AU1721" t="str">
        <f t="shared" si="201"/>
        <v>--</v>
      </c>
    </row>
    <row r="1722" spans="1:47" x14ac:dyDescent="0.25">
      <c r="A1722" t="str">
        <f t="shared" si="196"/>
        <v>C264-1</v>
      </c>
      <c r="B1722" t="str">
        <f t="shared" si="197"/>
        <v>+3.3V</v>
      </c>
      <c r="C1722" t="str">
        <f t="shared" si="198"/>
        <v>C264-+3.3V</v>
      </c>
      <c r="D1722" t="str">
        <f t="shared" si="199"/>
        <v>C264-1</v>
      </c>
      <c r="E1722" t="s">
        <v>1503</v>
      </c>
      <c r="F1722">
        <v>1</v>
      </c>
      <c r="G1722" t="s">
        <v>303</v>
      </c>
      <c r="AT1722" t="str">
        <f t="shared" si="200"/>
        <v>+3.3V</v>
      </c>
      <c r="AU1722" t="str">
        <f t="shared" si="201"/>
        <v>--</v>
      </c>
    </row>
    <row r="1723" spans="1:47" x14ac:dyDescent="0.25">
      <c r="A1723" t="str">
        <f t="shared" si="196"/>
        <v>C264-2</v>
      </c>
      <c r="B1723" t="str">
        <f t="shared" si="197"/>
        <v>GND</v>
      </c>
      <c r="C1723" t="str">
        <f t="shared" si="198"/>
        <v>C264-GND</v>
      </c>
      <c r="D1723" t="str">
        <f t="shared" si="199"/>
        <v>C264-2</v>
      </c>
      <c r="E1723" t="s">
        <v>1503</v>
      </c>
      <c r="F1723">
        <v>2</v>
      </c>
      <c r="G1723" t="s">
        <v>291</v>
      </c>
      <c r="AT1723" t="str">
        <f t="shared" si="200"/>
        <v>GND</v>
      </c>
      <c r="AU1723" t="str">
        <f t="shared" si="201"/>
        <v>--</v>
      </c>
    </row>
    <row r="1724" spans="1:47" x14ac:dyDescent="0.25">
      <c r="A1724" t="str">
        <f t="shared" si="196"/>
        <v>C265-1</v>
      </c>
      <c r="B1724" t="str">
        <f t="shared" si="197"/>
        <v>+3.3V</v>
      </c>
      <c r="C1724" t="str">
        <f t="shared" si="198"/>
        <v>C265-+3.3V</v>
      </c>
      <c r="D1724" t="str">
        <f t="shared" si="199"/>
        <v>C265-1</v>
      </c>
      <c r="E1724" t="s">
        <v>1504</v>
      </c>
      <c r="F1724">
        <v>1</v>
      </c>
      <c r="G1724" t="s">
        <v>303</v>
      </c>
      <c r="AT1724" t="str">
        <f t="shared" si="200"/>
        <v>+3.3V</v>
      </c>
      <c r="AU1724" t="str">
        <f t="shared" si="201"/>
        <v>--</v>
      </c>
    </row>
    <row r="1725" spans="1:47" x14ac:dyDescent="0.25">
      <c r="A1725" t="str">
        <f t="shared" si="196"/>
        <v>C265-2</v>
      </c>
      <c r="B1725" t="str">
        <f t="shared" si="197"/>
        <v>GND</v>
      </c>
      <c r="C1725" t="str">
        <f t="shared" si="198"/>
        <v>C265-GND</v>
      </c>
      <c r="D1725" t="str">
        <f t="shared" si="199"/>
        <v>C265-2</v>
      </c>
      <c r="E1725" t="s">
        <v>1504</v>
      </c>
      <c r="F1725">
        <v>2</v>
      </c>
      <c r="G1725" t="s">
        <v>291</v>
      </c>
      <c r="AT1725" t="str">
        <f t="shared" si="200"/>
        <v>GND</v>
      </c>
      <c r="AU1725" t="str">
        <f t="shared" si="201"/>
        <v>--</v>
      </c>
    </row>
    <row r="1726" spans="1:47" x14ac:dyDescent="0.25">
      <c r="A1726" t="str">
        <f t="shared" si="196"/>
        <v>C266-1</v>
      </c>
      <c r="B1726" t="str">
        <f t="shared" si="197"/>
        <v>NetC266_1</v>
      </c>
      <c r="C1726" t="str">
        <f t="shared" si="198"/>
        <v>C266-NetC266_1</v>
      </c>
      <c r="D1726" t="str">
        <f t="shared" si="199"/>
        <v>C266-1</v>
      </c>
      <c r="E1726" t="s">
        <v>1505</v>
      </c>
      <c r="F1726">
        <v>1</v>
      </c>
      <c r="G1726" t="s">
        <v>613</v>
      </c>
      <c r="AT1726" t="str">
        <f t="shared" si="200"/>
        <v>NetC266_1</v>
      </c>
      <c r="AU1726" t="str">
        <f t="shared" si="201"/>
        <v>--</v>
      </c>
    </row>
    <row r="1727" spans="1:47" x14ac:dyDescent="0.25">
      <c r="A1727" t="str">
        <f t="shared" si="196"/>
        <v>C266-2</v>
      </c>
      <c r="B1727" t="str">
        <f t="shared" si="197"/>
        <v>NetC266_2</v>
      </c>
      <c r="C1727" t="str">
        <f t="shared" si="198"/>
        <v>C266-NetC266_2</v>
      </c>
      <c r="D1727" t="str">
        <f t="shared" si="199"/>
        <v>C266-2</v>
      </c>
      <c r="E1727" t="s">
        <v>1505</v>
      </c>
      <c r="F1727">
        <v>2</v>
      </c>
      <c r="G1727" t="s">
        <v>614</v>
      </c>
      <c r="AT1727" t="str">
        <f t="shared" si="200"/>
        <v>NetC266_2</v>
      </c>
      <c r="AU1727" t="str">
        <f t="shared" si="201"/>
        <v>--</v>
      </c>
    </row>
    <row r="1728" spans="1:47" x14ac:dyDescent="0.25">
      <c r="A1728" t="str">
        <f t="shared" si="196"/>
        <v>C267-1</v>
      </c>
      <c r="B1728" t="str">
        <f t="shared" si="197"/>
        <v>+3.3V</v>
      </c>
      <c r="C1728" t="str">
        <f t="shared" si="198"/>
        <v>C267-+3.3V</v>
      </c>
      <c r="D1728" t="str">
        <f t="shared" si="199"/>
        <v>C267-1</v>
      </c>
      <c r="E1728" t="s">
        <v>1506</v>
      </c>
      <c r="F1728">
        <v>1</v>
      </c>
      <c r="G1728" t="s">
        <v>303</v>
      </c>
      <c r="AT1728" t="str">
        <f t="shared" si="200"/>
        <v>+3.3V</v>
      </c>
      <c r="AU1728" t="str">
        <f t="shared" si="201"/>
        <v>--</v>
      </c>
    </row>
    <row r="1729" spans="1:47" x14ac:dyDescent="0.25">
      <c r="A1729" t="str">
        <f t="shared" si="196"/>
        <v>C267-2</v>
      </c>
      <c r="B1729" t="str">
        <f t="shared" si="197"/>
        <v>GND</v>
      </c>
      <c r="C1729" t="str">
        <f t="shared" si="198"/>
        <v>C267-GND</v>
      </c>
      <c r="D1729" t="str">
        <f t="shared" si="199"/>
        <v>C267-2</v>
      </c>
      <c r="E1729" t="s">
        <v>1506</v>
      </c>
      <c r="F1729">
        <v>2</v>
      </c>
      <c r="G1729" t="s">
        <v>291</v>
      </c>
      <c r="AT1729" t="str">
        <f t="shared" si="200"/>
        <v>GND</v>
      </c>
      <c r="AU1729" t="str">
        <f t="shared" si="201"/>
        <v>--</v>
      </c>
    </row>
    <row r="1730" spans="1:47" x14ac:dyDescent="0.25">
      <c r="A1730" t="str">
        <f t="shared" si="196"/>
        <v>C268-1</v>
      </c>
      <c r="B1730" t="str">
        <f t="shared" si="197"/>
        <v>NetC268_1</v>
      </c>
      <c r="C1730" t="str">
        <f t="shared" si="198"/>
        <v>C268-NetC268_1</v>
      </c>
      <c r="D1730" t="str">
        <f t="shared" si="199"/>
        <v>C268-1</v>
      </c>
      <c r="E1730" t="s">
        <v>1507</v>
      </c>
      <c r="F1730">
        <v>1</v>
      </c>
      <c r="G1730" t="s">
        <v>616</v>
      </c>
      <c r="AT1730" t="str">
        <f t="shared" si="200"/>
        <v>NetC268_1</v>
      </c>
      <c r="AU1730" t="str">
        <f t="shared" si="201"/>
        <v>--</v>
      </c>
    </row>
    <row r="1731" spans="1:47" x14ac:dyDescent="0.25">
      <c r="A1731" t="str">
        <f t="shared" si="196"/>
        <v>C268-2</v>
      </c>
      <c r="B1731" t="str">
        <f t="shared" si="197"/>
        <v>GND</v>
      </c>
      <c r="C1731" t="str">
        <f t="shared" si="198"/>
        <v>C268-GND</v>
      </c>
      <c r="D1731" t="str">
        <f t="shared" si="199"/>
        <v>C268-2</v>
      </c>
      <c r="E1731" t="s">
        <v>1507</v>
      </c>
      <c r="F1731">
        <v>2</v>
      </c>
      <c r="G1731" t="s">
        <v>291</v>
      </c>
      <c r="AT1731" t="str">
        <f t="shared" si="200"/>
        <v>GND</v>
      </c>
      <c r="AU1731" t="str">
        <f t="shared" si="201"/>
        <v>--</v>
      </c>
    </row>
    <row r="1732" spans="1:47" x14ac:dyDescent="0.25">
      <c r="A1732" t="str">
        <f t="shared" si="196"/>
        <v>C269-1</v>
      </c>
      <c r="B1732" t="str">
        <f t="shared" si="197"/>
        <v>NetC269_1</v>
      </c>
      <c r="C1732" t="str">
        <f t="shared" si="198"/>
        <v>C269-NetC269_1</v>
      </c>
      <c r="D1732" t="str">
        <f t="shared" si="199"/>
        <v>C269-1</v>
      </c>
      <c r="E1732" t="s">
        <v>1508</v>
      </c>
      <c r="F1732">
        <v>1</v>
      </c>
      <c r="G1732" t="s">
        <v>617</v>
      </c>
      <c r="AT1732" t="str">
        <f t="shared" si="200"/>
        <v>NetC269_1</v>
      </c>
      <c r="AU1732" t="str">
        <f t="shared" si="201"/>
        <v>--</v>
      </c>
    </row>
    <row r="1733" spans="1:47" x14ac:dyDescent="0.25">
      <c r="A1733" t="str">
        <f t="shared" si="196"/>
        <v>C269-2</v>
      </c>
      <c r="B1733" t="str">
        <f t="shared" si="197"/>
        <v>GND</v>
      </c>
      <c r="C1733" t="str">
        <f t="shared" si="198"/>
        <v>C269-GND</v>
      </c>
      <c r="D1733" t="str">
        <f t="shared" si="199"/>
        <v>C269-2</v>
      </c>
      <c r="E1733" t="s">
        <v>1508</v>
      </c>
      <c r="F1733">
        <v>2</v>
      </c>
      <c r="G1733" t="s">
        <v>291</v>
      </c>
      <c r="AT1733" t="str">
        <f t="shared" si="200"/>
        <v>GND</v>
      </c>
      <c r="AU1733" t="str">
        <f t="shared" si="201"/>
        <v>--</v>
      </c>
    </row>
    <row r="1734" spans="1:47" x14ac:dyDescent="0.25">
      <c r="A1734" t="str">
        <f t="shared" ref="A1734:A1797" si="202">$E1734&amp;"-"&amp;$F1734</f>
        <v>C270-1</v>
      </c>
      <c r="B1734" t="str">
        <f t="shared" ref="B1734:B1797" si="203">IF(OR(E1734=$A$2,E1734=$B$2,E1734=$C$2,E1734=$D$2),"--",G1734)</f>
        <v>NetC269_1</v>
      </c>
      <c r="C1734" t="str">
        <f t="shared" ref="C1734:C1797" si="204">$E1734&amp;"-"&amp;$G1734</f>
        <v>C270-NetC269_1</v>
      </c>
      <c r="D1734" t="str">
        <f t="shared" ref="D1734:D1797" si="205">A1734</f>
        <v>C270-1</v>
      </c>
      <c r="E1734" t="s">
        <v>1509</v>
      </c>
      <c r="F1734">
        <v>1</v>
      </c>
      <c r="G1734" t="s">
        <v>617</v>
      </c>
      <c r="AT1734" t="str">
        <f t="shared" ref="AT1734:AT1797" si="206">IF(IF(COUNTIF($AO$6:$AQ$150,B1734)&gt;0,"---","--")="---",VLOOKUP(B1734,$AO$6:$AQ$150,3,0),B1734)</f>
        <v>NetC269_1</v>
      </c>
      <c r="AU1734" t="str">
        <f t="shared" ref="AU1734:AU1797" si="207">IF(IF(COUNTIF($AO$6:$AQ$150,B1734)&gt;0,"---","--")="---",VLOOKUP(B1734,$AO$6:$AQ$150,2,0),"--")</f>
        <v>--</v>
      </c>
    </row>
    <row r="1735" spans="1:47" x14ac:dyDescent="0.25">
      <c r="A1735" t="str">
        <f t="shared" si="202"/>
        <v>C270-2</v>
      </c>
      <c r="B1735" t="str">
        <f t="shared" si="203"/>
        <v>GND</v>
      </c>
      <c r="C1735" t="str">
        <f t="shared" si="204"/>
        <v>C270-GND</v>
      </c>
      <c r="D1735" t="str">
        <f t="shared" si="205"/>
        <v>C270-2</v>
      </c>
      <c r="E1735" t="s">
        <v>1509</v>
      </c>
      <c r="F1735">
        <v>2</v>
      </c>
      <c r="G1735" t="s">
        <v>291</v>
      </c>
      <c r="AT1735" t="str">
        <f t="shared" si="206"/>
        <v>GND</v>
      </c>
      <c r="AU1735" t="str">
        <f t="shared" si="207"/>
        <v>--</v>
      </c>
    </row>
    <row r="1736" spans="1:47" x14ac:dyDescent="0.25">
      <c r="A1736" t="str">
        <f t="shared" si="202"/>
        <v>C271-1</v>
      </c>
      <c r="B1736" t="str">
        <f t="shared" si="203"/>
        <v>NetC271_1</v>
      </c>
      <c r="C1736" t="str">
        <f t="shared" si="204"/>
        <v>C271-NetC271_1</v>
      </c>
      <c r="D1736" t="str">
        <f t="shared" si="205"/>
        <v>C271-1</v>
      </c>
      <c r="E1736" t="s">
        <v>1510</v>
      </c>
      <c r="F1736">
        <v>1</v>
      </c>
      <c r="G1736" t="s">
        <v>619</v>
      </c>
      <c r="AT1736" t="str">
        <f t="shared" si="206"/>
        <v>NetC271_1</v>
      </c>
      <c r="AU1736" t="str">
        <f t="shared" si="207"/>
        <v>--</v>
      </c>
    </row>
    <row r="1737" spans="1:47" x14ac:dyDescent="0.25">
      <c r="A1737" t="str">
        <f t="shared" si="202"/>
        <v>C271-2</v>
      </c>
      <c r="B1737" t="str">
        <f t="shared" si="203"/>
        <v>GND</v>
      </c>
      <c r="C1737" t="str">
        <f t="shared" si="204"/>
        <v>C271-GND</v>
      </c>
      <c r="D1737" t="str">
        <f t="shared" si="205"/>
        <v>C271-2</v>
      </c>
      <c r="E1737" t="s">
        <v>1510</v>
      </c>
      <c r="F1737">
        <v>2</v>
      </c>
      <c r="G1737" t="s">
        <v>291</v>
      </c>
      <c r="AT1737" t="str">
        <f t="shared" si="206"/>
        <v>GND</v>
      </c>
      <c r="AU1737" t="str">
        <f t="shared" si="207"/>
        <v>--</v>
      </c>
    </row>
    <row r="1738" spans="1:47" x14ac:dyDescent="0.25">
      <c r="A1738" t="str">
        <f t="shared" si="202"/>
        <v>C274-1</v>
      </c>
      <c r="B1738" t="str">
        <f t="shared" si="203"/>
        <v>GND</v>
      </c>
      <c r="C1738" t="str">
        <f t="shared" si="204"/>
        <v>C274-GND</v>
      </c>
      <c r="D1738" t="str">
        <f t="shared" si="205"/>
        <v>C274-1</v>
      </c>
      <c r="E1738" t="s">
        <v>1511</v>
      </c>
      <c r="F1738">
        <v>1</v>
      </c>
      <c r="G1738" t="s">
        <v>291</v>
      </c>
      <c r="AT1738" t="str">
        <f t="shared" si="206"/>
        <v>GND</v>
      </c>
      <c r="AU1738" t="str">
        <f t="shared" si="207"/>
        <v>--</v>
      </c>
    </row>
    <row r="1739" spans="1:47" x14ac:dyDescent="0.25">
      <c r="A1739" t="str">
        <f t="shared" si="202"/>
        <v>C274-2</v>
      </c>
      <c r="B1739" t="str">
        <f t="shared" si="203"/>
        <v>3.3VIN</v>
      </c>
      <c r="C1739" t="str">
        <f t="shared" si="204"/>
        <v>C274-3.3VIN</v>
      </c>
      <c r="D1739" t="str">
        <f t="shared" si="205"/>
        <v>C274-2</v>
      </c>
      <c r="E1739" t="s">
        <v>1511</v>
      </c>
      <c r="F1739">
        <v>2</v>
      </c>
      <c r="G1739" t="s">
        <v>305</v>
      </c>
      <c r="AT1739" t="str">
        <f t="shared" si="206"/>
        <v>3.3VIN</v>
      </c>
      <c r="AU1739" t="str">
        <f t="shared" si="207"/>
        <v>--</v>
      </c>
    </row>
    <row r="1740" spans="1:47" x14ac:dyDescent="0.25">
      <c r="A1740" t="str">
        <f t="shared" si="202"/>
        <v>C275-1</v>
      </c>
      <c r="B1740" t="str">
        <f t="shared" si="203"/>
        <v>+3.3V</v>
      </c>
      <c r="C1740" t="str">
        <f t="shared" si="204"/>
        <v>C275-+3.3V</v>
      </c>
      <c r="D1740" t="str">
        <f t="shared" si="205"/>
        <v>C275-1</v>
      </c>
      <c r="E1740" t="s">
        <v>1512</v>
      </c>
      <c r="F1740">
        <v>1</v>
      </c>
      <c r="G1740" t="s">
        <v>303</v>
      </c>
      <c r="AT1740" t="str">
        <f t="shared" si="206"/>
        <v>+3.3V</v>
      </c>
      <c r="AU1740" t="str">
        <f t="shared" si="207"/>
        <v>--</v>
      </c>
    </row>
    <row r="1741" spans="1:47" x14ac:dyDescent="0.25">
      <c r="A1741" t="str">
        <f t="shared" si="202"/>
        <v>C275-2</v>
      </c>
      <c r="B1741" t="str">
        <f t="shared" si="203"/>
        <v>GND</v>
      </c>
      <c r="C1741" t="str">
        <f t="shared" si="204"/>
        <v>C275-GND</v>
      </c>
      <c r="D1741" t="str">
        <f t="shared" si="205"/>
        <v>C275-2</v>
      </c>
      <c r="E1741" t="s">
        <v>1512</v>
      </c>
      <c r="F1741">
        <v>2</v>
      </c>
      <c r="G1741" t="s">
        <v>291</v>
      </c>
      <c r="AT1741" t="str">
        <f t="shared" si="206"/>
        <v>GND</v>
      </c>
      <c r="AU1741" t="str">
        <f t="shared" si="207"/>
        <v>--</v>
      </c>
    </row>
    <row r="1742" spans="1:47" x14ac:dyDescent="0.25">
      <c r="A1742" t="str">
        <f t="shared" si="202"/>
        <v>C276-1</v>
      </c>
      <c r="B1742" t="str">
        <f t="shared" si="203"/>
        <v>3.3VIN</v>
      </c>
      <c r="C1742" t="str">
        <f t="shared" si="204"/>
        <v>C276-3.3VIN</v>
      </c>
      <c r="D1742" t="str">
        <f t="shared" si="205"/>
        <v>C276-1</v>
      </c>
      <c r="E1742" t="s">
        <v>1513</v>
      </c>
      <c r="F1742">
        <v>1</v>
      </c>
      <c r="G1742" t="s">
        <v>305</v>
      </c>
      <c r="AT1742" t="str">
        <f t="shared" si="206"/>
        <v>3.3VIN</v>
      </c>
      <c r="AU1742" t="str">
        <f t="shared" si="207"/>
        <v>--</v>
      </c>
    </row>
    <row r="1743" spans="1:47" x14ac:dyDescent="0.25">
      <c r="A1743" t="str">
        <f t="shared" si="202"/>
        <v>C276-2</v>
      </c>
      <c r="B1743" t="str">
        <f t="shared" si="203"/>
        <v>GND</v>
      </c>
      <c r="C1743" t="str">
        <f t="shared" si="204"/>
        <v>C276-GND</v>
      </c>
      <c r="D1743" t="str">
        <f t="shared" si="205"/>
        <v>C276-2</v>
      </c>
      <c r="E1743" t="s">
        <v>1513</v>
      </c>
      <c r="F1743">
        <v>2</v>
      </c>
      <c r="G1743" t="s">
        <v>291</v>
      </c>
      <c r="AT1743" t="str">
        <f t="shared" si="206"/>
        <v>GND</v>
      </c>
      <c r="AU1743" t="str">
        <f t="shared" si="207"/>
        <v>--</v>
      </c>
    </row>
    <row r="1744" spans="1:47" x14ac:dyDescent="0.25">
      <c r="A1744" t="str">
        <f t="shared" si="202"/>
        <v>C277-1</v>
      </c>
      <c r="B1744" t="str">
        <f t="shared" si="203"/>
        <v>GND</v>
      </c>
      <c r="C1744" t="str">
        <f t="shared" si="204"/>
        <v>C277-GND</v>
      </c>
      <c r="D1744" t="str">
        <f t="shared" si="205"/>
        <v>C277-1</v>
      </c>
      <c r="E1744" t="s">
        <v>1514</v>
      </c>
      <c r="F1744">
        <v>1</v>
      </c>
      <c r="G1744" t="s">
        <v>291</v>
      </c>
      <c r="AT1744" t="str">
        <f t="shared" si="206"/>
        <v>GND</v>
      </c>
      <c r="AU1744" t="str">
        <f t="shared" si="207"/>
        <v>--</v>
      </c>
    </row>
    <row r="1745" spans="1:47" x14ac:dyDescent="0.25">
      <c r="A1745" t="str">
        <f t="shared" si="202"/>
        <v>C277-2</v>
      </c>
      <c r="B1745" t="str">
        <f t="shared" si="203"/>
        <v>+2.5V</v>
      </c>
      <c r="C1745" t="str">
        <f t="shared" si="204"/>
        <v>C277-+2.5V</v>
      </c>
      <c r="D1745" t="str">
        <f t="shared" si="205"/>
        <v>C277-2</v>
      </c>
      <c r="E1745" t="s">
        <v>1514</v>
      </c>
      <c r="F1745">
        <v>2</v>
      </c>
      <c r="G1745" t="s">
        <v>296</v>
      </c>
      <c r="AT1745" t="str">
        <f t="shared" si="206"/>
        <v>+2.5V</v>
      </c>
      <c r="AU1745" t="str">
        <f t="shared" si="207"/>
        <v>--</v>
      </c>
    </row>
    <row r="1746" spans="1:47" x14ac:dyDescent="0.25">
      <c r="A1746" t="str">
        <f t="shared" si="202"/>
        <v>C278-1</v>
      </c>
      <c r="B1746" t="str">
        <f t="shared" si="203"/>
        <v>GND</v>
      </c>
      <c r="C1746" t="str">
        <f t="shared" si="204"/>
        <v>C278-GND</v>
      </c>
      <c r="D1746" t="str">
        <f t="shared" si="205"/>
        <v>C278-1</v>
      </c>
      <c r="E1746" t="s">
        <v>1515</v>
      </c>
      <c r="F1746">
        <v>1</v>
      </c>
      <c r="G1746" t="s">
        <v>291</v>
      </c>
      <c r="AT1746" t="str">
        <f t="shared" si="206"/>
        <v>GND</v>
      </c>
      <c r="AU1746" t="str">
        <f t="shared" si="207"/>
        <v>--</v>
      </c>
    </row>
    <row r="1747" spans="1:47" x14ac:dyDescent="0.25">
      <c r="A1747" t="str">
        <f t="shared" si="202"/>
        <v>C278-2</v>
      </c>
      <c r="B1747" t="str">
        <f t="shared" si="203"/>
        <v>3.3VIN</v>
      </c>
      <c r="C1747" t="str">
        <f t="shared" si="204"/>
        <v>C278-3.3VIN</v>
      </c>
      <c r="D1747" t="str">
        <f t="shared" si="205"/>
        <v>C278-2</v>
      </c>
      <c r="E1747" t="s">
        <v>1515</v>
      </c>
      <c r="F1747">
        <v>2</v>
      </c>
      <c r="G1747" t="s">
        <v>305</v>
      </c>
      <c r="AT1747" t="str">
        <f t="shared" si="206"/>
        <v>3.3VIN</v>
      </c>
      <c r="AU1747" t="str">
        <f t="shared" si="207"/>
        <v>--</v>
      </c>
    </row>
    <row r="1748" spans="1:47" x14ac:dyDescent="0.25">
      <c r="A1748" t="str">
        <f t="shared" si="202"/>
        <v>C279-1</v>
      </c>
      <c r="B1748" t="str">
        <f t="shared" si="203"/>
        <v>GND</v>
      </c>
      <c r="C1748" t="str">
        <f t="shared" si="204"/>
        <v>C279-GND</v>
      </c>
      <c r="D1748" t="str">
        <f t="shared" si="205"/>
        <v>C279-1</v>
      </c>
      <c r="E1748" t="s">
        <v>1516</v>
      </c>
      <c r="F1748">
        <v>1</v>
      </c>
      <c r="G1748" t="s">
        <v>291</v>
      </c>
      <c r="AT1748" t="str">
        <f t="shared" si="206"/>
        <v>GND</v>
      </c>
      <c r="AU1748" t="str">
        <f t="shared" si="207"/>
        <v>--</v>
      </c>
    </row>
    <row r="1749" spans="1:47" x14ac:dyDescent="0.25">
      <c r="A1749" t="str">
        <f t="shared" si="202"/>
        <v>C279-2</v>
      </c>
      <c r="B1749" t="str">
        <f t="shared" si="203"/>
        <v>VCCIOB</v>
      </c>
      <c r="C1749" t="str">
        <f t="shared" si="204"/>
        <v>C279-VCCIOB</v>
      </c>
      <c r="D1749" t="str">
        <f t="shared" si="205"/>
        <v>C279-2</v>
      </c>
      <c r="E1749" t="s">
        <v>1516</v>
      </c>
      <c r="F1749">
        <v>2</v>
      </c>
      <c r="G1749" t="s">
        <v>449</v>
      </c>
      <c r="AT1749" t="str">
        <f t="shared" si="206"/>
        <v>VCCIOB</v>
      </c>
      <c r="AU1749" t="str">
        <f t="shared" si="207"/>
        <v>--</v>
      </c>
    </row>
    <row r="1750" spans="1:47" x14ac:dyDescent="0.25">
      <c r="A1750" t="str">
        <f t="shared" si="202"/>
        <v>C280-1</v>
      </c>
      <c r="B1750" t="str">
        <f t="shared" si="203"/>
        <v>GND</v>
      </c>
      <c r="C1750" t="str">
        <f t="shared" si="204"/>
        <v>C280-GND</v>
      </c>
      <c r="D1750" t="str">
        <f t="shared" si="205"/>
        <v>C280-1</v>
      </c>
      <c r="E1750" t="s">
        <v>1517</v>
      </c>
      <c r="F1750">
        <v>1</v>
      </c>
      <c r="G1750" t="s">
        <v>291</v>
      </c>
      <c r="AT1750" t="str">
        <f t="shared" si="206"/>
        <v>GND</v>
      </c>
      <c r="AU1750" t="str">
        <f t="shared" si="207"/>
        <v>--</v>
      </c>
    </row>
    <row r="1751" spans="1:47" x14ac:dyDescent="0.25">
      <c r="A1751" t="str">
        <f t="shared" si="202"/>
        <v>C280-2</v>
      </c>
      <c r="B1751" t="str">
        <f t="shared" si="203"/>
        <v>VDDAUX1</v>
      </c>
      <c r="C1751" t="str">
        <f t="shared" si="204"/>
        <v>C280-VDDAUX1</v>
      </c>
      <c r="D1751" t="str">
        <f t="shared" si="205"/>
        <v>C280-2</v>
      </c>
      <c r="E1751" t="s">
        <v>1517</v>
      </c>
      <c r="F1751">
        <v>2</v>
      </c>
      <c r="G1751" t="s">
        <v>804</v>
      </c>
      <c r="AT1751" t="str">
        <f t="shared" si="206"/>
        <v>VDDAUX1</v>
      </c>
      <c r="AU1751" t="str">
        <f t="shared" si="207"/>
        <v>--</v>
      </c>
    </row>
    <row r="1752" spans="1:47" x14ac:dyDescent="0.25">
      <c r="A1752" t="str">
        <f t="shared" si="202"/>
        <v>C281-1</v>
      </c>
      <c r="B1752" t="str">
        <f t="shared" si="203"/>
        <v>VIN</v>
      </c>
      <c r="C1752" t="str">
        <f t="shared" si="204"/>
        <v>C281-VIN</v>
      </c>
      <c r="D1752" t="str">
        <f t="shared" si="205"/>
        <v>C281-1</v>
      </c>
      <c r="E1752" t="s">
        <v>1518</v>
      </c>
      <c r="F1752">
        <v>1</v>
      </c>
      <c r="G1752" t="s">
        <v>288</v>
      </c>
      <c r="AT1752" t="str">
        <f t="shared" si="206"/>
        <v>VIN</v>
      </c>
      <c r="AU1752" t="str">
        <f t="shared" si="207"/>
        <v>--</v>
      </c>
    </row>
    <row r="1753" spans="1:47" x14ac:dyDescent="0.25">
      <c r="A1753" t="str">
        <f t="shared" si="202"/>
        <v>C281-2</v>
      </c>
      <c r="B1753" t="str">
        <f t="shared" si="203"/>
        <v>GND</v>
      </c>
      <c r="C1753" t="str">
        <f t="shared" si="204"/>
        <v>C281-GND</v>
      </c>
      <c r="D1753" t="str">
        <f t="shared" si="205"/>
        <v>C281-2</v>
      </c>
      <c r="E1753" t="s">
        <v>1518</v>
      </c>
      <c r="F1753">
        <v>2</v>
      </c>
      <c r="G1753" t="s">
        <v>291</v>
      </c>
      <c r="AT1753" t="str">
        <f t="shared" si="206"/>
        <v>GND</v>
      </c>
      <c r="AU1753" t="str">
        <f t="shared" si="207"/>
        <v>--</v>
      </c>
    </row>
    <row r="1754" spans="1:47" x14ac:dyDescent="0.25">
      <c r="A1754" t="str">
        <f t="shared" si="202"/>
        <v>C282-1</v>
      </c>
      <c r="B1754" t="str">
        <f t="shared" si="203"/>
        <v>+1.1V_LPDDR4</v>
      </c>
      <c r="C1754" t="str">
        <f t="shared" si="204"/>
        <v>C282-+1.1V_LPDDR4</v>
      </c>
      <c r="D1754" t="str">
        <f t="shared" si="205"/>
        <v>C282-1</v>
      </c>
      <c r="E1754" t="s">
        <v>1519</v>
      </c>
      <c r="F1754">
        <v>1</v>
      </c>
      <c r="G1754" t="s">
        <v>293</v>
      </c>
      <c r="AT1754" t="str">
        <f t="shared" si="206"/>
        <v>+1.1V_LPDDR4</v>
      </c>
      <c r="AU1754" t="str">
        <f t="shared" si="207"/>
        <v>--</v>
      </c>
    </row>
    <row r="1755" spans="1:47" x14ac:dyDescent="0.25">
      <c r="A1755" t="str">
        <f t="shared" si="202"/>
        <v>C282-2</v>
      </c>
      <c r="B1755" t="str">
        <f t="shared" si="203"/>
        <v>GND</v>
      </c>
      <c r="C1755" t="str">
        <f t="shared" si="204"/>
        <v>C282-GND</v>
      </c>
      <c r="D1755" t="str">
        <f t="shared" si="205"/>
        <v>C282-2</v>
      </c>
      <c r="E1755" t="s">
        <v>1519</v>
      </c>
      <c r="F1755">
        <v>2</v>
      </c>
      <c r="G1755" t="s">
        <v>291</v>
      </c>
      <c r="AT1755" t="str">
        <f t="shared" si="206"/>
        <v>GND</v>
      </c>
      <c r="AU1755" t="str">
        <f t="shared" si="207"/>
        <v>--</v>
      </c>
    </row>
    <row r="1756" spans="1:47" x14ac:dyDescent="0.25">
      <c r="A1756" t="str">
        <f t="shared" si="202"/>
        <v>C286-1</v>
      </c>
      <c r="B1756" t="str">
        <f t="shared" si="203"/>
        <v>VIN</v>
      </c>
      <c r="C1756" t="str">
        <f t="shared" si="204"/>
        <v>C286-VIN</v>
      </c>
      <c r="D1756" t="str">
        <f t="shared" si="205"/>
        <v>C286-1</v>
      </c>
      <c r="E1756" t="s">
        <v>1520</v>
      </c>
      <c r="F1756">
        <v>1</v>
      </c>
      <c r="G1756" t="s">
        <v>288</v>
      </c>
      <c r="AT1756" t="str">
        <f t="shared" si="206"/>
        <v>VIN</v>
      </c>
      <c r="AU1756" t="str">
        <f t="shared" si="207"/>
        <v>--</v>
      </c>
    </row>
    <row r="1757" spans="1:47" x14ac:dyDescent="0.25">
      <c r="A1757" t="str">
        <f t="shared" si="202"/>
        <v>C286-2</v>
      </c>
      <c r="B1757" t="str">
        <f t="shared" si="203"/>
        <v>GND</v>
      </c>
      <c r="C1757" t="str">
        <f t="shared" si="204"/>
        <v>C286-GND</v>
      </c>
      <c r="D1757" t="str">
        <f t="shared" si="205"/>
        <v>C286-2</v>
      </c>
      <c r="E1757" t="s">
        <v>1520</v>
      </c>
      <c r="F1757">
        <v>2</v>
      </c>
      <c r="G1757" t="s">
        <v>291</v>
      </c>
      <c r="AT1757" t="str">
        <f t="shared" si="206"/>
        <v>GND</v>
      </c>
      <c r="AU1757" t="str">
        <f t="shared" si="207"/>
        <v>--</v>
      </c>
    </row>
    <row r="1758" spans="1:47" x14ac:dyDescent="0.25">
      <c r="A1758" t="str">
        <f t="shared" si="202"/>
        <v>C287-1</v>
      </c>
      <c r="B1758" t="str">
        <f t="shared" si="203"/>
        <v>VIN</v>
      </c>
      <c r="C1758" t="str">
        <f t="shared" si="204"/>
        <v>C287-VIN</v>
      </c>
      <c r="D1758" t="str">
        <f t="shared" si="205"/>
        <v>C287-1</v>
      </c>
      <c r="E1758" t="s">
        <v>1521</v>
      </c>
      <c r="F1758">
        <v>1</v>
      </c>
      <c r="G1758" t="s">
        <v>288</v>
      </c>
      <c r="AT1758" t="str">
        <f t="shared" si="206"/>
        <v>VIN</v>
      </c>
      <c r="AU1758" t="str">
        <f t="shared" si="207"/>
        <v>--</v>
      </c>
    </row>
    <row r="1759" spans="1:47" x14ac:dyDescent="0.25">
      <c r="A1759" t="str">
        <f t="shared" si="202"/>
        <v>C287-2</v>
      </c>
      <c r="B1759" t="str">
        <f t="shared" si="203"/>
        <v>GND</v>
      </c>
      <c r="C1759" t="str">
        <f t="shared" si="204"/>
        <v>C287-GND</v>
      </c>
      <c r="D1759" t="str">
        <f t="shared" si="205"/>
        <v>C287-2</v>
      </c>
      <c r="E1759" t="s">
        <v>1521</v>
      </c>
      <c r="F1759">
        <v>2</v>
      </c>
      <c r="G1759" t="s">
        <v>291</v>
      </c>
      <c r="AT1759" t="str">
        <f t="shared" si="206"/>
        <v>GND</v>
      </c>
      <c r="AU1759" t="str">
        <f t="shared" si="207"/>
        <v>--</v>
      </c>
    </row>
    <row r="1760" spans="1:47" x14ac:dyDescent="0.25">
      <c r="A1760" t="str">
        <f t="shared" si="202"/>
        <v>C288-1</v>
      </c>
      <c r="B1760" t="str">
        <f t="shared" si="203"/>
        <v>GND</v>
      </c>
      <c r="C1760" t="str">
        <f t="shared" si="204"/>
        <v>C288-GND</v>
      </c>
      <c r="D1760" t="str">
        <f t="shared" si="205"/>
        <v>C288-1</v>
      </c>
      <c r="E1760" t="s">
        <v>1522</v>
      </c>
      <c r="F1760">
        <v>1</v>
      </c>
      <c r="G1760" t="s">
        <v>291</v>
      </c>
      <c r="AT1760" t="str">
        <f t="shared" si="206"/>
        <v>GND</v>
      </c>
      <c r="AU1760" t="str">
        <f t="shared" si="207"/>
        <v>--</v>
      </c>
    </row>
    <row r="1761" spans="1:47" x14ac:dyDescent="0.25">
      <c r="A1761" t="str">
        <f t="shared" si="202"/>
        <v>C288-2</v>
      </c>
      <c r="B1761" t="str">
        <f t="shared" si="203"/>
        <v>VIN</v>
      </c>
      <c r="C1761" t="str">
        <f t="shared" si="204"/>
        <v>C288-VIN</v>
      </c>
      <c r="D1761" t="str">
        <f t="shared" si="205"/>
        <v>C288-2</v>
      </c>
      <c r="E1761" t="s">
        <v>1522</v>
      </c>
      <c r="F1761">
        <v>2</v>
      </c>
      <c r="G1761" t="s">
        <v>288</v>
      </c>
      <c r="AT1761" t="str">
        <f t="shared" si="206"/>
        <v>VIN</v>
      </c>
      <c r="AU1761" t="str">
        <f t="shared" si="207"/>
        <v>--</v>
      </c>
    </row>
    <row r="1762" spans="1:47" x14ac:dyDescent="0.25">
      <c r="A1762" t="str">
        <f t="shared" si="202"/>
        <v>C289-1</v>
      </c>
      <c r="B1762" t="str">
        <f t="shared" si="203"/>
        <v>+1.8V</v>
      </c>
      <c r="C1762" t="str">
        <f t="shared" si="204"/>
        <v>C289-+1.8V</v>
      </c>
      <c r="D1762" t="str">
        <f t="shared" si="205"/>
        <v>C289-1</v>
      </c>
      <c r="E1762" t="s">
        <v>1523</v>
      </c>
      <c r="F1762">
        <v>1</v>
      </c>
      <c r="G1762" t="s">
        <v>295</v>
      </c>
      <c r="AT1762" t="str">
        <f t="shared" si="206"/>
        <v>+1.8V</v>
      </c>
      <c r="AU1762" t="str">
        <f t="shared" si="207"/>
        <v>--</v>
      </c>
    </row>
    <row r="1763" spans="1:47" x14ac:dyDescent="0.25">
      <c r="A1763" t="str">
        <f t="shared" si="202"/>
        <v>C289-2</v>
      </c>
      <c r="B1763" t="str">
        <f t="shared" si="203"/>
        <v>GND</v>
      </c>
      <c r="C1763" t="str">
        <f t="shared" si="204"/>
        <v>C289-GND</v>
      </c>
      <c r="D1763" t="str">
        <f t="shared" si="205"/>
        <v>C289-2</v>
      </c>
      <c r="E1763" t="s">
        <v>1523</v>
      </c>
      <c r="F1763">
        <v>2</v>
      </c>
      <c r="G1763" t="s">
        <v>291</v>
      </c>
      <c r="AT1763" t="str">
        <f t="shared" si="206"/>
        <v>GND</v>
      </c>
      <c r="AU1763" t="str">
        <f t="shared" si="207"/>
        <v>--</v>
      </c>
    </row>
    <row r="1764" spans="1:47" x14ac:dyDescent="0.25">
      <c r="A1764" t="str">
        <f t="shared" si="202"/>
        <v>C291-1</v>
      </c>
      <c r="B1764" t="str">
        <f t="shared" si="203"/>
        <v>VIN</v>
      </c>
      <c r="C1764" t="str">
        <f t="shared" si="204"/>
        <v>C291-VIN</v>
      </c>
      <c r="D1764" t="str">
        <f t="shared" si="205"/>
        <v>C291-1</v>
      </c>
      <c r="E1764" t="s">
        <v>1524</v>
      </c>
      <c r="F1764">
        <v>1</v>
      </c>
      <c r="G1764" t="s">
        <v>288</v>
      </c>
      <c r="AT1764" t="str">
        <f t="shared" si="206"/>
        <v>VIN</v>
      </c>
      <c r="AU1764" t="str">
        <f t="shared" si="207"/>
        <v>--</v>
      </c>
    </row>
    <row r="1765" spans="1:47" x14ac:dyDescent="0.25">
      <c r="A1765" t="str">
        <f t="shared" si="202"/>
        <v>C291-2</v>
      </c>
      <c r="B1765" t="str">
        <f t="shared" si="203"/>
        <v>GND</v>
      </c>
      <c r="C1765" t="str">
        <f t="shared" si="204"/>
        <v>C291-GND</v>
      </c>
      <c r="D1765" t="str">
        <f t="shared" si="205"/>
        <v>C291-2</v>
      </c>
      <c r="E1765" t="s">
        <v>1524</v>
      </c>
      <c r="F1765">
        <v>2</v>
      </c>
      <c r="G1765" t="s">
        <v>291</v>
      </c>
      <c r="AT1765" t="str">
        <f t="shared" si="206"/>
        <v>GND</v>
      </c>
      <c r="AU1765" t="str">
        <f t="shared" si="207"/>
        <v>--</v>
      </c>
    </row>
    <row r="1766" spans="1:47" x14ac:dyDescent="0.25">
      <c r="A1766" t="str">
        <f t="shared" si="202"/>
        <v>C292-1</v>
      </c>
      <c r="B1766" t="str">
        <f t="shared" si="203"/>
        <v>+2.5V</v>
      </c>
      <c r="C1766" t="str">
        <f t="shared" si="204"/>
        <v>C292-+2.5V</v>
      </c>
      <c r="D1766" t="str">
        <f t="shared" si="205"/>
        <v>C292-1</v>
      </c>
      <c r="E1766" t="s">
        <v>1525</v>
      </c>
      <c r="F1766">
        <v>1</v>
      </c>
      <c r="G1766" t="s">
        <v>296</v>
      </c>
      <c r="AT1766" t="str">
        <f t="shared" si="206"/>
        <v>+2.5V</v>
      </c>
      <c r="AU1766" t="str">
        <f t="shared" si="207"/>
        <v>--</v>
      </c>
    </row>
    <row r="1767" spans="1:47" x14ac:dyDescent="0.25">
      <c r="A1767" t="str">
        <f t="shared" si="202"/>
        <v>C292-2</v>
      </c>
      <c r="B1767" t="str">
        <f t="shared" si="203"/>
        <v>GND</v>
      </c>
      <c r="C1767" t="str">
        <f t="shared" si="204"/>
        <v>C292-GND</v>
      </c>
      <c r="D1767" t="str">
        <f t="shared" si="205"/>
        <v>C292-2</v>
      </c>
      <c r="E1767" t="s">
        <v>1525</v>
      </c>
      <c r="F1767">
        <v>2</v>
      </c>
      <c r="G1767" t="s">
        <v>291</v>
      </c>
      <c r="AT1767" t="str">
        <f t="shared" si="206"/>
        <v>GND</v>
      </c>
      <c r="AU1767" t="str">
        <f t="shared" si="207"/>
        <v>--</v>
      </c>
    </row>
    <row r="1768" spans="1:47" x14ac:dyDescent="0.25">
      <c r="A1768" t="str">
        <f t="shared" si="202"/>
        <v>C293-1</v>
      </c>
      <c r="B1768" t="str">
        <f t="shared" si="203"/>
        <v>+2.5V_XCVR</v>
      </c>
      <c r="C1768" t="str">
        <f t="shared" si="204"/>
        <v>C293-+2.5V_XCVR</v>
      </c>
      <c r="D1768" t="str">
        <f t="shared" si="205"/>
        <v>C293-1</v>
      </c>
      <c r="E1768" t="s">
        <v>1526</v>
      </c>
      <c r="F1768">
        <v>1</v>
      </c>
      <c r="G1768" t="s">
        <v>301</v>
      </c>
      <c r="AT1768" t="str">
        <f t="shared" si="206"/>
        <v>+2.5V_XCVR</v>
      </c>
      <c r="AU1768" t="str">
        <f t="shared" si="207"/>
        <v>--</v>
      </c>
    </row>
    <row r="1769" spans="1:47" x14ac:dyDescent="0.25">
      <c r="A1769" t="str">
        <f t="shared" si="202"/>
        <v>C293-2</v>
      </c>
      <c r="B1769" t="str">
        <f t="shared" si="203"/>
        <v>GND</v>
      </c>
      <c r="C1769" t="str">
        <f t="shared" si="204"/>
        <v>C293-GND</v>
      </c>
      <c r="D1769" t="str">
        <f t="shared" si="205"/>
        <v>C293-2</v>
      </c>
      <c r="E1769" t="s">
        <v>1526</v>
      </c>
      <c r="F1769">
        <v>2</v>
      </c>
      <c r="G1769" t="s">
        <v>291</v>
      </c>
      <c r="AT1769" t="str">
        <f t="shared" si="206"/>
        <v>GND</v>
      </c>
      <c r="AU1769" t="str">
        <f t="shared" si="207"/>
        <v>--</v>
      </c>
    </row>
    <row r="1770" spans="1:47" x14ac:dyDescent="0.25">
      <c r="A1770" t="str">
        <f t="shared" si="202"/>
        <v>C294-1</v>
      </c>
      <c r="B1770" t="str">
        <f t="shared" si="203"/>
        <v>GND</v>
      </c>
      <c r="C1770" t="str">
        <f t="shared" si="204"/>
        <v>C294-GND</v>
      </c>
      <c r="D1770" t="str">
        <f t="shared" si="205"/>
        <v>C294-1</v>
      </c>
      <c r="E1770" t="s">
        <v>1527</v>
      </c>
      <c r="F1770">
        <v>1</v>
      </c>
      <c r="G1770" t="s">
        <v>291</v>
      </c>
      <c r="AT1770" t="str">
        <f t="shared" si="206"/>
        <v>GND</v>
      </c>
      <c r="AU1770" t="str">
        <f t="shared" si="207"/>
        <v>--</v>
      </c>
    </row>
    <row r="1771" spans="1:47" x14ac:dyDescent="0.25">
      <c r="A1771" t="str">
        <f t="shared" si="202"/>
        <v>C294-2</v>
      </c>
      <c r="B1771" t="str">
        <f t="shared" si="203"/>
        <v>3.3VIN</v>
      </c>
      <c r="C1771" t="str">
        <f t="shared" si="204"/>
        <v>C294-3.3VIN</v>
      </c>
      <c r="D1771" t="str">
        <f t="shared" si="205"/>
        <v>C294-2</v>
      </c>
      <c r="E1771" t="s">
        <v>1527</v>
      </c>
      <c r="F1771">
        <v>2</v>
      </c>
      <c r="G1771" t="s">
        <v>305</v>
      </c>
      <c r="AT1771" t="str">
        <f t="shared" si="206"/>
        <v>3.3VIN</v>
      </c>
      <c r="AU1771" t="str">
        <f t="shared" si="207"/>
        <v>--</v>
      </c>
    </row>
    <row r="1772" spans="1:47" x14ac:dyDescent="0.25">
      <c r="A1772" t="str">
        <f t="shared" si="202"/>
        <v>C296-1</v>
      </c>
      <c r="B1772" t="str">
        <f t="shared" si="203"/>
        <v>GND</v>
      </c>
      <c r="C1772" t="str">
        <f t="shared" si="204"/>
        <v>C296-GND</v>
      </c>
      <c r="D1772" t="str">
        <f t="shared" si="205"/>
        <v>C296-1</v>
      </c>
      <c r="E1772" t="s">
        <v>1528</v>
      </c>
      <c r="F1772">
        <v>1</v>
      </c>
      <c r="G1772" t="s">
        <v>291</v>
      </c>
      <c r="AT1772" t="str">
        <f t="shared" si="206"/>
        <v>GND</v>
      </c>
      <c r="AU1772" t="str">
        <f t="shared" si="207"/>
        <v>--</v>
      </c>
    </row>
    <row r="1773" spans="1:47" x14ac:dyDescent="0.25">
      <c r="A1773" t="str">
        <f t="shared" si="202"/>
        <v>C296-2</v>
      </c>
      <c r="B1773" t="str">
        <f t="shared" si="203"/>
        <v>NetC296_2</v>
      </c>
      <c r="C1773" t="str">
        <f t="shared" si="204"/>
        <v>C296-NetC296_2</v>
      </c>
      <c r="D1773" t="str">
        <f t="shared" si="205"/>
        <v>C296-2</v>
      </c>
      <c r="E1773" t="s">
        <v>1528</v>
      </c>
      <c r="F1773">
        <v>2</v>
      </c>
      <c r="G1773" t="s">
        <v>620</v>
      </c>
      <c r="AT1773" t="str">
        <f t="shared" si="206"/>
        <v>NetC296_2</v>
      </c>
      <c r="AU1773" t="str">
        <f t="shared" si="207"/>
        <v>--</v>
      </c>
    </row>
    <row r="1774" spans="1:47" x14ac:dyDescent="0.25">
      <c r="A1774" t="str">
        <f t="shared" si="202"/>
        <v>C297-1</v>
      </c>
      <c r="B1774" t="str">
        <f t="shared" si="203"/>
        <v>GND</v>
      </c>
      <c r="C1774" t="str">
        <f t="shared" si="204"/>
        <v>C297-GND</v>
      </c>
      <c r="D1774" t="str">
        <f t="shared" si="205"/>
        <v>C297-1</v>
      </c>
      <c r="E1774" t="s">
        <v>1529</v>
      </c>
      <c r="F1774">
        <v>1</v>
      </c>
      <c r="G1774" t="s">
        <v>291</v>
      </c>
      <c r="AT1774" t="str">
        <f t="shared" si="206"/>
        <v>GND</v>
      </c>
      <c r="AU1774" t="str">
        <f t="shared" si="207"/>
        <v>--</v>
      </c>
    </row>
    <row r="1775" spans="1:47" x14ac:dyDescent="0.25">
      <c r="A1775" t="str">
        <f t="shared" si="202"/>
        <v>C297-2</v>
      </c>
      <c r="B1775" t="str">
        <f t="shared" si="203"/>
        <v>NetC297_2</v>
      </c>
      <c r="C1775" t="str">
        <f t="shared" si="204"/>
        <v>C297-NetC297_2</v>
      </c>
      <c r="D1775" t="str">
        <f t="shared" si="205"/>
        <v>C297-2</v>
      </c>
      <c r="E1775" t="s">
        <v>1529</v>
      </c>
      <c r="F1775">
        <v>2</v>
      </c>
      <c r="G1775" t="s">
        <v>621</v>
      </c>
      <c r="AT1775" t="str">
        <f t="shared" si="206"/>
        <v>NetC297_2</v>
      </c>
      <c r="AU1775" t="str">
        <f t="shared" si="207"/>
        <v>--</v>
      </c>
    </row>
    <row r="1776" spans="1:47" x14ac:dyDescent="0.25">
      <c r="A1776" t="str">
        <f t="shared" si="202"/>
        <v>C298-1</v>
      </c>
      <c r="B1776" t="str">
        <f t="shared" si="203"/>
        <v>GND</v>
      </c>
      <c r="C1776" t="str">
        <f t="shared" si="204"/>
        <v>C298-GND</v>
      </c>
      <c r="D1776" t="str">
        <f t="shared" si="205"/>
        <v>C298-1</v>
      </c>
      <c r="E1776" t="s">
        <v>1530</v>
      </c>
      <c r="F1776">
        <v>1</v>
      </c>
      <c r="G1776" t="s">
        <v>291</v>
      </c>
      <c r="AT1776" t="str">
        <f t="shared" si="206"/>
        <v>GND</v>
      </c>
      <c r="AU1776" t="str">
        <f t="shared" si="207"/>
        <v>--</v>
      </c>
    </row>
    <row r="1777" spans="1:47" x14ac:dyDescent="0.25">
      <c r="A1777" t="str">
        <f t="shared" si="202"/>
        <v>C298-2</v>
      </c>
      <c r="B1777" t="str">
        <f t="shared" si="203"/>
        <v>NetC298_2</v>
      </c>
      <c r="C1777" t="str">
        <f t="shared" si="204"/>
        <v>C298-NetC298_2</v>
      </c>
      <c r="D1777" t="str">
        <f t="shared" si="205"/>
        <v>C298-2</v>
      </c>
      <c r="E1777" t="s">
        <v>1530</v>
      </c>
      <c r="F1777">
        <v>2</v>
      </c>
      <c r="G1777" t="s">
        <v>622</v>
      </c>
      <c r="AT1777" t="str">
        <f t="shared" si="206"/>
        <v>NetC298_2</v>
      </c>
      <c r="AU1777" t="str">
        <f t="shared" si="207"/>
        <v>--</v>
      </c>
    </row>
    <row r="1778" spans="1:47" x14ac:dyDescent="0.25">
      <c r="A1778" t="str">
        <f t="shared" si="202"/>
        <v>D1-1</v>
      </c>
      <c r="B1778" t="str">
        <f t="shared" si="203"/>
        <v>3.3VIN</v>
      </c>
      <c r="C1778" t="str">
        <f t="shared" si="204"/>
        <v>D1-3.3VIN</v>
      </c>
      <c r="D1778" t="str">
        <f t="shared" si="205"/>
        <v>D1-1</v>
      </c>
      <c r="E1778" t="s">
        <v>1206</v>
      </c>
      <c r="F1778">
        <v>1</v>
      </c>
      <c r="G1778" t="s">
        <v>305</v>
      </c>
      <c r="AT1778" t="str">
        <f t="shared" si="206"/>
        <v>3.3VIN</v>
      </c>
      <c r="AU1778" t="str">
        <f t="shared" si="207"/>
        <v>--</v>
      </c>
    </row>
    <row r="1779" spans="1:47" x14ac:dyDescent="0.25">
      <c r="A1779" t="str">
        <f t="shared" si="202"/>
        <v>D1-2</v>
      </c>
      <c r="B1779" t="str">
        <f t="shared" si="203"/>
        <v>MR#</v>
      </c>
      <c r="C1779" t="str">
        <f t="shared" si="204"/>
        <v>D1-MR#</v>
      </c>
      <c r="D1779" t="str">
        <f t="shared" si="205"/>
        <v>D1-2</v>
      </c>
      <c r="E1779" t="s">
        <v>1206</v>
      </c>
      <c r="F1779">
        <v>2</v>
      </c>
      <c r="G1779" t="s">
        <v>607</v>
      </c>
      <c r="AT1779" t="str">
        <f t="shared" si="206"/>
        <v>MR#</v>
      </c>
      <c r="AU1779" t="str">
        <f t="shared" si="207"/>
        <v>--</v>
      </c>
    </row>
    <row r="1780" spans="1:47" x14ac:dyDescent="0.25">
      <c r="A1780" t="str">
        <f t="shared" si="202"/>
        <v>D2-1</v>
      </c>
      <c r="B1780" t="str">
        <f t="shared" si="203"/>
        <v>+3.3V</v>
      </c>
      <c r="C1780" t="str">
        <f t="shared" si="204"/>
        <v>D2-+3.3V</v>
      </c>
      <c r="D1780" t="str">
        <f t="shared" si="205"/>
        <v>D2-1</v>
      </c>
      <c r="E1780" t="s">
        <v>1207</v>
      </c>
      <c r="F1780">
        <v>1</v>
      </c>
      <c r="G1780" t="s">
        <v>303</v>
      </c>
      <c r="AT1780" t="str">
        <f t="shared" si="206"/>
        <v>+3.3V</v>
      </c>
      <c r="AU1780" t="str">
        <f t="shared" si="207"/>
        <v>--</v>
      </c>
    </row>
    <row r="1781" spans="1:47" x14ac:dyDescent="0.25">
      <c r="A1781" t="str">
        <f t="shared" si="202"/>
        <v>D2-2</v>
      </c>
      <c r="B1781" t="str">
        <f t="shared" si="203"/>
        <v>DEVRST_N</v>
      </c>
      <c r="C1781" t="str">
        <f t="shared" si="204"/>
        <v>D2-DEVRST_N</v>
      </c>
      <c r="D1781" t="str">
        <f t="shared" si="205"/>
        <v>D2-2</v>
      </c>
      <c r="E1781" t="s">
        <v>1207</v>
      </c>
      <c r="F1781">
        <v>2</v>
      </c>
      <c r="G1781" t="s">
        <v>484</v>
      </c>
      <c r="AT1781" t="str">
        <f t="shared" si="206"/>
        <v>DEVRST_N</v>
      </c>
      <c r="AU1781" t="str">
        <f t="shared" si="207"/>
        <v>--</v>
      </c>
    </row>
    <row r="1782" spans="1:47" x14ac:dyDescent="0.25">
      <c r="A1782" t="str">
        <f t="shared" si="202"/>
        <v>H1-1</v>
      </c>
      <c r="B1782" t="str">
        <f t="shared" si="203"/>
        <v>GND</v>
      </c>
      <c r="C1782" t="str">
        <f t="shared" si="204"/>
        <v>H1-GND</v>
      </c>
      <c r="D1782" t="str">
        <f t="shared" si="205"/>
        <v>H1-1</v>
      </c>
      <c r="E1782" t="s">
        <v>836</v>
      </c>
      <c r="F1782">
        <v>1</v>
      </c>
      <c r="G1782" t="s">
        <v>291</v>
      </c>
      <c r="AT1782" t="str">
        <f t="shared" si="206"/>
        <v>GND</v>
      </c>
      <c r="AU1782" t="str">
        <f t="shared" si="207"/>
        <v>--</v>
      </c>
    </row>
    <row r="1783" spans="1:47" x14ac:dyDescent="0.25">
      <c r="A1783" t="str">
        <f t="shared" si="202"/>
        <v>H2-1</v>
      </c>
      <c r="B1783" t="str">
        <f t="shared" si="203"/>
        <v>GND</v>
      </c>
      <c r="C1783" t="str">
        <f t="shared" si="204"/>
        <v>H2-GND</v>
      </c>
      <c r="D1783" t="str">
        <f t="shared" si="205"/>
        <v>H2-1</v>
      </c>
      <c r="E1783" t="s">
        <v>837</v>
      </c>
      <c r="F1783">
        <v>1</v>
      </c>
      <c r="G1783" t="s">
        <v>291</v>
      </c>
      <c r="AT1783" t="str">
        <f t="shared" si="206"/>
        <v>GND</v>
      </c>
      <c r="AU1783" t="str">
        <f t="shared" si="207"/>
        <v>--</v>
      </c>
    </row>
    <row r="1784" spans="1:47" x14ac:dyDescent="0.25">
      <c r="A1784" t="str">
        <f t="shared" si="202"/>
        <v>H3-1</v>
      </c>
      <c r="B1784" t="str">
        <f t="shared" si="203"/>
        <v>GND</v>
      </c>
      <c r="C1784" t="str">
        <f t="shared" si="204"/>
        <v>H3-GND</v>
      </c>
      <c r="D1784" t="str">
        <f t="shared" si="205"/>
        <v>H3-1</v>
      </c>
      <c r="E1784" t="s">
        <v>1013</v>
      </c>
      <c r="F1784">
        <v>1</v>
      </c>
      <c r="G1784" t="s">
        <v>291</v>
      </c>
      <c r="AT1784" t="str">
        <f t="shared" si="206"/>
        <v>GND</v>
      </c>
      <c r="AU1784" t="str">
        <f t="shared" si="207"/>
        <v>--</v>
      </c>
    </row>
    <row r="1785" spans="1:47" x14ac:dyDescent="0.25">
      <c r="A1785" t="str">
        <f t="shared" si="202"/>
        <v>H4-1</v>
      </c>
      <c r="B1785" t="str">
        <f t="shared" si="203"/>
        <v>GND</v>
      </c>
      <c r="C1785" t="str">
        <f t="shared" si="204"/>
        <v>H4-GND</v>
      </c>
      <c r="D1785" t="str">
        <f t="shared" si="205"/>
        <v>H4-1</v>
      </c>
      <c r="E1785" t="s">
        <v>838</v>
      </c>
      <c r="F1785">
        <v>1</v>
      </c>
      <c r="G1785" t="s">
        <v>291</v>
      </c>
      <c r="AT1785" t="str">
        <f t="shared" si="206"/>
        <v>GND</v>
      </c>
      <c r="AU1785" t="str">
        <f t="shared" si="207"/>
        <v>--</v>
      </c>
    </row>
    <row r="1786" spans="1:47" x14ac:dyDescent="0.25">
      <c r="A1786" t="str">
        <f t="shared" si="202"/>
        <v>L1-1</v>
      </c>
      <c r="B1786" t="str">
        <f t="shared" si="203"/>
        <v>+3.3V</v>
      </c>
      <c r="C1786" t="str">
        <f t="shared" si="204"/>
        <v>L1-+3.3V</v>
      </c>
      <c r="D1786" t="str">
        <f t="shared" si="205"/>
        <v>L1-1</v>
      </c>
      <c r="E1786" t="s">
        <v>709</v>
      </c>
      <c r="F1786">
        <v>1</v>
      </c>
      <c r="G1786" t="s">
        <v>303</v>
      </c>
      <c r="AT1786" t="str">
        <f t="shared" si="206"/>
        <v>+3.3V</v>
      </c>
      <c r="AU1786" t="str">
        <f t="shared" si="207"/>
        <v>--</v>
      </c>
    </row>
    <row r="1787" spans="1:47" x14ac:dyDescent="0.25">
      <c r="A1787" t="str">
        <f t="shared" si="202"/>
        <v>L1-2</v>
      </c>
      <c r="B1787" t="str">
        <f t="shared" si="203"/>
        <v>NetC88_1</v>
      </c>
      <c r="C1787" t="str">
        <f t="shared" si="204"/>
        <v>L1-NetC88_1</v>
      </c>
      <c r="D1787" t="str">
        <f t="shared" si="205"/>
        <v>L1-2</v>
      </c>
      <c r="E1787" t="s">
        <v>709</v>
      </c>
      <c r="F1787">
        <v>2</v>
      </c>
      <c r="G1787" t="s">
        <v>629</v>
      </c>
      <c r="AT1787" t="str">
        <f t="shared" si="206"/>
        <v>NetC88_1</v>
      </c>
      <c r="AU1787" t="str">
        <f t="shared" si="207"/>
        <v>--</v>
      </c>
    </row>
    <row r="1788" spans="1:47" x14ac:dyDescent="0.25">
      <c r="A1788" t="str">
        <f t="shared" si="202"/>
        <v>L2-1</v>
      </c>
      <c r="B1788" t="str">
        <f t="shared" si="203"/>
        <v>+1.0V</v>
      </c>
      <c r="C1788" t="str">
        <f t="shared" si="204"/>
        <v>L2-+1.0V</v>
      </c>
      <c r="D1788" t="str">
        <f t="shared" si="205"/>
        <v>L2-1</v>
      </c>
      <c r="E1788" t="s">
        <v>711</v>
      </c>
      <c r="F1788">
        <v>1</v>
      </c>
      <c r="G1788" t="s">
        <v>289</v>
      </c>
      <c r="AT1788" t="str">
        <f t="shared" si="206"/>
        <v>+1.0V</v>
      </c>
      <c r="AU1788" t="str">
        <f t="shared" si="207"/>
        <v>--</v>
      </c>
    </row>
    <row r="1789" spans="1:47" x14ac:dyDescent="0.25">
      <c r="A1789" t="str">
        <f t="shared" si="202"/>
        <v>L2-2</v>
      </c>
      <c r="B1789" t="str">
        <f t="shared" si="203"/>
        <v>+1.0V_VDDA</v>
      </c>
      <c r="C1789" t="str">
        <f t="shared" si="204"/>
        <v>L2-+1.0V_VDDA</v>
      </c>
      <c r="D1789" t="str">
        <f t="shared" si="205"/>
        <v>L2-2</v>
      </c>
      <c r="E1789" t="s">
        <v>711</v>
      </c>
      <c r="F1789">
        <v>2</v>
      </c>
      <c r="G1789" t="s">
        <v>292</v>
      </c>
      <c r="AT1789" t="str">
        <f t="shared" si="206"/>
        <v>+1.0V_VDDA</v>
      </c>
      <c r="AU1789" t="str">
        <f t="shared" si="207"/>
        <v>--</v>
      </c>
    </row>
    <row r="1790" spans="1:47" x14ac:dyDescent="0.25">
      <c r="A1790" t="str">
        <f t="shared" si="202"/>
        <v>L3-1</v>
      </c>
      <c r="B1790" t="str">
        <f t="shared" si="203"/>
        <v>_x0016_+2.5V_VDDA</v>
      </c>
      <c r="C1790" t="str">
        <f t="shared" si="204"/>
        <v>L3-_x0016_+2.5V_VDDA</v>
      </c>
      <c r="D1790" t="str">
        <f t="shared" si="205"/>
        <v>L3-1</v>
      </c>
      <c r="E1790" t="s">
        <v>713</v>
      </c>
      <c r="F1790">
        <v>1</v>
      </c>
      <c r="G1790" t="s">
        <v>1366</v>
      </c>
      <c r="AT1790" t="str">
        <f t="shared" si="206"/>
        <v>_x0016_+2.5V_VDDA</v>
      </c>
      <c r="AU1790" t="str">
        <f t="shared" si="207"/>
        <v>--</v>
      </c>
    </row>
    <row r="1791" spans="1:47" x14ac:dyDescent="0.25">
      <c r="A1791" t="str">
        <f t="shared" si="202"/>
        <v>L3-2</v>
      </c>
      <c r="B1791" t="str">
        <f t="shared" si="203"/>
        <v>+2.5V</v>
      </c>
      <c r="C1791" t="str">
        <f t="shared" si="204"/>
        <v>L3-+2.5V</v>
      </c>
      <c r="D1791" t="str">
        <f t="shared" si="205"/>
        <v>L3-2</v>
      </c>
      <c r="E1791" t="s">
        <v>713</v>
      </c>
      <c r="F1791">
        <v>2</v>
      </c>
      <c r="G1791" t="s">
        <v>296</v>
      </c>
      <c r="AT1791" t="str">
        <f t="shared" si="206"/>
        <v>+2.5V</v>
      </c>
      <c r="AU1791" t="str">
        <f t="shared" si="207"/>
        <v>--</v>
      </c>
    </row>
    <row r="1792" spans="1:47" x14ac:dyDescent="0.25">
      <c r="A1792" t="str">
        <f t="shared" si="202"/>
        <v>L4-1</v>
      </c>
      <c r="B1792" t="str">
        <f t="shared" si="203"/>
        <v>+2.5V_XCVR</v>
      </c>
      <c r="C1792" t="str">
        <f t="shared" si="204"/>
        <v>L4-+2.5V_XCVR</v>
      </c>
      <c r="D1792" t="str">
        <f t="shared" si="205"/>
        <v>L4-1</v>
      </c>
      <c r="E1792" t="s">
        <v>1033</v>
      </c>
      <c r="F1792">
        <v>1</v>
      </c>
      <c r="G1792" t="s">
        <v>301</v>
      </c>
      <c r="AT1792" t="str">
        <f t="shared" si="206"/>
        <v>+2.5V_XCVR</v>
      </c>
      <c r="AU1792" t="str">
        <f t="shared" si="207"/>
        <v>--</v>
      </c>
    </row>
    <row r="1793" spans="1:47" x14ac:dyDescent="0.25">
      <c r="A1793" t="str">
        <f t="shared" si="202"/>
        <v>L4-2</v>
      </c>
      <c r="B1793" t="str">
        <f t="shared" si="203"/>
        <v>NetC112_1</v>
      </c>
      <c r="C1793" t="str">
        <f t="shared" si="204"/>
        <v>L4-NetC112_1</v>
      </c>
      <c r="D1793" t="str">
        <f t="shared" si="205"/>
        <v>L4-2</v>
      </c>
      <c r="E1793" t="s">
        <v>1033</v>
      </c>
      <c r="F1793">
        <v>2</v>
      </c>
      <c r="G1793" t="s">
        <v>611</v>
      </c>
      <c r="AT1793" t="str">
        <f t="shared" si="206"/>
        <v>NetC112_1</v>
      </c>
      <c r="AU1793" t="str">
        <f t="shared" si="207"/>
        <v>--</v>
      </c>
    </row>
    <row r="1794" spans="1:47" x14ac:dyDescent="0.25">
      <c r="A1794" t="str">
        <f t="shared" si="202"/>
        <v>L5-1</v>
      </c>
      <c r="B1794" t="str">
        <f t="shared" si="203"/>
        <v>+1.8V</v>
      </c>
      <c r="C1794" t="str">
        <f t="shared" si="204"/>
        <v>L5-+1.8V</v>
      </c>
      <c r="D1794" t="str">
        <f t="shared" si="205"/>
        <v>L5-1</v>
      </c>
      <c r="E1794" t="s">
        <v>953</v>
      </c>
      <c r="F1794">
        <v>1</v>
      </c>
      <c r="G1794" t="s">
        <v>295</v>
      </c>
      <c r="AT1794" t="str">
        <f t="shared" si="206"/>
        <v>+1.8V</v>
      </c>
      <c r="AU1794" t="str">
        <f t="shared" si="207"/>
        <v>--</v>
      </c>
    </row>
    <row r="1795" spans="1:47" x14ac:dyDescent="0.25">
      <c r="A1795" t="str">
        <f t="shared" si="202"/>
        <v>L5-2</v>
      </c>
      <c r="B1795" t="str">
        <f t="shared" si="203"/>
        <v>NetC245_1</v>
      </c>
      <c r="C1795" t="str">
        <f t="shared" si="204"/>
        <v>L5-NetC245_1</v>
      </c>
      <c r="D1795" t="str">
        <f t="shared" si="205"/>
        <v>L5-2</v>
      </c>
      <c r="E1795" t="s">
        <v>953</v>
      </c>
      <c r="F1795">
        <v>2</v>
      </c>
      <c r="G1795" t="s">
        <v>612</v>
      </c>
      <c r="AT1795" t="str">
        <f t="shared" si="206"/>
        <v>NetC245_1</v>
      </c>
      <c r="AU1795" t="str">
        <f t="shared" si="207"/>
        <v>--</v>
      </c>
    </row>
    <row r="1796" spans="1:47" x14ac:dyDescent="0.25">
      <c r="A1796" t="str">
        <f t="shared" si="202"/>
        <v>L6-1</v>
      </c>
      <c r="B1796" t="str">
        <f t="shared" si="203"/>
        <v>AVDD33</v>
      </c>
      <c r="C1796" t="str">
        <f t="shared" si="204"/>
        <v>L6-AVDD33</v>
      </c>
      <c r="D1796" t="str">
        <f t="shared" si="205"/>
        <v>L6-1</v>
      </c>
      <c r="E1796" t="s">
        <v>954</v>
      </c>
      <c r="F1796">
        <v>1</v>
      </c>
      <c r="G1796" t="s">
        <v>309</v>
      </c>
      <c r="AT1796" t="str">
        <f t="shared" si="206"/>
        <v>AVDD33</v>
      </c>
      <c r="AU1796" t="str">
        <f t="shared" si="207"/>
        <v>--</v>
      </c>
    </row>
    <row r="1797" spans="1:47" x14ac:dyDescent="0.25">
      <c r="A1797" t="str">
        <f t="shared" si="202"/>
        <v>L6-2</v>
      </c>
      <c r="B1797" t="str">
        <f t="shared" si="203"/>
        <v>+3.3V</v>
      </c>
      <c r="C1797" t="str">
        <f t="shared" si="204"/>
        <v>L6-+3.3V</v>
      </c>
      <c r="D1797" t="str">
        <f t="shared" si="205"/>
        <v>L6-2</v>
      </c>
      <c r="E1797" t="s">
        <v>954</v>
      </c>
      <c r="F1797">
        <v>2</v>
      </c>
      <c r="G1797" t="s">
        <v>303</v>
      </c>
      <c r="AT1797" t="str">
        <f t="shared" si="206"/>
        <v>+3.3V</v>
      </c>
      <c r="AU1797" t="str">
        <f t="shared" si="207"/>
        <v>--</v>
      </c>
    </row>
    <row r="1798" spans="1:47" x14ac:dyDescent="0.25">
      <c r="A1798" t="str">
        <f t="shared" ref="A1798:A1861" si="208">$E1798&amp;"-"&amp;$F1798</f>
        <v>L7-1</v>
      </c>
      <c r="B1798" t="str">
        <f t="shared" ref="B1798:B1861" si="209">IF(OR(E1798=$A$2,E1798=$B$2,E1798=$C$2,E1798=$D$2),"--",G1798)</f>
        <v>+3.3V</v>
      </c>
      <c r="C1798" t="str">
        <f t="shared" ref="C1798:C1861" si="210">$E1798&amp;"-"&amp;$G1798</f>
        <v>L7-+3.3V</v>
      </c>
      <c r="D1798" t="str">
        <f t="shared" ref="D1798:D1861" si="211">A1798</f>
        <v>L7-1</v>
      </c>
      <c r="E1798" t="s">
        <v>955</v>
      </c>
      <c r="F1798">
        <v>1</v>
      </c>
      <c r="G1798" t="s">
        <v>303</v>
      </c>
      <c r="AT1798" t="str">
        <f t="shared" ref="AT1798:AT1861" si="212">IF(IF(COUNTIF($AO$6:$AQ$150,B1798)&gt;0,"---","--")="---",VLOOKUP(B1798,$AO$6:$AQ$150,3,0),B1798)</f>
        <v>+3.3V</v>
      </c>
      <c r="AU1798" t="str">
        <f t="shared" ref="AU1798:AU1861" si="213">IF(IF(COUNTIF($AO$6:$AQ$150,B1798)&gt;0,"---","--")="---",VLOOKUP(B1798,$AO$6:$AQ$150,2,0),"--")</f>
        <v>--</v>
      </c>
    </row>
    <row r="1799" spans="1:47" x14ac:dyDescent="0.25">
      <c r="A1799" t="str">
        <f t="shared" si="208"/>
        <v>L7-2</v>
      </c>
      <c r="B1799" t="str">
        <f t="shared" si="209"/>
        <v>NetC271_1</v>
      </c>
      <c r="C1799" t="str">
        <f t="shared" si="210"/>
        <v>L7-NetC271_1</v>
      </c>
      <c r="D1799" t="str">
        <f t="shared" si="211"/>
        <v>L7-2</v>
      </c>
      <c r="E1799" t="s">
        <v>955</v>
      </c>
      <c r="F1799">
        <v>2</v>
      </c>
      <c r="G1799" t="s">
        <v>619</v>
      </c>
      <c r="AT1799" t="str">
        <f t="shared" si="212"/>
        <v>NetC271_1</v>
      </c>
      <c r="AU1799" t="str">
        <f t="shared" si="213"/>
        <v>--</v>
      </c>
    </row>
    <row r="1800" spans="1:47" x14ac:dyDescent="0.25">
      <c r="A1800" t="str">
        <f t="shared" si="208"/>
        <v>L8-1</v>
      </c>
      <c r="B1800" t="str">
        <f t="shared" si="209"/>
        <v>NetL8_1</v>
      </c>
      <c r="C1800" t="str">
        <f t="shared" si="210"/>
        <v>L8-NetL8_1</v>
      </c>
      <c r="D1800" t="str">
        <f t="shared" si="211"/>
        <v>L8-1</v>
      </c>
      <c r="E1800" t="s">
        <v>956</v>
      </c>
      <c r="F1800">
        <v>1</v>
      </c>
      <c r="G1800" t="s">
        <v>630</v>
      </c>
      <c r="AT1800" t="str">
        <f t="shared" si="212"/>
        <v>NetL8_1</v>
      </c>
      <c r="AU1800" t="str">
        <f t="shared" si="213"/>
        <v>--</v>
      </c>
    </row>
    <row r="1801" spans="1:47" x14ac:dyDescent="0.25">
      <c r="A1801" t="str">
        <f t="shared" si="208"/>
        <v>L8-2</v>
      </c>
      <c r="B1801" t="str">
        <f t="shared" si="209"/>
        <v>+1.0V</v>
      </c>
      <c r="C1801" t="str">
        <f t="shared" si="210"/>
        <v>L8-+1.0V</v>
      </c>
      <c r="D1801" t="str">
        <f t="shared" si="211"/>
        <v>L8-2</v>
      </c>
      <c r="E1801" t="s">
        <v>956</v>
      </c>
      <c r="F1801">
        <v>2</v>
      </c>
      <c r="G1801" t="s">
        <v>289</v>
      </c>
      <c r="AT1801" t="str">
        <f t="shared" si="212"/>
        <v>+1.0V</v>
      </c>
      <c r="AU1801" t="str">
        <f t="shared" si="213"/>
        <v>--</v>
      </c>
    </row>
    <row r="1802" spans="1:47" x14ac:dyDescent="0.25">
      <c r="A1802" t="str">
        <f t="shared" si="208"/>
        <v>L9-1</v>
      </c>
      <c r="B1802" t="str">
        <f t="shared" si="209"/>
        <v>+2.5V_VDD</v>
      </c>
      <c r="C1802" t="str">
        <f t="shared" si="210"/>
        <v>L9-+2.5V_VDD</v>
      </c>
      <c r="D1802" t="str">
        <f t="shared" si="211"/>
        <v>L9-1</v>
      </c>
      <c r="E1802" t="s">
        <v>1239</v>
      </c>
      <c r="F1802">
        <v>1</v>
      </c>
      <c r="G1802" t="s">
        <v>298</v>
      </c>
      <c r="AT1802" t="str">
        <f t="shared" si="212"/>
        <v>+2.5V_VDD</v>
      </c>
      <c r="AU1802" t="str">
        <f t="shared" si="213"/>
        <v>--</v>
      </c>
    </row>
    <row r="1803" spans="1:47" x14ac:dyDescent="0.25">
      <c r="A1803" t="str">
        <f t="shared" si="208"/>
        <v>L9-2</v>
      </c>
      <c r="B1803" t="str">
        <f t="shared" si="209"/>
        <v>+2.5V</v>
      </c>
      <c r="C1803" t="str">
        <f t="shared" si="210"/>
        <v>L9-+2.5V</v>
      </c>
      <c r="D1803" t="str">
        <f t="shared" si="211"/>
        <v>L9-2</v>
      </c>
      <c r="E1803" t="s">
        <v>1239</v>
      </c>
      <c r="F1803">
        <v>2</v>
      </c>
      <c r="G1803" t="s">
        <v>296</v>
      </c>
      <c r="AT1803" t="str">
        <f t="shared" si="212"/>
        <v>+2.5V</v>
      </c>
      <c r="AU1803" t="str">
        <f t="shared" si="213"/>
        <v>--</v>
      </c>
    </row>
    <row r="1804" spans="1:47" x14ac:dyDescent="0.25">
      <c r="A1804" t="str">
        <f t="shared" si="208"/>
        <v>R1-1</v>
      </c>
      <c r="B1804" t="str">
        <f t="shared" si="209"/>
        <v>3.3VIN</v>
      </c>
      <c r="C1804" t="str">
        <f t="shared" si="210"/>
        <v>R1-3.3VIN</v>
      </c>
      <c r="D1804" t="str">
        <f t="shared" si="211"/>
        <v>R1-1</v>
      </c>
      <c r="E1804" t="s">
        <v>744</v>
      </c>
      <c r="F1804">
        <v>1</v>
      </c>
      <c r="G1804" t="s">
        <v>305</v>
      </c>
      <c r="AT1804" t="str">
        <f t="shared" si="212"/>
        <v>3.3VIN</v>
      </c>
      <c r="AU1804" t="str">
        <f t="shared" si="213"/>
        <v>--</v>
      </c>
    </row>
    <row r="1805" spans="1:47" x14ac:dyDescent="0.25">
      <c r="A1805" t="str">
        <f t="shared" si="208"/>
        <v>R1-2</v>
      </c>
      <c r="B1805" t="str">
        <f t="shared" si="209"/>
        <v>NetR1_2</v>
      </c>
      <c r="C1805" t="str">
        <f t="shared" si="210"/>
        <v>R1-NetR1_2</v>
      </c>
      <c r="D1805" t="str">
        <f t="shared" si="211"/>
        <v>R1-2</v>
      </c>
      <c r="E1805" t="s">
        <v>744</v>
      </c>
      <c r="F1805">
        <v>2</v>
      </c>
      <c r="G1805" t="s">
        <v>633</v>
      </c>
      <c r="AT1805" t="str">
        <f t="shared" si="212"/>
        <v>NetR1_2</v>
      </c>
      <c r="AU1805" t="str">
        <f t="shared" si="213"/>
        <v>--</v>
      </c>
    </row>
    <row r="1806" spans="1:47" x14ac:dyDescent="0.25">
      <c r="A1806" t="str">
        <f t="shared" si="208"/>
        <v>R2-1</v>
      </c>
      <c r="B1806" t="str">
        <f t="shared" si="209"/>
        <v>+1.8V</v>
      </c>
      <c r="C1806" t="str">
        <f t="shared" si="210"/>
        <v>R2-+1.8V</v>
      </c>
      <c r="D1806" t="str">
        <f t="shared" si="211"/>
        <v>R2-1</v>
      </c>
      <c r="E1806" t="s">
        <v>1076</v>
      </c>
      <c r="F1806">
        <v>1</v>
      </c>
      <c r="G1806" t="s">
        <v>295</v>
      </c>
      <c r="AT1806" t="str">
        <f t="shared" si="212"/>
        <v>+1.8V</v>
      </c>
      <c r="AU1806" t="str">
        <f t="shared" si="213"/>
        <v>--</v>
      </c>
    </row>
    <row r="1807" spans="1:47" x14ac:dyDescent="0.25">
      <c r="A1807" t="str">
        <f t="shared" si="208"/>
        <v>R2-2</v>
      </c>
      <c r="B1807" t="str">
        <f t="shared" si="209"/>
        <v>NetR2_2</v>
      </c>
      <c r="C1807" t="str">
        <f t="shared" si="210"/>
        <v>R2-NetR2_2</v>
      </c>
      <c r="D1807" t="str">
        <f t="shared" si="211"/>
        <v>R2-2</v>
      </c>
      <c r="E1807" t="s">
        <v>1076</v>
      </c>
      <c r="F1807">
        <v>2</v>
      </c>
      <c r="G1807" t="s">
        <v>639</v>
      </c>
      <c r="AT1807" t="str">
        <f t="shared" si="212"/>
        <v>NetR2_2</v>
      </c>
      <c r="AU1807" t="str">
        <f t="shared" si="213"/>
        <v>--</v>
      </c>
    </row>
    <row r="1808" spans="1:47" x14ac:dyDescent="0.25">
      <c r="A1808" t="str">
        <f t="shared" si="208"/>
        <v>R3-1</v>
      </c>
      <c r="B1808" t="str">
        <f t="shared" si="209"/>
        <v>F_TCK</v>
      </c>
      <c r="C1808" t="str">
        <f t="shared" si="210"/>
        <v>R3-F_TCK</v>
      </c>
      <c r="D1808" t="str">
        <f t="shared" si="211"/>
        <v>R3-1</v>
      </c>
      <c r="E1808" t="s">
        <v>746</v>
      </c>
      <c r="F1808">
        <v>1</v>
      </c>
      <c r="G1808" t="s">
        <v>495</v>
      </c>
      <c r="AT1808" t="str">
        <f t="shared" si="212"/>
        <v>F_TCK</v>
      </c>
      <c r="AU1808" t="str">
        <f t="shared" si="213"/>
        <v>--</v>
      </c>
    </row>
    <row r="1809" spans="1:47" x14ac:dyDescent="0.25">
      <c r="A1809" t="str">
        <f t="shared" si="208"/>
        <v>R3-2</v>
      </c>
      <c r="B1809" t="str">
        <f t="shared" si="209"/>
        <v>GND</v>
      </c>
      <c r="C1809" t="str">
        <f t="shared" si="210"/>
        <v>R3-GND</v>
      </c>
      <c r="D1809" t="str">
        <f t="shared" si="211"/>
        <v>R3-2</v>
      </c>
      <c r="E1809" t="s">
        <v>746</v>
      </c>
      <c r="F1809">
        <v>2</v>
      </c>
      <c r="G1809" t="s">
        <v>291</v>
      </c>
      <c r="AT1809" t="str">
        <f t="shared" si="212"/>
        <v>GND</v>
      </c>
      <c r="AU1809" t="str">
        <f t="shared" si="213"/>
        <v>--</v>
      </c>
    </row>
    <row r="1810" spans="1:47" x14ac:dyDescent="0.25">
      <c r="A1810" t="str">
        <f t="shared" si="208"/>
        <v>R4-1</v>
      </c>
      <c r="B1810" t="str">
        <f t="shared" si="209"/>
        <v>+1.1V_LPDDR4</v>
      </c>
      <c r="C1810" t="str">
        <f t="shared" si="210"/>
        <v>R4-+1.1V_LPDDR4</v>
      </c>
      <c r="D1810" t="str">
        <f t="shared" si="211"/>
        <v>R4-1</v>
      </c>
      <c r="E1810" t="s">
        <v>748</v>
      </c>
      <c r="F1810">
        <v>1</v>
      </c>
      <c r="G1810" t="s">
        <v>293</v>
      </c>
      <c r="AT1810" t="str">
        <f t="shared" si="212"/>
        <v>+1.1V_LPDDR4</v>
      </c>
      <c r="AU1810" t="str">
        <f t="shared" si="213"/>
        <v>--</v>
      </c>
    </row>
    <row r="1811" spans="1:47" x14ac:dyDescent="0.25">
      <c r="A1811" t="str">
        <f t="shared" si="208"/>
        <v>R4-2</v>
      </c>
      <c r="B1811" t="str">
        <f t="shared" si="209"/>
        <v>NetR4_2</v>
      </c>
      <c r="C1811" t="str">
        <f t="shared" si="210"/>
        <v>R4-NetR4_2</v>
      </c>
      <c r="D1811" t="str">
        <f t="shared" si="211"/>
        <v>R4-2</v>
      </c>
      <c r="E1811" t="s">
        <v>748</v>
      </c>
      <c r="F1811">
        <v>2</v>
      </c>
      <c r="G1811" t="s">
        <v>645</v>
      </c>
      <c r="AT1811" t="str">
        <f t="shared" si="212"/>
        <v>NetR4_2</v>
      </c>
      <c r="AU1811" t="str">
        <f t="shared" si="213"/>
        <v>--</v>
      </c>
    </row>
    <row r="1812" spans="1:47" x14ac:dyDescent="0.25">
      <c r="A1812" t="str">
        <f t="shared" si="208"/>
        <v>R5-1</v>
      </c>
      <c r="B1812" t="str">
        <f t="shared" si="209"/>
        <v>+1.8V</v>
      </c>
      <c r="C1812" t="str">
        <f t="shared" si="210"/>
        <v>R5-+1.8V</v>
      </c>
      <c r="D1812" t="str">
        <f t="shared" si="211"/>
        <v>R5-1</v>
      </c>
      <c r="E1812" t="s">
        <v>750</v>
      </c>
      <c r="F1812">
        <v>1</v>
      </c>
      <c r="G1812" t="s">
        <v>295</v>
      </c>
      <c r="AT1812" t="str">
        <f t="shared" si="212"/>
        <v>+1.8V</v>
      </c>
      <c r="AU1812" t="str">
        <f t="shared" si="213"/>
        <v>--</v>
      </c>
    </row>
    <row r="1813" spans="1:47" x14ac:dyDescent="0.25">
      <c r="A1813" t="str">
        <f t="shared" si="208"/>
        <v>R5-2</v>
      </c>
      <c r="B1813" t="str">
        <f t="shared" si="209"/>
        <v>NetR5_2</v>
      </c>
      <c r="C1813" t="str">
        <f t="shared" si="210"/>
        <v>R5-NetR5_2</v>
      </c>
      <c r="D1813" t="str">
        <f t="shared" si="211"/>
        <v>R5-2</v>
      </c>
      <c r="E1813" t="s">
        <v>750</v>
      </c>
      <c r="F1813">
        <v>2</v>
      </c>
      <c r="G1813" t="s">
        <v>653</v>
      </c>
      <c r="AT1813" t="str">
        <f t="shared" si="212"/>
        <v>NetR5_2</v>
      </c>
      <c r="AU1813" t="str">
        <f t="shared" si="213"/>
        <v>--</v>
      </c>
    </row>
    <row r="1814" spans="1:47" x14ac:dyDescent="0.25">
      <c r="A1814" t="str">
        <f t="shared" si="208"/>
        <v>R6-1</v>
      </c>
      <c r="B1814" t="str">
        <f t="shared" si="209"/>
        <v>+1.8V</v>
      </c>
      <c r="C1814" t="str">
        <f t="shared" si="210"/>
        <v>R6-+1.8V</v>
      </c>
      <c r="D1814" t="str">
        <f t="shared" si="211"/>
        <v>R6-1</v>
      </c>
      <c r="E1814" t="s">
        <v>751</v>
      </c>
      <c r="F1814">
        <v>1</v>
      </c>
      <c r="G1814" t="s">
        <v>295</v>
      </c>
      <c r="AT1814" t="str">
        <f t="shared" si="212"/>
        <v>+1.8V</v>
      </c>
      <c r="AU1814" t="str">
        <f t="shared" si="213"/>
        <v>--</v>
      </c>
    </row>
    <row r="1815" spans="1:47" x14ac:dyDescent="0.25">
      <c r="A1815" t="str">
        <f t="shared" si="208"/>
        <v>R6-2</v>
      </c>
      <c r="B1815" t="str">
        <f t="shared" si="209"/>
        <v>NetR6_2</v>
      </c>
      <c r="C1815" t="str">
        <f t="shared" si="210"/>
        <v>R6-NetR6_2</v>
      </c>
      <c r="D1815" t="str">
        <f t="shared" si="211"/>
        <v>R6-2</v>
      </c>
      <c r="E1815" t="s">
        <v>751</v>
      </c>
      <c r="F1815">
        <v>2</v>
      </c>
      <c r="G1815" t="s">
        <v>655</v>
      </c>
      <c r="AT1815" t="str">
        <f t="shared" si="212"/>
        <v>NetR6_2</v>
      </c>
      <c r="AU1815" t="str">
        <f t="shared" si="213"/>
        <v>--</v>
      </c>
    </row>
    <row r="1816" spans="1:47" x14ac:dyDescent="0.25">
      <c r="A1816" t="str">
        <f t="shared" si="208"/>
        <v>R7-1</v>
      </c>
      <c r="B1816" t="str">
        <f t="shared" si="209"/>
        <v>+1.8V</v>
      </c>
      <c r="C1816" t="str">
        <f t="shared" si="210"/>
        <v>R7-+1.8V</v>
      </c>
      <c r="D1816" t="str">
        <f t="shared" si="211"/>
        <v>R7-1</v>
      </c>
      <c r="E1816" t="s">
        <v>753</v>
      </c>
      <c r="F1816">
        <v>1</v>
      </c>
      <c r="G1816" t="s">
        <v>295</v>
      </c>
      <c r="AT1816" t="str">
        <f t="shared" si="212"/>
        <v>+1.8V</v>
      </c>
      <c r="AU1816" t="str">
        <f t="shared" si="213"/>
        <v>--</v>
      </c>
    </row>
    <row r="1817" spans="1:47" x14ac:dyDescent="0.25">
      <c r="A1817" t="str">
        <f t="shared" si="208"/>
        <v>R7-2</v>
      </c>
      <c r="B1817" t="str">
        <f t="shared" si="209"/>
        <v>SPI_EN</v>
      </c>
      <c r="C1817" t="str">
        <f t="shared" si="210"/>
        <v>R7-SPI_EN</v>
      </c>
      <c r="D1817" t="str">
        <f t="shared" si="211"/>
        <v>R7-2</v>
      </c>
      <c r="E1817" t="s">
        <v>753</v>
      </c>
      <c r="F1817">
        <v>2</v>
      </c>
      <c r="G1817" t="s">
        <v>771</v>
      </c>
      <c r="AT1817" t="str">
        <f t="shared" si="212"/>
        <v>SPI_EN</v>
      </c>
      <c r="AU1817" t="str">
        <f t="shared" si="213"/>
        <v>--</v>
      </c>
    </row>
    <row r="1818" spans="1:47" x14ac:dyDescent="0.25">
      <c r="A1818" t="str">
        <f t="shared" si="208"/>
        <v>R8-1</v>
      </c>
      <c r="B1818" t="str">
        <f t="shared" si="209"/>
        <v>+1.8V</v>
      </c>
      <c r="C1818" t="str">
        <f t="shared" si="210"/>
        <v>R8-+1.8V</v>
      </c>
      <c r="D1818" t="str">
        <f t="shared" si="211"/>
        <v>R8-1</v>
      </c>
      <c r="E1818" t="s">
        <v>755</v>
      </c>
      <c r="F1818">
        <v>1</v>
      </c>
      <c r="G1818" t="s">
        <v>295</v>
      </c>
      <c r="AT1818" t="str">
        <f t="shared" si="212"/>
        <v>+1.8V</v>
      </c>
      <c r="AU1818" t="str">
        <f t="shared" si="213"/>
        <v>--</v>
      </c>
    </row>
    <row r="1819" spans="1:47" x14ac:dyDescent="0.25">
      <c r="A1819" t="str">
        <f t="shared" si="208"/>
        <v>R8-2</v>
      </c>
      <c r="B1819" t="str">
        <f t="shared" si="209"/>
        <v>IO_CFG_INTF</v>
      </c>
      <c r="C1819" t="str">
        <f t="shared" si="210"/>
        <v>R8-IO_CFG_INTF</v>
      </c>
      <c r="D1819" t="str">
        <f t="shared" si="211"/>
        <v>R8-2</v>
      </c>
      <c r="E1819" t="s">
        <v>755</v>
      </c>
      <c r="F1819">
        <v>2</v>
      </c>
      <c r="G1819" t="s">
        <v>505</v>
      </c>
      <c r="AT1819" t="str">
        <f t="shared" si="212"/>
        <v>IO_CFG_INTF</v>
      </c>
      <c r="AU1819" t="str">
        <f t="shared" si="213"/>
        <v>--</v>
      </c>
    </row>
    <row r="1820" spans="1:47" x14ac:dyDescent="0.25">
      <c r="A1820" t="str">
        <f t="shared" si="208"/>
        <v>R9-1</v>
      </c>
      <c r="B1820" t="str">
        <f t="shared" si="209"/>
        <v>+1.8V</v>
      </c>
      <c r="C1820" t="str">
        <f t="shared" si="210"/>
        <v>R9-+1.8V</v>
      </c>
      <c r="D1820" t="str">
        <f t="shared" si="211"/>
        <v>R9-1</v>
      </c>
      <c r="E1820" t="s">
        <v>1077</v>
      </c>
      <c r="F1820">
        <v>1</v>
      </c>
      <c r="G1820" t="s">
        <v>295</v>
      </c>
      <c r="AT1820" t="str">
        <f t="shared" si="212"/>
        <v>+1.8V</v>
      </c>
      <c r="AU1820" t="str">
        <f t="shared" si="213"/>
        <v>--</v>
      </c>
    </row>
    <row r="1821" spans="1:47" x14ac:dyDescent="0.25">
      <c r="A1821" t="str">
        <f t="shared" si="208"/>
        <v>R9-2</v>
      </c>
      <c r="B1821" t="str">
        <f t="shared" si="209"/>
        <v>NetR9_2</v>
      </c>
      <c r="C1821" t="str">
        <f t="shared" si="210"/>
        <v>R9-NetR9_2</v>
      </c>
      <c r="D1821" t="str">
        <f t="shared" si="211"/>
        <v>R9-2</v>
      </c>
      <c r="E1821" t="s">
        <v>1077</v>
      </c>
      <c r="F1821">
        <v>2</v>
      </c>
      <c r="G1821" t="s">
        <v>656</v>
      </c>
      <c r="AT1821" t="str">
        <f t="shared" si="212"/>
        <v>NetR9_2</v>
      </c>
      <c r="AU1821" t="str">
        <f t="shared" si="213"/>
        <v>--</v>
      </c>
    </row>
    <row r="1822" spans="1:47" x14ac:dyDescent="0.25">
      <c r="A1822" t="str">
        <f t="shared" si="208"/>
        <v>R10-1</v>
      </c>
      <c r="B1822" t="str">
        <f t="shared" si="209"/>
        <v>MSS_REFCLK5_IN_N</v>
      </c>
      <c r="C1822" t="str">
        <f t="shared" si="210"/>
        <v>R10-MSS_REFCLK5_IN_N</v>
      </c>
      <c r="D1822" t="str">
        <f t="shared" si="211"/>
        <v>R10-1</v>
      </c>
      <c r="E1822" t="s">
        <v>757</v>
      </c>
      <c r="F1822">
        <v>1</v>
      </c>
      <c r="G1822" t="s">
        <v>608</v>
      </c>
      <c r="AT1822" t="str">
        <f t="shared" si="212"/>
        <v>MSS_REFCLK5_IN_N</v>
      </c>
      <c r="AU1822" t="str">
        <f t="shared" si="213"/>
        <v>--</v>
      </c>
    </row>
    <row r="1823" spans="1:47" x14ac:dyDescent="0.25">
      <c r="A1823" t="str">
        <f t="shared" si="208"/>
        <v>R10-2</v>
      </c>
      <c r="B1823" t="str">
        <f t="shared" si="209"/>
        <v>MSS_REFCLK5_IN_P</v>
      </c>
      <c r="C1823" t="str">
        <f t="shared" si="210"/>
        <v>R10-MSS_REFCLK5_IN_P</v>
      </c>
      <c r="D1823" t="str">
        <f t="shared" si="211"/>
        <v>R10-2</v>
      </c>
      <c r="E1823" t="s">
        <v>757</v>
      </c>
      <c r="F1823">
        <v>2</v>
      </c>
      <c r="G1823" t="s">
        <v>609</v>
      </c>
      <c r="AT1823" t="str">
        <f t="shared" si="212"/>
        <v>MSS_REFCLK5_IN_P</v>
      </c>
      <c r="AU1823" t="str">
        <f t="shared" si="213"/>
        <v>--</v>
      </c>
    </row>
    <row r="1824" spans="1:47" x14ac:dyDescent="0.25">
      <c r="A1824" t="str">
        <f t="shared" si="208"/>
        <v>R11-1</v>
      </c>
      <c r="B1824" t="str">
        <f t="shared" si="209"/>
        <v>NetC69_1</v>
      </c>
      <c r="C1824" t="str">
        <f t="shared" si="210"/>
        <v>R11-NetC69_1</v>
      </c>
      <c r="D1824" t="str">
        <f t="shared" si="211"/>
        <v>R11-1</v>
      </c>
      <c r="E1824" t="s">
        <v>759</v>
      </c>
      <c r="F1824">
        <v>1</v>
      </c>
      <c r="G1824" t="s">
        <v>627</v>
      </c>
      <c r="AT1824" t="str">
        <f t="shared" si="212"/>
        <v>NetC69_1</v>
      </c>
      <c r="AU1824" t="str">
        <f t="shared" si="213"/>
        <v>--</v>
      </c>
    </row>
    <row r="1825" spans="1:47" x14ac:dyDescent="0.25">
      <c r="A1825" t="str">
        <f t="shared" si="208"/>
        <v>R11-2</v>
      </c>
      <c r="B1825" t="str">
        <f t="shared" si="209"/>
        <v>GND</v>
      </c>
      <c r="C1825" t="str">
        <f t="shared" si="210"/>
        <v>R11-GND</v>
      </c>
      <c r="D1825" t="str">
        <f t="shared" si="211"/>
        <v>R11-2</v>
      </c>
      <c r="E1825" t="s">
        <v>759</v>
      </c>
      <c r="F1825">
        <v>2</v>
      </c>
      <c r="G1825" t="s">
        <v>291</v>
      </c>
      <c r="AT1825" t="str">
        <f t="shared" si="212"/>
        <v>GND</v>
      </c>
      <c r="AU1825" t="str">
        <f t="shared" si="213"/>
        <v>--</v>
      </c>
    </row>
    <row r="1826" spans="1:47" x14ac:dyDescent="0.25">
      <c r="A1826" t="str">
        <f t="shared" si="208"/>
        <v>R12-1</v>
      </c>
      <c r="B1826" t="str">
        <f t="shared" si="209"/>
        <v>XCVR_CLK2_N</v>
      </c>
      <c r="C1826" t="str">
        <f t="shared" si="210"/>
        <v>R12-XCVR_CLK2_N</v>
      </c>
      <c r="D1826" t="str">
        <f t="shared" si="211"/>
        <v>R12-1</v>
      </c>
      <c r="E1826" t="s">
        <v>876</v>
      </c>
      <c r="F1826">
        <v>1</v>
      </c>
      <c r="G1826" t="s">
        <v>813</v>
      </c>
      <c r="AT1826" t="str">
        <f t="shared" si="212"/>
        <v>XCVR_CLK2_N</v>
      </c>
      <c r="AU1826" t="str">
        <f t="shared" si="213"/>
        <v>--</v>
      </c>
    </row>
    <row r="1827" spans="1:47" x14ac:dyDescent="0.25">
      <c r="A1827" t="str">
        <f t="shared" si="208"/>
        <v>R12-2</v>
      </c>
      <c r="B1827" t="str">
        <f t="shared" si="209"/>
        <v>XCVR_CLK2_P</v>
      </c>
      <c r="C1827" t="str">
        <f t="shared" si="210"/>
        <v>R12-XCVR_CLK2_P</v>
      </c>
      <c r="D1827" t="str">
        <f t="shared" si="211"/>
        <v>R12-2</v>
      </c>
      <c r="E1827" t="s">
        <v>876</v>
      </c>
      <c r="F1827">
        <v>2</v>
      </c>
      <c r="G1827" t="s">
        <v>816</v>
      </c>
      <c r="AT1827" t="str">
        <f t="shared" si="212"/>
        <v>XCVR_CLK2_P</v>
      </c>
      <c r="AU1827" t="str">
        <f t="shared" si="213"/>
        <v>--</v>
      </c>
    </row>
    <row r="1828" spans="1:47" x14ac:dyDescent="0.25">
      <c r="A1828" t="str">
        <f t="shared" si="208"/>
        <v>R13-1</v>
      </c>
      <c r="B1828" t="str">
        <f t="shared" si="209"/>
        <v>+1.1V_LPDDR4</v>
      </c>
      <c r="C1828" t="str">
        <f t="shared" si="210"/>
        <v>R13-+1.1V_LPDDR4</v>
      </c>
      <c r="D1828" t="str">
        <f t="shared" si="211"/>
        <v>R13-1</v>
      </c>
      <c r="E1828" t="s">
        <v>1078</v>
      </c>
      <c r="F1828">
        <v>1</v>
      </c>
      <c r="G1828" t="s">
        <v>293</v>
      </c>
      <c r="AT1828" t="str">
        <f t="shared" si="212"/>
        <v>+1.1V_LPDDR4</v>
      </c>
      <c r="AU1828" t="str">
        <f t="shared" si="213"/>
        <v>--</v>
      </c>
    </row>
    <row r="1829" spans="1:47" x14ac:dyDescent="0.25">
      <c r="A1829" t="str">
        <f t="shared" si="208"/>
        <v>R13-2</v>
      </c>
      <c r="B1829" t="str">
        <f t="shared" si="209"/>
        <v>LPDDR4_REF</v>
      </c>
      <c r="C1829" t="str">
        <f t="shared" si="210"/>
        <v>R13-LPDDR4_REF</v>
      </c>
      <c r="D1829" t="str">
        <f t="shared" si="211"/>
        <v>R13-2</v>
      </c>
      <c r="E1829" t="s">
        <v>1078</v>
      </c>
      <c r="F1829">
        <v>2</v>
      </c>
      <c r="G1829" t="s">
        <v>601</v>
      </c>
      <c r="AT1829" t="str">
        <f t="shared" si="212"/>
        <v>LPDDR4_REF</v>
      </c>
      <c r="AU1829" t="str">
        <f t="shared" si="213"/>
        <v>--</v>
      </c>
    </row>
    <row r="1830" spans="1:47" x14ac:dyDescent="0.25">
      <c r="A1830" t="str">
        <f t="shared" si="208"/>
        <v>R14-1</v>
      </c>
      <c r="B1830" t="str">
        <f t="shared" si="209"/>
        <v>LPDDR4_REF</v>
      </c>
      <c r="C1830" t="str">
        <f t="shared" si="210"/>
        <v>R14-LPDDR4_REF</v>
      </c>
      <c r="D1830" t="str">
        <f t="shared" si="211"/>
        <v>R14-1</v>
      </c>
      <c r="E1830" t="s">
        <v>877</v>
      </c>
      <c r="F1830">
        <v>1</v>
      </c>
      <c r="G1830" t="s">
        <v>601</v>
      </c>
      <c r="AT1830" t="str">
        <f t="shared" si="212"/>
        <v>LPDDR4_REF</v>
      </c>
      <c r="AU1830" t="str">
        <f t="shared" si="213"/>
        <v>--</v>
      </c>
    </row>
    <row r="1831" spans="1:47" x14ac:dyDescent="0.25">
      <c r="A1831" t="str">
        <f t="shared" si="208"/>
        <v>R14-2</v>
      </c>
      <c r="B1831" t="str">
        <f t="shared" si="209"/>
        <v>GND</v>
      </c>
      <c r="C1831" t="str">
        <f t="shared" si="210"/>
        <v>R14-GND</v>
      </c>
      <c r="D1831" t="str">
        <f t="shared" si="211"/>
        <v>R14-2</v>
      </c>
      <c r="E1831" t="s">
        <v>877</v>
      </c>
      <c r="F1831">
        <v>2</v>
      </c>
      <c r="G1831" t="s">
        <v>291</v>
      </c>
      <c r="AT1831" t="str">
        <f t="shared" si="212"/>
        <v>GND</v>
      </c>
      <c r="AU1831" t="str">
        <f t="shared" si="213"/>
        <v>--</v>
      </c>
    </row>
    <row r="1832" spans="1:47" x14ac:dyDescent="0.25">
      <c r="A1832" t="str">
        <f t="shared" si="208"/>
        <v>R15-1</v>
      </c>
      <c r="B1832" t="str">
        <f t="shared" si="209"/>
        <v>LPDDR4_RST</v>
      </c>
      <c r="C1832" t="str">
        <f t="shared" si="210"/>
        <v>R15-LPDDR4_RST</v>
      </c>
      <c r="D1832" t="str">
        <f t="shared" si="211"/>
        <v>R15-1</v>
      </c>
      <c r="E1832" t="s">
        <v>878</v>
      </c>
      <c r="F1832">
        <v>1</v>
      </c>
      <c r="G1832" t="s">
        <v>603</v>
      </c>
      <c r="AT1832" t="str">
        <f t="shared" si="212"/>
        <v>LPDDR4_RST</v>
      </c>
      <c r="AU1832" t="str">
        <f t="shared" si="213"/>
        <v>--</v>
      </c>
    </row>
    <row r="1833" spans="1:47" x14ac:dyDescent="0.25">
      <c r="A1833" t="str">
        <f t="shared" si="208"/>
        <v>R15-2</v>
      </c>
      <c r="B1833" t="str">
        <f t="shared" si="209"/>
        <v>GND</v>
      </c>
      <c r="C1833" t="str">
        <f t="shared" si="210"/>
        <v>R15-GND</v>
      </c>
      <c r="D1833" t="str">
        <f t="shared" si="211"/>
        <v>R15-2</v>
      </c>
      <c r="E1833" t="s">
        <v>878</v>
      </c>
      <c r="F1833">
        <v>2</v>
      </c>
      <c r="G1833" t="s">
        <v>291</v>
      </c>
      <c r="AT1833" t="str">
        <f t="shared" si="212"/>
        <v>GND</v>
      </c>
      <c r="AU1833" t="str">
        <f t="shared" si="213"/>
        <v>--</v>
      </c>
    </row>
    <row r="1834" spans="1:47" x14ac:dyDescent="0.25">
      <c r="A1834" t="str">
        <f t="shared" si="208"/>
        <v>R16-1</v>
      </c>
      <c r="B1834" t="str">
        <f t="shared" si="209"/>
        <v>LPDDR4_ZQA2</v>
      </c>
      <c r="C1834" t="str">
        <f t="shared" si="210"/>
        <v>R16-LPDDR4_ZQA2</v>
      </c>
      <c r="D1834" t="str">
        <f t="shared" si="211"/>
        <v>R16-1</v>
      </c>
      <c r="E1834" t="s">
        <v>879</v>
      </c>
      <c r="F1834">
        <v>1</v>
      </c>
      <c r="G1834" t="s">
        <v>606</v>
      </c>
      <c r="AT1834" t="str">
        <f t="shared" si="212"/>
        <v>LPDDR4_ZQA2</v>
      </c>
      <c r="AU1834" t="str">
        <f t="shared" si="213"/>
        <v>--</v>
      </c>
    </row>
    <row r="1835" spans="1:47" x14ac:dyDescent="0.25">
      <c r="A1835" t="str">
        <f t="shared" si="208"/>
        <v>R16-2</v>
      </c>
      <c r="B1835" t="str">
        <f t="shared" si="209"/>
        <v>+1.1V_LPDDR4</v>
      </c>
      <c r="C1835" t="str">
        <f t="shared" si="210"/>
        <v>R16-+1.1V_LPDDR4</v>
      </c>
      <c r="D1835" t="str">
        <f t="shared" si="211"/>
        <v>R16-2</v>
      </c>
      <c r="E1835" t="s">
        <v>879</v>
      </c>
      <c r="F1835">
        <v>2</v>
      </c>
      <c r="G1835" t="s">
        <v>293</v>
      </c>
      <c r="AT1835" t="str">
        <f t="shared" si="212"/>
        <v>+1.1V_LPDDR4</v>
      </c>
      <c r="AU1835" t="str">
        <f t="shared" si="213"/>
        <v>--</v>
      </c>
    </row>
    <row r="1836" spans="1:47" x14ac:dyDescent="0.25">
      <c r="A1836" t="str">
        <f t="shared" si="208"/>
        <v>R17-1</v>
      </c>
      <c r="B1836" t="str">
        <f t="shared" si="209"/>
        <v>LPDDR4_ZQA1</v>
      </c>
      <c r="C1836" t="str">
        <f t="shared" si="210"/>
        <v>R17-LPDDR4_ZQA1</v>
      </c>
      <c r="D1836" t="str">
        <f t="shared" si="211"/>
        <v>R17-1</v>
      </c>
      <c r="E1836" t="s">
        <v>1079</v>
      </c>
      <c r="F1836">
        <v>1</v>
      </c>
      <c r="G1836" t="s">
        <v>605</v>
      </c>
      <c r="AT1836" t="str">
        <f t="shared" si="212"/>
        <v>LPDDR4_ZQA1</v>
      </c>
      <c r="AU1836" t="str">
        <f t="shared" si="213"/>
        <v>--</v>
      </c>
    </row>
    <row r="1837" spans="1:47" x14ac:dyDescent="0.25">
      <c r="A1837" t="str">
        <f t="shared" si="208"/>
        <v>R17-2</v>
      </c>
      <c r="B1837" t="str">
        <f t="shared" si="209"/>
        <v>+1.1V_LPDDR4</v>
      </c>
      <c r="C1837" t="str">
        <f t="shared" si="210"/>
        <v>R17-+1.1V_LPDDR4</v>
      </c>
      <c r="D1837" t="str">
        <f t="shared" si="211"/>
        <v>R17-2</v>
      </c>
      <c r="E1837" t="s">
        <v>1079</v>
      </c>
      <c r="F1837">
        <v>2</v>
      </c>
      <c r="G1837" t="s">
        <v>293</v>
      </c>
      <c r="AT1837" t="str">
        <f t="shared" si="212"/>
        <v>+1.1V_LPDDR4</v>
      </c>
      <c r="AU1837" t="str">
        <f t="shared" si="213"/>
        <v>--</v>
      </c>
    </row>
    <row r="1838" spans="1:47" x14ac:dyDescent="0.25">
      <c r="A1838" t="str">
        <f t="shared" si="208"/>
        <v>R18-1</v>
      </c>
      <c r="B1838" t="str">
        <f t="shared" si="209"/>
        <v>LPDDR4_ZQA0</v>
      </c>
      <c r="C1838" t="str">
        <f t="shared" si="210"/>
        <v>R18-LPDDR4_ZQA0</v>
      </c>
      <c r="D1838" t="str">
        <f t="shared" si="211"/>
        <v>R18-1</v>
      </c>
      <c r="E1838" t="s">
        <v>1080</v>
      </c>
      <c r="F1838">
        <v>1</v>
      </c>
      <c r="G1838" t="s">
        <v>604</v>
      </c>
      <c r="AT1838" t="str">
        <f t="shared" si="212"/>
        <v>LPDDR4_ZQA0</v>
      </c>
      <c r="AU1838" t="str">
        <f t="shared" si="213"/>
        <v>--</v>
      </c>
    </row>
    <row r="1839" spans="1:47" x14ac:dyDescent="0.25">
      <c r="A1839" t="str">
        <f t="shared" si="208"/>
        <v>R18-2</v>
      </c>
      <c r="B1839" t="str">
        <f t="shared" si="209"/>
        <v>+1.1V_LPDDR4</v>
      </c>
      <c r="C1839" t="str">
        <f t="shared" si="210"/>
        <v>R18-+1.1V_LPDDR4</v>
      </c>
      <c r="D1839" t="str">
        <f t="shared" si="211"/>
        <v>R18-2</v>
      </c>
      <c r="E1839" t="s">
        <v>1080</v>
      </c>
      <c r="F1839">
        <v>2</v>
      </c>
      <c r="G1839" t="s">
        <v>293</v>
      </c>
      <c r="AT1839" t="str">
        <f t="shared" si="212"/>
        <v>+1.1V_LPDDR4</v>
      </c>
      <c r="AU1839" t="str">
        <f t="shared" si="213"/>
        <v>--</v>
      </c>
    </row>
    <row r="1840" spans="1:47" x14ac:dyDescent="0.25">
      <c r="A1840" t="str">
        <f t="shared" si="208"/>
        <v>R19-1</v>
      </c>
      <c r="B1840" t="str">
        <f t="shared" si="209"/>
        <v>NetR19_1</v>
      </c>
      <c r="C1840" t="str">
        <f t="shared" si="210"/>
        <v>R19-NetR19_1</v>
      </c>
      <c r="D1840" t="str">
        <f t="shared" si="211"/>
        <v>R19-1</v>
      </c>
      <c r="E1840" t="s">
        <v>981</v>
      </c>
      <c r="F1840">
        <v>1</v>
      </c>
      <c r="G1840" t="s">
        <v>631</v>
      </c>
      <c r="AT1840" t="str">
        <f t="shared" si="212"/>
        <v>NetR19_1</v>
      </c>
      <c r="AU1840" t="str">
        <f t="shared" si="213"/>
        <v>--</v>
      </c>
    </row>
    <row r="1841" spans="1:47" x14ac:dyDescent="0.25">
      <c r="A1841" t="str">
        <f t="shared" si="208"/>
        <v>R19-2</v>
      </c>
      <c r="B1841" t="str">
        <f t="shared" si="209"/>
        <v>NetR19_2</v>
      </c>
      <c r="C1841" t="str">
        <f t="shared" si="210"/>
        <v>R19-NetR19_2</v>
      </c>
      <c r="D1841" t="str">
        <f t="shared" si="211"/>
        <v>R19-2</v>
      </c>
      <c r="E1841" t="s">
        <v>981</v>
      </c>
      <c r="F1841">
        <v>2</v>
      </c>
      <c r="G1841" t="s">
        <v>632</v>
      </c>
      <c r="AT1841" t="str">
        <f t="shared" si="212"/>
        <v>NetR19_2</v>
      </c>
      <c r="AU1841" t="str">
        <f t="shared" si="213"/>
        <v>--</v>
      </c>
    </row>
    <row r="1842" spans="1:47" x14ac:dyDescent="0.25">
      <c r="A1842" t="str">
        <f t="shared" si="208"/>
        <v>R20-1</v>
      </c>
      <c r="B1842" t="str">
        <f t="shared" si="209"/>
        <v>ETH_MDIO</v>
      </c>
      <c r="C1842" t="str">
        <f t="shared" si="210"/>
        <v>R20-ETH_MDIO</v>
      </c>
      <c r="D1842" t="str">
        <f t="shared" si="211"/>
        <v>R20-1</v>
      </c>
      <c r="E1842" t="s">
        <v>982</v>
      </c>
      <c r="F1842">
        <v>1</v>
      </c>
      <c r="G1842" t="s">
        <v>493</v>
      </c>
      <c r="AT1842" t="str">
        <f t="shared" si="212"/>
        <v>ETH_MDIO</v>
      </c>
      <c r="AU1842" t="str">
        <f t="shared" si="213"/>
        <v>--</v>
      </c>
    </row>
    <row r="1843" spans="1:47" x14ac:dyDescent="0.25">
      <c r="A1843" t="str">
        <f t="shared" si="208"/>
        <v>R20-2</v>
      </c>
      <c r="B1843" t="str">
        <f t="shared" si="209"/>
        <v>+3.3V</v>
      </c>
      <c r="C1843" t="str">
        <f t="shared" si="210"/>
        <v>R20-+3.3V</v>
      </c>
      <c r="D1843" t="str">
        <f t="shared" si="211"/>
        <v>R20-2</v>
      </c>
      <c r="E1843" t="s">
        <v>982</v>
      </c>
      <c r="F1843">
        <v>2</v>
      </c>
      <c r="G1843" t="s">
        <v>303</v>
      </c>
      <c r="AT1843" t="str">
        <f t="shared" si="212"/>
        <v>+3.3V</v>
      </c>
      <c r="AU1843" t="str">
        <f t="shared" si="213"/>
        <v>--</v>
      </c>
    </row>
    <row r="1844" spans="1:47" x14ac:dyDescent="0.25">
      <c r="A1844" t="str">
        <f t="shared" si="208"/>
        <v>R21-1</v>
      </c>
      <c r="B1844" t="str">
        <f t="shared" si="209"/>
        <v>+3.3V</v>
      </c>
      <c r="C1844" t="str">
        <f t="shared" si="210"/>
        <v>R21-+3.3V</v>
      </c>
      <c r="D1844" t="str">
        <f t="shared" si="211"/>
        <v>R21-1</v>
      </c>
      <c r="E1844" t="s">
        <v>983</v>
      </c>
      <c r="F1844">
        <v>1</v>
      </c>
      <c r="G1844" t="s">
        <v>303</v>
      </c>
      <c r="AT1844" t="str">
        <f t="shared" si="212"/>
        <v>+3.3V</v>
      </c>
      <c r="AU1844" t="str">
        <f t="shared" si="213"/>
        <v>--</v>
      </c>
    </row>
    <row r="1845" spans="1:47" x14ac:dyDescent="0.25">
      <c r="A1845" t="str">
        <f t="shared" si="208"/>
        <v>R21-2</v>
      </c>
      <c r="B1845" t="str">
        <f t="shared" si="209"/>
        <v>I2C_SCL</v>
      </c>
      <c r="C1845" t="str">
        <f t="shared" si="210"/>
        <v>R21-I2C_SCL</v>
      </c>
      <c r="D1845" t="str">
        <f t="shared" si="211"/>
        <v>R21-2</v>
      </c>
      <c r="E1845" t="s">
        <v>983</v>
      </c>
      <c r="F1845">
        <v>2</v>
      </c>
      <c r="G1845" t="s">
        <v>500</v>
      </c>
      <c r="AT1845" t="str">
        <f t="shared" si="212"/>
        <v>I2C_SCL</v>
      </c>
      <c r="AU1845" t="str">
        <f t="shared" si="213"/>
        <v>--</v>
      </c>
    </row>
    <row r="1846" spans="1:47" x14ac:dyDescent="0.25">
      <c r="A1846" t="str">
        <f t="shared" si="208"/>
        <v>R22-1</v>
      </c>
      <c r="B1846" t="str">
        <f t="shared" si="209"/>
        <v>+3.3V</v>
      </c>
      <c r="C1846" t="str">
        <f t="shared" si="210"/>
        <v>R22-+3.3V</v>
      </c>
      <c r="D1846" t="str">
        <f t="shared" si="211"/>
        <v>R22-1</v>
      </c>
      <c r="E1846" t="s">
        <v>1081</v>
      </c>
      <c r="F1846">
        <v>1</v>
      </c>
      <c r="G1846" t="s">
        <v>303</v>
      </c>
      <c r="AT1846" t="str">
        <f t="shared" si="212"/>
        <v>+3.3V</v>
      </c>
      <c r="AU1846" t="str">
        <f t="shared" si="213"/>
        <v>--</v>
      </c>
    </row>
    <row r="1847" spans="1:47" x14ac:dyDescent="0.25">
      <c r="A1847" t="str">
        <f t="shared" si="208"/>
        <v>R22-2</v>
      </c>
      <c r="B1847" t="str">
        <f t="shared" si="209"/>
        <v>I2C_SDA</v>
      </c>
      <c r="C1847" t="str">
        <f t="shared" si="210"/>
        <v>R22-I2C_SDA</v>
      </c>
      <c r="D1847" t="str">
        <f t="shared" si="211"/>
        <v>R22-2</v>
      </c>
      <c r="E1847" t="s">
        <v>1081</v>
      </c>
      <c r="F1847">
        <v>2</v>
      </c>
      <c r="G1847" t="s">
        <v>502</v>
      </c>
      <c r="AT1847" t="str">
        <f t="shared" si="212"/>
        <v>I2C_SDA</v>
      </c>
      <c r="AU1847" t="str">
        <f t="shared" si="213"/>
        <v>--</v>
      </c>
    </row>
    <row r="1848" spans="1:47" x14ac:dyDescent="0.25">
      <c r="A1848" t="str">
        <f t="shared" si="208"/>
        <v>R23-1</v>
      </c>
      <c r="B1848" t="str">
        <f t="shared" si="209"/>
        <v>NetR23_1</v>
      </c>
      <c r="C1848" t="str">
        <f t="shared" si="210"/>
        <v>R23-NetR23_1</v>
      </c>
      <c r="D1848" t="str">
        <f t="shared" si="211"/>
        <v>R23-1</v>
      </c>
      <c r="E1848" t="s">
        <v>1531</v>
      </c>
      <c r="F1848">
        <v>1</v>
      </c>
      <c r="G1848" t="s">
        <v>634</v>
      </c>
      <c r="AT1848" t="str">
        <f t="shared" si="212"/>
        <v>NetR23_1</v>
      </c>
      <c r="AU1848" t="str">
        <f t="shared" si="213"/>
        <v>--</v>
      </c>
    </row>
    <row r="1849" spans="1:47" x14ac:dyDescent="0.25">
      <c r="A1849" t="str">
        <f t="shared" si="208"/>
        <v>R23-2</v>
      </c>
      <c r="B1849" t="str">
        <f t="shared" si="209"/>
        <v>GND</v>
      </c>
      <c r="C1849" t="str">
        <f t="shared" si="210"/>
        <v>R23-GND</v>
      </c>
      <c r="D1849" t="str">
        <f t="shared" si="211"/>
        <v>R23-2</v>
      </c>
      <c r="E1849" t="s">
        <v>1531</v>
      </c>
      <c r="F1849">
        <v>2</v>
      </c>
      <c r="G1849" t="s">
        <v>291</v>
      </c>
      <c r="AT1849" t="str">
        <f t="shared" si="212"/>
        <v>GND</v>
      </c>
      <c r="AU1849" t="str">
        <f t="shared" si="213"/>
        <v>--</v>
      </c>
    </row>
    <row r="1850" spans="1:47" x14ac:dyDescent="0.25">
      <c r="A1850" t="str">
        <f t="shared" si="208"/>
        <v>R24-1</v>
      </c>
      <c r="B1850" t="str">
        <f t="shared" si="209"/>
        <v>OTG-CLKR</v>
      </c>
      <c r="C1850" t="str">
        <f t="shared" si="210"/>
        <v>R24-OTG-CLKR</v>
      </c>
      <c r="D1850" t="str">
        <f t="shared" si="211"/>
        <v>R24-1</v>
      </c>
      <c r="E1850" t="s">
        <v>1532</v>
      </c>
      <c r="F1850">
        <v>1</v>
      </c>
      <c r="G1850" t="s">
        <v>677</v>
      </c>
      <c r="AT1850" t="str">
        <f t="shared" si="212"/>
        <v>OTG-CLKR</v>
      </c>
      <c r="AU1850" t="str">
        <f t="shared" si="213"/>
        <v>--</v>
      </c>
    </row>
    <row r="1851" spans="1:47" x14ac:dyDescent="0.25">
      <c r="A1851" t="str">
        <f t="shared" si="208"/>
        <v>R24-2</v>
      </c>
      <c r="B1851" t="str">
        <f t="shared" si="209"/>
        <v>OTG-CLK</v>
      </c>
      <c r="C1851" t="str">
        <f t="shared" si="210"/>
        <v>R24-OTG-CLK</v>
      </c>
      <c r="D1851" t="str">
        <f t="shared" si="211"/>
        <v>R24-2</v>
      </c>
      <c r="E1851" t="s">
        <v>1532</v>
      </c>
      <c r="F1851">
        <v>2</v>
      </c>
      <c r="G1851" t="s">
        <v>675</v>
      </c>
      <c r="AT1851" t="str">
        <f t="shared" si="212"/>
        <v>OTG-CLK</v>
      </c>
      <c r="AU1851" t="str">
        <f t="shared" si="213"/>
        <v>--</v>
      </c>
    </row>
    <row r="1852" spans="1:47" x14ac:dyDescent="0.25">
      <c r="A1852" t="str">
        <f t="shared" si="208"/>
        <v>R25-1</v>
      </c>
      <c r="B1852" t="str">
        <f t="shared" si="209"/>
        <v>NetR25_1</v>
      </c>
      <c r="C1852" t="str">
        <f t="shared" si="210"/>
        <v>R25-NetR25_1</v>
      </c>
      <c r="D1852" t="str">
        <f t="shared" si="211"/>
        <v>R25-1</v>
      </c>
      <c r="E1852" t="s">
        <v>1533</v>
      </c>
      <c r="F1852">
        <v>1</v>
      </c>
      <c r="G1852" t="s">
        <v>635</v>
      </c>
      <c r="AT1852" t="str">
        <f t="shared" si="212"/>
        <v>NetR25_1</v>
      </c>
      <c r="AU1852" t="str">
        <f t="shared" si="213"/>
        <v>--</v>
      </c>
    </row>
    <row r="1853" spans="1:47" x14ac:dyDescent="0.25">
      <c r="A1853" t="str">
        <f t="shared" si="208"/>
        <v>R25-2</v>
      </c>
      <c r="B1853" t="str">
        <f t="shared" si="209"/>
        <v>GND</v>
      </c>
      <c r="C1853" t="str">
        <f t="shared" si="210"/>
        <v>R25-GND</v>
      </c>
      <c r="D1853" t="str">
        <f t="shared" si="211"/>
        <v>R25-2</v>
      </c>
      <c r="E1853" t="s">
        <v>1533</v>
      </c>
      <c r="F1853">
        <v>2</v>
      </c>
      <c r="G1853" t="s">
        <v>291</v>
      </c>
      <c r="AT1853" t="str">
        <f t="shared" si="212"/>
        <v>GND</v>
      </c>
      <c r="AU1853" t="str">
        <f t="shared" si="213"/>
        <v>--</v>
      </c>
    </row>
    <row r="1854" spans="1:47" x14ac:dyDescent="0.25">
      <c r="A1854" t="str">
        <f t="shared" si="208"/>
        <v>R26-1</v>
      </c>
      <c r="B1854" t="str">
        <f t="shared" si="209"/>
        <v>GND</v>
      </c>
      <c r="C1854" t="str">
        <f t="shared" si="210"/>
        <v>R26-GND</v>
      </c>
      <c r="D1854" t="str">
        <f t="shared" si="211"/>
        <v>R26-1</v>
      </c>
      <c r="E1854" t="s">
        <v>1534</v>
      </c>
      <c r="F1854">
        <v>1</v>
      </c>
      <c r="G1854" t="s">
        <v>291</v>
      </c>
      <c r="AT1854" t="str">
        <f t="shared" si="212"/>
        <v>GND</v>
      </c>
      <c r="AU1854" t="str">
        <f t="shared" si="213"/>
        <v>--</v>
      </c>
    </row>
    <row r="1855" spans="1:47" x14ac:dyDescent="0.25">
      <c r="A1855" t="str">
        <f t="shared" si="208"/>
        <v>R26-2</v>
      </c>
      <c r="B1855" t="str">
        <f t="shared" si="209"/>
        <v>NetR26_2</v>
      </c>
      <c r="C1855" t="str">
        <f t="shared" si="210"/>
        <v>R26-NetR26_2</v>
      </c>
      <c r="D1855" t="str">
        <f t="shared" si="211"/>
        <v>R26-2</v>
      </c>
      <c r="E1855" t="s">
        <v>1534</v>
      </c>
      <c r="F1855">
        <v>2</v>
      </c>
      <c r="G1855" t="s">
        <v>637</v>
      </c>
      <c r="AT1855" t="str">
        <f t="shared" si="212"/>
        <v>NetR26_2</v>
      </c>
      <c r="AU1855" t="str">
        <f t="shared" si="213"/>
        <v>--</v>
      </c>
    </row>
    <row r="1856" spans="1:47" x14ac:dyDescent="0.25">
      <c r="A1856" t="str">
        <f t="shared" si="208"/>
        <v>R27-1</v>
      </c>
      <c r="B1856" t="str">
        <f t="shared" si="209"/>
        <v>EN_+3.3V</v>
      </c>
      <c r="C1856" t="str">
        <f t="shared" si="210"/>
        <v>R27-EN_+3.3V</v>
      </c>
      <c r="D1856" t="str">
        <f t="shared" si="211"/>
        <v>R27-1</v>
      </c>
      <c r="E1856" t="s">
        <v>1535</v>
      </c>
      <c r="F1856">
        <v>1</v>
      </c>
      <c r="G1856" t="s">
        <v>490</v>
      </c>
      <c r="AT1856" t="str">
        <f t="shared" si="212"/>
        <v>EN_+3.3V</v>
      </c>
      <c r="AU1856" t="str">
        <f t="shared" si="213"/>
        <v>--</v>
      </c>
    </row>
    <row r="1857" spans="1:47" x14ac:dyDescent="0.25">
      <c r="A1857" t="str">
        <f t="shared" si="208"/>
        <v>R27-2</v>
      </c>
      <c r="B1857" t="str">
        <f t="shared" si="209"/>
        <v>GND</v>
      </c>
      <c r="C1857" t="str">
        <f t="shared" si="210"/>
        <v>R27-GND</v>
      </c>
      <c r="D1857" t="str">
        <f t="shared" si="211"/>
        <v>R27-2</v>
      </c>
      <c r="E1857" t="s">
        <v>1535</v>
      </c>
      <c r="F1857">
        <v>2</v>
      </c>
      <c r="G1857" t="s">
        <v>291</v>
      </c>
      <c r="AT1857" t="str">
        <f t="shared" si="212"/>
        <v>GND</v>
      </c>
      <c r="AU1857" t="str">
        <f t="shared" si="213"/>
        <v>--</v>
      </c>
    </row>
    <row r="1858" spans="1:47" x14ac:dyDescent="0.25">
      <c r="A1858" t="str">
        <f t="shared" si="208"/>
        <v>R28-1</v>
      </c>
      <c r="B1858" t="str">
        <f t="shared" si="209"/>
        <v>+1.0V</v>
      </c>
      <c r="C1858" t="str">
        <f t="shared" si="210"/>
        <v>R28-+1.0V</v>
      </c>
      <c r="D1858" t="str">
        <f t="shared" si="211"/>
        <v>R28-1</v>
      </c>
      <c r="E1858" t="s">
        <v>1536</v>
      </c>
      <c r="F1858">
        <v>1</v>
      </c>
      <c r="G1858" t="s">
        <v>289</v>
      </c>
      <c r="AT1858" t="str">
        <f t="shared" si="212"/>
        <v>+1.0V</v>
      </c>
      <c r="AU1858" t="str">
        <f t="shared" si="213"/>
        <v>--</v>
      </c>
    </row>
    <row r="1859" spans="1:47" x14ac:dyDescent="0.25">
      <c r="A1859" t="str">
        <f t="shared" si="208"/>
        <v>R28-2</v>
      </c>
      <c r="B1859" t="str">
        <f t="shared" si="209"/>
        <v>NetR28_2</v>
      </c>
      <c r="C1859" t="str">
        <f t="shared" si="210"/>
        <v>R28-NetR28_2</v>
      </c>
      <c r="D1859" t="str">
        <f t="shared" si="211"/>
        <v>R28-2</v>
      </c>
      <c r="E1859" t="s">
        <v>1536</v>
      </c>
      <c r="F1859">
        <v>2</v>
      </c>
      <c r="G1859" t="s">
        <v>638</v>
      </c>
      <c r="AT1859" t="str">
        <f t="shared" si="212"/>
        <v>NetR28_2</v>
      </c>
      <c r="AU1859" t="str">
        <f t="shared" si="213"/>
        <v>--</v>
      </c>
    </row>
    <row r="1860" spans="1:47" x14ac:dyDescent="0.25">
      <c r="A1860" t="str">
        <f t="shared" si="208"/>
        <v>R29-1</v>
      </c>
      <c r="B1860" t="str">
        <f t="shared" si="209"/>
        <v>DEVRST_N</v>
      </c>
      <c r="C1860" t="str">
        <f t="shared" si="210"/>
        <v>R29-DEVRST_N</v>
      </c>
      <c r="D1860" t="str">
        <f t="shared" si="211"/>
        <v>R29-1</v>
      </c>
      <c r="E1860" t="s">
        <v>1537</v>
      </c>
      <c r="F1860">
        <v>1</v>
      </c>
      <c r="G1860" t="s">
        <v>484</v>
      </c>
      <c r="AT1860" t="str">
        <f t="shared" si="212"/>
        <v>DEVRST_N</v>
      </c>
      <c r="AU1860" t="str">
        <f t="shared" si="213"/>
        <v>--</v>
      </c>
    </row>
    <row r="1861" spans="1:47" x14ac:dyDescent="0.25">
      <c r="A1861" t="str">
        <f t="shared" si="208"/>
        <v>R29-2</v>
      </c>
      <c r="B1861" t="str">
        <f t="shared" si="209"/>
        <v>+1.8V</v>
      </c>
      <c r="C1861" t="str">
        <f t="shared" si="210"/>
        <v>R29-+1.8V</v>
      </c>
      <c r="D1861" t="str">
        <f t="shared" si="211"/>
        <v>R29-2</v>
      </c>
      <c r="E1861" t="s">
        <v>1537</v>
      </c>
      <c r="F1861">
        <v>2</v>
      </c>
      <c r="G1861" t="s">
        <v>295</v>
      </c>
      <c r="AT1861" t="str">
        <f t="shared" si="212"/>
        <v>+1.8V</v>
      </c>
      <c r="AU1861" t="str">
        <f t="shared" si="213"/>
        <v>--</v>
      </c>
    </row>
    <row r="1862" spans="1:47" x14ac:dyDescent="0.25">
      <c r="A1862" t="str">
        <f t="shared" ref="A1862:A1925" si="214">$E1862&amp;"-"&amp;$F1862</f>
        <v>R30-1</v>
      </c>
      <c r="B1862" t="str">
        <f t="shared" ref="B1862:B1925" si="215">IF(OR(E1862=$A$2,E1862=$B$2,E1862=$C$2,E1862=$D$2),"--",G1862)</f>
        <v>GND</v>
      </c>
      <c r="C1862" t="str">
        <f t="shared" ref="C1862:C1925" si="216">$E1862&amp;"-"&amp;$G1862</f>
        <v>R30-GND</v>
      </c>
      <c r="D1862" t="str">
        <f t="shared" ref="D1862:D1925" si="217">A1862</f>
        <v>R30-1</v>
      </c>
      <c r="E1862" t="s">
        <v>1538</v>
      </c>
      <c r="F1862">
        <v>1</v>
      </c>
      <c r="G1862" t="s">
        <v>291</v>
      </c>
      <c r="AT1862" t="str">
        <f t="shared" ref="AT1862:AT1925" si="218">IF(IF(COUNTIF($AO$6:$AQ$150,B1862)&gt;0,"---","--")="---",VLOOKUP(B1862,$AO$6:$AQ$150,3,0),B1862)</f>
        <v>GND</v>
      </c>
      <c r="AU1862" t="str">
        <f t="shared" ref="AU1862:AU1925" si="219">IF(IF(COUNTIF($AO$6:$AQ$150,B1862)&gt;0,"---","--")="---",VLOOKUP(B1862,$AO$6:$AQ$150,2,0),"--")</f>
        <v>--</v>
      </c>
    </row>
    <row r="1863" spans="1:47" x14ac:dyDescent="0.25">
      <c r="A1863" t="str">
        <f t="shared" si="214"/>
        <v>R30-2</v>
      </c>
      <c r="B1863" t="str">
        <f t="shared" si="215"/>
        <v>NetR28_2</v>
      </c>
      <c r="C1863" t="str">
        <f t="shared" si="216"/>
        <v>R30-NetR28_2</v>
      </c>
      <c r="D1863" t="str">
        <f t="shared" si="217"/>
        <v>R30-2</v>
      </c>
      <c r="E1863" t="s">
        <v>1538</v>
      </c>
      <c r="F1863">
        <v>2</v>
      </c>
      <c r="G1863" t="s">
        <v>638</v>
      </c>
      <c r="AT1863" t="str">
        <f t="shared" si="218"/>
        <v>NetR28_2</v>
      </c>
      <c r="AU1863" t="str">
        <f t="shared" si="219"/>
        <v>--</v>
      </c>
    </row>
    <row r="1864" spans="1:47" x14ac:dyDescent="0.25">
      <c r="A1864" t="str">
        <f t="shared" si="214"/>
        <v>R31-1</v>
      </c>
      <c r="B1864" t="str">
        <f t="shared" si="215"/>
        <v>VCCIOB</v>
      </c>
      <c r="C1864" t="str">
        <f t="shared" si="216"/>
        <v>R31-VCCIOB</v>
      </c>
      <c r="D1864" t="str">
        <f t="shared" si="217"/>
        <v>R31-1</v>
      </c>
      <c r="E1864" t="s">
        <v>1539</v>
      </c>
      <c r="F1864">
        <v>1</v>
      </c>
      <c r="G1864" t="s">
        <v>449</v>
      </c>
      <c r="AT1864" t="str">
        <f t="shared" si="218"/>
        <v>VCCIOB</v>
      </c>
      <c r="AU1864" t="str">
        <f t="shared" si="219"/>
        <v>--</v>
      </c>
    </row>
    <row r="1865" spans="1:47" x14ac:dyDescent="0.25">
      <c r="A1865" t="str">
        <f t="shared" si="214"/>
        <v>R31-2</v>
      </c>
      <c r="B1865" t="str">
        <f t="shared" si="215"/>
        <v>NetC41_2</v>
      </c>
      <c r="C1865" t="str">
        <f t="shared" si="216"/>
        <v>R31-NetC41_2</v>
      </c>
      <c r="D1865" t="str">
        <f t="shared" si="217"/>
        <v>R31-2</v>
      </c>
      <c r="E1865" t="s">
        <v>1539</v>
      </c>
      <c r="F1865">
        <v>2</v>
      </c>
      <c r="G1865" t="s">
        <v>625</v>
      </c>
      <c r="AT1865" t="str">
        <f t="shared" si="218"/>
        <v>NetC41_2</v>
      </c>
      <c r="AU1865" t="str">
        <f t="shared" si="219"/>
        <v>--</v>
      </c>
    </row>
    <row r="1866" spans="1:47" x14ac:dyDescent="0.25">
      <c r="A1866" t="str">
        <f t="shared" si="214"/>
        <v>R32-1</v>
      </c>
      <c r="B1866" t="str">
        <f t="shared" si="215"/>
        <v>GND</v>
      </c>
      <c r="C1866" t="str">
        <f t="shared" si="216"/>
        <v>R32-GND</v>
      </c>
      <c r="D1866" t="str">
        <f t="shared" si="217"/>
        <v>R32-1</v>
      </c>
      <c r="E1866" t="s">
        <v>1540</v>
      </c>
      <c r="F1866">
        <v>1</v>
      </c>
      <c r="G1866" t="s">
        <v>291</v>
      </c>
      <c r="AT1866" t="str">
        <f t="shared" si="218"/>
        <v>GND</v>
      </c>
      <c r="AU1866" t="str">
        <f t="shared" si="219"/>
        <v>--</v>
      </c>
    </row>
    <row r="1867" spans="1:47" x14ac:dyDescent="0.25">
      <c r="A1867" t="str">
        <f t="shared" si="214"/>
        <v>R32-2</v>
      </c>
      <c r="B1867" t="str">
        <f t="shared" si="215"/>
        <v>NetC41_2</v>
      </c>
      <c r="C1867" t="str">
        <f t="shared" si="216"/>
        <v>R32-NetC41_2</v>
      </c>
      <c r="D1867" t="str">
        <f t="shared" si="217"/>
        <v>R32-2</v>
      </c>
      <c r="E1867" t="s">
        <v>1540</v>
      </c>
      <c r="F1867">
        <v>2</v>
      </c>
      <c r="G1867" t="s">
        <v>625</v>
      </c>
      <c r="AT1867" t="str">
        <f t="shared" si="218"/>
        <v>NetC41_2</v>
      </c>
      <c r="AU1867" t="str">
        <f t="shared" si="219"/>
        <v>--</v>
      </c>
    </row>
    <row r="1868" spans="1:47" x14ac:dyDescent="0.25">
      <c r="A1868" t="str">
        <f t="shared" si="214"/>
        <v>R33-1</v>
      </c>
      <c r="B1868" t="str">
        <f t="shared" si="215"/>
        <v>NetR4_2</v>
      </c>
      <c r="C1868" t="str">
        <f t="shared" si="216"/>
        <v>R33-NetR4_2</v>
      </c>
      <c r="D1868" t="str">
        <f t="shared" si="217"/>
        <v>R33-1</v>
      </c>
      <c r="E1868" t="s">
        <v>1541</v>
      </c>
      <c r="F1868">
        <v>1</v>
      </c>
      <c r="G1868" t="s">
        <v>645</v>
      </c>
      <c r="AT1868" t="str">
        <f t="shared" si="218"/>
        <v>NetR4_2</v>
      </c>
      <c r="AU1868" t="str">
        <f t="shared" si="219"/>
        <v>--</v>
      </c>
    </row>
    <row r="1869" spans="1:47" x14ac:dyDescent="0.25">
      <c r="A1869" t="str">
        <f t="shared" si="214"/>
        <v>R33-2</v>
      </c>
      <c r="B1869" t="str">
        <f t="shared" si="215"/>
        <v>GND</v>
      </c>
      <c r="C1869" t="str">
        <f t="shared" si="216"/>
        <v>R33-GND</v>
      </c>
      <c r="D1869" t="str">
        <f t="shared" si="217"/>
        <v>R33-2</v>
      </c>
      <c r="E1869" t="s">
        <v>1541</v>
      </c>
      <c r="F1869">
        <v>2</v>
      </c>
      <c r="G1869" t="s">
        <v>291</v>
      </c>
      <c r="AT1869" t="str">
        <f t="shared" si="218"/>
        <v>GND</v>
      </c>
      <c r="AU1869" t="str">
        <f t="shared" si="219"/>
        <v>--</v>
      </c>
    </row>
    <row r="1870" spans="1:47" x14ac:dyDescent="0.25">
      <c r="A1870" t="str">
        <f t="shared" si="214"/>
        <v>R34-1</v>
      </c>
      <c r="B1870" t="str">
        <f t="shared" si="215"/>
        <v>GND</v>
      </c>
      <c r="C1870" t="str">
        <f t="shared" si="216"/>
        <v>R34-GND</v>
      </c>
      <c r="D1870" t="str">
        <f t="shared" si="217"/>
        <v>R34-1</v>
      </c>
      <c r="E1870" t="s">
        <v>1542</v>
      </c>
      <c r="F1870">
        <v>1</v>
      </c>
      <c r="G1870" t="s">
        <v>291</v>
      </c>
      <c r="AT1870" t="str">
        <f t="shared" si="218"/>
        <v>GND</v>
      </c>
      <c r="AU1870" t="str">
        <f t="shared" si="219"/>
        <v>--</v>
      </c>
    </row>
    <row r="1871" spans="1:47" x14ac:dyDescent="0.25">
      <c r="A1871" t="str">
        <f t="shared" si="214"/>
        <v>R34-2</v>
      </c>
      <c r="B1871" t="str">
        <f t="shared" si="215"/>
        <v>EN_LPDDR4</v>
      </c>
      <c r="C1871" t="str">
        <f t="shared" si="216"/>
        <v>R34-EN_LPDDR4</v>
      </c>
      <c r="D1871" t="str">
        <f t="shared" si="217"/>
        <v>R34-2</v>
      </c>
      <c r="E1871" t="s">
        <v>1542</v>
      </c>
      <c r="F1871">
        <v>2</v>
      </c>
      <c r="G1871" t="s">
        <v>491</v>
      </c>
      <c r="AT1871" t="str">
        <f t="shared" si="218"/>
        <v>EN_LPDDR4</v>
      </c>
      <c r="AU1871" t="str">
        <f t="shared" si="219"/>
        <v>--</v>
      </c>
    </row>
    <row r="1872" spans="1:47" x14ac:dyDescent="0.25">
      <c r="A1872" t="str">
        <f t="shared" si="214"/>
        <v>R35-1</v>
      </c>
      <c r="B1872" t="str">
        <f t="shared" si="215"/>
        <v>+1.8V</v>
      </c>
      <c r="C1872" t="str">
        <f t="shared" si="216"/>
        <v>R35-+1.8V</v>
      </c>
      <c r="D1872" t="str">
        <f t="shared" si="217"/>
        <v>R35-1</v>
      </c>
      <c r="E1872" t="s">
        <v>1543</v>
      </c>
      <c r="F1872">
        <v>1</v>
      </c>
      <c r="G1872" t="s">
        <v>295</v>
      </c>
      <c r="AT1872" t="str">
        <f t="shared" si="218"/>
        <v>+1.8V</v>
      </c>
      <c r="AU1872" t="str">
        <f t="shared" si="219"/>
        <v>--</v>
      </c>
    </row>
    <row r="1873" spans="1:47" x14ac:dyDescent="0.25">
      <c r="A1873" t="str">
        <f t="shared" si="214"/>
        <v>R35-2</v>
      </c>
      <c r="B1873" t="str">
        <f t="shared" si="215"/>
        <v>NetR35_2</v>
      </c>
      <c r="C1873" t="str">
        <f t="shared" si="216"/>
        <v>R35-NetR35_2</v>
      </c>
      <c r="D1873" t="str">
        <f t="shared" si="217"/>
        <v>R35-2</v>
      </c>
      <c r="E1873" t="s">
        <v>1543</v>
      </c>
      <c r="F1873">
        <v>2</v>
      </c>
      <c r="G1873" t="s">
        <v>640</v>
      </c>
      <c r="AT1873" t="str">
        <f t="shared" si="218"/>
        <v>NetR35_2</v>
      </c>
      <c r="AU1873" t="str">
        <f t="shared" si="219"/>
        <v>--</v>
      </c>
    </row>
    <row r="1874" spans="1:47" x14ac:dyDescent="0.25">
      <c r="A1874" t="str">
        <f t="shared" si="214"/>
        <v>R36-1</v>
      </c>
      <c r="B1874" t="str">
        <f t="shared" si="215"/>
        <v>NetR26_2</v>
      </c>
      <c r="C1874" t="str">
        <f t="shared" si="216"/>
        <v>R36-NetR26_2</v>
      </c>
      <c r="D1874" t="str">
        <f t="shared" si="217"/>
        <v>R36-1</v>
      </c>
      <c r="E1874" t="s">
        <v>1544</v>
      </c>
      <c r="F1874">
        <v>1</v>
      </c>
      <c r="G1874" t="s">
        <v>637</v>
      </c>
      <c r="AT1874" t="str">
        <f t="shared" si="218"/>
        <v>NetR26_2</v>
      </c>
      <c r="AU1874" t="str">
        <f t="shared" si="219"/>
        <v>--</v>
      </c>
    </row>
    <row r="1875" spans="1:47" x14ac:dyDescent="0.25">
      <c r="A1875" t="str">
        <f t="shared" si="214"/>
        <v>R36-2</v>
      </c>
      <c r="B1875" t="str">
        <f t="shared" si="215"/>
        <v>+1.0V</v>
      </c>
      <c r="C1875" t="str">
        <f t="shared" si="216"/>
        <v>R36-+1.0V</v>
      </c>
      <c r="D1875" t="str">
        <f t="shared" si="217"/>
        <v>R36-2</v>
      </c>
      <c r="E1875" t="s">
        <v>1544</v>
      </c>
      <c r="F1875">
        <v>2</v>
      </c>
      <c r="G1875" t="s">
        <v>289</v>
      </c>
      <c r="AT1875" t="str">
        <f t="shared" si="218"/>
        <v>+1.0V</v>
      </c>
      <c r="AU1875" t="str">
        <f t="shared" si="219"/>
        <v>--</v>
      </c>
    </row>
    <row r="1876" spans="1:47" x14ac:dyDescent="0.25">
      <c r="A1876" t="str">
        <f t="shared" si="214"/>
        <v>R37-1</v>
      </c>
      <c r="B1876" t="str">
        <f t="shared" si="215"/>
        <v>VIN</v>
      </c>
      <c r="C1876" t="str">
        <f t="shared" si="216"/>
        <v>R37-VIN</v>
      </c>
      <c r="D1876" t="str">
        <f t="shared" si="217"/>
        <v>R37-1</v>
      </c>
      <c r="E1876" t="s">
        <v>1545</v>
      </c>
      <c r="F1876">
        <v>1</v>
      </c>
      <c r="G1876" t="s">
        <v>288</v>
      </c>
      <c r="AT1876" t="str">
        <f t="shared" si="218"/>
        <v>VIN</v>
      </c>
      <c r="AU1876" t="str">
        <f t="shared" si="219"/>
        <v>--</v>
      </c>
    </row>
    <row r="1877" spans="1:47" x14ac:dyDescent="0.25">
      <c r="A1877" t="str">
        <f t="shared" si="214"/>
        <v>R37-2</v>
      </c>
      <c r="B1877" t="str">
        <f t="shared" si="215"/>
        <v>NetC10_2</v>
      </c>
      <c r="C1877" t="str">
        <f t="shared" si="216"/>
        <v>R37-NetC10_2</v>
      </c>
      <c r="D1877" t="str">
        <f t="shared" si="217"/>
        <v>R37-2</v>
      </c>
      <c r="E1877" t="s">
        <v>1545</v>
      </c>
      <c r="F1877">
        <v>2</v>
      </c>
      <c r="G1877" t="s">
        <v>610</v>
      </c>
      <c r="AT1877" t="str">
        <f t="shared" si="218"/>
        <v>NetC10_2</v>
      </c>
      <c r="AU1877" t="str">
        <f t="shared" si="219"/>
        <v>--</v>
      </c>
    </row>
    <row r="1878" spans="1:47" x14ac:dyDescent="0.25">
      <c r="A1878" t="str">
        <f t="shared" si="214"/>
        <v>R38-1</v>
      </c>
      <c r="B1878" t="str">
        <f t="shared" si="215"/>
        <v>3.3VIN</v>
      </c>
      <c r="C1878" t="str">
        <f t="shared" si="216"/>
        <v>R38-3.3VIN</v>
      </c>
      <c r="D1878" t="str">
        <f t="shared" si="217"/>
        <v>R38-1</v>
      </c>
      <c r="E1878" t="s">
        <v>1546</v>
      </c>
      <c r="F1878">
        <v>1</v>
      </c>
      <c r="G1878" t="s">
        <v>305</v>
      </c>
      <c r="AT1878" t="str">
        <f t="shared" si="218"/>
        <v>3.3VIN</v>
      </c>
      <c r="AU1878" t="str">
        <f t="shared" si="219"/>
        <v>--</v>
      </c>
    </row>
    <row r="1879" spans="1:47" x14ac:dyDescent="0.25">
      <c r="A1879" t="str">
        <f t="shared" si="214"/>
        <v>R38-2</v>
      </c>
      <c r="B1879" t="str">
        <f t="shared" si="215"/>
        <v>PG_ALL</v>
      </c>
      <c r="C1879" t="str">
        <f t="shared" si="216"/>
        <v>R38-PG_ALL</v>
      </c>
      <c r="D1879" t="str">
        <f t="shared" si="217"/>
        <v>R38-2</v>
      </c>
      <c r="E1879" t="s">
        <v>1546</v>
      </c>
      <c r="F1879">
        <v>2</v>
      </c>
      <c r="G1879" t="s">
        <v>649</v>
      </c>
      <c r="AT1879" t="str">
        <f t="shared" si="218"/>
        <v>PG_ALL</v>
      </c>
      <c r="AU1879" t="str">
        <f t="shared" si="219"/>
        <v>--</v>
      </c>
    </row>
    <row r="1880" spans="1:47" x14ac:dyDescent="0.25">
      <c r="A1880" t="str">
        <f t="shared" si="214"/>
        <v>R39-1</v>
      </c>
      <c r="B1880" t="str">
        <f t="shared" si="215"/>
        <v>GND</v>
      </c>
      <c r="C1880" t="str">
        <f t="shared" si="216"/>
        <v>R39-GND</v>
      </c>
      <c r="D1880" t="str">
        <f t="shared" si="217"/>
        <v>R39-1</v>
      </c>
      <c r="E1880" t="s">
        <v>1547</v>
      </c>
      <c r="F1880">
        <v>1</v>
      </c>
      <c r="G1880" t="s">
        <v>291</v>
      </c>
      <c r="AT1880" t="str">
        <f t="shared" si="218"/>
        <v>GND</v>
      </c>
      <c r="AU1880" t="str">
        <f t="shared" si="219"/>
        <v>--</v>
      </c>
    </row>
    <row r="1881" spans="1:47" x14ac:dyDescent="0.25">
      <c r="A1881" t="str">
        <f t="shared" si="214"/>
        <v>R39-2</v>
      </c>
      <c r="B1881" t="str">
        <f t="shared" si="215"/>
        <v>EN_+1.0V</v>
      </c>
      <c r="C1881" t="str">
        <f t="shared" si="216"/>
        <v>R39-EN_+1.0V</v>
      </c>
      <c r="D1881" t="str">
        <f t="shared" si="217"/>
        <v>R39-2</v>
      </c>
      <c r="E1881" t="s">
        <v>1547</v>
      </c>
      <c r="F1881">
        <v>2</v>
      </c>
      <c r="G1881" t="s">
        <v>486</v>
      </c>
      <c r="AT1881" t="str">
        <f t="shared" si="218"/>
        <v>EN_+1.0V</v>
      </c>
      <c r="AU1881" t="str">
        <f t="shared" si="219"/>
        <v>--</v>
      </c>
    </row>
    <row r="1882" spans="1:47" x14ac:dyDescent="0.25">
      <c r="A1882" t="str">
        <f t="shared" si="214"/>
        <v>R40-1</v>
      </c>
      <c r="B1882" t="str">
        <f t="shared" si="215"/>
        <v>3.3VIN</v>
      </c>
      <c r="C1882" t="str">
        <f t="shared" si="216"/>
        <v>R40-3.3VIN</v>
      </c>
      <c r="D1882" t="str">
        <f t="shared" si="217"/>
        <v>R40-1</v>
      </c>
      <c r="E1882" t="s">
        <v>1548</v>
      </c>
      <c r="F1882">
        <v>1</v>
      </c>
      <c r="G1882" t="s">
        <v>305</v>
      </c>
      <c r="AT1882" t="str">
        <f t="shared" si="218"/>
        <v>3.3VIN</v>
      </c>
      <c r="AU1882" t="str">
        <f t="shared" si="219"/>
        <v>--</v>
      </c>
    </row>
    <row r="1883" spans="1:47" x14ac:dyDescent="0.25">
      <c r="A1883" t="str">
        <f t="shared" si="214"/>
        <v>R40-2</v>
      </c>
      <c r="B1883" t="str">
        <f t="shared" si="215"/>
        <v>NetR40_2</v>
      </c>
      <c r="C1883" t="str">
        <f t="shared" si="216"/>
        <v>R40-NetR40_2</v>
      </c>
      <c r="D1883" t="str">
        <f t="shared" si="217"/>
        <v>R40-2</v>
      </c>
      <c r="E1883" t="s">
        <v>1548</v>
      </c>
      <c r="F1883">
        <v>2</v>
      </c>
      <c r="G1883" t="s">
        <v>641</v>
      </c>
      <c r="AT1883" t="str">
        <f t="shared" si="218"/>
        <v>NetR40_2</v>
      </c>
      <c r="AU1883" t="str">
        <f t="shared" si="219"/>
        <v>--</v>
      </c>
    </row>
    <row r="1884" spans="1:47" x14ac:dyDescent="0.25">
      <c r="A1884" t="str">
        <f t="shared" si="214"/>
        <v>R41-1</v>
      </c>
      <c r="B1884" t="str">
        <f t="shared" si="215"/>
        <v>NetR35_2</v>
      </c>
      <c r="C1884" t="str">
        <f t="shared" si="216"/>
        <v>R41-NetR35_2</v>
      </c>
      <c r="D1884" t="str">
        <f t="shared" si="217"/>
        <v>R41-1</v>
      </c>
      <c r="E1884" t="s">
        <v>1549</v>
      </c>
      <c r="F1884">
        <v>1</v>
      </c>
      <c r="G1884" t="s">
        <v>640</v>
      </c>
      <c r="AT1884" t="str">
        <f t="shared" si="218"/>
        <v>NetR35_2</v>
      </c>
      <c r="AU1884" t="str">
        <f t="shared" si="219"/>
        <v>--</v>
      </c>
    </row>
    <row r="1885" spans="1:47" x14ac:dyDescent="0.25">
      <c r="A1885" t="str">
        <f t="shared" si="214"/>
        <v>R41-2</v>
      </c>
      <c r="B1885" t="str">
        <f t="shared" si="215"/>
        <v>GND</v>
      </c>
      <c r="C1885" t="str">
        <f t="shared" si="216"/>
        <v>R41-GND</v>
      </c>
      <c r="D1885" t="str">
        <f t="shared" si="217"/>
        <v>R41-2</v>
      </c>
      <c r="E1885" t="s">
        <v>1549</v>
      </c>
      <c r="F1885">
        <v>2</v>
      </c>
      <c r="G1885" t="s">
        <v>291</v>
      </c>
      <c r="AT1885" t="str">
        <f t="shared" si="218"/>
        <v>GND</v>
      </c>
      <c r="AU1885" t="str">
        <f t="shared" si="219"/>
        <v>--</v>
      </c>
    </row>
    <row r="1886" spans="1:47" x14ac:dyDescent="0.25">
      <c r="A1886" t="str">
        <f t="shared" si="214"/>
        <v>R42-1</v>
      </c>
      <c r="B1886" t="str">
        <f t="shared" si="215"/>
        <v>GND</v>
      </c>
      <c r="C1886" t="str">
        <f t="shared" si="216"/>
        <v>R42-GND</v>
      </c>
      <c r="D1886" t="str">
        <f t="shared" si="217"/>
        <v>R42-1</v>
      </c>
      <c r="E1886" t="s">
        <v>1550</v>
      </c>
      <c r="F1886">
        <v>1</v>
      </c>
      <c r="G1886" t="s">
        <v>291</v>
      </c>
      <c r="AT1886" t="str">
        <f t="shared" si="218"/>
        <v>GND</v>
      </c>
      <c r="AU1886" t="str">
        <f t="shared" si="219"/>
        <v>--</v>
      </c>
    </row>
    <row r="1887" spans="1:47" x14ac:dyDescent="0.25">
      <c r="A1887" t="str">
        <f t="shared" si="214"/>
        <v>R42-2</v>
      </c>
      <c r="B1887" t="str">
        <f t="shared" si="215"/>
        <v>EN_+1.8V</v>
      </c>
      <c r="C1887" t="str">
        <f t="shared" si="216"/>
        <v>R42-EN_+1.8V</v>
      </c>
      <c r="D1887" t="str">
        <f t="shared" si="217"/>
        <v>R42-2</v>
      </c>
      <c r="E1887" t="s">
        <v>1550</v>
      </c>
      <c r="F1887">
        <v>2</v>
      </c>
      <c r="G1887" t="s">
        <v>487</v>
      </c>
      <c r="AT1887" t="str">
        <f t="shared" si="218"/>
        <v>EN_+1.8V</v>
      </c>
      <c r="AU1887" t="str">
        <f t="shared" si="219"/>
        <v>--</v>
      </c>
    </row>
    <row r="1888" spans="1:47" x14ac:dyDescent="0.25">
      <c r="A1888" t="str">
        <f t="shared" si="214"/>
        <v>R43-1</v>
      </c>
      <c r="B1888" t="str">
        <f t="shared" si="215"/>
        <v>+2.5V</v>
      </c>
      <c r="C1888" t="str">
        <f t="shared" si="216"/>
        <v>R43-+2.5V</v>
      </c>
      <c r="D1888" t="str">
        <f t="shared" si="217"/>
        <v>R43-1</v>
      </c>
      <c r="E1888" t="s">
        <v>1551</v>
      </c>
      <c r="F1888">
        <v>1</v>
      </c>
      <c r="G1888" t="s">
        <v>296</v>
      </c>
      <c r="AT1888" t="str">
        <f t="shared" si="218"/>
        <v>+2.5V</v>
      </c>
      <c r="AU1888" t="str">
        <f t="shared" si="219"/>
        <v>--</v>
      </c>
    </row>
    <row r="1889" spans="1:47" x14ac:dyDescent="0.25">
      <c r="A1889" t="str">
        <f t="shared" si="214"/>
        <v>R43-2</v>
      </c>
      <c r="B1889" t="str">
        <f t="shared" si="215"/>
        <v>NetR43_2</v>
      </c>
      <c r="C1889" t="str">
        <f t="shared" si="216"/>
        <v>R43-NetR43_2</v>
      </c>
      <c r="D1889" t="str">
        <f t="shared" si="217"/>
        <v>R43-2</v>
      </c>
      <c r="E1889" t="s">
        <v>1551</v>
      </c>
      <c r="F1889">
        <v>2</v>
      </c>
      <c r="G1889" t="s">
        <v>642</v>
      </c>
      <c r="AT1889" t="str">
        <f t="shared" si="218"/>
        <v>NetR43_2</v>
      </c>
      <c r="AU1889" t="str">
        <f t="shared" si="219"/>
        <v>--</v>
      </c>
    </row>
    <row r="1890" spans="1:47" x14ac:dyDescent="0.25">
      <c r="A1890" t="str">
        <f t="shared" si="214"/>
        <v>R44-1</v>
      </c>
      <c r="B1890" t="str">
        <f t="shared" si="215"/>
        <v>GND</v>
      </c>
      <c r="C1890" t="str">
        <f t="shared" si="216"/>
        <v>R44-GND</v>
      </c>
      <c r="D1890" t="str">
        <f t="shared" si="217"/>
        <v>R44-1</v>
      </c>
      <c r="E1890" t="s">
        <v>1552</v>
      </c>
      <c r="F1890">
        <v>1</v>
      </c>
      <c r="G1890" t="s">
        <v>291</v>
      </c>
      <c r="AT1890" t="str">
        <f t="shared" si="218"/>
        <v>GND</v>
      </c>
      <c r="AU1890" t="str">
        <f t="shared" si="219"/>
        <v>--</v>
      </c>
    </row>
    <row r="1891" spans="1:47" x14ac:dyDescent="0.25">
      <c r="A1891" t="str">
        <f t="shared" si="214"/>
        <v>R44-2</v>
      </c>
      <c r="B1891" t="str">
        <f t="shared" si="215"/>
        <v>EN_+2.5V</v>
      </c>
      <c r="C1891" t="str">
        <f t="shared" si="216"/>
        <v>R44-EN_+2.5V</v>
      </c>
      <c r="D1891" t="str">
        <f t="shared" si="217"/>
        <v>R44-2</v>
      </c>
      <c r="E1891" t="s">
        <v>1552</v>
      </c>
      <c r="F1891">
        <v>2</v>
      </c>
      <c r="G1891" t="s">
        <v>488</v>
      </c>
      <c r="AT1891" t="str">
        <f t="shared" si="218"/>
        <v>EN_+2.5V</v>
      </c>
      <c r="AU1891" t="str">
        <f t="shared" si="219"/>
        <v>--</v>
      </c>
    </row>
    <row r="1892" spans="1:47" x14ac:dyDescent="0.25">
      <c r="A1892" t="str">
        <f t="shared" si="214"/>
        <v>R45-1</v>
      </c>
      <c r="B1892" t="str">
        <f t="shared" si="215"/>
        <v>NetR45_1</v>
      </c>
      <c r="C1892" t="str">
        <f t="shared" si="216"/>
        <v>R45-NetR45_1</v>
      </c>
      <c r="D1892" t="str">
        <f t="shared" si="217"/>
        <v>R45-1</v>
      </c>
      <c r="E1892" t="s">
        <v>1553</v>
      </c>
      <c r="F1892">
        <v>1</v>
      </c>
      <c r="G1892" t="s">
        <v>643</v>
      </c>
      <c r="AT1892" t="str">
        <f t="shared" si="218"/>
        <v>NetR45_1</v>
      </c>
      <c r="AU1892" t="str">
        <f t="shared" si="219"/>
        <v>--</v>
      </c>
    </row>
    <row r="1893" spans="1:47" x14ac:dyDescent="0.25">
      <c r="A1893" t="str">
        <f t="shared" si="214"/>
        <v>R45-2</v>
      </c>
      <c r="B1893" t="str">
        <f t="shared" si="215"/>
        <v>NetR45_2</v>
      </c>
      <c r="C1893" t="str">
        <f t="shared" si="216"/>
        <v>R45-NetR45_2</v>
      </c>
      <c r="D1893" t="str">
        <f t="shared" si="217"/>
        <v>R45-2</v>
      </c>
      <c r="E1893" t="s">
        <v>1553</v>
      </c>
      <c r="F1893">
        <v>2</v>
      </c>
      <c r="G1893" t="s">
        <v>644</v>
      </c>
      <c r="AT1893" t="str">
        <f t="shared" si="218"/>
        <v>NetR45_2</v>
      </c>
      <c r="AU1893" t="str">
        <f t="shared" si="219"/>
        <v>--</v>
      </c>
    </row>
    <row r="1894" spans="1:47" x14ac:dyDescent="0.25">
      <c r="A1894" t="str">
        <f t="shared" si="214"/>
        <v>R46-1</v>
      </c>
      <c r="B1894" t="str">
        <f t="shared" si="215"/>
        <v>GND</v>
      </c>
      <c r="C1894" t="str">
        <f t="shared" si="216"/>
        <v>R46-GND</v>
      </c>
      <c r="D1894" t="str">
        <f t="shared" si="217"/>
        <v>R46-1</v>
      </c>
      <c r="E1894" t="s">
        <v>1554</v>
      </c>
      <c r="F1894">
        <v>1</v>
      </c>
      <c r="G1894" t="s">
        <v>291</v>
      </c>
      <c r="AT1894" t="str">
        <f t="shared" si="218"/>
        <v>GND</v>
      </c>
      <c r="AU1894" t="str">
        <f t="shared" si="219"/>
        <v>--</v>
      </c>
    </row>
    <row r="1895" spans="1:47" x14ac:dyDescent="0.25">
      <c r="A1895" t="str">
        <f t="shared" si="214"/>
        <v>R46-2</v>
      </c>
      <c r="B1895" t="str">
        <f t="shared" si="215"/>
        <v>EN_+2.5V_XCVR</v>
      </c>
      <c r="C1895" t="str">
        <f t="shared" si="216"/>
        <v>R46-EN_+2.5V_XCVR</v>
      </c>
      <c r="D1895" t="str">
        <f t="shared" si="217"/>
        <v>R46-2</v>
      </c>
      <c r="E1895" t="s">
        <v>1554</v>
      </c>
      <c r="F1895">
        <v>2</v>
      </c>
      <c r="G1895" t="s">
        <v>489</v>
      </c>
      <c r="AT1895" t="str">
        <f t="shared" si="218"/>
        <v>EN_+2.5V_XCVR</v>
      </c>
      <c r="AU1895" t="str">
        <f t="shared" si="219"/>
        <v>--</v>
      </c>
    </row>
    <row r="1896" spans="1:47" x14ac:dyDescent="0.25">
      <c r="A1896" t="str">
        <f t="shared" si="214"/>
        <v>R47-1</v>
      </c>
      <c r="B1896" t="str">
        <f t="shared" si="215"/>
        <v>+2.5V_XCVR</v>
      </c>
      <c r="C1896" t="str">
        <f t="shared" si="216"/>
        <v>R47-+2.5V_XCVR</v>
      </c>
      <c r="D1896" t="str">
        <f t="shared" si="217"/>
        <v>R47-1</v>
      </c>
      <c r="E1896" t="s">
        <v>1555</v>
      </c>
      <c r="F1896">
        <v>1</v>
      </c>
      <c r="G1896" t="s">
        <v>301</v>
      </c>
      <c r="AT1896" t="str">
        <f t="shared" si="218"/>
        <v>+2.5V_XCVR</v>
      </c>
      <c r="AU1896" t="str">
        <f t="shared" si="219"/>
        <v>--</v>
      </c>
    </row>
    <row r="1897" spans="1:47" x14ac:dyDescent="0.25">
      <c r="A1897" t="str">
        <f t="shared" si="214"/>
        <v>R47-2</v>
      </c>
      <c r="B1897" t="str">
        <f t="shared" si="215"/>
        <v>GND</v>
      </c>
      <c r="C1897" t="str">
        <f t="shared" si="216"/>
        <v>R47-GND</v>
      </c>
      <c r="D1897" t="str">
        <f t="shared" si="217"/>
        <v>R47-2</v>
      </c>
      <c r="E1897" t="s">
        <v>1555</v>
      </c>
      <c r="F1897">
        <v>2</v>
      </c>
      <c r="G1897" t="s">
        <v>291</v>
      </c>
      <c r="AT1897" t="str">
        <f t="shared" si="218"/>
        <v>GND</v>
      </c>
      <c r="AU1897" t="str">
        <f t="shared" si="219"/>
        <v>--</v>
      </c>
    </row>
    <row r="1898" spans="1:47" x14ac:dyDescent="0.25">
      <c r="A1898" t="str">
        <f t="shared" si="214"/>
        <v>R48-1</v>
      </c>
      <c r="B1898" t="str">
        <f t="shared" si="215"/>
        <v>NetR43_2</v>
      </c>
      <c r="C1898" t="str">
        <f t="shared" si="216"/>
        <v>R48-NetR43_2</v>
      </c>
      <c r="D1898" t="str">
        <f t="shared" si="217"/>
        <v>R48-1</v>
      </c>
      <c r="E1898" t="s">
        <v>1556</v>
      </c>
      <c r="F1898">
        <v>1</v>
      </c>
      <c r="G1898" t="s">
        <v>642</v>
      </c>
      <c r="AT1898" t="str">
        <f t="shared" si="218"/>
        <v>NetR43_2</v>
      </c>
      <c r="AU1898" t="str">
        <f t="shared" si="219"/>
        <v>--</v>
      </c>
    </row>
    <row r="1899" spans="1:47" x14ac:dyDescent="0.25">
      <c r="A1899" t="str">
        <f t="shared" si="214"/>
        <v>R48-2</v>
      </c>
      <c r="B1899" t="str">
        <f t="shared" si="215"/>
        <v>GND</v>
      </c>
      <c r="C1899" t="str">
        <f t="shared" si="216"/>
        <v>R48-GND</v>
      </c>
      <c r="D1899" t="str">
        <f t="shared" si="217"/>
        <v>R48-2</v>
      </c>
      <c r="E1899" t="s">
        <v>1556</v>
      </c>
      <c r="F1899">
        <v>2</v>
      </c>
      <c r="G1899" t="s">
        <v>291</v>
      </c>
      <c r="AT1899" t="str">
        <f t="shared" si="218"/>
        <v>GND</v>
      </c>
      <c r="AU1899" t="str">
        <f t="shared" si="219"/>
        <v>--</v>
      </c>
    </row>
    <row r="1900" spans="1:47" x14ac:dyDescent="0.25">
      <c r="A1900" t="str">
        <f t="shared" si="214"/>
        <v>R49-1</v>
      </c>
      <c r="B1900" t="str">
        <f t="shared" si="215"/>
        <v>NetC269_1</v>
      </c>
      <c r="C1900" t="str">
        <f t="shared" si="216"/>
        <v>R49-NetC269_1</v>
      </c>
      <c r="D1900" t="str">
        <f t="shared" si="217"/>
        <v>R49-1</v>
      </c>
      <c r="E1900" t="s">
        <v>1557</v>
      </c>
      <c r="F1900">
        <v>1</v>
      </c>
      <c r="G1900" t="s">
        <v>617</v>
      </c>
      <c r="AT1900" t="str">
        <f t="shared" si="218"/>
        <v>NetC269_1</v>
      </c>
      <c r="AU1900" t="str">
        <f t="shared" si="219"/>
        <v>--</v>
      </c>
    </row>
    <row r="1901" spans="1:47" x14ac:dyDescent="0.25">
      <c r="A1901" t="str">
        <f t="shared" si="214"/>
        <v>R49-2</v>
      </c>
      <c r="B1901" t="str">
        <f t="shared" si="215"/>
        <v>+1.8V</v>
      </c>
      <c r="C1901" t="str">
        <f t="shared" si="216"/>
        <v>R49-+1.8V</v>
      </c>
      <c r="D1901" t="str">
        <f t="shared" si="217"/>
        <v>R49-2</v>
      </c>
      <c r="E1901" t="s">
        <v>1557</v>
      </c>
      <c r="F1901">
        <v>2</v>
      </c>
      <c r="G1901" t="s">
        <v>295</v>
      </c>
      <c r="AT1901" t="str">
        <f t="shared" si="218"/>
        <v>+1.8V</v>
      </c>
      <c r="AU1901" t="str">
        <f t="shared" si="219"/>
        <v>--</v>
      </c>
    </row>
    <row r="1902" spans="1:47" x14ac:dyDescent="0.25">
      <c r="A1902" t="str">
        <f t="shared" si="214"/>
        <v>R50-1</v>
      </c>
      <c r="B1902" t="str">
        <f t="shared" si="215"/>
        <v>NetR50_1</v>
      </c>
      <c r="C1902" t="str">
        <f t="shared" si="216"/>
        <v>R50-NetR50_1</v>
      </c>
      <c r="D1902" t="str">
        <f t="shared" si="217"/>
        <v>R50-1</v>
      </c>
      <c r="E1902" t="s">
        <v>1558</v>
      </c>
      <c r="F1902">
        <v>1</v>
      </c>
      <c r="G1902" t="s">
        <v>646</v>
      </c>
      <c r="AT1902" t="str">
        <f t="shared" si="218"/>
        <v>NetR50_1</v>
      </c>
      <c r="AU1902" t="str">
        <f t="shared" si="219"/>
        <v>--</v>
      </c>
    </row>
    <row r="1903" spans="1:47" x14ac:dyDescent="0.25">
      <c r="A1903" t="str">
        <f t="shared" si="214"/>
        <v>R50-2</v>
      </c>
      <c r="B1903" t="str">
        <f t="shared" si="215"/>
        <v>+1.8V</v>
      </c>
      <c r="C1903" t="str">
        <f t="shared" si="216"/>
        <v>R50-+1.8V</v>
      </c>
      <c r="D1903" t="str">
        <f t="shared" si="217"/>
        <v>R50-2</v>
      </c>
      <c r="E1903" t="s">
        <v>1558</v>
      </c>
      <c r="F1903">
        <v>2</v>
      </c>
      <c r="G1903" t="s">
        <v>295</v>
      </c>
      <c r="AT1903" t="str">
        <f t="shared" si="218"/>
        <v>+1.8V</v>
      </c>
      <c r="AU1903" t="str">
        <f t="shared" si="219"/>
        <v>--</v>
      </c>
    </row>
    <row r="1904" spans="1:47" x14ac:dyDescent="0.25">
      <c r="A1904" t="str">
        <f t="shared" si="214"/>
        <v>R51-1</v>
      </c>
      <c r="B1904" t="str">
        <f t="shared" si="215"/>
        <v>NetR50_1</v>
      </c>
      <c r="C1904" t="str">
        <f t="shared" si="216"/>
        <v>R51-NetR50_1</v>
      </c>
      <c r="D1904" t="str">
        <f t="shared" si="217"/>
        <v>R51-1</v>
      </c>
      <c r="E1904" t="s">
        <v>1559</v>
      </c>
      <c r="F1904">
        <v>1</v>
      </c>
      <c r="G1904" t="s">
        <v>646</v>
      </c>
      <c r="AT1904" t="str">
        <f t="shared" si="218"/>
        <v>NetR50_1</v>
      </c>
      <c r="AU1904" t="str">
        <f t="shared" si="219"/>
        <v>--</v>
      </c>
    </row>
    <row r="1905" spans="1:47" x14ac:dyDescent="0.25">
      <c r="A1905" t="str">
        <f t="shared" si="214"/>
        <v>R51-2</v>
      </c>
      <c r="B1905" t="str">
        <f t="shared" si="215"/>
        <v>GND</v>
      </c>
      <c r="C1905" t="str">
        <f t="shared" si="216"/>
        <v>R51-GND</v>
      </c>
      <c r="D1905" t="str">
        <f t="shared" si="217"/>
        <v>R51-2</v>
      </c>
      <c r="E1905" t="s">
        <v>1559</v>
      </c>
      <c r="F1905">
        <v>2</v>
      </c>
      <c r="G1905" t="s">
        <v>291</v>
      </c>
      <c r="AT1905" t="str">
        <f t="shared" si="218"/>
        <v>GND</v>
      </c>
      <c r="AU1905" t="str">
        <f t="shared" si="219"/>
        <v>--</v>
      </c>
    </row>
    <row r="1906" spans="1:47" x14ac:dyDescent="0.25">
      <c r="A1906" t="str">
        <f t="shared" si="214"/>
        <v>R52-1</v>
      </c>
      <c r="B1906" t="str">
        <f t="shared" si="215"/>
        <v>NetR52_1</v>
      </c>
      <c r="C1906" t="str">
        <f t="shared" si="216"/>
        <v>R52-NetR52_1</v>
      </c>
      <c r="D1906" t="str">
        <f t="shared" si="217"/>
        <v>R52-1</v>
      </c>
      <c r="E1906" t="s">
        <v>1560</v>
      </c>
      <c r="F1906">
        <v>1</v>
      </c>
      <c r="G1906" t="s">
        <v>647</v>
      </c>
      <c r="AT1906" t="str">
        <f t="shared" si="218"/>
        <v>NetR52_1</v>
      </c>
      <c r="AU1906" t="str">
        <f t="shared" si="219"/>
        <v>--</v>
      </c>
    </row>
    <row r="1907" spans="1:47" x14ac:dyDescent="0.25">
      <c r="A1907" t="str">
        <f t="shared" si="214"/>
        <v>R52-2</v>
      </c>
      <c r="B1907" t="str">
        <f t="shared" si="215"/>
        <v>SPI_SDO</v>
      </c>
      <c r="C1907" t="str">
        <f t="shared" si="216"/>
        <v>R52-SPI_SDO</v>
      </c>
      <c r="D1907" t="str">
        <f t="shared" si="217"/>
        <v>R52-2</v>
      </c>
      <c r="E1907" t="s">
        <v>1560</v>
      </c>
      <c r="F1907">
        <v>2</v>
      </c>
      <c r="G1907" t="s">
        <v>778</v>
      </c>
      <c r="AT1907" t="str">
        <f t="shared" si="218"/>
        <v>SPI_SDO</v>
      </c>
      <c r="AU1907" t="str">
        <f t="shared" si="219"/>
        <v>--</v>
      </c>
    </row>
    <row r="1908" spans="1:47" x14ac:dyDescent="0.25">
      <c r="A1908" t="str">
        <f t="shared" si="214"/>
        <v>R53-1</v>
      </c>
      <c r="B1908" t="str">
        <f t="shared" si="215"/>
        <v>GND</v>
      </c>
      <c r="C1908" t="str">
        <f t="shared" si="216"/>
        <v>R53-GND</v>
      </c>
      <c r="D1908" t="str">
        <f t="shared" si="217"/>
        <v>R53-1</v>
      </c>
      <c r="E1908" t="s">
        <v>1561</v>
      </c>
      <c r="F1908">
        <v>1</v>
      </c>
      <c r="G1908" t="s">
        <v>291</v>
      </c>
      <c r="AT1908" t="str">
        <f t="shared" si="218"/>
        <v>GND</v>
      </c>
      <c r="AU1908" t="str">
        <f t="shared" si="219"/>
        <v>--</v>
      </c>
    </row>
    <row r="1909" spans="1:47" x14ac:dyDescent="0.25">
      <c r="A1909" t="str">
        <f t="shared" si="214"/>
        <v>R53-2</v>
      </c>
      <c r="B1909" t="str">
        <f t="shared" si="215"/>
        <v>NetR53_2</v>
      </c>
      <c r="C1909" t="str">
        <f t="shared" si="216"/>
        <v>R53-NetR53_2</v>
      </c>
      <c r="D1909" t="str">
        <f t="shared" si="217"/>
        <v>R53-2</v>
      </c>
      <c r="E1909" t="s">
        <v>1561</v>
      </c>
      <c r="F1909">
        <v>2</v>
      </c>
      <c r="G1909" t="s">
        <v>648</v>
      </c>
      <c r="AT1909" t="str">
        <f t="shared" si="218"/>
        <v>NetR53_2</v>
      </c>
      <c r="AU1909" t="str">
        <f t="shared" si="219"/>
        <v>--</v>
      </c>
    </row>
    <row r="1910" spans="1:47" x14ac:dyDescent="0.25">
      <c r="A1910" t="str">
        <f t="shared" si="214"/>
        <v>R54-1</v>
      </c>
      <c r="B1910" t="str">
        <f t="shared" si="215"/>
        <v>GND</v>
      </c>
      <c r="C1910" t="str">
        <f t="shared" si="216"/>
        <v>R54-GND</v>
      </c>
      <c r="D1910" t="str">
        <f t="shared" si="217"/>
        <v>R54-1</v>
      </c>
      <c r="E1910" t="s">
        <v>1562</v>
      </c>
      <c r="F1910">
        <v>1</v>
      </c>
      <c r="G1910" t="s">
        <v>291</v>
      </c>
      <c r="AT1910" t="str">
        <f t="shared" si="218"/>
        <v>GND</v>
      </c>
      <c r="AU1910" t="str">
        <f t="shared" si="219"/>
        <v>--</v>
      </c>
    </row>
    <row r="1911" spans="1:47" x14ac:dyDescent="0.25">
      <c r="A1911" t="str">
        <f t="shared" si="214"/>
        <v>R54-2</v>
      </c>
      <c r="B1911" t="str">
        <f t="shared" si="215"/>
        <v>NetR54_2</v>
      </c>
      <c r="C1911" t="str">
        <f t="shared" si="216"/>
        <v>R54-NetR54_2</v>
      </c>
      <c r="D1911" t="str">
        <f t="shared" si="217"/>
        <v>R54-2</v>
      </c>
      <c r="E1911" t="s">
        <v>1562</v>
      </c>
      <c r="F1911">
        <v>2</v>
      </c>
      <c r="G1911" t="s">
        <v>650</v>
      </c>
      <c r="AT1911" t="str">
        <f t="shared" si="218"/>
        <v>NetR54_2</v>
      </c>
      <c r="AU1911" t="str">
        <f t="shared" si="219"/>
        <v>--</v>
      </c>
    </row>
    <row r="1912" spans="1:47" x14ac:dyDescent="0.25">
      <c r="A1912" t="str">
        <f t="shared" si="214"/>
        <v>R55-1</v>
      </c>
      <c r="B1912" t="str">
        <f t="shared" si="215"/>
        <v>NetC268_1</v>
      </c>
      <c r="C1912" t="str">
        <f t="shared" si="216"/>
        <v>R55-NetC268_1</v>
      </c>
      <c r="D1912" t="str">
        <f t="shared" si="217"/>
        <v>R55-1</v>
      </c>
      <c r="E1912" t="s">
        <v>1563</v>
      </c>
      <c r="F1912">
        <v>1</v>
      </c>
      <c r="G1912" t="s">
        <v>616</v>
      </c>
      <c r="AT1912" t="str">
        <f t="shared" si="218"/>
        <v>NetC268_1</v>
      </c>
      <c r="AU1912" t="str">
        <f t="shared" si="219"/>
        <v>--</v>
      </c>
    </row>
    <row r="1913" spans="1:47" x14ac:dyDescent="0.25">
      <c r="A1913" t="str">
        <f t="shared" si="214"/>
        <v>R55-2</v>
      </c>
      <c r="B1913" t="str">
        <f t="shared" si="215"/>
        <v>+3.3V</v>
      </c>
      <c r="C1913" t="str">
        <f t="shared" si="216"/>
        <v>R55-+3.3V</v>
      </c>
      <c r="D1913" t="str">
        <f t="shared" si="217"/>
        <v>R55-2</v>
      </c>
      <c r="E1913" t="s">
        <v>1563</v>
      </c>
      <c r="F1913">
        <v>2</v>
      </c>
      <c r="G1913" t="s">
        <v>303</v>
      </c>
      <c r="AT1913" t="str">
        <f t="shared" si="218"/>
        <v>+3.3V</v>
      </c>
      <c r="AU1913" t="str">
        <f t="shared" si="219"/>
        <v>--</v>
      </c>
    </row>
    <row r="1914" spans="1:47" x14ac:dyDescent="0.25">
      <c r="A1914" t="str">
        <f t="shared" si="214"/>
        <v>R56-1</v>
      </c>
      <c r="B1914" t="str">
        <f t="shared" si="215"/>
        <v>NetR1_2</v>
      </c>
      <c r="C1914" t="str">
        <f t="shared" si="216"/>
        <v>R56-NetR1_2</v>
      </c>
      <c r="D1914" t="str">
        <f t="shared" si="217"/>
        <v>R56-1</v>
      </c>
      <c r="E1914" t="s">
        <v>1564</v>
      </c>
      <c r="F1914">
        <v>1</v>
      </c>
      <c r="G1914" t="s">
        <v>633</v>
      </c>
      <c r="AT1914" t="str">
        <f t="shared" si="218"/>
        <v>NetR1_2</v>
      </c>
      <c r="AU1914" t="str">
        <f t="shared" si="219"/>
        <v>--</v>
      </c>
    </row>
    <row r="1915" spans="1:47" x14ac:dyDescent="0.25">
      <c r="A1915" t="str">
        <f t="shared" si="214"/>
        <v>R56-2</v>
      </c>
      <c r="B1915" t="str">
        <f t="shared" si="215"/>
        <v>SC_BOOTMODE</v>
      </c>
      <c r="C1915" t="str">
        <f t="shared" si="216"/>
        <v>R56-SC_BOOTMODE</v>
      </c>
      <c r="D1915" t="str">
        <f t="shared" si="217"/>
        <v>R56-2</v>
      </c>
      <c r="E1915" t="s">
        <v>1564</v>
      </c>
      <c r="F1915">
        <v>2</v>
      </c>
      <c r="G1915" t="s">
        <v>343</v>
      </c>
      <c r="AT1915" t="str">
        <f t="shared" si="218"/>
        <v>SC_BOOTMODE</v>
      </c>
      <c r="AU1915" t="str">
        <f t="shared" si="219"/>
        <v>--</v>
      </c>
    </row>
    <row r="1916" spans="1:47" x14ac:dyDescent="0.25">
      <c r="A1916" t="str">
        <f t="shared" si="214"/>
        <v>R57-1</v>
      </c>
      <c r="B1916" t="str">
        <f t="shared" si="215"/>
        <v>NetR26_2</v>
      </c>
      <c r="C1916" t="str">
        <f t="shared" si="216"/>
        <v>R57-NetR26_2</v>
      </c>
      <c r="D1916" t="str">
        <f t="shared" si="217"/>
        <v>R57-1</v>
      </c>
      <c r="E1916" t="s">
        <v>1565</v>
      </c>
      <c r="F1916">
        <v>1</v>
      </c>
      <c r="G1916" t="s">
        <v>637</v>
      </c>
      <c r="AT1916" t="str">
        <f t="shared" si="218"/>
        <v>NetR26_2</v>
      </c>
      <c r="AU1916" t="str">
        <f t="shared" si="219"/>
        <v>--</v>
      </c>
    </row>
    <row r="1917" spans="1:47" x14ac:dyDescent="0.25">
      <c r="A1917" t="str">
        <f t="shared" si="214"/>
        <v>R57-2</v>
      </c>
      <c r="B1917" t="str">
        <f t="shared" si="215"/>
        <v>+1.0V</v>
      </c>
      <c r="C1917" t="str">
        <f t="shared" si="216"/>
        <v>R57-+1.0V</v>
      </c>
      <c r="D1917" t="str">
        <f t="shared" si="217"/>
        <v>R57-2</v>
      </c>
      <c r="E1917" t="s">
        <v>1565</v>
      </c>
      <c r="F1917">
        <v>2</v>
      </c>
      <c r="G1917" t="s">
        <v>289</v>
      </c>
      <c r="AT1917" t="str">
        <f t="shared" si="218"/>
        <v>+1.0V</v>
      </c>
      <c r="AU1917" t="str">
        <f t="shared" si="219"/>
        <v>--</v>
      </c>
    </row>
    <row r="1918" spans="1:47" x14ac:dyDescent="0.25">
      <c r="A1918" t="str">
        <f t="shared" si="214"/>
        <v>R58-1</v>
      </c>
      <c r="B1918" t="str">
        <f t="shared" si="215"/>
        <v>NetR58_1</v>
      </c>
      <c r="C1918" t="str">
        <f t="shared" si="216"/>
        <v>R58-NetR58_1</v>
      </c>
      <c r="D1918" t="str">
        <f t="shared" si="217"/>
        <v>R58-1</v>
      </c>
      <c r="E1918" t="s">
        <v>1566</v>
      </c>
      <c r="F1918">
        <v>1</v>
      </c>
      <c r="G1918" t="s">
        <v>651</v>
      </c>
      <c r="AT1918" t="str">
        <f t="shared" si="218"/>
        <v>NetR58_1</v>
      </c>
      <c r="AU1918" t="str">
        <f t="shared" si="219"/>
        <v>--</v>
      </c>
    </row>
    <row r="1919" spans="1:47" x14ac:dyDescent="0.25">
      <c r="A1919" t="str">
        <f t="shared" si="214"/>
        <v>R58-2</v>
      </c>
      <c r="B1919" t="str">
        <f t="shared" si="215"/>
        <v>NetC269_1</v>
      </c>
      <c r="C1919" t="str">
        <f t="shared" si="216"/>
        <v>R58-NetC269_1</v>
      </c>
      <c r="D1919" t="str">
        <f t="shared" si="217"/>
        <v>R58-2</v>
      </c>
      <c r="E1919" t="s">
        <v>1566</v>
      </c>
      <c r="F1919">
        <v>2</v>
      </c>
      <c r="G1919" t="s">
        <v>617</v>
      </c>
      <c r="AT1919" t="str">
        <f t="shared" si="218"/>
        <v>NetC269_1</v>
      </c>
      <c r="AU1919" t="str">
        <f t="shared" si="219"/>
        <v>--</v>
      </c>
    </row>
    <row r="1920" spans="1:47" x14ac:dyDescent="0.25">
      <c r="A1920" t="str">
        <f t="shared" si="214"/>
        <v>R59-1</v>
      </c>
      <c r="B1920" t="str">
        <f t="shared" si="215"/>
        <v>+3.3V</v>
      </c>
      <c r="C1920" t="str">
        <f t="shared" si="216"/>
        <v>R59-+3.3V</v>
      </c>
      <c r="D1920" t="str">
        <f t="shared" si="217"/>
        <v>R59-1</v>
      </c>
      <c r="E1920" t="s">
        <v>1567</v>
      </c>
      <c r="F1920">
        <v>1</v>
      </c>
      <c r="G1920" t="s">
        <v>303</v>
      </c>
      <c r="AT1920" t="str">
        <f t="shared" si="218"/>
        <v>+3.3V</v>
      </c>
      <c r="AU1920" t="str">
        <f t="shared" si="219"/>
        <v>--</v>
      </c>
    </row>
    <row r="1921" spans="1:47" x14ac:dyDescent="0.25">
      <c r="A1921" t="str">
        <f t="shared" si="214"/>
        <v>R59-2</v>
      </c>
      <c r="B1921" t="str">
        <f t="shared" si="215"/>
        <v>NetR59_2</v>
      </c>
      <c r="C1921" t="str">
        <f t="shared" si="216"/>
        <v>R59-NetR59_2</v>
      </c>
      <c r="D1921" t="str">
        <f t="shared" si="217"/>
        <v>R59-2</v>
      </c>
      <c r="E1921" t="s">
        <v>1567</v>
      </c>
      <c r="F1921">
        <v>2</v>
      </c>
      <c r="G1921" t="s">
        <v>652</v>
      </c>
      <c r="AT1921" t="str">
        <f t="shared" si="218"/>
        <v>NetR59_2</v>
      </c>
      <c r="AU1921" t="str">
        <f t="shared" si="219"/>
        <v>--</v>
      </c>
    </row>
    <row r="1922" spans="1:47" x14ac:dyDescent="0.25">
      <c r="A1922" t="str">
        <f t="shared" si="214"/>
        <v>R60-1</v>
      </c>
      <c r="B1922" t="str">
        <f t="shared" si="215"/>
        <v>GND</v>
      </c>
      <c r="C1922" t="str">
        <f t="shared" si="216"/>
        <v>R60-GND</v>
      </c>
      <c r="D1922" t="str">
        <f t="shared" si="217"/>
        <v>R60-1</v>
      </c>
      <c r="E1922" t="s">
        <v>1568</v>
      </c>
      <c r="F1922">
        <v>1</v>
      </c>
      <c r="G1922" t="s">
        <v>291</v>
      </c>
      <c r="AT1922" t="str">
        <f t="shared" si="218"/>
        <v>GND</v>
      </c>
      <c r="AU1922" t="str">
        <f t="shared" si="219"/>
        <v>--</v>
      </c>
    </row>
    <row r="1923" spans="1:47" x14ac:dyDescent="0.25">
      <c r="A1923" t="str">
        <f t="shared" si="214"/>
        <v>R60-2</v>
      </c>
      <c r="B1923" t="str">
        <f t="shared" si="215"/>
        <v>NetR59_2</v>
      </c>
      <c r="C1923" t="str">
        <f t="shared" si="216"/>
        <v>R60-NetR59_2</v>
      </c>
      <c r="D1923" t="str">
        <f t="shared" si="217"/>
        <v>R60-2</v>
      </c>
      <c r="E1923" t="s">
        <v>1568</v>
      </c>
      <c r="F1923">
        <v>2</v>
      </c>
      <c r="G1923" t="s">
        <v>652</v>
      </c>
      <c r="AT1923" t="str">
        <f t="shared" si="218"/>
        <v>NetR59_2</v>
      </c>
      <c r="AU1923" t="str">
        <f t="shared" si="219"/>
        <v>--</v>
      </c>
    </row>
    <row r="1924" spans="1:47" x14ac:dyDescent="0.25">
      <c r="A1924" t="str">
        <f t="shared" si="214"/>
        <v>R61-1</v>
      </c>
      <c r="B1924" t="str">
        <f t="shared" si="215"/>
        <v>+3.3V</v>
      </c>
      <c r="C1924" t="str">
        <f t="shared" si="216"/>
        <v>R61-+3.3V</v>
      </c>
      <c r="D1924" t="str">
        <f t="shared" si="217"/>
        <v>R61-1</v>
      </c>
      <c r="E1924" t="s">
        <v>1569</v>
      </c>
      <c r="F1924">
        <v>1</v>
      </c>
      <c r="G1924" t="s">
        <v>303</v>
      </c>
      <c r="AT1924" t="str">
        <f t="shared" si="218"/>
        <v>+3.3V</v>
      </c>
      <c r="AU1924" t="str">
        <f t="shared" si="219"/>
        <v>--</v>
      </c>
    </row>
    <row r="1925" spans="1:47" x14ac:dyDescent="0.25">
      <c r="A1925" t="str">
        <f t="shared" si="214"/>
        <v>R61-2</v>
      </c>
      <c r="B1925" t="str">
        <f t="shared" si="215"/>
        <v>NetR61_2</v>
      </c>
      <c r="C1925" t="str">
        <f t="shared" si="216"/>
        <v>R61-NetR61_2</v>
      </c>
      <c r="D1925" t="str">
        <f t="shared" si="217"/>
        <v>R61-2</v>
      </c>
      <c r="E1925" t="s">
        <v>1569</v>
      </c>
      <c r="F1925">
        <v>2</v>
      </c>
      <c r="G1925" t="s">
        <v>654</v>
      </c>
      <c r="AT1925" t="str">
        <f t="shared" si="218"/>
        <v>NetR61_2</v>
      </c>
      <c r="AU1925" t="str">
        <f t="shared" si="219"/>
        <v>--</v>
      </c>
    </row>
    <row r="1926" spans="1:47" x14ac:dyDescent="0.25">
      <c r="A1926" t="str">
        <f t="shared" ref="A1926:A1942" si="220">$E1926&amp;"-"&amp;$F1926</f>
        <v>R62-1</v>
      </c>
      <c r="B1926" t="str">
        <f t="shared" ref="B1926:B1942" si="221">IF(OR(E1926=$A$2,E1926=$B$2,E1926=$C$2,E1926=$D$2),"--",G1926)</f>
        <v>GND</v>
      </c>
      <c r="C1926" t="str">
        <f t="shared" ref="C1926:C1942" si="222">$E1926&amp;"-"&amp;$G1926</f>
        <v>R62-GND</v>
      </c>
      <c r="D1926" t="str">
        <f t="shared" ref="D1926:D1942" si="223">A1926</f>
        <v>R62-1</v>
      </c>
      <c r="E1926" t="s">
        <v>1570</v>
      </c>
      <c r="F1926">
        <v>1</v>
      </c>
      <c r="G1926" t="s">
        <v>291</v>
      </c>
      <c r="AT1926" t="str">
        <f t="shared" ref="AT1926:AT1942" si="224">IF(IF(COUNTIF($AO$6:$AQ$150,B1926)&gt;0,"---","--")="---",VLOOKUP(B1926,$AO$6:$AQ$150,3,0),B1926)</f>
        <v>GND</v>
      </c>
      <c r="AU1926" t="str">
        <f t="shared" ref="AU1926:AU1942" si="225">IF(IF(COUNTIF($AO$6:$AQ$150,B1926)&gt;0,"---","--")="---",VLOOKUP(B1926,$AO$6:$AQ$150,2,0),"--")</f>
        <v>--</v>
      </c>
    </row>
    <row r="1927" spans="1:47" x14ac:dyDescent="0.25">
      <c r="A1927" t="str">
        <f t="shared" si="220"/>
        <v>R62-2</v>
      </c>
      <c r="B1927" t="str">
        <f t="shared" si="221"/>
        <v>NetR61_2</v>
      </c>
      <c r="C1927" t="str">
        <f t="shared" si="222"/>
        <v>R62-NetR61_2</v>
      </c>
      <c r="D1927" t="str">
        <f t="shared" si="223"/>
        <v>R62-2</v>
      </c>
      <c r="E1927" t="s">
        <v>1570</v>
      </c>
      <c r="F1927">
        <v>2</v>
      </c>
      <c r="G1927" t="s">
        <v>654</v>
      </c>
      <c r="AT1927" t="str">
        <f t="shared" si="224"/>
        <v>NetR61_2</v>
      </c>
      <c r="AU1927" t="str">
        <f t="shared" si="225"/>
        <v>--</v>
      </c>
    </row>
    <row r="1928" spans="1:47" x14ac:dyDescent="0.25">
      <c r="A1928" t="str">
        <f t="shared" si="220"/>
        <v>TP1-1</v>
      </c>
      <c r="B1928" t="str">
        <f t="shared" si="221"/>
        <v>+3.3V</v>
      </c>
      <c r="C1928" t="str">
        <f t="shared" si="222"/>
        <v>TP1-+3.3V</v>
      </c>
      <c r="D1928" t="str">
        <f t="shared" si="223"/>
        <v>TP1-1</v>
      </c>
      <c r="E1928" t="s">
        <v>1571</v>
      </c>
      <c r="F1928">
        <v>1</v>
      </c>
      <c r="G1928" t="s">
        <v>303</v>
      </c>
      <c r="AT1928" t="str">
        <f t="shared" si="224"/>
        <v>+3.3V</v>
      </c>
      <c r="AU1928" t="str">
        <f t="shared" si="225"/>
        <v>--</v>
      </c>
    </row>
    <row r="1929" spans="1:47" x14ac:dyDescent="0.25">
      <c r="A1929" t="str">
        <f t="shared" si="220"/>
        <v>TP2-1</v>
      </c>
      <c r="B1929" t="str">
        <f t="shared" si="221"/>
        <v>+2.5V</v>
      </c>
      <c r="C1929" t="str">
        <f t="shared" si="222"/>
        <v>TP2-+2.5V</v>
      </c>
      <c r="D1929" t="str">
        <f t="shared" si="223"/>
        <v>TP2-1</v>
      </c>
      <c r="E1929" t="s">
        <v>1572</v>
      </c>
      <c r="F1929">
        <v>1</v>
      </c>
      <c r="G1929" t="s">
        <v>296</v>
      </c>
      <c r="AT1929" t="str">
        <f t="shared" si="224"/>
        <v>+2.5V</v>
      </c>
      <c r="AU1929" t="str">
        <f t="shared" si="225"/>
        <v>--</v>
      </c>
    </row>
    <row r="1930" spans="1:47" x14ac:dyDescent="0.25">
      <c r="A1930" t="str">
        <f t="shared" si="220"/>
        <v>TP3-1</v>
      </c>
      <c r="B1930" t="str">
        <f t="shared" si="221"/>
        <v>+2.5V_XCVR</v>
      </c>
      <c r="C1930" t="str">
        <f t="shared" si="222"/>
        <v>TP3-+2.5V_XCVR</v>
      </c>
      <c r="D1930" t="str">
        <f t="shared" si="223"/>
        <v>TP3-1</v>
      </c>
      <c r="E1930" t="s">
        <v>1573</v>
      </c>
      <c r="F1930">
        <v>1</v>
      </c>
      <c r="G1930" t="s">
        <v>301</v>
      </c>
      <c r="AT1930" t="str">
        <f t="shared" si="224"/>
        <v>+2.5V_XCVR</v>
      </c>
      <c r="AU1930" t="str">
        <f t="shared" si="225"/>
        <v>--</v>
      </c>
    </row>
    <row r="1931" spans="1:47" x14ac:dyDescent="0.25">
      <c r="A1931" t="str">
        <f t="shared" si="220"/>
        <v>TP4-1</v>
      </c>
      <c r="B1931" t="str">
        <f t="shared" si="221"/>
        <v>+1.8V</v>
      </c>
      <c r="C1931" t="str">
        <f t="shared" si="222"/>
        <v>TP4-+1.8V</v>
      </c>
      <c r="D1931" t="str">
        <f t="shared" si="223"/>
        <v>TP4-1</v>
      </c>
      <c r="E1931" t="s">
        <v>1574</v>
      </c>
      <c r="F1931">
        <v>1</v>
      </c>
      <c r="G1931" t="s">
        <v>295</v>
      </c>
      <c r="AT1931" t="str">
        <f t="shared" si="224"/>
        <v>+1.8V</v>
      </c>
      <c r="AU1931" t="str">
        <f t="shared" si="225"/>
        <v>--</v>
      </c>
    </row>
    <row r="1932" spans="1:47" x14ac:dyDescent="0.25">
      <c r="A1932" t="str">
        <f t="shared" si="220"/>
        <v>TP5-1</v>
      </c>
      <c r="B1932" t="str">
        <f t="shared" si="221"/>
        <v>NetR45_1</v>
      </c>
      <c r="C1932" t="str">
        <f t="shared" si="222"/>
        <v>TP5-NetR45_1</v>
      </c>
      <c r="D1932" t="str">
        <f t="shared" si="223"/>
        <v>TP5-1</v>
      </c>
      <c r="E1932" t="s">
        <v>1575</v>
      </c>
      <c r="F1932">
        <v>1</v>
      </c>
      <c r="G1932" t="s">
        <v>643</v>
      </c>
      <c r="AT1932" t="str">
        <f t="shared" si="224"/>
        <v>NetR45_1</v>
      </c>
      <c r="AU1932" t="str">
        <f t="shared" si="225"/>
        <v>--</v>
      </c>
    </row>
    <row r="1933" spans="1:47" x14ac:dyDescent="0.25">
      <c r="A1933" t="str">
        <f t="shared" si="220"/>
        <v>TP6-1</v>
      </c>
      <c r="B1933" t="str">
        <f t="shared" si="221"/>
        <v>+1.1V_LPDDR4</v>
      </c>
      <c r="C1933" t="str">
        <f t="shared" si="222"/>
        <v>TP6-+1.1V_LPDDR4</v>
      </c>
      <c r="D1933" t="str">
        <f t="shared" si="223"/>
        <v>TP6-1</v>
      </c>
      <c r="E1933" t="s">
        <v>1576</v>
      </c>
      <c r="F1933">
        <v>1</v>
      </c>
      <c r="G1933" t="s">
        <v>293</v>
      </c>
      <c r="AT1933" t="str">
        <f t="shared" si="224"/>
        <v>+1.1V_LPDDR4</v>
      </c>
      <c r="AU1933" t="str">
        <f t="shared" si="225"/>
        <v>--</v>
      </c>
    </row>
    <row r="1934" spans="1:47" x14ac:dyDescent="0.25">
      <c r="A1934" t="str">
        <f t="shared" si="220"/>
        <v>TP7-1</v>
      </c>
      <c r="B1934" t="str">
        <f t="shared" si="221"/>
        <v>+1.0V</v>
      </c>
      <c r="C1934" t="str">
        <f t="shared" si="222"/>
        <v>TP7-+1.0V</v>
      </c>
      <c r="D1934" t="str">
        <f t="shared" si="223"/>
        <v>TP7-1</v>
      </c>
      <c r="E1934" t="s">
        <v>1577</v>
      </c>
      <c r="F1934">
        <v>1</v>
      </c>
      <c r="G1934" t="s">
        <v>289</v>
      </c>
      <c r="AT1934" t="str">
        <f t="shared" si="224"/>
        <v>+1.0V</v>
      </c>
      <c r="AU1934" t="str">
        <f t="shared" si="225"/>
        <v>--</v>
      </c>
    </row>
    <row r="1935" spans="1:47" x14ac:dyDescent="0.25">
      <c r="A1935" t="str">
        <f t="shared" si="220"/>
        <v>TP8-1</v>
      </c>
      <c r="B1935" t="str">
        <f t="shared" si="221"/>
        <v>VDDAUX1</v>
      </c>
      <c r="C1935" t="str">
        <f t="shared" si="222"/>
        <v>TP8-VDDAUX1</v>
      </c>
      <c r="D1935" t="str">
        <f t="shared" si="223"/>
        <v>TP8-1</v>
      </c>
      <c r="E1935" t="s">
        <v>1578</v>
      </c>
      <c r="F1935">
        <v>1</v>
      </c>
      <c r="G1935" t="s">
        <v>804</v>
      </c>
      <c r="AT1935" t="str">
        <f t="shared" si="224"/>
        <v>VDDAUX1</v>
      </c>
      <c r="AU1935" t="str">
        <f t="shared" si="225"/>
        <v>--</v>
      </c>
    </row>
    <row r="1936" spans="1:47" x14ac:dyDescent="0.25">
      <c r="A1936" t="str">
        <f t="shared" si="220"/>
        <v>TP9-1</v>
      </c>
      <c r="B1936" t="str">
        <f t="shared" si="221"/>
        <v>AVDD18</v>
      </c>
      <c r="C1936" t="str">
        <f t="shared" si="222"/>
        <v>TP9-AVDD18</v>
      </c>
      <c r="D1936" t="str">
        <f t="shared" si="223"/>
        <v>TP9-1</v>
      </c>
      <c r="E1936" t="s">
        <v>1579</v>
      </c>
      <c r="F1936">
        <v>1</v>
      </c>
      <c r="G1936" t="s">
        <v>307</v>
      </c>
      <c r="AT1936" t="str">
        <f t="shared" si="224"/>
        <v>AVDD18</v>
      </c>
      <c r="AU1936" t="str">
        <f t="shared" si="225"/>
        <v>--</v>
      </c>
    </row>
    <row r="1937" spans="1:47" x14ac:dyDescent="0.25">
      <c r="A1937" t="str">
        <f t="shared" si="220"/>
        <v>TP10-1</v>
      </c>
      <c r="B1937" t="str">
        <f t="shared" si="221"/>
        <v>AVDD33</v>
      </c>
      <c r="C1937" t="str">
        <f t="shared" si="222"/>
        <v>TP10-AVDD33</v>
      </c>
      <c r="D1937" t="str">
        <f t="shared" si="223"/>
        <v>TP10-1</v>
      </c>
      <c r="E1937" t="s">
        <v>1580</v>
      </c>
      <c r="F1937">
        <v>1</v>
      </c>
      <c r="G1937" t="s">
        <v>309</v>
      </c>
      <c r="AT1937" t="str">
        <f t="shared" si="224"/>
        <v>AVDD33</v>
      </c>
      <c r="AU1937" t="str">
        <f t="shared" si="225"/>
        <v>--</v>
      </c>
    </row>
    <row r="1938" spans="1:47" x14ac:dyDescent="0.25">
      <c r="A1938" t="str">
        <f t="shared" si="220"/>
        <v>TP11-1</v>
      </c>
      <c r="B1938" t="str">
        <f t="shared" si="221"/>
        <v>DVDD1V0</v>
      </c>
      <c r="C1938" t="str">
        <f t="shared" si="222"/>
        <v>TP11-DVDD1V0</v>
      </c>
      <c r="D1938" t="str">
        <f t="shared" si="223"/>
        <v>TP11-1</v>
      </c>
      <c r="E1938" t="s">
        <v>1581</v>
      </c>
      <c r="F1938">
        <v>1</v>
      </c>
      <c r="G1938" t="s">
        <v>485</v>
      </c>
      <c r="AT1938" t="str">
        <f t="shared" si="224"/>
        <v>DVDD1V0</v>
      </c>
      <c r="AU1938" t="str">
        <f t="shared" si="225"/>
        <v>--</v>
      </c>
    </row>
    <row r="1939" spans="1:47" x14ac:dyDescent="0.25">
      <c r="A1939" t="str">
        <f t="shared" si="220"/>
        <v>TP12-1</v>
      </c>
      <c r="B1939" t="str">
        <f t="shared" si="221"/>
        <v>VCCIOB_SW</v>
      </c>
      <c r="C1939" t="str">
        <f t="shared" si="222"/>
        <v>TP12-VCCIOB_SW</v>
      </c>
      <c r="D1939" t="str">
        <f t="shared" si="223"/>
        <v>TP12-1</v>
      </c>
      <c r="E1939" t="s">
        <v>1582</v>
      </c>
      <c r="F1939">
        <v>1</v>
      </c>
      <c r="G1939" t="s">
        <v>801</v>
      </c>
      <c r="AT1939" t="str">
        <f t="shared" si="224"/>
        <v>VCCIOB_SW</v>
      </c>
      <c r="AU1939" t="str">
        <f t="shared" si="225"/>
        <v>--</v>
      </c>
    </row>
    <row r="1940" spans="1:47" x14ac:dyDescent="0.25">
      <c r="A1940" t="str">
        <f t="shared" si="220"/>
        <v>TP13-1</v>
      </c>
      <c r="B1940" t="str">
        <f t="shared" si="221"/>
        <v>_x0016_+2.5V_VDDA</v>
      </c>
      <c r="C1940" t="str">
        <f t="shared" si="222"/>
        <v>TP13-_x0016_+2.5V_VDDA</v>
      </c>
      <c r="D1940" t="str">
        <f t="shared" si="223"/>
        <v>TP13-1</v>
      </c>
      <c r="E1940" t="s">
        <v>1583</v>
      </c>
      <c r="F1940">
        <v>1</v>
      </c>
      <c r="G1940" t="s">
        <v>1366</v>
      </c>
      <c r="AT1940" t="str">
        <f t="shared" si="224"/>
        <v>_x0016_+2.5V_VDDA</v>
      </c>
      <c r="AU1940" t="str">
        <f t="shared" si="225"/>
        <v>--</v>
      </c>
    </row>
    <row r="1941" spans="1:47" x14ac:dyDescent="0.25">
      <c r="A1941" t="str">
        <f t="shared" si="220"/>
        <v>TP14-1</v>
      </c>
      <c r="B1941" t="str">
        <f t="shared" si="221"/>
        <v>+1.0V_VDDA</v>
      </c>
      <c r="C1941" t="str">
        <f t="shared" si="222"/>
        <v>TP14-+1.0V_VDDA</v>
      </c>
      <c r="D1941" t="str">
        <f t="shared" si="223"/>
        <v>TP14-1</v>
      </c>
      <c r="E1941" t="s">
        <v>1584</v>
      </c>
      <c r="F1941">
        <v>1</v>
      </c>
      <c r="G1941" t="s">
        <v>292</v>
      </c>
      <c r="AT1941" t="str">
        <f t="shared" si="224"/>
        <v>+1.0V_VDDA</v>
      </c>
      <c r="AU1941" t="str">
        <f t="shared" si="225"/>
        <v>--</v>
      </c>
    </row>
    <row r="1942" spans="1:47" x14ac:dyDescent="0.25">
      <c r="A1942" t="str">
        <f t="shared" si="220"/>
        <v>TP15-1</v>
      </c>
      <c r="B1942" t="str">
        <f t="shared" si="221"/>
        <v>+2.5V_VDD</v>
      </c>
      <c r="C1942" t="str">
        <f t="shared" si="222"/>
        <v>TP15-+2.5V_VDD</v>
      </c>
      <c r="D1942" t="str">
        <f t="shared" si="223"/>
        <v>TP15-1</v>
      </c>
      <c r="E1942" t="s">
        <v>1585</v>
      </c>
      <c r="F1942">
        <v>1</v>
      </c>
      <c r="G1942" t="s">
        <v>298</v>
      </c>
      <c r="AT1942" t="str">
        <f t="shared" si="224"/>
        <v>+2.5V_VDD</v>
      </c>
      <c r="AU1942" t="str">
        <f t="shared" si="225"/>
        <v>--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6925-43DD-4612-ACD6-629DC8DEC31D}">
  <dimension ref="A2:I262"/>
  <sheetViews>
    <sheetView workbookViewId="0">
      <selection activeCell="I3" sqref="I3"/>
    </sheetView>
  </sheetViews>
  <sheetFormatPr baseColWidth="10" defaultRowHeight="15" x14ac:dyDescent="0.25"/>
  <sheetData>
    <row r="2" spans="1:9" x14ac:dyDescent="0.25">
      <c r="B2" t="s">
        <v>272</v>
      </c>
      <c r="D2" t="s">
        <v>168</v>
      </c>
      <c r="F2" t="s">
        <v>2593</v>
      </c>
    </row>
    <row r="3" spans="1:9" x14ac:dyDescent="0.25">
      <c r="A3">
        <v>1</v>
      </c>
      <c r="B3" t="s">
        <v>273</v>
      </c>
      <c r="C3" t="s">
        <v>171</v>
      </c>
      <c r="D3" t="s">
        <v>169</v>
      </c>
      <c r="E3" t="s">
        <v>170</v>
      </c>
      <c r="F3" t="s">
        <v>2102</v>
      </c>
      <c r="H3" t="str">
        <f>B3&amp;"-"&amp;C3</f>
        <v>JB1-2</v>
      </c>
      <c r="I3" t="str">
        <f>D3&amp;"-"&amp;E3</f>
        <v>JM1-1</v>
      </c>
    </row>
    <row r="4" spans="1:9" x14ac:dyDescent="0.25">
      <c r="A4">
        <v>2</v>
      </c>
      <c r="B4" t="s">
        <v>273</v>
      </c>
      <c r="C4" t="s">
        <v>170</v>
      </c>
      <c r="D4" t="s">
        <v>169</v>
      </c>
      <c r="E4" t="s">
        <v>171</v>
      </c>
      <c r="F4" t="s">
        <v>291</v>
      </c>
      <c r="H4" t="str">
        <f t="shared" ref="H4:H67" si="0">B4&amp;"-"&amp;C4</f>
        <v>JB1-1</v>
      </c>
      <c r="I4" t="str">
        <f t="shared" ref="I4:I67" si="1">D4&amp;"-"&amp;E4</f>
        <v>JM1-2</v>
      </c>
    </row>
    <row r="5" spans="1:9" x14ac:dyDescent="0.25">
      <c r="A5">
        <v>3</v>
      </c>
      <c r="B5" t="s">
        <v>273</v>
      </c>
      <c r="C5" t="s">
        <v>173</v>
      </c>
      <c r="D5" t="s">
        <v>169</v>
      </c>
      <c r="E5" t="s">
        <v>172</v>
      </c>
      <c r="F5" t="s">
        <v>2102</v>
      </c>
      <c r="H5" t="str">
        <f t="shared" si="0"/>
        <v>JB1-4</v>
      </c>
      <c r="I5" t="str">
        <f t="shared" si="1"/>
        <v>JM1-3</v>
      </c>
    </row>
    <row r="6" spans="1:9" x14ac:dyDescent="0.25">
      <c r="A6">
        <v>4</v>
      </c>
      <c r="B6" t="s">
        <v>273</v>
      </c>
      <c r="C6" t="s">
        <v>172</v>
      </c>
      <c r="D6" t="s">
        <v>169</v>
      </c>
      <c r="E6" t="s">
        <v>173</v>
      </c>
      <c r="F6" t="s">
        <v>2594</v>
      </c>
      <c r="H6" t="str">
        <f t="shared" si="0"/>
        <v>JB1-3</v>
      </c>
      <c r="I6" t="str">
        <f t="shared" si="1"/>
        <v>JM1-4</v>
      </c>
    </row>
    <row r="7" spans="1:9" x14ac:dyDescent="0.25">
      <c r="A7">
        <v>5</v>
      </c>
      <c r="B7" t="s">
        <v>273</v>
      </c>
      <c r="C7" t="s">
        <v>175</v>
      </c>
      <c r="D7" t="s">
        <v>169</v>
      </c>
      <c r="E7" t="s">
        <v>174</v>
      </c>
      <c r="F7" t="s">
        <v>2102</v>
      </c>
      <c r="H7" t="str">
        <f t="shared" si="0"/>
        <v>JB1-6</v>
      </c>
      <c r="I7" t="str">
        <f t="shared" si="1"/>
        <v>JM1-5</v>
      </c>
    </row>
    <row r="8" spans="1:9" x14ac:dyDescent="0.25">
      <c r="A8">
        <v>6</v>
      </c>
      <c r="B8" t="s">
        <v>273</v>
      </c>
      <c r="C8" t="s">
        <v>174</v>
      </c>
      <c r="D8" t="s">
        <v>169</v>
      </c>
      <c r="E8" t="s">
        <v>175</v>
      </c>
      <c r="F8" t="s">
        <v>2594</v>
      </c>
      <c r="H8" t="str">
        <f t="shared" si="0"/>
        <v>JB1-5</v>
      </c>
      <c r="I8" t="str">
        <f t="shared" si="1"/>
        <v>JM1-6</v>
      </c>
    </row>
    <row r="9" spans="1:9" x14ac:dyDescent="0.25">
      <c r="A9">
        <v>7</v>
      </c>
      <c r="B9" t="s">
        <v>273</v>
      </c>
      <c r="C9" t="s">
        <v>177</v>
      </c>
      <c r="D9" t="s">
        <v>169</v>
      </c>
      <c r="E9" t="s">
        <v>176</v>
      </c>
      <c r="F9" t="s">
        <v>299</v>
      </c>
      <c r="H9" t="str">
        <f t="shared" si="0"/>
        <v>JB1-8</v>
      </c>
      <c r="I9" t="str">
        <f t="shared" si="1"/>
        <v>JM1-7</v>
      </c>
    </row>
    <row r="10" spans="1:9" x14ac:dyDescent="0.25">
      <c r="A10">
        <v>8</v>
      </c>
      <c r="B10" t="s">
        <v>273</v>
      </c>
      <c r="C10" t="s">
        <v>176</v>
      </c>
      <c r="D10" t="s">
        <v>169</v>
      </c>
      <c r="E10" t="s">
        <v>177</v>
      </c>
      <c r="F10" t="s">
        <v>291</v>
      </c>
      <c r="H10" t="str">
        <f t="shared" si="0"/>
        <v>JB1-7</v>
      </c>
      <c r="I10" t="str">
        <f t="shared" si="1"/>
        <v>JM1-8</v>
      </c>
    </row>
    <row r="11" spans="1:9" x14ac:dyDescent="0.25">
      <c r="A11">
        <v>9</v>
      </c>
      <c r="B11" t="s">
        <v>273</v>
      </c>
      <c r="C11" t="s">
        <v>179</v>
      </c>
      <c r="D11" t="s">
        <v>169</v>
      </c>
      <c r="E11" t="s">
        <v>178</v>
      </c>
      <c r="F11" t="s">
        <v>1669</v>
      </c>
      <c r="H11" t="str">
        <f t="shared" si="0"/>
        <v>JB1-10</v>
      </c>
      <c r="I11" t="str">
        <f t="shared" si="1"/>
        <v>JM1-9</v>
      </c>
    </row>
    <row r="12" spans="1:9" x14ac:dyDescent="0.25">
      <c r="A12">
        <v>10</v>
      </c>
      <c r="B12" t="s">
        <v>273</v>
      </c>
      <c r="C12" t="s">
        <v>178</v>
      </c>
      <c r="D12" t="s">
        <v>169</v>
      </c>
      <c r="E12" t="s">
        <v>179</v>
      </c>
      <c r="F12" t="s">
        <v>2594</v>
      </c>
      <c r="H12" t="str">
        <f t="shared" si="0"/>
        <v>JB1-9</v>
      </c>
      <c r="I12" t="str">
        <f t="shared" si="1"/>
        <v>JM1-10</v>
      </c>
    </row>
    <row r="13" spans="1:9" x14ac:dyDescent="0.25">
      <c r="A13">
        <v>11</v>
      </c>
      <c r="B13" t="s">
        <v>273</v>
      </c>
      <c r="C13" t="s">
        <v>181</v>
      </c>
      <c r="D13" t="s">
        <v>169</v>
      </c>
      <c r="E13" t="s">
        <v>180</v>
      </c>
      <c r="F13" t="s">
        <v>1669</v>
      </c>
      <c r="H13" t="str">
        <f t="shared" si="0"/>
        <v>JB1-12</v>
      </c>
      <c r="I13" t="str">
        <f t="shared" si="1"/>
        <v>JM1-11</v>
      </c>
    </row>
    <row r="14" spans="1:9" x14ac:dyDescent="0.25">
      <c r="A14">
        <v>12</v>
      </c>
      <c r="B14" t="s">
        <v>273</v>
      </c>
      <c r="C14" t="s">
        <v>180</v>
      </c>
      <c r="D14" t="s">
        <v>169</v>
      </c>
      <c r="E14" t="s">
        <v>181</v>
      </c>
      <c r="F14" t="s">
        <v>2594</v>
      </c>
      <c r="H14" t="str">
        <f t="shared" si="0"/>
        <v>JB1-11</v>
      </c>
      <c r="I14" t="str">
        <f t="shared" si="1"/>
        <v>JM1-12</v>
      </c>
    </row>
    <row r="15" spans="1:9" x14ac:dyDescent="0.25">
      <c r="A15">
        <v>13</v>
      </c>
      <c r="B15" t="s">
        <v>273</v>
      </c>
      <c r="C15" t="s">
        <v>183</v>
      </c>
      <c r="D15" t="s">
        <v>169</v>
      </c>
      <c r="E15" t="s">
        <v>182</v>
      </c>
      <c r="F15" t="s">
        <v>2105</v>
      </c>
      <c r="H15" t="str">
        <f t="shared" si="0"/>
        <v>JB1-14</v>
      </c>
      <c r="I15" t="str">
        <f t="shared" si="1"/>
        <v>JM1-13</v>
      </c>
    </row>
    <row r="16" spans="1:9" x14ac:dyDescent="0.25">
      <c r="A16">
        <v>14</v>
      </c>
      <c r="B16" t="s">
        <v>273</v>
      </c>
      <c r="C16" t="s">
        <v>182</v>
      </c>
      <c r="D16" t="s">
        <v>169</v>
      </c>
      <c r="E16" t="s">
        <v>183</v>
      </c>
      <c r="F16" t="s">
        <v>2106</v>
      </c>
      <c r="H16" t="str">
        <f t="shared" si="0"/>
        <v>JB1-13</v>
      </c>
      <c r="I16" t="str">
        <f t="shared" si="1"/>
        <v>JM1-14</v>
      </c>
    </row>
    <row r="17" spans="1:9" x14ac:dyDescent="0.25">
      <c r="A17">
        <v>15</v>
      </c>
      <c r="B17" t="s">
        <v>273</v>
      </c>
      <c r="C17" t="s">
        <v>185</v>
      </c>
      <c r="D17" t="s">
        <v>169</v>
      </c>
      <c r="E17" t="s">
        <v>184</v>
      </c>
      <c r="F17" t="s">
        <v>2105</v>
      </c>
      <c r="H17" t="str">
        <f t="shared" si="0"/>
        <v>JB1-16</v>
      </c>
      <c r="I17" t="str">
        <f t="shared" si="1"/>
        <v>JM1-15</v>
      </c>
    </row>
    <row r="18" spans="1:9" x14ac:dyDescent="0.25">
      <c r="A18">
        <v>16</v>
      </c>
      <c r="B18" t="s">
        <v>273</v>
      </c>
      <c r="C18" t="s">
        <v>184</v>
      </c>
      <c r="D18" t="s">
        <v>169</v>
      </c>
      <c r="E18" t="s">
        <v>185</v>
      </c>
      <c r="F18" t="s">
        <v>2594</v>
      </c>
      <c r="H18" t="str">
        <f t="shared" si="0"/>
        <v>JB1-15</v>
      </c>
      <c r="I18" t="str">
        <f t="shared" si="1"/>
        <v>JM1-16</v>
      </c>
    </row>
    <row r="19" spans="1:9" x14ac:dyDescent="0.25">
      <c r="A19">
        <v>17</v>
      </c>
      <c r="B19" t="s">
        <v>273</v>
      </c>
      <c r="C19" t="s">
        <v>187</v>
      </c>
      <c r="D19" t="s">
        <v>169</v>
      </c>
      <c r="E19" t="s">
        <v>186</v>
      </c>
      <c r="F19" t="s">
        <v>2594</v>
      </c>
      <c r="H19" t="str">
        <f t="shared" si="0"/>
        <v>JB1-18</v>
      </c>
      <c r="I19" t="str">
        <f t="shared" si="1"/>
        <v>JM1-17</v>
      </c>
    </row>
    <row r="20" spans="1:9" x14ac:dyDescent="0.25">
      <c r="A20">
        <v>18</v>
      </c>
      <c r="B20" t="s">
        <v>273</v>
      </c>
      <c r="C20" t="s">
        <v>186</v>
      </c>
      <c r="D20" t="s">
        <v>169</v>
      </c>
      <c r="E20" t="s">
        <v>187</v>
      </c>
      <c r="F20" t="s">
        <v>2594</v>
      </c>
      <c r="H20" t="str">
        <f t="shared" si="0"/>
        <v>JB1-17</v>
      </c>
      <c r="I20" t="str">
        <f t="shared" si="1"/>
        <v>JM1-18</v>
      </c>
    </row>
    <row r="21" spans="1:9" x14ac:dyDescent="0.25">
      <c r="A21">
        <v>19</v>
      </c>
      <c r="B21" t="s">
        <v>273</v>
      </c>
      <c r="C21" t="s">
        <v>189</v>
      </c>
      <c r="D21" t="s">
        <v>169</v>
      </c>
      <c r="E21" t="s">
        <v>188</v>
      </c>
      <c r="F21" t="s">
        <v>2594</v>
      </c>
      <c r="H21" t="str">
        <f t="shared" si="0"/>
        <v>JB1-20</v>
      </c>
      <c r="I21" t="str">
        <f t="shared" si="1"/>
        <v>JM1-19</v>
      </c>
    </row>
    <row r="22" spans="1:9" x14ac:dyDescent="0.25">
      <c r="A22">
        <v>20</v>
      </c>
      <c r="B22" t="s">
        <v>273</v>
      </c>
      <c r="C22" t="s">
        <v>188</v>
      </c>
      <c r="D22" t="s">
        <v>169</v>
      </c>
      <c r="E22" t="s">
        <v>189</v>
      </c>
      <c r="F22" t="s">
        <v>291</v>
      </c>
      <c r="H22" t="str">
        <f t="shared" si="0"/>
        <v>JB1-19</v>
      </c>
      <c r="I22" t="str">
        <f t="shared" si="1"/>
        <v>JM1-20</v>
      </c>
    </row>
    <row r="23" spans="1:9" x14ac:dyDescent="0.25">
      <c r="A23">
        <v>21</v>
      </c>
      <c r="B23" t="s">
        <v>273</v>
      </c>
      <c r="C23" t="s">
        <v>191</v>
      </c>
      <c r="D23" t="s">
        <v>169</v>
      </c>
      <c r="E23" t="s">
        <v>190</v>
      </c>
      <c r="F23" t="s">
        <v>2594</v>
      </c>
      <c r="H23" t="str">
        <f t="shared" si="0"/>
        <v>JB1-22</v>
      </c>
      <c r="I23" t="str">
        <f t="shared" si="1"/>
        <v>JM1-21</v>
      </c>
    </row>
    <row r="24" spans="1:9" x14ac:dyDescent="0.25">
      <c r="A24">
        <v>22</v>
      </c>
      <c r="B24" t="s">
        <v>273</v>
      </c>
      <c r="C24" t="s">
        <v>190</v>
      </c>
      <c r="D24" t="s">
        <v>169</v>
      </c>
      <c r="E24" t="s">
        <v>191</v>
      </c>
      <c r="F24" t="s">
        <v>2594</v>
      </c>
      <c r="H24" t="str">
        <f t="shared" si="0"/>
        <v>JB1-21</v>
      </c>
      <c r="I24" t="str">
        <f t="shared" si="1"/>
        <v>JM1-22</v>
      </c>
    </row>
    <row r="25" spans="1:9" x14ac:dyDescent="0.25">
      <c r="A25">
        <v>23</v>
      </c>
      <c r="B25" t="s">
        <v>273</v>
      </c>
      <c r="C25" t="s">
        <v>193</v>
      </c>
      <c r="D25" t="s">
        <v>169</v>
      </c>
      <c r="E25" t="s">
        <v>192</v>
      </c>
      <c r="F25" t="s">
        <v>2594</v>
      </c>
      <c r="H25" t="str">
        <f t="shared" si="0"/>
        <v>JB1-24</v>
      </c>
      <c r="I25" t="str">
        <f t="shared" si="1"/>
        <v>JM1-23</v>
      </c>
    </row>
    <row r="26" spans="1:9" x14ac:dyDescent="0.25">
      <c r="A26">
        <v>24</v>
      </c>
      <c r="B26" t="s">
        <v>273</v>
      </c>
      <c r="C26" t="s">
        <v>192</v>
      </c>
      <c r="D26" t="s">
        <v>169</v>
      </c>
      <c r="E26" t="s">
        <v>193</v>
      </c>
      <c r="F26" t="s">
        <v>2594</v>
      </c>
      <c r="H26" t="str">
        <f t="shared" si="0"/>
        <v>JB1-23</v>
      </c>
      <c r="I26" t="str">
        <f t="shared" si="1"/>
        <v>JM1-24</v>
      </c>
    </row>
    <row r="27" spans="1:9" x14ac:dyDescent="0.25">
      <c r="A27">
        <v>25</v>
      </c>
      <c r="B27" t="s">
        <v>273</v>
      </c>
      <c r="C27" t="s">
        <v>195</v>
      </c>
      <c r="D27" t="s">
        <v>169</v>
      </c>
      <c r="E27" t="s">
        <v>194</v>
      </c>
      <c r="F27" t="s">
        <v>2594</v>
      </c>
      <c r="H27" t="str">
        <f t="shared" si="0"/>
        <v>JB1-26</v>
      </c>
      <c r="I27" t="str">
        <f t="shared" si="1"/>
        <v>JM1-25</v>
      </c>
    </row>
    <row r="28" spans="1:9" x14ac:dyDescent="0.25">
      <c r="A28">
        <v>26</v>
      </c>
      <c r="B28" t="s">
        <v>273</v>
      </c>
      <c r="C28" t="s">
        <v>194</v>
      </c>
      <c r="D28" t="s">
        <v>169</v>
      </c>
      <c r="E28" t="s">
        <v>195</v>
      </c>
      <c r="F28" t="s">
        <v>291</v>
      </c>
      <c r="H28" t="str">
        <f t="shared" si="0"/>
        <v>JB1-25</v>
      </c>
      <c r="I28" t="str">
        <f t="shared" si="1"/>
        <v>JM1-26</v>
      </c>
    </row>
    <row r="29" spans="1:9" x14ac:dyDescent="0.25">
      <c r="A29">
        <v>27</v>
      </c>
      <c r="B29" t="s">
        <v>273</v>
      </c>
      <c r="C29" t="s">
        <v>197</v>
      </c>
      <c r="D29" t="s">
        <v>169</v>
      </c>
      <c r="E29" t="s">
        <v>196</v>
      </c>
      <c r="F29" t="s">
        <v>2594</v>
      </c>
      <c r="H29" t="str">
        <f t="shared" si="0"/>
        <v>JB1-28</v>
      </c>
      <c r="I29" t="str">
        <f t="shared" si="1"/>
        <v>JM1-27</v>
      </c>
    </row>
    <row r="30" spans="1:9" x14ac:dyDescent="0.25">
      <c r="A30">
        <v>28</v>
      </c>
      <c r="B30" t="s">
        <v>273</v>
      </c>
      <c r="C30" t="s">
        <v>196</v>
      </c>
      <c r="D30" t="s">
        <v>169</v>
      </c>
      <c r="E30" t="s">
        <v>197</v>
      </c>
      <c r="F30" t="s">
        <v>336</v>
      </c>
      <c r="H30" t="str">
        <f t="shared" si="0"/>
        <v>JB1-27</v>
      </c>
      <c r="I30" t="str">
        <f t="shared" si="1"/>
        <v>JM1-28</v>
      </c>
    </row>
    <row r="31" spans="1:9" x14ac:dyDescent="0.25">
      <c r="A31">
        <v>29</v>
      </c>
      <c r="B31" t="s">
        <v>273</v>
      </c>
      <c r="C31" t="s">
        <v>199</v>
      </c>
      <c r="D31" t="s">
        <v>169</v>
      </c>
      <c r="E31" t="s">
        <v>198</v>
      </c>
      <c r="F31" t="s">
        <v>291</v>
      </c>
      <c r="H31" t="str">
        <f t="shared" si="0"/>
        <v>JB1-30</v>
      </c>
      <c r="I31" t="str">
        <f t="shared" si="1"/>
        <v>JM1-29</v>
      </c>
    </row>
    <row r="32" spans="1:9" x14ac:dyDescent="0.25">
      <c r="A32">
        <v>30</v>
      </c>
      <c r="B32" t="s">
        <v>273</v>
      </c>
      <c r="C32" t="s">
        <v>198</v>
      </c>
      <c r="D32" t="s">
        <v>169</v>
      </c>
      <c r="E32" t="s">
        <v>199</v>
      </c>
      <c r="F32" t="s">
        <v>339</v>
      </c>
      <c r="H32" t="str">
        <f t="shared" si="0"/>
        <v>JB1-29</v>
      </c>
      <c r="I32" t="str">
        <f t="shared" si="1"/>
        <v>JM1-30</v>
      </c>
    </row>
    <row r="33" spans="1:9" x14ac:dyDescent="0.25">
      <c r="A33">
        <v>31</v>
      </c>
      <c r="B33" t="s">
        <v>273</v>
      </c>
      <c r="C33" t="s">
        <v>201</v>
      </c>
      <c r="D33" t="s">
        <v>169</v>
      </c>
      <c r="E33" t="s">
        <v>200</v>
      </c>
      <c r="F33" t="s">
        <v>2594</v>
      </c>
      <c r="H33" t="str">
        <f t="shared" si="0"/>
        <v>JB1-32</v>
      </c>
      <c r="I33" t="str">
        <f t="shared" si="1"/>
        <v>JM1-31</v>
      </c>
    </row>
    <row r="34" spans="1:9" x14ac:dyDescent="0.25">
      <c r="A34">
        <v>32</v>
      </c>
      <c r="B34" t="s">
        <v>273</v>
      </c>
      <c r="C34" t="s">
        <v>200</v>
      </c>
      <c r="D34" t="s">
        <v>169</v>
      </c>
      <c r="E34" t="s">
        <v>201</v>
      </c>
      <c r="F34" t="s">
        <v>343</v>
      </c>
      <c r="H34" t="str">
        <f t="shared" si="0"/>
        <v>JB1-31</v>
      </c>
      <c r="I34" t="str">
        <f t="shared" si="1"/>
        <v>JM1-32</v>
      </c>
    </row>
    <row r="35" spans="1:9" x14ac:dyDescent="0.25">
      <c r="A35">
        <v>33</v>
      </c>
      <c r="B35" t="s">
        <v>273</v>
      </c>
      <c r="C35" t="s">
        <v>203</v>
      </c>
      <c r="D35" t="s">
        <v>169</v>
      </c>
      <c r="E35" t="s">
        <v>202</v>
      </c>
      <c r="F35" t="s">
        <v>2594</v>
      </c>
      <c r="H35" t="str">
        <f t="shared" si="0"/>
        <v>JB1-34</v>
      </c>
      <c r="I35" t="str">
        <f t="shared" si="1"/>
        <v>JM1-33</v>
      </c>
    </row>
    <row r="36" spans="1:9" x14ac:dyDescent="0.25">
      <c r="A36">
        <v>34</v>
      </c>
      <c r="B36" t="s">
        <v>273</v>
      </c>
      <c r="C36" t="s">
        <v>202</v>
      </c>
      <c r="D36" t="s">
        <v>169</v>
      </c>
      <c r="E36" t="s">
        <v>203</v>
      </c>
      <c r="F36" t="s">
        <v>291</v>
      </c>
      <c r="H36" t="str">
        <f t="shared" si="0"/>
        <v>JB1-33</v>
      </c>
      <c r="I36" t="str">
        <f t="shared" si="1"/>
        <v>JM1-34</v>
      </c>
    </row>
    <row r="37" spans="1:9" x14ac:dyDescent="0.25">
      <c r="A37">
        <v>35</v>
      </c>
      <c r="B37" t="s">
        <v>273</v>
      </c>
      <c r="C37" t="s">
        <v>205</v>
      </c>
      <c r="D37" t="s">
        <v>169</v>
      </c>
      <c r="E37" t="s">
        <v>204</v>
      </c>
      <c r="F37" t="s">
        <v>2594</v>
      </c>
      <c r="H37" t="str">
        <f t="shared" si="0"/>
        <v>JB1-36</v>
      </c>
      <c r="I37" t="str">
        <f t="shared" si="1"/>
        <v>JM1-35</v>
      </c>
    </row>
    <row r="38" spans="1:9" x14ac:dyDescent="0.25">
      <c r="A38">
        <v>36</v>
      </c>
      <c r="B38" t="s">
        <v>273</v>
      </c>
      <c r="C38" t="s">
        <v>204</v>
      </c>
      <c r="D38" t="s">
        <v>169</v>
      </c>
      <c r="E38" t="s">
        <v>205</v>
      </c>
      <c r="F38" t="s">
        <v>2594</v>
      </c>
      <c r="H38" t="str">
        <f t="shared" si="0"/>
        <v>JB1-35</v>
      </c>
      <c r="I38" t="str">
        <f t="shared" si="1"/>
        <v>JM1-36</v>
      </c>
    </row>
    <row r="39" spans="1:9" x14ac:dyDescent="0.25">
      <c r="A39">
        <v>37</v>
      </c>
      <c r="B39" t="s">
        <v>273</v>
      </c>
      <c r="C39" t="s">
        <v>207</v>
      </c>
      <c r="D39" t="s">
        <v>169</v>
      </c>
      <c r="E39" t="s">
        <v>206</v>
      </c>
      <c r="F39" t="s">
        <v>2594</v>
      </c>
      <c r="H39" t="str">
        <f t="shared" si="0"/>
        <v>JB1-38</v>
      </c>
      <c r="I39" t="str">
        <f t="shared" si="1"/>
        <v>JM1-37</v>
      </c>
    </row>
    <row r="40" spans="1:9" x14ac:dyDescent="0.25">
      <c r="A40">
        <v>38</v>
      </c>
      <c r="B40" t="s">
        <v>273</v>
      </c>
      <c r="C40" t="s">
        <v>206</v>
      </c>
      <c r="D40" t="s">
        <v>169</v>
      </c>
      <c r="E40" t="s">
        <v>207</v>
      </c>
      <c r="F40" t="s">
        <v>2594</v>
      </c>
      <c r="H40" t="str">
        <f t="shared" si="0"/>
        <v>JB1-37</v>
      </c>
      <c r="I40" t="str">
        <f t="shared" si="1"/>
        <v>JM1-38</v>
      </c>
    </row>
    <row r="41" spans="1:9" x14ac:dyDescent="0.25">
      <c r="A41">
        <v>39</v>
      </c>
      <c r="B41" t="s">
        <v>273</v>
      </c>
      <c r="C41" t="s">
        <v>209</v>
      </c>
      <c r="D41" t="s">
        <v>169</v>
      </c>
      <c r="E41" t="s">
        <v>208</v>
      </c>
      <c r="F41" t="s">
        <v>2116</v>
      </c>
      <c r="H41" t="str">
        <f t="shared" si="0"/>
        <v>JB1-40</v>
      </c>
      <c r="I41" t="str">
        <f t="shared" si="1"/>
        <v>JM1-39</v>
      </c>
    </row>
    <row r="42" spans="1:9" x14ac:dyDescent="0.25">
      <c r="A42">
        <v>40</v>
      </c>
      <c r="B42" t="s">
        <v>273</v>
      </c>
      <c r="C42" t="s">
        <v>208</v>
      </c>
      <c r="D42" t="s">
        <v>169</v>
      </c>
      <c r="E42" t="s">
        <v>209</v>
      </c>
      <c r="F42" t="s">
        <v>2594</v>
      </c>
      <c r="H42" t="str">
        <f t="shared" si="0"/>
        <v>JB1-39</v>
      </c>
      <c r="I42" t="str">
        <f t="shared" si="1"/>
        <v>JM1-40</v>
      </c>
    </row>
    <row r="43" spans="1:9" x14ac:dyDescent="0.25">
      <c r="A43">
        <v>41</v>
      </c>
      <c r="B43" t="s">
        <v>273</v>
      </c>
      <c r="C43" t="s">
        <v>211</v>
      </c>
      <c r="D43" t="s">
        <v>169</v>
      </c>
      <c r="E43" t="s">
        <v>210</v>
      </c>
      <c r="F43" t="s">
        <v>2594</v>
      </c>
      <c r="H43" t="str">
        <f t="shared" si="0"/>
        <v>JB1-42</v>
      </c>
      <c r="I43" t="str">
        <f t="shared" si="1"/>
        <v>JM1-41</v>
      </c>
    </row>
    <row r="44" spans="1:9" x14ac:dyDescent="0.25">
      <c r="A44">
        <v>42</v>
      </c>
      <c r="B44" t="s">
        <v>273</v>
      </c>
      <c r="C44" t="s">
        <v>210</v>
      </c>
      <c r="D44" t="s">
        <v>169</v>
      </c>
      <c r="E44" t="s">
        <v>211</v>
      </c>
      <c r="F44" t="s">
        <v>2594</v>
      </c>
      <c r="H44" t="str">
        <f t="shared" si="0"/>
        <v>JB1-41</v>
      </c>
      <c r="I44" t="str">
        <f t="shared" si="1"/>
        <v>JM1-42</v>
      </c>
    </row>
    <row r="45" spans="1:9" x14ac:dyDescent="0.25">
      <c r="A45">
        <v>43</v>
      </c>
      <c r="B45" t="s">
        <v>273</v>
      </c>
      <c r="C45" t="s">
        <v>213</v>
      </c>
      <c r="D45" t="s">
        <v>169</v>
      </c>
      <c r="E45" t="s">
        <v>212</v>
      </c>
      <c r="F45" t="s">
        <v>2594</v>
      </c>
      <c r="H45" t="str">
        <f t="shared" si="0"/>
        <v>JB1-44</v>
      </c>
      <c r="I45" t="str">
        <f t="shared" si="1"/>
        <v>JM1-43</v>
      </c>
    </row>
    <row r="46" spans="1:9" x14ac:dyDescent="0.25">
      <c r="A46">
        <v>44</v>
      </c>
      <c r="B46" t="s">
        <v>273</v>
      </c>
      <c r="C46" t="s">
        <v>212</v>
      </c>
      <c r="D46" t="s">
        <v>169</v>
      </c>
      <c r="E46" t="s">
        <v>213</v>
      </c>
      <c r="F46" t="s">
        <v>291</v>
      </c>
      <c r="H46" t="str">
        <f t="shared" si="0"/>
        <v>JB1-43</v>
      </c>
      <c r="I46" t="str">
        <f t="shared" si="1"/>
        <v>JM1-44</v>
      </c>
    </row>
    <row r="47" spans="1:9" x14ac:dyDescent="0.25">
      <c r="A47">
        <v>45</v>
      </c>
      <c r="B47" t="s">
        <v>273</v>
      </c>
      <c r="C47" t="s">
        <v>215</v>
      </c>
      <c r="D47" t="s">
        <v>169</v>
      </c>
      <c r="E47" t="s">
        <v>214</v>
      </c>
      <c r="F47" t="s">
        <v>2594</v>
      </c>
      <c r="H47" t="str">
        <f t="shared" si="0"/>
        <v>JB1-46</v>
      </c>
      <c r="I47" t="str">
        <f t="shared" si="1"/>
        <v>JM1-45</v>
      </c>
    </row>
    <row r="48" spans="1:9" x14ac:dyDescent="0.25">
      <c r="A48">
        <v>46</v>
      </c>
      <c r="B48" t="s">
        <v>273</v>
      </c>
      <c r="C48" t="s">
        <v>214</v>
      </c>
      <c r="D48" t="s">
        <v>169</v>
      </c>
      <c r="E48" t="s">
        <v>215</v>
      </c>
      <c r="F48" t="s">
        <v>2594</v>
      </c>
      <c r="H48" t="str">
        <f t="shared" si="0"/>
        <v>JB1-45</v>
      </c>
      <c r="I48" t="str">
        <f t="shared" si="1"/>
        <v>JM1-46</v>
      </c>
    </row>
    <row r="49" spans="1:9" x14ac:dyDescent="0.25">
      <c r="A49">
        <v>47</v>
      </c>
      <c r="B49" t="s">
        <v>273</v>
      </c>
      <c r="C49" t="s">
        <v>217</v>
      </c>
      <c r="D49" t="s">
        <v>169</v>
      </c>
      <c r="E49" t="s">
        <v>216</v>
      </c>
      <c r="F49" t="s">
        <v>2594</v>
      </c>
      <c r="H49" t="str">
        <f t="shared" si="0"/>
        <v>JB1-48</v>
      </c>
      <c r="I49" t="str">
        <f t="shared" si="1"/>
        <v>JM1-47</v>
      </c>
    </row>
    <row r="50" spans="1:9" x14ac:dyDescent="0.25">
      <c r="A50">
        <v>48</v>
      </c>
      <c r="B50" t="s">
        <v>273</v>
      </c>
      <c r="C50" t="s">
        <v>216</v>
      </c>
      <c r="D50" t="s">
        <v>169</v>
      </c>
      <c r="E50" t="s">
        <v>217</v>
      </c>
      <c r="F50" t="s">
        <v>2594</v>
      </c>
      <c r="H50" t="str">
        <f t="shared" si="0"/>
        <v>JB1-47</v>
      </c>
      <c r="I50" t="str">
        <f t="shared" si="1"/>
        <v>JM1-48</v>
      </c>
    </row>
    <row r="51" spans="1:9" x14ac:dyDescent="0.25">
      <c r="A51">
        <v>49</v>
      </c>
      <c r="B51" t="s">
        <v>273</v>
      </c>
      <c r="C51" t="s">
        <v>219</v>
      </c>
      <c r="D51" t="s">
        <v>169</v>
      </c>
      <c r="E51" t="s">
        <v>218</v>
      </c>
      <c r="F51" t="s">
        <v>2594</v>
      </c>
      <c r="H51" t="str">
        <f t="shared" si="0"/>
        <v>JB1-50</v>
      </c>
      <c r="I51" t="str">
        <f t="shared" si="1"/>
        <v>JM1-49</v>
      </c>
    </row>
    <row r="52" spans="1:9" x14ac:dyDescent="0.25">
      <c r="A52">
        <v>50</v>
      </c>
      <c r="B52" t="s">
        <v>273</v>
      </c>
      <c r="C52" t="s">
        <v>218</v>
      </c>
      <c r="D52" t="s">
        <v>169</v>
      </c>
      <c r="E52" t="s">
        <v>219</v>
      </c>
      <c r="F52" t="s">
        <v>2594</v>
      </c>
      <c r="H52" t="str">
        <f t="shared" si="0"/>
        <v>JB1-49</v>
      </c>
      <c r="I52" t="str">
        <f t="shared" si="1"/>
        <v>JM1-50</v>
      </c>
    </row>
    <row r="53" spans="1:9" x14ac:dyDescent="0.25">
      <c r="A53">
        <v>51</v>
      </c>
      <c r="B53" t="s">
        <v>273</v>
      </c>
      <c r="C53" t="s">
        <v>221</v>
      </c>
      <c r="D53" t="s">
        <v>169</v>
      </c>
      <c r="E53" t="s">
        <v>220</v>
      </c>
      <c r="F53" t="s">
        <v>2594</v>
      </c>
      <c r="H53" t="str">
        <f t="shared" si="0"/>
        <v>JB1-52</v>
      </c>
      <c r="I53" t="str">
        <f t="shared" si="1"/>
        <v>JM1-51</v>
      </c>
    </row>
    <row r="54" spans="1:9" x14ac:dyDescent="0.25">
      <c r="A54">
        <v>52</v>
      </c>
      <c r="B54" t="s">
        <v>273</v>
      </c>
      <c r="C54" t="s">
        <v>220</v>
      </c>
      <c r="D54" t="s">
        <v>169</v>
      </c>
      <c r="E54" t="s">
        <v>221</v>
      </c>
      <c r="F54" t="s">
        <v>2594</v>
      </c>
      <c r="H54" t="str">
        <f t="shared" si="0"/>
        <v>JB1-51</v>
      </c>
      <c r="I54" t="str">
        <f t="shared" si="1"/>
        <v>JM1-52</v>
      </c>
    </row>
    <row r="55" spans="1:9" x14ac:dyDescent="0.25">
      <c r="A55">
        <v>53</v>
      </c>
      <c r="B55" t="s">
        <v>273</v>
      </c>
      <c r="C55" t="s">
        <v>223</v>
      </c>
      <c r="D55" t="s">
        <v>169</v>
      </c>
      <c r="E55" t="s">
        <v>222</v>
      </c>
      <c r="F55" t="s">
        <v>291</v>
      </c>
      <c r="H55" t="str">
        <f t="shared" si="0"/>
        <v>JB1-54</v>
      </c>
      <c r="I55" t="str">
        <f t="shared" si="1"/>
        <v>JM1-53</v>
      </c>
    </row>
    <row r="56" spans="1:9" x14ac:dyDescent="0.25">
      <c r="A56">
        <v>54</v>
      </c>
      <c r="B56" t="s">
        <v>273</v>
      </c>
      <c r="C56" t="s">
        <v>222</v>
      </c>
      <c r="D56" t="s">
        <v>169</v>
      </c>
      <c r="E56" t="s">
        <v>223</v>
      </c>
      <c r="F56" t="s">
        <v>291</v>
      </c>
      <c r="H56" t="str">
        <f t="shared" si="0"/>
        <v>JB1-53</v>
      </c>
      <c r="I56" t="str">
        <f t="shared" si="1"/>
        <v>JM1-54</v>
      </c>
    </row>
    <row r="57" spans="1:9" x14ac:dyDescent="0.25">
      <c r="A57">
        <v>55</v>
      </c>
      <c r="B57" t="s">
        <v>273</v>
      </c>
      <c r="C57" t="s">
        <v>225</v>
      </c>
      <c r="D57" t="s">
        <v>169</v>
      </c>
      <c r="E57" t="s">
        <v>224</v>
      </c>
      <c r="F57" t="s">
        <v>2594</v>
      </c>
      <c r="H57" t="str">
        <f t="shared" si="0"/>
        <v>JB1-56</v>
      </c>
      <c r="I57" t="str">
        <f t="shared" si="1"/>
        <v>JM1-55</v>
      </c>
    </row>
    <row r="58" spans="1:9" x14ac:dyDescent="0.25">
      <c r="A58">
        <v>56</v>
      </c>
      <c r="B58" t="s">
        <v>273</v>
      </c>
      <c r="C58" t="s">
        <v>224</v>
      </c>
      <c r="D58" t="s">
        <v>169</v>
      </c>
      <c r="E58" t="s">
        <v>225</v>
      </c>
      <c r="F58" t="s">
        <v>2594</v>
      </c>
      <c r="H58" t="str">
        <f t="shared" si="0"/>
        <v>JB1-55</v>
      </c>
      <c r="I58" t="str">
        <f t="shared" si="1"/>
        <v>JM1-56</v>
      </c>
    </row>
    <row r="59" spans="1:9" x14ac:dyDescent="0.25">
      <c r="A59">
        <v>57</v>
      </c>
      <c r="B59" t="s">
        <v>273</v>
      </c>
      <c r="C59" t="s">
        <v>227</v>
      </c>
      <c r="D59" t="s">
        <v>169</v>
      </c>
      <c r="E59" t="s">
        <v>226</v>
      </c>
      <c r="F59" t="s">
        <v>2594</v>
      </c>
      <c r="H59" t="str">
        <f t="shared" si="0"/>
        <v>JB1-58</v>
      </c>
      <c r="I59" t="str">
        <f t="shared" si="1"/>
        <v>JM1-57</v>
      </c>
    </row>
    <row r="60" spans="1:9" x14ac:dyDescent="0.25">
      <c r="A60">
        <v>58</v>
      </c>
      <c r="B60" t="s">
        <v>273</v>
      </c>
      <c r="C60" t="s">
        <v>226</v>
      </c>
      <c r="D60" t="s">
        <v>169</v>
      </c>
      <c r="E60" t="s">
        <v>227</v>
      </c>
      <c r="F60" t="s">
        <v>2594</v>
      </c>
      <c r="H60" t="str">
        <f t="shared" si="0"/>
        <v>JB1-57</v>
      </c>
      <c r="I60" t="str">
        <f t="shared" si="1"/>
        <v>JM1-58</v>
      </c>
    </row>
    <row r="61" spans="1:9" x14ac:dyDescent="0.25">
      <c r="A61">
        <v>59</v>
      </c>
      <c r="B61" t="s">
        <v>273</v>
      </c>
      <c r="C61" t="s">
        <v>229</v>
      </c>
      <c r="D61" t="s">
        <v>169</v>
      </c>
      <c r="E61" t="s">
        <v>228</v>
      </c>
      <c r="F61" t="s">
        <v>2594</v>
      </c>
      <c r="H61" t="str">
        <f t="shared" si="0"/>
        <v>JB1-60</v>
      </c>
      <c r="I61" t="str">
        <f t="shared" si="1"/>
        <v>JM1-59</v>
      </c>
    </row>
    <row r="62" spans="1:9" x14ac:dyDescent="0.25">
      <c r="A62">
        <v>60</v>
      </c>
      <c r="B62" t="s">
        <v>273</v>
      </c>
      <c r="C62" t="s">
        <v>228</v>
      </c>
      <c r="D62" t="s">
        <v>169</v>
      </c>
      <c r="E62" t="s">
        <v>229</v>
      </c>
      <c r="F62" t="s">
        <v>2594</v>
      </c>
      <c r="H62" t="str">
        <f t="shared" si="0"/>
        <v>JB1-59</v>
      </c>
      <c r="I62" t="str">
        <f t="shared" si="1"/>
        <v>JM1-60</v>
      </c>
    </row>
    <row r="63" spans="1:9" x14ac:dyDescent="0.25">
      <c r="A63">
        <v>61</v>
      </c>
      <c r="B63" t="s">
        <v>273</v>
      </c>
      <c r="C63" t="s">
        <v>231</v>
      </c>
      <c r="D63" t="s">
        <v>169</v>
      </c>
      <c r="E63" t="s">
        <v>230</v>
      </c>
      <c r="F63" t="s">
        <v>2594</v>
      </c>
      <c r="H63" t="str">
        <f t="shared" si="0"/>
        <v>JB1-62</v>
      </c>
      <c r="I63" t="str">
        <f t="shared" si="1"/>
        <v>JM1-61</v>
      </c>
    </row>
    <row r="64" spans="1:9" x14ac:dyDescent="0.25">
      <c r="A64">
        <v>62</v>
      </c>
      <c r="B64" t="s">
        <v>273</v>
      </c>
      <c r="C64" t="s">
        <v>230</v>
      </c>
      <c r="D64" t="s">
        <v>169</v>
      </c>
      <c r="E64" t="s">
        <v>231</v>
      </c>
      <c r="F64" t="s">
        <v>2594</v>
      </c>
      <c r="H64" t="str">
        <f t="shared" si="0"/>
        <v>JB1-61</v>
      </c>
      <c r="I64" t="str">
        <f t="shared" si="1"/>
        <v>JM1-62</v>
      </c>
    </row>
    <row r="65" spans="1:9" x14ac:dyDescent="0.25">
      <c r="A65">
        <v>63</v>
      </c>
      <c r="B65" t="s">
        <v>273</v>
      </c>
      <c r="C65" t="s">
        <v>233</v>
      </c>
      <c r="D65" t="s">
        <v>169</v>
      </c>
      <c r="E65" t="s">
        <v>232</v>
      </c>
      <c r="F65" t="s">
        <v>291</v>
      </c>
      <c r="H65" t="str">
        <f t="shared" si="0"/>
        <v>JB1-64</v>
      </c>
      <c r="I65" t="str">
        <f t="shared" si="1"/>
        <v>JM1-63</v>
      </c>
    </row>
    <row r="66" spans="1:9" x14ac:dyDescent="0.25">
      <c r="A66">
        <v>64</v>
      </c>
      <c r="B66" t="s">
        <v>273</v>
      </c>
      <c r="C66" t="s">
        <v>232</v>
      </c>
      <c r="D66" t="s">
        <v>169</v>
      </c>
      <c r="E66" t="s">
        <v>233</v>
      </c>
      <c r="F66" t="s">
        <v>291</v>
      </c>
      <c r="H66" t="str">
        <f t="shared" si="0"/>
        <v>JB1-63</v>
      </c>
      <c r="I66" t="str">
        <f t="shared" si="1"/>
        <v>JM1-64</v>
      </c>
    </row>
    <row r="67" spans="1:9" x14ac:dyDescent="0.25">
      <c r="A67">
        <v>65</v>
      </c>
      <c r="B67" t="s">
        <v>273</v>
      </c>
      <c r="C67" t="s">
        <v>235</v>
      </c>
      <c r="D67" t="s">
        <v>169</v>
      </c>
      <c r="E67" t="s">
        <v>234</v>
      </c>
      <c r="F67" t="s">
        <v>2594</v>
      </c>
      <c r="H67" t="str">
        <f t="shared" si="0"/>
        <v>JB1-66</v>
      </c>
      <c r="I67" t="str">
        <f t="shared" si="1"/>
        <v>JM1-65</v>
      </c>
    </row>
    <row r="68" spans="1:9" x14ac:dyDescent="0.25">
      <c r="A68">
        <v>66</v>
      </c>
      <c r="B68" t="s">
        <v>273</v>
      </c>
      <c r="C68" t="s">
        <v>234</v>
      </c>
      <c r="D68" t="s">
        <v>169</v>
      </c>
      <c r="E68" t="s">
        <v>235</v>
      </c>
      <c r="F68" t="s">
        <v>2594</v>
      </c>
      <c r="H68" t="str">
        <f t="shared" ref="H68:H131" si="2">B68&amp;"-"&amp;C68</f>
        <v>JB1-65</v>
      </c>
      <c r="I68" t="str">
        <f t="shared" ref="I68:I131" si="3">D68&amp;"-"&amp;E68</f>
        <v>JM1-66</v>
      </c>
    </row>
    <row r="69" spans="1:9" x14ac:dyDescent="0.25">
      <c r="A69">
        <v>67</v>
      </c>
      <c r="B69" t="s">
        <v>273</v>
      </c>
      <c r="C69" t="s">
        <v>237</v>
      </c>
      <c r="D69" t="s">
        <v>169</v>
      </c>
      <c r="E69" t="s">
        <v>236</v>
      </c>
      <c r="F69" t="s">
        <v>2594</v>
      </c>
      <c r="H69" t="str">
        <f t="shared" si="2"/>
        <v>JB1-68</v>
      </c>
      <c r="I69" t="str">
        <f t="shared" si="3"/>
        <v>JM1-67</v>
      </c>
    </row>
    <row r="70" spans="1:9" x14ac:dyDescent="0.25">
      <c r="A70">
        <v>68</v>
      </c>
      <c r="B70" t="s">
        <v>273</v>
      </c>
      <c r="C70" t="s">
        <v>236</v>
      </c>
      <c r="D70" t="s">
        <v>169</v>
      </c>
      <c r="E70" t="s">
        <v>237</v>
      </c>
      <c r="F70" t="s">
        <v>2594</v>
      </c>
      <c r="H70" t="str">
        <f t="shared" si="2"/>
        <v>JB1-67</v>
      </c>
      <c r="I70" t="str">
        <f t="shared" si="3"/>
        <v>JM1-68</v>
      </c>
    </row>
    <row r="71" spans="1:9" x14ac:dyDescent="0.25">
      <c r="A71">
        <v>69</v>
      </c>
      <c r="B71" t="s">
        <v>273</v>
      </c>
      <c r="C71" t="s">
        <v>239</v>
      </c>
      <c r="D71" t="s">
        <v>169</v>
      </c>
      <c r="E71" t="s">
        <v>238</v>
      </c>
      <c r="F71" t="s">
        <v>2594</v>
      </c>
      <c r="H71" t="str">
        <f t="shared" si="2"/>
        <v>JB1-70</v>
      </c>
      <c r="I71" t="str">
        <f t="shared" si="3"/>
        <v>JM1-69</v>
      </c>
    </row>
    <row r="72" spans="1:9" x14ac:dyDescent="0.25">
      <c r="A72">
        <v>70</v>
      </c>
      <c r="B72" t="s">
        <v>273</v>
      </c>
      <c r="C72" t="s">
        <v>238</v>
      </c>
      <c r="D72" t="s">
        <v>169</v>
      </c>
      <c r="E72" t="s">
        <v>239</v>
      </c>
      <c r="F72" t="s">
        <v>2594</v>
      </c>
      <c r="H72" t="str">
        <f t="shared" si="2"/>
        <v>JB1-69</v>
      </c>
      <c r="I72" t="str">
        <f t="shared" si="3"/>
        <v>JM1-70</v>
      </c>
    </row>
    <row r="73" spans="1:9" x14ac:dyDescent="0.25">
      <c r="A73">
        <v>71</v>
      </c>
      <c r="B73" t="s">
        <v>273</v>
      </c>
      <c r="C73" t="s">
        <v>241</v>
      </c>
      <c r="D73" t="s">
        <v>169</v>
      </c>
      <c r="E73" t="s">
        <v>240</v>
      </c>
      <c r="F73" t="s">
        <v>2594</v>
      </c>
      <c r="H73" t="str">
        <f t="shared" si="2"/>
        <v>JB1-72</v>
      </c>
      <c r="I73" t="str">
        <f t="shared" si="3"/>
        <v>JM1-71</v>
      </c>
    </row>
    <row r="74" spans="1:9" x14ac:dyDescent="0.25">
      <c r="A74">
        <v>72</v>
      </c>
      <c r="B74" t="s">
        <v>273</v>
      </c>
      <c r="C74" t="s">
        <v>240</v>
      </c>
      <c r="D74" t="s">
        <v>169</v>
      </c>
      <c r="E74" t="s">
        <v>241</v>
      </c>
      <c r="F74" t="s">
        <v>2594</v>
      </c>
      <c r="H74" t="str">
        <f t="shared" si="2"/>
        <v>JB1-71</v>
      </c>
      <c r="I74" t="str">
        <f t="shared" si="3"/>
        <v>JM1-72</v>
      </c>
    </row>
    <row r="75" spans="1:9" x14ac:dyDescent="0.25">
      <c r="A75">
        <v>73</v>
      </c>
      <c r="B75" t="s">
        <v>273</v>
      </c>
      <c r="C75" t="s">
        <v>243</v>
      </c>
      <c r="D75" t="s">
        <v>169</v>
      </c>
      <c r="E75" t="s">
        <v>242</v>
      </c>
      <c r="F75" t="s">
        <v>291</v>
      </c>
      <c r="H75" t="str">
        <f t="shared" si="2"/>
        <v>JB1-74</v>
      </c>
      <c r="I75" t="str">
        <f t="shared" si="3"/>
        <v>JM1-73</v>
      </c>
    </row>
    <row r="76" spans="1:9" x14ac:dyDescent="0.25">
      <c r="A76">
        <v>74</v>
      </c>
      <c r="B76" t="s">
        <v>273</v>
      </c>
      <c r="C76" t="s">
        <v>242</v>
      </c>
      <c r="D76" t="s">
        <v>169</v>
      </c>
      <c r="E76" t="s">
        <v>243</v>
      </c>
      <c r="F76" t="s">
        <v>291</v>
      </c>
      <c r="H76" t="str">
        <f t="shared" si="2"/>
        <v>JB1-73</v>
      </c>
      <c r="I76" t="str">
        <f t="shared" si="3"/>
        <v>JM1-74</v>
      </c>
    </row>
    <row r="77" spans="1:9" x14ac:dyDescent="0.25">
      <c r="A77">
        <v>75</v>
      </c>
      <c r="B77" t="s">
        <v>273</v>
      </c>
      <c r="C77" t="s">
        <v>245</v>
      </c>
      <c r="D77" t="s">
        <v>169</v>
      </c>
      <c r="E77" t="s">
        <v>244</v>
      </c>
      <c r="F77" t="s">
        <v>2594</v>
      </c>
      <c r="H77" t="str">
        <f t="shared" si="2"/>
        <v>JB1-76</v>
      </c>
      <c r="I77" t="str">
        <f t="shared" si="3"/>
        <v>JM1-75</v>
      </c>
    </row>
    <row r="78" spans="1:9" x14ac:dyDescent="0.25">
      <c r="A78">
        <v>76</v>
      </c>
      <c r="B78" t="s">
        <v>273</v>
      </c>
      <c r="C78" t="s">
        <v>244</v>
      </c>
      <c r="D78" t="s">
        <v>169</v>
      </c>
      <c r="E78" t="s">
        <v>245</v>
      </c>
      <c r="F78" t="s">
        <v>2594</v>
      </c>
      <c r="H78" t="str">
        <f t="shared" si="2"/>
        <v>JB1-75</v>
      </c>
      <c r="I78" t="str">
        <f t="shared" si="3"/>
        <v>JM1-76</v>
      </c>
    </row>
    <row r="79" spans="1:9" x14ac:dyDescent="0.25">
      <c r="A79">
        <v>77</v>
      </c>
      <c r="B79" t="s">
        <v>273</v>
      </c>
      <c r="C79" t="s">
        <v>247</v>
      </c>
      <c r="D79" t="s">
        <v>169</v>
      </c>
      <c r="E79" t="s">
        <v>246</v>
      </c>
      <c r="F79" t="s">
        <v>2594</v>
      </c>
      <c r="H79" t="str">
        <f t="shared" si="2"/>
        <v>JB1-78</v>
      </c>
      <c r="I79" t="str">
        <f t="shared" si="3"/>
        <v>JM1-77</v>
      </c>
    </row>
    <row r="80" spans="1:9" x14ac:dyDescent="0.25">
      <c r="A80">
        <v>78</v>
      </c>
      <c r="B80" t="s">
        <v>273</v>
      </c>
      <c r="C80" t="s">
        <v>246</v>
      </c>
      <c r="D80" t="s">
        <v>169</v>
      </c>
      <c r="E80" t="s">
        <v>247</v>
      </c>
      <c r="F80" t="s">
        <v>2594</v>
      </c>
      <c r="H80" t="str">
        <f t="shared" si="2"/>
        <v>JB1-77</v>
      </c>
      <c r="I80" t="str">
        <f t="shared" si="3"/>
        <v>JM1-78</v>
      </c>
    </row>
    <row r="81" spans="1:9" x14ac:dyDescent="0.25">
      <c r="A81">
        <v>79</v>
      </c>
      <c r="B81" t="s">
        <v>273</v>
      </c>
      <c r="C81" t="s">
        <v>249</v>
      </c>
      <c r="D81" t="s">
        <v>169</v>
      </c>
      <c r="E81" t="s">
        <v>248</v>
      </c>
      <c r="F81" t="s">
        <v>423</v>
      </c>
      <c r="H81" t="str">
        <f t="shared" si="2"/>
        <v>JB1-80</v>
      </c>
      <c r="I81" t="str">
        <f t="shared" si="3"/>
        <v>JM1-79</v>
      </c>
    </row>
    <row r="82" spans="1:9" x14ac:dyDescent="0.25">
      <c r="A82">
        <v>80</v>
      </c>
      <c r="B82" t="s">
        <v>273</v>
      </c>
      <c r="C82" t="s">
        <v>248</v>
      </c>
      <c r="D82" t="s">
        <v>169</v>
      </c>
      <c r="E82" t="s">
        <v>249</v>
      </c>
      <c r="F82" t="s">
        <v>2594</v>
      </c>
      <c r="H82" t="str">
        <f t="shared" si="2"/>
        <v>JB1-79</v>
      </c>
      <c r="I82" t="str">
        <f t="shared" si="3"/>
        <v>JM1-80</v>
      </c>
    </row>
    <row r="83" spans="1:9" x14ac:dyDescent="0.25">
      <c r="A83">
        <v>81</v>
      </c>
      <c r="B83" t="s">
        <v>273</v>
      </c>
      <c r="C83" t="s">
        <v>251</v>
      </c>
      <c r="D83" t="s">
        <v>169</v>
      </c>
      <c r="E83" t="s">
        <v>250</v>
      </c>
      <c r="F83" t="s">
        <v>2594</v>
      </c>
      <c r="H83" t="str">
        <f t="shared" si="2"/>
        <v>JB1-82</v>
      </c>
      <c r="I83" t="str">
        <f t="shared" si="3"/>
        <v>JM1-81</v>
      </c>
    </row>
    <row r="84" spans="1:9" x14ac:dyDescent="0.25">
      <c r="A84">
        <v>82</v>
      </c>
      <c r="B84" t="s">
        <v>273</v>
      </c>
      <c r="C84" t="s">
        <v>250</v>
      </c>
      <c r="D84" t="s">
        <v>169</v>
      </c>
      <c r="E84" t="s">
        <v>251</v>
      </c>
      <c r="F84" t="s">
        <v>2594</v>
      </c>
      <c r="H84" t="str">
        <f t="shared" si="2"/>
        <v>JB1-81</v>
      </c>
      <c r="I84" t="str">
        <f t="shared" si="3"/>
        <v>JM1-82</v>
      </c>
    </row>
    <row r="85" spans="1:9" x14ac:dyDescent="0.25">
      <c r="A85">
        <v>83</v>
      </c>
      <c r="B85" t="s">
        <v>273</v>
      </c>
      <c r="C85" t="s">
        <v>253</v>
      </c>
      <c r="D85" t="s">
        <v>169</v>
      </c>
      <c r="E85" t="s">
        <v>252</v>
      </c>
      <c r="F85" t="s">
        <v>2594</v>
      </c>
      <c r="H85" t="str">
        <f t="shared" si="2"/>
        <v>JB1-84</v>
      </c>
      <c r="I85" t="str">
        <f t="shared" si="3"/>
        <v>JM1-83</v>
      </c>
    </row>
    <row r="86" spans="1:9" x14ac:dyDescent="0.25">
      <c r="A86">
        <v>84</v>
      </c>
      <c r="B86" t="s">
        <v>273</v>
      </c>
      <c r="C86" t="s">
        <v>252</v>
      </c>
      <c r="D86" t="s">
        <v>169</v>
      </c>
      <c r="E86" t="s">
        <v>253</v>
      </c>
      <c r="F86" t="s">
        <v>291</v>
      </c>
      <c r="H86" t="str">
        <f t="shared" si="2"/>
        <v>JB1-83</v>
      </c>
      <c r="I86" t="str">
        <f t="shared" si="3"/>
        <v>JM1-84</v>
      </c>
    </row>
    <row r="87" spans="1:9" x14ac:dyDescent="0.25">
      <c r="A87">
        <v>85</v>
      </c>
      <c r="B87" t="s">
        <v>273</v>
      </c>
      <c r="C87" t="s">
        <v>255</v>
      </c>
      <c r="D87" t="s">
        <v>169</v>
      </c>
      <c r="E87" t="s">
        <v>254</v>
      </c>
      <c r="F87" t="s">
        <v>2594</v>
      </c>
      <c r="H87" t="str">
        <f t="shared" si="2"/>
        <v>JB1-86</v>
      </c>
      <c r="I87" t="str">
        <f t="shared" si="3"/>
        <v>JM1-85</v>
      </c>
    </row>
    <row r="88" spans="1:9" x14ac:dyDescent="0.25">
      <c r="A88">
        <v>86</v>
      </c>
      <c r="B88" t="s">
        <v>273</v>
      </c>
      <c r="C88" t="s">
        <v>254</v>
      </c>
      <c r="D88" t="s">
        <v>169</v>
      </c>
      <c r="E88" t="s">
        <v>255</v>
      </c>
      <c r="F88" t="s">
        <v>2594</v>
      </c>
      <c r="H88" t="str">
        <f t="shared" si="2"/>
        <v>JB1-85</v>
      </c>
      <c r="I88" t="str">
        <f t="shared" si="3"/>
        <v>JM1-86</v>
      </c>
    </row>
    <row r="89" spans="1:9" x14ac:dyDescent="0.25">
      <c r="A89">
        <v>87</v>
      </c>
      <c r="B89" t="s">
        <v>273</v>
      </c>
      <c r="C89" t="s">
        <v>257</v>
      </c>
      <c r="D89" t="s">
        <v>169</v>
      </c>
      <c r="E89" t="s">
        <v>256</v>
      </c>
      <c r="F89" t="s">
        <v>2594</v>
      </c>
      <c r="H89" t="str">
        <f t="shared" si="2"/>
        <v>JB1-88</v>
      </c>
      <c r="I89" t="str">
        <f t="shared" si="3"/>
        <v>JM1-87</v>
      </c>
    </row>
    <row r="90" spans="1:9" x14ac:dyDescent="0.25">
      <c r="A90">
        <v>88</v>
      </c>
      <c r="B90" t="s">
        <v>273</v>
      </c>
      <c r="C90" t="s">
        <v>256</v>
      </c>
      <c r="D90" t="s">
        <v>169</v>
      </c>
      <c r="E90" t="s">
        <v>257</v>
      </c>
      <c r="F90" t="s">
        <v>2594</v>
      </c>
      <c r="H90" t="str">
        <f t="shared" si="2"/>
        <v>JB1-87</v>
      </c>
      <c r="I90" t="str">
        <f t="shared" si="3"/>
        <v>JM1-88</v>
      </c>
    </row>
    <row r="91" spans="1:9" x14ac:dyDescent="0.25">
      <c r="A91">
        <v>89</v>
      </c>
      <c r="B91" t="s">
        <v>273</v>
      </c>
      <c r="C91" t="s">
        <v>259</v>
      </c>
      <c r="D91" t="s">
        <v>169</v>
      </c>
      <c r="E91" t="s">
        <v>258</v>
      </c>
      <c r="F91" t="s">
        <v>435</v>
      </c>
      <c r="H91" t="str">
        <f t="shared" si="2"/>
        <v>JB1-90</v>
      </c>
      <c r="I91" t="str">
        <f t="shared" si="3"/>
        <v>JM1-89</v>
      </c>
    </row>
    <row r="92" spans="1:9" x14ac:dyDescent="0.25">
      <c r="A92">
        <v>90</v>
      </c>
      <c r="B92" t="s">
        <v>273</v>
      </c>
      <c r="C92" t="s">
        <v>258</v>
      </c>
      <c r="D92" t="s">
        <v>169</v>
      </c>
      <c r="E92" t="s">
        <v>259</v>
      </c>
      <c r="F92" t="s">
        <v>291</v>
      </c>
      <c r="H92" t="str">
        <f t="shared" si="2"/>
        <v>JB1-89</v>
      </c>
      <c r="I92" t="str">
        <f t="shared" si="3"/>
        <v>JM1-90</v>
      </c>
    </row>
    <row r="93" spans="1:9" x14ac:dyDescent="0.25">
      <c r="A93">
        <v>91</v>
      </c>
      <c r="B93" t="s">
        <v>273</v>
      </c>
      <c r="C93" t="s">
        <v>261</v>
      </c>
      <c r="D93" t="s">
        <v>169</v>
      </c>
      <c r="E93" t="s">
        <v>260</v>
      </c>
      <c r="F93" t="s">
        <v>2594</v>
      </c>
      <c r="H93" t="str">
        <f t="shared" si="2"/>
        <v>JB1-92</v>
      </c>
      <c r="I93" t="str">
        <f t="shared" si="3"/>
        <v>JM1-91</v>
      </c>
    </row>
    <row r="94" spans="1:9" x14ac:dyDescent="0.25">
      <c r="A94">
        <v>92</v>
      </c>
      <c r="B94" t="s">
        <v>273</v>
      </c>
      <c r="C94" t="s">
        <v>260</v>
      </c>
      <c r="D94" t="s">
        <v>169</v>
      </c>
      <c r="E94" t="s">
        <v>261</v>
      </c>
      <c r="F94" t="s">
        <v>2594</v>
      </c>
      <c r="H94" t="str">
        <f t="shared" si="2"/>
        <v>JB1-91</v>
      </c>
      <c r="I94" t="str">
        <f t="shared" si="3"/>
        <v>JM1-92</v>
      </c>
    </row>
    <row r="95" spans="1:9" x14ac:dyDescent="0.25">
      <c r="A95">
        <v>93</v>
      </c>
      <c r="B95" t="s">
        <v>273</v>
      </c>
      <c r="C95" t="s">
        <v>263</v>
      </c>
      <c r="D95" t="s">
        <v>169</v>
      </c>
      <c r="E95" t="s">
        <v>262</v>
      </c>
      <c r="F95" t="s">
        <v>2594</v>
      </c>
      <c r="H95" t="str">
        <f t="shared" si="2"/>
        <v>JB1-94</v>
      </c>
      <c r="I95" t="str">
        <f t="shared" si="3"/>
        <v>JM1-93</v>
      </c>
    </row>
    <row r="96" spans="1:9" x14ac:dyDescent="0.25">
      <c r="A96">
        <v>94</v>
      </c>
      <c r="B96" t="s">
        <v>273</v>
      </c>
      <c r="C96" t="s">
        <v>262</v>
      </c>
      <c r="D96" t="s">
        <v>169</v>
      </c>
      <c r="E96" t="s">
        <v>263</v>
      </c>
      <c r="F96" t="s">
        <v>2594</v>
      </c>
      <c r="H96" t="str">
        <f t="shared" si="2"/>
        <v>JB1-93</v>
      </c>
      <c r="I96" t="str">
        <f t="shared" si="3"/>
        <v>JM1-94</v>
      </c>
    </row>
    <row r="97" spans="1:9" x14ac:dyDescent="0.25">
      <c r="A97">
        <v>95</v>
      </c>
      <c r="B97" t="s">
        <v>273</v>
      </c>
      <c r="C97" t="s">
        <v>265</v>
      </c>
      <c r="D97" t="s">
        <v>169</v>
      </c>
      <c r="E97" t="s">
        <v>264</v>
      </c>
      <c r="F97" t="s">
        <v>2594</v>
      </c>
      <c r="H97" t="str">
        <f t="shared" si="2"/>
        <v>JB1-96</v>
      </c>
      <c r="I97" t="str">
        <f t="shared" si="3"/>
        <v>JM1-95</v>
      </c>
    </row>
    <row r="98" spans="1:9" x14ac:dyDescent="0.25">
      <c r="A98">
        <v>96</v>
      </c>
      <c r="B98" t="s">
        <v>273</v>
      </c>
      <c r="C98" t="s">
        <v>264</v>
      </c>
      <c r="D98" t="s">
        <v>169</v>
      </c>
      <c r="E98" t="s">
        <v>265</v>
      </c>
      <c r="F98" t="s">
        <v>2594</v>
      </c>
      <c r="H98" t="str">
        <f t="shared" si="2"/>
        <v>JB1-95</v>
      </c>
      <c r="I98" t="str">
        <f t="shared" si="3"/>
        <v>JM1-96</v>
      </c>
    </row>
    <row r="99" spans="1:9" x14ac:dyDescent="0.25">
      <c r="A99">
        <v>97</v>
      </c>
      <c r="B99" t="s">
        <v>273</v>
      </c>
      <c r="C99" t="s">
        <v>267</v>
      </c>
      <c r="D99" t="s">
        <v>169</v>
      </c>
      <c r="E99" t="s">
        <v>266</v>
      </c>
      <c r="F99" t="s">
        <v>2594</v>
      </c>
      <c r="H99" t="str">
        <f t="shared" si="2"/>
        <v>JB1-98</v>
      </c>
      <c r="I99" t="str">
        <f t="shared" si="3"/>
        <v>JM1-97</v>
      </c>
    </row>
    <row r="100" spans="1:9" x14ac:dyDescent="0.25">
      <c r="A100">
        <v>98</v>
      </c>
      <c r="B100" t="s">
        <v>273</v>
      </c>
      <c r="C100" t="s">
        <v>266</v>
      </c>
      <c r="D100" t="s">
        <v>169</v>
      </c>
      <c r="E100" t="s">
        <v>267</v>
      </c>
      <c r="F100" t="s">
        <v>2594</v>
      </c>
      <c r="H100" t="str">
        <f t="shared" si="2"/>
        <v>JB1-97</v>
      </c>
      <c r="I100" t="str">
        <f t="shared" si="3"/>
        <v>JM1-98</v>
      </c>
    </row>
    <row r="101" spans="1:9" x14ac:dyDescent="0.25">
      <c r="A101">
        <v>99</v>
      </c>
      <c r="B101" t="s">
        <v>273</v>
      </c>
      <c r="C101" t="s">
        <v>269</v>
      </c>
      <c r="D101" t="s">
        <v>169</v>
      </c>
      <c r="E101" t="s">
        <v>268</v>
      </c>
      <c r="F101" t="s">
        <v>2594</v>
      </c>
      <c r="H101" t="str">
        <f t="shared" si="2"/>
        <v>JB1-100</v>
      </c>
      <c r="I101" t="str">
        <f t="shared" si="3"/>
        <v>JM1-99</v>
      </c>
    </row>
    <row r="102" spans="1:9" x14ac:dyDescent="0.25">
      <c r="A102">
        <v>100</v>
      </c>
      <c r="B102" t="s">
        <v>273</v>
      </c>
      <c r="C102" t="s">
        <v>268</v>
      </c>
      <c r="D102" t="s">
        <v>169</v>
      </c>
      <c r="E102" t="s">
        <v>269</v>
      </c>
      <c r="F102" t="s">
        <v>2594</v>
      </c>
      <c r="H102" t="str">
        <f t="shared" si="2"/>
        <v>JB1-99</v>
      </c>
      <c r="I102" t="str">
        <f t="shared" si="3"/>
        <v>JM1-100</v>
      </c>
    </row>
    <row r="103" spans="1:9" x14ac:dyDescent="0.25">
      <c r="A103">
        <v>101</v>
      </c>
      <c r="B103" t="s">
        <v>274</v>
      </c>
      <c r="C103" t="s">
        <v>171</v>
      </c>
      <c r="D103" t="s">
        <v>270</v>
      </c>
      <c r="E103" t="s">
        <v>170</v>
      </c>
      <c r="F103" t="s">
        <v>449</v>
      </c>
      <c r="H103" t="str">
        <f t="shared" si="2"/>
        <v>JB2-2</v>
      </c>
      <c r="I103" t="str">
        <f t="shared" si="3"/>
        <v>JM2-1</v>
      </c>
    </row>
    <row r="104" spans="1:9" x14ac:dyDescent="0.25">
      <c r="A104">
        <v>102</v>
      </c>
      <c r="B104" t="s">
        <v>274</v>
      </c>
      <c r="C104" t="s">
        <v>170</v>
      </c>
      <c r="D104" t="s">
        <v>270</v>
      </c>
      <c r="E104" t="s">
        <v>171</v>
      </c>
      <c r="F104" t="s">
        <v>2102</v>
      </c>
      <c r="H104" t="str">
        <f t="shared" si="2"/>
        <v>JB2-1</v>
      </c>
      <c r="I104" t="str">
        <f t="shared" si="3"/>
        <v>JM2-2</v>
      </c>
    </row>
    <row r="105" spans="1:9" x14ac:dyDescent="0.25">
      <c r="A105">
        <v>103</v>
      </c>
      <c r="B105" t="s">
        <v>274</v>
      </c>
      <c r="C105" t="s">
        <v>173</v>
      </c>
      <c r="D105" t="s">
        <v>270</v>
      </c>
      <c r="E105" t="s">
        <v>172</v>
      </c>
      <c r="F105" t="s">
        <v>449</v>
      </c>
      <c r="H105" t="str">
        <f t="shared" si="2"/>
        <v>JB2-4</v>
      </c>
      <c r="I105" t="str">
        <f t="shared" si="3"/>
        <v>JM2-3</v>
      </c>
    </row>
    <row r="106" spans="1:9" x14ac:dyDescent="0.25">
      <c r="A106">
        <v>104</v>
      </c>
      <c r="B106" t="s">
        <v>274</v>
      </c>
      <c r="C106" t="s">
        <v>172</v>
      </c>
      <c r="D106" t="s">
        <v>270</v>
      </c>
      <c r="E106" t="s">
        <v>173</v>
      </c>
      <c r="F106" t="s">
        <v>2102</v>
      </c>
      <c r="H106" t="str">
        <f t="shared" si="2"/>
        <v>JB2-3</v>
      </c>
      <c r="I106" t="str">
        <f t="shared" si="3"/>
        <v>JM2-4</v>
      </c>
    </row>
    <row r="107" spans="1:9" x14ac:dyDescent="0.25">
      <c r="A107">
        <v>105</v>
      </c>
      <c r="B107" t="s">
        <v>274</v>
      </c>
      <c r="C107" t="s">
        <v>175</v>
      </c>
      <c r="D107" t="s">
        <v>270</v>
      </c>
      <c r="E107" t="s">
        <v>174</v>
      </c>
      <c r="F107" t="s">
        <v>1792</v>
      </c>
      <c r="H107" t="str">
        <f t="shared" si="2"/>
        <v>JB2-6</v>
      </c>
      <c r="I107" t="str">
        <f t="shared" si="3"/>
        <v>JM2-5</v>
      </c>
    </row>
    <row r="108" spans="1:9" x14ac:dyDescent="0.25">
      <c r="A108">
        <v>106</v>
      </c>
      <c r="B108" t="s">
        <v>274</v>
      </c>
      <c r="C108" t="s">
        <v>174</v>
      </c>
      <c r="D108" t="s">
        <v>270</v>
      </c>
      <c r="E108" t="s">
        <v>175</v>
      </c>
      <c r="F108" t="s">
        <v>2102</v>
      </c>
      <c r="H108" t="str">
        <f t="shared" si="2"/>
        <v>JB2-5</v>
      </c>
      <c r="I108" t="str">
        <f t="shared" si="3"/>
        <v>JM2-6</v>
      </c>
    </row>
    <row r="109" spans="1:9" x14ac:dyDescent="0.25">
      <c r="A109">
        <v>107</v>
      </c>
      <c r="B109" t="s">
        <v>274</v>
      </c>
      <c r="C109" t="s">
        <v>177</v>
      </c>
      <c r="D109" t="s">
        <v>270</v>
      </c>
      <c r="E109" t="s">
        <v>176</v>
      </c>
      <c r="F109" t="s">
        <v>451</v>
      </c>
      <c r="H109" t="str">
        <f t="shared" si="2"/>
        <v>JB2-8</v>
      </c>
      <c r="I109" t="str">
        <f t="shared" si="3"/>
        <v>JM2-7</v>
      </c>
    </row>
    <row r="110" spans="1:9" x14ac:dyDescent="0.25">
      <c r="A110">
        <v>108</v>
      </c>
      <c r="B110" t="s">
        <v>274</v>
      </c>
      <c r="C110" t="s">
        <v>176</v>
      </c>
      <c r="D110" t="s">
        <v>270</v>
      </c>
      <c r="E110" t="s">
        <v>177</v>
      </c>
      <c r="F110" t="s">
        <v>2102</v>
      </c>
      <c r="H110" t="str">
        <f t="shared" si="2"/>
        <v>JB2-7</v>
      </c>
      <c r="I110" t="str">
        <f t="shared" si="3"/>
        <v>JM2-8</v>
      </c>
    </row>
    <row r="111" spans="1:9" x14ac:dyDescent="0.25">
      <c r="A111">
        <v>109</v>
      </c>
      <c r="B111" t="s">
        <v>274</v>
      </c>
      <c r="C111" t="s">
        <v>179</v>
      </c>
      <c r="D111" t="s">
        <v>270</v>
      </c>
      <c r="E111" t="s">
        <v>178</v>
      </c>
      <c r="F111" t="s">
        <v>451</v>
      </c>
      <c r="H111" t="str">
        <f t="shared" si="2"/>
        <v>JB2-10</v>
      </c>
      <c r="I111" t="str">
        <f t="shared" si="3"/>
        <v>JM2-9</v>
      </c>
    </row>
    <row r="112" spans="1:9" x14ac:dyDescent="0.25">
      <c r="A112">
        <v>110</v>
      </c>
      <c r="B112" t="s">
        <v>274</v>
      </c>
      <c r="C112" t="s">
        <v>178</v>
      </c>
      <c r="D112" t="s">
        <v>270</v>
      </c>
      <c r="E112" t="s">
        <v>179</v>
      </c>
      <c r="F112" t="s">
        <v>2130</v>
      </c>
      <c r="H112" t="str">
        <f t="shared" si="2"/>
        <v>JB2-9</v>
      </c>
      <c r="I112" t="str">
        <f t="shared" si="3"/>
        <v>JM2-10</v>
      </c>
    </row>
    <row r="113" spans="1:9" x14ac:dyDescent="0.25">
      <c r="A113">
        <v>111</v>
      </c>
      <c r="B113" t="s">
        <v>274</v>
      </c>
      <c r="C113" t="s">
        <v>181</v>
      </c>
      <c r="D113" t="s">
        <v>270</v>
      </c>
      <c r="E113" t="s">
        <v>180</v>
      </c>
      <c r="F113" t="s">
        <v>2594</v>
      </c>
      <c r="H113" t="str">
        <f t="shared" si="2"/>
        <v>JB2-12</v>
      </c>
      <c r="I113" t="str">
        <f t="shared" si="3"/>
        <v>JM2-11</v>
      </c>
    </row>
    <row r="114" spans="1:9" x14ac:dyDescent="0.25">
      <c r="A114">
        <v>112</v>
      </c>
      <c r="B114" t="s">
        <v>274</v>
      </c>
      <c r="C114" t="s">
        <v>180</v>
      </c>
      <c r="D114" t="s">
        <v>270</v>
      </c>
      <c r="E114" t="s">
        <v>181</v>
      </c>
      <c r="F114" t="s">
        <v>2130</v>
      </c>
      <c r="H114" t="str">
        <f t="shared" si="2"/>
        <v>JB2-11</v>
      </c>
      <c r="I114" t="str">
        <f t="shared" si="3"/>
        <v>JM2-12</v>
      </c>
    </row>
    <row r="115" spans="1:9" x14ac:dyDescent="0.25">
      <c r="A115">
        <v>113</v>
      </c>
      <c r="B115" t="s">
        <v>274</v>
      </c>
      <c r="C115" t="s">
        <v>183</v>
      </c>
      <c r="D115" t="s">
        <v>270</v>
      </c>
      <c r="E115" t="s">
        <v>182</v>
      </c>
      <c r="F115" t="s">
        <v>2594</v>
      </c>
      <c r="H115" t="str">
        <f t="shared" si="2"/>
        <v>JB2-14</v>
      </c>
      <c r="I115" t="str">
        <f t="shared" si="3"/>
        <v>JM2-13</v>
      </c>
    </row>
    <row r="116" spans="1:9" x14ac:dyDescent="0.25">
      <c r="A116">
        <v>114</v>
      </c>
      <c r="B116" t="s">
        <v>274</v>
      </c>
      <c r="C116" t="s">
        <v>182</v>
      </c>
      <c r="D116" t="s">
        <v>270</v>
      </c>
      <c r="E116" t="s">
        <v>183</v>
      </c>
      <c r="F116" t="s">
        <v>2594</v>
      </c>
      <c r="H116" t="str">
        <f t="shared" si="2"/>
        <v>JB2-13</v>
      </c>
      <c r="I116" t="str">
        <f t="shared" si="3"/>
        <v>JM2-14</v>
      </c>
    </row>
    <row r="117" spans="1:9" x14ac:dyDescent="0.25">
      <c r="A117">
        <v>115</v>
      </c>
      <c r="B117" t="s">
        <v>274</v>
      </c>
      <c r="C117" t="s">
        <v>185</v>
      </c>
      <c r="D117" t="s">
        <v>270</v>
      </c>
      <c r="E117" t="s">
        <v>184</v>
      </c>
      <c r="F117" t="s">
        <v>2594</v>
      </c>
      <c r="H117" t="str">
        <f t="shared" si="2"/>
        <v>JB2-16</v>
      </c>
      <c r="I117" t="str">
        <f t="shared" si="3"/>
        <v>JM2-15</v>
      </c>
    </row>
    <row r="118" spans="1:9" x14ac:dyDescent="0.25">
      <c r="A118">
        <v>116</v>
      </c>
      <c r="B118" t="s">
        <v>274</v>
      </c>
      <c r="C118" t="s">
        <v>184</v>
      </c>
      <c r="D118" t="s">
        <v>270</v>
      </c>
      <c r="E118" t="s">
        <v>185</v>
      </c>
      <c r="F118" t="s">
        <v>2594</v>
      </c>
      <c r="H118" t="str">
        <f t="shared" si="2"/>
        <v>JB2-15</v>
      </c>
      <c r="I118" t="str">
        <f t="shared" si="3"/>
        <v>JM2-16</v>
      </c>
    </row>
    <row r="119" spans="1:9" x14ac:dyDescent="0.25">
      <c r="A119">
        <v>117</v>
      </c>
      <c r="B119" t="s">
        <v>274</v>
      </c>
      <c r="C119" t="s">
        <v>187</v>
      </c>
      <c r="D119" t="s">
        <v>270</v>
      </c>
      <c r="E119" t="s">
        <v>186</v>
      </c>
      <c r="F119" t="s">
        <v>2594</v>
      </c>
      <c r="H119" t="str">
        <f t="shared" si="2"/>
        <v>JB2-18</v>
      </c>
      <c r="I119" t="str">
        <f t="shared" si="3"/>
        <v>JM2-17</v>
      </c>
    </row>
    <row r="120" spans="1:9" x14ac:dyDescent="0.25">
      <c r="A120">
        <v>118</v>
      </c>
      <c r="B120" t="s">
        <v>274</v>
      </c>
      <c r="C120" t="s">
        <v>186</v>
      </c>
      <c r="D120" t="s">
        <v>270</v>
      </c>
      <c r="E120" t="s">
        <v>187</v>
      </c>
      <c r="F120" t="s">
        <v>458</v>
      </c>
      <c r="H120" t="str">
        <f t="shared" si="2"/>
        <v>JB2-17</v>
      </c>
      <c r="I120" t="str">
        <f t="shared" si="3"/>
        <v>JM2-18</v>
      </c>
    </row>
    <row r="121" spans="1:9" x14ac:dyDescent="0.25">
      <c r="A121">
        <v>119</v>
      </c>
      <c r="B121" t="s">
        <v>274</v>
      </c>
      <c r="C121" t="s">
        <v>189</v>
      </c>
      <c r="D121" t="s">
        <v>270</v>
      </c>
      <c r="E121" t="s">
        <v>188</v>
      </c>
      <c r="F121" t="s">
        <v>2141</v>
      </c>
      <c r="H121" t="str">
        <f t="shared" si="2"/>
        <v>JB2-20</v>
      </c>
      <c r="I121" t="str">
        <f t="shared" si="3"/>
        <v>JM2-19</v>
      </c>
    </row>
    <row r="122" spans="1:9" x14ac:dyDescent="0.25">
      <c r="A122">
        <v>120</v>
      </c>
      <c r="B122" t="s">
        <v>274</v>
      </c>
      <c r="C122" t="s">
        <v>188</v>
      </c>
      <c r="D122" t="s">
        <v>270</v>
      </c>
      <c r="E122" t="s">
        <v>189</v>
      </c>
      <c r="F122" t="s">
        <v>291</v>
      </c>
      <c r="H122" t="str">
        <f t="shared" si="2"/>
        <v>JB2-19</v>
      </c>
      <c r="I122" t="str">
        <f t="shared" si="3"/>
        <v>JM2-20</v>
      </c>
    </row>
    <row r="123" spans="1:9" x14ac:dyDescent="0.25">
      <c r="A123">
        <v>121</v>
      </c>
      <c r="B123" t="s">
        <v>274</v>
      </c>
      <c r="C123" t="s">
        <v>191</v>
      </c>
      <c r="D123" t="s">
        <v>270</v>
      </c>
      <c r="E123" t="s">
        <v>190</v>
      </c>
      <c r="F123" t="s">
        <v>2594</v>
      </c>
      <c r="H123" t="str">
        <f t="shared" si="2"/>
        <v>JB2-22</v>
      </c>
      <c r="I123" t="str">
        <f t="shared" si="3"/>
        <v>JM2-21</v>
      </c>
    </row>
    <row r="124" spans="1:9" x14ac:dyDescent="0.25">
      <c r="A124">
        <v>122</v>
      </c>
      <c r="B124" t="s">
        <v>274</v>
      </c>
      <c r="C124" t="s">
        <v>190</v>
      </c>
      <c r="D124" t="s">
        <v>270</v>
      </c>
      <c r="E124" t="s">
        <v>191</v>
      </c>
      <c r="F124" t="s">
        <v>2594</v>
      </c>
      <c r="H124" t="str">
        <f t="shared" si="2"/>
        <v>JB2-21</v>
      </c>
      <c r="I124" t="str">
        <f t="shared" si="3"/>
        <v>JM2-22</v>
      </c>
    </row>
    <row r="125" spans="1:9" x14ac:dyDescent="0.25">
      <c r="A125">
        <v>123</v>
      </c>
      <c r="B125" t="s">
        <v>274</v>
      </c>
      <c r="C125" t="s">
        <v>193</v>
      </c>
      <c r="D125" t="s">
        <v>270</v>
      </c>
      <c r="E125" t="s">
        <v>192</v>
      </c>
      <c r="F125" t="s">
        <v>2594</v>
      </c>
      <c r="H125" t="str">
        <f t="shared" si="2"/>
        <v>JB2-24</v>
      </c>
      <c r="I125" t="str">
        <f t="shared" si="3"/>
        <v>JM2-23</v>
      </c>
    </row>
    <row r="126" spans="1:9" x14ac:dyDescent="0.25">
      <c r="A126">
        <v>124</v>
      </c>
      <c r="B126" t="s">
        <v>274</v>
      </c>
      <c r="C126" t="s">
        <v>192</v>
      </c>
      <c r="D126" t="s">
        <v>270</v>
      </c>
      <c r="E126" t="s">
        <v>193</v>
      </c>
      <c r="F126" t="s">
        <v>2594</v>
      </c>
      <c r="H126" t="str">
        <f t="shared" si="2"/>
        <v>JB2-23</v>
      </c>
      <c r="I126" t="str">
        <f t="shared" si="3"/>
        <v>JM2-24</v>
      </c>
    </row>
    <row r="127" spans="1:9" x14ac:dyDescent="0.25">
      <c r="A127">
        <v>125</v>
      </c>
      <c r="B127" t="s">
        <v>274</v>
      </c>
      <c r="C127" t="s">
        <v>195</v>
      </c>
      <c r="D127" t="s">
        <v>270</v>
      </c>
      <c r="E127" t="s">
        <v>194</v>
      </c>
      <c r="F127" t="s">
        <v>2594</v>
      </c>
      <c r="H127" t="str">
        <f t="shared" si="2"/>
        <v>JB2-26</v>
      </c>
      <c r="I127" t="str">
        <f t="shared" si="3"/>
        <v>JM2-25</v>
      </c>
    </row>
    <row r="128" spans="1:9" x14ac:dyDescent="0.25">
      <c r="A128">
        <v>126</v>
      </c>
      <c r="B128" t="s">
        <v>274</v>
      </c>
      <c r="C128" t="s">
        <v>194</v>
      </c>
      <c r="D128" t="s">
        <v>270</v>
      </c>
      <c r="E128" t="s">
        <v>195</v>
      </c>
      <c r="F128" t="s">
        <v>2594</v>
      </c>
      <c r="H128" t="str">
        <f t="shared" si="2"/>
        <v>JB2-25</v>
      </c>
      <c r="I128" t="str">
        <f t="shared" si="3"/>
        <v>JM2-26</v>
      </c>
    </row>
    <row r="129" spans="1:9" x14ac:dyDescent="0.25">
      <c r="A129">
        <v>127</v>
      </c>
      <c r="B129" t="s">
        <v>274</v>
      </c>
      <c r="C129" t="s">
        <v>197</v>
      </c>
      <c r="D129" t="s">
        <v>270</v>
      </c>
      <c r="E129" t="s">
        <v>196</v>
      </c>
      <c r="F129" t="s">
        <v>2594</v>
      </c>
      <c r="H129" t="str">
        <f t="shared" si="2"/>
        <v>JB2-28</v>
      </c>
      <c r="I129" t="str">
        <f t="shared" si="3"/>
        <v>JM2-27</v>
      </c>
    </row>
    <row r="130" spans="1:9" x14ac:dyDescent="0.25">
      <c r="A130">
        <v>128</v>
      </c>
      <c r="B130" t="s">
        <v>274</v>
      </c>
      <c r="C130" t="s">
        <v>196</v>
      </c>
      <c r="D130" t="s">
        <v>270</v>
      </c>
      <c r="E130" t="s">
        <v>197</v>
      </c>
      <c r="F130" t="s">
        <v>2594</v>
      </c>
      <c r="H130" t="str">
        <f t="shared" si="2"/>
        <v>JB2-27</v>
      </c>
      <c r="I130" t="str">
        <f t="shared" si="3"/>
        <v>JM2-28</v>
      </c>
    </row>
    <row r="131" spans="1:9" x14ac:dyDescent="0.25">
      <c r="A131">
        <v>129</v>
      </c>
      <c r="B131" t="s">
        <v>274</v>
      </c>
      <c r="C131" t="s">
        <v>199</v>
      </c>
      <c r="D131" t="s">
        <v>270</v>
      </c>
      <c r="E131" t="s">
        <v>198</v>
      </c>
      <c r="F131" t="s">
        <v>291</v>
      </c>
      <c r="H131" t="str">
        <f t="shared" si="2"/>
        <v>JB2-30</v>
      </c>
      <c r="I131" t="str">
        <f t="shared" si="3"/>
        <v>JM2-29</v>
      </c>
    </row>
    <row r="132" spans="1:9" x14ac:dyDescent="0.25">
      <c r="A132">
        <v>130</v>
      </c>
      <c r="B132" t="s">
        <v>274</v>
      </c>
      <c r="C132" t="s">
        <v>198</v>
      </c>
      <c r="D132" t="s">
        <v>270</v>
      </c>
      <c r="E132" t="s">
        <v>199</v>
      </c>
      <c r="F132" t="s">
        <v>291</v>
      </c>
      <c r="H132" t="str">
        <f t="shared" ref="H132:H195" si="4">B132&amp;"-"&amp;C132</f>
        <v>JB2-29</v>
      </c>
      <c r="I132" t="str">
        <f t="shared" ref="I132:I195" si="5">D132&amp;"-"&amp;E132</f>
        <v>JM2-30</v>
      </c>
    </row>
    <row r="133" spans="1:9" x14ac:dyDescent="0.25">
      <c r="A133">
        <v>131</v>
      </c>
      <c r="B133" t="s">
        <v>274</v>
      </c>
      <c r="C133" t="s">
        <v>201</v>
      </c>
      <c r="D133" t="s">
        <v>270</v>
      </c>
      <c r="E133" t="s">
        <v>200</v>
      </c>
      <c r="F133" t="s">
        <v>2594</v>
      </c>
      <c r="H133" t="str">
        <f t="shared" si="4"/>
        <v>JB2-32</v>
      </c>
      <c r="I133" t="str">
        <f t="shared" si="5"/>
        <v>JM2-31</v>
      </c>
    </row>
    <row r="134" spans="1:9" x14ac:dyDescent="0.25">
      <c r="A134">
        <v>132</v>
      </c>
      <c r="B134" t="s">
        <v>274</v>
      </c>
      <c r="C134" t="s">
        <v>200</v>
      </c>
      <c r="D134" t="s">
        <v>270</v>
      </c>
      <c r="E134" t="s">
        <v>201</v>
      </c>
      <c r="F134" t="s">
        <v>2594</v>
      </c>
      <c r="H134" t="str">
        <f t="shared" si="4"/>
        <v>JB2-31</v>
      </c>
      <c r="I134" t="str">
        <f t="shared" si="5"/>
        <v>JM2-32</v>
      </c>
    </row>
    <row r="135" spans="1:9" x14ac:dyDescent="0.25">
      <c r="A135">
        <v>133</v>
      </c>
      <c r="B135" t="s">
        <v>274</v>
      </c>
      <c r="C135" t="s">
        <v>203</v>
      </c>
      <c r="D135" t="s">
        <v>270</v>
      </c>
      <c r="E135" t="s">
        <v>202</v>
      </c>
      <c r="F135" t="s">
        <v>2594</v>
      </c>
      <c r="H135" t="str">
        <f t="shared" si="4"/>
        <v>JB2-34</v>
      </c>
      <c r="I135" t="str">
        <f t="shared" si="5"/>
        <v>JM2-33</v>
      </c>
    </row>
    <row r="136" spans="1:9" x14ac:dyDescent="0.25">
      <c r="A136">
        <v>134</v>
      </c>
      <c r="B136" t="s">
        <v>274</v>
      </c>
      <c r="C136" t="s">
        <v>202</v>
      </c>
      <c r="D136" t="s">
        <v>270</v>
      </c>
      <c r="E136" t="s">
        <v>203</v>
      </c>
      <c r="F136" t="s">
        <v>2594</v>
      </c>
      <c r="H136" t="str">
        <f t="shared" si="4"/>
        <v>JB2-33</v>
      </c>
      <c r="I136" t="str">
        <f t="shared" si="5"/>
        <v>JM2-34</v>
      </c>
    </row>
    <row r="137" spans="1:9" x14ac:dyDescent="0.25">
      <c r="A137">
        <v>135</v>
      </c>
      <c r="B137" t="s">
        <v>274</v>
      </c>
      <c r="C137" t="s">
        <v>205</v>
      </c>
      <c r="D137" t="s">
        <v>270</v>
      </c>
      <c r="E137" t="s">
        <v>204</v>
      </c>
      <c r="F137" t="s">
        <v>2594</v>
      </c>
      <c r="H137" t="str">
        <f t="shared" si="4"/>
        <v>JB2-36</v>
      </c>
      <c r="I137" t="str">
        <f t="shared" si="5"/>
        <v>JM2-35</v>
      </c>
    </row>
    <row r="138" spans="1:9" x14ac:dyDescent="0.25">
      <c r="A138">
        <v>136</v>
      </c>
      <c r="B138" t="s">
        <v>274</v>
      </c>
      <c r="C138" t="s">
        <v>204</v>
      </c>
      <c r="D138" t="s">
        <v>270</v>
      </c>
      <c r="E138" t="s">
        <v>205</v>
      </c>
      <c r="F138" t="s">
        <v>2594</v>
      </c>
      <c r="H138" t="str">
        <f t="shared" si="4"/>
        <v>JB2-35</v>
      </c>
      <c r="I138" t="str">
        <f t="shared" si="5"/>
        <v>JM2-36</v>
      </c>
    </row>
    <row r="139" spans="1:9" x14ac:dyDescent="0.25">
      <c r="A139">
        <v>137</v>
      </c>
      <c r="B139" t="s">
        <v>274</v>
      </c>
      <c r="C139" t="s">
        <v>207</v>
      </c>
      <c r="D139" t="s">
        <v>270</v>
      </c>
      <c r="E139" t="s">
        <v>206</v>
      </c>
      <c r="F139" t="s">
        <v>2594</v>
      </c>
      <c r="H139" t="str">
        <f t="shared" si="4"/>
        <v>JB2-38</v>
      </c>
      <c r="I139" t="str">
        <f t="shared" si="5"/>
        <v>JM2-37</v>
      </c>
    </row>
    <row r="140" spans="1:9" x14ac:dyDescent="0.25">
      <c r="A140">
        <v>138</v>
      </c>
      <c r="B140" t="s">
        <v>274</v>
      </c>
      <c r="C140" t="s">
        <v>206</v>
      </c>
      <c r="D140" t="s">
        <v>270</v>
      </c>
      <c r="E140" t="s">
        <v>207</v>
      </c>
      <c r="F140" t="s">
        <v>2594</v>
      </c>
      <c r="H140" t="str">
        <f t="shared" si="4"/>
        <v>JB2-37</v>
      </c>
      <c r="I140" t="str">
        <f t="shared" si="5"/>
        <v>JM2-38</v>
      </c>
    </row>
    <row r="141" spans="1:9" x14ac:dyDescent="0.25">
      <c r="A141">
        <v>139</v>
      </c>
      <c r="B141" t="s">
        <v>274</v>
      </c>
      <c r="C141" t="s">
        <v>209</v>
      </c>
      <c r="D141" t="s">
        <v>270</v>
      </c>
      <c r="E141" t="s">
        <v>208</v>
      </c>
      <c r="F141" t="s">
        <v>291</v>
      </c>
      <c r="H141" t="str">
        <f t="shared" si="4"/>
        <v>JB2-40</v>
      </c>
      <c r="I141" t="str">
        <f t="shared" si="5"/>
        <v>JM2-39</v>
      </c>
    </row>
    <row r="142" spans="1:9" x14ac:dyDescent="0.25">
      <c r="A142">
        <v>140</v>
      </c>
      <c r="B142" t="s">
        <v>274</v>
      </c>
      <c r="C142" t="s">
        <v>208</v>
      </c>
      <c r="D142" t="s">
        <v>270</v>
      </c>
      <c r="E142" t="s">
        <v>209</v>
      </c>
      <c r="F142" t="s">
        <v>291</v>
      </c>
      <c r="H142" t="str">
        <f t="shared" si="4"/>
        <v>JB2-39</v>
      </c>
      <c r="I142" t="str">
        <f t="shared" si="5"/>
        <v>JM2-40</v>
      </c>
    </row>
    <row r="143" spans="1:9" x14ac:dyDescent="0.25">
      <c r="A143">
        <v>141</v>
      </c>
      <c r="B143" t="s">
        <v>274</v>
      </c>
      <c r="C143" t="s">
        <v>211</v>
      </c>
      <c r="D143" t="s">
        <v>270</v>
      </c>
      <c r="E143" t="s">
        <v>210</v>
      </c>
      <c r="F143" t="s">
        <v>2594</v>
      </c>
      <c r="H143" t="str">
        <f t="shared" si="4"/>
        <v>JB2-42</v>
      </c>
      <c r="I143" t="str">
        <f t="shared" si="5"/>
        <v>JM2-41</v>
      </c>
    </row>
    <row r="144" spans="1:9" x14ac:dyDescent="0.25">
      <c r="A144">
        <v>142</v>
      </c>
      <c r="B144" t="s">
        <v>274</v>
      </c>
      <c r="C144" t="s">
        <v>210</v>
      </c>
      <c r="D144" t="s">
        <v>270</v>
      </c>
      <c r="E144" t="s">
        <v>211</v>
      </c>
      <c r="F144" t="s">
        <v>2594</v>
      </c>
      <c r="H144" t="str">
        <f t="shared" si="4"/>
        <v>JB2-41</v>
      </c>
      <c r="I144" t="str">
        <f t="shared" si="5"/>
        <v>JM2-42</v>
      </c>
    </row>
    <row r="145" spans="1:9" x14ac:dyDescent="0.25">
      <c r="A145">
        <v>143</v>
      </c>
      <c r="B145" t="s">
        <v>274</v>
      </c>
      <c r="C145" t="s">
        <v>213</v>
      </c>
      <c r="D145" t="s">
        <v>270</v>
      </c>
      <c r="E145" t="s">
        <v>212</v>
      </c>
      <c r="F145" t="s">
        <v>2594</v>
      </c>
      <c r="H145" t="str">
        <f t="shared" si="4"/>
        <v>JB2-44</v>
      </c>
      <c r="I145" t="str">
        <f t="shared" si="5"/>
        <v>JM2-43</v>
      </c>
    </row>
    <row r="146" spans="1:9" x14ac:dyDescent="0.25">
      <c r="A146">
        <v>144</v>
      </c>
      <c r="B146" t="s">
        <v>274</v>
      </c>
      <c r="C146" t="s">
        <v>212</v>
      </c>
      <c r="D146" t="s">
        <v>270</v>
      </c>
      <c r="E146" t="s">
        <v>213</v>
      </c>
      <c r="F146" t="s">
        <v>2594</v>
      </c>
      <c r="H146" t="str">
        <f t="shared" si="4"/>
        <v>JB2-43</v>
      </c>
      <c r="I146" t="str">
        <f t="shared" si="5"/>
        <v>JM2-44</v>
      </c>
    </row>
    <row r="147" spans="1:9" x14ac:dyDescent="0.25">
      <c r="A147">
        <v>145</v>
      </c>
      <c r="B147" t="s">
        <v>274</v>
      </c>
      <c r="C147" t="s">
        <v>215</v>
      </c>
      <c r="D147" t="s">
        <v>270</v>
      </c>
      <c r="E147" t="s">
        <v>214</v>
      </c>
      <c r="F147" t="s">
        <v>2594</v>
      </c>
      <c r="H147" t="str">
        <f t="shared" si="4"/>
        <v>JB2-46</v>
      </c>
      <c r="I147" t="str">
        <f t="shared" si="5"/>
        <v>JM2-45</v>
      </c>
    </row>
    <row r="148" spans="1:9" x14ac:dyDescent="0.25">
      <c r="A148">
        <v>146</v>
      </c>
      <c r="B148" t="s">
        <v>274</v>
      </c>
      <c r="C148" t="s">
        <v>214</v>
      </c>
      <c r="D148" t="s">
        <v>270</v>
      </c>
      <c r="E148" t="s">
        <v>215</v>
      </c>
      <c r="F148" t="s">
        <v>2594</v>
      </c>
      <c r="H148" t="str">
        <f t="shared" si="4"/>
        <v>JB2-45</v>
      </c>
      <c r="I148" t="str">
        <f t="shared" si="5"/>
        <v>JM2-46</v>
      </c>
    </row>
    <row r="149" spans="1:9" x14ac:dyDescent="0.25">
      <c r="A149">
        <v>147</v>
      </c>
      <c r="B149" t="s">
        <v>274</v>
      </c>
      <c r="C149" t="s">
        <v>217</v>
      </c>
      <c r="D149" t="s">
        <v>270</v>
      </c>
      <c r="E149" t="s">
        <v>216</v>
      </c>
      <c r="F149" t="s">
        <v>2594</v>
      </c>
      <c r="H149" t="str">
        <f t="shared" si="4"/>
        <v>JB2-48</v>
      </c>
      <c r="I149" t="str">
        <f t="shared" si="5"/>
        <v>JM2-47</v>
      </c>
    </row>
    <row r="150" spans="1:9" x14ac:dyDescent="0.25">
      <c r="A150">
        <v>148</v>
      </c>
      <c r="B150" t="s">
        <v>274</v>
      </c>
      <c r="C150" t="s">
        <v>216</v>
      </c>
      <c r="D150" t="s">
        <v>270</v>
      </c>
      <c r="E150" t="s">
        <v>217</v>
      </c>
      <c r="F150" t="s">
        <v>2594</v>
      </c>
      <c r="H150" t="str">
        <f t="shared" si="4"/>
        <v>JB2-47</v>
      </c>
      <c r="I150" t="str">
        <f t="shared" si="5"/>
        <v>JM2-48</v>
      </c>
    </row>
    <row r="151" spans="1:9" x14ac:dyDescent="0.25">
      <c r="A151">
        <v>149</v>
      </c>
      <c r="B151" t="s">
        <v>274</v>
      </c>
      <c r="C151" t="s">
        <v>219</v>
      </c>
      <c r="D151" t="s">
        <v>270</v>
      </c>
      <c r="E151" t="s">
        <v>218</v>
      </c>
      <c r="F151" t="s">
        <v>291</v>
      </c>
      <c r="H151" t="str">
        <f t="shared" si="4"/>
        <v>JB2-50</v>
      </c>
      <c r="I151" t="str">
        <f t="shared" si="5"/>
        <v>JM2-49</v>
      </c>
    </row>
    <row r="152" spans="1:9" x14ac:dyDescent="0.25">
      <c r="A152">
        <v>150</v>
      </c>
      <c r="B152" t="s">
        <v>274</v>
      </c>
      <c r="C152" t="s">
        <v>218</v>
      </c>
      <c r="D152" t="s">
        <v>270</v>
      </c>
      <c r="E152" t="s">
        <v>219</v>
      </c>
      <c r="F152" t="s">
        <v>291</v>
      </c>
      <c r="H152" t="str">
        <f t="shared" si="4"/>
        <v>JB2-49</v>
      </c>
      <c r="I152" t="str">
        <f t="shared" si="5"/>
        <v>JM2-50</v>
      </c>
    </row>
    <row r="153" spans="1:9" x14ac:dyDescent="0.25">
      <c r="A153">
        <v>151</v>
      </c>
      <c r="B153" t="s">
        <v>274</v>
      </c>
      <c r="C153" t="s">
        <v>221</v>
      </c>
      <c r="D153" t="s">
        <v>270</v>
      </c>
      <c r="E153" t="s">
        <v>220</v>
      </c>
      <c r="F153" t="s">
        <v>2594</v>
      </c>
      <c r="H153" t="str">
        <f t="shared" si="4"/>
        <v>JB2-52</v>
      </c>
      <c r="I153" t="str">
        <f t="shared" si="5"/>
        <v>JM2-51</v>
      </c>
    </row>
    <row r="154" spans="1:9" x14ac:dyDescent="0.25">
      <c r="A154">
        <v>152</v>
      </c>
      <c r="B154" t="s">
        <v>274</v>
      </c>
      <c r="C154" t="s">
        <v>220</v>
      </c>
      <c r="D154" t="s">
        <v>270</v>
      </c>
      <c r="E154" t="s">
        <v>221</v>
      </c>
      <c r="F154" t="s">
        <v>2594</v>
      </c>
      <c r="H154" t="str">
        <f t="shared" si="4"/>
        <v>JB2-51</v>
      </c>
      <c r="I154" t="str">
        <f t="shared" si="5"/>
        <v>JM2-52</v>
      </c>
    </row>
    <row r="155" spans="1:9" x14ac:dyDescent="0.25">
      <c r="A155">
        <v>153</v>
      </c>
      <c r="B155" t="s">
        <v>274</v>
      </c>
      <c r="C155" t="s">
        <v>223</v>
      </c>
      <c r="D155" t="s">
        <v>270</v>
      </c>
      <c r="E155" t="s">
        <v>222</v>
      </c>
      <c r="F155" t="s">
        <v>2594</v>
      </c>
      <c r="H155" t="str">
        <f t="shared" si="4"/>
        <v>JB2-54</v>
      </c>
      <c r="I155" t="str">
        <f t="shared" si="5"/>
        <v>JM2-53</v>
      </c>
    </row>
    <row r="156" spans="1:9" x14ac:dyDescent="0.25">
      <c r="A156">
        <v>154</v>
      </c>
      <c r="B156" t="s">
        <v>274</v>
      </c>
      <c r="C156" t="s">
        <v>222</v>
      </c>
      <c r="D156" t="s">
        <v>270</v>
      </c>
      <c r="E156" t="s">
        <v>223</v>
      </c>
      <c r="F156" t="s">
        <v>2594</v>
      </c>
      <c r="H156" t="str">
        <f t="shared" si="4"/>
        <v>JB2-53</v>
      </c>
      <c r="I156" t="str">
        <f t="shared" si="5"/>
        <v>JM2-54</v>
      </c>
    </row>
    <row r="157" spans="1:9" x14ac:dyDescent="0.25">
      <c r="A157">
        <v>155</v>
      </c>
      <c r="B157" t="s">
        <v>274</v>
      </c>
      <c r="C157" t="s">
        <v>225</v>
      </c>
      <c r="D157" t="s">
        <v>270</v>
      </c>
      <c r="E157" t="s">
        <v>224</v>
      </c>
      <c r="F157" t="s">
        <v>2594</v>
      </c>
      <c r="H157" t="str">
        <f t="shared" si="4"/>
        <v>JB2-56</v>
      </c>
      <c r="I157" t="str">
        <f t="shared" si="5"/>
        <v>JM2-55</v>
      </c>
    </row>
    <row r="158" spans="1:9" x14ac:dyDescent="0.25">
      <c r="A158">
        <v>156</v>
      </c>
      <c r="B158" t="s">
        <v>274</v>
      </c>
      <c r="C158" t="s">
        <v>224</v>
      </c>
      <c r="D158" t="s">
        <v>270</v>
      </c>
      <c r="E158" t="s">
        <v>225</v>
      </c>
      <c r="F158" t="s">
        <v>2594</v>
      </c>
      <c r="H158" t="str">
        <f t="shared" si="4"/>
        <v>JB2-55</v>
      </c>
      <c r="I158" t="str">
        <f t="shared" si="5"/>
        <v>JM2-56</v>
      </c>
    </row>
    <row r="159" spans="1:9" x14ac:dyDescent="0.25">
      <c r="A159">
        <v>157</v>
      </c>
      <c r="B159" t="s">
        <v>274</v>
      </c>
      <c r="C159" t="s">
        <v>227</v>
      </c>
      <c r="D159" t="s">
        <v>270</v>
      </c>
      <c r="E159" t="s">
        <v>226</v>
      </c>
      <c r="F159" t="s">
        <v>2594</v>
      </c>
      <c r="H159" t="str">
        <f t="shared" si="4"/>
        <v>JB2-58</v>
      </c>
      <c r="I159" t="str">
        <f t="shared" si="5"/>
        <v>JM2-57</v>
      </c>
    </row>
    <row r="160" spans="1:9" x14ac:dyDescent="0.25">
      <c r="A160">
        <v>158</v>
      </c>
      <c r="B160" t="s">
        <v>274</v>
      </c>
      <c r="C160" t="s">
        <v>226</v>
      </c>
      <c r="D160" t="s">
        <v>270</v>
      </c>
      <c r="E160" t="s">
        <v>227</v>
      </c>
      <c r="F160" t="s">
        <v>2594</v>
      </c>
      <c r="H160" t="str">
        <f t="shared" si="4"/>
        <v>JB2-57</v>
      </c>
      <c r="I160" t="str">
        <f t="shared" si="5"/>
        <v>JM2-58</v>
      </c>
    </row>
    <row r="161" spans="1:9" x14ac:dyDescent="0.25">
      <c r="A161">
        <v>159</v>
      </c>
      <c r="B161" t="s">
        <v>274</v>
      </c>
      <c r="C161" t="s">
        <v>229</v>
      </c>
      <c r="D161" t="s">
        <v>270</v>
      </c>
      <c r="E161" t="s">
        <v>228</v>
      </c>
      <c r="F161" t="s">
        <v>291</v>
      </c>
      <c r="H161" t="str">
        <f t="shared" si="4"/>
        <v>JB2-60</v>
      </c>
      <c r="I161" t="str">
        <f t="shared" si="5"/>
        <v>JM2-59</v>
      </c>
    </row>
    <row r="162" spans="1:9" x14ac:dyDescent="0.25">
      <c r="A162">
        <v>160</v>
      </c>
      <c r="B162" t="s">
        <v>274</v>
      </c>
      <c r="C162" t="s">
        <v>228</v>
      </c>
      <c r="D162" t="s">
        <v>270</v>
      </c>
      <c r="E162" t="s">
        <v>229</v>
      </c>
      <c r="F162" t="s">
        <v>291</v>
      </c>
      <c r="H162" t="str">
        <f t="shared" si="4"/>
        <v>JB2-59</v>
      </c>
      <c r="I162" t="str">
        <f t="shared" si="5"/>
        <v>JM2-60</v>
      </c>
    </row>
    <row r="163" spans="1:9" x14ac:dyDescent="0.25">
      <c r="A163">
        <v>161</v>
      </c>
      <c r="B163" t="s">
        <v>274</v>
      </c>
      <c r="C163" t="s">
        <v>231</v>
      </c>
      <c r="D163" t="s">
        <v>270</v>
      </c>
      <c r="E163" t="s">
        <v>230</v>
      </c>
      <c r="F163" t="s">
        <v>2594</v>
      </c>
      <c r="H163" t="str">
        <f t="shared" si="4"/>
        <v>JB2-62</v>
      </c>
      <c r="I163" t="str">
        <f t="shared" si="5"/>
        <v>JM2-61</v>
      </c>
    </row>
    <row r="164" spans="1:9" x14ac:dyDescent="0.25">
      <c r="A164">
        <v>162</v>
      </c>
      <c r="B164" t="s">
        <v>274</v>
      </c>
      <c r="C164" t="s">
        <v>230</v>
      </c>
      <c r="D164" t="s">
        <v>270</v>
      </c>
      <c r="E164" t="s">
        <v>231</v>
      </c>
      <c r="F164" t="s">
        <v>2594</v>
      </c>
      <c r="H164" t="str">
        <f t="shared" si="4"/>
        <v>JB2-61</v>
      </c>
      <c r="I164" t="str">
        <f t="shared" si="5"/>
        <v>JM2-62</v>
      </c>
    </row>
    <row r="165" spans="1:9" x14ac:dyDescent="0.25">
      <c r="A165">
        <v>163</v>
      </c>
      <c r="B165" t="s">
        <v>274</v>
      </c>
      <c r="C165" t="s">
        <v>233</v>
      </c>
      <c r="D165" t="s">
        <v>270</v>
      </c>
      <c r="E165" t="s">
        <v>232</v>
      </c>
      <c r="F165" t="s">
        <v>2594</v>
      </c>
      <c r="H165" t="str">
        <f t="shared" si="4"/>
        <v>JB2-64</v>
      </c>
      <c r="I165" t="str">
        <f t="shared" si="5"/>
        <v>JM2-63</v>
      </c>
    </row>
    <row r="166" spans="1:9" x14ac:dyDescent="0.25">
      <c r="A166">
        <v>164</v>
      </c>
      <c r="B166" t="s">
        <v>274</v>
      </c>
      <c r="C166" t="s">
        <v>232</v>
      </c>
      <c r="D166" t="s">
        <v>270</v>
      </c>
      <c r="E166" t="s">
        <v>233</v>
      </c>
      <c r="F166" t="s">
        <v>2594</v>
      </c>
      <c r="H166" t="str">
        <f t="shared" si="4"/>
        <v>JB2-63</v>
      </c>
      <c r="I166" t="str">
        <f t="shared" si="5"/>
        <v>JM2-64</v>
      </c>
    </row>
    <row r="167" spans="1:9" x14ac:dyDescent="0.25">
      <c r="A167">
        <v>165</v>
      </c>
      <c r="B167" t="s">
        <v>274</v>
      </c>
      <c r="C167" t="s">
        <v>235</v>
      </c>
      <c r="D167" t="s">
        <v>270</v>
      </c>
      <c r="E167" t="s">
        <v>234</v>
      </c>
      <c r="F167" t="s">
        <v>2594</v>
      </c>
      <c r="H167" t="str">
        <f t="shared" si="4"/>
        <v>JB2-66</v>
      </c>
      <c r="I167" t="str">
        <f t="shared" si="5"/>
        <v>JM2-65</v>
      </c>
    </row>
    <row r="168" spans="1:9" x14ac:dyDescent="0.25">
      <c r="A168">
        <v>166</v>
      </c>
      <c r="B168" t="s">
        <v>274</v>
      </c>
      <c r="C168" t="s">
        <v>234</v>
      </c>
      <c r="D168" t="s">
        <v>270</v>
      </c>
      <c r="E168" t="s">
        <v>235</v>
      </c>
      <c r="F168" t="s">
        <v>2594</v>
      </c>
      <c r="H168" t="str">
        <f t="shared" si="4"/>
        <v>JB2-65</v>
      </c>
      <c r="I168" t="str">
        <f t="shared" si="5"/>
        <v>JM2-66</v>
      </c>
    </row>
    <row r="169" spans="1:9" x14ac:dyDescent="0.25">
      <c r="A169">
        <v>167</v>
      </c>
      <c r="B169" t="s">
        <v>274</v>
      </c>
      <c r="C169" t="s">
        <v>237</v>
      </c>
      <c r="D169" t="s">
        <v>270</v>
      </c>
      <c r="E169" t="s">
        <v>236</v>
      </c>
      <c r="F169" t="s">
        <v>2594</v>
      </c>
      <c r="H169" t="str">
        <f t="shared" si="4"/>
        <v>JB2-68</v>
      </c>
      <c r="I169" t="str">
        <f t="shared" si="5"/>
        <v>JM2-67</v>
      </c>
    </row>
    <row r="170" spans="1:9" x14ac:dyDescent="0.25">
      <c r="A170">
        <v>168</v>
      </c>
      <c r="B170" t="s">
        <v>274</v>
      </c>
      <c r="C170" t="s">
        <v>236</v>
      </c>
      <c r="D170" t="s">
        <v>270</v>
      </c>
      <c r="E170" t="s">
        <v>237</v>
      </c>
      <c r="F170" t="s">
        <v>2594</v>
      </c>
      <c r="H170" t="str">
        <f t="shared" si="4"/>
        <v>JB2-67</v>
      </c>
      <c r="I170" t="str">
        <f t="shared" si="5"/>
        <v>JM2-68</v>
      </c>
    </row>
    <row r="171" spans="1:9" x14ac:dyDescent="0.25">
      <c r="A171">
        <v>169</v>
      </c>
      <c r="B171" t="s">
        <v>274</v>
      </c>
      <c r="C171" t="s">
        <v>239</v>
      </c>
      <c r="D171" t="s">
        <v>270</v>
      </c>
      <c r="E171" t="s">
        <v>238</v>
      </c>
      <c r="F171" t="s">
        <v>291</v>
      </c>
      <c r="H171" t="str">
        <f t="shared" si="4"/>
        <v>JB2-70</v>
      </c>
      <c r="I171" t="str">
        <f t="shared" si="5"/>
        <v>JM2-69</v>
      </c>
    </row>
    <row r="172" spans="1:9" x14ac:dyDescent="0.25">
      <c r="A172">
        <v>170</v>
      </c>
      <c r="B172" t="s">
        <v>274</v>
      </c>
      <c r="C172" t="s">
        <v>238</v>
      </c>
      <c r="D172" t="s">
        <v>270</v>
      </c>
      <c r="E172" t="s">
        <v>239</v>
      </c>
      <c r="F172" t="s">
        <v>291</v>
      </c>
      <c r="H172" t="str">
        <f t="shared" si="4"/>
        <v>JB2-69</v>
      </c>
      <c r="I172" t="str">
        <f t="shared" si="5"/>
        <v>JM2-70</v>
      </c>
    </row>
    <row r="173" spans="1:9" x14ac:dyDescent="0.25">
      <c r="A173">
        <v>171</v>
      </c>
      <c r="B173" t="s">
        <v>274</v>
      </c>
      <c r="C173" t="s">
        <v>241</v>
      </c>
      <c r="D173" t="s">
        <v>270</v>
      </c>
      <c r="E173" t="s">
        <v>240</v>
      </c>
      <c r="F173" t="s">
        <v>2594</v>
      </c>
      <c r="H173" t="str">
        <f t="shared" si="4"/>
        <v>JB2-72</v>
      </c>
      <c r="I173" t="str">
        <f t="shared" si="5"/>
        <v>JM2-71</v>
      </c>
    </row>
    <row r="174" spans="1:9" x14ac:dyDescent="0.25">
      <c r="A174">
        <v>172</v>
      </c>
      <c r="B174" t="s">
        <v>274</v>
      </c>
      <c r="C174" t="s">
        <v>240</v>
      </c>
      <c r="D174" t="s">
        <v>270</v>
      </c>
      <c r="E174" t="s">
        <v>241</v>
      </c>
      <c r="F174" t="s">
        <v>2594</v>
      </c>
      <c r="H174" t="str">
        <f t="shared" si="4"/>
        <v>JB2-71</v>
      </c>
      <c r="I174" t="str">
        <f t="shared" si="5"/>
        <v>JM2-72</v>
      </c>
    </row>
    <row r="175" spans="1:9" x14ac:dyDescent="0.25">
      <c r="A175">
        <v>173</v>
      </c>
      <c r="B175" t="s">
        <v>274</v>
      </c>
      <c r="C175" t="s">
        <v>243</v>
      </c>
      <c r="D175" t="s">
        <v>270</v>
      </c>
      <c r="E175" t="s">
        <v>242</v>
      </c>
      <c r="F175" t="s">
        <v>2594</v>
      </c>
      <c r="H175" t="str">
        <f t="shared" si="4"/>
        <v>JB2-74</v>
      </c>
      <c r="I175" t="str">
        <f t="shared" si="5"/>
        <v>JM2-73</v>
      </c>
    </row>
    <row r="176" spans="1:9" x14ac:dyDescent="0.25">
      <c r="A176">
        <v>174</v>
      </c>
      <c r="B176" t="s">
        <v>274</v>
      </c>
      <c r="C176" t="s">
        <v>242</v>
      </c>
      <c r="D176" t="s">
        <v>270</v>
      </c>
      <c r="E176" t="s">
        <v>243</v>
      </c>
      <c r="F176" t="s">
        <v>2594</v>
      </c>
      <c r="H176" t="str">
        <f t="shared" si="4"/>
        <v>JB2-73</v>
      </c>
      <c r="I176" t="str">
        <f t="shared" si="5"/>
        <v>JM2-74</v>
      </c>
    </row>
    <row r="177" spans="1:9" x14ac:dyDescent="0.25">
      <c r="A177">
        <v>175</v>
      </c>
      <c r="B177" t="s">
        <v>274</v>
      </c>
      <c r="C177" t="s">
        <v>245</v>
      </c>
      <c r="D177" t="s">
        <v>270</v>
      </c>
      <c r="E177" t="s">
        <v>244</v>
      </c>
      <c r="F177" t="s">
        <v>2594</v>
      </c>
      <c r="H177" t="str">
        <f t="shared" si="4"/>
        <v>JB2-76</v>
      </c>
      <c r="I177" t="str">
        <f t="shared" si="5"/>
        <v>JM2-75</v>
      </c>
    </row>
    <row r="178" spans="1:9" x14ac:dyDescent="0.25">
      <c r="A178">
        <v>176</v>
      </c>
      <c r="B178" t="s">
        <v>274</v>
      </c>
      <c r="C178" t="s">
        <v>244</v>
      </c>
      <c r="D178" t="s">
        <v>270</v>
      </c>
      <c r="E178" t="s">
        <v>245</v>
      </c>
      <c r="F178" t="s">
        <v>2594</v>
      </c>
      <c r="H178" t="str">
        <f t="shared" si="4"/>
        <v>JB2-75</v>
      </c>
      <c r="I178" t="str">
        <f t="shared" si="5"/>
        <v>JM2-76</v>
      </c>
    </row>
    <row r="179" spans="1:9" x14ac:dyDescent="0.25">
      <c r="A179">
        <v>177</v>
      </c>
      <c r="B179" t="s">
        <v>274</v>
      </c>
      <c r="C179" t="s">
        <v>247</v>
      </c>
      <c r="D179" t="s">
        <v>270</v>
      </c>
      <c r="E179" t="s">
        <v>246</v>
      </c>
      <c r="F179" t="s">
        <v>2594</v>
      </c>
      <c r="H179" t="str">
        <f t="shared" si="4"/>
        <v>JB2-78</v>
      </c>
      <c r="I179" t="str">
        <f t="shared" si="5"/>
        <v>JM2-77</v>
      </c>
    </row>
    <row r="180" spans="1:9" x14ac:dyDescent="0.25">
      <c r="A180">
        <v>178</v>
      </c>
      <c r="B180" t="s">
        <v>274</v>
      </c>
      <c r="C180" t="s">
        <v>246</v>
      </c>
      <c r="D180" t="s">
        <v>270</v>
      </c>
      <c r="E180" t="s">
        <v>247</v>
      </c>
      <c r="F180" t="s">
        <v>2594</v>
      </c>
      <c r="H180" t="str">
        <f t="shared" si="4"/>
        <v>JB2-77</v>
      </c>
      <c r="I180" t="str">
        <f t="shared" si="5"/>
        <v>JM2-78</v>
      </c>
    </row>
    <row r="181" spans="1:9" x14ac:dyDescent="0.25">
      <c r="A181">
        <v>179</v>
      </c>
      <c r="B181" t="s">
        <v>274</v>
      </c>
      <c r="C181" t="s">
        <v>249</v>
      </c>
      <c r="D181" t="s">
        <v>270</v>
      </c>
      <c r="E181" t="s">
        <v>248</v>
      </c>
      <c r="F181" t="s">
        <v>291</v>
      </c>
      <c r="H181" t="str">
        <f t="shared" si="4"/>
        <v>JB2-80</v>
      </c>
      <c r="I181" t="str">
        <f t="shared" si="5"/>
        <v>JM2-79</v>
      </c>
    </row>
    <row r="182" spans="1:9" x14ac:dyDescent="0.25">
      <c r="A182">
        <v>180</v>
      </c>
      <c r="B182" t="s">
        <v>274</v>
      </c>
      <c r="C182" t="s">
        <v>248</v>
      </c>
      <c r="D182" t="s">
        <v>270</v>
      </c>
      <c r="E182" t="s">
        <v>249</v>
      </c>
      <c r="F182" t="s">
        <v>291</v>
      </c>
      <c r="H182" t="str">
        <f t="shared" si="4"/>
        <v>JB2-79</v>
      </c>
      <c r="I182" t="str">
        <f t="shared" si="5"/>
        <v>JM2-80</v>
      </c>
    </row>
    <row r="183" spans="1:9" x14ac:dyDescent="0.25">
      <c r="A183">
        <v>181</v>
      </c>
      <c r="B183" t="s">
        <v>274</v>
      </c>
      <c r="C183" t="s">
        <v>251</v>
      </c>
      <c r="D183" t="s">
        <v>270</v>
      </c>
      <c r="E183" t="s">
        <v>250</v>
      </c>
      <c r="F183" t="s">
        <v>2594</v>
      </c>
      <c r="H183" t="str">
        <f t="shared" si="4"/>
        <v>JB2-82</v>
      </c>
      <c r="I183" t="str">
        <f t="shared" si="5"/>
        <v>JM2-81</v>
      </c>
    </row>
    <row r="184" spans="1:9" x14ac:dyDescent="0.25">
      <c r="A184">
        <v>182</v>
      </c>
      <c r="B184" t="s">
        <v>274</v>
      </c>
      <c r="C184" t="s">
        <v>250</v>
      </c>
      <c r="D184" t="s">
        <v>270</v>
      </c>
      <c r="E184" t="s">
        <v>251</v>
      </c>
      <c r="F184" t="s">
        <v>2594</v>
      </c>
      <c r="H184" t="str">
        <f t="shared" si="4"/>
        <v>JB2-81</v>
      </c>
      <c r="I184" t="str">
        <f t="shared" si="5"/>
        <v>JM2-82</v>
      </c>
    </row>
    <row r="185" spans="1:9" x14ac:dyDescent="0.25">
      <c r="A185">
        <v>183</v>
      </c>
      <c r="B185" t="s">
        <v>274</v>
      </c>
      <c r="C185" t="s">
        <v>253</v>
      </c>
      <c r="D185" t="s">
        <v>270</v>
      </c>
      <c r="E185" t="s">
        <v>252</v>
      </c>
      <c r="F185" t="s">
        <v>2594</v>
      </c>
      <c r="H185" t="str">
        <f t="shared" si="4"/>
        <v>JB2-84</v>
      </c>
      <c r="I185" t="str">
        <f t="shared" si="5"/>
        <v>JM2-83</v>
      </c>
    </row>
    <row r="186" spans="1:9" x14ac:dyDescent="0.25">
      <c r="A186">
        <v>184</v>
      </c>
      <c r="B186" t="s">
        <v>274</v>
      </c>
      <c r="C186" t="s">
        <v>252</v>
      </c>
      <c r="D186" t="s">
        <v>270</v>
      </c>
      <c r="E186" t="s">
        <v>253</v>
      </c>
      <c r="F186" t="s">
        <v>2594</v>
      </c>
      <c r="H186" t="str">
        <f t="shared" si="4"/>
        <v>JB2-83</v>
      </c>
      <c r="I186" t="str">
        <f t="shared" si="5"/>
        <v>JM2-84</v>
      </c>
    </row>
    <row r="187" spans="1:9" x14ac:dyDescent="0.25">
      <c r="A187">
        <v>185</v>
      </c>
      <c r="B187" t="s">
        <v>274</v>
      </c>
      <c r="C187" t="s">
        <v>255</v>
      </c>
      <c r="D187" t="s">
        <v>270</v>
      </c>
      <c r="E187" t="s">
        <v>254</v>
      </c>
      <c r="F187" t="s">
        <v>2594</v>
      </c>
      <c r="H187" t="str">
        <f t="shared" si="4"/>
        <v>JB2-86</v>
      </c>
      <c r="I187" t="str">
        <f t="shared" si="5"/>
        <v>JM2-85</v>
      </c>
    </row>
    <row r="188" spans="1:9" x14ac:dyDescent="0.25">
      <c r="A188">
        <v>186</v>
      </c>
      <c r="B188" t="s">
        <v>274</v>
      </c>
      <c r="C188" t="s">
        <v>254</v>
      </c>
      <c r="D188" t="s">
        <v>270</v>
      </c>
      <c r="E188" t="s">
        <v>255</v>
      </c>
      <c r="F188" t="s">
        <v>2594</v>
      </c>
      <c r="H188" t="str">
        <f t="shared" si="4"/>
        <v>JB2-85</v>
      </c>
      <c r="I188" t="str">
        <f t="shared" si="5"/>
        <v>JM2-86</v>
      </c>
    </row>
    <row r="189" spans="1:9" x14ac:dyDescent="0.25">
      <c r="A189">
        <v>187</v>
      </c>
      <c r="B189" t="s">
        <v>274</v>
      </c>
      <c r="C189" t="s">
        <v>257</v>
      </c>
      <c r="D189" t="s">
        <v>270</v>
      </c>
      <c r="E189" t="s">
        <v>256</v>
      </c>
      <c r="F189" t="s">
        <v>2594</v>
      </c>
      <c r="H189" t="str">
        <f t="shared" si="4"/>
        <v>JB2-88</v>
      </c>
      <c r="I189" t="str">
        <f t="shared" si="5"/>
        <v>JM2-87</v>
      </c>
    </row>
    <row r="190" spans="1:9" x14ac:dyDescent="0.25">
      <c r="A190">
        <v>188</v>
      </c>
      <c r="B190" t="s">
        <v>274</v>
      </c>
      <c r="C190" t="s">
        <v>256</v>
      </c>
      <c r="D190" t="s">
        <v>270</v>
      </c>
      <c r="E190" t="s">
        <v>257</v>
      </c>
      <c r="F190" t="s">
        <v>2594</v>
      </c>
      <c r="H190" t="str">
        <f t="shared" si="4"/>
        <v>JB2-87</v>
      </c>
      <c r="I190" t="str">
        <f t="shared" si="5"/>
        <v>JM2-88</v>
      </c>
    </row>
    <row r="191" spans="1:9" x14ac:dyDescent="0.25">
      <c r="A191">
        <v>189</v>
      </c>
      <c r="B191" t="s">
        <v>274</v>
      </c>
      <c r="C191" t="s">
        <v>259</v>
      </c>
      <c r="D191" t="s">
        <v>270</v>
      </c>
      <c r="E191" t="s">
        <v>258</v>
      </c>
      <c r="F191" t="s">
        <v>2594</v>
      </c>
      <c r="H191" t="str">
        <f t="shared" si="4"/>
        <v>JB2-90</v>
      </c>
      <c r="I191" t="str">
        <f t="shared" si="5"/>
        <v>JM2-89</v>
      </c>
    </row>
    <row r="192" spans="1:9" x14ac:dyDescent="0.25">
      <c r="A192">
        <v>190</v>
      </c>
      <c r="B192" t="s">
        <v>274</v>
      </c>
      <c r="C192" t="s">
        <v>258</v>
      </c>
      <c r="D192" t="s">
        <v>270</v>
      </c>
      <c r="E192" t="s">
        <v>259</v>
      </c>
      <c r="F192" t="s">
        <v>291</v>
      </c>
      <c r="H192" t="str">
        <f t="shared" si="4"/>
        <v>JB2-89</v>
      </c>
      <c r="I192" t="str">
        <f t="shared" si="5"/>
        <v>JM2-90</v>
      </c>
    </row>
    <row r="193" spans="1:9" x14ac:dyDescent="0.25">
      <c r="A193">
        <v>191</v>
      </c>
      <c r="B193" t="s">
        <v>274</v>
      </c>
      <c r="C193" t="s">
        <v>261</v>
      </c>
      <c r="D193" t="s">
        <v>270</v>
      </c>
      <c r="E193" t="s">
        <v>260</v>
      </c>
      <c r="F193" t="s">
        <v>2215</v>
      </c>
      <c r="H193" t="str">
        <f t="shared" si="4"/>
        <v>JB2-92</v>
      </c>
      <c r="I193" t="str">
        <f t="shared" si="5"/>
        <v>JM2-91</v>
      </c>
    </row>
    <row r="194" spans="1:9" x14ac:dyDescent="0.25">
      <c r="A194">
        <v>192</v>
      </c>
      <c r="B194" t="s">
        <v>274</v>
      </c>
      <c r="C194" t="s">
        <v>260</v>
      </c>
      <c r="D194" t="s">
        <v>270</v>
      </c>
      <c r="E194" t="s">
        <v>261</v>
      </c>
      <c r="F194" t="s">
        <v>2594</v>
      </c>
      <c r="H194" t="str">
        <f t="shared" si="4"/>
        <v>JB2-91</v>
      </c>
      <c r="I194" t="str">
        <f t="shared" si="5"/>
        <v>JM2-92</v>
      </c>
    </row>
    <row r="195" spans="1:9" x14ac:dyDescent="0.25">
      <c r="A195">
        <v>193</v>
      </c>
      <c r="B195" t="s">
        <v>274</v>
      </c>
      <c r="C195" t="s">
        <v>263</v>
      </c>
      <c r="D195" t="s">
        <v>270</v>
      </c>
      <c r="E195" t="s">
        <v>262</v>
      </c>
      <c r="F195" t="s">
        <v>528</v>
      </c>
      <c r="H195" t="str">
        <f t="shared" si="4"/>
        <v>JB2-94</v>
      </c>
      <c r="I195" t="str">
        <f t="shared" si="5"/>
        <v>JM2-93</v>
      </c>
    </row>
    <row r="196" spans="1:9" x14ac:dyDescent="0.25">
      <c r="A196">
        <v>194</v>
      </c>
      <c r="B196" t="s">
        <v>274</v>
      </c>
      <c r="C196" t="s">
        <v>262</v>
      </c>
      <c r="D196" t="s">
        <v>270</v>
      </c>
      <c r="E196" t="s">
        <v>263</v>
      </c>
      <c r="F196" t="s">
        <v>2594</v>
      </c>
      <c r="H196" t="str">
        <f t="shared" ref="H196:H259" si="6">B196&amp;"-"&amp;C196</f>
        <v>JB2-93</v>
      </c>
      <c r="I196" t="str">
        <f t="shared" ref="I196:I259" si="7">D196&amp;"-"&amp;E196</f>
        <v>JM2-94</v>
      </c>
    </row>
    <row r="197" spans="1:9" x14ac:dyDescent="0.25">
      <c r="A197">
        <v>195</v>
      </c>
      <c r="B197" t="s">
        <v>274</v>
      </c>
      <c r="C197" t="s">
        <v>265</v>
      </c>
      <c r="D197" t="s">
        <v>270</v>
      </c>
      <c r="E197" t="s">
        <v>264</v>
      </c>
      <c r="F197" t="s">
        <v>532</v>
      </c>
      <c r="H197" t="str">
        <f t="shared" si="6"/>
        <v>JB2-96</v>
      </c>
      <c r="I197" t="str">
        <f t="shared" si="7"/>
        <v>JM2-95</v>
      </c>
    </row>
    <row r="198" spans="1:9" x14ac:dyDescent="0.25">
      <c r="A198">
        <v>196</v>
      </c>
      <c r="B198" t="s">
        <v>274</v>
      </c>
      <c r="C198" t="s">
        <v>264</v>
      </c>
      <c r="D198" t="s">
        <v>270</v>
      </c>
      <c r="E198" t="s">
        <v>265</v>
      </c>
      <c r="F198" t="s">
        <v>2594</v>
      </c>
      <c r="H198" t="str">
        <f t="shared" si="6"/>
        <v>JB2-95</v>
      </c>
      <c r="I198" t="str">
        <f t="shared" si="7"/>
        <v>JM2-96</v>
      </c>
    </row>
    <row r="199" spans="1:9" x14ac:dyDescent="0.25">
      <c r="A199">
        <v>197</v>
      </c>
      <c r="B199" t="s">
        <v>274</v>
      </c>
      <c r="C199" t="s">
        <v>267</v>
      </c>
      <c r="D199" t="s">
        <v>270</v>
      </c>
      <c r="E199" t="s">
        <v>266</v>
      </c>
      <c r="F199" t="s">
        <v>536</v>
      </c>
      <c r="H199" t="str">
        <f t="shared" si="6"/>
        <v>JB2-98</v>
      </c>
      <c r="I199" t="str">
        <f t="shared" si="7"/>
        <v>JM2-97</v>
      </c>
    </row>
    <row r="200" spans="1:9" x14ac:dyDescent="0.25">
      <c r="A200">
        <v>198</v>
      </c>
      <c r="B200" t="s">
        <v>274</v>
      </c>
      <c r="C200" t="s">
        <v>266</v>
      </c>
      <c r="D200" t="s">
        <v>270</v>
      </c>
      <c r="E200" t="s">
        <v>267</v>
      </c>
      <c r="F200" t="s">
        <v>2594</v>
      </c>
      <c r="H200" t="str">
        <f t="shared" si="6"/>
        <v>JB2-97</v>
      </c>
      <c r="I200" t="str">
        <f t="shared" si="7"/>
        <v>JM2-98</v>
      </c>
    </row>
    <row r="201" spans="1:9" x14ac:dyDescent="0.25">
      <c r="A201">
        <v>199</v>
      </c>
      <c r="B201" t="s">
        <v>274</v>
      </c>
      <c r="C201" t="s">
        <v>269</v>
      </c>
      <c r="D201" t="s">
        <v>270</v>
      </c>
      <c r="E201" t="s">
        <v>268</v>
      </c>
      <c r="F201" t="s">
        <v>540</v>
      </c>
      <c r="H201" t="str">
        <f t="shared" si="6"/>
        <v>JB2-100</v>
      </c>
      <c r="I201" t="str">
        <f t="shared" si="7"/>
        <v>JM2-99</v>
      </c>
    </row>
    <row r="202" spans="1:9" x14ac:dyDescent="0.25">
      <c r="A202">
        <v>200</v>
      </c>
      <c r="B202" t="s">
        <v>274</v>
      </c>
      <c r="C202" t="s">
        <v>268</v>
      </c>
      <c r="D202" t="s">
        <v>270</v>
      </c>
      <c r="E202" t="s">
        <v>269</v>
      </c>
      <c r="F202" t="s">
        <v>2594</v>
      </c>
      <c r="H202" t="str">
        <f t="shared" si="6"/>
        <v>JB2-99</v>
      </c>
      <c r="I202" t="str">
        <f t="shared" si="7"/>
        <v>JM2-100</v>
      </c>
    </row>
    <row r="203" spans="1:9" x14ac:dyDescent="0.25">
      <c r="A203">
        <v>201</v>
      </c>
      <c r="B203" t="s">
        <v>275</v>
      </c>
      <c r="C203" t="s">
        <v>171</v>
      </c>
      <c r="D203" t="s">
        <v>271</v>
      </c>
      <c r="E203" t="s">
        <v>170</v>
      </c>
      <c r="F203" t="s">
        <v>2594</v>
      </c>
      <c r="H203" t="str">
        <f t="shared" si="6"/>
        <v>JB3-2</v>
      </c>
      <c r="I203" t="str">
        <f t="shared" si="7"/>
        <v>JM3-1</v>
      </c>
    </row>
    <row r="204" spans="1:9" x14ac:dyDescent="0.25">
      <c r="A204">
        <v>202</v>
      </c>
      <c r="B204" t="s">
        <v>275</v>
      </c>
      <c r="C204" t="s">
        <v>170</v>
      </c>
      <c r="D204" t="s">
        <v>271</v>
      </c>
      <c r="E204" t="s">
        <v>171</v>
      </c>
      <c r="F204" t="s">
        <v>2594</v>
      </c>
      <c r="H204" t="str">
        <f t="shared" si="6"/>
        <v>JB3-1</v>
      </c>
      <c r="I204" t="str">
        <f t="shared" si="7"/>
        <v>JM3-2</v>
      </c>
    </row>
    <row r="205" spans="1:9" x14ac:dyDescent="0.25">
      <c r="A205">
        <v>203</v>
      </c>
      <c r="B205" t="s">
        <v>275</v>
      </c>
      <c r="C205" t="s">
        <v>173</v>
      </c>
      <c r="D205" t="s">
        <v>271</v>
      </c>
      <c r="E205" t="s">
        <v>172</v>
      </c>
      <c r="F205" t="s">
        <v>2594</v>
      </c>
      <c r="H205" t="str">
        <f t="shared" si="6"/>
        <v>JB3-4</v>
      </c>
      <c r="I205" t="str">
        <f t="shared" si="7"/>
        <v>JM3-3</v>
      </c>
    </row>
    <row r="206" spans="1:9" x14ac:dyDescent="0.25">
      <c r="A206">
        <v>204</v>
      </c>
      <c r="B206" t="s">
        <v>275</v>
      </c>
      <c r="C206" t="s">
        <v>172</v>
      </c>
      <c r="D206" t="s">
        <v>271</v>
      </c>
      <c r="E206" t="s">
        <v>173</v>
      </c>
      <c r="F206" t="s">
        <v>2594</v>
      </c>
      <c r="H206" t="str">
        <f t="shared" si="6"/>
        <v>JB3-3</v>
      </c>
      <c r="I206" t="str">
        <f t="shared" si="7"/>
        <v>JM3-4</v>
      </c>
    </row>
    <row r="207" spans="1:9" x14ac:dyDescent="0.25">
      <c r="A207">
        <v>205</v>
      </c>
      <c r="B207" t="s">
        <v>275</v>
      </c>
      <c r="C207" t="s">
        <v>175</v>
      </c>
      <c r="D207" t="s">
        <v>271</v>
      </c>
      <c r="E207" t="s">
        <v>174</v>
      </c>
      <c r="F207" t="s">
        <v>291</v>
      </c>
      <c r="H207" t="str">
        <f t="shared" si="6"/>
        <v>JB3-6</v>
      </c>
      <c r="I207" t="str">
        <f t="shared" si="7"/>
        <v>JM3-5</v>
      </c>
    </row>
    <row r="208" spans="1:9" x14ac:dyDescent="0.25">
      <c r="A208">
        <v>206</v>
      </c>
      <c r="B208" t="s">
        <v>275</v>
      </c>
      <c r="C208" t="s">
        <v>174</v>
      </c>
      <c r="D208" t="s">
        <v>271</v>
      </c>
      <c r="E208" t="s">
        <v>175</v>
      </c>
      <c r="F208" t="s">
        <v>291</v>
      </c>
      <c r="H208" t="str">
        <f t="shared" si="6"/>
        <v>JB3-5</v>
      </c>
      <c r="I208" t="str">
        <f t="shared" si="7"/>
        <v>JM3-6</v>
      </c>
    </row>
    <row r="209" spans="1:9" x14ac:dyDescent="0.25">
      <c r="A209">
        <v>207</v>
      </c>
      <c r="B209" t="s">
        <v>275</v>
      </c>
      <c r="C209" t="s">
        <v>177</v>
      </c>
      <c r="D209" t="s">
        <v>271</v>
      </c>
      <c r="E209" t="s">
        <v>176</v>
      </c>
      <c r="F209" t="s">
        <v>2594</v>
      </c>
      <c r="H209" t="str">
        <f t="shared" si="6"/>
        <v>JB3-8</v>
      </c>
      <c r="I209" t="str">
        <f t="shared" si="7"/>
        <v>JM3-7</v>
      </c>
    </row>
    <row r="210" spans="1:9" x14ac:dyDescent="0.25">
      <c r="A210">
        <v>208</v>
      </c>
      <c r="B210" t="s">
        <v>275</v>
      </c>
      <c r="C210" t="s">
        <v>176</v>
      </c>
      <c r="D210" t="s">
        <v>271</v>
      </c>
      <c r="E210" t="s">
        <v>177</v>
      </c>
      <c r="F210" t="s">
        <v>2594</v>
      </c>
      <c r="H210" t="str">
        <f t="shared" si="6"/>
        <v>JB3-7</v>
      </c>
      <c r="I210" t="str">
        <f t="shared" si="7"/>
        <v>JM3-8</v>
      </c>
    </row>
    <row r="211" spans="1:9" x14ac:dyDescent="0.25">
      <c r="A211">
        <v>209</v>
      </c>
      <c r="B211" t="s">
        <v>275</v>
      </c>
      <c r="C211" t="s">
        <v>179</v>
      </c>
      <c r="D211" t="s">
        <v>271</v>
      </c>
      <c r="E211" t="s">
        <v>178</v>
      </c>
      <c r="F211" t="s">
        <v>2594</v>
      </c>
      <c r="H211" t="str">
        <f t="shared" si="6"/>
        <v>JB3-10</v>
      </c>
      <c r="I211" t="str">
        <f t="shared" si="7"/>
        <v>JM3-9</v>
      </c>
    </row>
    <row r="212" spans="1:9" x14ac:dyDescent="0.25">
      <c r="A212">
        <v>210</v>
      </c>
      <c r="B212" t="s">
        <v>275</v>
      </c>
      <c r="C212" t="s">
        <v>178</v>
      </c>
      <c r="D212" t="s">
        <v>271</v>
      </c>
      <c r="E212" t="s">
        <v>179</v>
      </c>
      <c r="F212" t="s">
        <v>2594</v>
      </c>
      <c r="H212" t="str">
        <f t="shared" si="6"/>
        <v>JB3-9</v>
      </c>
      <c r="I212" t="str">
        <f t="shared" si="7"/>
        <v>JM3-10</v>
      </c>
    </row>
    <row r="213" spans="1:9" x14ac:dyDescent="0.25">
      <c r="A213">
        <v>211</v>
      </c>
      <c r="B213" t="s">
        <v>275</v>
      </c>
      <c r="C213" t="s">
        <v>181</v>
      </c>
      <c r="D213" t="s">
        <v>271</v>
      </c>
      <c r="E213" t="s">
        <v>180</v>
      </c>
      <c r="F213" t="s">
        <v>291</v>
      </c>
      <c r="H213" t="str">
        <f t="shared" si="6"/>
        <v>JB3-12</v>
      </c>
      <c r="I213" t="str">
        <f t="shared" si="7"/>
        <v>JM3-11</v>
      </c>
    </row>
    <row r="214" spans="1:9" x14ac:dyDescent="0.25">
      <c r="A214">
        <v>212</v>
      </c>
      <c r="B214" t="s">
        <v>275</v>
      </c>
      <c r="C214" t="s">
        <v>180</v>
      </c>
      <c r="D214" t="s">
        <v>271</v>
      </c>
      <c r="E214" t="s">
        <v>181</v>
      </c>
      <c r="F214" t="s">
        <v>291</v>
      </c>
      <c r="H214" t="str">
        <f t="shared" si="6"/>
        <v>JB3-11</v>
      </c>
      <c r="I214" t="str">
        <f t="shared" si="7"/>
        <v>JM3-12</v>
      </c>
    </row>
    <row r="215" spans="1:9" x14ac:dyDescent="0.25">
      <c r="A215">
        <v>213</v>
      </c>
      <c r="B215" t="s">
        <v>275</v>
      </c>
      <c r="C215" t="s">
        <v>183</v>
      </c>
      <c r="D215" t="s">
        <v>271</v>
      </c>
      <c r="E215" t="s">
        <v>182</v>
      </c>
      <c r="F215" t="s">
        <v>2594</v>
      </c>
      <c r="H215" t="str">
        <f t="shared" si="6"/>
        <v>JB3-14</v>
      </c>
      <c r="I215" t="str">
        <f t="shared" si="7"/>
        <v>JM3-13</v>
      </c>
    </row>
    <row r="216" spans="1:9" x14ac:dyDescent="0.25">
      <c r="A216">
        <v>214</v>
      </c>
      <c r="B216" t="s">
        <v>275</v>
      </c>
      <c r="C216" t="s">
        <v>182</v>
      </c>
      <c r="D216" t="s">
        <v>271</v>
      </c>
      <c r="E216" t="s">
        <v>183</v>
      </c>
      <c r="F216" t="s">
        <v>2594</v>
      </c>
      <c r="H216" t="str">
        <f t="shared" si="6"/>
        <v>JB3-13</v>
      </c>
      <c r="I216" t="str">
        <f t="shared" si="7"/>
        <v>JM3-14</v>
      </c>
    </row>
    <row r="217" spans="1:9" x14ac:dyDescent="0.25">
      <c r="A217">
        <v>215</v>
      </c>
      <c r="B217" t="s">
        <v>275</v>
      </c>
      <c r="C217" t="s">
        <v>185</v>
      </c>
      <c r="D217" t="s">
        <v>271</v>
      </c>
      <c r="E217" t="s">
        <v>184</v>
      </c>
      <c r="F217" t="s">
        <v>2594</v>
      </c>
      <c r="H217" t="str">
        <f t="shared" si="6"/>
        <v>JB3-16</v>
      </c>
      <c r="I217" t="str">
        <f t="shared" si="7"/>
        <v>JM3-15</v>
      </c>
    </row>
    <row r="218" spans="1:9" x14ac:dyDescent="0.25">
      <c r="A218">
        <v>216</v>
      </c>
      <c r="B218" t="s">
        <v>275</v>
      </c>
      <c r="C218" t="s">
        <v>184</v>
      </c>
      <c r="D218" t="s">
        <v>271</v>
      </c>
      <c r="E218" t="s">
        <v>185</v>
      </c>
      <c r="F218" t="s">
        <v>2594</v>
      </c>
      <c r="H218" t="str">
        <f t="shared" si="6"/>
        <v>JB3-15</v>
      </c>
      <c r="I218" t="str">
        <f t="shared" si="7"/>
        <v>JM3-16</v>
      </c>
    </row>
    <row r="219" spans="1:9" x14ac:dyDescent="0.25">
      <c r="A219">
        <v>217</v>
      </c>
      <c r="B219" t="s">
        <v>275</v>
      </c>
      <c r="C219" t="s">
        <v>187</v>
      </c>
      <c r="D219" t="s">
        <v>271</v>
      </c>
      <c r="E219" t="s">
        <v>186</v>
      </c>
      <c r="F219" t="s">
        <v>291</v>
      </c>
      <c r="H219" t="str">
        <f t="shared" si="6"/>
        <v>JB3-18</v>
      </c>
      <c r="I219" t="str">
        <f t="shared" si="7"/>
        <v>JM3-17</v>
      </c>
    </row>
    <row r="220" spans="1:9" x14ac:dyDescent="0.25">
      <c r="A220">
        <v>218</v>
      </c>
      <c r="B220" t="s">
        <v>275</v>
      </c>
      <c r="C220" t="s">
        <v>186</v>
      </c>
      <c r="D220" t="s">
        <v>271</v>
      </c>
      <c r="E220" t="s">
        <v>187</v>
      </c>
      <c r="F220" t="s">
        <v>291</v>
      </c>
      <c r="H220" t="str">
        <f t="shared" si="6"/>
        <v>JB3-17</v>
      </c>
      <c r="I220" t="str">
        <f t="shared" si="7"/>
        <v>JM3-18</v>
      </c>
    </row>
    <row r="221" spans="1:9" x14ac:dyDescent="0.25">
      <c r="A221">
        <v>219</v>
      </c>
      <c r="B221" t="s">
        <v>275</v>
      </c>
      <c r="C221" t="s">
        <v>189</v>
      </c>
      <c r="D221" t="s">
        <v>271</v>
      </c>
      <c r="E221" t="s">
        <v>188</v>
      </c>
      <c r="F221" t="s">
        <v>2594</v>
      </c>
      <c r="H221" t="str">
        <f t="shared" si="6"/>
        <v>JB3-20</v>
      </c>
      <c r="I221" t="str">
        <f t="shared" si="7"/>
        <v>JM3-19</v>
      </c>
    </row>
    <row r="222" spans="1:9" x14ac:dyDescent="0.25">
      <c r="A222">
        <v>220</v>
      </c>
      <c r="B222" t="s">
        <v>275</v>
      </c>
      <c r="C222" t="s">
        <v>188</v>
      </c>
      <c r="D222" t="s">
        <v>271</v>
      </c>
      <c r="E222" t="s">
        <v>189</v>
      </c>
      <c r="F222" t="s">
        <v>2594</v>
      </c>
      <c r="H222" t="str">
        <f t="shared" si="6"/>
        <v>JB3-19</v>
      </c>
      <c r="I222" t="str">
        <f t="shared" si="7"/>
        <v>JM3-20</v>
      </c>
    </row>
    <row r="223" spans="1:9" x14ac:dyDescent="0.25">
      <c r="A223">
        <v>221</v>
      </c>
      <c r="B223" t="s">
        <v>275</v>
      </c>
      <c r="C223" t="s">
        <v>191</v>
      </c>
      <c r="D223" t="s">
        <v>271</v>
      </c>
      <c r="E223" t="s">
        <v>190</v>
      </c>
      <c r="F223" t="s">
        <v>2594</v>
      </c>
      <c r="H223" t="str">
        <f t="shared" si="6"/>
        <v>JB3-22</v>
      </c>
      <c r="I223" t="str">
        <f t="shared" si="7"/>
        <v>JM3-21</v>
      </c>
    </row>
    <row r="224" spans="1:9" x14ac:dyDescent="0.25">
      <c r="A224">
        <v>222</v>
      </c>
      <c r="B224" t="s">
        <v>275</v>
      </c>
      <c r="C224" t="s">
        <v>190</v>
      </c>
      <c r="D224" t="s">
        <v>271</v>
      </c>
      <c r="E224" t="s">
        <v>191</v>
      </c>
      <c r="F224" t="s">
        <v>2594</v>
      </c>
      <c r="H224" t="str">
        <f t="shared" si="6"/>
        <v>JB3-21</v>
      </c>
      <c r="I224" t="str">
        <f t="shared" si="7"/>
        <v>JM3-22</v>
      </c>
    </row>
    <row r="225" spans="1:9" x14ac:dyDescent="0.25">
      <c r="A225">
        <v>223</v>
      </c>
      <c r="B225" t="s">
        <v>275</v>
      </c>
      <c r="C225" t="s">
        <v>193</v>
      </c>
      <c r="D225" t="s">
        <v>271</v>
      </c>
      <c r="E225" t="s">
        <v>192</v>
      </c>
      <c r="F225" t="s">
        <v>291</v>
      </c>
      <c r="H225" t="str">
        <f t="shared" si="6"/>
        <v>JB3-24</v>
      </c>
      <c r="I225" t="str">
        <f t="shared" si="7"/>
        <v>JM3-23</v>
      </c>
    </row>
    <row r="226" spans="1:9" x14ac:dyDescent="0.25">
      <c r="A226">
        <v>224</v>
      </c>
      <c r="B226" t="s">
        <v>275</v>
      </c>
      <c r="C226" t="s">
        <v>192</v>
      </c>
      <c r="D226" t="s">
        <v>271</v>
      </c>
      <c r="E226" t="s">
        <v>193</v>
      </c>
      <c r="F226" t="s">
        <v>291</v>
      </c>
      <c r="H226" t="str">
        <f t="shared" si="6"/>
        <v>JB3-23</v>
      </c>
      <c r="I226" t="str">
        <f t="shared" si="7"/>
        <v>JM3-24</v>
      </c>
    </row>
    <row r="227" spans="1:9" x14ac:dyDescent="0.25">
      <c r="A227">
        <v>225</v>
      </c>
      <c r="B227" t="s">
        <v>275</v>
      </c>
      <c r="C227" t="s">
        <v>195</v>
      </c>
      <c r="D227" t="s">
        <v>271</v>
      </c>
      <c r="E227" t="s">
        <v>194</v>
      </c>
      <c r="F227" t="s">
        <v>2594</v>
      </c>
      <c r="H227" t="str">
        <f t="shared" si="6"/>
        <v>JB3-26</v>
      </c>
      <c r="I227" t="str">
        <f t="shared" si="7"/>
        <v>JM3-25</v>
      </c>
    </row>
    <row r="228" spans="1:9" x14ac:dyDescent="0.25">
      <c r="A228">
        <v>226</v>
      </c>
      <c r="B228" t="s">
        <v>275</v>
      </c>
      <c r="C228" t="s">
        <v>194</v>
      </c>
      <c r="D228" t="s">
        <v>271</v>
      </c>
      <c r="E228" t="s">
        <v>195</v>
      </c>
      <c r="F228" t="s">
        <v>2594</v>
      </c>
      <c r="H228" t="str">
        <f t="shared" si="6"/>
        <v>JB3-25</v>
      </c>
      <c r="I228" t="str">
        <f t="shared" si="7"/>
        <v>JM3-26</v>
      </c>
    </row>
    <row r="229" spans="1:9" x14ac:dyDescent="0.25">
      <c r="A229">
        <v>227</v>
      </c>
      <c r="B229" t="s">
        <v>275</v>
      </c>
      <c r="C229" t="s">
        <v>197</v>
      </c>
      <c r="D229" t="s">
        <v>271</v>
      </c>
      <c r="E229" t="s">
        <v>196</v>
      </c>
      <c r="F229" t="s">
        <v>2594</v>
      </c>
      <c r="H229" t="str">
        <f t="shared" si="6"/>
        <v>JB3-28</v>
      </c>
      <c r="I229" t="str">
        <f t="shared" si="7"/>
        <v>JM3-27</v>
      </c>
    </row>
    <row r="230" spans="1:9" x14ac:dyDescent="0.25">
      <c r="A230">
        <v>228</v>
      </c>
      <c r="B230" t="s">
        <v>275</v>
      </c>
      <c r="C230" t="s">
        <v>196</v>
      </c>
      <c r="D230" t="s">
        <v>271</v>
      </c>
      <c r="E230" t="s">
        <v>197</v>
      </c>
      <c r="F230" t="s">
        <v>2594</v>
      </c>
      <c r="H230" t="str">
        <f t="shared" si="6"/>
        <v>JB3-27</v>
      </c>
      <c r="I230" t="str">
        <f t="shared" si="7"/>
        <v>JM3-28</v>
      </c>
    </row>
    <row r="231" spans="1:9" x14ac:dyDescent="0.25">
      <c r="A231">
        <v>229</v>
      </c>
      <c r="B231" t="s">
        <v>275</v>
      </c>
      <c r="C231" t="s">
        <v>199</v>
      </c>
      <c r="D231" t="s">
        <v>271</v>
      </c>
      <c r="E231" t="s">
        <v>198</v>
      </c>
      <c r="F231" t="s">
        <v>291</v>
      </c>
      <c r="H231" t="str">
        <f t="shared" si="6"/>
        <v>JB3-30</v>
      </c>
      <c r="I231" t="str">
        <f t="shared" si="7"/>
        <v>JM3-29</v>
      </c>
    </row>
    <row r="232" spans="1:9" x14ac:dyDescent="0.25">
      <c r="A232">
        <v>230</v>
      </c>
      <c r="B232" t="s">
        <v>275</v>
      </c>
      <c r="C232" t="s">
        <v>198</v>
      </c>
      <c r="D232" t="s">
        <v>271</v>
      </c>
      <c r="E232" t="s">
        <v>199</v>
      </c>
      <c r="F232" t="s">
        <v>291</v>
      </c>
      <c r="H232" t="str">
        <f t="shared" si="6"/>
        <v>JB3-29</v>
      </c>
      <c r="I232" t="str">
        <f t="shared" si="7"/>
        <v>JM3-30</v>
      </c>
    </row>
    <row r="233" spans="1:9" x14ac:dyDescent="0.25">
      <c r="A233">
        <v>231</v>
      </c>
      <c r="B233" t="s">
        <v>275</v>
      </c>
      <c r="C233" t="s">
        <v>201</v>
      </c>
      <c r="D233" t="s">
        <v>271</v>
      </c>
      <c r="E233" t="s">
        <v>200</v>
      </c>
      <c r="F233" t="s">
        <v>2594</v>
      </c>
      <c r="H233" t="str">
        <f t="shared" si="6"/>
        <v>JB3-32</v>
      </c>
      <c r="I233" t="str">
        <f t="shared" si="7"/>
        <v>JM3-31</v>
      </c>
    </row>
    <row r="234" spans="1:9" x14ac:dyDescent="0.25">
      <c r="A234">
        <v>232</v>
      </c>
      <c r="B234" t="s">
        <v>275</v>
      </c>
      <c r="C234" t="s">
        <v>200</v>
      </c>
      <c r="D234" t="s">
        <v>271</v>
      </c>
      <c r="E234" t="s">
        <v>201</v>
      </c>
      <c r="F234" t="s">
        <v>2594</v>
      </c>
      <c r="H234" t="str">
        <f t="shared" si="6"/>
        <v>JB3-31</v>
      </c>
      <c r="I234" t="str">
        <f t="shared" si="7"/>
        <v>JM3-32</v>
      </c>
    </row>
    <row r="235" spans="1:9" x14ac:dyDescent="0.25">
      <c r="A235">
        <v>233</v>
      </c>
      <c r="B235" t="s">
        <v>275</v>
      </c>
      <c r="C235" t="s">
        <v>203</v>
      </c>
      <c r="D235" t="s">
        <v>271</v>
      </c>
      <c r="E235" t="s">
        <v>202</v>
      </c>
      <c r="F235" t="s">
        <v>2594</v>
      </c>
      <c r="H235" t="str">
        <f t="shared" si="6"/>
        <v>JB3-34</v>
      </c>
      <c r="I235" t="str">
        <f t="shared" si="7"/>
        <v>JM3-33</v>
      </c>
    </row>
    <row r="236" spans="1:9" x14ac:dyDescent="0.25">
      <c r="A236">
        <v>234</v>
      </c>
      <c r="B236" t="s">
        <v>275</v>
      </c>
      <c r="C236" t="s">
        <v>202</v>
      </c>
      <c r="D236" t="s">
        <v>271</v>
      </c>
      <c r="E236" t="s">
        <v>203</v>
      </c>
      <c r="F236" t="s">
        <v>2594</v>
      </c>
      <c r="H236" t="str">
        <f t="shared" si="6"/>
        <v>JB3-33</v>
      </c>
      <c r="I236" t="str">
        <f t="shared" si="7"/>
        <v>JM3-34</v>
      </c>
    </row>
    <row r="237" spans="1:9" x14ac:dyDescent="0.25">
      <c r="A237">
        <v>235</v>
      </c>
      <c r="B237" t="s">
        <v>275</v>
      </c>
      <c r="C237" t="s">
        <v>205</v>
      </c>
      <c r="D237" t="s">
        <v>271</v>
      </c>
      <c r="E237" t="s">
        <v>204</v>
      </c>
      <c r="F237" t="s">
        <v>291</v>
      </c>
      <c r="H237" t="str">
        <f t="shared" si="6"/>
        <v>JB3-36</v>
      </c>
      <c r="I237" t="str">
        <f t="shared" si="7"/>
        <v>JM3-35</v>
      </c>
    </row>
    <row r="238" spans="1:9" x14ac:dyDescent="0.25">
      <c r="A238">
        <v>236</v>
      </c>
      <c r="B238" t="s">
        <v>275</v>
      </c>
      <c r="C238" t="s">
        <v>204</v>
      </c>
      <c r="D238" t="s">
        <v>271</v>
      </c>
      <c r="E238" t="s">
        <v>205</v>
      </c>
      <c r="F238" t="s">
        <v>291</v>
      </c>
      <c r="H238" t="str">
        <f t="shared" si="6"/>
        <v>JB3-35</v>
      </c>
      <c r="I238" t="str">
        <f t="shared" si="7"/>
        <v>JM3-36</v>
      </c>
    </row>
    <row r="239" spans="1:9" x14ac:dyDescent="0.25">
      <c r="A239">
        <v>237</v>
      </c>
      <c r="B239" t="s">
        <v>275</v>
      </c>
      <c r="C239" t="s">
        <v>207</v>
      </c>
      <c r="D239" t="s">
        <v>271</v>
      </c>
      <c r="E239" t="s">
        <v>206</v>
      </c>
      <c r="F239" t="s">
        <v>2594</v>
      </c>
      <c r="H239" t="str">
        <f t="shared" si="6"/>
        <v>JB3-38</v>
      </c>
      <c r="I239" t="str">
        <f t="shared" si="7"/>
        <v>JM3-37</v>
      </c>
    </row>
    <row r="240" spans="1:9" x14ac:dyDescent="0.25">
      <c r="A240">
        <v>238</v>
      </c>
      <c r="B240" t="s">
        <v>275</v>
      </c>
      <c r="C240" t="s">
        <v>206</v>
      </c>
      <c r="D240" t="s">
        <v>271</v>
      </c>
      <c r="E240" t="s">
        <v>207</v>
      </c>
      <c r="F240" t="s">
        <v>2594</v>
      </c>
      <c r="H240" t="str">
        <f t="shared" si="6"/>
        <v>JB3-37</v>
      </c>
      <c r="I240" t="str">
        <f t="shared" si="7"/>
        <v>JM3-38</v>
      </c>
    </row>
    <row r="241" spans="1:9" x14ac:dyDescent="0.25">
      <c r="A241">
        <v>239</v>
      </c>
      <c r="B241" t="s">
        <v>275</v>
      </c>
      <c r="C241" t="s">
        <v>209</v>
      </c>
      <c r="D241" t="s">
        <v>271</v>
      </c>
      <c r="E241" t="s">
        <v>208</v>
      </c>
      <c r="F241" t="s">
        <v>2594</v>
      </c>
      <c r="H241" t="str">
        <f t="shared" si="6"/>
        <v>JB3-40</v>
      </c>
      <c r="I241" t="str">
        <f t="shared" si="7"/>
        <v>JM3-39</v>
      </c>
    </row>
    <row r="242" spans="1:9" x14ac:dyDescent="0.25">
      <c r="A242">
        <v>240</v>
      </c>
      <c r="B242" t="s">
        <v>275</v>
      </c>
      <c r="C242" t="s">
        <v>208</v>
      </c>
      <c r="D242" t="s">
        <v>271</v>
      </c>
      <c r="E242" t="s">
        <v>209</v>
      </c>
      <c r="F242" t="s">
        <v>2594</v>
      </c>
      <c r="H242" t="str">
        <f t="shared" si="6"/>
        <v>JB3-39</v>
      </c>
      <c r="I242" t="str">
        <f t="shared" si="7"/>
        <v>JM3-40</v>
      </c>
    </row>
    <row r="243" spans="1:9" x14ac:dyDescent="0.25">
      <c r="A243">
        <v>241</v>
      </c>
      <c r="B243" t="s">
        <v>275</v>
      </c>
      <c r="C243" t="s">
        <v>211</v>
      </c>
      <c r="D243" t="s">
        <v>271</v>
      </c>
      <c r="E243" t="s">
        <v>210</v>
      </c>
      <c r="F243" t="s">
        <v>2594</v>
      </c>
      <c r="H243" t="str">
        <f t="shared" si="6"/>
        <v>JB3-42</v>
      </c>
      <c r="I243" t="str">
        <f t="shared" si="7"/>
        <v>JM3-41</v>
      </c>
    </row>
    <row r="244" spans="1:9" x14ac:dyDescent="0.25">
      <c r="A244">
        <v>242</v>
      </c>
      <c r="B244" t="s">
        <v>275</v>
      </c>
      <c r="C244" t="s">
        <v>210</v>
      </c>
      <c r="D244" t="s">
        <v>271</v>
      </c>
      <c r="E244" t="s">
        <v>211</v>
      </c>
      <c r="F244" t="s">
        <v>2594</v>
      </c>
      <c r="H244" t="str">
        <f t="shared" si="6"/>
        <v>JB3-41</v>
      </c>
      <c r="I244" t="str">
        <f t="shared" si="7"/>
        <v>JM3-42</v>
      </c>
    </row>
    <row r="245" spans="1:9" x14ac:dyDescent="0.25">
      <c r="A245">
        <v>243</v>
      </c>
      <c r="B245" t="s">
        <v>275</v>
      </c>
      <c r="C245" t="s">
        <v>213</v>
      </c>
      <c r="D245" t="s">
        <v>271</v>
      </c>
      <c r="E245" t="s">
        <v>212</v>
      </c>
      <c r="F245" t="s">
        <v>2594</v>
      </c>
      <c r="H245" t="str">
        <f t="shared" si="6"/>
        <v>JB3-44</v>
      </c>
      <c r="I245" t="str">
        <f t="shared" si="7"/>
        <v>JM3-43</v>
      </c>
    </row>
    <row r="246" spans="1:9" x14ac:dyDescent="0.25">
      <c r="A246">
        <v>244</v>
      </c>
      <c r="B246" t="s">
        <v>275</v>
      </c>
      <c r="C246" t="s">
        <v>212</v>
      </c>
      <c r="D246" t="s">
        <v>271</v>
      </c>
      <c r="E246" t="s">
        <v>213</v>
      </c>
      <c r="F246" t="s">
        <v>2594</v>
      </c>
      <c r="H246" t="str">
        <f t="shared" si="6"/>
        <v>JB3-43</v>
      </c>
      <c r="I246" t="str">
        <f t="shared" si="7"/>
        <v>JM3-44</v>
      </c>
    </row>
    <row r="247" spans="1:9" x14ac:dyDescent="0.25">
      <c r="A247">
        <v>245</v>
      </c>
      <c r="B247" t="s">
        <v>275</v>
      </c>
      <c r="C247" t="s">
        <v>215</v>
      </c>
      <c r="D247" t="s">
        <v>271</v>
      </c>
      <c r="E247" t="s">
        <v>214</v>
      </c>
      <c r="F247" t="s">
        <v>291</v>
      </c>
      <c r="H247" t="str">
        <f t="shared" si="6"/>
        <v>JB3-46</v>
      </c>
      <c r="I247" t="str">
        <f t="shared" si="7"/>
        <v>JM3-45</v>
      </c>
    </row>
    <row r="248" spans="1:9" x14ac:dyDescent="0.25">
      <c r="A248">
        <v>246</v>
      </c>
      <c r="B248" t="s">
        <v>275</v>
      </c>
      <c r="C248" t="s">
        <v>214</v>
      </c>
      <c r="D248" t="s">
        <v>271</v>
      </c>
      <c r="E248" t="s">
        <v>215</v>
      </c>
      <c r="F248" t="s">
        <v>291</v>
      </c>
      <c r="H248" t="str">
        <f t="shared" si="6"/>
        <v>JB3-45</v>
      </c>
      <c r="I248" t="str">
        <f t="shared" si="7"/>
        <v>JM3-46</v>
      </c>
    </row>
    <row r="249" spans="1:9" x14ac:dyDescent="0.25">
      <c r="A249">
        <v>247</v>
      </c>
      <c r="B249" t="s">
        <v>275</v>
      </c>
      <c r="C249" t="s">
        <v>217</v>
      </c>
      <c r="D249" t="s">
        <v>271</v>
      </c>
      <c r="E249" t="s">
        <v>216</v>
      </c>
      <c r="F249" t="s">
        <v>2278</v>
      </c>
      <c r="H249" t="str">
        <f t="shared" si="6"/>
        <v>JB3-48</v>
      </c>
      <c r="I249" t="str">
        <f t="shared" si="7"/>
        <v>JM3-47</v>
      </c>
    </row>
    <row r="250" spans="1:9" x14ac:dyDescent="0.25">
      <c r="A250">
        <v>248</v>
      </c>
      <c r="B250" t="s">
        <v>275</v>
      </c>
      <c r="C250" t="s">
        <v>216</v>
      </c>
      <c r="D250" t="s">
        <v>271</v>
      </c>
      <c r="E250" t="s">
        <v>217</v>
      </c>
      <c r="F250" t="s">
        <v>2594</v>
      </c>
      <c r="H250" t="str">
        <f t="shared" si="6"/>
        <v>JB3-47</v>
      </c>
      <c r="I250" t="str">
        <f t="shared" si="7"/>
        <v>JM3-48</v>
      </c>
    </row>
    <row r="251" spans="1:9" x14ac:dyDescent="0.25">
      <c r="A251">
        <v>249</v>
      </c>
      <c r="B251" t="s">
        <v>275</v>
      </c>
      <c r="C251" t="s">
        <v>219</v>
      </c>
      <c r="D251" t="s">
        <v>271</v>
      </c>
      <c r="E251" t="s">
        <v>218</v>
      </c>
      <c r="F251" t="s">
        <v>2281</v>
      </c>
      <c r="H251" t="str">
        <f t="shared" si="6"/>
        <v>JB3-50</v>
      </c>
      <c r="I251" t="str">
        <f t="shared" si="7"/>
        <v>JM3-49</v>
      </c>
    </row>
    <row r="252" spans="1:9" x14ac:dyDescent="0.25">
      <c r="A252">
        <v>250</v>
      </c>
      <c r="B252" t="s">
        <v>275</v>
      </c>
      <c r="C252" t="s">
        <v>218</v>
      </c>
      <c r="D252" t="s">
        <v>271</v>
      </c>
      <c r="E252" t="s">
        <v>219</v>
      </c>
      <c r="F252" t="s">
        <v>2594</v>
      </c>
      <c r="H252" t="str">
        <f t="shared" si="6"/>
        <v>JB3-49</v>
      </c>
      <c r="I252" t="str">
        <f t="shared" si="7"/>
        <v>JM3-50</v>
      </c>
    </row>
    <row r="253" spans="1:9" x14ac:dyDescent="0.25">
      <c r="A253">
        <v>251</v>
      </c>
      <c r="B253" t="s">
        <v>275</v>
      </c>
      <c r="C253" t="s">
        <v>221</v>
      </c>
      <c r="D253" t="s">
        <v>271</v>
      </c>
      <c r="E253" t="s">
        <v>220</v>
      </c>
      <c r="F253" t="s">
        <v>2284</v>
      </c>
      <c r="H253" t="str">
        <f t="shared" si="6"/>
        <v>JB3-52</v>
      </c>
      <c r="I253" t="str">
        <f t="shared" si="7"/>
        <v>JM3-51</v>
      </c>
    </row>
    <row r="254" spans="1:9" x14ac:dyDescent="0.25">
      <c r="A254">
        <v>252</v>
      </c>
      <c r="B254" t="s">
        <v>275</v>
      </c>
      <c r="C254" t="s">
        <v>220</v>
      </c>
      <c r="D254" t="s">
        <v>271</v>
      </c>
      <c r="E254" t="s">
        <v>221</v>
      </c>
      <c r="F254" t="s">
        <v>2594</v>
      </c>
      <c r="H254" t="str">
        <f t="shared" si="6"/>
        <v>JB3-51</v>
      </c>
      <c r="I254" t="str">
        <f t="shared" si="7"/>
        <v>JM3-52</v>
      </c>
    </row>
    <row r="255" spans="1:9" x14ac:dyDescent="0.25">
      <c r="A255">
        <v>253</v>
      </c>
      <c r="B255" t="s">
        <v>275</v>
      </c>
      <c r="C255" t="s">
        <v>223</v>
      </c>
      <c r="D255" t="s">
        <v>271</v>
      </c>
      <c r="E255" t="s">
        <v>222</v>
      </c>
      <c r="F255" t="s">
        <v>2287</v>
      </c>
      <c r="H255" t="str">
        <f t="shared" si="6"/>
        <v>JB3-54</v>
      </c>
      <c r="I255" t="str">
        <f t="shared" si="7"/>
        <v>JM3-53</v>
      </c>
    </row>
    <row r="256" spans="1:9" x14ac:dyDescent="0.25">
      <c r="A256">
        <v>254</v>
      </c>
      <c r="B256" t="s">
        <v>275</v>
      </c>
      <c r="C256" t="s">
        <v>222</v>
      </c>
      <c r="D256" t="s">
        <v>271</v>
      </c>
      <c r="E256" t="s">
        <v>223</v>
      </c>
      <c r="F256" t="s">
        <v>2594</v>
      </c>
      <c r="H256" t="str">
        <f t="shared" si="6"/>
        <v>JB3-53</v>
      </c>
      <c r="I256" t="str">
        <f t="shared" si="7"/>
        <v>JM3-54</v>
      </c>
    </row>
    <row r="257" spans="1:9" x14ac:dyDescent="0.25">
      <c r="A257">
        <v>255</v>
      </c>
      <c r="B257" t="s">
        <v>275</v>
      </c>
      <c r="C257" t="s">
        <v>225</v>
      </c>
      <c r="D257" t="s">
        <v>271</v>
      </c>
      <c r="E257" t="s">
        <v>224</v>
      </c>
      <c r="F257" t="s">
        <v>2290</v>
      </c>
      <c r="H257" t="str">
        <f t="shared" si="6"/>
        <v>JB3-56</v>
      </c>
      <c r="I257" t="str">
        <f t="shared" si="7"/>
        <v>JM3-55</v>
      </c>
    </row>
    <row r="258" spans="1:9" x14ac:dyDescent="0.25">
      <c r="A258">
        <v>256</v>
      </c>
      <c r="B258" t="s">
        <v>275</v>
      </c>
      <c r="C258" t="s">
        <v>224</v>
      </c>
      <c r="D258" t="s">
        <v>271</v>
      </c>
      <c r="E258" t="s">
        <v>225</v>
      </c>
      <c r="F258" t="s">
        <v>2594</v>
      </c>
      <c r="H258" t="str">
        <f t="shared" si="6"/>
        <v>JB3-55</v>
      </c>
      <c r="I258" t="str">
        <f t="shared" si="7"/>
        <v>JM3-56</v>
      </c>
    </row>
    <row r="259" spans="1:9" x14ac:dyDescent="0.25">
      <c r="A259">
        <v>257</v>
      </c>
      <c r="B259" t="s">
        <v>275</v>
      </c>
      <c r="C259" t="s">
        <v>227</v>
      </c>
      <c r="D259" t="s">
        <v>271</v>
      </c>
      <c r="E259" t="s">
        <v>226</v>
      </c>
      <c r="F259" t="s">
        <v>2594</v>
      </c>
      <c r="H259" t="str">
        <f t="shared" si="6"/>
        <v>JB3-58</v>
      </c>
      <c r="I259" t="str">
        <f t="shared" si="7"/>
        <v>JM3-57</v>
      </c>
    </row>
    <row r="260" spans="1:9" x14ac:dyDescent="0.25">
      <c r="A260">
        <v>258</v>
      </c>
      <c r="B260" t="s">
        <v>275</v>
      </c>
      <c r="C260" t="s">
        <v>226</v>
      </c>
      <c r="D260" t="s">
        <v>271</v>
      </c>
      <c r="E260" t="s">
        <v>227</v>
      </c>
      <c r="F260" t="s">
        <v>2594</v>
      </c>
      <c r="H260" t="str">
        <f t="shared" ref="H260:H262" si="8">B260&amp;"-"&amp;C260</f>
        <v>JB3-57</v>
      </c>
      <c r="I260" t="str">
        <f t="shared" ref="I260:I262" si="9">D260&amp;"-"&amp;E260</f>
        <v>JM3-58</v>
      </c>
    </row>
    <row r="261" spans="1:9" x14ac:dyDescent="0.25">
      <c r="A261">
        <v>259</v>
      </c>
      <c r="B261" t="s">
        <v>275</v>
      </c>
      <c r="C261" t="s">
        <v>229</v>
      </c>
      <c r="D261" t="s">
        <v>271</v>
      </c>
      <c r="E261" t="s">
        <v>228</v>
      </c>
      <c r="F261" t="s">
        <v>2594</v>
      </c>
      <c r="H261" t="str">
        <f t="shared" si="8"/>
        <v>JB3-60</v>
      </c>
      <c r="I261" t="str">
        <f t="shared" si="9"/>
        <v>JM3-59</v>
      </c>
    </row>
    <row r="262" spans="1:9" x14ac:dyDescent="0.25">
      <c r="A262">
        <v>260</v>
      </c>
      <c r="B262" t="s">
        <v>275</v>
      </c>
      <c r="C262" t="s">
        <v>228</v>
      </c>
      <c r="D262" t="s">
        <v>271</v>
      </c>
      <c r="E262" t="s">
        <v>229</v>
      </c>
      <c r="F262" t="s">
        <v>2594</v>
      </c>
      <c r="H262" t="str">
        <f t="shared" si="8"/>
        <v>JB3-59</v>
      </c>
      <c r="I262" t="str">
        <f t="shared" si="9"/>
        <v>JM3-60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:S7"/>
  <sheetViews>
    <sheetView workbookViewId="0"/>
  </sheetViews>
  <sheetFormatPr baseColWidth="10" defaultRowHeight="15" x14ac:dyDescent="0.25"/>
  <cols>
    <col min="2" max="2" width="15.140625" bestFit="1" customWidth="1"/>
  </cols>
  <sheetData>
    <row r="1" spans="1:19" x14ac:dyDescent="0.25">
      <c r="A1" s="10"/>
      <c r="B1" s="10"/>
    </row>
    <row r="2" spans="1:19" x14ac:dyDescent="0.25">
      <c r="A2" s="10" t="s">
        <v>109</v>
      </c>
      <c r="B2" s="11">
        <v>45474.35601851852</v>
      </c>
    </row>
    <row r="3" spans="1:19" x14ac:dyDescent="0.25">
      <c r="A3" s="10"/>
      <c r="B3" s="12"/>
      <c r="M3" t="s">
        <v>167</v>
      </c>
      <c r="O3" t="s">
        <v>2596</v>
      </c>
      <c r="Q3" t="s">
        <v>2595</v>
      </c>
      <c r="S3" t="s">
        <v>155</v>
      </c>
    </row>
    <row r="4" spans="1:19" x14ac:dyDescent="0.25">
      <c r="A4" s="79" t="s">
        <v>110</v>
      </c>
      <c r="B4" s="14"/>
    </row>
    <row r="5" spans="1:19" x14ac:dyDescent="0.25">
      <c r="A5" s="79"/>
      <c r="B5" s="14" t="str">
        <f>"v"&amp;B6&amp;"."&amp;B7</f>
        <v>v2.6.19</v>
      </c>
    </row>
    <row r="6" spans="1:19" x14ac:dyDescent="0.25">
      <c r="A6" s="16" t="s">
        <v>111</v>
      </c>
      <c r="B6" s="22" t="s">
        <v>133</v>
      </c>
    </row>
    <row r="7" spans="1:19" x14ac:dyDescent="0.25">
      <c r="A7" s="16" t="s">
        <v>112</v>
      </c>
      <c r="B7" s="14">
        <v>19</v>
      </c>
    </row>
  </sheetData>
  <mergeCells count="1">
    <mergeCell ref="A4:A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AK71"/>
  <sheetViews>
    <sheetView tabSelected="1" zoomScale="85" zoomScaleNormal="85" workbookViewId="0">
      <selection activeCell="H17" sqref="H17"/>
    </sheetView>
  </sheetViews>
  <sheetFormatPr baseColWidth="10" defaultColWidth="9.140625" defaultRowHeight="15" x14ac:dyDescent="0.25"/>
  <cols>
    <col min="1" max="4" width="9.140625" style="1"/>
    <col min="5" max="5" width="11.5703125" style="1" customWidth="1"/>
    <col min="6" max="6" width="15.7109375" style="1" customWidth="1"/>
    <col min="7" max="7" width="12.7109375" style="1" customWidth="1"/>
    <col min="8" max="8" width="16.85546875" style="1" customWidth="1"/>
    <col min="9" max="9" width="12.7109375" style="1" customWidth="1"/>
    <col min="10" max="19" width="9.140625" style="1"/>
    <col min="20" max="16384" width="9.140625" style="34"/>
  </cols>
  <sheetData>
    <row r="1" spans="1:37" x14ac:dyDescent="0.25"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</row>
    <row r="2" spans="1:37" x14ac:dyDescent="0.25"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x14ac:dyDescent="0.25"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1:37" ht="33.75" x14ac:dyDescent="0.5">
      <c r="F4" s="8"/>
      <c r="G4" s="8"/>
      <c r="H4" s="9" t="str">
        <f>"Pinout Planner and Trace length for " &amp;history!M3 &amp;" Series"</f>
        <v>Pinout Planner and Trace length for TEM0007 Series</v>
      </c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37" x14ac:dyDescent="0.25"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</row>
    <row r="6" spans="1:37" ht="21" x14ac:dyDescent="0.25">
      <c r="H6" s="7" t="str">
        <f>"Version " &amp; history!B5</f>
        <v>Version v2.6.19</v>
      </c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1:37" x14ac:dyDescent="0.25"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</row>
    <row r="8" spans="1:37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</row>
    <row r="9" spans="1:37" x14ac:dyDescent="0.25"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</row>
    <row r="10" spans="1:37" ht="20.25" customHeight="1" x14ac:dyDescent="0.35">
      <c r="A10" s="6"/>
      <c r="B10" s="3" t="s">
        <v>34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</row>
    <row r="11" spans="1:37" ht="0.75" hidden="1" customHeight="1" x14ac:dyDescent="0.25"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</row>
    <row r="12" spans="1:37" hidden="1" x14ac:dyDescent="0.25"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</row>
    <row r="13" spans="1:37" ht="0.75" customHeight="1" x14ac:dyDescent="0.25"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</row>
    <row r="14" spans="1:37" x14ac:dyDescent="0.25"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</row>
    <row r="15" spans="1:37" ht="15.75" thickBot="1" x14ac:dyDescent="0.3">
      <c r="M15" s="48"/>
      <c r="N15" s="48"/>
      <c r="O15" s="48"/>
      <c r="P15" s="48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37" ht="15.75" x14ac:dyDescent="0.25">
      <c r="E16" s="84" t="s">
        <v>33</v>
      </c>
      <c r="F16" s="85"/>
      <c r="H16" s="96"/>
      <c r="J16" s="84" t="s">
        <v>32</v>
      </c>
      <c r="K16" s="85"/>
      <c r="M16" s="48"/>
      <c r="N16" s="49"/>
      <c r="O16" s="49"/>
      <c r="P16" s="48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spans="1:37" ht="16.5" thickBot="1" x14ac:dyDescent="0.3">
      <c r="E17" s="82"/>
      <c r="F17" s="83"/>
      <c r="H17" s="97"/>
      <c r="J17" s="82"/>
      <c r="K17" s="83"/>
      <c r="M17" s="48"/>
      <c r="N17" s="80"/>
      <c r="O17" s="80"/>
      <c r="P17" s="48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1:37" ht="18.75" x14ac:dyDescent="0.25">
      <c r="H18" s="35" t="s">
        <v>31</v>
      </c>
      <c r="I18" s="36"/>
      <c r="M18" s="48"/>
      <c r="N18" s="48"/>
      <c r="O18" s="48"/>
      <c r="P18" s="48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1:37" ht="26.25" x14ac:dyDescent="0.4">
      <c r="G19" s="38"/>
      <c r="H19" s="38" t="s">
        <v>50</v>
      </c>
      <c r="I19" s="37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1:37" ht="26.25" x14ac:dyDescent="0.4">
      <c r="H20" s="38" t="s">
        <v>51</v>
      </c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spans="1:37" ht="19.5" customHeight="1" thickBot="1" x14ac:dyDescent="0.3">
      <c r="A21" s="2"/>
      <c r="B21" s="2"/>
      <c r="C21" s="2"/>
      <c r="D21" s="2"/>
      <c r="E21" s="2"/>
      <c r="F21" s="2"/>
      <c r="G21" s="81" t="s">
        <v>30</v>
      </c>
      <c r="H21" s="81"/>
      <c r="I21" s="81"/>
      <c r="J21" s="2"/>
      <c r="K21" s="2"/>
      <c r="L21" s="2"/>
      <c r="M21" s="2"/>
      <c r="N21" s="2"/>
      <c r="O21" s="2"/>
      <c r="P21" s="2"/>
      <c r="Q21" s="2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1:37" ht="15.75" thickTop="1" x14ac:dyDescent="0.25"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</row>
    <row r="23" spans="1:37" ht="21" x14ac:dyDescent="0.35">
      <c r="B23" s="3" t="s">
        <v>29</v>
      </c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:37" x14ac:dyDescent="0.25"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:37" x14ac:dyDescent="0.25">
      <c r="C25" s="1" t="s">
        <v>28</v>
      </c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</row>
    <row r="26" spans="1:37" x14ac:dyDescent="0.25">
      <c r="C26" s="1" t="s">
        <v>27</v>
      </c>
      <c r="F26" s="5">
        <f>history!B2</f>
        <v>45474.35601851852</v>
      </c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:37" x14ac:dyDescent="0.25">
      <c r="C27" s="4" t="s">
        <v>26</v>
      </c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:37" x14ac:dyDescent="0.25">
      <c r="C28" s="1" t="s">
        <v>25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:37" ht="15.75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:37" x14ac:dyDescent="0.25"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</row>
    <row r="31" spans="1:37" ht="21" x14ac:dyDescent="0.35">
      <c r="B31" s="3" t="s">
        <v>24</v>
      </c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spans="1:37" x14ac:dyDescent="0.25"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1:37" x14ac:dyDescent="0.25">
      <c r="C33" s="4" t="s">
        <v>23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</row>
    <row r="34" spans="1:37" x14ac:dyDescent="0.25">
      <c r="C34" s="4" t="s">
        <v>22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</row>
    <row r="35" spans="1:37" x14ac:dyDescent="0.25">
      <c r="C35" s="4" t="s">
        <v>21</v>
      </c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:37" x14ac:dyDescent="0.25"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:37" ht="15.75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:37" x14ac:dyDescent="0.25"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spans="1:37" ht="21" x14ac:dyDescent="0.35">
      <c r="B39" s="3" t="s">
        <v>20</v>
      </c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spans="1:37" x14ac:dyDescent="0.25"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  <row r="41" spans="1:37" x14ac:dyDescent="0.25">
      <c r="C41" s="1" t="s">
        <v>52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</row>
    <row r="42" spans="1:37" x14ac:dyDescent="0.25">
      <c r="C42" s="1" t="s">
        <v>53</v>
      </c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</row>
    <row r="43" spans="1:37" x14ac:dyDescent="0.25"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</row>
    <row r="44" spans="1:37" x14ac:dyDescent="0.25"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</row>
    <row r="45" spans="1:37" x14ac:dyDescent="0.25"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</row>
    <row r="46" spans="1:37" x14ac:dyDescent="0.25"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</row>
    <row r="47" spans="1:37" x14ac:dyDescent="0.25"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</row>
    <row r="48" spans="1:37" x14ac:dyDescent="0.25"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</row>
    <row r="49" spans="20:37" x14ac:dyDescent="0.25"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</row>
    <row r="50" spans="20:37" x14ac:dyDescent="0.25"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</row>
    <row r="51" spans="20:37" x14ac:dyDescent="0.25"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</row>
    <row r="52" spans="20:37" x14ac:dyDescent="0.25"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</row>
    <row r="53" spans="20:37" x14ac:dyDescent="0.25"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</row>
    <row r="54" spans="20:37" x14ac:dyDescent="0.25"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</row>
    <row r="55" spans="20:37" x14ac:dyDescent="0.25"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20:37" x14ac:dyDescent="0.25"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20:37" x14ac:dyDescent="0.25"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20:37" x14ac:dyDescent="0.25"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20:37" x14ac:dyDescent="0.25"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20:37" x14ac:dyDescent="0.25"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20:37" x14ac:dyDescent="0.25"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20:37" x14ac:dyDescent="0.25"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20:37" x14ac:dyDescent="0.25"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</row>
    <row r="64" spans="20:37" x14ac:dyDescent="0.25"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</row>
    <row r="65" spans="20:37" x14ac:dyDescent="0.25"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</row>
    <row r="66" spans="20:37" x14ac:dyDescent="0.25"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</row>
    <row r="67" spans="20:37" x14ac:dyDescent="0.25"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</row>
    <row r="68" spans="20:37" x14ac:dyDescent="0.25"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</row>
    <row r="69" spans="20:37" x14ac:dyDescent="0.25"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</row>
    <row r="70" spans="20:37" x14ac:dyDescent="0.25"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</row>
    <row r="71" spans="20:37" x14ac:dyDescent="0.25"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</row>
  </sheetData>
  <mergeCells count="6">
    <mergeCell ref="N17:O17"/>
    <mergeCell ref="G21:I21"/>
    <mergeCell ref="J17:K17"/>
    <mergeCell ref="E16:F16"/>
    <mergeCell ref="J16:K16"/>
    <mergeCell ref="E17:F17"/>
  </mergeCells>
  <dataValidations count="1">
    <dataValidation allowBlank="1" showInputMessage="1" showErrorMessage="1" sqref="H17" xr:uid="{DDF4F71B-302C-475D-B2AA-56D4AB7EC189}"/>
  </dataValidation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0AB8E0-54CB-4284-AEA8-7A547D943BE3}">
          <x14:formula1>
            <xm:f>history!$O$3:$O$3</xm:f>
          </x14:formula1>
          <xm:sqref>E17:F17</xm:sqref>
        </x14:dataValidation>
        <x14:dataValidation type="list" allowBlank="1" showInputMessage="1" showErrorMessage="1" xr:uid="{F1C4A90A-6CD4-4433-BC9C-2A1F072EA64F}">
          <x14:formula1>
            <xm:f>history!$Q$3:$Q$3</xm:f>
          </x14:formula1>
          <xm:sqref>J17:K17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9927-C0C8-4773-937C-9E65E39A01E2}">
  <dimension ref="A1"/>
  <sheetViews>
    <sheetView workbookViewId="0"/>
  </sheetViews>
  <sheetFormatPr baseColWidth="10" defaultRowHeight="15" x14ac:dyDescent="0.25"/>
  <sheetData>
    <row r="1" spans="1:1" x14ac:dyDescent="0.25">
      <c r="A1">
        <v>538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t e 0 8 0 7 _ r e v 0 1 _ t r a c e     8 _ 7 d 8 6 c c d d - 3 e 0 c - 4 6 9 b - 8 0 d 0 - 1 6 0 7 6 9 1 b 4 b 1 6 " > < C u s t o m C o n t e n t   x m l n s = " h t t p : / / g e m i n i / p i v o t c u s t o m i z a t i o n / T a b l e X M L _ t e 0 8 0 7 _ r e v 0 1 _ t r a c e   8 _ 7 d 8 6 c c d d - 3 e 0 c - 4 6 9 b - 8 0 d 0 - 1 6 0 7 6 9 1 b 4 b 1 6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 N e t s < / s t r i n g > < / k e y > < v a l u e > < i n t > 6 5 < / i n t > < / v a l u e > < / i t e m > < i t e m > < k e y > < s t r i n g > L a y e r < / s t r i n g > < / k e y > < v a l u e > < i n t > 6 9 < / i n t > < / v a l u e > < / i t e m > < i t e m > < k e y > < s t r i n g > L e n g t h < / s t r i n g > < / k e y > < v a l u e > < i n t > 7 8 < / i n t > < / v a l u e > < / i t e m > < / C o l u m n W i d t h s > < C o l u m n D i s p l a y I n d e x > < i t e m > < k e y > < s t r i n g > N e t s < / s t r i n g > < / k e y > < v a l u e > < i n t > 0 < / i n t > < / v a l u e > < / i t e m > < i t e m > < k e y > < s t r i n g > L a y e r < / s t r i n g > < / k e y > < v a l u e > < i n t > 1 < / i n t > < / v a l u e > < / i t e m > < i t e m > < k e y > < s t r i n g > L e n g t h 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t e 0 8 0 7 _ r e v 0 1 _ t r a c e     7 _ e 9 5 5 0 1 3 0 - c 4 c 0 - 4 5 9 1 - 9 d c 4 - 7 0 d 3 8 c b c d 6 f a " > < C u s t o m C o n t e n t   x m l n s = " h t t p : / / g e m i n i / p i v o t c u s t o m i z a t i o n / T a b l e X M L _ t e 0 8 0 7 _ r e v 0 1 _ t r a c e   7 _ e 9 5 5 0 1 3 0 - c 4 c 0 - 4 5 9 1 - 9 d c 4 - 7 0 d 3 8 c b c d 6 f a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 9 1 < / i n t > < / v a l u e > < / i t e m > < i t e m > < k e y > < s t r i n g > C o l u m n 2 < / s t r i n g > < / k e y > < v a l u e > < i n t > 9 1 < / i n t > < / v a l u e > < / i t e m > < i t e m > < k e y > < s t r i n g > C o l u m n 3 < / s t r i n g > < / k e y > < v a l u e > < i n t > 9 1 < / i n t > < / v a l u e > < / i t e m > < / C o l u m n W i d t h s > < C o l u m n D i s p l a y I n d e x > < i t e m > < k e y > < s t r i n g > C o l u m n 1 < / s t r i n g > < / k e y > < v a l u e > < i n t > 0 < / i n t > < / v a l u e > < / i t e m > < i t e m > < k e y > < s t r i n g > C o l u m n 2 < / s t r i n g > < / k e y > < v a l u e > < i n t > 1 < / i n t > < / v a l u e > < / i t e m > < i t e m > < k e y > < s t r i n g > C o l u m n 3 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t e 0 8 0 7 _ r e v 0 1 _ t r a c e     3 _ b 8 a 1 9 1 b 3 - 7 3 f f - 4 2 a a - 8 b 9 1 - 0 2 2 e e 5 5 7 3 f 0 2 " > < C u s t o m C o n t e n t   x m l n s = " h t t p : / / g e m i n i / p i v o t c u s t o m i z a t i o n / T a b l e X M L _ t e 0 8 0 7 _ r e v 0 1 _ t r a c e   3 _ b 8 a 1 9 1 b 3 - 7 3 f f - 4 2 a a - 8 b 9 1 - 0 2 2 e e 5 5 7 3 f 0 2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 9 1 < / i n t > < / v a l u e > < / i t e m > < i t e m > < k e y > < s t r i n g > C o l u m n 2 < / s t r i n g > < / k e y > < v a l u e > < i n t > 9 1 < / i n t > < / v a l u e > < / i t e m > < i t e m > < k e y > < s t r i n g > C o l u m n 3 < / s t r i n g > < / k e y > < v a l u e > < i n t > 9 1 < / i n t > < / v a l u e > < / i t e m > < / C o l u m n W i d t h s > < C o l u m n D i s p l a y I n d e x > < i t e m > < k e y > < s t r i n g > C o l u m n 1 < / s t r i n g > < / k e y > < v a l u e > < i n t > 0 < / i n t > < / v a l u e > < / i t e m > < i t e m > < k e y > < s t r i n g > C o l u m n 2 < / s t r i n g > < / k e y > < v a l u e > < i n t > 1 < / i n t > < / v a l u e > < / i t e m > < i t e m > < k e y > < s t r i n g > C o l u m n 3 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t e 0 8 0 7 _ r e v 0 1 _ t r a c e     9 _ 1 6 6 2 e 6 b 8 - a 1 5 8 - 4 5 5 d - a 2 d f - a 1 3 d 4 8 6 e d f 3 9 " > < C u s t o m C o n t e n t   x m l n s = " h t t p : / / g e m i n i / p i v o t c u s t o m i z a t i o n / T a b l e X M L _ t e 0 8 0 7 _ r e v 0 1 _ t r a c e   9 _ 1 6 6 2 e 6 b 8 - a 1 5 8 - 4 5 5 d - a 2 d f - a 1 3 d 4 8 6 e d f 3 9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 N e t s < / s t r i n g > < / k e y > < v a l u e > < i n t > 6 5 < / i n t > < / v a l u e > < / i t e m > < i t e m > < k e y > < s t r i n g > L a y e r < / s t r i n g > < / k e y > < v a l u e > < i n t > 6 9 < / i n t > < / v a l u e > < / i t e m > < i t e m > < k e y > < s t r i n g > L e n g t h < / s t r i n g > < / k e y > < v a l u e > < i n t > 7 8 < / i n t > < / v a l u e > < / i t e m > < / C o l u m n W i d t h s > < C o l u m n D i s p l a y I n d e x > < i t e m > < k e y > < s t r i n g > N e t s < / s t r i n g > < / k e y > < v a l u e > < i n t > 0 < / i n t > < / v a l u e > < / i t e m > < i t e m > < k e y > < s t r i n g > L a y e r < / s t r i n g > < / k e y > < v a l u e > < i n t > 1 < / i n t > < / v a l u e > < / i t e m > < i t e m > < k e y > < s t r i n g > L e n g t h 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t e 0 8 0 7 _ r e v 0 1 _ t r a c e     9 _ 1 6 6 2 e 6 b 8 - a 1 5 8 - 4 5 5 d - a 2 d f - a 1 3 d 4 8 6 e d f 3 9 " > < C u s t o m C o n t e n t   x m l n s = " h t t p : / / g e m i n i / p i v o t c u s t o m i z a t i o n / T a b l e X M L _ t e 0 8 0 7 _ r e v 0 1 _ t r a c e   9 _ 1 6 6 2 e 6 b 8 - a 1 5 8 - 4 5 5 d - a 2 d f - a 1 3 d 4 8 6 e d f 3 9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 N e t s < / s t r i n g > < / k e y > < v a l u e > < i n t > 6 5 < / i n t > < / v a l u e > < / i t e m > < i t e m > < k e y > < s t r i n g > L a y e r < / s t r i n g > < / k e y > < v a l u e > < i n t > 6 9 < / i n t > < / v a l u e > < / i t e m > < i t e m > < k e y > < s t r i n g > L e n g t h < / s t r i n g > < / k e y > < v a l u e > < i n t > 7 8 < / i n t > < / v a l u e > < / i t e m > < / C o l u m n W i d t h s > < C o l u m n D i s p l a y I n d e x > < i t e m > < k e y > < s t r i n g > N e t s < / s t r i n g > < / k e y > < v a l u e > < i n t > 0 < / i n t > < / v a l u e > < / i t e m > < i t e m > < k e y > < s t r i n g > L a y e r < / s t r i n g > < / k e y > < v a l u e > < i n t > 1 < / i n t > < / v a l u e > < / i t e m > < i t e m > < k e y > < s t r i n g > L e n g t h 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t e 0 8 0 7 _ r e v 0 1 _ t r a c e     8 _ 7 d 8 6 c c d d - 3 e 0 c - 4 6 9 b - 8 0 d 0 - 1 6 0 7 6 9 1 b 4 b 1 6 " > < C u s t o m C o n t e n t   x m l n s = " h t t p : / / g e m i n i / p i v o t c u s t o m i z a t i o n / T a b l e X M L _ t e 0 8 0 7 _ r e v 0 1 _ t r a c e   8 _ 7 d 8 6 c c d d - 3 e 0 c - 4 6 9 b - 8 0 d 0 - 1 6 0 7 6 9 1 b 4 b 1 6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 N e t s < / s t r i n g > < / k e y > < v a l u e > < i n t > 6 5 < / i n t > < / v a l u e > < / i t e m > < i t e m > < k e y > < s t r i n g > L a y e r < / s t r i n g > < / k e y > < v a l u e > < i n t > 6 9 < / i n t > < / v a l u e > < / i t e m > < i t e m > < k e y > < s t r i n g > L e n g t h < / s t r i n g > < / k e y > < v a l u e > < i n t > 7 8 < / i n t > < / v a l u e > < / i t e m > < / C o l u m n W i d t h s > < C o l u m n D i s p l a y I n d e x > < i t e m > < k e y > < s t r i n g > N e t s < / s t r i n g > < / k e y > < v a l u e > < i n t > 0 < / i n t > < / v a l u e > < / i t e m > < i t e m > < k e y > < s t r i n g > L a y e r < / s t r i n g > < / k e y > < v a l u e > < i n t > 1 < / i n t > < / v a l u e > < / i t e m > < i t e m > < k e y > < s t r i n g > L e n g t h 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O r d e r " > < C u s t o m C o n t e n t > < ! [ C D A T A [ t e 0 8 0 7 _ r e v 0 1 _ t r a c e     3 _ b 8 a 1 9 1 b 3 - 7 3 f f - 4 2 a a - 8 b 9 1 - 0 2 2 e e 5 5 7 3 f 0 2 , t e 0 8 0 7 _ r e v 0 1 _ t r a c e     7 _ e 9 5 5 0 1 3 0 - c 4 c 0 - 4 5 9 1 - 9 d c 4 - 7 0 d 3 8 c b c d 6 f a , t e 0 8 0 7 _ r e v 0 1 _ t r a c e     8 _ 7 d 8 6 c c d d - 3 e 0 c - 4 6 9 b - 8 0 d 0 - 1 6 0 7 6 9 1 b 4 b 1 6 , t e 0 8 0 7 _ r e v 0 1 _ t r a c e     9 _ 1 6 6 2 e 6 b 8 - a 1 5 8 - 4 5 5 d - a 2 d f - a 1 3 d 4 8 6 e d f 3 9 , t e 0 8 0 7 _ r e v 0 1 _ t r a c e     1 0 _ 7 8 3 1 d 8 2 2 - c 8 f 5 - 4 5 1 b - 8 e 1 5 - e 4 e a 8 a e 7 7 f 7 4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 2 0 1 9 - 0 7 - 0 8 T 0 9 : 0 2 : 4 5 . 9 3 6 9 5 3 4 + 0 2 : 0 0 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 t e 0 8 0 7 _ r e v 0 1 _ t r a c e    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 t e 0 8 0 7 _ r e v 0 1 _ t r a c e    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 t e 0 8 0 7 _ r e v 0 1 _ t r a c e     7 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 t e 0 8 0 7 _ r e v 0 1 _ t r a c e     7 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 C o l u m n s \ C o l u m n 3 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 t e 0 8 0 7 _ r e v 0 1 _ t r a c e     8 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 t e 0 8 0 7 _ r e v 0 1 _ t r a c e     8 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 C o l u m n s \ L a y e r 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 C o l u m n s \ L e n g t h 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 t e 0 8 0 7 _ r e v 0 1 _ t r a c e     1 0 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 t e 0 8 0 7 _ r e v 0 1 _ t r a c e     1 0 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 C o l u m n s \ A U X _ R 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 C o l u m n s \ S i g n a l   L a y e r s   O n l y 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 C o l u m n s \ 4 . 7 7 2 m m 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 t e 0 8 0 7 _ r e v 0 1 _ t r a c e     9 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 t e 0 8 0 7 _ r e v 0 1 _ t r a c e     9 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 C o l u m n s \ N e t s 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 C o l u m n s \ L a y e r 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 C o l u m n s \ L e n g t h 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2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 t e 0 8 0 7 _ r e v 0 1 _ t r a c e     3 _ b 8 a 1 9 1 b 3 - 7 3 f f - 4 2 a a - 8 b 9 1 - 0 2 2 e e 5 5 7 3 f 0 2 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 t e 0 8 0 7 _ r e v 0 1 _ t r a c e     7 _ e 9 5 5 0 1 3 0 - c 4 c 0 - 4 5 9 1 - 9 d c 4 - 7 0 d 3 8 c b c d 6 f a 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 t e 0 8 0 7 _ r e v 0 1 _ t r a c e     8 _ 7 d 8 6 c c d d - 3 e 0 c - 4 6 9 b - 8 0 d 0 - 1 6 0 7 6 9 1 b 4 b 1 6 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 t e 0 8 0 7 _ r e v 0 1 _ t r a c e     9 _ 1 6 6 2 e 6 b 8 - a 1 5 8 - 4 5 5 d - a 2 d f - a 1 3 d 4 8 6 e d f 3 9 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 t e 0 8 0 7 _ r e v 0 1 _ t r a c e     1 0 _ 7 8 3 1 d 8 2 2 - c 8 f 5 - 4 5 1 b - 8 e 1 5 - e 4 e a 8 a e 7 7 f 7 4 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T a b l e X M L _ t e 0 8 0 7 _ r e v 0 1 _ t r a c e     1 0 _ 7 8 3 1 d 8 2 2 - c 8 f 5 - 4 5 1 b - 8 e 1 5 - e 4 e a 8 a e 7 7 f 7 4 " > < C u s t o m C o n t e n t   x m l n s = " h t t p : / / g e m i n i / p i v o t c u s t o m i z a t i o n / T a b l e X M L _ t e 0 8 0 7 _ r e v 0 1 _ t r a c e   1 0 _ 7 8 3 1 d 8 2 2 - c 8 f 5 - 4 5 1 b - 8 e 1 5 - e 4 e a 8 a e 7 7 f 7 4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 A U X _ R < / s t r i n g > < / k e y > < v a l u e > < i n t > 7 7 < / i n t > < / v a l u e > < / i t e m > < i t e m > < k e y > < s t r i n g > S i g n a l   L a y e r s   O n l y < / s t r i n g > < / k e y > < v a l u e > < i n t > 1 4 7 < / i n t > < / v a l u e > < / i t e m > < i t e m > < k e y > < s t r i n g > 4 . 7 7 2 m m < / s t r i n g > < / k e y > < v a l u e > < i n t > 9 2 < / i n t > < / v a l u e > < / i t e m > < / C o l u m n W i d t h s > < C o l u m n D i s p l a y I n d e x > < i t e m > < k e y > < s t r i n g > A U X _ R < / s t r i n g > < / k e y > < v a l u e > < i n t > 0 < / i n t > < / v a l u e > < / i t e m > < i t e m > < k e y > < s t r i n g > S i g n a l   L a y e r s   O n l y < / s t r i n g > < / k e y > < v a l u e > < i n t > 1 < / i n t > < / v a l u e > < / i t e m > < i t e m > < k e y > < s t r i n g > 4 . 7 7 2 m m 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e 0 8 0 7 _ r e v 0 1 _ t r a c e     8 _ 7 d 8 6 c c d d - 3 e 0 c - 4 6 9 b - 8 0 d 0 - 1 6 0 7 6 9 1 b 4 b 1 6 " > < C u s t o m C o n t e n t   x m l n s = " h t t p : / / g e m i n i / p i v o t c u s t o m i z a t i o n / T a b l e X M L _ t e 0 8 0 7 _ r e v 0 1 _ t r a c e   8 _ 7 d 8 6 c c d d - 3 e 0 c - 4 6 9 b - 8 0 d 0 - 1 6 0 7 6 9 1 b 4 b 1 6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 N e t s < / s t r i n g > < / k e y > < v a l u e > < i n t > 6 5 < / i n t > < / v a l u e > < / i t e m > < i t e m > < k e y > < s t r i n g > L a y e r < / s t r i n g > < / k e y > < v a l u e > < i n t > 6 9 < / i n t > < / v a l u e > < / i t e m > < i t e m > < k e y > < s t r i n g > L e n g t h < / s t r i n g > < / k e y > < v a l u e > < i n t > 7 8 < / i n t > < / v a l u e > < / i t e m > < / C o l u m n W i d t h s > < C o l u m n D i s p l a y I n d e x > < i t e m > < k e y > < s t r i n g > N e t s < / s t r i n g > < / k e y > < v a l u e > < i n t > 0 < / i n t > < / v a l u e > < / i t e m > < i t e m > < k e y > < s t r i n g > L a y e r < / s t r i n g > < / k e y > < v a l u e > < i n t > 1 < / i n t > < / v a l u e > < / i t e m > < i t e m > < k e y > < s t r i n g > L e n g t h 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D a t a M a s h u p   s q m i d = " f 3 6 9 8 9 7 c - e 3 1 5 - 4 b 8 9 - a 7 6 a - 4 0 2 5 1 9 a e 7 8 5 5 "   x m l n s = " h t t p : / / s c h e m a s . m i c r o s o f t . c o m / D a t a M a s h u p " > A A A A A B g D A A B Q S w M E F A A C A A g A N G L 2 T v h g V S 6 o A A A A + A A A A B I A H A B D b 2 5 m a W c v U G F j a 2 F n Z S 5 4 b W w g o h g A K K A U A A A A A A A A A A A A A A A A A A A A A A A A A A A A h Y 9 N D o I w F I S v Q r q n r y D G n z z K Q t 1 J Y m J i 3 J J S o R G K o c V y N x c e y S t I o q g 7 V 5 O Z f I t v H r c 7 J n 1 d e V f Z G t X o m A S U E U 9 q 0 e R K F z H p 7 M m f k 4 T j L h P n r J D e A G u z 7 E 0 e k 9 L a y x L A O U f d h D Z t A S F j A R z T 7 V 6 U s s 7 I B 1 b / Y V 9 p Y z M t J O F 4 e M n w k M 4 Y n U a L a M g A Y Z w x V f q L h I M x Z Q g / I 6 6 6 y n a t 5 L n 0 1 x u E s S K 8 X / A n U E s D B B Q A A g A I A D R i 9 k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0 Y v Z O K I p H u A 4 A A A A R A A A A E w A c A E Z v c m 1 1 b G F z L 1 N l Y 3 R p b 2 4 x L m 0 g o h g A K K A U A A A A A A A A A A A A A A A A A A A A A A A A A A A A K 0 5 N L s n M z 1 M I h t C G 1 g B Q S w E C L Q A U A A I A C A A 0 Y v Z O + G B V L q g A A A D 4 A A A A E g A A A A A A A A A A A A A A A A A A A A A A Q 2 9 u Z m l n L 1 B h Y 2 t h Z 2 U u e G 1 s U E s B A i 0 A F A A C A A g A N G L 2 T g / K 6 a u k A A A A 6 Q A A A B M A A A A A A A A A A A A A A A A A 9 A A A A F t D b 2 5 0 Z W 5 0 X 1 R 5 c G V z X S 5 4 b W x Q S w E C L Q A U A A I A C A A 0 Y v Z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l d 8 Z h J K H E m B s 6 9 X e 9 X 1 k Q A A A A A C A A A A A A A D Z g A A w A A A A B A A A A A F w O Y w O 9 w 2 z B 5 j j b z D L 3 n E A A A A A A S A A A C g A A A A E A A A A I G N m 6 3 r A o a / r v U g S A r N c q 1 Q A A A A O A H G u W V n 8 Z 9 T M 2 r 8 9 2 z Q O e N q o t 7 g e u 3 R 1 u 3 A r C m A g y S x 1 D C 7 C A R q s H t p O D t B l g B 6 S q f g x U 1 V t X E A 8 5 C V F K c / L 2 B p G Z / T N J 3 k b x t R 5 w 1 G f J 0 U A A A A r 9 Q D N 9 J J h X L k u F K Z t i f k a u A r u A 4 = < / D a t a M a s h u p > 
</file>

<file path=customXml/item5.xml>��< ? x m l   v e r s i o n = " 1 . 0 "   e n c o d i n g = " U T F - 1 6 " ? > < G e m i n i   x m l n s = " h t t p : / / g e m i n i / p i v o t c u s t o m i z a t i o n / T a b l e X M L _ t e 0 8 0 7 _ r e v 0 1 _ t r a c e     3 _ b 8 a 1 9 1 b 3 - 7 3 f f - 4 2 a a - 8 b 9 1 - 0 2 2 e e 5 5 7 3 f 0 2 " > < C u s t o m C o n t e n t   x m l n s = " h t t p : / / g e m i n i / p i v o t c u s t o m i z a t i o n / T a b l e X M L _ t e 0 8 0 7 _ r e v 0 1 _ t r a c e   3 _ b 8 a 1 9 1 b 3 - 7 3 f f - 4 2 a a - 8 b 9 1 - 0 2 2 e e 5 5 7 3 f 0 2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 9 1 < / i n t > < / v a l u e > < / i t e m > < i t e m > < k e y > < s t r i n g > C o l u m n 2 < / s t r i n g > < / k e y > < v a l u e > < i n t > 9 1 < / i n t > < / v a l u e > < / i t e m > < i t e m > < k e y > < s t r i n g > C o l u m n 3 < / s t r i n g > < / k e y > < v a l u e > < i n t > 9 1 < / i n t > < / v a l u e > < / i t e m > < / C o l u m n W i d t h s > < C o l u m n D i s p l a y I n d e x > < i t e m > < k e y > < s t r i n g > C o l u m n 1 < / s t r i n g > < / k e y > < v a l u e > < i n t > 0 < / i n t > < / v a l u e > < / i t e m > < i t e m > < k e y > < s t r i n g > C o l u m n 2 < / s t r i n g > < / k e y > < v a l u e > < i n t > 1 < / i n t > < / v a l u e > < / i t e m > < i t e m > < k e y > < s t r i n g > C o l u m n 3 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t e 0 8 0 7 _ r e v 0 1 _ t r a c e     1 0 _ 7 8 3 1 d 8 2 2 - c 8 f 5 - 4 5 1 b - 8 e 1 5 - e 4 e a 8 a e 7 7 f 7 4 " > < C u s t o m C o n t e n t   x m l n s = " h t t p : / / g e m i n i / p i v o t c u s t o m i z a t i o n / T a b l e X M L _ t e 0 8 0 7 _ r e v 0 1 _ t r a c e   1 0 _ 7 8 3 1 d 8 2 2 - c 8 f 5 - 4 5 1 b - 8 e 1 5 - e 4 e a 8 a e 7 7 f 7 4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 A U X _ R < / s t r i n g > < / k e y > < v a l u e > < i n t > 7 7 < / i n t > < / v a l u e > < / i t e m > < i t e m > < k e y > < s t r i n g > S i g n a l   L a y e r s   O n l y < / s t r i n g > < / k e y > < v a l u e > < i n t > 1 4 7 < / i n t > < / v a l u e > < / i t e m > < i t e m > < k e y > < s t r i n g > 4 . 7 7 2 m m < / s t r i n g > < / k e y > < v a l u e > < i n t > 9 2 < / i n t > < / v a l u e > < / i t e m > < / C o l u m n W i d t h s > < C o l u m n D i s p l a y I n d e x > < i t e m > < k e y > < s t r i n g > A U X _ R < / s t r i n g > < / k e y > < v a l u e > < i n t > 0 < / i n t > < / v a l u e > < / i t e m > < i t e m > < k e y > < s t r i n g > S i g n a l   L a y e r s   O n l y < / s t r i n g > < / k e y > < v a l u e > < i n t > 1 < / i n t > < / v a l u e > < / i t e m > < i t e m > < k e y > < s t r i n g > 4 . 7 7 2 m m 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 t e 0 8 0 7 _ r e v 0 1 _ t r a c e     1 0 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 t e 0 8 0 7 _ r e v 0 1 _ t r a c e     1 0 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 C o l u m n s \ A U X _ R < / K e y > < / D i a g r a m O b j e c t K e y > < D i a g r a m O b j e c t K e y > < K e y > C o l u m n s \ S i g n a l   L a y e r s   O n l y < / K e y > < / D i a g r a m O b j e c t K e y > < D i a g r a m O b j e c t K e y > < K e y > C o l u m n s \ 4 . 7 7 2 m m 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 C o l u m n s \ A U X _ R 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 C o l u m n s \ S i g n a l   L a y e r s   O n l y 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 C o l u m n s \ 4 . 7 7 2 m m 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 t e 0 8 0 7 _ r e v 0 1 _ t r a c e    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 t e 0 8 0 7 _ r e v 0 1 _ t r a c e    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 C o l u m n s \ C o l u m n 1 < / K e y > < / D i a g r a m O b j e c t K e y > < D i a g r a m O b j e c t K e y > < K e y > C o l u m n s \ C o l u m n 2 < / K e y > < / D i a g r a m O b j e c t K e y > < D i a g r a m O b j e c t K e y > < K e y > C o l u m n s \ C o l u m n 3 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 C o l u m n s \ C o l u m n 2 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 C o l u m n s \ C o l u m n 3 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 t e 0 8 0 7 _ r e v 0 1 _ t r a c e     7 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 t e 0 8 0 7 _ r e v 0 1 _ t r a c e     7 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 C o l u m n s \ C o l u m n 1 < / K e y > < / D i a g r a m O b j e c t K e y > < D i a g r a m O b j e c t K e y > < K e y > C o l u m n s \ C o l u m n 2 < / K e y > < / D i a g r a m O b j e c t K e y > < D i a g r a m O b j e c t K e y > < K e y > C o l u m n s \ C o l u m n 3 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 C o l u m n s \ C o l u m n 1 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 C o l u m n s \ C o l u m n 2 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 C o l u m n s \ C o l u m n 3 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 t e 0 8 0 7 _ r e v 0 1 _ t r a c e     8 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 t e 0 8 0 7 _ r e v 0 1 _ t r a c e     8 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 C o l u m n s \ N e t s < / K e y > < / D i a g r a m O b j e c t K e y > < D i a g r a m O b j e c t K e y > < K e y > C o l u m n s \ L a y e r < / K e y > < / D i a g r a m O b j e c t K e y > < D i a g r a m O b j e c t K e y > < K e y > C o l u m n s \ L e n g t h 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 C o l u m n s \ N e t s 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 C o l u m n s \ L a y e r 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 C o l u m n s \ L e n g t h 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 t e 0 8 0 7 _ r e v 0 1 _ t r a c e     9 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 t e 0 8 0 7 _ r e v 0 1 _ t r a c e     9 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 C o l u m n s \ N e t s < / K e y > < / D i a g r a m O b j e c t K e y > < D i a g r a m O b j e c t K e y > < K e y > C o l u m n s \ L a y e r < / K e y > < / D i a g r a m O b j e c t K e y > < D i a g r a m O b j e c t K e y > < K e y > C o l u m n s \ L e n g t h 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 C o l u m n s \ N e t s 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 C o l u m n s \ L a y e r 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 C o l u m n s \ L e n g t h 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t e 0 8 0 7 _ r e v 0 1 _ t r a c e     9 _ 1 6 6 2 e 6 b 8 - a 1 5 8 - 4 5 5 d - a 2 d f - a 1 3 d 4 8 6 e d f 3 9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e 0 8 0 7 _ r e v 0 1 _ t r a c e     7 _ e 9 5 5 0 1 3 0 - c 4 c 0 - 4 5 9 1 - 9 d c 4 - 7 0 d 3 8 c b c d 6 f a " > < C u s t o m C o n t e n t   x m l n s = " h t t p : / / g e m i n i / p i v o t c u s t o m i z a t i o n / T a b l e X M L _ t e 0 8 0 7 _ r e v 0 1 _ t r a c e   7 _ e 9 5 5 0 1 3 0 - c 4 c 0 - 4 5 9 1 - 9 d c 4 - 7 0 d 3 8 c b c d 6 f a "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 C o l u m n 1 < / s t r i n g > < / k e y > < v a l u e > < i n t > 9 1 < / i n t > < / v a l u e > < / i t e m > < i t e m > < k e y > < s t r i n g > C o l u m n 2 < / s t r i n g > < / k e y > < v a l u e > < i n t > 9 1 < / i n t > < / v a l u e > < / i t e m > < i t e m > < k e y > < s t r i n g > C o l u m n 3 < / s t r i n g > < / k e y > < v a l u e > < i n t > 9 1 < / i n t > < / v a l u e > < / i t e m > < / C o l u m n W i d t h s > < C o l u m n D i s p l a y I n d e x > < i t e m > < k e y > < s t r i n g > C o l u m n 1 < / s t r i n g > < / k e y > < v a l u e > < i n t > 0 < / i n t > < / v a l u e > < / i t e m > < i t e m > < k e y > < s t r i n g > C o l u m n 2 < / s t r i n g > < / k e y > < v a l u e > < i n t > 1 < / i n t > < / v a l u e > < / i t e m > < i t e m > < k e y > < s t r i n g > C o l u m n 3 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B057DF68-F9F9-4003-991A-98A49FF896F3}">
  <ds:schemaRefs/>
</ds:datastoreItem>
</file>

<file path=customXml/itemProps10.xml><?xml version="1.0" encoding="utf-8"?>
<ds:datastoreItem xmlns:ds="http://schemas.openxmlformats.org/officeDocument/2006/customXml" ds:itemID="{6AF0F9EA-AFF4-4964-83C9-35DFAEEDF3E5}">
  <ds:schemaRefs/>
</ds:datastoreItem>
</file>

<file path=customXml/itemProps11.xml><?xml version="1.0" encoding="utf-8"?>
<ds:datastoreItem xmlns:ds="http://schemas.openxmlformats.org/officeDocument/2006/customXml" ds:itemID="{F665453B-8C94-4698-B588-492BF1A5FE2D}">
  <ds:schemaRefs/>
</ds:datastoreItem>
</file>

<file path=customXml/itemProps12.xml><?xml version="1.0" encoding="utf-8"?>
<ds:datastoreItem xmlns:ds="http://schemas.openxmlformats.org/officeDocument/2006/customXml" ds:itemID="{DE9E84B6-8B2B-4CA4-BA7C-67288269B5CC}">
  <ds:schemaRefs/>
</ds:datastoreItem>
</file>

<file path=customXml/itemProps13.xml><?xml version="1.0" encoding="utf-8"?>
<ds:datastoreItem xmlns:ds="http://schemas.openxmlformats.org/officeDocument/2006/customXml" ds:itemID="{1E784D07-5AD1-4E63-BAB0-994915082132}">
  <ds:schemaRefs/>
</ds:datastoreItem>
</file>

<file path=customXml/itemProps14.xml><?xml version="1.0" encoding="utf-8"?>
<ds:datastoreItem xmlns:ds="http://schemas.openxmlformats.org/officeDocument/2006/customXml" ds:itemID="{A21FC974-86F8-4F8D-872D-754EB9512EF4}">
  <ds:schemaRefs/>
</ds:datastoreItem>
</file>

<file path=customXml/itemProps15.xml><?xml version="1.0" encoding="utf-8"?>
<ds:datastoreItem xmlns:ds="http://schemas.openxmlformats.org/officeDocument/2006/customXml" ds:itemID="{229C772F-E103-44EF-9453-698F9B351F74}">
  <ds:schemaRefs/>
</ds:datastoreItem>
</file>

<file path=customXml/itemProps16.xml><?xml version="1.0" encoding="utf-8"?>
<ds:datastoreItem xmlns:ds="http://schemas.openxmlformats.org/officeDocument/2006/customXml" ds:itemID="{5056BC6B-9278-4DCE-B3B8-ED0E18040F11}">
  <ds:schemaRefs/>
</ds:datastoreItem>
</file>

<file path=customXml/itemProps17.xml><?xml version="1.0" encoding="utf-8"?>
<ds:datastoreItem xmlns:ds="http://schemas.openxmlformats.org/officeDocument/2006/customXml" ds:itemID="{B2CCDEEA-4BBF-464E-9FEA-3C49B57EC159}">
  <ds:schemaRefs/>
</ds:datastoreItem>
</file>

<file path=customXml/itemProps18.xml><?xml version="1.0" encoding="utf-8"?>
<ds:datastoreItem xmlns:ds="http://schemas.openxmlformats.org/officeDocument/2006/customXml" ds:itemID="{F076AEE1-3B9B-45F9-960B-37FA56ABFC79}">
  <ds:schemaRefs/>
</ds:datastoreItem>
</file>

<file path=customXml/itemProps19.xml><?xml version="1.0" encoding="utf-8"?>
<ds:datastoreItem xmlns:ds="http://schemas.openxmlformats.org/officeDocument/2006/customXml" ds:itemID="{DE7164D4-DAE5-4723-A057-35AADA3B1155}">
  <ds:schemaRefs/>
</ds:datastoreItem>
</file>

<file path=customXml/itemProps2.xml><?xml version="1.0" encoding="utf-8"?>
<ds:datastoreItem xmlns:ds="http://schemas.openxmlformats.org/officeDocument/2006/customXml" ds:itemID="{56238C7F-E6FC-48C8-B1EE-6D36DBB9ACE4}">
  <ds:schemaRefs/>
</ds:datastoreItem>
</file>

<file path=customXml/itemProps20.xml><?xml version="1.0" encoding="utf-8"?>
<ds:datastoreItem xmlns:ds="http://schemas.openxmlformats.org/officeDocument/2006/customXml" ds:itemID="{D3DC8744-20D0-41C0-9368-810D30A3B2CC}">
  <ds:schemaRefs/>
</ds:datastoreItem>
</file>

<file path=customXml/itemProps21.xml><?xml version="1.0" encoding="utf-8"?>
<ds:datastoreItem xmlns:ds="http://schemas.openxmlformats.org/officeDocument/2006/customXml" ds:itemID="{7C4C5A2D-7623-4ABF-AE82-7ED984F7E127}">
  <ds:schemaRefs/>
</ds:datastoreItem>
</file>

<file path=customXml/itemProps22.xml><?xml version="1.0" encoding="utf-8"?>
<ds:datastoreItem xmlns:ds="http://schemas.openxmlformats.org/officeDocument/2006/customXml" ds:itemID="{DD84CAF1-3B4E-41AC-9F2C-6867F4319E87}">
  <ds:schemaRefs/>
</ds:datastoreItem>
</file>

<file path=customXml/itemProps23.xml><?xml version="1.0" encoding="utf-8"?>
<ds:datastoreItem xmlns:ds="http://schemas.openxmlformats.org/officeDocument/2006/customXml" ds:itemID="{32307BBD-A0E1-4424-B4C3-A2704616D6FD}">
  <ds:schemaRefs/>
</ds:datastoreItem>
</file>

<file path=customXml/itemProps24.xml><?xml version="1.0" encoding="utf-8"?>
<ds:datastoreItem xmlns:ds="http://schemas.openxmlformats.org/officeDocument/2006/customXml" ds:itemID="{A3AEF167-EBCC-4EB4-897E-91904CD1932E}">
  <ds:schemaRefs/>
</ds:datastoreItem>
</file>

<file path=customXml/itemProps25.xml><?xml version="1.0" encoding="utf-8"?>
<ds:datastoreItem xmlns:ds="http://schemas.openxmlformats.org/officeDocument/2006/customXml" ds:itemID="{87A3AF3F-9BC6-46E4-8071-5C6FF463FD02}">
  <ds:schemaRefs/>
</ds:datastoreItem>
</file>

<file path=customXml/itemProps26.xml><?xml version="1.0" encoding="utf-8"?>
<ds:datastoreItem xmlns:ds="http://schemas.openxmlformats.org/officeDocument/2006/customXml" ds:itemID="{96D8F947-C287-4617-88C9-AEE8C042DABD}">
  <ds:schemaRefs/>
</ds:datastoreItem>
</file>

<file path=customXml/itemProps27.xml><?xml version="1.0" encoding="utf-8"?>
<ds:datastoreItem xmlns:ds="http://schemas.openxmlformats.org/officeDocument/2006/customXml" ds:itemID="{F385C7C4-D4FB-4851-AD8F-9784EC0835D2}">
  <ds:schemaRefs/>
</ds:datastoreItem>
</file>

<file path=customXml/itemProps3.xml><?xml version="1.0" encoding="utf-8"?>
<ds:datastoreItem xmlns:ds="http://schemas.openxmlformats.org/officeDocument/2006/customXml" ds:itemID="{D57D3C2D-4B2E-46EA-AFCF-D8F83824B2F3}">
  <ds:schemaRefs/>
</ds:datastoreItem>
</file>

<file path=customXml/itemProps4.xml><?xml version="1.0" encoding="utf-8"?>
<ds:datastoreItem xmlns:ds="http://schemas.openxmlformats.org/officeDocument/2006/customXml" ds:itemID="{14C8FA45-0AAD-493E-842C-4DF91522A230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B8357853-8500-4195-BD1F-616175003F97}">
  <ds:schemaRefs/>
</ds:datastoreItem>
</file>

<file path=customXml/itemProps6.xml><?xml version="1.0" encoding="utf-8"?>
<ds:datastoreItem xmlns:ds="http://schemas.openxmlformats.org/officeDocument/2006/customXml" ds:itemID="{488831AA-8728-4CB0-B888-94A4D924804E}">
  <ds:schemaRefs/>
</ds:datastoreItem>
</file>

<file path=customXml/itemProps7.xml><?xml version="1.0" encoding="utf-8"?>
<ds:datastoreItem xmlns:ds="http://schemas.openxmlformats.org/officeDocument/2006/customXml" ds:itemID="{6B1A99D2-4DAC-421C-A28F-D704D56DA593}">
  <ds:schemaRefs/>
</ds:datastoreItem>
</file>

<file path=customXml/itemProps8.xml><?xml version="1.0" encoding="utf-8"?>
<ds:datastoreItem xmlns:ds="http://schemas.openxmlformats.org/officeDocument/2006/customXml" ds:itemID="{12B0D222-0A2B-4CEE-B766-C54EFB8C479A}">
  <ds:schemaRefs/>
</ds:datastoreItem>
</file>

<file path=customXml/itemProps9.xml><?xml version="1.0" encoding="utf-8"?>
<ds:datastoreItem xmlns:ds="http://schemas.openxmlformats.org/officeDocument/2006/customXml" ds:itemID="{AFBBA96D-843A-4874-845F-F9E0428283E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Overview, Notes &amp; Disclaimer</vt:lpstr>
      <vt:lpstr>CONN Pin Table</vt:lpstr>
      <vt:lpstr>B2B Pin Table</vt:lpstr>
      <vt:lpstr>User Manual</vt:lpstr>
    </vt:vector>
  </TitlesOfParts>
  <Company>Trenz Electronic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Steffens</dc:creator>
  <cp:lastModifiedBy>John Hartfiel</cp:lastModifiedBy>
  <cp:revision>10</cp:revision>
  <dcterms:created xsi:type="dcterms:W3CDTF">2018-10-23T14:48:18Z</dcterms:created>
  <dcterms:modified xsi:type="dcterms:W3CDTF">2024-07-01T06:32:44Z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Trenz Electronic GmbH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